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mulcahy\disk41\WESTAROG\Task1c-Survey\Survey\"/>
    </mc:Choice>
  </mc:AlternateContent>
  <xr:revisionPtr revIDLastSave="0" documentId="10_ncr:100000_{CF411C02-6A68-4321-A1F0-5214AB37D67E}" xr6:coauthVersionLast="31" xr6:coauthVersionMax="31" xr10:uidLastSave="{00000000-0000-0000-0000-000000000000}"/>
  <workbookProtection lockStructure="1"/>
  <bookViews>
    <workbookView xWindow="0" yWindow="0" windowWidth="19200" windowHeight="8025" tabRatio="770" xr2:uid="{00000000-000D-0000-FFFF-FFFF00000000}"/>
  </bookViews>
  <sheets>
    <sheet name="COVER" sheetId="26" r:id="rId1"/>
    <sheet name="1. Survey Responder Information" sheetId="28" r:id="rId2"/>
    <sheet name="2. Drill Rigs" sheetId="51" r:id="rId3"/>
    <sheet name="3. Fracing" sheetId="52" r:id="rId4"/>
    <sheet name="4.Tanks" sheetId="49" r:id="rId5"/>
    <sheet name="5.Wellhead Engines" sheetId="13" r:id="rId6"/>
    <sheet name="6. GasComp&amp;ModelData" sheetId="53" r:id="rId7"/>
    <sheet name="xref" sheetId="48" state="hidden" r:id="rId8"/>
    <sheet name="Default_Data" sheetId="50" state="hidden" r:id="rId9"/>
    <sheet name="Default_EF" sheetId="54" state="hidden" r:id="rId10"/>
    <sheet name="data_validation" sheetId="43" state="hidden" r:id="rId11"/>
  </sheets>
  <externalReferences>
    <externalReference r:id="rId12"/>
    <externalReference r:id="rId13"/>
  </externalReferences>
  <definedNames>
    <definedName name="_xlnm._FilterDatabase" localSheetId="2" hidden="1">'2. Drill Rigs'!$B$21:$N$32</definedName>
    <definedName name="_xlnm._FilterDatabase" localSheetId="3" hidden="1">'3. Fracing'!$B$20:$M$31</definedName>
    <definedName name="_xlnm._FilterDatabase" localSheetId="4" hidden="1">'4.Tanks'!$B$15:$G$25</definedName>
    <definedName name="_xlnm._FilterDatabase" localSheetId="5" hidden="1">'5.Wellhead Engines'!$B$20:$M$34</definedName>
    <definedName name="_xlnm._FilterDatabase" localSheetId="8" hidden="1">Default_Data!$A$3:$I$12263</definedName>
    <definedName name="_xlnm._FilterDatabase" localSheetId="7" hidden="1">xref!$AE$2:$AP$3227</definedName>
    <definedName name="Alaska">xref!$I$4:$I$13</definedName>
    <definedName name="Arizona">xref!$J$4:$J$7</definedName>
    <definedName name="California" localSheetId="2">Table1[California]</definedName>
    <definedName name="California" localSheetId="3">Table1[California]</definedName>
    <definedName name="California">Table1[California]</definedName>
    <definedName name="Colorado">xref!$M$4:$M$17</definedName>
    <definedName name="Hours">'[1]Drill_Rig_Emissions Report'!$D$7*24</definedName>
    <definedName name="HP">#REF!</definedName>
    <definedName name="Idaho">xref!$K$4:$K$8</definedName>
    <definedName name="Montana">xref!$N$4:$N$10</definedName>
    <definedName name="Nevada">xref!$P$4:$P$6</definedName>
    <definedName name="New_Mexico">xref!$O$4:$O$13</definedName>
    <definedName name="NewMexico">xref!$O$4:$O$14</definedName>
    <definedName name="North_Dakota">xref!$Q$4</definedName>
    <definedName name="Oregon">xref!$R$4:$R$8</definedName>
    <definedName name="ra" localSheetId="2">#REF!</definedName>
    <definedName name="ra" localSheetId="3">#REF!</definedName>
    <definedName name="ra" localSheetId="4">#REF!</definedName>
    <definedName name="ra" localSheetId="6">#REF!</definedName>
    <definedName name="ra" localSheetId="0">#REF!</definedName>
    <definedName name="ra">#REF!</definedName>
    <definedName name="rang" localSheetId="2">#REF!</definedName>
    <definedName name="rang" localSheetId="3">#REF!</definedName>
    <definedName name="rang" localSheetId="4">#REF!</definedName>
    <definedName name="rang" localSheetId="6">#REF!</definedName>
    <definedName name="rang" localSheetId="0">#REF!</definedName>
    <definedName name="rang">#REF!</definedName>
    <definedName name="range" localSheetId="2">#REF!</definedName>
    <definedName name="range" localSheetId="3">#REF!</definedName>
    <definedName name="range" localSheetId="4">#REF!</definedName>
    <definedName name="range" localSheetId="6">#REF!</definedName>
    <definedName name="range" localSheetId="0">#REF!</definedName>
    <definedName name="range">#REF!</definedName>
    <definedName name="rangee" localSheetId="2">#REF!</definedName>
    <definedName name="rangee" localSheetId="3">#REF!</definedName>
    <definedName name="rangee" localSheetId="4">#REF!</definedName>
    <definedName name="rangee" localSheetId="6">#REF!</definedName>
    <definedName name="rangee" localSheetId="0">#REF!</definedName>
    <definedName name="rangee">#REF!</definedName>
    <definedName name="South_Dakota">xref!$S$4:$S$7</definedName>
    <definedName name="StateBasin" localSheetId="2">Table1[#All]</definedName>
    <definedName name="StateBasin" localSheetId="3">Table1[#All]</definedName>
    <definedName name="StateBasin">Table1[#All]</definedName>
    <definedName name="States" localSheetId="2">Table1[#Headers]</definedName>
    <definedName name="States" localSheetId="3">Table1[#Headers]</definedName>
    <definedName name="States">Table1[#Headers]</definedName>
    <definedName name="type" localSheetId="2">'[2]Op_Comp (OLD)'!#REF!</definedName>
    <definedName name="type" localSheetId="3">'[2]Op_Comp (OLD)'!#REF!</definedName>
    <definedName name="type" localSheetId="4">'[2]Op_Comp (OLD)'!#REF!</definedName>
    <definedName name="type" localSheetId="6">'[2]Op_Comp (OLD)'!#REF!</definedName>
    <definedName name="type" localSheetId="0">'[2]Op_Comp (OLD)'!#REF!</definedName>
    <definedName name="type">'[2]Op_Comp (OLD)'!#REF!</definedName>
    <definedName name="Utah">xref!$V$4:$V$10</definedName>
    <definedName name="Washington">xref!$T$4:$T$8</definedName>
    <definedName name="Wyoming">xref!$U$4:$U$9</definedName>
  </definedNames>
  <calcPr calcId="179017"/>
</workbook>
</file>

<file path=xl/calcChain.xml><?xml version="1.0" encoding="utf-8"?>
<calcChain xmlns="http://schemas.openxmlformats.org/spreadsheetml/2006/main">
  <c r="C11" i="51" l="1"/>
  <c r="K7" i="28" l="1"/>
  <c r="C10" i="28" s="1"/>
  <c r="AG18" i="13" l="1"/>
  <c r="AF18" i="52"/>
  <c r="AF18" i="51"/>
  <c r="G88" i="49" l="1"/>
  <c r="G87" i="49" s="1"/>
  <c r="E88" i="49"/>
  <c r="E87" i="49"/>
  <c r="G62" i="49"/>
  <c r="E62" i="49"/>
  <c r="E61" i="49" s="1"/>
  <c r="C62" i="49" s="1"/>
  <c r="G61" i="49"/>
  <c r="G36" i="49"/>
  <c r="G35" i="49" s="1"/>
  <c r="E36" i="49"/>
  <c r="D118" i="13"/>
  <c r="AG118" i="13"/>
  <c r="AG93" i="13"/>
  <c r="D93" i="13" s="1"/>
  <c r="D68" i="13"/>
  <c r="AG68" i="13"/>
  <c r="D43" i="13"/>
  <c r="AG43" i="13"/>
  <c r="D18" i="13"/>
  <c r="AF118" i="52"/>
  <c r="D118" i="52" s="1"/>
  <c r="AF93" i="52"/>
  <c r="D93" i="52" s="1"/>
  <c r="AF68" i="52"/>
  <c r="D68" i="52" s="1"/>
  <c r="AF43" i="52"/>
  <c r="D43" i="52" s="1"/>
  <c r="D18" i="52"/>
  <c r="D18" i="51"/>
  <c r="AF44" i="51"/>
  <c r="D44" i="51" s="1"/>
  <c r="AF70" i="51"/>
  <c r="D70" i="51" s="1"/>
  <c r="AF96" i="51"/>
  <c r="D96" i="51" s="1"/>
  <c r="AF122" i="51"/>
  <c r="D122" i="51" s="1"/>
  <c r="C88" i="49" l="1"/>
  <c r="N48" i="48"/>
  <c r="N47" i="48"/>
  <c r="N46" i="48"/>
  <c r="N45" i="48"/>
  <c r="N44" i="48"/>
  <c r="N43" i="48"/>
  <c r="N42" i="48"/>
  <c r="N41" i="48"/>
  <c r="N40" i="48"/>
  <c r="N39" i="48"/>
  <c r="N38" i="48"/>
  <c r="B38" i="28"/>
  <c r="E133" i="51"/>
  <c r="D133" i="51"/>
  <c r="D107" i="51"/>
  <c r="D81" i="51"/>
  <c r="D55" i="51"/>
  <c r="H5642" i="50"/>
  <c r="H5639" i="50"/>
  <c r="H5638" i="50"/>
  <c r="H5637" i="50"/>
  <c r="H5635" i="50"/>
  <c r="H5634" i="50"/>
  <c r="H5632" i="50"/>
  <c r="H5629" i="50"/>
  <c r="H5628" i="50"/>
  <c r="H5626" i="50"/>
  <c r="H5618" i="50"/>
  <c r="H5617" i="50"/>
  <c r="H5616" i="50"/>
  <c r="H5613" i="50"/>
  <c r="H5612" i="50"/>
  <c r="H5610" i="50"/>
  <c r="H5602" i="50"/>
  <c r="H5591" i="50"/>
  <c r="H5590" i="50"/>
  <c r="H5589" i="50"/>
  <c r="H5587" i="50"/>
  <c r="H5586" i="50"/>
  <c r="H5575" i="50"/>
  <c r="H5574" i="50"/>
  <c r="H5573" i="50"/>
  <c r="H5571" i="50"/>
  <c r="H5570" i="50"/>
  <c r="H5569" i="50"/>
  <c r="H5568" i="50"/>
  <c r="H5560" i="50"/>
  <c r="H5559" i="50"/>
  <c r="H5556" i="50"/>
  <c r="H5555" i="50"/>
  <c r="H5550" i="50"/>
  <c r="H3841" i="50"/>
  <c r="H3825" i="50"/>
  <c r="H3809" i="50"/>
  <c r="H3808" i="50"/>
  <c r="H3805" i="50"/>
  <c r="H3804" i="50"/>
  <c r="H5633" i="50" l="1"/>
  <c r="H5578" i="50"/>
  <c r="H5580" i="50"/>
  <c r="H5581" i="50"/>
  <c r="H5584" i="50"/>
  <c r="H5585" i="50"/>
  <c r="H5603" i="50"/>
  <c r="H5605" i="50"/>
  <c r="H5606" i="50"/>
  <c r="H5607" i="50"/>
  <c r="H5594" i="50"/>
  <c r="H5596" i="50"/>
  <c r="H5597" i="50"/>
  <c r="H5600" i="50"/>
  <c r="H5601" i="50"/>
  <c r="H5619" i="50"/>
  <c r="H5621" i="50"/>
  <c r="H5622" i="50"/>
  <c r="H5623" i="50"/>
  <c r="H5552" i="50"/>
  <c r="H5572" i="50"/>
  <c r="H5579" i="50"/>
  <c r="H5588" i="50"/>
  <c r="H5595" i="50"/>
  <c r="H5604" i="50"/>
  <c r="H5611" i="50"/>
  <c r="H5620" i="50"/>
  <c r="H5627" i="50"/>
  <c r="H5636" i="50"/>
  <c r="H5643" i="50"/>
  <c r="H5561" i="50"/>
  <c r="H5562" i="50"/>
  <c r="H5564" i="50"/>
  <c r="H5565" i="50"/>
  <c r="H5566" i="50"/>
  <c r="H5567" i="50"/>
  <c r="H5576" i="50"/>
  <c r="H5577" i="50"/>
  <c r="H5582" i="50"/>
  <c r="H5583" i="50"/>
  <c r="H5592" i="50"/>
  <c r="H5593" i="50"/>
  <c r="H5598" i="50"/>
  <c r="H5599" i="50"/>
  <c r="H5608" i="50"/>
  <c r="H5609" i="50"/>
  <c r="H5614" i="50"/>
  <c r="H5615" i="50"/>
  <c r="H5624" i="50"/>
  <c r="H5625" i="50"/>
  <c r="H5630" i="50"/>
  <c r="H5631" i="50"/>
  <c r="H5640" i="50"/>
  <c r="H5641" i="50"/>
  <c r="H5553" i="50"/>
  <c r="H5554" i="50"/>
  <c r="H5563" i="50"/>
  <c r="H5551" i="50"/>
  <c r="H5557" i="50"/>
  <c r="H5558" i="50"/>
  <c r="H3820" i="50"/>
  <c r="H3821" i="50"/>
  <c r="H3824" i="50"/>
  <c r="H3842" i="50"/>
  <c r="H3843" i="50"/>
  <c r="H3845" i="50"/>
  <c r="H3846" i="50"/>
  <c r="H3847" i="50"/>
  <c r="H3849" i="50"/>
  <c r="H3857" i="50"/>
  <c r="H3858" i="50"/>
  <c r="H3859" i="50"/>
  <c r="H3861" i="50"/>
  <c r="H3862" i="50"/>
  <c r="H3863" i="50"/>
  <c r="H3864" i="50"/>
  <c r="H3866" i="50"/>
  <c r="H3776" i="50"/>
  <c r="H3826" i="50"/>
  <c r="H3827" i="50"/>
  <c r="H3829" i="50"/>
  <c r="H3830" i="50"/>
  <c r="H3831" i="50"/>
  <c r="H3833" i="50"/>
  <c r="H3777" i="50"/>
  <c r="H3778" i="50"/>
  <c r="H3780" i="50"/>
  <c r="H3781" i="50"/>
  <c r="H3782" i="50"/>
  <c r="H3784" i="50"/>
  <c r="H3792" i="50"/>
  <c r="H3793" i="50"/>
  <c r="H3794" i="50"/>
  <c r="H3796" i="50"/>
  <c r="H3797" i="50"/>
  <c r="H3798" i="50"/>
  <c r="H3799" i="50"/>
  <c r="H3801" i="50"/>
  <c r="H3836" i="50"/>
  <c r="H3837" i="50"/>
  <c r="H3840" i="50"/>
  <c r="H3774" i="50"/>
  <c r="H3775" i="50"/>
  <c r="H3810" i="50"/>
  <c r="H3811" i="50"/>
  <c r="H3813" i="50"/>
  <c r="H3814" i="50"/>
  <c r="H3815" i="50"/>
  <c r="H3817" i="50"/>
  <c r="H3852" i="50"/>
  <c r="H3853" i="50"/>
  <c r="H3856" i="50"/>
  <c r="H3867" i="50"/>
  <c r="H3865" i="50"/>
  <c r="H3850" i="50"/>
  <c r="H3787" i="50"/>
  <c r="H3788" i="50"/>
  <c r="H3791" i="50"/>
  <c r="H3802" i="50"/>
  <c r="H3803" i="50"/>
  <c r="H3812" i="50"/>
  <c r="H3818" i="50"/>
  <c r="H3819" i="50"/>
  <c r="H3828" i="50"/>
  <c r="H3834" i="50"/>
  <c r="H3835" i="50"/>
  <c r="H3844" i="50"/>
  <c r="H3851" i="50"/>
  <c r="H3860" i="50"/>
  <c r="H3800" i="50"/>
  <c r="H3806" i="50"/>
  <c r="H3807" i="50"/>
  <c r="H3816" i="50"/>
  <c r="H3822" i="50"/>
  <c r="H3823" i="50"/>
  <c r="H3832" i="50"/>
  <c r="H3838" i="50"/>
  <c r="H3839" i="50"/>
  <c r="H3848" i="50"/>
  <c r="H3854" i="50"/>
  <c r="H3855" i="50"/>
  <c r="H3779" i="50"/>
  <c r="H3785" i="50"/>
  <c r="H3786" i="50"/>
  <c r="H3795" i="50"/>
  <c r="H3783" i="50"/>
  <c r="H3789" i="50"/>
  <c r="H3790" i="50"/>
  <c r="O138" i="13" l="1"/>
  <c r="M138" i="13"/>
  <c r="K138" i="13"/>
  <c r="K137" i="13" s="1"/>
  <c r="I138" i="13"/>
  <c r="I137" i="13" s="1"/>
  <c r="G138" i="13"/>
  <c r="G137" i="13" s="1"/>
  <c r="E138" i="13"/>
  <c r="E137" i="13" s="1"/>
  <c r="O137" i="13"/>
  <c r="M137" i="13"/>
  <c r="O113" i="13"/>
  <c r="O112" i="13" s="1"/>
  <c r="M113" i="13"/>
  <c r="M112" i="13" s="1"/>
  <c r="K113" i="13"/>
  <c r="K112" i="13" s="1"/>
  <c r="I113" i="13"/>
  <c r="I112" i="13" s="1"/>
  <c r="G113" i="13"/>
  <c r="G112" i="13" s="1"/>
  <c r="E113" i="13"/>
  <c r="E112" i="13" s="1"/>
  <c r="O88" i="13"/>
  <c r="O87" i="13" s="1"/>
  <c r="M88" i="13"/>
  <c r="M87" i="13" s="1"/>
  <c r="K88" i="13"/>
  <c r="I88" i="13"/>
  <c r="I87" i="13" s="1"/>
  <c r="G88" i="13"/>
  <c r="G87" i="13" s="1"/>
  <c r="E88" i="13"/>
  <c r="E87" i="13" s="1"/>
  <c r="K87" i="13"/>
  <c r="O63" i="13"/>
  <c r="O62" i="13" s="1"/>
  <c r="M63" i="13"/>
  <c r="M62" i="13" s="1"/>
  <c r="K63" i="13"/>
  <c r="K62" i="13" s="1"/>
  <c r="I63" i="13"/>
  <c r="I62" i="13" s="1"/>
  <c r="G63" i="13"/>
  <c r="G62" i="13" s="1"/>
  <c r="E63" i="13"/>
  <c r="E62" i="13" s="1"/>
  <c r="O38" i="13"/>
  <c r="O37" i="13" s="1"/>
  <c r="C138" i="13" l="1"/>
  <c r="C113" i="13"/>
  <c r="C88" i="13"/>
  <c r="C63" i="13"/>
  <c r="F129" i="51"/>
  <c r="F103" i="51"/>
  <c r="I138" i="52"/>
  <c r="H138" i="52"/>
  <c r="G138" i="52"/>
  <c r="G137" i="52" s="1"/>
  <c r="F138" i="52"/>
  <c r="F137" i="52" s="1"/>
  <c r="E138" i="52"/>
  <c r="E137" i="52" s="1"/>
  <c r="C138" i="52" s="1"/>
  <c r="I137" i="52"/>
  <c r="H137" i="52"/>
  <c r="I113" i="52"/>
  <c r="H113" i="52"/>
  <c r="G113" i="52"/>
  <c r="G112" i="52" s="1"/>
  <c r="F113" i="52"/>
  <c r="F112" i="52" s="1"/>
  <c r="E113" i="52"/>
  <c r="I112" i="52"/>
  <c r="H112" i="52"/>
  <c r="E112" i="52"/>
  <c r="C113" i="52" s="1"/>
  <c r="I88" i="52"/>
  <c r="H88" i="52"/>
  <c r="G88" i="52"/>
  <c r="F88" i="52"/>
  <c r="F87" i="52" s="1"/>
  <c r="E88" i="52"/>
  <c r="I87" i="52"/>
  <c r="H87" i="52"/>
  <c r="G87" i="52"/>
  <c r="E87" i="52"/>
  <c r="I63" i="52"/>
  <c r="H63" i="52"/>
  <c r="H62" i="52" s="1"/>
  <c r="G63" i="52"/>
  <c r="G62" i="52" s="1"/>
  <c r="F63" i="52"/>
  <c r="F62" i="52" s="1"/>
  <c r="E63" i="52"/>
  <c r="E62" i="52" s="1"/>
  <c r="I62" i="52"/>
  <c r="F38" i="52"/>
  <c r="G38" i="52"/>
  <c r="H38" i="52"/>
  <c r="I38" i="52"/>
  <c r="F37" i="52"/>
  <c r="G37" i="52"/>
  <c r="H37" i="52"/>
  <c r="I37" i="52"/>
  <c r="C88" i="52" l="1"/>
  <c r="C63" i="52"/>
  <c r="K143" i="51" l="1"/>
  <c r="K142" i="51" s="1"/>
  <c r="J143" i="51"/>
  <c r="I143" i="51"/>
  <c r="I142" i="51" s="1"/>
  <c r="H143" i="51"/>
  <c r="H142" i="51" s="1"/>
  <c r="G143" i="51"/>
  <c r="G142" i="51" s="1"/>
  <c r="J142" i="51"/>
  <c r="F134" i="51"/>
  <c r="K117" i="51"/>
  <c r="K116" i="51" s="1"/>
  <c r="J117" i="51"/>
  <c r="J116" i="51" s="1"/>
  <c r="I117" i="51"/>
  <c r="I116" i="51" s="1"/>
  <c r="H117" i="51"/>
  <c r="H116" i="51" s="1"/>
  <c r="G117" i="51"/>
  <c r="G116" i="51" s="1"/>
  <c r="F25" i="51"/>
  <c r="F51" i="51"/>
  <c r="F77" i="51"/>
  <c r="K91" i="51"/>
  <c r="K90" i="51" s="1"/>
  <c r="J91" i="51"/>
  <c r="I91" i="51"/>
  <c r="I90" i="51" s="1"/>
  <c r="H91" i="51"/>
  <c r="H90" i="51" s="1"/>
  <c r="G91" i="51"/>
  <c r="G90" i="51" s="1"/>
  <c r="J90" i="51"/>
  <c r="F108" i="51"/>
  <c r="F82" i="51"/>
  <c r="F56" i="51"/>
  <c r="K65" i="51"/>
  <c r="K64" i="51" s="1"/>
  <c r="J65" i="51"/>
  <c r="J64" i="51" s="1"/>
  <c r="I65" i="51"/>
  <c r="I64" i="51" s="1"/>
  <c r="H65" i="51"/>
  <c r="H64" i="51" s="1"/>
  <c r="G65" i="51"/>
  <c r="G64" i="51" s="1"/>
  <c r="F30" i="51"/>
  <c r="E30" i="51"/>
  <c r="H39" i="51"/>
  <c r="H38" i="51" s="1"/>
  <c r="I39" i="51"/>
  <c r="I38" i="51" s="1"/>
  <c r="J39" i="51"/>
  <c r="J38" i="51" s="1"/>
  <c r="K39" i="51"/>
  <c r="K38" i="51" s="1"/>
  <c r="G39" i="51"/>
  <c r="G38" i="51" s="1"/>
  <c r="C143" i="51" l="1"/>
  <c r="C91" i="51"/>
  <c r="C117" i="51"/>
  <c r="C65" i="51"/>
  <c r="C39" i="51"/>
  <c r="E107" i="51" l="1"/>
  <c r="E81" i="51"/>
  <c r="E55" i="51"/>
  <c r="D3" i="53" l="1"/>
  <c r="D3" i="13"/>
  <c r="D3" i="49"/>
  <c r="D3" i="52"/>
  <c r="D3" i="51"/>
  <c r="K6" i="28"/>
  <c r="C9" i="28" s="1"/>
  <c r="K5" i="28"/>
  <c r="C8" i="28" s="1"/>
  <c r="H128" i="13"/>
  <c r="F128" i="13"/>
  <c r="H103" i="13"/>
  <c r="F103" i="13"/>
  <c r="H78" i="13"/>
  <c r="F78" i="13"/>
  <c r="H53" i="13"/>
  <c r="F53" i="13"/>
  <c r="F28" i="13"/>
  <c r="H28" i="13"/>
  <c r="H3058" i="50" l="1"/>
  <c r="H3042" i="50"/>
  <c r="H3041" i="50"/>
  <c r="H3040" i="50"/>
  <c r="H3038" i="50"/>
  <c r="H3037" i="50"/>
  <c r="H3036" i="50"/>
  <c r="H3034" i="50"/>
  <c r="H3030" i="50"/>
  <c r="H3026" i="50"/>
  <c r="H3025" i="50"/>
  <c r="H3024" i="50"/>
  <c r="H3022" i="50"/>
  <c r="H3021" i="50"/>
  <c r="H3020" i="50"/>
  <c r="H2989" i="50"/>
  <c r="H2973" i="50"/>
  <c r="H2962" i="50"/>
  <c r="H2961" i="50"/>
  <c r="H2957" i="50"/>
  <c r="H2956" i="50"/>
  <c r="H2954" i="50"/>
  <c r="H2949" i="50"/>
  <c r="H2946" i="50"/>
  <c r="H2945" i="50"/>
  <c r="H2944" i="50"/>
  <c r="H2938" i="50"/>
  <c r="H2910" i="50"/>
  <c r="H2874" i="50"/>
  <c r="H2872" i="50"/>
  <c r="H2860" i="50"/>
  <c r="H2859" i="50"/>
  <c r="H2858" i="50"/>
  <c r="H2856" i="50"/>
  <c r="H2828" i="50"/>
  <c r="H2814" i="50"/>
  <c r="H2812" i="50"/>
  <c r="H2746" i="50"/>
  <c r="H2363" i="50"/>
  <c r="H3111" i="50"/>
  <c r="H3143" i="50"/>
  <c r="H3175" i="50"/>
  <c r="H3219" i="50"/>
  <c r="H543" i="50"/>
  <c r="H542" i="50"/>
  <c r="H541" i="50"/>
  <c r="H540" i="50"/>
  <c r="H539" i="50"/>
  <c r="H538" i="50"/>
  <c r="H537" i="50"/>
  <c r="H536" i="50"/>
  <c r="H535" i="50"/>
  <c r="H534" i="50"/>
  <c r="H533" i="50"/>
  <c r="H555" i="50"/>
  <c r="H554" i="50"/>
  <c r="H553" i="50"/>
  <c r="H552" i="50"/>
  <c r="H551" i="50"/>
  <c r="H550" i="50"/>
  <c r="H549" i="50"/>
  <c r="H548" i="50"/>
  <c r="H547" i="50"/>
  <c r="H546" i="50"/>
  <c r="H545" i="50"/>
  <c r="H544" i="50"/>
  <c r="H2091" i="50"/>
  <c r="H2090" i="50"/>
  <c r="H2089" i="50"/>
  <c r="H2088" i="50"/>
  <c r="H2087" i="50"/>
  <c r="H2086" i="50"/>
  <c r="H2085" i="50"/>
  <c r="H2084" i="50"/>
  <c r="H2083" i="50"/>
  <c r="H2082" i="50"/>
  <c r="H2081" i="50"/>
  <c r="H2080" i="50"/>
  <c r="H2079" i="50"/>
  <c r="H2078" i="50"/>
  <c r="H2077" i="50"/>
  <c r="H2076" i="50"/>
  <c r="H2075" i="50"/>
  <c r="H2074" i="50"/>
  <c r="H2073" i="50"/>
  <c r="H2072" i="50"/>
  <c r="H2071" i="50"/>
  <c r="H2070" i="50"/>
  <c r="H2069" i="50"/>
  <c r="H2068" i="50"/>
  <c r="H2067" i="50"/>
  <c r="H2066" i="50"/>
  <c r="H2065" i="50"/>
  <c r="H2064" i="50"/>
  <c r="H2063" i="50"/>
  <c r="H2062" i="50"/>
  <c r="H2061" i="50"/>
  <c r="H2060" i="50"/>
  <c r="H2059" i="50"/>
  <c r="H2058" i="50"/>
  <c r="H2057" i="50"/>
  <c r="H2056" i="50"/>
  <c r="H2055" i="50"/>
  <c r="H2054" i="50"/>
  <c r="H2053" i="50"/>
  <c r="H2052" i="50"/>
  <c r="H2051" i="50"/>
  <c r="H2050" i="50"/>
  <c r="H2049" i="50"/>
  <c r="H2048" i="50"/>
  <c r="H2047" i="50"/>
  <c r="H2046" i="50"/>
  <c r="H2045" i="50"/>
  <c r="H2044" i="50"/>
  <c r="H2043" i="50"/>
  <c r="H2042" i="50"/>
  <c r="H2041" i="50"/>
  <c r="H2040" i="50"/>
  <c r="H2039" i="50"/>
  <c r="H2038" i="50"/>
  <c r="H2037" i="50"/>
  <c r="H2036" i="50"/>
  <c r="H2035" i="50"/>
  <c r="H2034" i="50"/>
  <c r="H2033" i="50"/>
  <c r="H2032" i="50"/>
  <c r="H2031" i="50"/>
  <c r="H2030" i="50"/>
  <c r="H2029" i="50"/>
  <c r="H2028" i="50"/>
  <c r="H2027" i="50"/>
  <c r="H2026" i="50"/>
  <c r="H2025" i="50"/>
  <c r="H2024" i="50"/>
  <c r="H2023" i="50"/>
  <c r="H2022" i="50"/>
  <c r="H2021" i="50"/>
  <c r="H2020" i="50"/>
  <c r="H2019" i="50"/>
  <c r="H2018" i="50"/>
  <c r="H2017" i="50"/>
  <c r="H2016" i="50"/>
  <c r="H2015" i="50"/>
  <c r="H2014" i="50"/>
  <c r="H2013" i="50"/>
  <c r="H2012" i="50"/>
  <c r="H2011" i="50"/>
  <c r="H2010" i="50"/>
  <c r="H2009" i="50"/>
  <c r="H2008" i="50"/>
  <c r="H2007" i="50"/>
  <c r="H2006" i="50"/>
  <c r="H2005" i="50"/>
  <c r="H2004" i="50"/>
  <c r="H2003" i="50"/>
  <c r="H2002" i="50"/>
  <c r="H2001" i="50"/>
  <c r="H2000" i="50"/>
  <c r="H1999" i="50"/>
  <c r="H1998" i="50"/>
  <c r="H1997" i="50"/>
  <c r="H1996" i="50"/>
  <c r="H1995" i="50"/>
  <c r="H1994" i="50"/>
  <c r="H1993" i="50"/>
  <c r="H1992" i="50"/>
  <c r="H1991" i="50"/>
  <c r="H1990" i="50"/>
  <c r="H1989" i="50"/>
  <c r="H1988" i="50"/>
  <c r="H1987" i="50"/>
  <c r="H1986" i="50"/>
  <c r="H1985" i="50"/>
  <c r="H1984" i="50"/>
  <c r="H1983" i="50"/>
  <c r="H1982" i="50"/>
  <c r="H1981" i="50"/>
  <c r="H1980" i="50"/>
  <c r="H1979" i="50"/>
  <c r="H1978" i="50"/>
  <c r="H1977" i="50"/>
  <c r="H1976" i="50"/>
  <c r="H1975" i="50"/>
  <c r="H1974" i="50"/>
  <c r="H1973" i="50"/>
  <c r="H1972" i="50"/>
  <c r="H1971" i="50"/>
  <c r="H1970" i="50"/>
  <c r="H1969" i="50"/>
  <c r="H1968" i="50"/>
  <c r="H1967" i="50"/>
  <c r="H1966" i="50"/>
  <c r="H1965" i="50"/>
  <c r="H1964" i="50"/>
  <c r="H1963" i="50"/>
  <c r="H1962" i="50"/>
  <c r="H1961" i="50"/>
  <c r="H1960" i="50"/>
  <c r="H1959" i="50"/>
  <c r="H1958" i="50"/>
  <c r="H1957" i="50"/>
  <c r="H1956" i="50"/>
  <c r="H1955" i="50"/>
  <c r="H1954" i="50"/>
  <c r="H1953" i="50"/>
  <c r="H1952" i="50"/>
  <c r="H1951" i="50"/>
  <c r="H1950" i="50"/>
  <c r="H1949" i="50"/>
  <c r="H1948" i="50"/>
  <c r="H1947" i="50"/>
  <c r="H1946" i="50"/>
  <c r="H1945" i="50"/>
  <c r="H1944" i="50"/>
  <c r="H1943" i="50"/>
  <c r="H1942" i="50"/>
  <c r="H1941" i="50"/>
  <c r="H1940" i="50"/>
  <c r="H1939" i="50"/>
  <c r="H1938" i="50"/>
  <c r="H1937" i="50"/>
  <c r="H1936" i="50"/>
  <c r="H1935" i="50"/>
  <c r="H1934" i="50"/>
  <c r="H1933" i="50"/>
  <c r="H1932" i="50"/>
  <c r="H1931" i="50"/>
  <c r="H1930" i="50"/>
  <c r="H1929" i="50"/>
  <c r="H1928" i="50"/>
  <c r="H1927" i="50"/>
  <c r="H1926" i="50"/>
  <c r="H1925" i="50"/>
  <c r="H1924" i="50"/>
  <c r="H1923" i="50"/>
  <c r="H1922" i="50"/>
  <c r="H1921" i="50"/>
  <c r="H1920" i="50"/>
  <c r="H1919" i="50"/>
  <c r="H1918" i="50"/>
  <c r="H1917" i="50"/>
  <c r="H1916" i="50"/>
  <c r="H1915" i="50"/>
  <c r="H1914" i="50"/>
  <c r="H1913" i="50"/>
  <c r="H1912" i="50"/>
  <c r="H1911" i="50"/>
  <c r="H1910" i="50"/>
  <c r="H1909" i="50"/>
  <c r="H1908" i="50"/>
  <c r="H1907" i="50"/>
  <c r="H1906" i="50"/>
  <c r="H1905" i="50"/>
  <c r="H1904" i="50"/>
  <c r="H1903" i="50"/>
  <c r="H1901" i="50"/>
  <c r="H1894" i="50"/>
  <c r="H1730" i="50"/>
  <c r="H1902" i="50"/>
  <c r="H1900" i="50"/>
  <c r="H1899" i="50"/>
  <c r="H1898" i="50"/>
  <c r="H1897" i="50"/>
  <c r="H1896" i="50"/>
  <c r="H1895" i="50"/>
  <c r="H1893" i="50"/>
  <c r="H1892" i="50"/>
  <c r="H1891" i="50"/>
  <c r="H1890" i="50"/>
  <c r="H1889" i="50"/>
  <c r="H1888" i="50"/>
  <c r="H1887" i="50"/>
  <c r="H1886" i="50"/>
  <c r="H1885" i="50"/>
  <c r="H1884" i="50"/>
  <c r="H1883" i="50"/>
  <c r="H1882" i="50"/>
  <c r="H1881" i="50"/>
  <c r="H1880" i="50"/>
  <c r="H1879" i="50"/>
  <c r="H1878" i="50"/>
  <c r="H1877" i="50"/>
  <c r="H1876" i="50"/>
  <c r="H1875" i="50"/>
  <c r="H1874" i="50"/>
  <c r="H1873" i="50"/>
  <c r="H1872" i="50"/>
  <c r="H1871" i="50"/>
  <c r="H1870" i="50"/>
  <c r="H1869" i="50"/>
  <c r="H1868" i="50"/>
  <c r="H1867" i="50"/>
  <c r="H1866" i="50"/>
  <c r="H1865" i="50"/>
  <c r="H1864" i="50"/>
  <c r="H1863" i="50"/>
  <c r="H1862" i="50"/>
  <c r="H1861" i="50"/>
  <c r="H1860" i="50"/>
  <c r="H1859" i="50"/>
  <c r="H1858" i="50"/>
  <c r="H1857" i="50"/>
  <c r="H1856" i="50"/>
  <c r="H1855" i="50"/>
  <c r="H1854" i="50"/>
  <c r="H1853" i="50"/>
  <c r="H1852" i="50"/>
  <c r="H1851" i="50"/>
  <c r="H1850" i="50"/>
  <c r="H1849" i="50"/>
  <c r="H1848" i="50"/>
  <c r="H1847" i="50"/>
  <c r="H1846" i="50"/>
  <c r="H1845" i="50"/>
  <c r="H1844" i="50"/>
  <c r="H1843" i="50"/>
  <c r="H1842" i="50"/>
  <c r="H1841" i="50"/>
  <c r="H1840" i="50"/>
  <c r="H1839" i="50"/>
  <c r="H1838" i="50"/>
  <c r="H1837" i="50"/>
  <c r="H1836" i="50"/>
  <c r="H1835" i="50"/>
  <c r="H1834" i="50"/>
  <c r="H1833" i="50"/>
  <c r="H1832" i="50"/>
  <c r="H1831" i="50"/>
  <c r="H1830" i="50"/>
  <c r="H1829" i="50"/>
  <c r="H1828" i="50"/>
  <c r="H1827" i="50"/>
  <c r="H1826" i="50"/>
  <c r="H1825" i="50"/>
  <c r="H1824" i="50"/>
  <c r="H1823" i="50"/>
  <c r="H1822" i="50"/>
  <c r="H1821" i="50"/>
  <c r="H1820" i="50"/>
  <c r="H1819" i="50"/>
  <c r="H1818" i="50"/>
  <c r="H1817" i="50"/>
  <c r="H1816" i="50"/>
  <c r="H1815" i="50"/>
  <c r="H1814" i="50"/>
  <c r="H1813" i="50"/>
  <c r="H1812" i="50"/>
  <c r="H1811" i="50"/>
  <c r="H1810" i="50"/>
  <c r="H1809" i="50"/>
  <c r="H1808" i="50"/>
  <c r="H1807" i="50"/>
  <c r="H1806" i="50"/>
  <c r="H1805" i="50"/>
  <c r="H1804" i="50"/>
  <c r="H1803" i="50"/>
  <c r="H1802" i="50"/>
  <c r="H1801" i="50"/>
  <c r="H1800" i="50"/>
  <c r="H1799" i="50"/>
  <c r="H1798" i="50"/>
  <c r="H1797" i="50"/>
  <c r="H1796" i="50"/>
  <c r="H1795" i="50"/>
  <c r="H1794" i="50"/>
  <c r="H1793" i="50"/>
  <c r="H1792" i="50"/>
  <c r="H1791" i="50"/>
  <c r="H1790" i="50"/>
  <c r="H1789" i="50"/>
  <c r="H1788" i="50"/>
  <c r="H1787" i="50"/>
  <c r="H1786" i="50"/>
  <c r="H1785" i="50"/>
  <c r="H1784" i="50"/>
  <c r="H1783" i="50"/>
  <c r="H1782" i="50"/>
  <c r="H1781" i="50"/>
  <c r="H1780" i="50"/>
  <c r="H1779" i="50"/>
  <c r="H1778" i="50"/>
  <c r="H1777" i="50"/>
  <c r="H1776" i="50"/>
  <c r="H1775" i="50"/>
  <c r="H1774" i="50"/>
  <c r="H1773" i="50"/>
  <c r="H1772" i="50"/>
  <c r="H1771" i="50"/>
  <c r="H1770" i="50"/>
  <c r="H1769" i="50"/>
  <c r="H1768" i="50"/>
  <c r="H1767" i="50"/>
  <c r="H1766" i="50"/>
  <c r="H1765" i="50"/>
  <c r="H1764" i="50"/>
  <c r="H1763" i="50"/>
  <c r="H1762" i="50"/>
  <c r="H1761" i="50"/>
  <c r="H1760" i="50"/>
  <c r="H1759" i="50"/>
  <c r="H1758" i="50"/>
  <c r="H1757" i="50"/>
  <c r="H1756" i="50"/>
  <c r="H1755" i="50"/>
  <c r="H1754" i="50"/>
  <c r="H1753" i="50"/>
  <c r="H1752" i="50"/>
  <c r="H1751" i="50"/>
  <c r="H1750" i="50"/>
  <c r="H1749" i="50"/>
  <c r="H1748" i="50"/>
  <c r="H1747" i="50"/>
  <c r="H1746" i="50"/>
  <c r="H1745" i="50"/>
  <c r="H1744" i="50"/>
  <c r="H1743" i="50"/>
  <c r="H1742" i="50"/>
  <c r="H1741" i="50"/>
  <c r="H1740" i="50"/>
  <c r="H1739" i="50"/>
  <c r="H1738" i="50"/>
  <c r="H1737" i="50"/>
  <c r="H1736" i="50"/>
  <c r="H1735" i="50"/>
  <c r="H1734" i="50"/>
  <c r="H1733" i="50"/>
  <c r="H1732" i="50"/>
  <c r="H1731" i="50"/>
  <c r="H2095" i="50"/>
  <c r="H3533" i="50"/>
  <c r="H3689" i="50"/>
  <c r="H3697" i="50"/>
  <c r="H3699" i="50"/>
  <c r="H3700" i="50"/>
  <c r="H3701" i="50"/>
  <c r="H3705" i="50"/>
  <c r="H3710" i="50"/>
  <c r="H3711" i="50"/>
  <c r="H3712" i="50"/>
  <c r="H3713" i="50"/>
  <c r="H3729" i="50"/>
  <c r="H3745" i="50"/>
  <c r="H3747" i="50"/>
  <c r="H3748" i="50"/>
  <c r="H3749" i="50"/>
  <c r="H3753" i="50"/>
  <c r="H3761" i="50"/>
  <c r="H3763" i="50"/>
  <c r="H3764" i="50"/>
  <c r="H3765" i="50"/>
  <c r="H3769" i="50"/>
  <c r="H3773" i="50"/>
  <c r="H1729" i="50"/>
  <c r="H1728" i="50"/>
  <c r="H1727" i="50"/>
  <c r="H1726" i="50"/>
  <c r="H1725" i="50"/>
  <c r="H1724" i="50"/>
  <c r="H1723" i="50"/>
  <c r="H1722" i="50"/>
  <c r="H1721" i="50"/>
  <c r="H1720" i="50"/>
  <c r="H1719" i="50"/>
  <c r="H1718" i="50"/>
  <c r="H1717" i="50"/>
  <c r="H1716" i="50"/>
  <c r="H1715" i="50"/>
  <c r="H1714" i="50"/>
  <c r="H1713" i="50"/>
  <c r="H1712" i="50"/>
  <c r="H1711" i="50"/>
  <c r="H1710" i="50"/>
  <c r="H1709" i="50"/>
  <c r="H1708" i="50"/>
  <c r="H1707" i="50"/>
  <c r="H1706" i="50"/>
  <c r="H1705" i="50"/>
  <c r="H1704" i="50"/>
  <c r="H1703" i="50"/>
  <c r="H1702" i="50"/>
  <c r="H1701" i="50"/>
  <c r="H1700" i="50"/>
  <c r="H1699" i="50"/>
  <c r="H1698" i="50"/>
  <c r="H1697" i="50"/>
  <c r="H1696" i="50"/>
  <c r="H1695" i="50"/>
  <c r="H1694" i="50"/>
  <c r="H1693" i="50"/>
  <c r="H1692" i="50"/>
  <c r="H1691" i="50"/>
  <c r="H1690" i="50"/>
  <c r="H1689" i="50"/>
  <c r="H1688" i="50"/>
  <c r="H1687" i="50"/>
  <c r="H1686" i="50"/>
  <c r="H1685" i="50"/>
  <c r="H1684" i="50"/>
  <c r="H1683" i="50"/>
  <c r="H1682" i="50"/>
  <c r="H1681" i="50"/>
  <c r="H1680" i="50"/>
  <c r="H1679" i="50"/>
  <c r="H1678" i="50"/>
  <c r="H1677" i="50"/>
  <c r="H1676" i="50"/>
  <c r="H1675" i="50"/>
  <c r="H1674" i="50"/>
  <c r="H1673" i="50"/>
  <c r="H1672" i="50"/>
  <c r="H1671" i="50"/>
  <c r="H1670" i="50"/>
  <c r="H1669" i="50"/>
  <c r="H1668" i="50"/>
  <c r="H1667" i="50"/>
  <c r="H1666" i="50"/>
  <c r="H1665" i="50"/>
  <c r="H1664" i="50"/>
  <c r="H1663" i="50"/>
  <c r="H1662" i="50"/>
  <c r="H1661" i="50"/>
  <c r="H1660" i="50"/>
  <c r="H1659" i="50"/>
  <c r="H1658" i="50"/>
  <c r="H1657" i="50"/>
  <c r="H1656" i="50"/>
  <c r="H1655" i="50"/>
  <c r="H1654" i="50"/>
  <c r="H1653" i="50"/>
  <c r="H1652" i="50"/>
  <c r="H1651" i="50"/>
  <c r="H1650" i="50"/>
  <c r="H1649" i="50"/>
  <c r="H1648" i="50"/>
  <c r="H1647" i="50"/>
  <c r="H1646" i="50"/>
  <c r="H1645" i="50"/>
  <c r="H1644" i="50"/>
  <c r="H1643" i="50"/>
  <c r="H1642" i="50"/>
  <c r="H1641" i="50"/>
  <c r="H1640" i="50"/>
  <c r="H1639" i="50"/>
  <c r="H1638" i="50"/>
  <c r="H1637" i="50"/>
  <c r="H1636" i="50"/>
  <c r="H1635" i="50"/>
  <c r="H1634" i="50"/>
  <c r="H1633" i="50"/>
  <c r="H1632" i="50"/>
  <c r="H1631" i="50"/>
  <c r="H1630" i="50"/>
  <c r="H1629" i="50"/>
  <c r="H1628" i="50"/>
  <c r="H1627" i="50"/>
  <c r="H1626" i="50"/>
  <c r="H1625" i="50"/>
  <c r="H1624" i="50"/>
  <c r="H1623" i="50"/>
  <c r="H1622" i="50"/>
  <c r="H1621" i="50"/>
  <c r="H1620" i="50"/>
  <c r="H1619" i="50"/>
  <c r="H1618" i="50"/>
  <c r="H1617" i="50"/>
  <c r="H1616" i="50"/>
  <c r="H1615" i="50"/>
  <c r="H1614" i="50"/>
  <c r="H1613" i="50"/>
  <c r="H1612" i="50"/>
  <c r="H1611" i="50"/>
  <c r="H1610" i="50"/>
  <c r="H1609" i="50"/>
  <c r="H1608" i="50"/>
  <c r="H1607" i="50"/>
  <c r="H1606" i="50"/>
  <c r="H1605" i="50"/>
  <c r="H1604" i="50"/>
  <c r="H1603" i="50"/>
  <c r="H1602" i="50"/>
  <c r="H1601" i="50"/>
  <c r="H1600" i="50"/>
  <c r="H1599" i="50"/>
  <c r="H1598" i="50"/>
  <c r="H1597" i="50"/>
  <c r="H1596" i="50"/>
  <c r="H1595" i="50"/>
  <c r="H1594" i="50"/>
  <c r="H1593" i="50"/>
  <c r="H1592" i="50"/>
  <c r="H1591" i="50"/>
  <c r="H1590" i="50"/>
  <c r="H1589" i="50"/>
  <c r="H1588" i="50"/>
  <c r="H1587" i="50"/>
  <c r="H1586" i="50"/>
  <c r="H1585" i="50"/>
  <c r="H1584" i="50"/>
  <c r="H1583" i="50"/>
  <c r="H1582" i="50"/>
  <c r="H1581" i="50"/>
  <c r="H1580" i="50"/>
  <c r="H1579" i="50"/>
  <c r="H1578" i="50"/>
  <c r="H1577" i="50"/>
  <c r="H1576" i="50"/>
  <c r="H1575" i="50"/>
  <c r="H1574" i="50"/>
  <c r="H1573" i="50"/>
  <c r="H1572" i="50"/>
  <c r="H1571" i="50"/>
  <c r="H1570" i="50"/>
  <c r="H1569" i="50"/>
  <c r="H1568" i="50"/>
  <c r="H1567" i="50"/>
  <c r="H1566" i="50"/>
  <c r="H1565" i="50"/>
  <c r="H1564" i="50"/>
  <c r="H1563" i="50"/>
  <c r="H1562" i="50"/>
  <c r="H1561" i="50"/>
  <c r="H1560" i="50"/>
  <c r="H1559" i="50"/>
  <c r="H1558" i="50"/>
  <c r="H1557" i="50"/>
  <c r="H1556" i="50"/>
  <c r="H1555" i="50"/>
  <c r="H1554" i="50"/>
  <c r="H1553" i="50"/>
  <c r="H1552" i="50"/>
  <c r="H1551" i="50"/>
  <c r="H1550" i="50"/>
  <c r="H1549" i="50"/>
  <c r="H1548" i="50"/>
  <c r="H1547" i="50"/>
  <c r="H1546" i="50"/>
  <c r="H1545" i="50"/>
  <c r="H1544" i="50"/>
  <c r="H1543" i="50"/>
  <c r="H1542" i="50"/>
  <c r="H1541" i="50"/>
  <c r="H1540" i="50"/>
  <c r="H1539" i="50"/>
  <c r="H1538" i="50"/>
  <c r="H1537" i="50"/>
  <c r="H1536" i="50"/>
  <c r="H1535" i="50"/>
  <c r="H1534" i="50"/>
  <c r="H1533" i="50"/>
  <c r="H1532" i="50"/>
  <c r="H1531" i="50"/>
  <c r="H1530" i="50"/>
  <c r="H1529" i="50"/>
  <c r="H1528" i="50"/>
  <c r="H1527" i="50"/>
  <c r="H1526" i="50"/>
  <c r="H1525" i="50"/>
  <c r="H1524" i="50"/>
  <c r="H1523" i="50"/>
  <c r="H1522" i="50"/>
  <c r="H1521" i="50"/>
  <c r="H1520" i="50"/>
  <c r="H1519" i="50"/>
  <c r="H1518" i="50"/>
  <c r="H1517" i="50"/>
  <c r="H1516" i="50"/>
  <c r="H1515" i="50"/>
  <c r="H1514" i="50"/>
  <c r="H1513" i="50"/>
  <c r="H1512" i="50"/>
  <c r="H1511" i="50"/>
  <c r="H1510" i="50"/>
  <c r="H1509" i="50"/>
  <c r="H1508" i="50"/>
  <c r="H1507" i="50"/>
  <c r="H1506" i="50"/>
  <c r="H1505" i="50"/>
  <c r="H1504" i="50"/>
  <c r="H1503" i="50"/>
  <c r="H1502" i="50"/>
  <c r="H1501" i="50"/>
  <c r="H1500" i="50"/>
  <c r="H1499" i="50"/>
  <c r="H1498" i="50"/>
  <c r="H1497" i="50"/>
  <c r="H1496" i="50"/>
  <c r="H1495" i="50"/>
  <c r="H1494" i="50"/>
  <c r="H1493" i="50"/>
  <c r="H1492" i="50"/>
  <c r="H1491" i="50"/>
  <c r="H1490" i="50"/>
  <c r="H1489" i="50"/>
  <c r="H1488" i="50"/>
  <c r="H1487" i="50"/>
  <c r="H1486" i="50"/>
  <c r="H1485" i="50"/>
  <c r="H1484" i="50"/>
  <c r="H1483" i="50"/>
  <c r="H1482" i="50"/>
  <c r="H1481" i="50"/>
  <c r="H1480" i="50"/>
  <c r="H1479" i="50"/>
  <c r="H1478" i="50"/>
  <c r="H1477" i="50"/>
  <c r="H1476" i="50"/>
  <c r="H1475" i="50"/>
  <c r="H1474" i="50"/>
  <c r="H1473" i="50"/>
  <c r="H1472" i="50"/>
  <c r="H1471" i="50"/>
  <c r="H1470" i="50"/>
  <c r="H1469" i="50"/>
  <c r="H1468" i="50"/>
  <c r="H1467" i="50"/>
  <c r="H1466" i="50"/>
  <c r="H1465" i="50"/>
  <c r="H1464" i="50"/>
  <c r="H1463" i="50"/>
  <c r="H1462" i="50"/>
  <c r="H1461" i="50"/>
  <c r="H1460" i="50"/>
  <c r="H1459" i="50"/>
  <c r="H1458" i="50"/>
  <c r="H1457" i="50"/>
  <c r="H1456" i="50"/>
  <c r="H1455" i="50"/>
  <c r="H1454" i="50"/>
  <c r="H1453" i="50"/>
  <c r="H1452" i="50"/>
  <c r="H1451" i="50"/>
  <c r="H1450" i="50"/>
  <c r="H1449" i="50"/>
  <c r="H1448" i="50"/>
  <c r="H1447" i="50"/>
  <c r="H1446" i="50"/>
  <c r="H1445" i="50"/>
  <c r="H1444" i="50"/>
  <c r="H1443" i="50"/>
  <c r="H1442" i="50"/>
  <c r="H1441" i="50"/>
  <c r="H1440" i="50"/>
  <c r="H1439" i="50"/>
  <c r="H1438" i="50"/>
  <c r="H1437" i="50"/>
  <c r="H1436" i="50"/>
  <c r="H1435" i="50"/>
  <c r="H1434" i="50"/>
  <c r="H1433" i="50"/>
  <c r="H1432" i="50"/>
  <c r="H1431" i="50"/>
  <c r="H1430" i="50"/>
  <c r="H1429" i="50"/>
  <c r="H1428" i="50"/>
  <c r="H1427" i="50"/>
  <c r="H1426" i="50"/>
  <c r="H1425" i="50"/>
  <c r="H1424" i="50"/>
  <c r="H1423" i="50"/>
  <c r="H1422" i="50"/>
  <c r="H1421" i="50"/>
  <c r="H1420" i="50"/>
  <c r="H1419" i="50"/>
  <c r="H1418" i="50"/>
  <c r="H1417" i="50"/>
  <c r="H1416" i="50"/>
  <c r="H1415" i="50"/>
  <c r="H1414" i="50"/>
  <c r="H1413" i="50"/>
  <c r="H1412" i="50"/>
  <c r="H1411" i="50"/>
  <c r="H1410" i="50"/>
  <c r="H1409" i="50"/>
  <c r="H1408" i="50"/>
  <c r="H1407" i="50"/>
  <c r="H1406" i="50"/>
  <c r="H1405" i="50"/>
  <c r="H1404" i="50"/>
  <c r="H1403" i="50"/>
  <c r="H1402" i="50"/>
  <c r="H1401" i="50"/>
  <c r="H1400" i="50"/>
  <c r="H1399" i="50"/>
  <c r="H1398" i="50"/>
  <c r="H1397" i="50"/>
  <c r="H1396" i="50"/>
  <c r="H1395" i="50"/>
  <c r="H1394" i="50"/>
  <c r="H1393" i="50"/>
  <c r="H1392" i="50"/>
  <c r="H1391" i="50"/>
  <c r="H1390" i="50"/>
  <c r="H1389" i="50"/>
  <c r="H1388" i="50"/>
  <c r="H1387" i="50"/>
  <c r="H1386" i="50"/>
  <c r="H1385" i="50"/>
  <c r="H1384" i="50"/>
  <c r="H1383" i="50"/>
  <c r="H1382" i="50"/>
  <c r="H1381" i="50"/>
  <c r="H1380" i="50"/>
  <c r="H1379" i="50"/>
  <c r="H1378" i="50"/>
  <c r="H1377" i="50"/>
  <c r="H1376" i="50"/>
  <c r="H1375" i="50"/>
  <c r="H1374" i="50"/>
  <c r="H1373" i="50"/>
  <c r="H1372" i="50"/>
  <c r="H1371" i="50"/>
  <c r="H1370" i="50"/>
  <c r="H1369" i="50"/>
  <c r="H1368" i="50"/>
  <c r="H1367" i="50"/>
  <c r="H1366" i="50"/>
  <c r="H1365" i="50"/>
  <c r="H1364" i="50"/>
  <c r="H1363" i="50"/>
  <c r="H1362" i="50"/>
  <c r="H1361" i="50"/>
  <c r="H1360" i="50"/>
  <c r="H1359" i="50"/>
  <c r="H1358" i="50"/>
  <c r="H1357" i="50"/>
  <c r="H1356" i="50"/>
  <c r="H1355" i="50"/>
  <c r="H1354" i="50"/>
  <c r="H1353" i="50"/>
  <c r="H1352" i="50"/>
  <c r="H1351" i="50"/>
  <c r="H1350" i="50"/>
  <c r="H1349" i="50"/>
  <c r="H1348" i="50"/>
  <c r="H1347" i="50"/>
  <c r="H1346" i="50"/>
  <c r="H1345" i="50"/>
  <c r="H1344" i="50"/>
  <c r="H1343" i="50"/>
  <c r="H1342" i="50"/>
  <c r="H1341" i="50"/>
  <c r="H1340" i="50"/>
  <c r="H1339" i="50"/>
  <c r="H1338" i="50"/>
  <c r="H1337" i="50"/>
  <c r="H1336" i="50"/>
  <c r="H1335" i="50"/>
  <c r="H1334" i="50"/>
  <c r="H1333" i="50"/>
  <c r="H1332" i="50"/>
  <c r="H1331" i="50"/>
  <c r="H1330" i="50"/>
  <c r="H1329" i="50"/>
  <c r="H1328" i="50"/>
  <c r="H1327" i="50"/>
  <c r="H1326" i="50"/>
  <c r="H1325" i="50"/>
  <c r="H1324" i="50"/>
  <c r="H1323" i="50"/>
  <c r="H1322" i="50"/>
  <c r="H1321" i="50"/>
  <c r="H1320" i="50"/>
  <c r="H1319" i="50"/>
  <c r="H1318" i="50"/>
  <c r="H1317" i="50"/>
  <c r="H1316" i="50"/>
  <c r="H1315" i="50"/>
  <c r="H1314" i="50"/>
  <c r="H1313" i="50"/>
  <c r="H1312" i="50"/>
  <c r="H1311" i="50"/>
  <c r="H1310" i="50"/>
  <c r="H1309" i="50"/>
  <c r="H1308" i="50"/>
  <c r="H1307" i="50"/>
  <c r="H1306" i="50"/>
  <c r="H1305" i="50"/>
  <c r="H1304" i="50"/>
  <c r="H1303" i="50"/>
  <c r="H1302" i="50"/>
  <c r="H1301" i="50"/>
  <c r="H1300" i="50"/>
  <c r="H1299" i="50"/>
  <c r="H1298" i="50"/>
  <c r="H1297" i="50"/>
  <c r="H1296" i="50"/>
  <c r="H1295" i="50"/>
  <c r="H1294" i="50"/>
  <c r="H1293" i="50"/>
  <c r="H1292" i="50"/>
  <c r="H1291" i="50"/>
  <c r="H1290" i="50"/>
  <c r="H1289" i="50"/>
  <c r="H1288" i="50"/>
  <c r="H1287" i="50"/>
  <c r="H1286" i="50"/>
  <c r="H1285" i="50"/>
  <c r="H1284" i="50"/>
  <c r="H1283" i="50"/>
  <c r="H1282" i="50"/>
  <c r="H1281" i="50"/>
  <c r="H1280" i="50"/>
  <c r="H1279" i="50"/>
  <c r="H1278" i="50"/>
  <c r="H1277" i="50"/>
  <c r="H1276" i="50"/>
  <c r="H1275" i="50"/>
  <c r="H1274" i="50"/>
  <c r="H1273" i="50"/>
  <c r="H1272" i="50"/>
  <c r="H1271" i="50"/>
  <c r="H1270" i="50"/>
  <c r="H1269" i="50"/>
  <c r="H1268" i="50"/>
  <c r="H1267" i="50"/>
  <c r="H1266" i="50"/>
  <c r="H1265" i="50"/>
  <c r="H1264" i="50"/>
  <c r="H1263" i="50"/>
  <c r="H1262" i="50"/>
  <c r="H1261" i="50"/>
  <c r="H1260" i="50"/>
  <c r="H1259" i="50"/>
  <c r="H1258" i="50"/>
  <c r="H1257" i="50"/>
  <c r="H1256" i="50"/>
  <c r="H1255" i="50"/>
  <c r="H1254" i="50"/>
  <c r="H1253" i="50"/>
  <c r="H1252" i="50"/>
  <c r="H1251" i="50"/>
  <c r="H1250" i="50"/>
  <c r="H1249" i="50"/>
  <c r="H1248" i="50"/>
  <c r="H1247" i="50"/>
  <c r="H1246" i="50"/>
  <c r="H1245" i="50"/>
  <c r="H1244" i="50"/>
  <c r="H1243" i="50"/>
  <c r="H1242" i="50"/>
  <c r="H1241" i="50"/>
  <c r="H1240" i="50"/>
  <c r="H1239" i="50"/>
  <c r="H1238" i="50"/>
  <c r="H1237" i="50"/>
  <c r="H1236" i="50"/>
  <c r="H1235" i="50"/>
  <c r="H1234" i="50"/>
  <c r="H1233" i="50"/>
  <c r="H1232" i="50"/>
  <c r="H1231" i="50"/>
  <c r="H1230" i="50"/>
  <c r="H1229" i="50"/>
  <c r="H1228" i="50"/>
  <c r="H1227" i="50"/>
  <c r="H1226" i="50"/>
  <c r="H1225" i="50"/>
  <c r="H1224" i="50"/>
  <c r="H1223" i="50"/>
  <c r="H1222" i="50"/>
  <c r="H1221" i="50"/>
  <c r="H1220" i="50"/>
  <c r="H1219" i="50"/>
  <c r="H1218" i="50"/>
  <c r="H1217" i="50"/>
  <c r="H1216" i="50"/>
  <c r="H1215" i="50"/>
  <c r="H1214" i="50"/>
  <c r="H1213" i="50"/>
  <c r="H1212" i="50"/>
  <c r="H1211" i="50"/>
  <c r="H1210" i="50"/>
  <c r="H1209" i="50"/>
  <c r="H1208" i="50"/>
  <c r="H1207" i="50"/>
  <c r="H1206" i="50"/>
  <c r="H1205" i="50"/>
  <c r="H1204" i="50"/>
  <c r="H1203" i="50"/>
  <c r="H1202" i="50"/>
  <c r="H1201" i="50"/>
  <c r="H1200" i="50"/>
  <c r="H1199" i="50"/>
  <c r="H1198" i="50"/>
  <c r="H1197" i="50"/>
  <c r="H1196" i="50"/>
  <c r="H1195" i="50"/>
  <c r="H1194" i="50"/>
  <c r="H1193" i="50"/>
  <c r="H1192" i="50"/>
  <c r="H1191" i="50"/>
  <c r="H1190" i="50"/>
  <c r="H1189" i="50"/>
  <c r="H1188" i="50"/>
  <c r="H1187" i="50"/>
  <c r="H1186" i="50"/>
  <c r="H1185" i="50"/>
  <c r="H1184" i="50"/>
  <c r="H1183" i="50"/>
  <c r="H1182" i="50"/>
  <c r="H1181" i="50"/>
  <c r="H1180" i="50"/>
  <c r="H1179" i="50"/>
  <c r="H1178" i="50"/>
  <c r="H1177" i="50"/>
  <c r="H1176" i="50"/>
  <c r="H1175" i="50"/>
  <c r="H1174" i="50"/>
  <c r="H1173" i="50"/>
  <c r="H1172" i="50"/>
  <c r="H1171" i="50"/>
  <c r="H1170" i="50"/>
  <c r="H1169" i="50"/>
  <c r="H1168" i="50"/>
  <c r="H1167" i="50"/>
  <c r="H1166" i="50"/>
  <c r="H1165" i="50"/>
  <c r="H1164" i="50"/>
  <c r="H1163" i="50"/>
  <c r="H1162" i="50"/>
  <c r="H1161" i="50"/>
  <c r="H1160" i="50"/>
  <c r="H1159" i="50"/>
  <c r="H1158" i="50"/>
  <c r="H1157" i="50"/>
  <c r="H1156" i="50"/>
  <c r="H1155" i="50"/>
  <c r="H1154" i="50"/>
  <c r="H1153" i="50"/>
  <c r="H1152" i="50"/>
  <c r="H1151" i="50"/>
  <c r="H1150" i="50"/>
  <c r="H1149" i="50"/>
  <c r="H1148" i="50"/>
  <c r="H1147" i="50"/>
  <c r="H1146" i="50"/>
  <c r="H1145" i="50"/>
  <c r="H1144" i="50"/>
  <c r="H1143" i="50"/>
  <c r="H1142" i="50"/>
  <c r="H1141" i="50"/>
  <c r="H1140" i="50"/>
  <c r="H1139" i="50"/>
  <c r="H1138" i="50"/>
  <c r="H1137" i="50"/>
  <c r="H1136" i="50"/>
  <c r="H1135" i="50"/>
  <c r="H1134" i="50"/>
  <c r="H1133" i="50"/>
  <c r="H1132" i="50"/>
  <c r="H1131" i="50"/>
  <c r="H1130" i="50"/>
  <c r="H1129" i="50"/>
  <c r="H1128" i="50"/>
  <c r="H1127" i="50"/>
  <c r="H1126" i="50"/>
  <c r="H1125" i="50"/>
  <c r="H1124" i="50"/>
  <c r="H1123" i="50"/>
  <c r="H1122" i="50"/>
  <c r="H1121" i="50"/>
  <c r="H1120" i="50"/>
  <c r="H1119" i="50"/>
  <c r="H1118" i="50"/>
  <c r="H1117" i="50"/>
  <c r="H1116" i="50"/>
  <c r="H1115" i="50"/>
  <c r="H1114" i="50"/>
  <c r="H1113" i="50"/>
  <c r="H1112" i="50"/>
  <c r="H1111" i="50"/>
  <c r="H1110" i="50"/>
  <c r="H1109" i="50"/>
  <c r="H1108" i="50"/>
  <c r="H1107" i="50"/>
  <c r="H1106" i="50"/>
  <c r="H1105" i="50"/>
  <c r="H1104" i="50"/>
  <c r="H1103" i="50"/>
  <c r="H1102" i="50"/>
  <c r="H1101" i="50"/>
  <c r="H1100" i="50"/>
  <c r="H1099" i="50"/>
  <c r="H1098" i="50"/>
  <c r="H1097" i="50"/>
  <c r="H1096" i="50"/>
  <c r="H1095" i="50"/>
  <c r="H1094" i="50"/>
  <c r="H1093" i="50"/>
  <c r="H1092" i="50"/>
  <c r="H1091" i="50"/>
  <c r="H1090" i="50"/>
  <c r="H1089" i="50"/>
  <c r="H1088" i="50"/>
  <c r="H1087" i="50"/>
  <c r="H1086" i="50"/>
  <c r="H1085" i="50"/>
  <c r="H1084" i="50"/>
  <c r="H1083" i="50"/>
  <c r="H1082" i="50"/>
  <c r="H1081" i="50"/>
  <c r="H1080" i="50"/>
  <c r="H1079" i="50"/>
  <c r="H1078" i="50"/>
  <c r="H1077" i="50"/>
  <c r="H1076" i="50"/>
  <c r="H1075" i="50"/>
  <c r="H1074" i="50"/>
  <c r="H1073" i="50"/>
  <c r="H1072" i="50"/>
  <c r="H1071" i="50"/>
  <c r="H1070" i="50"/>
  <c r="H1069" i="50"/>
  <c r="H1068" i="50"/>
  <c r="H1067" i="50"/>
  <c r="H1066" i="50"/>
  <c r="H1065" i="50"/>
  <c r="H1064" i="50"/>
  <c r="H1063" i="50"/>
  <c r="H1062" i="50"/>
  <c r="H1061" i="50"/>
  <c r="H1060" i="50"/>
  <c r="H1059" i="50"/>
  <c r="H1058" i="50"/>
  <c r="H1057" i="50"/>
  <c r="H1056" i="50"/>
  <c r="H1055" i="50"/>
  <c r="H1054" i="50"/>
  <c r="H1053" i="50"/>
  <c r="H1052" i="50"/>
  <c r="H845" i="50"/>
  <c r="H773" i="50"/>
  <c r="H597" i="50"/>
  <c r="H2203" i="50"/>
  <c r="H2187" i="50"/>
  <c r="H2186" i="50"/>
  <c r="H2185" i="50"/>
  <c r="H2183" i="50"/>
  <c r="H2182" i="50"/>
  <c r="H2181" i="50"/>
  <c r="H2180" i="50"/>
  <c r="H2179" i="50"/>
  <c r="H2171" i="50"/>
  <c r="H2170" i="50"/>
  <c r="H2169" i="50"/>
  <c r="H2167" i="50"/>
  <c r="H2166" i="50"/>
  <c r="H2165" i="50"/>
  <c r="H2164" i="50"/>
  <c r="H2163" i="50"/>
  <c r="H2155" i="50"/>
  <c r="H2154" i="50"/>
  <c r="H2153" i="50"/>
  <c r="H2151" i="50"/>
  <c r="H2150" i="50"/>
  <c r="H2149" i="50"/>
  <c r="H2148" i="50"/>
  <c r="H2147" i="50"/>
  <c r="H2139" i="50"/>
  <c r="H2138" i="50"/>
  <c r="H2137" i="50"/>
  <c r="H2135" i="50"/>
  <c r="H2134" i="50"/>
  <c r="H2133" i="50"/>
  <c r="H2132" i="50"/>
  <c r="H2131" i="50"/>
  <c r="H2123" i="50"/>
  <c r="H2122" i="50"/>
  <c r="H2121" i="50"/>
  <c r="H2119" i="50"/>
  <c r="H2118" i="50"/>
  <c r="H2117" i="50"/>
  <c r="H2115" i="50"/>
  <c r="H2110" i="50"/>
  <c r="H2107" i="50"/>
  <c r="H2106" i="50"/>
  <c r="H2105" i="50"/>
  <c r="H2103" i="50"/>
  <c r="H2102" i="50"/>
  <c r="H2101" i="50"/>
  <c r="H2100" i="50"/>
  <c r="H2099" i="50"/>
  <c r="H3239" i="50"/>
  <c r="H3243" i="50"/>
  <c r="H3251" i="50"/>
  <c r="H3259" i="50"/>
  <c r="H3291" i="50"/>
  <c r="H3390" i="50"/>
  <c r="H3392" i="50"/>
  <c r="H3413" i="50"/>
  <c r="H3454" i="50"/>
  <c r="H3456" i="50"/>
  <c r="H2728" i="50"/>
  <c r="H2727" i="50"/>
  <c r="H2626" i="50"/>
  <c r="H2620" i="50"/>
  <c r="H2616" i="50"/>
  <c r="H2612" i="50"/>
  <c r="H2427" i="50"/>
  <c r="H2416" i="50"/>
  <c r="H2395" i="50"/>
  <c r="H3093" i="50"/>
  <c r="H3094" i="50"/>
  <c r="H3095" i="50"/>
  <c r="H3103" i="50"/>
  <c r="H2887" i="50"/>
  <c r="H2764" i="50"/>
  <c r="H2750" i="50"/>
  <c r="H3467" i="50"/>
  <c r="H3468" i="50"/>
  <c r="H3469" i="50"/>
  <c r="H3472" i="50"/>
  <c r="H3477" i="50"/>
  <c r="H3479" i="50"/>
  <c r="H3480" i="50"/>
  <c r="H3481" i="50"/>
  <c r="H3482" i="50"/>
  <c r="H3485" i="50"/>
  <c r="H3488" i="50"/>
  <c r="H3498" i="50"/>
  <c r="H3509" i="50"/>
  <c r="H3511" i="50"/>
  <c r="H3512" i="50"/>
  <c r="H3514" i="50"/>
  <c r="H3520" i="50"/>
  <c r="H3521" i="50"/>
  <c r="H3522" i="50"/>
  <c r="H3525" i="50"/>
  <c r="H3529" i="50"/>
  <c r="H3531" i="50"/>
  <c r="H3532" i="50"/>
  <c r="H2272" i="50"/>
  <c r="H2271" i="50"/>
  <c r="H2268" i="50"/>
  <c r="H2267" i="50"/>
  <c r="H3195" i="50"/>
  <c r="H3207" i="50"/>
  <c r="H613" i="50"/>
  <c r="H565" i="50"/>
  <c r="H2094" i="50"/>
  <c r="H2912" i="50"/>
  <c r="H2911" i="50"/>
  <c r="H2694" i="50"/>
  <c r="H2662" i="50"/>
  <c r="H2660" i="50"/>
  <c r="H2644" i="50"/>
  <c r="H2643" i="50"/>
  <c r="H2598" i="50"/>
  <c r="H2591" i="50"/>
  <c r="H2590" i="50"/>
  <c r="H2588" i="50"/>
  <c r="H2587" i="50"/>
  <c r="H2586" i="50"/>
  <c r="H2585" i="50"/>
  <c r="H2583" i="50"/>
  <c r="H2582" i="50"/>
  <c r="H2580" i="50"/>
  <c r="H2535" i="50"/>
  <c r="H2527" i="50"/>
  <c r="H2526" i="50"/>
  <c r="H2524" i="50"/>
  <c r="H2523" i="50"/>
  <c r="H2522" i="50"/>
  <c r="H2521" i="50"/>
  <c r="H2519" i="50"/>
  <c r="H2518" i="50"/>
  <c r="H2516" i="50"/>
  <c r="H3328" i="50"/>
  <c r="H3336" i="50"/>
  <c r="H3338" i="50"/>
  <c r="H3344" i="50"/>
  <c r="H3360" i="50"/>
  <c r="H3378" i="50"/>
  <c r="H3381" i="50"/>
  <c r="H3383" i="50"/>
  <c r="H3384" i="50"/>
  <c r="H3385" i="50"/>
  <c r="H3386" i="50"/>
  <c r="H3538" i="50"/>
  <c r="H3542" i="50"/>
  <c r="H3549" i="50"/>
  <c r="H3554" i="50"/>
  <c r="H3602" i="50"/>
  <c r="H3606" i="50"/>
  <c r="H3613" i="50"/>
  <c r="H3662" i="50"/>
  <c r="H3673" i="50"/>
  <c r="H3677" i="50"/>
  <c r="H2796" i="50"/>
  <c r="H1051" i="50"/>
  <c r="H1050" i="50"/>
  <c r="H1049" i="50"/>
  <c r="H1048" i="50"/>
  <c r="H1047" i="50"/>
  <c r="H1046" i="50"/>
  <c r="H1045" i="50"/>
  <c r="H1044" i="50"/>
  <c r="H1043" i="50"/>
  <c r="H1042" i="50"/>
  <c r="H1041" i="50"/>
  <c r="H1040" i="50"/>
  <c r="H1039" i="50"/>
  <c r="H1038" i="50"/>
  <c r="H1037" i="50"/>
  <c r="H1036" i="50"/>
  <c r="H1035" i="50"/>
  <c r="H1034" i="50"/>
  <c r="H1033" i="50"/>
  <c r="H1032" i="50"/>
  <c r="H1031" i="50"/>
  <c r="H1030" i="50"/>
  <c r="H1029" i="50"/>
  <c r="H1028" i="50"/>
  <c r="H1027" i="50"/>
  <c r="H1026" i="50"/>
  <c r="H1025" i="50"/>
  <c r="H1024" i="50"/>
  <c r="H1023" i="50"/>
  <c r="H1022" i="50"/>
  <c r="H1021" i="50"/>
  <c r="H1020" i="50"/>
  <c r="H1019" i="50"/>
  <c r="H1018" i="50"/>
  <c r="H1017" i="50"/>
  <c r="H1016" i="50"/>
  <c r="H1015" i="50"/>
  <c r="H1014" i="50"/>
  <c r="H1013" i="50"/>
  <c r="H1012" i="50"/>
  <c r="H1011" i="50"/>
  <c r="H1010" i="50"/>
  <c r="H1009" i="50"/>
  <c r="H1008" i="50"/>
  <c r="H1007" i="50"/>
  <c r="H1006" i="50"/>
  <c r="H1005" i="50"/>
  <c r="H1004" i="50"/>
  <c r="H1003" i="50"/>
  <c r="H1002" i="50"/>
  <c r="H1001" i="50"/>
  <c r="H1000" i="50"/>
  <c r="H999" i="50"/>
  <c r="H998" i="50"/>
  <c r="H997" i="50"/>
  <c r="H996" i="50"/>
  <c r="H995" i="50"/>
  <c r="H994" i="50"/>
  <c r="H993" i="50"/>
  <c r="H992" i="50"/>
  <c r="H991" i="50"/>
  <c r="H990" i="50"/>
  <c r="H989" i="50"/>
  <c r="H988" i="50"/>
  <c r="H987" i="50"/>
  <c r="H986" i="50"/>
  <c r="H985" i="50"/>
  <c r="H984" i="50"/>
  <c r="H983" i="50"/>
  <c r="H982" i="50"/>
  <c r="H981" i="50"/>
  <c r="H980" i="50"/>
  <c r="H979" i="50"/>
  <c r="H978" i="50"/>
  <c r="H977" i="50"/>
  <c r="H976" i="50"/>
  <c r="H975" i="50"/>
  <c r="H974" i="50"/>
  <c r="H973" i="50"/>
  <c r="H972" i="50"/>
  <c r="H971" i="50"/>
  <c r="H970" i="50"/>
  <c r="H969" i="50"/>
  <c r="H968" i="50"/>
  <c r="H967" i="50"/>
  <c r="H966" i="50"/>
  <c r="H965" i="50"/>
  <c r="H964" i="50"/>
  <c r="H963" i="50"/>
  <c r="H962" i="50"/>
  <c r="H961" i="50"/>
  <c r="H960" i="50"/>
  <c r="H959" i="50"/>
  <c r="H958" i="50"/>
  <c r="H957" i="50"/>
  <c r="H956" i="50"/>
  <c r="H955" i="50"/>
  <c r="H954" i="50"/>
  <c r="H953" i="50"/>
  <c r="H952" i="50"/>
  <c r="H951" i="50"/>
  <c r="H950" i="50"/>
  <c r="H949" i="50"/>
  <c r="H948" i="50"/>
  <c r="H947" i="50"/>
  <c r="H946" i="50"/>
  <c r="H945" i="50"/>
  <c r="H944" i="50"/>
  <c r="H943" i="50"/>
  <c r="H942" i="50"/>
  <c r="H941" i="50"/>
  <c r="H940" i="50"/>
  <c r="H939" i="50"/>
  <c r="H938" i="50"/>
  <c r="H937" i="50"/>
  <c r="H936" i="50"/>
  <c r="H935" i="50"/>
  <c r="H934" i="50"/>
  <c r="H933" i="50"/>
  <c r="H932" i="50"/>
  <c r="H931" i="50"/>
  <c r="H930" i="50"/>
  <c r="H929" i="50"/>
  <c r="H928" i="50"/>
  <c r="H927" i="50"/>
  <c r="H926" i="50"/>
  <c r="H925" i="50"/>
  <c r="H924" i="50"/>
  <c r="H923" i="50"/>
  <c r="H922" i="50"/>
  <c r="H921" i="50"/>
  <c r="H920" i="50"/>
  <c r="H919" i="50"/>
  <c r="H918" i="50"/>
  <c r="H917" i="50"/>
  <c r="H916" i="50"/>
  <c r="H915" i="50"/>
  <c r="H914" i="50"/>
  <c r="H913" i="50"/>
  <c r="H912" i="50"/>
  <c r="H911" i="50"/>
  <c r="H910" i="50"/>
  <c r="H909" i="50"/>
  <c r="H908" i="50"/>
  <c r="H907" i="50"/>
  <c r="H906" i="50"/>
  <c r="H905" i="50"/>
  <c r="H904" i="50"/>
  <c r="H903" i="50"/>
  <c r="H902" i="50"/>
  <c r="H901" i="50"/>
  <c r="H900" i="50"/>
  <c r="H899" i="50"/>
  <c r="H898" i="50"/>
  <c r="H897" i="50"/>
  <c r="H896" i="50"/>
  <c r="H895" i="50"/>
  <c r="H894" i="50"/>
  <c r="H893" i="50"/>
  <c r="H892" i="50"/>
  <c r="H891" i="50"/>
  <c r="H890" i="50"/>
  <c r="H889" i="50"/>
  <c r="H888" i="50"/>
  <c r="H887" i="50"/>
  <c r="H886" i="50"/>
  <c r="H885" i="50"/>
  <c r="H884" i="50"/>
  <c r="H883" i="50"/>
  <c r="H882" i="50"/>
  <c r="H881" i="50"/>
  <c r="H880" i="50"/>
  <c r="H879" i="50"/>
  <c r="H878" i="50"/>
  <c r="H877" i="50"/>
  <c r="H876" i="50"/>
  <c r="H875" i="50"/>
  <c r="H874" i="50"/>
  <c r="H873" i="50"/>
  <c r="H872" i="50"/>
  <c r="H871" i="50"/>
  <c r="H870" i="50"/>
  <c r="H869" i="50"/>
  <c r="H868" i="50"/>
  <c r="H867" i="50"/>
  <c r="H866" i="50"/>
  <c r="H865" i="50"/>
  <c r="H864" i="50"/>
  <c r="H863" i="50"/>
  <c r="H862" i="50"/>
  <c r="H861" i="50"/>
  <c r="H860" i="50"/>
  <c r="H859" i="50"/>
  <c r="H858" i="50"/>
  <c r="H857" i="50"/>
  <c r="H856" i="50"/>
  <c r="H855" i="50"/>
  <c r="H854" i="50"/>
  <c r="H853" i="50"/>
  <c r="H852" i="50"/>
  <c r="H851" i="50"/>
  <c r="H850" i="50"/>
  <c r="H849" i="50"/>
  <c r="H848" i="50"/>
  <c r="H847" i="50"/>
  <c r="H846" i="50"/>
  <c r="H844" i="50"/>
  <c r="H843" i="50"/>
  <c r="H842" i="50"/>
  <c r="H841" i="50"/>
  <c r="H840" i="50"/>
  <c r="H839" i="50"/>
  <c r="H838" i="50"/>
  <c r="H837" i="50"/>
  <c r="H836" i="50"/>
  <c r="H835" i="50"/>
  <c r="H834" i="50"/>
  <c r="H833" i="50"/>
  <c r="H832" i="50"/>
  <c r="H831" i="50"/>
  <c r="H830" i="50"/>
  <c r="H829" i="50"/>
  <c r="H828" i="50"/>
  <c r="H827" i="50"/>
  <c r="H826" i="50"/>
  <c r="H825" i="50"/>
  <c r="H824" i="50"/>
  <c r="H823" i="50"/>
  <c r="H822" i="50"/>
  <c r="H821" i="50"/>
  <c r="H820" i="50"/>
  <c r="H819" i="50"/>
  <c r="H818" i="50"/>
  <c r="H817" i="50"/>
  <c r="H816" i="50"/>
  <c r="H815" i="50"/>
  <c r="H814" i="50"/>
  <c r="H813" i="50"/>
  <c r="H812" i="50"/>
  <c r="H811" i="50"/>
  <c r="H810" i="50"/>
  <c r="H809" i="50"/>
  <c r="H808" i="50"/>
  <c r="H807" i="50"/>
  <c r="H806" i="50"/>
  <c r="H805" i="50"/>
  <c r="H804" i="50"/>
  <c r="H803" i="50"/>
  <c r="H802" i="50"/>
  <c r="H801" i="50"/>
  <c r="H800" i="50"/>
  <c r="H799" i="50"/>
  <c r="H798" i="50"/>
  <c r="H797" i="50"/>
  <c r="H796" i="50"/>
  <c r="H795" i="50"/>
  <c r="H794" i="50"/>
  <c r="H793" i="50"/>
  <c r="H792" i="50"/>
  <c r="H791" i="50"/>
  <c r="H790" i="50"/>
  <c r="H789" i="50"/>
  <c r="H788" i="50"/>
  <c r="H787" i="50"/>
  <c r="H786" i="50"/>
  <c r="H785" i="50"/>
  <c r="H784" i="50"/>
  <c r="H783" i="50"/>
  <c r="H782" i="50"/>
  <c r="H781" i="50"/>
  <c r="H780" i="50"/>
  <c r="H779" i="50"/>
  <c r="H778" i="50"/>
  <c r="H777" i="50"/>
  <c r="H776" i="50"/>
  <c r="H775" i="50"/>
  <c r="H774" i="50"/>
  <c r="H772" i="50"/>
  <c r="H771" i="50"/>
  <c r="H770" i="50"/>
  <c r="H769" i="50"/>
  <c r="H768" i="50"/>
  <c r="H767" i="50"/>
  <c r="H766" i="50"/>
  <c r="H765" i="50"/>
  <c r="H764" i="50"/>
  <c r="H763" i="50"/>
  <c r="H762" i="50"/>
  <c r="H761" i="50"/>
  <c r="H760" i="50"/>
  <c r="H759" i="50"/>
  <c r="H758" i="50"/>
  <c r="H757" i="50"/>
  <c r="H756" i="50"/>
  <c r="H755" i="50"/>
  <c r="H754" i="50"/>
  <c r="H753" i="50"/>
  <c r="H752" i="50"/>
  <c r="H751" i="50"/>
  <c r="H750" i="50"/>
  <c r="H749" i="50"/>
  <c r="H748" i="50"/>
  <c r="H747" i="50"/>
  <c r="H746" i="50"/>
  <c r="H745" i="50"/>
  <c r="H744" i="50"/>
  <c r="H743" i="50"/>
  <c r="H742" i="50"/>
  <c r="H741" i="50"/>
  <c r="H740" i="50"/>
  <c r="H739" i="50"/>
  <c r="H738" i="50"/>
  <c r="H737" i="50"/>
  <c r="H736" i="50"/>
  <c r="H735" i="50"/>
  <c r="H734" i="50"/>
  <c r="H733" i="50"/>
  <c r="H732" i="50"/>
  <c r="H731" i="50"/>
  <c r="H730" i="50"/>
  <c r="H729" i="50"/>
  <c r="H728" i="50"/>
  <c r="H727" i="50"/>
  <c r="H726" i="50"/>
  <c r="H725" i="50"/>
  <c r="H724" i="50"/>
  <c r="H723" i="50"/>
  <c r="H722" i="50"/>
  <c r="H721" i="50"/>
  <c r="H720" i="50"/>
  <c r="H719" i="50"/>
  <c r="H718" i="50"/>
  <c r="H717" i="50"/>
  <c r="H716" i="50"/>
  <c r="H709" i="50"/>
  <c r="H645" i="50"/>
  <c r="H581" i="50"/>
  <c r="H715" i="50"/>
  <c r="H714" i="50"/>
  <c r="H713" i="50"/>
  <c r="H712" i="50"/>
  <c r="H711" i="50"/>
  <c r="H710" i="50"/>
  <c r="H708" i="50"/>
  <c r="H707" i="50"/>
  <c r="H706" i="50"/>
  <c r="H705" i="50"/>
  <c r="H704" i="50"/>
  <c r="H703" i="50"/>
  <c r="H702" i="50"/>
  <c r="H701" i="50"/>
  <c r="H700" i="50"/>
  <c r="H699" i="50"/>
  <c r="H698" i="50"/>
  <c r="H697" i="50"/>
  <c r="H696" i="50"/>
  <c r="H695" i="50"/>
  <c r="H694" i="50"/>
  <c r="H693" i="50"/>
  <c r="H692" i="50"/>
  <c r="H691" i="50"/>
  <c r="H690" i="50"/>
  <c r="H689" i="50"/>
  <c r="H688" i="50"/>
  <c r="H687" i="50"/>
  <c r="H686" i="50"/>
  <c r="H685" i="50"/>
  <c r="H684" i="50"/>
  <c r="H683" i="50"/>
  <c r="H682" i="50"/>
  <c r="H681" i="50"/>
  <c r="H680" i="50"/>
  <c r="H679" i="50"/>
  <c r="H678" i="50"/>
  <c r="H677" i="50"/>
  <c r="H676" i="50"/>
  <c r="H675" i="50"/>
  <c r="H674" i="50"/>
  <c r="H673" i="50"/>
  <c r="H672" i="50"/>
  <c r="H671" i="50"/>
  <c r="H670" i="50"/>
  <c r="H669" i="50"/>
  <c r="H668" i="50"/>
  <c r="H667" i="50"/>
  <c r="H666" i="50"/>
  <c r="H665" i="50"/>
  <c r="H664" i="50"/>
  <c r="H663" i="50"/>
  <c r="H662" i="50"/>
  <c r="H661" i="50"/>
  <c r="H660" i="50"/>
  <c r="H659" i="50"/>
  <c r="H658" i="50"/>
  <c r="H657" i="50"/>
  <c r="H656" i="50"/>
  <c r="H655" i="50"/>
  <c r="H654" i="50"/>
  <c r="H653" i="50"/>
  <c r="H652" i="50"/>
  <c r="H651" i="50"/>
  <c r="H650" i="50"/>
  <c r="H649" i="50"/>
  <c r="H648" i="50"/>
  <c r="H647" i="50"/>
  <c r="H646" i="50"/>
  <c r="H644" i="50"/>
  <c r="H643" i="50"/>
  <c r="H642" i="50"/>
  <c r="H641" i="50"/>
  <c r="H640" i="50"/>
  <c r="H639" i="50"/>
  <c r="H638" i="50"/>
  <c r="H637" i="50"/>
  <c r="H636" i="50"/>
  <c r="H635" i="50"/>
  <c r="H634" i="50"/>
  <c r="H633" i="50"/>
  <c r="H632" i="50"/>
  <c r="H631" i="50"/>
  <c r="H630" i="50"/>
  <c r="H629" i="50"/>
  <c r="H628" i="50"/>
  <c r="H627" i="50"/>
  <c r="H626" i="50"/>
  <c r="H625" i="50"/>
  <c r="H624" i="50"/>
  <c r="H623" i="50"/>
  <c r="H622" i="50"/>
  <c r="H621" i="50"/>
  <c r="H620" i="50"/>
  <c r="H617" i="50"/>
  <c r="H609" i="50"/>
  <c r="H605" i="50"/>
  <c r="H601" i="50"/>
  <c r="H593" i="50"/>
  <c r="H589" i="50"/>
  <c r="H585" i="50"/>
  <c r="H577" i="50"/>
  <c r="H573" i="50"/>
  <c r="H569" i="50"/>
  <c r="H561" i="50"/>
  <c r="H557" i="50"/>
  <c r="H3013" i="50"/>
  <c r="H2999" i="50"/>
  <c r="H2998" i="50"/>
  <c r="H2924" i="50"/>
  <c r="H2792" i="50"/>
  <c r="H2791" i="50"/>
  <c r="H2790" i="50"/>
  <c r="H2789" i="50"/>
  <c r="H2786" i="50"/>
  <c r="H2782" i="50"/>
  <c r="H2780" i="50"/>
  <c r="H2779" i="50"/>
  <c r="H2778" i="50"/>
  <c r="H2770" i="50"/>
  <c r="H2766" i="50"/>
  <c r="H2680" i="50"/>
  <c r="H2679" i="50"/>
  <c r="H2668" i="50"/>
  <c r="H2471" i="50"/>
  <c r="H3090" i="50"/>
  <c r="H3089" i="50"/>
  <c r="H3088" i="50"/>
  <c r="H3087" i="50"/>
  <c r="H3086" i="50"/>
  <c r="H3085" i="50"/>
  <c r="H3084" i="50"/>
  <c r="H3083" i="50"/>
  <c r="H3082" i="50"/>
  <c r="H3074" i="50"/>
  <c r="H3073" i="50"/>
  <c r="H3072" i="50"/>
  <c r="H3070" i="50"/>
  <c r="H3069" i="50"/>
  <c r="H3068" i="50"/>
  <c r="H3066" i="50"/>
  <c r="H3062" i="50"/>
  <c r="H2908" i="50"/>
  <c r="H2907" i="50"/>
  <c r="H2906" i="50"/>
  <c r="H2904" i="50"/>
  <c r="H2824" i="50"/>
  <c r="H2724" i="50"/>
  <c r="H2719" i="50"/>
  <c r="H2718" i="50"/>
  <c r="H2716" i="50"/>
  <c r="H2715" i="50"/>
  <c r="H2714" i="50"/>
  <c r="H2710" i="50"/>
  <c r="H2708" i="50"/>
  <c r="H2707" i="50"/>
  <c r="H2706" i="50"/>
  <c r="H2567" i="50"/>
  <c r="H2560" i="50"/>
  <c r="H2551" i="50"/>
  <c r="H2463" i="50"/>
  <c r="H2462" i="50"/>
  <c r="H2460" i="50"/>
  <c r="H2459" i="50"/>
  <c r="H2458" i="50"/>
  <c r="H2457" i="50"/>
  <c r="H2455" i="50"/>
  <c r="H2454" i="50"/>
  <c r="H2452" i="50"/>
  <c r="H3112" i="50"/>
  <c r="H3113" i="50"/>
  <c r="H3114" i="50"/>
  <c r="H3115" i="50"/>
  <c r="H3119" i="50"/>
  <c r="H3125" i="50"/>
  <c r="H3126" i="50"/>
  <c r="H3127" i="50"/>
  <c r="H3135" i="50"/>
  <c r="H3179" i="50"/>
  <c r="H3220" i="50"/>
  <c r="H3221" i="50"/>
  <c r="H3223" i="50"/>
  <c r="H3227" i="50"/>
  <c r="H3233" i="50"/>
  <c r="H3234" i="50"/>
  <c r="H3235" i="50"/>
  <c r="H3236" i="50"/>
  <c r="H3237" i="50"/>
  <c r="H3238" i="50"/>
  <c r="H3303" i="50"/>
  <c r="H3307" i="50"/>
  <c r="H3349" i="50"/>
  <c r="H3466" i="50"/>
  <c r="H3494" i="50"/>
  <c r="H3567" i="50"/>
  <c r="H3568" i="50"/>
  <c r="H3569" i="50"/>
  <c r="H3573" i="50"/>
  <c r="H3581" i="50"/>
  <c r="H3583" i="50"/>
  <c r="H3584" i="50"/>
  <c r="H3585" i="50"/>
  <c r="H3589" i="50"/>
  <c r="H3593" i="50"/>
  <c r="H3595" i="50"/>
  <c r="H3596" i="50"/>
  <c r="H3597" i="50"/>
  <c r="H2642" i="50"/>
  <c r="H2639" i="50"/>
  <c r="H2638" i="50"/>
  <c r="H2637" i="50"/>
  <c r="H2635" i="50"/>
  <c r="H2630" i="50"/>
  <c r="H2628" i="50"/>
  <c r="H2627" i="50"/>
  <c r="H2503" i="50"/>
  <c r="H2496" i="50"/>
  <c r="H2487" i="50"/>
  <c r="H2347" i="50"/>
  <c r="H2346" i="50"/>
  <c r="H2345" i="50"/>
  <c r="H2342" i="50"/>
  <c r="H2341" i="50"/>
  <c r="H2340" i="50"/>
  <c r="H2339" i="50"/>
  <c r="H2334" i="50"/>
  <c r="H2331" i="50"/>
  <c r="H2330" i="50"/>
  <c r="H2329" i="50"/>
  <c r="H2327" i="50"/>
  <c r="H2326" i="50"/>
  <c r="H2325" i="50"/>
  <c r="H2324" i="50"/>
  <c r="H2323" i="50"/>
  <c r="H2322" i="50"/>
  <c r="H2321" i="50"/>
  <c r="H2319" i="50"/>
  <c r="H3152" i="50"/>
  <c r="H3153" i="50"/>
  <c r="H3157" i="50"/>
  <c r="H3158" i="50"/>
  <c r="H3159" i="50"/>
  <c r="H3167" i="50"/>
  <c r="H3211" i="50"/>
  <c r="H3260" i="50"/>
  <c r="H3261" i="50"/>
  <c r="H3262" i="50"/>
  <c r="H3263" i="50"/>
  <c r="H3265" i="50"/>
  <c r="H3267" i="50"/>
  <c r="H3271" i="50"/>
  <c r="H3276" i="50"/>
  <c r="H3277" i="50"/>
  <c r="H3278" i="50"/>
  <c r="H3279" i="50"/>
  <c r="H3281" i="50"/>
  <c r="H3283" i="50"/>
  <c r="H3366" i="50"/>
  <c r="H3415" i="50"/>
  <c r="H3416" i="50"/>
  <c r="H3417" i="50"/>
  <c r="H3418" i="50"/>
  <c r="H3424" i="50"/>
  <c r="H3429" i="50"/>
  <c r="H3435" i="50"/>
  <c r="H3436" i="50"/>
  <c r="H3437" i="50"/>
  <c r="H3440" i="50"/>
  <c r="H3442" i="50"/>
  <c r="H3444" i="50"/>
  <c r="H3445" i="50"/>
  <c r="H3502" i="50"/>
  <c r="H3629" i="50"/>
  <c r="H3631" i="50"/>
  <c r="H3632" i="50"/>
  <c r="H3633" i="50"/>
  <c r="H3637" i="50"/>
  <c r="H3645" i="50"/>
  <c r="H3647" i="50"/>
  <c r="H3649" i="50"/>
  <c r="H3653" i="50"/>
  <c r="H3655" i="50"/>
  <c r="H3656" i="50"/>
  <c r="H3657" i="50"/>
  <c r="H3659" i="50"/>
  <c r="H3660" i="50"/>
  <c r="H3661" i="50"/>
  <c r="H2676" i="50"/>
  <c r="H619" i="50"/>
  <c r="H618" i="50"/>
  <c r="H616" i="50"/>
  <c r="H615" i="50"/>
  <c r="H614" i="50"/>
  <c r="H612" i="50"/>
  <c r="H611" i="50"/>
  <c r="H610" i="50"/>
  <c r="H608" i="50"/>
  <c r="H607" i="50"/>
  <c r="H606" i="50"/>
  <c r="H604" i="50"/>
  <c r="H603" i="50"/>
  <c r="H602" i="50"/>
  <c r="H600" i="50"/>
  <c r="H599" i="50"/>
  <c r="H598" i="50"/>
  <c r="H596" i="50"/>
  <c r="H595" i="50"/>
  <c r="H594" i="50"/>
  <c r="H592" i="50"/>
  <c r="H591" i="50"/>
  <c r="H590" i="50"/>
  <c r="H588" i="50"/>
  <c r="H587" i="50"/>
  <c r="H586" i="50"/>
  <c r="H584" i="50"/>
  <c r="H583" i="50"/>
  <c r="H582" i="50"/>
  <c r="H580" i="50"/>
  <c r="H579" i="50"/>
  <c r="H578" i="50"/>
  <c r="H576" i="50"/>
  <c r="H575" i="50"/>
  <c r="H574" i="50"/>
  <c r="H572" i="50"/>
  <c r="H571" i="50"/>
  <c r="H570" i="50"/>
  <c r="H568" i="50"/>
  <c r="H567" i="50"/>
  <c r="H566" i="50"/>
  <c r="H564" i="50"/>
  <c r="H563" i="50"/>
  <c r="H562" i="50"/>
  <c r="H560" i="50"/>
  <c r="H559" i="50"/>
  <c r="H558" i="50"/>
  <c r="H556" i="50"/>
  <c r="H2846" i="50"/>
  <c r="H2844" i="50"/>
  <c r="H2843" i="50"/>
  <c r="H2842" i="50"/>
  <c r="H2840" i="50"/>
  <c r="H2834" i="50"/>
  <c r="H2830" i="50"/>
  <c r="H2803" i="50"/>
  <c r="H2800" i="50"/>
  <c r="H2703" i="50"/>
  <c r="H2696" i="50"/>
  <c r="H2695" i="50"/>
  <c r="H2986" i="50"/>
  <c r="H2981" i="50"/>
  <c r="H2980" i="50"/>
  <c r="H2978" i="50"/>
  <c r="H2977" i="50"/>
  <c r="H2976" i="50"/>
  <c r="H2898" i="50"/>
  <c r="H2894" i="50"/>
  <c r="H2892" i="50"/>
  <c r="H2891" i="50"/>
  <c r="H2890" i="50"/>
  <c r="H2864" i="50"/>
  <c r="H2863" i="50"/>
  <c r="H2772" i="50"/>
  <c r="H2771" i="50"/>
  <c r="H2744" i="50"/>
  <c r="H2743" i="50"/>
  <c r="H2742" i="50"/>
  <c r="H2741" i="50"/>
  <c r="H2739" i="50"/>
  <c r="H2738" i="50"/>
  <c r="H2735" i="50"/>
  <c r="H2299" i="50"/>
  <c r="H3402" i="50"/>
  <c r="H3047" i="50"/>
  <c r="H3043" i="50"/>
  <c r="H2971" i="50"/>
  <c r="H2967" i="50"/>
  <c r="H2966" i="50"/>
  <c r="H2963" i="50"/>
  <c r="H2936" i="50"/>
  <c r="H2935" i="50"/>
  <c r="H2934" i="50"/>
  <c r="H2933" i="50"/>
  <c r="H2886" i="50"/>
  <c r="H2885" i="50"/>
  <c r="H2883" i="50"/>
  <c r="H2882" i="50"/>
  <c r="H2881" i="50"/>
  <c r="H2848" i="50"/>
  <c r="H2847" i="50"/>
  <c r="H2763" i="50"/>
  <c r="H2762" i="50"/>
  <c r="H2720" i="50"/>
  <c r="H2690" i="50"/>
  <c r="H2687" i="50"/>
  <c r="H2650" i="50"/>
  <c r="H2648" i="50"/>
  <c r="H2647" i="50"/>
  <c r="H2592" i="50"/>
  <c r="H2528" i="50"/>
  <c r="H2464" i="50"/>
  <c r="H3184" i="50"/>
  <c r="H3185" i="50"/>
  <c r="H3187" i="50"/>
  <c r="H3249" i="50"/>
  <c r="H3361" i="50"/>
  <c r="H3362" i="50"/>
  <c r="H3364" i="50"/>
  <c r="H3365" i="50"/>
  <c r="H3370" i="50"/>
  <c r="H2610" i="50"/>
  <c r="H2608" i="50"/>
  <c r="H2607" i="50"/>
  <c r="H2606" i="50"/>
  <c r="H2602" i="50"/>
  <c r="H2601" i="50"/>
  <c r="H2550" i="50"/>
  <c r="H2548" i="50"/>
  <c r="H2543" i="50"/>
  <c r="H2542" i="50"/>
  <c r="H2540" i="50"/>
  <c r="H2539" i="50"/>
  <c r="H2538" i="50"/>
  <c r="H2537" i="50"/>
  <c r="H2486" i="50"/>
  <c r="H2484" i="50"/>
  <c r="H2479" i="50"/>
  <c r="H2478" i="50"/>
  <c r="H2476" i="50"/>
  <c r="H2475" i="50"/>
  <c r="H2474" i="50"/>
  <c r="H2473" i="50"/>
  <c r="H2431" i="50"/>
  <c r="H2428" i="50"/>
  <c r="H2394" i="50"/>
  <c r="H2393" i="50"/>
  <c r="H2391" i="50"/>
  <c r="H2390" i="50"/>
  <c r="H2389" i="50"/>
  <c r="H2388" i="50"/>
  <c r="H2387" i="50"/>
  <c r="H2386" i="50"/>
  <c r="H2385" i="50"/>
  <c r="H2383" i="50"/>
  <c r="H2379" i="50"/>
  <c r="H2378" i="50"/>
  <c r="H2377" i="50"/>
  <c r="H2375" i="50"/>
  <c r="H2374" i="50"/>
  <c r="H2373" i="50"/>
  <c r="H2372" i="50"/>
  <c r="H2371" i="50"/>
  <c r="H2366" i="50"/>
  <c r="H2303" i="50"/>
  <c r="H2266" i="50"/>
  <c r="H2265" i="50"/>
  <c r="H2263" i="50"/>
  <c r="H2262" i="50"/>
  <c r="H2261" i="50"/>
  <c r="H2259" i="50"/>
  <c r="H2258" i="50"/>
  <c r="H2257" i="50"/>
  <c r="H2255" i="50"/>
  <c r="H2251" i="50"/>
  <c r="H2250" i="50"/>
  <c r="H2249" i="50"/>
  <c r="H2247" i="50"/>
  <c r="H2246" i="50"/>
  <c r="H2245" i="50"/>
  <c r="H2244" i="50"/>
  <c r="H2243" i="50"/>
  <c r="H2242" i="50"/>
  <c r="H2238" i="50"/>
  <c r="H2235" i="50"/>
  <c r="H2234" i="50"/>
  <c r="H2231" i="50"/>
  <c r="H3144" i="50"/>
  <c r="H3145" i="50"/>
  <c r="H3146" i="50"/>
  <c r="H3147" i="50"/>
  <c r="H3151" i="50"/>
  <c r="H3200" i="50"/>
  <c r="H3201" i="50"/>
  <c r="H3202" i="50"/>
  <c r="H3203" i="50"/>
  <c r="H3314" i="50"/>
  <c r="H3317" i="50"/>
  <c r="H3400" i="50"/>
  <c r="H3401" i="50"/>
  <c r="H3565" i="50"/>
  <c r="H3685" i="50"/>
  <c r="H3574" i="50"/>
  <c r="H3638" i="50"/>
  <c r="H3693" i="50"/>
  <c r="H2230" i="50"/>
  <c r="H2229" i="50"/>
  <c r="H2228" i="50"/>
  <c r="H2227" i="50"/>
  <c r="H2226" i="50"/>
  <c r="H2225" i="50"/>
  <c r="H2223" i="50"/>
  <c r="H2219" i="50"/>
  <c r="H2218" i="50"/>
  <c r="H2217" i="50"/>
  <c r="H2214" i="50"/>
  <c r="H2213" i="50"/>
  <c r="H2212" i="50"/>
  <c r="H2211" i="50"/>
  <c r="H2206" i="50"/>
  <c r="H3104" i="50"/>
  <c r="H3105" i="50"/>
  <c r="H3107" i="50"/>
  <c r="H3109" i="50"/>
  <c r="H3136" i="50"/>
  <c r="H3137" i="50"/>
  <c r="H3141" i="50"/>
  <c r="H3168" i="50"/>
  <c r="H3169" i="50"/>
  <c r="H3171" i="50"/>
  <c r="H3173" i="50"/>
  <c r="H3174" i="50"/>
  <c r="H3212" i="50"/>
  <c r="H3213" i="50"/>
  <c r="H3215" i="50"/>
  <c r="H3217" i="50"/>
  <c r="H3218" i="50"/>
  <c r="H3252" i="50"/>
  <c r="H3253" i="50"/>
  <c r="H3254" i="50"/>
  <c r="H3255" i="50"/>
  <c r="H3275" i="50"/>
  <c r="H3292" i="50"/>
  <c r="H3293" i="50"/>
  <c r="H3294" i="50"/>
  <c r="H3295" i="50"/>
  <c r="H3297" i="50"/>
  <c r="H3298" i="50"/>
  <c r="H3299" i="50"/>
  <c r="H3300" i="50"/>
  <c r="H3301" i="50"/>
  <c r="H3351" i="50"/>
  <c r="H3352" i="50"/>
  <c r="H3353" i="50"/>
  <c r="H3354" i="50"/>
  <c r="H3357" i="50"/>
  <c r="H3403" i="50"/>
  <c r="H3404" i="50"/>
  <c r="H3405" i="50"/>
  <c r="H3408" i="50"/>
  <c r="H3430" i="50"/>
  <c r="H3434" i="50"/>
  <c r="H3464" i="50"/>
  <c r="H3506" i="50"/>
  <c r="H3508" i="50"/>
  <c r="H3561" i="50"/>
  <c r="H3563" i="50"/>
  <c r="H3564" i="50"/>
  <c r="H3625" i="50"/>
  <c r="H3627" i="50"/>
  <c r="H3683" i="50"/>
  <c r="H3684" i="50"/>
  <c r="H3741" i="50"/>
  <c r="H3742" i="50"/>
  <c r="H3743" i="50"/>
  <c r="H3744" i="50"/>
  <c r="H3031" i="50"/>
  <c r="H3027" i="50"/>
  <c r="H2997" i="50"/>
  <c r="H2996" i="50"/>
  <c r="H2994" i="50"/>
  <c r="H2993" i="50"/>
  <c r="H2992" i="50"/>
  <c r="H2959" i="50"/>
  <c r="H2931" i="50"/>
  <c r="H2930" i="50"/>
  <c r="H2929" i="50"/>
  <c r="H2926" i="50"/>
  <c r="H2900" i="50"/>
  <c r="H2899" i="50"/>
  <c r="H2878" i="50"/>
  <c r="H2876" i="50"/>
  <c r="H2823" i="50"/>
  <c r="H2822" i="50"/>
  <c r="H2821" i="50"/>
  <c r="H2819" i="50"/>
  <c r="H2818" i="50"/>
  <c r="H2817" i="50"/>
  <c r="H2683" i="50"/>
  <c r="H2678" i="50"/>
  <c r="H2619" i="50"/>
  <c r="H2614" i="50"/>
  <c r="H2559" i="50"/>
  <c r="H2558" i="50"/>
  <c r="H2556" i="50"/>
  <c r="H2555" i="50"/>
  <c r="H2554" i="50"/>
  <c r="H2553" i="50"/>
  <c r="H2495" i="50"/>
  <c r="H2494" i="50"/>
  <c r="H2492" i="50"/>
  <c r="H2491" i="50"/>
  <c r="H2490" i="50"/>
  <c r="H2489" i="50"/>
  <c r="H2411" i="50"/>
  <c r="H2410" i="50"/>
  <c r="H2409" i="50"/>
  <c r="H2407" i="50"/>
  <c r="H2406" i="50"/>
  <c r="H2405" i="50"/>
  <c r="H2404" i="50"/>
  <c r="H2403" i="50"/>
  <c r="H2398" i="50"/>
  <c r="H2335" i="50"/>
  <c r="H2283" i="50"/>
  <c r="H2282" i="50"/>
  <c r="H2281" i="50"/>
  <c r="H2279" i="50"/>
  <c r="H2278" i="50"/>
  <c r="H2277" i="50"/>
  <c r="H2276" i="50"/>
  <c r="H2275" i="50"/>
  <c r="H2270" i="50"/>
  <c r="H2175" i="50"/>
  <c r="H2174" i="50"/>
  <c r="H2160" i="50"/>
  <c r="H2159" i="50"/>
  <c r="H2143" i="50"/>
  <c r="H2142" i="50"/>
  <c r="H2127" i="50"/>
  <c r="H2112" i="50"/>
  <c r="H2111" i="50"/>
  <c r="H3096" i="50"/>
  <c r="H3097" i="50"/>
  <c r="H3099" i="50"/>
  <c r="H3128" i="50"/>
  <c r="H3129" i="50"/>
  <c r="H3131" i="50"/>
  <c r="H3160" i="50"/>
  <c r="H3161" i="50"/>
  <c r="H3163" i="50"/>
  <c r="H3197" i="50"/>
  <c r="H3198" i="50"/>
  <c r="H3199" i="50"/>
  <c r="H3284" i="50"/>
  <c r="H3285" i="50"/>
  <c r="H3286" i="50"/>
  <c r="H3287" i="50"/>
  <c r="H3329" i="50"/>
  <c r="H3330" i="50"/>
  <c r="H3332" i="50"/>
  <c r="H3333" i="50"/>
  <c r="H3447" i="50"/>
  <c r="H3448" i="50"/>
  <c r="H3449" i="50"/>
  <c r="H3450" i="50"/>
  <c r="H3470" i="50"/>
  <c r="H3489" i="50"/>
  <c r="H3490" i="50"/>
  <c r="H3491" i="50"/>
  <c r="H3492" i="50"/>
  <c r="H3493" i="50"/>
  <c r="H3535" i="50"/>
  <c r="H3536" i="50"/>
  <c r="H3537" i="50"/>
  <c r="H3541" i="50"/>
  <c r="H3570" i="50"/>
  <c r="H3599" i="50"/>
  <c r="H3600" i="50"/>
  <c r="H3601" i="50"/>
  <c r="H3605" i="50"/>
  <c r="H3634" i="50"/>
  <c r="H3665" i="50"/>
  <c r="H3667" i="50"/>
  <c r="H3669" i="50"/>
  <c r="H3686" i="50"/>
  <c r="H3715" i="50"/>
  <c r="H3716" i="50"/>
  <c r="H3717" i="50"/>
  <c r="H3721" i="50"/>
  <c r="H3063" i="50"/>
  <c r="H3059" i="50"/>
  <c r="H3017" i="50"/>
  <c r="H3015" i="50"/>
  <c r="H3079" i="50"/>
  <c r="H3078" i="50"/>
  <c r="H3075" i="50"/>
  <c r="H3057" i="50"/>
  <c r="H3056" i="50"/>
  <c r="H3054" i="50"/>
  <c r="H3053" i="50"/>
  <c r="H3052" i="50"/>
  <c r="H3050" i="50"/>
  <c r="H3046" i="50"/>
  <c r="H3011" i="50"/>
  <c r="H3010" i="50"/>
  <c r="H3009" i="50"/>
  <c r="H3008" i="50"/>
  <c r="H3005" i="50"/>
  <c r="H3004" i="50"/>
  <c r="H3002" i="50"/>
  <c r="H2987" i="50"/>
  <c r="H2983" i="50"/>
  <c r="H2982" i="50"/>
  <c r="H2970" i="50"/>
  <c r="H2920" i="50"/>
  <c r="H2919" i="50"/>
  <c r="H2918" i="50"/>
  <c r="H2917" i="50"/>
  <c r="H2914" i="50"/>
  <c r="H2888" i="50"/>
  <c r="H2867" i="50"/>
  <c r="H2862" i="50"/>
  <c r="H2832" i="50"/>
  <c r="H2768" i="50"/>
  <c r="H2767" i="50"/>
  <c r="H2731" i="50"/>
  <c r="H2726" i="50"/>
  <c r="H2672" i="50"/>
  <c r="H2666" i="50"/>
  <c r="H2665" i="50"/>
  <c r="H2951" i="50"/>
  <c r="H2896" i="50"/>
  <c r="H2895" i="50"/>
  <c r="H2794" i="50"/>
  <c r="H2759" i="50"/>
  <c r="H2758" i="50"/>
  <c r="H2757" i="50"/>
  <c r="H2755" i="50"/>
  <c r="H2754" i="50"/>
  <c r="H2753" i="50"/>
  <c r="H2692" i="50"/>
  <c r="H2691" i="50"/>
  <c r="H2658" i="50"/>
  <c r="H2656" i="50"/>
  <c r="H2655" i="50"/>
  <c r="H2654" i="50"/>
  <c r="H2653" i="50"/>
  <c r="H2604" i="50"/>
  <c r="H2575" i="50"/>
  <c r="H2574" i="50"/>
  <c r="H2572" i="50"/>
  <c r="H2571" i="50"/>
  <c r="H2570" i="50"/>
  <c r="H2569" i="50"/>
  <c r="H2511" i="50"/>
  <c r="H2510" i="50"/>
  <c r="H2508" i="50"/>
  <c r="H2507" i="50"/>
  <c r="H2506" i="50"/>
  <c r="H2505" i="50"/>
  <c r="H2447" i="50"/>
  <c r="H2446" i="50"/>
  <c r="H2444" i="50"/>
  <c r="H2443" i="50"/>
  <c r="H2442" i="50"/>
  <c r="H2441" i="50"/>
  <c r="H2439" i="50"/>
  <c r="H2438" i="50"/>
  <c r="H2436" i="50"/>
  <c r="H2435" i="50"/>
  <c r="H2430" i="50"/>
  <c r="H2368" i="50"/>
  <c r="H2367" i="50"/>
  <c r="H2315" i="50"/>
  <c r="H2314" i="50"/>
  <c r="H2313" i="50"/>
  <c r="H2311" i="50"/>
  <c r="H2310" i="50"/>
  <c r="H2309" i="50"/>
  <c r="H2308" i="50"/>
  <c r="H2307" i="50"/>
  <c r="H2302" i="50"/>
  <c r="H2239" i="50"/>
  <c r="H2236" i="50"/>
  <c r="H2232" i="50"/>
  <c r="H2207" i="50"/>
  <c r="H3120" i="50"/>
  <c r="H3121" i="50"/>
  <c r="H3122" i="50"/>
  <c r="H3123" i="50"/>
  <c r="H3155" i="50"/>
  <c r="H3189" i="50"/>
  <c r="H3190" i="50"/>
  <c r="H3191" i="50"/>
  <c r="H3228" i="50"/>
  <c r="H3229" i="50"/>
  <c r="H3231" i="50"/>
  <c r="H3319" i="50"/>
  <c r="H3320" i="50"/>
  <c r="H3322" i="50"/>
  <c r="H3371" i="50"/>
  <c r="H3372" i="50"/>
  <c r="H3373" i="50"/>
  <c r="H3376" i="50"/>
  <c r="H2948" i="50"/>
  <c r="H2922" i="50"/>
  <c r="H2871" i="50"/>
  <c r="H2870" i="50"/>
  <c r="H2869" i="50"/>
  <c r="H2810" i="50"/>
  <c r="H2808" i="50"/>
  <c r="H2807" i="50"/>
  <c r="H2806" i="50"/>
  <c r="H2805" i="50"/>
  <c r="H3139" i="50"/>
  <c r="H2855" i="50"/>
  <c r="H2854" i="50"/>
  <c r="H2853" i="50"/>
  <c r="H2850" i="50"/>
  <c r="H2836" i="50"/>
  <c r="H2835" i="50"/>
  <c r="H2826" i="50"/>
  <c r="H2798" i="50"/>
  <c r="H2784" i="50"/>
  <c r="H2783" i="50"/>
  <c r="H2776" i="50"/>
  <c r="H2760" i="50"/>
  <c r="H2748" i="50"/>
  <c r="H2732" i="50"/>
  <c r="H2723" i="50"/>
  <c r="H2722" i="50"/>
  <c r="H2712" i="50"/>
  <c r="H2711" i="50"/>
  <c r="H2702" i="50"/>
  <c r="H2701" i="50"/>
  <c r="H2699" i="50"/>
  <c r="H2684" i="50"/>
  <c r="H2675" i="50"/>
  <c r="H2674" i="50"/>
  <c r="H2646" i="50"/>
  <c r="H2632" i="50"/>
  <c r="H2631" i="50"/>
  <c r="H2623" i="50"/>
  <c r="H2596" i="50"/>
  <c r="H2576" i="50"/>
  <c r="H2566" i="50"/>
  <c r="H2564" i="50"/>
  <c r="H2544" i="50"/>
  <c r="H2534" i="50"/>
  <c r="H2532" i="50"/>
  <c r="H2512" i="50"/>
  <c r="H2502" i="50"/>
  <c r="H2500" i="50"/>
  <c r="H2480" i="50"/>
  <c r="H2470" i="50"/>
  <c r="H2468" i="50"/>
  <c r="H2448" i="50"/>
  <c r="H2426" i="50"/>
  <c r="H2425" i="50"/>
  <c r="H2423" i="50"/>
  <c r="H2422" i="50"/>
  <c r="H2421" i="50"/>
  <c r="H2420" i="50"/>
  <c r="H2419" i="50"/>
  <c r="H2415" i="50"/>
  <c r="H2362" i="50"/>
  <c r="H2361" i="50"/>
  <c r="H2359" i="50"/>
  <c r="H2358" i="50"/>
  <c r="H2357" i="50"/>
  <c r="H2356" i="50"/>
  <c r="H2355" i="50"/>
  <c r="H2354" i="50"/>
  <c r="H2353" i="50"/>
  <c r="H2351" i="50"/>
  <c r="H2298" i="50"/>
  <c r="H2297" i="50"/>
  <c r="H2295" i="50"/>
  <c r="H2294" i="50"/>
  <c r="H2293" i="50"/>
  <c r="H2292" i="50"/>
  <c r="H2291" i="50"/>
  <c r="H2290" i="50"/>
  <c r="H2289" i="50"/>
  <c r="H2287" i="50"/>
  <c r="H2202" i="50"/>
  <c r="H2201" i="50"/>
  <c r="H2199" i="50"/>
  <c r="H2198" i="50"/>
  <c r="H2197" i="50"/>
  <c r="H2196" i="50"/>
  <c r="H2195" i="50"/>
  <c r="H2191" i="50"/>
  <c r="H3101" i="50"/>
  <c r="H3102" i="50"/>
  <c r="H3117" i="50"/>
  <c r="H3133" i="50"/>
  <c r="H3134" i="50"/>
  <c r="H3149" i="50"/>
  <c r="H3150" i="50"/>
  <c r="H3165" i="50"/>
  <c r="H3166" i="50"/>
  <c r="H3181" i="50"/>
  <c r="H3182" i="50"/>
  <c r="H3183" i="50"/>
  <c r="H3206" i="50"/>
  <c r="H3244" i="50"/>
  <c r="H3245" i="50"/>
  <c r="H3246" i="50"/>
  <c r="H3247" i="50"/>
  <c r="H3268" i="50"/>
  <c r="H3269" i="50"/>
  <c r="H3270" i="50"/>
  <c r="H3308" i="50"/>
  <c r="H3309" i="50"/>
  <c r="H3312" i="50"/>
  <c r="H3339" i="50"/>
  <c r="H3340" i="50"/>
  <c r="H3341" i="50"/>
  <c r="H3393" i="50"/>
  <c r="H3394" i="50"/>
  <c r="H3396" i="50"/>
  <c r="H3397" i="50"/>
  <c r="H3425" i="50"/>
  <c r="H3426" i="50"/>
  <c r="H3438" i="50"/>
  <c r="H3457" i="50"/>
  <c r="H3458" i="50"/>
  <c r="H3461" i="50"/>
  <c r="H3499" i="50"/>
  <c r="H3500" i="50"/>
  <c r="H3501" i="50"/>
  <c r="H3504" i="50"/>
  <c r="H3551" i="50"/>
  <c r="H3552" i="50"/>
  <c r="H3553" i="50"/>
  <c r="H3557" i="50"/>
  <c r="H3586" i="50"/>
  <c r="H3615" i="50"/>
  <c r="H3616" i="50"/>
  <c r="H3617" i="50"/>
  <c r="H3619" i="50"/>
  <c r="H3621" i="50"/>
  <c r="H3650" i="50"/>
  <c r="H3679" i="50"/>
  <c r="H3680" i="50"/>
  <c r="H3681" i="50"/>
  <c r="H3731" i="50"/>
  <c r="H3732" i="50"/>
  <c r="H3733" i="50"/>
  <c r="H3737" i="50"/>
  <c r="H3176" i="50"/>
  <c r="H3177" i="50"/>
  <c r="H3192" i="50"/>
  <c r="H3193" i="50"/>
  <c r="H3225" i="50"/>
  <c r="H3226" i="50"/>
  <c r="H3241" i="50"/>
  <c r="H3257" i="50"/>
  <c r="H3273" i="50"/>
  <c r="H3289" i="50"/>
  <c r="H3305" i="50"/>
  <c r="H3306" i="50"/>
  <c r="H3325" i="50"/>
  <c r="H3334" i="50"/>
  <c r="H3346" i="50"/>
  <c r="H3358" i="50"/>
  <c r="H3368" i="50"/>
  <c r="H3389" i="50"/>
  <c r="H3398" i="50"/>
  <c r="H3410" i="50"/>
  <c r="H3421" i="50"/>
  <c r="H3422" i="50"/>
  <c r="H3432" i="50"/>
  <c r="H3433" i="50"/>
  <c r="H3453" i="50"/>
  <c r="H3462" i="50"/>
  <c r="H3474" i="50"/>
  <c r="H3486" i="50"/>
  <c r="H3496" i="50"/>
  <c r="H3517" i="50"/>
  <c r="H3526" i="50"/>
  <c r="H3545" i="50"/>
  <c r="H3547" i="50"/>
  <c r="H3548" i="50"/>
  <c r="H3558" i="50"/>
  <c r="H3577" i="50"/>
  <c r="H3579" i="50"/>
  <c r="H3580" i="50"/>
  <c r="H3590" i="50"/>
  <c r="H3609" i="50"/>
  <c r="H3611" i="50"/>
  <c r="H3612" i="50"/>
  <c r="H3622" i="50"/>
  <c r="H3641" i="50"/>
  <c r="H3643" i="50"/>
  <c r="H3644" i="50"/>
  <c r="H3671" i="50"/>
  <c r="H3675" i="50"/>
  <c r="H3694" i="50"/>
  <c r="H3695" i="50"/>
  <c r="H3709" i="50"/>
  <c r="H3725" i="50"/>
  <c r="H3726" i="50"/>
  <c r="H3727" i="50"/>
  <c r="H3728" i="50"/>
  <c r="H3757" i="50"/>
  <c r="H3758" i="50"/>
  <c r="H3759" i="50"/>
  <c r="H3003" i="50"/>
  <c r="H3081" i="50"/>
  <c r="H3080" i="50"/>
  <c r="H3071" i="50"/>
  <c r="H3065" i="50"/>
  <c r="H3064" i="50"/>
  <c r="H3055" i="50"/>
  <c r="H3049" i="50"/>
  <c r="H3048" i="50"/>
  <c r="H3039" i="50"/>
  <c r="H3033" i="50"/>
  <c r="H3032" i="50"/>
  <c r="H3023" i="50"/>
  <c r="H2995" i="50"/>
  <c r="H2988" i="50"/>
  <c r="H2979" i="50"/>
  <c r="H2972" i="50"/>
  <c r="H2955" i="50"/>
  <c r="H2940" i="50"/>
  <c r="H3092" i="50"/>
  <c r="H3091" i="50"/>
  <c r="H3077" i="50"/>
  <c r="H3076" i="50"/>
  <c r="H3067" i="50"/>
  <c r="H3061" i="50"/>
  <c r="H3060" i="50"/>
  <c r="H3051" i="50"/>
  <c r="H3045" i="50"/>
  <c r="H3044" i="50"/>
  <c r="H3035" i="50"/>
  <c r="H3029" i="50"/>
  <c r="H3028" i="50"/>
  <c r="H3019" i="50"/>
  <c r="H3018" i="50"/>
  <c r="H3014" i="50"/>
  <c r="H3007" i="50"/>
  <c r="H3006" i="50"/>
  <c r="H3001" i="50"/>
  <c r="H3000" i="50"/>
  <c r="H2991" i="50"/>
  <c r="H2990" i="50"/>
  <c r="H2985" i="50"/>
  <c r="H2984" i="50"/>
  <c r="H2975" i="50"/>
  <c r="H2974" i="50"/>
  <c r="H2969" i="50"/>
  <c r="H2968" i="50"/>
  <c r="H2965" i="50"/>
  <c r="H2964" i="50"/>
  <c r="H2960" i="50"/>
  <c r="H2950" i="50"/>
  <c r="H2884" i="50"/>
  <c r="H2866" i="50"/>
  <c r="H2865" i="50"/>
  <c r="H2831" i="50"/>
  <c r="H2827" i="50"/>
  <c r="H2820" i="50"/>
  <c r="H2802" i="50"/>
  <c r="H2801" i="50"/>
  <c r="H2756" i="50"/>
  <c r="H2713" i="50"/>
  <c r="H2667" i="50"/>
  <c r="H2649" i="50"/>
  <c r="H2615" i="50"/>
  <c r="H2611" i="50"/>
  <c r="H2603" i="50"/>
  <c r="H2947" i="50"/>
  <c r="H2939" i="50"/>
  <c r="H2932" i="50"/>
  <c r="H2913" i="50"/>
  <c r="H2903" i="50"/>
  <c r="H2902" i="50"/>
  <c r="H2901" i="50"/>
  <c r="H2880" i="50"/>
  <c r="H2879" i="50"/>
  <c r="H2875" i="50"/>
  <c r="H2868" i="50"/>
  <c r="H2849" i="50"/>
  <c r="H2839" i="50"/>
  <c r="H2838" i="50"/>
  <c r="H2837" i="50"/>
  <c r="H2816" i="50"/>
  <c r="H2815" i="50"/>
  <c r="H2811" i="50"/>
  <c r="H2804" i="50"/>
  <c r="H2785" i="50"/>
  <c r="H2775" i="50"/>
  <c r="H2774" i="50"/>
  <c r="H2773" i="50"/>
  <c r="H2752" i="50"/>
  <c r="H2751" i="50"/>
  <c r="H2747" i="50"/>
  <c r="H2740" i="50"/>
  <c r="H2734" i="50"/>
  <c r="H2704" i="50"/>
  <c r="H2698" i="50"/>
  <c r="H2697" i="50"/>
  <c r="H2686" i="50"/>
  <c r="H2685" i="50"/>
  <c r="H2664" i="50"/>
  <c r="H2663" i="50"/>
  <c r="H2659" i="50"/>
  <c r="H2652" i="50"/>
  <c r="H2651" i="50"/>
  <c r="H2640" i="50"/>
  <c r="H2634" i="50"/>
  <c r="H2633" i="50"/>
  <c r="H2622" i="50"/>
  <c r="H2621" i="50"/>
  <c r="H2600" i="50"/>
  <c r="H2599" i="50"/>
  <c r="H2595" i="50"/>
  <c r="H2594" i="50"/>
  <c r="H2593" i="50"/>
  <c r="H2584" i="50"/>
  <c r="H2579" i="50"/>
  <c r="H2578" i="50"/>
  <c r="H2577" i="50"/>
  <c r="H2568" i="50"/>
  <c r="H2563" i="50"/>
  <c r="H2562" i="50"/>
  <c r="H2561" i="50"/>
  <c r="H2552" i="50"/>
  <c r="H2547" i="50"/>
  <c r="H2546" i="50"/>
  <c r="H2545" i="50"/>
  <c r="H2536" i="50"/>
  <c r="H2531" i="50"/>
  <c r="H2530" i="50"/>
  <c r="H2529" i="50"/>
  <c r="H2520" i="50"/>
  <c r="H2515" i="50"/>
  <c r="H2514" i="50"/>
  <c r="H2513" i="50"/>
  <c r="H2504" i="50"/>
  <c r="H2499" i="50"/>
  <c r="H2498" i="50"/>
  <c r="H2497" i="50"/>
  <c r="H2488" i="50"/>
  <c r="H2483" i="50"/>
  <c r="H2482" i="50"/>
  <c r="H2481" i="50"/>
  <c r="H2472" i="50"/>
  <c r="H2467" i="50"/>
  <c r="H2466" i="50"/>
  <c r="H2465" i="50"/>
  <c r="H2456" i="50"/>
  <c r="H2451" i="50"/>
  <c r="H2450" i="50"/>
  <c r="H2449" i="50"/>
  <c r="H2440" i="50"/>
  <c r="H2958" i="50"/>
  <c r="H2953" i="50"/>
  <c r="H2952" i="50"/>
  <c r="H2943" i="50"/>
  <c r="H2942" i="50"/>
  <c r="H2928" i="50"/>
  <c r="H2927" i="50"/>
  <c r="H2923" i="50"/>
  <c r="H2916" i="50"/>
  <c r="H2915" i="50"/>
  <c r="H2897" i="50"/>
  <c r="H2852" i="50"/>
  <c r="H2851" i="50"/>
  <c r="H2833" i="50"/>
  <c r="H2799" i="50"/>
  <c r="H2795" i="50"/>
  <c r="H2788" i="50"/>
  <c r="H2787" i="50"/>
  <c r="H2769" i="50"/>
  <c r="H2736" i="50"/>
  <c r="H2730" i="50"/>
  <c r="H2729" i="50"/>
  <c r="H2700" i="50"/>
  <c r="H2688" i="50"/>
  <c r="H2682" i="50"/>
  <c r="H2681" i="50"/>
  <c r="H2671" i="50"/>
  <c r="H2670" i="50"/>
  <c r="H2669" i="50"/>
  <c r="H2636" i="50"/>
  <c r="H2624" i="50"/>
  <c r="H2618" i="50"/>
  <c r="H2617" i="50"/>
  <c r="H2605" i="50"/>
  <c r="H2399" i="50"/>
  <c r="H2384" i="50"/>
  <c r="H2233" i="50"/>
  <c r="H3110" i="50"/>
  <c r="H3118" i="50"/>
  <c r="H3142" i="50"/>
  <c r="H2434" i="50"/>
  <c r="H2433" i="50"/>
  <c r="H2424" i="50"/>
  <c r="H2418" i="50"/>
  <c r="H2417" i="50"/>
  <c r="H2402" i="50"/>
  <c r="H2401" i="50"/>
  <c r="H2376" i="50"/>
  <c r="H2370" i="50"/>
  <c r="H2369" i="50"/>
  <c r="H2343" i="50"/>
  <c r="H2338" i="50"/>
  <c r="H2337" i="50"/>
  <c r="H2306" i="50"/>
  <c r="H2305" i="50"/>
  <c r="H2274" i="50"/>
  <c r="H2273" i="50"/>
  <c r="H2264" i="50"/>
  <c r="H2241" i="50"/>
  <c r="H2215" i="50"/>
  <c r="H2210" i="50"/>
  <c r="H2209" i="50"/>
  <c r="H2194" i="50"/>
  <c r="H2193" i="50"/>
  <c r="H2178" i="50"/>
  <c r="H2177" i="50"/>
  <c r="H2162" i="50"/>
  <c r="H2161" i="50"/>
  <c r="H2146" i="50"/>
  <c r="H2145" i="50"/>
  <c r="H2130" i="50"/>
  <c r="H2129" i="50"/>
  <c r="H2114" i="50"/>
  <c r="H2113" i="50"/>
  <c r="H2104" i="50"/>
  <c r="H2098" i="50"/>
  <c r="H2097" i="50"/>
  <c r="H3098" i="50"/>
  <c r="H3106" i="50"/>
  <c r="H3130" i="50"/>
  <c r="H3138" i="50"/>
  <c r="H3154" i="50"/>
  <c r="H3162" i="50"/>
  <c r="H3170" i="50"/>
  <c r="H3178" i="50"/>
  <c r="H3186" i="50"/>
  <c r="H3194" i="50"/>
  <c r="H3204" i="50"/>
  <c r="H3205" i="50"/>
  <c r="H2429" i="50"/>
  <c r="H2414" i="50"/>
  <c r="H2413" i="50"/>
  <c r="H2412" i="50"/>
  <c r="H2397" i="50"/>
  <c r="H2396" i="50"/>
  <c r="H2382" i="50"/>
  <c r="H2381" i="50"/>
  <c r="H2380" i="50"/>
  <c r="H2365" i="50"/>
  <c r="H2364" i="50"/>
  <c r="H2350" i="50"/>
  <c r="H2349" i="50"/>
  <c r="H2348" i="50"/>
  <c r="H2333" i="50"/>
  <c r="H2332" i="50"/>
  <c r="H2318" i="50"/>
  <c r="H2317" i="50"/>
  <c r="H2316" i="50"/>
  <c r="H2301" i="50"/>
  <c r="H2300" i="50"/>
  <c r="H2286" i="50"/>
  <c r="H2285" i="50"/>
  <c r="H2284" i="50"/>
  <c r="H2269" i="50"/>
  <c r="H2260" i="50"/>
  <c r="H2254" i="50"/>
  <c r="H2253" i="50"/>
  <c r="H2252" i="50"/>
  <c r="H2237" i="50"/>
  <c r="H2222" i="50"/>
  <c r="H2221" i="50"/>
  <c r="H2220" i="50"/>
  <c r="H2205" i="50"/>
  <c r="H2204" i="50"/>
  <c r="H2190" i="50"/>
  <c r="H2189" i="50"/>
  <c r="H2188" i="50"/>
  <c r="H2173" i="50"/>
  <c r="H2172" i="50"/>
  <c r="H2158" i="50"/>
  <c r="H2157" i="50"/>
  <c r="H2156" i="50"/>
  <c r="H2141" i="50"/>
  <c r="H2140" i="50"/>
  <c r="H2126" i="50"/>
  <c r="H2125" i="50"/>
  <c r="H2124" i="50"/>
  <c r="H2116" i="50"/>
  <c r="H2109" i="50"/>
  <c r="H2108" i="50"/>
  <c r="H3100" i="50"/>
  <c r="H3108" i="50"/>
  <c r="H3116" i="50"/>
  <c r="H3124" i="50"/>
  <c r="H3132" i="50"/>
  <c r="H3140" i="50"/>
  <c r="H3148" i="50"/>
  <c r="H3156" i="50"/>
  <c r="H3164" i="50"/>
  <c r="H3172" i="50"/>
  <c r="H3180" i="50"/>
  <c r="H3188" i="50"/>
  <c r="H3196" i="50"/>
  <c r="H3209" i="50"/>
  <c r="H3210" i="50"/>
  <c r="H3242" i="50"/>
  <c r="H3250" i="50"/>
  <c r="H3258" i="50"/>
  <c r="H3266" i="50"/>
  <c r="H3274" i="50"/>
  <c r="H3282" i="50"/>
  <c r="H3290" i="50"/>
  <c r="H3316" i="50"/>
  <c r="H3337" i="50"/>
  <c r="H3342" i="50"/>
  <c r="H3348" i="50"/>
  <c r="H3369" i="50"/>
  <c r="H3374" i="50"/>
  <c r="H3380" i="50"/>
  <c r="H3406" i="50"/>
  <c r="H3412" i="50"/>
  <c r="H3476" i="50"/>
  <c r="H3618" i="50"/>
  <c r="H3628" i="50"/>
  <c r="H3666" i="50"/>
  <c r="H3676" i="50"/>
  <c r="H3682" i="50"/>
  <c r="H3690" i="50"/>
  <c r="H3691" i="50"/>
  <c r="H3692" i="50"/>
  <c r="H3706" i="50"/>
  <c r="H3707" i="50"/>
  <c r="H3708" i="50"/>
  <c r="H3722" i="50"/>
  <c r="H3723" i="50"/>
  <c r="H3724" i="50"/>
  <c r="H3738" i="50"/>
  <c r="H3739" i="50"/>
  <c r="H3740" i="50"/>
  <c r="H3754" i="50"/>
  <c r="H3755" i="50"/>
  <c r="H3756" i="50"/>
  <c r="H3770" i="50"/>
  <c r="H3771" i="50"/>
  <c r="H3772" i="50"/>
  <c r="H3648" i="50"/>
  <c r="H3654" i="50"/>
  <c r="H3663" i="50"/>
  <c r="H3664" i="50"/>
  <c r="H3670" i="50"/>
  <c r="H3696" i="50"/>
  <c r="H3760" i="50"/>
  <c r="H3214" i="50"/>
  <c r="H3222" i="50"/>
  <c r="H3230" i="50"/>
  <c r="H3302" i="50"/>
  <c r="H3310" i="50"/>
  <c r="H3321" i="50"/>
  <c r="H3326" i="50"/>
  <c r="H3428" i="50"/>
  <c r="H3459" i="50"/>
  <c r="H3460" i="50"/>
  <c r="H3513" i="50"/>
  <c r="H3518" i="50"/>
  <c r="H3523" i="50"/>
  <c r="H3524" i="50"/>
  <c r="H3530" i="50"/>
  <c r="H3539" i="50"/>
  <c r="H3540" i="50"/>
  <c r="H3546" i="50"/>
  <c r="H3555" i="50"/>
  <c r="H3556" i="50"/>
  <c r="H3562" i="50"/>
  <c r="H3571" i="50"/>
  <c r="H3572" i="50"/>
  <c r="H3578" i="50"/>
  <c r="H3587" i="50"/>
  <c r="H3588" i="50"/>
  <c r="H3594" i="50"/>
  <c r="H3603" i="50"/>
  <c r="H3604" i="50"/>
  <c r="H3610" i="50"/>
  <c r="H3620" i="50"/>
  <c r="H3626" i="50"/>
  <c r="H3635" i="50"/>
  <c r="H3636" i="50"/>
  <c r="H3642" i="50"/>
  <c r="H3651" i="50"/>
  <c r="H3652" i="50"/>
  <c r="H3658" i="50"/>
  <c r="H3668" i="50"/>
  <c r="H3674" i="50"/>
  <c r="H3208" i="50"/>
  <c r="H3216" i="50"/>
  <c r="H3224" i="50"/>
  <c r="H3232" i="50"/>
  <c r="H3240" i="50"/>
  <c r="H3248" i="50"/>
  <c r="H3256" i="50"/>
  <c r="H3264" i="50"/>
  <c r="H3272" i="50"/>
  <c r="H3280" i="50"/>
  <c r="H3288" i="50"/>
  <c r="H3296" i="50"/>
  <c r="H3304" i="50"/>
  <c r="H3313" i="50"/>
  <c r="H3318" i="50"/>
  <c r="H3323" i="50"/>
  <c r="H3324" i="50"/>
  <c r="H3335" i="50"/>
  <c r="H3345" i="50"/>
  <c r="H3350" i="50"/>
  <c r="H3355" i="50"/>
  <c r="H3356" i="50"/>
  <c r="H3367" i="50"/>
  <c r="H3377" i="50"/>
  <c r="H3382" i="50"/>
  <c r="H3387" i="50"/>
  <c r="H3388" i="50"/>
  <c r="H3399" i="50"/>
  <c r="H3409" i="50"/>
  <c r="H3414" i="50"/>
  <c r="H3419" i="50"/>
  <c r="H3420" i="50"/>
  <c r="H3431" i="50"/>
  <c r="H3446" i="50"/>
  <c r="H3452" i="50"/>
  <c r="H3463" i="50"/>
  <c r="H3478" i="50"/>
  <c r="H3484" i="50"/>
  <c r="H3495" i="50"/>
  <c r="H3510" i="50"/>
  <c r="H3516" i="50"/>
  <c r="H3527" i="50"/>
  <c r="H3528" i="50"/>
  <c r="H3534" i="50"/>
  <c r="H3543" i="50"/>
  <c r="H3544" i="50"/>
  <c r="H3550" i="50"/>
  <c r="H3559" i="50"/>
  <c r="H3560" i="50"/>
  <c r="H3566" i="50"/>
  <c r="H3575" i="50"/>
  <c r="H3576" i="50"/>
  <c r="H3582" i="50"/>
  <c r="H3591" i="50"/>
  <c r="H3592" i="50"/>
  <c r="H3598" i="50"/>
  <c r="H3607" i="50"/>
  <c r="H3608" i="50"/>
  <c r="H3614" i="50"/>
  <c r="H3623" i="50"/>
  <c r="H3624" i="50"/>
  <c r="H3630" i="50"/>
  <c r="H3639" i="50"/>
  <c r="H3640" i="50"/>
  <c r="H3646" i="50"/>
  <c r="H3672" i="50"/>
  <c r="H3678" i="50"/>
  <c r="H3687" i="50"/>
  <c r="H3688" i="50"/>
  <c r="H3703" i="50"/>
  <c r="H3704" i="50"/>
  <c r="H3719" i="50"/>
  <c r="H3720" i="50"/>
  <c r="H3735" i="50"/>
  <c r="H3736" i="50"/>
  <c r="H3751" i="50"/>
  <c r="H3752" i="50"/>
  <c r="H3767" i="50"/>
  <c r="H3768" i="50"/>
  <c r="H3698" i="50"/>
  <c r="H3714" i="50"/>
  <c r="H3730" i="50"/>
  <c r="H3746" i="50"/>
  <c r="H3762" i="50"/>
  <c r="H3315" i="50"/>
  <c r="H3331" i="50"/>
  <c r="H3347" i="50"/>
  <c r="H3363" i="50"/>
  <c r="H3379" i="50"/>
  <c r="H3395" i="50"/>
  <c r="H3411" i="50"/>
  <c r="H3427" i="50"/>
  <c r="H3441" i="50"/>
  <c r="H3451" i="50"/>
  <c r="H3473" i="50"/>
  <c r="H3483" i="50"/>
  <c r="H3505" i="50"/>
  <c r="H3515" i="50"/>
  <c r="H3702" i="50"/>
  <c r="H3718" i="50"/>
  <c r="H3734" i="50"/>
  <c r="H3750" i="50"/>
  <c r="H3766" i="50"/>
  <c r="H3311" i="50"/>
  <c r="H3327" i="50"/>
  <c r="H3343" i="50"/>
  <c r="H3359" i="50"/>
  <c r="H3375" i="50"/>
  <c r="H3391" i="50"/>
  <c r="H3407" i="50"/>
  <c r="H3423" i="50"/>
  <c r="H3443" i="50"/>
  <c r="H3465" i="50"/>
  <c r="H3475" i="50"/>
  <c r="H3497" i="50"/>
  <c r="H3507" i="50"/>
  <c r="H3439" i="50"/>
  <c r="H3455" i="50"/>
  <c r="H3471" i="50"/>
  <c r="H3487" i="50"/>
  <c r="H3503" i="50"/>
  <c r="H3519" i="50"/>
  <c r="H3012" i="50"/>
  <c r="H3016" i="50"/>
  <c r="H2937" i="50"/>
  <c r="H2921" i="50"/>
  <c r="H2905" i="50"/>
  <c r="H2889" i="50"/>
  <c r="H2873" i="50"/>
  <c r="H2857" i="50"/>
  <c r="H2841" i="50"/>
  <c r="H2825" i="50"/>
  <c r="H2809" i="50"/>
  <c r="H2793" i="50"/>
  <c r="H2777" i="50"/>
  <c r="H2761" i="50"/>
  <c r="H2745" i="50"/>
  <c r="H2733" i="50"/>
  <c r="H2941" i="50"/>
  <c r="H2925" i="50"/>
  <c r="H2909" i="50"/>
  <c r="H2893" i="50"/>
  <c r="H2877" i="50"/>
  <c r="H2861" i="50"/>
  <c r="H2845" i="50"/>
  <c r="H2829" i="50"/>
  <c r="H2813" i="50"/>
  <c r="H2797" i="50"/>
  <c r="H2781" i="50"/>
  <c r="H2765" i="50"/>
  <c r="H2749" i="50"/>
  <c r="H2725" i="50"/>
  <c r="H2717" i="50"/>
  <c r="H2737" i="50"/>
  <c r="H2721" i="50"/>
  <c r="H2705" i="50"/>
  <c r="H2689" i="50"/>
  <c r="H2673" i="50"/>
  <c r="H2657" i="50"/>
  <c r="H2641" i="50"/>
  <c r="H2625" i="50"/>
  <c r="H2609" i="50"/>
  <c r="H2709" i="50"/>
  <c r="H2693" i="50"/>
  <c r="H2677" i="50"/>
  <c r="H2661" i="50"/>
  <c r="H2645" i="50"/>
  <c r="H2629" i="50"/>
  <c r="H2613" i="50"/>
  <c r="H2597" i="50"/>
  <c r="H2589" i="50"/>
  <c r="H2581" i="50"/>
  <c r="H2573" i="50"/>
  <c r="H2565" i="50"/>
  <c r="H2557" i="50"/>
  <c r="H2549" i="50"/>
  <c r="H2541" i="50"/>
  <c r="H2533" i="50"/>
  <c r="H2525" i="50"/>
  <c r="H2517" i="50"/>
  <c r="H2509" i="50"/>
  <c r="H2501" i="50"/>
  <c r="H2493" i="50"/>
  <c r="H2485" i="50"/>
  <c r="H2477" i="50"/>
  <c r="H2469" i="50"/>
  <c r="H2461" i="50"/>
  <c r="H2453" i="50"/>
  <c r="H2445" i="50"/>
  <c r="H2437" i="50"/>
  <c r="H2432" i="50"/>
  <c r="H2408" i="50"/>
  <c r="H2400" i="50"/>
  <c r="H2392" i="50"/>
  <c r="H2360" i="50"/>
  <c r="H2352" i="50"/>
  <c r="H2344" i="50"/>
  <c r="H2336" i="50"/>
  <c r="H2328" i="50"/>
  <c r="H2320" i="50"/>
  <c r="H2312" i="50"/>
  <c r="H2304" i="50"/>
  <c r="H2296" i="50"/>
  <c r="H2288" i="50"/>
  <c r="H2280" i="50"/>
  <c r="H2256" i="50"/>
  <c r="H2248" i="50"/>
  <c r="H2240" i="50"/>
  <c r="H2224" i="50"/>
  <c r="H2216" i="50"/>
  <c r="H2208" i="50"/>
  <c r="H2200" i="50"/>
  <c r="H2192" i="50"/>
  <c r="H2184" i="50"/>
  <c r="H2176" i="50"/>
  <c r="H2168" i="50"/>
  <c r="H2152" i="50"/>
  <c r="H2144" i="50"/>
  <c r="H2136" i="50"/>
  <c r="H2128" i="50"/>
  <c r="H2120" i="50"/>
  <c r="H2096" i="50"/>
  <c r="H532" i="50" l="1"/>
  <c r="H5522" i="50"/>
  <c r="H5523" i="50"/>
  <c r="H5524" i="50"/>
  <c r="H5525" i="50"/>
  <c r="H5526" i="50"/>
  <c r="H5527" i="50"/>
  <c r="H5528" i="50"/>
  <c r="H5529" i="50"/>
  <c r="H5530" i="50"/>
  <c r="H5531" i="50"/>
  <c r="H5532" i="50"/>
  <c r="H5533" i="50"/>
  <c r="H5534" i="50"/>
  <c r="H5535" i="50"/>
  <c r="H5536" i="50"/>
  <c r="H5537" i="50"/>
  <c r="H5538" i="50"/>
  <c r="H5539" i="50"/>
  <c r="H5540" i="50"/>
  <c r="H5541" i="50"/>
  <c r="H5542" i="50"/>
  <c r="H5543" i="50"/>
  <c r="H5544" i="50"/>
  <c r="H5545" i="50"/>
  <c r="H5546" i="50"/>
  <c r="H5547" i="50"/>
  <c r="H5548" i="50"/>
  <c r="H5549" i="50"/>
  <c r="H3871" i="50"/>
  <c r="H3872" i="50"/>
  <c r="H3873" i="50"/>
  <c r="H3874" i="50"/>
  <c r="H3875" i="50"/>
  <c r="H3876" i="50"/>
  <c r="H3877" i="50"/>
  <c r="H3878" i="50"/>
  <c r="H3879" i="50"/>
  <c r="H3880" i="50"/>
  <c r="H3881" i="50"/>
  <c r="H3882" i="50"/>
  <c r="H3883" i="50"/>
  <c r="H3884" i="50"/>
  <c r="H3885" i="50"/>
  <c r="H3886" i="50"/>
  <c r="H3887" i="50"/>
  <c r="H3888" i="50"/>
  <c r="H3889" i="50"/>
  <c r="H3890" i="50"/>
  <c r="H3891" i="50"/>
  <c r="H3892" i="50"/>
  <c r="H3893" i="50"/>
  <c r="H3894" i="50"/>
  <c r="H3895" i="50"/>
  <c r="H3896" i="50"/>
  <c r="H3897" i="50"/>
  <c r="H3898" i="50"/>
  <c r="H3899" i="50"/>
  <c r="H3900" i="50"/>
  <c r="H3901" i="50"/>
  <c r="H3902" i="50"/>
  <c r="H3903" i="50"/>
  <c r="H3904" i="50"/>
  <c r="H3905" i="50"/>
  <c r="H3906" i="50"/>
  <c r="H3907" i="50"/>
  <c r="H3908" i="50"/>
  <c r="H3909" i="50"/>
  <c r="H3910" i="50"/>
  <c r="H3911" i="50"/>
  <c r="H3912" i="50"/>
  <c r="H3913" i="50"/>
  <c r="H3914" i="50"/>
  <c r="H3915" i="50"/>
  <c r="H3916" i="50"/>
  <c r="H3917" i="50"/>
  <c r="H3918" i="50"/>
  <c r="H3919" i="50"/>
  <c r="H3920" i="50"/>
  <c r="H3921" i="50"/>
  <c r="H3922" i="50"/>
  <c r="H3923" i="50"/>
  <c r="H3924" i="50"/>
  <c r="H3925" i="50"/>
  <c r="H3926" i="50"/>
  <c r="H3927" i="50"/>
  <c r="H3928" i="50"/>
  <c r="H3929" i="50"/>
  <c r="H3930" i="50"/>
  <c r="H3931" i="50"/>
  <c r="H3932" i="50"/>
  <c r="H3933" i="50"/>
  <c r="H3934" i="50"/>
  <c r="H3935" i="50"/>
  <c r="H3936" i="50"/>
  <c r="H3937" i="50"/>
  <c r="H3938" i="50"/>
  <c r="H3939" i="50"/>
  <c r="H3940" i="50"/>
  <c r="H3941" i="50"/>
  <c r="H3942" i="50"/>
  <c r="H3943" i="50"/>
  <c r="H3944" i="50"/>
  <c r="H3945" i="50"/>
  <c r="H3946" i="50"/>
  <c r="H3947" i="50"/>
  <c r="H3948" i="50"/>
  <c r="H3949" i="50"/>
  <c r="H3950" i="50"/>
  <c r="H3951" i="50"/>
  <c r="H3952" i="50"/>
  <c r="H3953" i="50"/>
  <c r="H3954" i="50"/>
  <c r="H3955" i="50"/>
  <c r="H3956" i="50"/>
  <c r="H3957" i="50"/>
  <c r="H3958" i="50"/>
  <c r="H3959" i="50"/>
  <c r="H3960" i="50"/>
  <c r="H3961" i="50"/>
  <c r="H3962" i="50"/>
  <c r="H3963" i="50"/>
  <c r="H3964" i="50"/>
  <c r="H3965" i="50"/>
  <c r="H3966" i="50"/>
  <c r="H3967" i="50"/>
  <c r="H3968" i="50"/>
  <c r="H3969" i="50"/>
  <c r="H3970" i="50"/>
  <c r="H3971" i="50"/>
  <c r="H3972" i="50"/>
  <c r="H3973" i="50"/>
  <c r="H3974" i="50"/>
  <c r="H3975" i="50"/>
  <c r="H3976" i="50"/>
  <c r="H3977" i="50"/>
  <c r="H3978" i="50"/>
  <c r="H3979" i="50"/>
  <c r="H3980" i="50"/>
  <c r="H3981" i="50"/>
  <c r="H3982" i="50"/>
  <c r="H3983" i="50"/>
  <c r="H3984" i="50"/>
  <c r="H3985" i="50"/>
  <c r="H3986" i="50"/>
  <c r="H3987" i="50"/>
  <c r="H3988" i="50"/>
  <c r="H3989" i="50"/>
  <c r="H3990" i="50"/>
  <c r="H3991" i="50"/>
  <c r="H3992" i="50"/>
  <c r="H3993" i="50"/>
  <c r="H3994" i="50"/>
  <c r="H3995" i="50"/>
  <c r="H3996" i="50"/>
  <c r="H3997" i="50"/>
  <c r="H3998" i="50"/>
  <c r="H3999" i="50"/>
  <c r="H4000" i="50"/>
  <c r="H4001" i="50"/>
  <c r="H4002" i="50"/>
  <c r="H4003" i="50"/>
  <c r="H4004" i="50"/>
  <c r="H4005" i="50"/>
  <c r="H4006" i="50"/>
  <c r="H4007" i="50"/>
  <c r="H4008" i="50"/>
  <c r="H4009" i="50"/>
  <c r="H4010" i="50"/>
  <c r="H4011" i="50"/>
  <c r="H4012" i="50"/>
  <c r="H4013" i="50"/>
  <c r="H4014" i="50"/>
  <c r="H4015" i="50"/>
  <c r="H4016" i="50"/>
  <c r="H4017" i="50"/>
  <c r="H4018" i="50"/>
  <c r="H4019" i="50"/>
  <c r="H4020" i="50"/>
  <c r="H4021" i="50"/>
  <c r="H4022" i="50"/>
  <c r="H4023" i="50"/>
  <c r="H4024" i="50"/>
  <c r="H4025" i="50"/>
  <c r="H4026" i="50"/>
  <c r="H4027" i="50"/>
  <c r="H4028" i="50"/>
  <c r="H4029" i="50"/>
  <c r="H4030" i="50"/>
  <c r="H4031" i="50"/>
  <c r="H4032" i="50"/>
  <c r="H4033" i="50"/>
  <c r="H4034" i="50"/>
  <c r="H4035" i="50"/>
  <c r="H4036" i="50"/>
  <c r="H4037" i="50"/>
  <c r="H4038" i="50"/>
  <c r="H4039" i="50"/>
  <c r="H4040" i="50"/>
  <c r="H4041" i="50"/>
  <c r="H4042" i="50"/>
  <c r="H4043" i="50"/>
  <c r="H4044" i="50"/>
  <c r="H4045" i="50"/>
  <c r="H4046" i="50"/>
  <c r="H4047" i="50"/>
  <c r="H4048" i="50"/>
  <c r="H4049" i="50"/>
  <c r="H4050" i="50"/>
  <c r="H4051" i="50"/>
  <c r="H4052" i="50"/>
  <c r="H4053" i="50"/>
  <c r="H4054" i="50"/>
  <c r="H4055" i="50"/>
  <c r="H4056" i="50"/>
  <c r="H4057" i="50"/>
  <c r="H4058" i="50"/>
  <c r="H4059" i="50"/>
  <c r="H4060" i="50"/>
  <c r="H4061" i="50"/>
  <c r="H4062" i="50"/>
  <c r="H4063" i="50"/>
  <c r="H4064" i="50"/>
  <c r="H4065" i="50"/>
  <c r="H4066" i="50"/>
  <c r="H4067" i="50"/>
  <c r="H4068" i="50"/>
  <c r="H4069" i="50"/>
  <c r="H4070" i="50"/>
  <c r="H4071" i="50"/>
  <c r="H4072" i="50"/>
  <c r="H4073" i="50"/>
  <c r="H4074" i="50"/>
  <c r="H4075" i="50"/>
  <c r="H4076" i="50"/>
  <c r="H4077" i="50"/>
  <c r="H4078" i="50"/>
  <c r="H4079" i="50"/>
  <c r="H4080" i="50"/>
  <c r="H4081" i="50"/>
  <c r="H4082" i="50"/>
  <c r="H4083" i="50"/>
  <c r="H4084" i="50"/>
  <c r="H4085" i="50"/>
  <c r="H4086" i="50"/>
  <c r="H4087" i="50"/>
  <c r="H4088" i="50"/>
  <c r="H4089" i="50"/>
  <c r="H4090" i="50"/>
  <c r="H4091" i="50"/>
  <c r="H4092" i="50"/>
  <c r="H4093" i="50"/>
  <c r="H4094" i="50"/>
  <c r="H4095" i="50"/>
  <c r="H4096" i="50"/>
  <c r="H4097" i="50"/>
  <c r="H4098" i="50"/>
  <c r="H4099" i="50"/>
  <c r="H4100" i="50"/>
  <c r="H4101" i="50"/>
  <c r="H4102" i="50"/>
  <c r="H4103" i="50"/>
  <c r="H4104" i="50"/>
  <c r="H4105" i="50"/>
  <c r="H4106" i="50"/>
  <c r="H4107" i="50"/>
  <c r="H4108" i="50"/>
  <c r="H4109" i="50"/>
  <c r="H4110" i="50"/>
  <c r="H4111" i="50"/>
  <c r="H4112" i="50"/>
  <c r="H4113" i="50"/>
  <c r="H4114" i="50"/>
  <c r="H4115" i="50"/>
  <c r="H4116" i="50"/>
  <c r="H4117" i="50"/>
  <c r="H4118" i="50"/>
  <c r="H4119" i="50"/>
  <c r="H4120" i="50"/>
  <c r="H4121" i="50"/>
  <c r="H4122" i="50"/>
  <c r="H4123" i="50"/>
  <c r="H4124" i="50"/>
  <c r="H4125" i="50"/>
  <c r="H4126" i="50"/>
  <c r="H4127" i="50"/>
  <c r="H4128" i="50"/>
  <c r="H4129" i="50"/>
  <c r="H4130" i="50"/>
  <c r="H4131" i="50"/>
  <c r="H4132" i="50"/>
  <c r="H4133" i="50"/>
  <c r="H4134" i="50"/>
  <c r="H4135" i="50"/>
  <c r="H4136" i="50"/>
  <c r="H4137" i="50"/>
  <c r="H4138" i="50"/>
  <c r="H4139" i="50"/>
  <c r="H4140" i="50"/>
  <c r="H4141" i="50"/>
  <c r="H4142" i="50"/>
  <c r="H4143" i="50"/>
  <c r="H4144" i="50"/>
  <c r="H4145" i="50"/>
  <c r="H4146" i="50"/>
  <c r="H4147" i="50"/>
  <c r="H4148" i="50"/>
  <c r="H4149" i="50"/>
  <c r="H4150" i="50"/>
  <c r="H4151" i="50"/>
  <c r="H4152" i="50"/>
  <c r="H4153" i="50"/>
  <c r="H4154" i="50"/>
  <c r="H4155" i="50"/>
  <c r="H4156" i="50"/>
  <c r="H4157" i="50"/>
  <c r="H4158" i="50"/>
  <c r="H4159" i="50"/>
  <c r="H4160" i="50"/>
  <c r="H4161" i="50"/>
  <c r="H4162" i="50"/>
  <c r="H4163" i="50"/>
  <c r="H4164" i="50"/>
  <c r="H4165" i="50"/>
  <c r="H4166" i="50"/>
  <c r="H4167" i="50"/>
  <c r="H4168" i="50"/>
  <c r="H4169" i="50"/>
  <c r="H4170" i="50"/>
  <c r="H4171" i="50"/>
  <c r="H4172" i="50"/>
  <c r="H4173" i="50"/>
  <c r="H4174" i="50"/>
  <c r="H4175" i="50"/>
  <c r="H4176" i="50"/>
  <c r="H4177" i="50"/>
  <c r="H4178" i="50"/>
  <c r="H4179" i="50"/>
  <c r="H4180" i="50"/>
  <c r="H4181" i="50"/>
  <c r="H4182" i="50"/>
  <c r="H4183" i="50"/>
  <c r="H4184" i="50"/>
  <c r="H4185" i="50"/>
  <c r="H4186" i="50"/>
  <c r="H4187" i="50"/>
  <c r="H4188" i="50"/>
  <c r="H4189" i="50"/>
  <c r="H4190" i="50"/>
  <c r="H4191" i="50"/>
  <c r="H4192" i="50"/>
  <c r="H4193" i="50"/>
  <c r="H4194" i="50"/>
  <c r="H4195" i="50"/>
  <c r="H4196" i="50"/>
  <c r="H4197" i="50"/>
  <c r="H4198" i="50"/>
  <c r="H4199" i="50"/>
  <c r="H4200" i="50"/>
  <c r="H4201" i="50"/>
  <c r="H4202" i="50"/>
  <c r="H4203" i="50"/>
  <c r="H4204" i="50"/>
  <c r="H4205" i="50"/>
  <c r="H4206" i="50"/>
  <c r="H4207" i="50"/>
  <c r="H4208" i="50"/>
  <c r="H4209" i="50"/>
  <c r="H4210" i="50"/>
  <c r="H4211" i="50"/>
  <c r="H4212" i="50"/>
  <c r="H4213" i="50"/>
  <c r="H4214" i="50"/>
  <c r="H4215" i="50"/>
  <c r="H4216" i="50"/>
  <c r="H4217" i="50"/>
  <c r="H4218" i="50"/>
  <c r="H4219" i="50"/>
  <c r="H4220" i="50"/>
  <c r="H4221" i="50"/>
  <c r="H4222" i="50"/>
  <c r="H4223" i="50"/>
  <c r="H4224" i="50"/>
  <c r="H4225" i="50"/>
  <c r="H4226" i="50"/>
  <c r="H4227" i="50"/>
  <c r="H4228" i="50"/>
  <c r="H4229" i="50"/>
  <c r="H4230" i="50"/>
  <c r="H4231" i="50"/>
  <c r="H4232" i="50"/>
  <c r="H4233" i="50"/>
  <c r="H4234" i="50"/>
  <c r="H4235" i="50"/>
  <c r="H4236" i="50"/>
  <c r="H4237" i="50"/>
  <c r="H4238" i="50"/>
  <c r="H4239" i="50"/>
  <c r="H4240" i="50"/>
  <c r="H4241" i="50"/>
  <c r="H4242" i="50"/>
  <c r="H4243" i="50"/>
  <c r="H4244" i="50"/>
  <c r="H4245" i="50"/>
  <c r="H4246" i="50"/>
  <c r="H4247" i="50"/>
  <c r="H4248" i="50"/>
  <c r="H4249" i="50"/>
  <c r="H4250" i="50"/>
  <c r="H4251" i="50"/>
  <c r="H4252" i="50"/>
  <c r="H4253" i="50"/>
  <c r="H4254" i="50"/>
  <c r="H4255" i="50"/>
  <c r="H4256" i="50"/>
  <c r="H4257" i="50"/>
  <c r="H4258" i="50"/>
  <c r="H4259" i="50"/>
  <c r="H4260" i="50"/>
  <c r="H4261" i="50"/>
  <c r="H4262" i="50"/>
  <c r="H4263" i="50"/>
  <c r="H4264" i="50"/>
  <c r="H4265" i="50"/>
  <c r="H4266" i="50"/>
  <c r="H4267" i="50"/>
  <c r="H4268" i="50"/>
  <c r="H4269" i="50"/>
  <c r="H4270" i="50"/>
  <c r="H4271" i="50"/>
  <c r="H4272" i="50"/>
  <c r="H4273" i="50"/>
  <c r="H4274" i="50"/>
  <c r="H4275" i="50"/>
  <c r="H4276" i="50"/>
  <c r="H4277" i="50"/>
  <c r="H4278" i="50"/>
  <c r="H4279" i="50"/>
  <c r="H4280" i="50"/>
  <c r="H4281" i="50"/>
  <c r="H4282" i="50"/>
  <c r="H4283" i="50"/>
  <c r="H4284" i="50"/>
  <c r="H4285" i="50"/>
  <c r="H4286" i="50"/>
  <c r="H4287" i="50"/>
  <c r="H4288" i="50"/>
  <c r="H4289" i="50"/>
  <c r="H4290" i="50"/>
  <c r="H4291" i="50"/>
  <c r="H4292" i="50"/>
  <c r="H4293" i="50"/>
  <c r="H4294" i="50"/>
  <c r="H4295" i="50"/>
  <c r="H4296" i="50"/>
  <c r="H4297" i="50"/>
  <c r="H4298" i="50"/>
  <c r="H4299" i="50"/>
  <c r="H4300" i="50"/>
  <c r="H4301" i="50"/>
  <c r="H4302" i="50"/>
  <c r="H4303" i="50"/>
  <c r="H4304" i="50"/>
  <c r="H4305" i="50"/>
  <c r="H4306" i="50"/>
  <c r="H4307" i="50"/>
  <c r="H4308" i="50"/>
  <c r="H4309" i="50"/>
  <c r="H4310" i="50"/>
  <c r="H4311" i="50"/>
  <c r="H4312" i="50"/>
  <c r="H4313" i="50"/>
  <c r="H4314" i="50"/>
  <c r="H4315" i="50"/>
  <c r="H4316" i="50"/>
  <c r="H4317" i="50"/>
  <c r="H4318" i="50"/>
  <c r="H4319" i="50"/>
  <c r="H4320" i="50"/>
  <c r="H4321" i="50"/>
  <c r="H4322" i="50"/>
  <c r="H4323" i="50"/>
  <c r="H4324" i="50"/>
  <c r="H4325" i="50"/>
  <c r="H4326" i="50"/>
  <c r="H4327" i="50"/>
  <c r="H4328" i="50"/>
  <c r="H4329" i="50"/>
  <c r="H4330" i="50"/>
  <c r="H4331" i="50"/>
  <c r="H4332" i="50"/>
  <c r="H4333" i="50"/>
  <c r="H4334" i="50"/>
  <c r="H4335" i="50"/>
  <c r="H4336" i="50"/>
  <c r="H4337" i="50"/>
  <c r="H4338" i="50"/>
  <c r="H4339" i="50"/>
  <c r="H4340" i="50"/>
  <c r="H4341" i="50"/>
  <c r="H4342" i="50"/>
  <c r="H4343" i="50"/>
  <c r="H4344" i="50"/>
  <c r="H4345" i="50"/>
  <c r="H4346" i="50"/>
  <c r="H4347" i="50"/>
  <c r="H4348" i="50"/>
  <c r="H4349" i="50"/>
  <c r="H4350" i="50"/>
  <c r="H4351" i="50"/>
  <c r="H4352" i="50"/>
  <c r="H4353" i="50"/>
  <c r="H4354" i="50"/>
  <c r="H4355" i="50"/>
  <c r="H4356" i="50"/>
  <c r="H4357" i="50"/>
  <c r="H4358" i="50"/>
  <c r="H4359" i="50"/>
  <c r="H4360" i="50"/>
  <c r="H4361" i="50"/>
  <c r="H4362" i="50"/>
  <c r="H4363" i="50"/>
  <c r="H4364" i="50"/>
  <c r="H4365" i="50"/>
  <c r="H4366" i="50"/>
  <c r="H4367" i="50"/>
  <c r="H4368" i="50"/>
  <c r="H4369" i="50"/>
  <c r="H4370" i="50"/>
  <c r="H4371" i="50"/>
  <c r="H4372" i="50"/>
  <c r="H4373" i="50"/>
  <c r="H4374" i="50"/>
  <c r="H4375" i="50"/>
  <c r="H4376" i="50"/>
  <c r="H4377" i="50"/>
  <c r="H4378" i="50"/>
  <c r="H4379" i="50"/>
  <c r="H4380" i="50"/>
  <c r="H4381" i="50"/>
  <c r="H4382" i="50"/>
  <c r="H4383" i="50"/>
  <c r="H4384" i="50"/>
  <c r="H4385" i="50"/>
  <c r="H4386" i="50"/>
  <c r="H4387" i="50"/>
  <c r="H4388" i="50"/>
  <c r="H4389" i="50"/>
  <c r="H4390" i="50"/>
  <c r="H4391" i="50"/>
  <c r="H4392" i="50"/>
  <c r="H4393" i="50"/>
  <c r="H4394" i="50"/>
  <c r="H4395" i="50"/>
  <c r="H4396" i="50"/>
  <c r="H4397" i="50"/>
  <c r="H4398" i="50"/>
  <c r="H4399" i="50"/>
  <c r="H4400" i="50"/>
  <c r="H4401" i="50"/>
  <c r="H4402" i="50"/>
  <c r="H4403" i="50"/>
  <c r="H4404" i="50"/>
  <c r="H4405" i="50"/>
  <c r="H4406" i="50"/>
  <c r="H4407" i="50"/>
  <c r="H4408" i="50"/>
  <c r="H4409" i="50"/>
  <c r="H4410" i="50"/>
  <c r="H4411" i="50"/>
  <c r="H4412" i="50"/>
  <c r="H4413" i="50"/>
  <c r="H4414" i="50"/>
  <c r="H4415" i="50"/>
  <c r="H4416" i="50"/>
  <c r="H4417" i="50"/>
  <c r="H4418" i="50"/>
  <c r="H4419" i="50"/>
  <c r="H4420" i="50"/>
  <c r="H4421" i="50"/>
  <c r="H4422" i="50"/>
  <c r="H4423" i="50"/>
  <c r="H4424" i="50"/>
  <c r="H4425" i="50"/>
  <c r="H4426" i="50"/>
  <c r="H4427" i="50"/>
  <c r="H4428" i="50"/>
  <c r="H4429" i="50"/>
  <c r="H4430" i="50"/>
  <c r="H4431" i="50"/>
  <c r="H4432" i="50"/>
  <c r="H4433" i="50"/>
  <c r="H4434" i="50"/>
  <c r="H4435" i="50"/>
  <c r="H4436" i="50"/>
  <c r="H4437" i="50"/>
  <c r="H4438" i="50"/>
  <c r="H4439" i="50"/>
  <c r="H4440" i="50"/>
  <c r="H4441" i="50"/>
  <c r="H4442" i="50"/>
  <c r="H4443" i="50"/>
  <c r="H4444" i="50"/>
  <c r="H4445" i="50"/>
  <c r="H4446" i="50"/>
  <c r="H4447" i="50"/>
  <c r="H4448" i="50"/>
  <c r="H4449" i="50"/>
  <c r="H4450" i="50"/>
  <c r="H4451" i="50"/>
  <c r="H4452" i="50"/>
  <c r="H4453" i="50"/>
  <c r="H4454" i="50"/>
  <c r="H4455" i="50"/>
  <c r="H4456" i="50"/>
  <c r="H4457" i="50"/>
  <c r="H4458" i="50"/>
  <c r="H4459" i="50"/>
  <c r="H4460" i="50"/>
  <c r="H4461" i="50"/>
  <c r="H4462" i="50"/>
  <c r="H4463" i="50"/>
  <c r="H4464" i="50"/>
  <c r="H4465" i="50"/>
  <c r="H4466" i="50"/>
  <c r="H4467" i="50"/>
  <c r="H4468" i="50"/>
  <c r="H4469" i="50"/>
  <c r="H4470" i="50"/>
  <c r="H4471" i="50"/>
  <c r="H4472" i="50"/>
  <c r="H4473" i="50"/>
  <c r="H4474" i="50"/>
  <c r="H4475" i="50"/>
  <c r="H4476" i="50"/>
  <c r="H4477" i="50"/>
  <c r="H4478" i="50"/>
  <c r="H4479" i="50"/>
  <c r="H4480" i="50"/>
  <c r="H4481" i="50"/>
  <c r="H4482" i="50"/>
  <c r="H4483" i="50"/>
  <c r="H4484" i="50"/>
  <c r="H4485" i="50"/>
  <c r="H4486" i="50"/>
  <c r="H4487" i="50"/>
  <c r="H4488" i="50"/>
  <c r="H4489" i="50"/>
  <c r="H4490" i="50"/>
  <c r="H4491" i="50"/>
  <c r="H4492" i="50"/>
  <c r="H4493" i="50"/>
  <c r="H4494" i="50"/>
  <c r="H4495" i="50"/>
  <c r="H4496" i="50"/>
  <c r="H4497" i="50"/>
  <c r="H4498" i="50"/>
  <c r="H4499" i="50"/>
  <c r="H4500" i="50"/>
  <c r="H4501" i="50"/>
  <c r="H4502" i="50"/>
  <c r="H4503" i="50"/>
  <c r="H4504" i="50"/>
  <c r="H4505" i="50"/>
  <c r="H4506" i="50"/>
  <c r="H4507" i="50"/>
  <c r="H4508" i="50"/>
  <c r="H4509" i="50"/>
  <c r="H4510" i="50"/>
  <c r="H4511" i="50"/>
  <c r="H4512" i="50"/>
  <c r="H4513" i="50"/>
  <c r="H4514" i="50"/>
  <c r="H4515" i="50"/>
  <c r="H4516" i="50"/>
  <c r="H4517" i="50"/>
  <c r="H4518" i="50"/>
  <c r="H4519" i="50"/>
  <c r="H4520" i="50"/>
  <c r="H4521" i="50"/>
  <c r="H4522" i="50"/>
  <c r="H4523" i="50"/>
  <c r="H4524" i="50"/>
  <c r="H4525" i="50"/>
  <c r="H4526" i="50"/>
  <c r="H4527" i="50"/>
  <c r="H4528" i="50"/>
  <c r="H4529" i="50"/>
  <c r="H4530" i="50"/>
  <c r="H4531" i="50"/>
  <c r="H4532" i="50"/>
  <c r="H4533" i="50"/>
  <c r="H4534" i="50"/>
  <c r="H4535" i="50"/>
  <c r="H4536" i="50"/>
  <c r="H4537" i="50"/>
  <c r="H4538" i="50"/>
  <c r="H4539" i="50"/>
  <c r="H4540" i="50"/>
  <c r="H4541" i="50"/>
  <c r="H4542" i="50"/>
  <c r="H4543" i="50"/>
  <c r="H4544" i="50"/>
  <c r="H4545" i="50"/>
  <c r="H4546" i="50"/>
  <c r="H4547" i="50"/>
  <c r="H4548" i="50"/>
  <c r="H4549" i="50"/>
  <c r="H4550" i="50"/>
  <c r="H4551" i="50"/>
  <c r="H4552" i="50"/>
  <c r="H4553" i="50"/>
  <c r="H4554" i="50"/>
  <c r="H4555" i="50"/>
  <c r="H4556" i="50"/>
  <c r="H4557" i="50"/>
  <c r="H4558" i="50"/>
  <c r="H4559" i="50"/>
  <c r="H4560" i="50"/>
  <c r="H4561" i="50"/>
  <c r="H4562" i="50"/>
  <c r="H4563" i="50"/>
  <c r="H4564" i="50"/>
  <c r="H4565" i="50"/>
  <c r="H4566" i="50"/>
  <c r="H4567" i="50"/>
  <c r="H4568" i="50"/>
  <c r="H4569" i="50"/>
  <c r="H4570" i="50"/>
  <c r="H4571" i="50"/>
  <c r="H4572" i="50"/>
  <c r="H4573" i="50"/>
  <c r="H4574" i="50"/>
  <c r="H4575" i="50"/>
  <c r="H4576" i="50"/>
  <c r="H4577" i="50"/>
  <c r="H4578" i="50"/>
  <c r="H4579" i="50"/>
  <c r="H4580" i="50"/>
  <c r="H4581" i="50"/>
  <c r="H4582" i="50"/>
  <c r="H4583" i="50"/>
  <c r="H4584" i="50"/>
  <c r="H4585" i="50"/>
  <c r="H4586" i="50"/>
  <c r="H4587" i="50"/>
  <c r="H4588" i="50"/>
  <c r="H4589" i="50"/>
  <c r="H4590" i="50"/>
  <c r="H4591" i="50"/>
  <c r="H4592" i="50"/>
  <c r="H4593" i="50"/>
  <c r="H4594" i="50"/>
  <c r="H4595" i="50"/>
  <c r="H4596" i="50"/>
  <c r="H4597" i="50"/>
  <c r="H4598" i="50"/>
  <c r="H4599" i="50"/>
  <c r="H4600" i="50"/>
  <c r="H4601" i="50"/>
  <c r="H4602" i="50"/>
  <c r="H4603" i="50"/>
  <c r="H4604" i="50"/>
  <c r="H4605" i="50"/>
  <c r="H4606" i="50"/>
  <c r="H4607" i="50"/>
  <c r="H4608" i="50"/>
  <c r="H4609" i="50"/>
  <c r="H4610" i="50"/>
  <c r="H4611" i="50"/>
  <c r="H4612" i="50"/>
  <c r="H4613" i="50"/>
  <c r="H4614" i="50"/>
  <c r="H4615" i="50"/>
  <c r="H4616" i="50"/>
  <c r="H4617" i="50"/>
  <c r="H4618" i="50"/>
  <c r="H4619" i="50"/>
  <c r="H4620" i="50"/>
  <c r="H4621" i="50"/>
  <c r="H4622" i="50"/>
  <c r="H4623" i="50"/>
  <c r="H4624" i="50"/>
  <c r="H4625" i="50"/>
  <c r="H4626" i="50"/>
  <c r="H4627" i="50"/>
  <c r="H4628" i="50"/>
  <c r="H4629" i="50"/>
  <c r="H4630" i="50"/>
  <c r="H4631" i="50"/>
  <c r="H4632" i="50"/>
  <c r="H4633" i="50"/>
  <c r="H4634" i="50"/>
  <c r="H4635" i="50"/>
  <c r="H4636" i="50"/>
  <c r="H4637" i="50"/>
  <c r="H4638" i="50"/>
  <c r="H4639" i="50"/>
  <c r="H4640" i="50"/>
  <c r="H4641" i="50"/>
  <c r="H4642" i="50"/>
  <c r="H4643" i="50"/>
  <c r="H4644" i="50"/>
  <c r="H4645" i="50"/>
  <c r="H4646" i="50"/>
  <c r="H4647" i="50"/>
  <c r="H4648" i="50"/>
  <c r="H4649" i="50"/>
  <c r="H4650" i="50"/>
  <c r="H4651" i="50"/>
  <c r="H4652" i="50"/>
  <c r="H4653" i="50"/>
  <c r="H4654" i="50"/>
  <c r="H4655" i="50"/>
  <c r="H4656" i="50"/>
  <c r="H4657" i="50"/>
  <c r="H4658" i="50"/>
  <c r="H4659" i="50"/>
  <c r="H4660" i="50"/>
  <c r="H4661" i="50"/>
  <c r="H4662" i="50"/>
  <c r="H4663" i="50"/>
  <c r="H4664" i="50"/>
  <c r="H4665" i="50"/>
  <c r="H4666" i="50"/>
  <c r="H4667" i="50"/>
  <c r="H4668" i="50"/>
  <c r="H4669" i="50"/>
  <c r="H4670" i="50"/>
  <c r="H4671" i="50"/>
  <c r="H4672" i="50"/>
  <c r="H4673" i="50"/>
  <c r="H4674" i="50"/>
  <c r="H4675" i="50"/>
  <c r="H4676" i="50"/>
  <c r="H4677" i="50"/>
  <c r="H4678" i="50"/>
  <c r="H4679" i="50"/>
  <c r="H4680" i="50"/>
  <c r="H4681" i="50"/>
  <c r="H4682" i="50"/>
  <c r="H4683" i="50"/>
  <c r="H4684" i="50"/>
  <c r="H4685" i="50"/>
  <c r="H4686" i="50"/>
  <c r="H4687" i="50"/>
  <c r="H4688" i="50"/>
  <c r="H4689" i="50"/>
  <c r="H4690" i="50"/>
  <c r="H4691" i="50"/>
  <c r="H4692" i="50"/>
  <c r="H4693" i="50"/>
  <c r="H4694" i="50"/>
  <c r="H4695" i="50"/>
  <c r="H4696" i="50"/>
  <c r="H4697" i="50"/>
  <c r="H4698" i="50"/>
  <c r="H4699" i="50"/>
  <c r="H4700" i="50"/>
  <c r="H4701" i="50"/>
  <c r="H4702" i="50"/>
  <c r="H4703" i="50"/>
  <c r="H4704" i="50"/>
  <c r="H4705" i="50"/>
  <c r="H4706" i="50"/>
  <c r="H4707" i="50"/>
  <c r="H4708" i="50"/>
  <c r="H4709" i="50"/>
  <c r="H4710" i="50"/>
  <c r="H4711" i="50"/>
  <c r="H4712" i="50"/>
  <c r="H4713" i="50"/>
  <c r="H4714" i="50"/>
  <c r="H4715" i="50"/>
  <c r="H4716" i="50"/>
  <c r="H4717" i="50"/>
  <c r="H4718" i="50"/>
  <c r="H4719" i="50"/>
  <c r="H4720" i="50"/>
  <c r="H4721" i="50"/>
  <c r="H4722" i="50"/>
  <c r="H4723" i="50"/>
  <c r="H4724" i="50"/>
  <c r="H4725" i="50"/>
  <c r="H4726" i="50"/>
  <c r="H4727" i="50"/>
  <c r="H4728" i="50"/>
  <c r="H4729" i="50"/>
  <c r="H4730" i="50"/>
  <c r="H4731" i="50"/>
  <c r="H4732" i="50"/>
  <c r="H4733" i="50"/>
  <c r="H4734" i="50"/>
  <c r="H4735" i="50"/>
  <c r="H4736" i="50"/>
  <c r="H4737" i="50"/>
  <c r="H4738" i="50"/>
  <c r="H4739" i="50"/>
  <c r="H4740" i="50"/>
  <c r="H4741" i="50"/>
  <c r="H4742" i="50"/>
  <c r="H4743" i="50"/>
  <c r="H4744" i="50"/>
  <c r="H4745" i="50"/>
  <c r="H4746" i="50"/>
  <c r="H4747" i="50"/>
  <c r="H4748" i="50"/>
  <c r="H4749" i="50"/>
  <c r="H4750" i="50"/>
  <c r="H4751" i="50"/>
  <c r="H4752" i="50"/>
  <c r="H4753" i="50"/>
  <c r="H4754" i="50"/>
  <c r="H4755" i="50"/>
  <c r="H4756" i="50"/>
  <c r="H4757" i="50"/>
  <c r="H4758" i="50"/>
  <c r="H4759" i="50"/>
  <c r="H4760" i="50"/>
  <c r="H4761" i="50"/>
  <c r="H4762" i="50"/>
  <c r="H4763" i="50"/>
  <c r="H4764" i="50"/>
  <c r="H4765" i="50"/>
  <c r="H4766" i="50"/>
  <c r="H4767" i="50"/>
  <c r="H4768" i="50"/>
  <c r="H4769" i="50"/>
  <c r="H4770" i="50"/>
  <c r="H4771" i="50"/>
  <c r="H4772" i="50"/>
  <c r="H4773" i="50"/>
  <c r="H4774" i="50"/>
  <c r="H4775" i="50"/>
  <c r="H4776" i="50"/>
  <c r="H4777" i="50"/>
  <c r="H4778" i="50"/>
  <c r="H4779" i="50"/>
  <c r="H4780" i="50"/>
  <c r="H4781" i="50"/>
  <c r="H4782" i="50"/>
  <c r="H4783" i="50"/>
  <c r="H4784" i="50"/>
  <c r="H4785" i="50"/>
  <c r="H4786" i="50"/>
  <c r="H4787" i="50"/>
  <c r="H4788" i="50"/>
  <c r="H4789" i="50"/>
  <c r="H4790" i="50"/>
  <c r="H4791" i="50"/>
  <c r="H4792" i="50"/>
  <c r="H4793" i="50"/>
  <c r="H4794" i="50"/>
  <c r="H4795" i="50"/>
  <c r="H4796" i="50"/>
  <c r="H4797" i="50"/>
  <c r="H4798" i="50"/>
  <c r="H4799" i="50"/>
  <c r="H4800" i="50"/>
  <c r="H4801" i="50"/>
  <c r="H4802" i="50"/>
  <c r="H4803" i="50"/>
  <c r="H4804" i="50"/>
  <c r="H4805" i="50"/>
  <c r="H4806" i="50"/>
  <c r="H4807" i="50"/>
  <c r="H4808" i="50"/>
  <c r="H4809" i="50"/>
  <c r="H4810" i="50"/>
  <c r="H4811" i="50"/>
  <c r="H4812" i="50"/>
  <c r="H4813" i="50"/>
  <c r="H4814" i="50"/>
  <c r="H4815" i="50"/>
  <c r="H4816" i="50"/>
  <c r="H4817" i="50"/>
  <c r="H4818" i="50"/>
  <c r="H4819" i="50"/>
  <c r="H4820" i="50"/>
  <c r="H4821" i="50"/>
  <c r="H4822" i="50"/>
  <c r="H4823" i="50"/>
  <c r="H4824" i="50"/>
  <c r="H4825" i="50"/>
  <c r="H4826" i="50"/>
  <c r="H4827" i="50"/>
  <c r="H4828" i="50"/>
  <c r="H4829" i="50"/>
  <c r="H4830" i="50"/>
  <c r="H4831" i="50"/>
  <c r="H4832" i="50"/>
  <c r="H4833" i="50"/>
  <c r="H4834" i="50"/>
  <c r="H4835" i="50"/>
  <c r="H4836" i="50"/>
  <c r="H4837" i="50"/>
  <c r="H4838" i="50"/>
  <c r="H4839" i="50"/>
  <c r="H4840" i="50"/>
  <c r="H4841" i="50"/>
  <c r="H4842" i="50"/>
  <c r="H4843" i="50"/>
  <c r="H4844" i="50"/>
  <c r="H4845" i="50"/>
  <c r="H4846" i="50"/>
  <c r="H4847" i="50"/>
  <c r="H4848" i="50"/>
  <c r="H4849" i="50"/>
  <c r="H4850" i="50"/>
  <c r="H4851" i="50"/>
  <c r="H4852" i="50"/>
  <c r="H4853" i="50"/>
  <c r="H4854" i="50"/>
  <c r="H4855" i="50"/>
  <c r="H4856" i="50"/>
  <c r="H4857" i="50"/>
  <c r="H4858" i="50"/>
  <c r="H4859" i="50"/>
  <c r="H4860" i="50"/>
  <c r="H4861" i="50"/>
  <c r="H4862" i="50"/>
  <c r="H4863" i="50"/>
  <c r="H4864" i="50"/>
  <c r="H4865" i="50"/>
  <c r="H4866" i="50"/>
  <c r="H4867" i="50"/>
  <c r="H4868" i="50"/>
  <c r="H4869" i="50"/>
  <c r="H4870" i="50"/>
  <c r="H4871" i="50"/>
  <c r="H4872" i="50"/>
  <c r="H4873" i="50"/>
  <c r="H4874" i="50"/>
  <c r="H4875" i="50"/>
  <c r="H4876" i="50"/>
  <c r="H4877" i="50"/>
  <c r="H4878" i="50"/>
  <c r="H4879" i="50"/>
  <c r="H4880" i="50"/>
  <c r="H4881" i="50"/>
  <c r="H4882" i="50"/>
  <c r="H4883" i="50"/>
  <c r="H4884" i="50"/>
  <c r="H4885" i="50"/>
  <c r="H4886" i="50"/>
  <c r="H4887" i="50"/>
  <c r="H4888" i="50"/>
  <c r="H4889" i="50"/>
  <c r="H4890" i="50"/>
  <c r="H4891" i="50"/>
  <c r="H4892" i="50"/>
  <c r="H4893" i="50"/>
  <c r="H4894" i="50"/>
  <c r="H4895" i="50"/>
  <c r="H4896" i="50"/>
  <c r="H4897" i="50"/>
  <c r="H4898" i="50"/>
  <c r="H4899" i="50"/>
  <c r="H4900" i="50"/>
  <c r="H4901" i="50"/>
  <c r="H4902" i="50"/>
  <c r="H4903" i="50"/>
  <c r="H4904" i="50"/>
  <c r="H4905" i="50"/>
  <c r="H4906" i="50"/>
  <c r="H4907" i="50"/>
  <c r="H4908" i="50"/>
  <c r="H4909" i="50"/>
  <c r="H4910" i="50"/>
  <c r="H4911" i="50"/>
  <c r="H4912" i="50"/>
  <c r="H4913" i="50"/>
  <c r="H4914" i="50"/>
  <c r="H4915" i="50"/>
  <c r="H4916" i="50"/>
  <c r="H4917" i="50"/>
  <c r="H4918" i="50"/>
  <c r="H4919" i="50"/>
  <c r="H4920" i="50"/>
  <c r="H4921" i="50"/>
  <c r="H4922" i="50"/>
  <c r="H4923" i="50"/>
  <c r="H4924" i="50"/>
  <c r="H4925" i="50"/>
  <c r="H4926" i="50"/>
  <c r="H4927" i="50"/>
  <c r="H4928" i="50"/>
  <c r="H4929" i="50"/>
  <c r="H4930" i="50"/>
  <c r="H4931" i="50"/>
  <c r="H4932" i="50"/>
  <c r="H4933" i="50"/>
  <c r="H4934" i="50"/>
  <c r="H4935" i="50"/>
  <c r="H4936" i="50"/>
  <c r="H4937" i="50"/>
  <c r="H4938" i="50"/>
  <c r="H4939" i="50"/>
  <c r="H4940" i="50"/>
  <c r="H4941" i="50"/>
  <c r="H4942" i="50"/>
  <c r="H4943" i="50"/>
  <c r="H4944" i="50"/>
  <c r="H4945" i="50"/>
  <c r="H4946" i="50"/>
  <c r="H4947" i="50"/>
  <c r="H4948" i="50"/>
  <c r="H4949" i="50"/>
  <c r="H4950" i="50"/>
  <c r="H4951" i="50"/>
  <c r="H4952" i="50"/>
  <c r="H4953" i="50"/>
  <c r="H4954" i="50"/>
  <c r="H4955" i="50"/>
  <c r="H4956" i="50"/>
  <c r="H4957" i="50"/>
  <c r="H4958" i="50"/>
  <c r="H4959" i="50"/>
  <c r="H4960" i="50"/>
  <c r="H4961" i="50"/>
  <c r="H4962" i="50"/>
  <c r="H4963" i="50"/>
  <c r="H4964" i="50"/>
  <c r="H4965" i="50"/>
  <c r="H4966" i="50"/>
  <c r="H4967" i="50"/>
  <c r="H4968" i="50"/>
  <c r="H4969" i="50"/>
  <c r="H4970" i="50"/>
  <c r="H4971" i="50"/>
  <c r="H4972" i="50"/>
  <c r="H4973" i="50"/>
  <c r="H4974" i="50"/>
  <c r="H4975" i="50"/>
  <c r="H4976" i="50"/>
  <c r="H4977" i="50"/>
  <c r="H4978" i="50"/>
  <c r="H4979" i="50"/>
  <c r="H4980" i="50"/>
  <c r="H4981" i="50"/>
  <c r="H4982" i="50"/>
  <c r="H4983" i="50"/>
  <c r="H4984" i="50"/>
  <c r="H4985" i="50"/>
  <c r="H4986" i="50"/>
  <c r="H4987" i="50"/>
  <c r="H4988" i="50"/>
  <c r="H4989" i="50"/>
  <c r="H4990" i="50"/>
  <c r="H4991" i="50"/>
  <c r="H4992" i="50"/>
  <c r="H4993" i="50"/>
  <c r="H4994" i="50"/>
  <c r="H4995" i="50"/>
  <c r="H4996" i="50"/>
  <c r="H4997" i="50"/>
  <c r="H4998" i="50"/>
  <c r="H4999" i="50"/>
  <c r="H5000" i="50"/>
  <c r="H5001" i="50"/>
  <c r="H5002" i="50"/>
  <c r="H5003" i="50"/>
  <c r="H5004" i="50"/>
  <c r="H5005" i="50"/>
  <c r="H5006" i="50"/>
  <c r="H5007" i="50"/>
  <c r="H5008" i="50"/>
  <c r="H5009" i="50"/>
  <c r="H5010" i="50"/>
  <c r="H5011" i="50"/>
  <c r="H5012" i="50"/>
  <c r="H5013" i="50"/>
  <c r="H5014" i="50"/>
  <c r="H5015" i="50"/>
  <c r="H5016" i="50"/>
  <c r="H5017" i="50"/>
  <c r="H5018" i="50"/>
  <c r="H5019" i="50"/>
  <c r="H5020" i="50"/>
  <c r="H5021" i="50"/>
  <c r="H5022" i="50"/>
  <c r="H5023" i="50"/>
  <c r="H5024" i="50"/>
  <c r="H5025" i="50"/>
  <c r="H5026" i="50"/>
  <c r="H5027" i="50"/>
  <c r="H5028" i="50"/>
  <c r="H5029" i="50"/>
  <c r="H5030" i="50"/>
  <c r="H5031" i="50"/>
  <c r="H5032" i="50"/>
  <c r="H5033" i="50"/>
  <c r="H5034" i="50"/>
  <c r="H5035" i="50"/>
  <c r="H5036" i="50"/>
  <c r="H5037" i="50"/>
  <c r="H5038" i="50"/>
  <c r="H5039" i="50"/>
  <c r="H5040" i="50"/>
  <c r="H5041" i="50"/>
  <c r="H5042" i="50"/>
  <c r="H5043" i="50"/>
  <c r="H5044" i="50"/>
  <c r="H5045" i="50"/>
  <c r="H5046" i="50"/>
  <c r="H5047" i="50"/>
  <c r="H5048" i="50"/>
  <c r="H5049" i="50"/>
  <c r="H5050" i="50"/>
  <c r="H5051" i="50"/>
  <c r="H5052" i="50"/>
  <c r="H5053" i="50"/>
  <c r="H5054" i="50"/>
  <c r="H5055" i="50"/>
  <c r="H5056" i="50"/>
  <c r="H5057" i="50"/>
  <c r="H5058" i="50"/>
  <c r="H5059" i="50"/>
  <c r="H5060" i="50"/>
  <c r="H5061" i="50"/>
  <c r="H5062" i="50"/>
  <c r="H5063" i="50"/>
  <c r="H5064" i="50"/>
  <c r="H5065" i="50"/>
  <c r="H5066" i="50"/>
  <c r="H5067" i="50"/>
  <c r="H5068" i="50"/>
  <c r="H5069" i="50"/>
  <c r="H5070" i="50"/>
  <c r="H5071" i="50"/>
  <c r="H5072" i="50"/>
  <c r="H5073" i="50"/>
  <c r="H5074" i="50"/>
  <c r="H5075" i="50"/>
  <c r="H5076" i="50"/>
  <c r="H5077" i="50"/>
  <c r="H5078" i="50"/>
  <c r="H5079" i="50"/>
  <c r="H5080" i="50"/>
  <c r="H5081" i="50"/>
  <c r="H5082" i="50"/>
  <c r="H5083" i="50"/>
  <c r="H5084" i="50"/>
  <c r="H5085" i="50"/>
  <c r="H5086" i="50"/>
  <c r="H5087" i="50"/>
  <c r="H5088" i="50"/>
  <c r="H5089" i="50"/>
  <c r="H5090" i="50"/>
  <c r="H5091" i="50"/>
  <c r="H5092" i="50"/>
  <c r="H5093" i="50"/>
  <c r="H5094" i="50"/>
  <c r="H5095" i="50"/>
  <c r="H5096" i="50"/>
  <c r="H5097" i="50"/>
  <c r="H5098" i="50"/>
  <c r="H5099" i="50"/>
  <c r="H5100" i="50"/>
  <c r="H5101" i="50"/>
  <c r="H5102" i="50"/>
  <c r="H5103" i="50"/>
  <c r="H5104" i="50"/>
  <c r="H5105" i="50"/>
  <c r="H5106" i="50"/>
  <c r="H5107" i="50"/>
  <c r="H5108" i="50"/>
  <c r="H5109" i="50"/>
  <c r="H5110" i="50"/>
  <c r="H5111" i="50"/>
  <c r="H5112" i="50"/>
  <c r="H5113" i="50"/>
  <c r="H5114" i="50"/>
  <c r="H5115" i="50"/>
  <c r="H5116" i="50"/>
  <c r="H5117" i="50"/>
  <c r="H5118" i="50"/>
  <c r="H5119" i="50"/>
  <c r="H5120" i="50"/>
  <c r="H5121" i="50"/>
  <c r="H5122" i="50"/>
  <c r="H5123" i="50"/>
  <c r="H5124" i="50"/>
  <c r="H5125" i="50"/>
  <c r="H5126" i="50"/>
  <c r="H5127" i="50"/>
  <c r="H5128" i="50"/>
  <c r="H5129" i="50"/>
  <c r="H5130" i="50"/>
  <c r="H5131" i="50"/>
  <c r="H5132" i="50"/>
  <c r="H5133" i="50"/>
  <c r="H5134" i="50"/>
  <c r="H5135" i="50"/>
  <c r="H5136" i="50"/>
  <c r="H5137" i="50"/>
  <c r="H5138" i="50"/>
  <c r="H5139" i="50"/>
  <c r="H5140" i="50"/>
  <c r="H5141" i="50"/>
  <c r="H5142" i="50"/>
  <c r="H5143" i="50"/>
  <c r="H5144" i="50"/>
  <c r="H5145" i="50"/>
  <c r="H5146" i="50"/>
  <c r="H5147" i="50"/>
  <c r="H5148" i="50"/>
  <c r="H5149" i="50"/>
  <c r="H5150" i="50"/>
  <c r="H5151" i="50"/>
  <c r="H5152" i="50"/>
  <c r="H5153" i="50"/>
  <c r="H5154" i="50"/>
  <c r="H5155" i="50"/>
  <c r="H5156" i="50"/>
  <c r="H5157" i="50"/>
  <c r="H5158" i="50"/>
  <c r="H5159" i="50"/>
  <c r="H5160" i="50"/>
  <c r="H5161" i="50"/>
  <c r="H5162" i="50"/>
  <c r="H5163" i="50"/>
  <c r="H5164" i="50"/>
  <c r="H5165" i="50"/>
  <c r="H5166" i="50"/>
  <c r="H5167" i="50"/>
  <c r="H5168" i="50"/>
  <c r="H5169" i="50"/>
  <c r="H5170" i="50"/>
  <c r="H5171" i="50"/>
  <c r="H5172" i="50"/>
  <c r="H5173" i="50"/>
  <c r="H5174" i="50"/>
  <c r="H5175" i="50"/>
  <c r="H5176" i="50"/>
  <c r="H5177" i="50"/>
  <c r="H5178" i="50"/>
  <c r="H5179" i="50"/>
  <c r="H5180" i="50"/>
  <c r="H5181" i="50"/>
  <c r="H5182" i="50"/>
  <c r="H5183" i="50"/>
  <c r="H5184" i="50"/>
  <c r="H5185" i="50"/>
  <c r="H5186" i="50"/>
  <c r="H5187" i="50"/>
  <c r="H5188" i="50"/>
  <c r="H5189" i="50"/>
  <c r="H5190" i="50"/>
  <c r="H5191" i="50"/>
  <c r="H5192" i="50"/>
  <c r="H5193" i="50"/>
  <c r="H5194" i="50"/>
  <c r="H5195" i="50"/>
  <c r="H5196" i="50"/>
  <c r="H5197" i="50"/>
  <c r="H5198" i="50"/>
  <c r="H5199" i="50"/>
  <c r="H5200" i="50"/>
  <c r="H5201" i="50"/>
  <c r="H5202" i="50"/>
  <c r="H5203" i="50"/>
  <c r="H5204" i="50"/>
  <c r="H5205" i="50"/>
  <c r="H5206" i="50"/>
  <c r="H5207" i="50"/>
  <c r="H5208" i="50"/>
  <c r="H5209" i="50"/>
  <c r="H5210" i="50"/>
  <c r="H5211" i="50"/>
  <c r="H5212" i="50"/>
  <c r="H5213" i="50"/>
  <c r="H5214" i="50"/>
  <c r="H5215" i="50"/>
  <c r="H5216" i="50"/>
  <c r="H5217" i="50"/>
  <c r="H5218" i="50"/>
  <c r="H5219" i="50"/>
  <c r="H5220" i="50"/>
  <c r="H5221" i="50"/>
  <c r="H5222" i="50"/>
  <c r="H5223" i="50"/>
  <c r="H5224" i="50"/>
  <c r="H5225" i="50"/>
  <c r="H5226" i="50"/>
  <c r="H5227" i="50"/>
  <c r="H5228" i="50"/>
  <c r="H5229" i="50"/>
  <c r="H5230" i="50"/>
  <c r="H5231" i="50"/>
  <c r="H5232" i="50"/>
  <c r="H5233" i="50"/>
  <c r="H5234" i="50"/>
  <c r="H5235" i="50"/>
  <c r="H5236" i="50"/>
  <c r="H5237" i="50"/>
  <c r="H5238" i="50"/>
  <c r="H5239" i="50"/>
  <c r="H5240" i="50"/>
  <c r="H5241" i="50"/>
  <c r="H5242" i="50"/>
  <c r="H5243" i="50"/>
  <c r="H5244" i="50"/>
  <c r="H5245" i="50"/>
  <c r="H5246" i="50"/>
  <c r="H5247" i="50"/>
  <c r="H5248" i="50"/>
  <c r="H5249" i="50"/>
  <c r="H5250" i="50"/>
  <c r="H5251" i="50"/>
  <c r="H5252" i="50"/>
  <c r="H5253" i="50"/>
  <c r="H5254" i="50"/>
  <c r="H5255" i="50"/>
  <c r="H5256" i="50"/>
  <c r="H5257" i="50"/>
  <c r="H5258" i="50"/>
  <c r="H5259" i="50"/>
  <c r="H5260" i="50"/>
  <c r="H5261" i="50"/>
  <c r="H5262" i="50"/>
  <c r="H5263" i="50"/>
  <c r="H5264" i="50"/>
  <c r="H5265" i="50"/>
  <c r="H5266" i="50"/>
  <c r="H5267" i="50"/>
  <c r="H5268" i="50"/>
  <c r="H5269" i="50"/>
  <c r="H5270" i="50"/>
  <c r="H5271" i="50"/>
  <c r="H5272" i="50"/>
  <c r="H5273" i="50"/>
  <c r="H5274" i="50"/>
  <c r="H5275" i="50"/>
  <c r="H5276" i="50"/>
  <c r="H5277" i="50"/>
  <c r="H5278" i="50"/>
  <c r="H5279" i="50"/>
  <c r="H5280" i="50"/>
  <c r="H5281" i="50"/>
  <c r="H5282" i="50"/>
  <c r="H5283" i="50"/>
  <c r="H5284" i="50"/>
  <c r="H5285" i="50"/>
  <c r="H5286" i="50"/>
  <c r="H5287" i="50"/>
  <c r="H5288" i="50"/>
  <c r="H5289" i="50"/>
  <c r="H5290" i="50"/>
  <c r="H5291" i="50"/>
  <c r="H5292" i="50"/>
  <c r="H5293" i="50"/>
  <c r="H5294" i="50"/>
  <c r="H5295" i="50"/>
  <c r="H5296" i="50"/>
  <c r="H5297" i="50"/>
  <c r="H5298" i="50"/>
  <c r="H5299" i="50"/>
  <c r="H5300" i="50"/>
  <c r="H5301" i="50"/>
  <c r="H5302" i="50"/>
  <c r="H5303" i="50"/>
  <c r="H5304" i="50"/>
  <c r="H5305" i="50"/>
  <c r="H5306" i="50"/>
  <c r="H5307" i="50"/>
  <c r="H5308" i="50"/>
  <c r="H5309" i="50"/>
  <c r="H5310" i="50"/>
  <c r="H5311" i="50"/>
  <c r="H5312" i="50"/>
  <c r="H5313" i="50"/>
  <c r="H5314" i="50"/>
  <c r="H5315" i="50"/>
  <c r="H5316" i="50"/>
  <c r="H5317" i="50"/>
  <c r="H5318" i="50"/>
  <c r="H5319" i="50"/>
  <c r="H5320" i="50"/>
  <c r="H5321" i="50"/>
  <c r="H5322" i="50"/>
  <c r="H5323" i="50"/>
  <c r="H5324" i="50"/>
  <c r="H5325" i="50"/>
  <c r="H5326" i="50"/>
  <c r="H5327" i="50"/>
  <c r="H5328" i="50"/>
  <c r="H5329" i="50"/>
  <c r="H5330" i="50"/>
  <c r="H5331" i="50"/>
  <c r="H5332" i="50"/>
  <c r="H5333" i="50"/>
  <c r="H5334" i="50"/>
  <c r="H5335" i="50"/>
  <c r="H5336" i="50"/>
  <c r="H5337" i="50"/>
  <c r="H5338" i="50"/>
  <c r="H5339" i="50"/>
  <c r="H5340" i="50"/>
  <c r="H5341" i="50"/>
  <c r="H5342" i="50"/>
  <c r="H5343" i="50"/>
  <c r="H5344" i="50"/>
  <c r="H5345" i="50"/>
  <c r="H5346" i="50"/>
  <c r="H5347" i="50"/>
  <c r="H5348" i="50"/>
  <c r="H5349" i="50"/>
  <c r="H5350" i="50"/>
  <c r="H5351" i="50"/>
  <c r="H5352" i="50"/>
  <c r="H5353" i="50"/>
  <c r="H5354" i="50"/>
  <c r="H5355" i="50"/>
  <c r="H5356" i="50"/>
  <c r="H5357" i="50"/>
  <c r="H5358" i="50"/>
  <c r="H5359" i="50"/>
  <c r="H5360" i="50"/>
  <c r="H5361" i="50"/>
  <c r="H5362" i="50"/>
  <c r="H5363" i="50"/>
  <c r="H5364" i="50"/>
  <c r="H5365" i="50"/>
  <c r="H5366" i="50"/>
  <c r="H5367" i="50"/>
  <c r="H5368" i="50"/>
  <c r="H5369" i="50"/>
  <c r="H5370" i="50"/>
  <c r="H5371" i="50"/>
  <c r="H5372" i="50"/>
  <c r="H5373" i="50"/>
  <c r="H5374" i="50"/>
  <c r="H5375" i="50"/>
  <c r="H5376" i="50"/>
  <c r="H5377" i="50"/>
  <c r="H5378" i="50"/>
  <c r="H5379" i="50"/>
  <c r="H5380" i="50"/>
  <c r="H5381" i="50"/>
  <c r="H5382" i="50"/>
  <c r="H5383" i="50"/>
  <c r="H5384" i="50"/>
  <c r="H5385" i="50"/>
  <c r="H5386" i="50"/>
  <c r="H5387" i="50"/>
  <c r="H5388" i="50"/>
  <c r="H5389" i="50"/>
  <c r="H5390" i="50"/>
  <c r="H5391" i="50"/>
  <c r="H5392" i="50"/>
  <c r="H5393" i="50"/>
  <c r="H5394" i="50"/>
  <c r="H5395" i="50"/>
  <c r="H5396" i="50"/>
  <c r="H5397" i="50"/>
  <c r="H5398" i="50"/>
  <c r="H5399" i="50"/>
  <c r="H5400" i="50"/>
  <c r="H5401" i="50"/>
  <c r="H5402" i="50"/>
  <c r="H5403" i="50"/>
  <c r="H5404" i="50"/>
  <c r="H5405" i="50"/>
  <c r="H5406" i="50"/>
  <c r="H5407" i="50"/>
  <c r="H5408" i="50"/>
  <c r="H5409" i="50"/>
  <c r="H5410" i="50"/>
  <c r="H5411" i="50"/>
  <c r="H5412" i="50"/>
  <c r="H5413" i="50"/>
  <c r="H5414" i="50"/>
  <c r="H5415" i="50"/>
  <c r="H5416" i="50"/>
  <c r="H5417" i="50"/>
  <c r="H5418" i="50"/>
  <c r="H5419" i="50"/>
  <c r="H5420" i="50"/>
  <c r="H5421" i="50"/>
  <c r="H5422" i="50"/>
  <c r="H5423" i="50"/>
  <c r="H5424" i="50"/>
  <c r="H5425" i="50"/>
  <c r="H5426" i="50"/>
  <c r="H5427" i="50"/>
  <c r="H5428" i="50"/>
  <c r="H5429" i="50"/>
  <c r="H5430" i="50"/>
  <c r="H5431" i="50"/>
  <c r="H5432" i="50"/>
  <c r="H5433" i="50"/>
  <c r="H5434" i="50"/>
  <c r="H5435" i="50"/>
  <c r="H5436" i="50"/>
  <c r="H5437" i="50"/>
  <c r="H5438" i="50"/>
  <c r="H5439" i="50"/>
  <c r="H5440" i="50"/>
  <c r="H5441" i="50"/>
  <c r="H5442" i="50"/>
  <c r="H5443" i="50"/>
  <c r="H5444" i="50"/>
  <c r="H5445" i="50"/>
  <c r="H5446" i="50"/>
  <c r="H5447" i="50"/>
  <c r="H5448" i="50"/>
  <c r="H5449" i="50"/>
  <c r="H5450" i="50"/>
  <c r="H5451" i="50"/>
  <c r="H5452" i="50"/>
  <c r="H5453" i="50"/>
  <c r="H5454" i="50"/>
  <c r="H5455" i="50"/>
  <c r="H5456" i="50"/>
  <c r="H5457" i="50"/>
  <c r="H5458" i="50"/>
  <c r="H5459" i="50"/>
  <c r="H5460" i="50"/>
  <c r="H5461" i="50"/>
  <c r="H5462" i="50"/>
  <c r="H5463" i="50"/>
  <c r="H5464" i="50"/>
  <c r="H5465" i="50"/>
  <c r="H5466" i="50"/>
  <c r="H5467" i="50"/>
  <c r="H5468" i="50"/>
  <c r="H5469" i="50"/>
  <c r="H5470" i="50"/>
  <c r="H5471" i="50"/>
  <c r="H5472" i="50"/>
  <c r="H5473" i="50"/>
  <c r="H5474" i="50"/>
  <c r="H5475" i="50"/>
  <c r="H5476" i="50"/>
  <c r="H5477" i="50"/>
  <c r="H5478" i="50"/>
  <c r="H5479" i="50"/>
  <c r="H5480" i="50"/>
  <c r="H5481" i="50"/>
  <c r="H5482" i="50"/>
  <c r="H5483" i="50"/>
  <c r="H5484" i="50"/>
  <c r="H5485" i="50"/>
  <c r="H5486" i="50"/>
  <c r="H5487" i="50"/>
  <c r="H5488" i="50"/>
  <c r="H5489" i="50"/>
  <c r="H5490" i="50"/>
  <c r="H5491" i="50"/>
  <c r="H5492" i="50"/>
  <c r="H5493" i="50"/>
  <c r="H5494" i="50"/>
  <c r="H5495" i="50"/>
  <c r="H5496" i="50"/>
  <c r="H5497" i="50"/>
  <c r="H5498" i="50"/>
  <c r="H5499" i="50"/>
  <c r="H5500" i="50"/>
  <c r="H5501" i="50"/>
  <c r="H5502" i="50"/>
  <c r="H5503" i="50"/>
  <c r="H5504" i="50"/>
  <c r="H5505" i="50"/>
  <c r="H5506" i="50"/>
  <c r="H5507" i="50"/>
  <c r="H5508" i="50"/>
  <c r="H5509" i="50"/>
  <c r="H5510" i="50"/>
  <c r="H5511" i="50"/>
  <c r="H5512" i="50"/>
  <c r="H5513" i="50"/>
  <c r="H5514" i="50"/>
  <c r="H5515" i="50"/>
  <c r="H5516" i="50"/>
  <c r="H5517" i="50"/>
  <c r="H5518" i="50"/>
  <c r="H5519" i="50"/>
  <c r="H5520" i="50"/>
  <c r="H5521" i="50"/>
  <c r="H3870" i="50"/>
  <c r="B37" i="28" l="1"/>
  <c r="B26" i="28" l="1"/>
  <c r="D128" i="52" l="1"/>
  <c r="D103" i="52"/>
  <c r="D78" i="52"/>
  <c r="D53" i="52"/>
  <c r="D28" i="52"/>
  <c r="E134" i="51"/>
  <c r="D134" i="51"/>
  <c r="E129" i="51"/>
  <c r="D129" i="51"/>
  <c r="E108" i="51"/>
  <c r="D108" i="51"/>
  <c r="E103" i="51"/>
  <c r="D103" i="51"/>
  <c r="E82" i="51"/>
  <c r="D82" i="51"/>
  <c r="E77" i="51"/>
  <c r="D77" i="51"/>
  <c r="E56" i="51"/>
  <c r="D56" i="51"/>
  <c r="E51" i="51"/>
  <c r="D51" i="51"/>
  <c r="Q136" i="48" l="1"/>
  <c r="Q137" i="48"/>
  <c r="P138" i="48"/>
  <c r="Q138" i="48"/>
  <c r="J139" i="48"/>
  <c r="P139" i="48"/>
  <c r="Q139" i="48"/>
  <c r="S139" i="48"/>
  <c r="J140" i="48"/>
  <c r="K140" i="48"/>
  <c r="P140" i="48"/>
  <c r="Q140" i="48"/>
  <c r="R140" i="48"/>
  <c r="S140" i="48"/>
  <c r="T140" i="48"/>
  <c r="J141" i="48"/>
  <c r="K141" i="48"/>
  <c r="P141" i="48"/>
  <c r="Q141" i="48"/>
  <c r="R141" i="48"/>
  <c r="S141" i="48"/>
  <c r="T141" i="48"/>
  <c r="U141" i="48"/>
  <c r="J142" i="48"/>
  <c r="K142" i="48"/>
  <c r="N142" i="48"/>
  <c r="P142" i="48"/>
  <c r="Q142" i="48"/>
  <c r="R142" i="48"/>
  <c r="S142" i="48"/>
  <c r="T142" i="48"/>
  <c r="U142" i="48"/>
  <c r="V142" i="48"/>
  <c r="J143" i="48"/>
  <c r="K143" i="48"/>
  <c r="N143" i="48"/>
  <c r="P143" i="48"/>
  <c r="Q143" i="48"/>
  <c r="R143" i="48"/>
  <c r="S143" i="48"/>
  <c r="T143" i="48"/>
  <c r="U143" i="48"/>
  <c r="V143" i="48"/>
  <c r="J144" i="48"/>
  <c r="K144" i="48"/>
  <c r="N144" i="48"/>
  <c r="P144" i="48"/>
  <c r="Q144" i="48"/>
  <c r="R144" i="48"/>
  <c r="S144" i="48"/>
  <c r="T144" i="48"/>
  <c r="U144" i="48"/>
  <c r="V144" i="48"/>
  <c r="J145" i="48"/>
  <c r="K145" i="48"/>
  <c r="N145" i="48"/>
  <c r="O145" i="48"/>
  <c r="P145" i="48"/>
  <c r="Q145" i="48"/>
  <c r="R145" i="48"/>
  <c r="S145" i="48"/>
  <c r="T145" i="48"/>
  <c r="U145" i="48"/>
  <c r="V145" i="48"/>
  <c r="J146" i="48"/>
  <c r="K146" i="48"/>
  <c r="N146" i="48"/>
  <c r="O146" i="48"/>
  <c r="P146" i="48"/>
  <c r="Q146" i="48"/>
  <c r="R146" i="48"/>
  <c r="S146" i="48"/>
  <c r="T146" i="48"/>
  <c r="U146" i="48"/>
  <c r="V146" i="48"/>
  <c r="J147" i="48"/>
  <c r="K147" i="48"/>
  <c r="N147" i="48"/>
  <c r="O147" i="48"/>
  <c r="P147" i="48"/>
  <c r="Q147" i="48"/>
  <c r="R147" i="48"/>
  <c r="S147" i="48"/>
  <c r="T147" i="48"/>
  <c r="U147" i="48"/>
  <c r="V147" i="48"/>
  <c r="J148" i="48"/>
  <c r="K148" i="48"/>
  <c r="N148" i="48"/>
  <c r="O148" i="48"/>
  <c r="P148" i="48"/>
  <c r="Q148" i="48"/>
  <c r="R148" i="48"/>
  <c r="S148" i="48"/>
  <c r="T148" i="48"/>
  <c r="U148" i="48"/>
  <c r="V148" i="48"/>
  <c r="J149" i="48"/>
  <c r="K149" i="48"/>
  <c r="M149" i="48"/>
  <c r="N149" i="48"/>
  <c r="O149" i="48"/>
  <c r="P149" i="48"/>
  <c r="Q149" i="48"/>
  <c r="R149" i="48"/>
  <c r="S149" i="48"/>
  <c r="T149" i="48"/>
  <c r="U149" i="48"/>
  <c r="V149" i="48"/>
  <c r="J150" i="48"/>
  <c r="K150" i="48"/>
  <c r="M150" i="48"/>
  <c r="N150" i="48"/>
  <c r="O150" i="48"/>
  <c r="P150" i="48"/>
  <c r="Q150" i="48"/>
  <c r="R150" i="48"/>
  <c r="S150" i="48"/>
  <c r="T150" i="48"/>
  <c r="U150" i="48"/>
  <c r="V150" i="48"/>
  <c r="I145" i="48"/>
  <c r="I146" i="48"/>
  <c r="I147" i="48"/>
  <c r="I148" i="48"/>
  <c r="I149" i="48"/>
  <c r="I150" i="48"/>
  <c r="J2" i="48"/>
  <c r="J135" i="48" s="1"/>
  <c r="K2" i="48"/>
  <c r="K138" i="48" s="1"/>
  <c r="L2" i="48"/>
  <c r="L141" i="48" s="1"/>
  <c r="M2" i="48"/>
  <c r="M136" i="48" s="1"/>
  <c r="N2" i="48"/>
  <c r="N139" i="48" s="1"/>
  <c r="O2" i="48"/>
  <c r="O142" i="48" s="1"/>
  <c r="P2" i="48"/>
  <c r="P137" i="48" s="1"/>
  <c r="Q2" i="48"/>
  <c r="Q135" i="48" s="1"/>
  <c r="R2" i="48"/>
  <c r="R135" i="48" s="1"/>
  <c r="S2" i="48"/>
  <c r="S138" i="48" s="1"/>
  <c r="T2" i="48"/>
  <c r="T138" i="48" s="1"/>
  <c r="U2" i="48"/>
  <c r="U136" i="48" s="1"/>
  <c r="V2" i="48"/>
  <c r="V139" i="48" s="1"/>
  <c r="I2" i="48"/>
  <c r="I136" i="48" s="1"/>
  <c r="I135" i="48" l="1"/>
  <c r="I143" i="48"/>
  <c r="M147" i="48"/>
  <c r="L144" i="48"/>
  <c r="U139" i="48"/>
  <c r="M139" i="48"/>
  <c r="R138" i="48"/>
  <c r="J138" i="48"/>
  <c r="O137" i="48"/>
  <c r="T136" i="48"/>
  <c r="L136" i="48"/>
  <c r="I142" i="48"/>
  <c r="L147" i="48"/>
  <c r="M142" i="48"/>
  <c r="O140" i="48"/>
  <c r="T139" i="48"/>
  <c r="L139" i="48"/>
  <c r="V137" i="48"/>
  <c r="N137" i="48"/>
  <c r="S136" i="48"/>
  <c r="K136" i="48"/>
  <c r="P135" i="48"/>
  <c r="I141" i="48"/>
  <c r="L150" i="48"/>
  <c r="M145" i="48"/>
  <c r="O143" i="48"/>
  <c r="L142" i="48"/>
  <c r="V140" i="48"/>
  <c r="N140" i="48"/>
  <c r="K139" i="48"/>
  <c r="U137" i="48"/>
  <c r="M137" i="48"/>
  <c r="R136" i="48"/>
  <c r="J136" i="48"/>
  <c r="O135" i="48"/>
  <c r="I140" i="48"/>
  <c r="M148" i="48"/>
  <c r="L145" i="48"/>
  <c r="U140" i="48"/>
  <c r="M140" i="48"/>
  <c r="R139" i="48"/>
  <c r="O138" i="48"/>
  <c r="T137" i="48"/>
  <c r="L137" i="48"/>
  <c r="V135" i="48"/>
  <c r="N135" i="48"/>
  <c r="I139" i="48"/>
  <c r="L148" i="48"/>
  <c r="M143" i="48"/>
  <c r="O141" i="48"/>
  <c r="L140" i="48"/>
  <c r="V138" i="48"/>
  <c r="N138" i="48"/>
  <c r="S137" i="48"/>
  <c r="K137" i="48"/>
  <c r="P136" i="48"/>
  <c r="U135" i="48"/>
  <c r="M135" i="48"/>
  <c r="I138" i="48"/>
  <c r="M146" i="48"/>
  <c r="O144" i="48"/>
  <c r="L143" i="48"/>
  <c r="V141" i="48"/>
  <c r="N141" i="48"/>
  <c r="U138" i="48"/>
  <c r="M138" i="48"/>
  <c r="R137" i="48"/>
  <c r="J137" i="48"/>
  <c r="O136" i="48"/>
  <c r="T135" i="48"/>
  <c r="L135" i="48"/>
  <c r="I137" i="48"/>
  <c r="L146" i="48"/>
  <c r="M141" i="48"/>
  <c r="O139" i="48"/>
  <c r="L138" i="48"/>
  <c r="V136" i="48"/>
  <c r="N136" i="48"/>
  <c r="S135" i="48"/>
  <c r="K135" i="48"/>
  <c r="I144" i="48"/>
  <c r="L149" i="48"/>
  <c r="M144" i="48"/>
  <c r="D132" i="13" l="1"/>
  <c r="D131" i="13"/>
  <c r="D107" i="13"/>
  <c r="D106" i="13"/>
  <c r="D82" i="13"/>
  <c r="D81" i="13"/>
  <c r="D57" i="13"/>
  <c r="D56" i="13"/>
  <c r="AF4" i="48"/>
  <c r="D31" i="13" l="1"/>
  <c r="D32" i="13"/>
  <c r="D136" i="13"/>
  <c r="D111" i="13"/>
  <c r="F52" i="53" l="1"/>
  <c r="E52" i="53"/>
  <c r="D52" i="53"/>
  <c r="C52" i="53"/>
  <c r="D23" i="53"/>
  <c r="E23" i="53"/>
  <c r="F23" i="53"/>
  <c r="G23" i="53"/>
  <c r="H23" i="53"/>
  <c r="I23" i="53"/>
  <c r="J23" i="53"/>
  <c r="K23" i="53"/>
  <c r="C23" i="53"/>
  <c r="D129" i="52"/>
  <c r="D124" i="52"/>
  <c r="D104" i="52"/>
  <c r="D99" i="52"/>
  <c r="D79" i="52"/>
  <c r="D74" i="52"/>
  <c r="D54" i="52"/>
  <c r="D49" i="52"/>
  <c r="D29" i="52"/>
  <c r="D24" i="52"/>
  <c r="D30" i="51"/>
  <c r="E25" i="51"/>
  <c r="D25" i="51"/>
  <c r="H136" i="13"/>
  <c r="F136" i="13"/>
  <c r="H135" i="13"/>
  <c r="F135" i="13"/>
  <c r="H111" i="13"/>
  <c r="F111" i="13"/>
  <c r="H110" i="13"/>
  <c r="F110" i="13"/>
  <c r="H86" i="13"/>
  <c r="F86" i="13"/>
  <c r="H85" i="13"/>
  <c r="F85" i="13"/>
  <c r="H61" i="13"/>
  <c r="F61" i="13"/>
  <c r="H60" i="13"/>
  <c r="F60" i="13"/>
  <c r="H36" i="13"/>
  <c r="F36" i="13"/>
  <c r="H35" i="13"/>
  <c r="F35" i="13"/>
  <c r="D135" i="13"/>
  <c r="D110" i="13"/>
  <c r="E35" i="49"/>
  <c r="E38" i="52"/>
  <c r="E37" i="52" s="1"/>
  <c r="C38" i="52" s="1"/>
  <c r="C19" i="53" l="1"/>
  <c r="C11" i="49"/>
  <c r="C18" i="53"/>
  <c r="C10" i="49"/>
  <c r="C36" i="49"/>
  <c r="C9" i="49" s="1"/>
  <c r="C13" i="52"/>
  <c r="C12" i="52"/>
  <c r="C11" i="52"/>
  <c r="C10" i="52"/>
  <c r="C9" i="52"/>
  <c r="C13" i="51"/>
  <c r="C12" i="51"/>
  <c r="AF3" i="48"/>
  <c r="AK3" i="48" s="1"/>
  <c r="AF5" i="48"/>
  <c r="AK5" i="48" s="1"/>
  <c r="AF6" i="48"/>
  <c r="AF7" i="48"/>
  <c r="AF8" i="48"/>
  <c r="AF9" i="48"/>
  <c r="AF10" i="48"/>
  <c r="AF11" i="48"/>
  <c r="AF12" i="48"/>
  <c r="AF13" i="48"/>
  <c r="AF14" i="48"/>
  <c r="AF15" i="48"/>
  <c r="AF16" i="48"/>
  <c r="AF17" i="48"/>
  <c r="AF18" i="48"/>
  <c r="AK18" i="48" s="1"/>
  <c r="AF19" i="48"/>
  <c r="AK19" i="48" s="1"/>
  <c r="AF20" i="48"/>
  <c r="AF21" i="48"/>
  <c r="AF22" i="48"/>
  <c r="AF23" i="48"/>
  <c r="AF24" i="48"/>
  <c r="AF25" i="48"/>
  <c r="AF26" i="48"/>
  <c r="AK26" i="48" s="1"/>
  <c r="AF27" i="48"/>
  <c r="AF28" i="48"/>
  <c r="AF29" i="48"/>
  <c r="AF30" i="48"/>
  <c r="AF31" i="48"/>
  <c r="AK31" i="48" s="1"/>
  <c r="AF32" i="48"/>
  <c r="AF33" i="48"/>
  <c r="AF34" i="48"/>
  <c r="AK34" i="48" s="1"/>
  <c r="AF35" i="48"/>
  <c r="AF36" i="48"/>
  <c r="AF37" i="48"/>
  <c r="AF38" i="48"/>
  <c r="AF39" i="48"/>
  <c r="AF40" i="48"/>
  <c r="AF41" i="48"/>
  <c r="AF42" i="48"/>
  <c r="AF43" i="48"/>
  <c r="AF44" i="48"/>
  <c r="AF45" i="48"/>
  <c r="AF46" i="48"/>
  <c r="AK46" i="48" s="1"/>
  <c r="AF47" i="48"/>
  <c r="AK47" i="48" s="1"/>
  <c r="AF48" i="48"/>
  <c r="AF49" i="48"/>
  <c r="AF50" i="48"/>
  <c r="AF51" i="48"/>
  <c r="AF52" i="48"/>
  <c r="AF53" i="48"/>
  <c r="AF54" i="48"/>
  <c r="AF55" i="48"/>
  <c r="AF56" i="48"/>
  <c r="AF57" i="48"/>
  <c r="AF58" i="48"/>
  <c r="AF59" i="48"/>
  <c r="AF60" i="48"/>
  <c r="AF61" i="48"/>
  <c r="AK61" i="48" s="1"/>
  <c r="AF62" i="48"/>
  <c r="AK62" i="48" s="1"/>
  <c r="AF63" i="48"/>
  <c r="AF64" i="48"/>
  <c r="AF65" i="48"/>
  <c r="AF66" i="48"/>
  <c r="AF67" i="48"/>
  <c r="AF68" i="48"/>
  <c r="AF69" i="48"/>
  <c r="AF70" i="48"/>
  <c r="AF71" i="48"/>
  <c r="AF72" i="48"/>
  <c r="AF73" i="48"/>
  <c r="AF74" i="48"/>
  <c r="AK74" i="48" s="1"/>
  <c r="AF75" i="48"/>
  <c r="AF76" i="48"/>
  <c r="AF77" i="48"/>
  <c r="AK77" i="48" s="1"/>
  <c r="AF78" i="48"/>
  <c r="AF79" i="48"/>
  <c r="AF80" i="48"/>
  <c r="AF81" i="48"/>
  <c r="AF82" i="48"/>
  <c r="AF83" i="48"/>
  <c r="AF84" i="48"/>
  <c r="AF85" i="48"/>
  <c r="AF86" i="48"/>
  <c r="AF87" i="48"/>
  <c r="AF88" i="48"/>
  <c r="AF89" i="48"/>
  <c r="AK89" i="48" s="1"/>
  <c r="AF90" i="48"/>
  <c r="AK90" i="48" s="1"/>
  <c r="AF91" i="48"/>
  <c r="AF92" i="48"/>
  <c r="AF93" i="48"/>
  <c r="AF94" i="48"/>
  <c r="AF95" i="48"/>
  <c r="AF96" i="48"/>
  <c r="AF97" i="48"/>
  <c r="AF98" i="48"/>
  <c r="AK98" i="48" s="1"/>
  <c r="AF99" i="48"/>
  <c r="AF100" i="48"/>
  <c r="AF101" i="48"/>
  <c r="AF102" i="48"/>
  <c r="AF103" i="48"/>
  <c r="AK103" i="48" s="1"/>
  <c r="AF104" i="48"/>
  <c r="AF105" i="48"/>
  <c r="AK105" i="48" s="1"/>
  <c r="AF106" i="48"/>
  <c r="AF107" i="48"/>
  <c r="AF108" i="48"/>
  <c r="AF109" i="48"/>
  <c r="AF110" i="48"/>
  <c r="AF111" i="48"/>
  <c r="AF112" i="48"/>
  <c r="AF113" i="48"/>
  <c r="AF114" i="48"/>
  <c r="AF115" i="48"/>
  <c r="AF116" i="48"/>
  <c r="AF117" i="48"/>
  <c r="AK117" i="48" s="1"/>
  <c r="AF118" i="48"/>
  <c r="AF119" i="48"/>
  <c r="AK119" i="48" s="1"/>
  <c r="AF120" i="48"/>
  <c r="AF121" i="48"/>
  <c r="AF122" i="48"/>
  <c r="AF123" i="48"/>
  <c r="AF124" i="48"/>
  <c r="AF125" i="48"/>
  <c r="AF126" i="48"/>
  <c r="AK126" i="48" s="1"/>
  <c r="AF127" i="48"/>
  <c r="AF128" i="48"/>
  <c r="AF129" i="48"/>
  <c r="AF130" i="48"/>
  <c r="AF131" i="48"/>
  <c r="AK131" i="48" s="1"/>
  <c r="AF132" i="48"/>
  <c r="AF133" i="48"/>
  <c r="AK133" i="48" s="1"/>
  <c r="AF134" i="48"/>
  <c r="AF135" i="48"/>
  <c r="AF136" i="48"/>
  <c r="AF137" i="48"/>
  <c r="AF138" i="48"/>
  <c r="AF139" i="48"/>
  <c r="AF140" i="48"/>
  <c r="AF141" i="48"/>
  <c r="AF142" i="48"/>
  <c r="AF143" i="48"/>
  <c r="AF144" i="48"/>
  <c r="AF145" i="48"/>
  <c r="AF146" i="48"/>
  <c r="AK146" i="48" s="1"/>
  <c r="AF147" i="48"/>
  <c r="AK147" i="48" s="1"/>
  <c r="AF148" i="48"/>
  <c r="AF149" i="48"/>
  <c r="AF150" i="48"/>
  <c r="AF151" i="48"/>
  <c r="AF152" i="48"/>
  <c r="AF153" i="48"/>
  <c r="AF154" i="48"/>
  <c r="AK154" i="48" s="1"/>
  <c r="AF155" i="48"/>
  <c r="AF156" i="48"/>
  <c r="AF157" i="48"/>
  <c r="AF158" i="48"/>
  <c r="AF159" i="48"/>
  <c r="AK159" i="48" s="1"/>
  <c r="AF160" i="48"/>
  <c r="AF161" i="48"/>
  <c r="AF162" i="48"/>
  <c r="AK162" i="48" s="1"/>
  <c r="AF163" i="48"/>
  <c r="AF164" i="48"/>
  <c r="AF165" i="48"/>
  <c r="AF166" i="48"/>
  <c r="AF167" i="48"/>
  <c r="AF168" i="48"/>
  <c r="AF169" i="48"/>
  <c r="AF170" i="48"/>
  <c r="AF171" i="48"/>
  <c r="AF172" i="48"/>
  <c r="AF173" i="48"/>
  <c r="AF174" i="48"/>
  <c r="AK174" i="48" s="1"/>
  <c r="AF175" i="48"/>
  <c r="AK175" i="48" s="1"/>
  <c r="AF176" i="48"/>
  <c r="AF177" i="48"/>
  <c r="AF178" i="48"/>
  <c r="AF179" i="48"/>
  <c r="AF180" i="48"/>
  <c r="AF181" i="48"/>
  <c r="AF182" i="48"/>
  <c r="AF183" i="48"/>
  <c r="AF184" i="48"/>
  <c r="AF185" i="48"/>
  <c r="AF186" i="48"/>
  <c r="AF187" i="48"/>
  <c r="AF188" i="48"/>
  <c r="AF189" i="48"/>
  <c r="AF190" i="48"/>
  <c r="AK190" i="48" s="1"/>
  <c r="AF191" i="48"/>
  <c r="AF192" i="48"/>
  <c r="AF193" i="48"/>
  <c r="AF194" i="48"/>
  <c r="AF195" i="48"/>
  <c r="AF196" i="48"/>
  <c r="AF197" i="48"/>
  <c r="AF198" i="48"/>
  <c r="AF199" i="48"/>
  <c r="AF200" i="48"/>
  <c r="AF201" i="48"/>
  <c r="AF202" i="48"/>
  <c r="AK202" i="48" s="1"/>
  <c r="AF203" i="48"/>
  <c r="AF204" i="48"/>
  <c r="AF205" i="48"/>
  <c r="AK205" i="48" s="1"/>
  <c r="AF206" i="48"/>
  <c r="AF207" i="48"/>
  <c r="AF208" i="48"/>
  <c r="AF209" i="48"/>
  <c r="AF210" i="48"/>
  <c r="AF211" i="48"/>
  <c r="AF212" i="48"/>
  <c r="AF213" i="48"/>
  <c r="AF214" i="48"/>
  <c r="AF215" i="48"/>
  <c r="AF216" i="48"/>
  <c r="AF217" i="48"/>
  <c r="AF218" i="48"/>
  <c r="AK218" i="48" s="1"/>
  <c r="AF219" i="48"/>
  <c r="AF220" i="48"/>
  <c r="AF221" i="48"/>
  <c r="AF222" i="48"/>
  <c r="AF223" i="48"/>
  <c r="AF224" i="48"/>
  <c r="AF225" i="48"/>
  <c r="AF226" i="48"/>
  <c r="AK226" i="48" s="1"/>
  <c r="AF227" i="48"/>
  <c r="AF228" i="48"/>
  <c r="AF229" i="48"/>
  <c r="AF230" i="48"/>
  <c r="AF231" i="48"/>
  <c r="AK231" i="48" s="1"/>
  <c r="AF232" i="48"/>
  <c r="AF233" i="48"/>
  <c r="AK233" i="48" s="1"/>
  <c r="AF234" i="48"/>
  <c r="AF235" i="48"/>
  <c r="AF236" i="48"/>
  <c r="AF237" i="48"/>
  <c r="AF238" i="48"/>
  <c r="AF239" i="48"/>
  <c r="AF240" i="48"/>
  <c r="AF241" i="48"/>
  <c r="AF242" i="48"/>
  <c r="AF243" i="48"/>
  <c r="AF244" i="48"/>
  <c r="AF245" i="48"/>
  <c r="AF246" i="48"/>
  <c r="AF247" i="48"/>
  <c r="AK247" i="48" s="1"/>
  <c r="AF248" i="48"/>
  <c r="AF249" i="48"/>
  <c r="AF250" i="48"/>
  <c r="AF251" i="48"/>
  <c r="AF252" i="48"/>
  <c r="AF253" i="48"/>
  <c r="AF254" i="48"/>
  <c r="AF255" i="48"/>
  <c r="AF256" i="48"/>
  <c r="AF257" i="48"/>
  <c r="AK257" i="48" s="1"/>
  <c r="AF258" i="48"/>
  <c r="AF259" i="48"/>
  <c r="AF260" i="48"/>
  <c r="AF261" i="48"/>
  <c r="AF262" i="48"/>
  <c r="AF263" i="48"/>
  <c r="AF264" i="48"/>
  <c r="AF265" i="48"/>
  <c r="AF266" i="48"/>
  <c r="AF267" i="48"/>
  <c r="AK267" i="48" s="1"/>
  <c r="AF268" i="48"/>
  <c r="AF269" i="48"/>
  <c r="AF270" i="48"/>
  <c r="AF271" i="48"/>
  <c r="AF272" i="48"/>
  <c r="AF273" i="48"/>
  <c r="AF274" i="48"/>
  <c r="AF275" i="48"/>
  <c r="AF276" i="48"/>
  <c r="AF277" i="48"/>
  <c r="AK277" i="48" s="1"/>
  <c r="AF278" i="48"/>
  <c r="AF279" i="48"/>
  <c r="AK279" i="48" s="1"/>
  <c r="AF280" i="48"/>
  <c r="AF281" i="48"/>
  <c r="AF282" i="48"/>
  <c r="AF283" i="48"/>
  <c r="AF284" i="48"/>
  <c r="AF285" i="48"/>
  <c r="AF286" i="48"/>
  <c r="AF287" i="48"/>
  <c r="AF288" i="48"/>
  <c r="AF289" i="48"/>
  <c r="AK289" i="48" s="1"/>
  <c r="AF290" i="48"/>
  <c r="AF291" i="48"/>
  <c r="AF292" i="48"/>
  <c r="AF293" i="48"/>
  <c r="AF294" i="48"/>
  <c r="AF295" i="48"/>
  <c r="AF296" i="48"/>
  <c r="AF297" i="48"/>
  <c r="AF298" i="48"/>
  <c r="AF299" i="48"/>
  <c r="AK299" i="48" s="1"/>
  <c r="AF300" i="48"/>
  <c r="AF301" i="48"/>
  <c r="AF302" i="48"/>
  <c r="AF303" i="48"/>
  <c r="AF304" i="48"/>
  <c r="AF305" i="48"/>
  <c r="AF306" i="48"/>
  <c r="AF307" i="48"/>
  <c r="AF308" i="48"/>
  <c r="AF309" i="48"/>
  <c r="AF310" i="48"/>
  <c r="AF311" i="48"/>
  <c r="AK311" i="48" s="1"/>
  <c r="AF312" i="48"/>
  <c r="AF313" i="48"/>
  <c r="AF314" i="48"/>
  <c r="AF315" i="48"/>
  <c r="AF316" i="48"/>
  <c r="AF317" i="48"/>
  <c r="AF318" i="48"/>
  <c r="AF319" i="48"/>
  <c r="AF320" i="48"/>
  <c r="AF321" i="48"/>
  <c r="AK321" i="48" s="1"/>
  <c r="AF322" i="48"/>
  <c r="AF323" i="48"/>
  <c r="AF324" i="48"/>
  <c r="AF325" i="48"/>
  <c r="AF326" i="48"/>
  <c r="AF327" i="48"/>
  <c r="AF328" i="48"/>
  <c r="AF329" i="48"/>
  <c r="AF330" i="48"/>
  <c r="AF331" i="48"/>
  <c r="AK331" i="48" s="1"/>
  <c r="AF332" i="48"/>
  <c r="AF333" i="48"/>
  <c r="AF334" i="48"/>
  <c r="AF335" i="48"/>
  <c r="AF336" i="48"/>
  <c r="AF337" i="48"/>
  <c r="AF338" i="48"/>
  <c r="AF339" i="48"/>
  <c r="AF340" i="48"/>
  <c r="AF341" i="48"/>
  <c r="AK341" i="48" s="1"/>
  <c r="AF342" i="48"/>
  <c r="AF343" i="48"/>
  <c r="AK343" i="48" s="1"/>
  <c r="AF344" i="48"/>
  <c r="AF345" i="48"/>
  <c r="AF346" i="48"/>
  <c r="AF347" i="48"/>
  <c r="AF348" i="48"/>
  <c r="AF349" i="48"/>
  <c r="AF350" i="48"/>
  <c r="AF351" i="48"/>
  <c r="AF352" i="48"/>
  <c r="AF353" i="48"/>
  <c r="AK353" i="48" s="1"/>
  <c r="AF354" i="48"/>
  <c r="AF355" i="48"/>
  <c r="AF356" i="48"/>
  <c r="AF357" i="48"/>
  <c r="AF358" i="48"/>
  <c r="AF359" i="48"/>
  <c r="AF360" i="48"/>
  <c r="AF361" i="48"/>
  <c r="AF362" i="48"/>
  <c r="AF363" i="48"/>
  <c r="AK363" i="48" s="1"/>
  <c r="AF364" i="48"/>
  <c r="AF365" i="48"/>
  <c r="AF366" i="48"/>
  <c r="AF367" i="48"/>
  <c r="AF368" i="48"/>
  <c r="AF369" i="48"/>
  <c r="AF370" i="48"/>
  <c r="AF371" i="48"/>
  <c r="AF372" i="48"/>
  <c r="AF373" i="48"/>
  <c r="AF374" i="48"/>
  <c r="AF375" i="48"/>
  <c r="AK375" i="48" s="1"/>
  <c r="AF376" i="48"/>
  <c r="AF377" i="48"/>
  <c r="AF378" i="48"/>
  <c r="AF379" i="48"/>
  <c r="AF380" i="48"/>
  <c r="AF381" i="48"/>
  <c r="AF382" i="48"/>
  <c r="AF383" i="48"/>
  <c r="AF384" i="48"/>
  <c r="AF385" i="48"/>
  <c r="AK385" i="48" s="1"/>
  <c r="AF386" i="48"/>
  <c r="AF387" i="48"/>
  <c r="AF388" i="48"/>
  <c r="AF389" i="48"/>
  <c r="AF390" i="48"/>
  <c r="AF391" i="48"/>
  <c r="AF392" i="48"/>
  <c r="AF393" i="48"/>
  <c r="AF394" i="48"/>
  <c r="AF395" i="48"/>
  <c r="AK395" i="48" s="1"/>
  <c r="AF396" i="48"/>
  <c r="AF397" i="48"/>
  <c r="AF398" i="48"/>
  <c r="AF399" i="48"/>
  <c r="AF400" i="48"/>
  <c r="AF401" i="48"/>
  <c r="AF402" i="48"/>
  <c r="AF403" i="48"/>
  <c r="AF404" i="48"/>
  <c r="AF405" i="48"/>
  <c r="AK405" i="48" s="1"/>
  <c r="AF406" i="48"/>
  <c r="AF407" i="48"/>
  <c r="AK407" i="48" s="1"/>
  <c r="AF408" i="48"/>
  <c r="AF409" i="48"/>
  <c r="AF410" i="48"/>
  <c r="AF411" i="48"/>
  <c r="AF412" i="48"/>
  <c r="AF413" i="48"/>
  <c r="AF414" i="48"/>
  <c r="AF415" i="48"/>
  <c r="AF416" i="48"/>
  <c r="AF417" i="48"/>
  <c r="AK417" i="48" s="1"/>
  <c r="AF418" i="48"/>
  <c r="AF419" i="48"/>
  <c r="AF420" i="48"/>
  <c r="AF421" i="48"/>
  <c r="AF422" i="48"/>
  <c r="AF423" i="48"/>
  <c r="AF424" i="48"/>
  <c r="AF425" i="48"/>
  <c r="AF426" i="48"/>
  <c r="AF427" i="48"/>
  <c r="AK427" i="48" s="1"/>
  <c r="AF428" i="48"/>
  <c r="AF429" i="48"/>
  <c r="AF430" i="48"/>
  <c r="AF431" i="48"/>
  <c r="AF432" i="48"/>
  <c r="AF433" i="48"/>
  <c r="AF434" i="48"/>
  <c r="AF435" i="48"/>
  <c r="AF436" i="48"/>
  <c r="AF437" i="48"/>
  <c r="AF438" i="48"/>
  <c r="AF439" i="48"/>
  <c r="AK439" i="48" s="1"/>
  <c r="AF440" i="48"/>
  <c r="AF441" i="48"/>
  <c r="AF442" i="48"/>
  <c r="AF443" i="48"/>
  <c r="AF444" i="48"/>
  <c r="AF445" i="48"/>
  <c r="AF446" i="48"/>
  <c r="AF447" i="48"/>
  <c r="AF448" i="48"/>
  <c r="AF449" i="48"/>
  <c r="AK449" i="48" s="1"/>
  <c r="AF450" i="48"/>
  <c r="AF451" i="48"/>
  <c r="AF452" i="48"/>
  <c r="AF453" i="48"/>
  <c r="AF454" i="48"/>
  <c r="AF455" i="48"/>
  <c r="AF456" i="48"/>
  <c r="AF457" i="48"/>
  <c r="AF458" i="48"/>
  <c r="AF459" i="48"/>
  <c r="AK459" i="48" s="1"/>
  <c r="AF460" i="48"/>
  <c r="AF461" i="48"/>
  <c r="AF462" i="48"/>
  <c r="AF463" i="48"/>
  <c r="AF464" i="48"/>
  <c r="AF465" i="48"/>
  <c r="AF466" i="48"/>
  <c r="AF467" i="48"/>
  <c r="AF468" i="48"/>
  <c r="AF469" i="48"/>
  <c r="AK469" i="48" s="1"/>
  <c r="AF470" i="48"/>
  <c r="AF471" i="48"/>
  <c r="AK471" i="48" s="1"/>
  <c r="AF472" i="48"/>
  <c r="AF473" i="48"/>
  <c r="AF474" i="48"/>
  <c r="AF475" i="48"/>
  <c r="AF476" i="48"/>
  <c r="AF477" i="48"/>
  <c r="AF478" i="48"/>
  <c r="AF479" i="48"/>
  <c r="AF480" i="48"/>
  <c r="AF481" i="48"/>
  <c r="AK481" i="48" s="1"/>
  <c r="AF482" i="48"/>
  <c r="AF483" i="48"/>
  <c r="AF484" i="48"/>
  <c r="AF485" i="48"/>
  <c r="AF486" i="48"/>
  <c r="AF487" i="48"/>
  <c r="AF488" i="48"/>
  <c r="AF489" i="48"/>
  <c r="AF490" i="48"/>
  <c r="AF491" i="48"/>
  <c r="AK491" i="48" s="1"/>
  <c r="AF492" i="48"/>
  <c r="AF493" i="48"/>
  <c r="AF494" i="48"/>
  <c r="AF495" i="48"/>
  <c r="AF496" i="48"/>
  <c r="AF497" i="48"/>
  <c r="AF498" i="48"/>
  <c r="AF499" i="48"/>
  <c r="AF500" i="48"/>
  <c r="AF501" i="48"/>
  <c r="AF502" i="48"/>
  <c r="AF503" i="48"/>
  <c r="AF504" i="48"/>
  <c r="AF505" i="48"/>
  <c r="AF506" i="48"/>
  <c r="AF507" i="48"/>
  <c r="AF508" i="48"/>
  <c r="AF509" i="48"/>
  <c r="AF510" i="48"/>
  <c r="AF511" i="48"/>
  <c r="AF512" i="48"/>
  <c r="AF513" i="48"/>
  <c r="AK513" i="48" s="1"/>
  <c r="AF514" i="48"/>
  <c r="AF515" i="48"/>
  <c r="AF516" i="48"/>
  <c r="AF517" i="48"/>
  <c r="AF518" i="48"/>
  <c r="AF519" i="48"/>
  <c r="AF520" i="48"/>
  <c r="AF521" i="48"/>
  <c r="AF522" i="48"/>
  <c r="AF523" i="48"/>
  <c r="AF524" i="48"/>
  <c r="AF525" i="48"/>
  <c r="AF526" i="48"/>
  <c r="AF527" i="48"/>
  <c r="AF528" i="48"/>
  <c r="AF529" i="48"/>
  <c r="AF530" i="48"/>
  <c r="AF531" i="48"/>
  <c r="AF532" i="48"/>
  <c r="AF533" i="48"/>
  <c r="AK533" i="48" s="1"/>
  <c r="AF534" i="48"/>
  <c r="AF535" i="48"/>
  <c r="AK535" i="48" s="1"/>
  <c r="AF536" i="48"/>
  <c r="AF537" i="48"/>
  <c r="AF538" i="48"/>
  <c r="AF539" i="48"/>
  <c r="AF540" i="48"/>
  <c r="AF541" i="48"/>
  <c r="AF542" i="48"/>
  <c r="AF543" i="48"/>
  <c r="AF544" i="48"/>
  <c r="AF545" i="48"/>
  <c r="AK545" i="48" s="1"/>
  <c r="AF546" i="48"/>
  <c r="AF547" i="48"/>
  <c r="AF548" i="48"/>
  <c r="AF549" i="48"/>
  <c r="AF550" i="48"/>
  <c r="AF551" i="48"/>
  <c r="AF552" i="48"/>
  <c r="AF553" i="48"/>
  <c r="AF554" i="48"/>
  <c r="AF555" i="48"/>
  <c r="AF556" i="48"/>
  <c r="AF557" i="48"/>
  <c r="AF558" i="48"/>
  <c r="AF559" i="48"/>
  <c r="AF560" i="48"/>
  <c r="AF561" i="48"/>
  <c r="AF562" i="48"/>
  <c r="AF563" i="48"/>
  <c r="AF564" i="48"/>
  <c r="AF565" i="48"/>
  <c r="AF566" i="48"/>
  <c r="AF567" i="48"/>
  <c r="AF568" i="48"/>
  <c r="AF569" i="48"/>
  <c r="AF570" i="48"/>
  <c r="AF571" i="48"/>
  <c r="AF572" i="48"/>
  <c r="AF573" i="48"/>
  <c r="AF574" i="48"/>
  <c r="AF575" i="48"/>
  <c r="AF576" i="48"/>
  <c r="AF577" i="48"/>
  <c r="AK577" i="48" s="1"/>
  <c r="AF578" i="48"/>
  <c r="AF579" i="48"/>
  <c r="AF580" i="48"/>
  <c r="AF581" i="48"/>
  <c r="AF582" i="48"/>
  <c r="AF583" i="48"/>
  <c r="AF584" i="48"/>
  <c r="AF585" i="48"/>
  <c r="AF586" i="48"/>
  <c r="AK586" i="48" s="1"/>
  <c r="AF587" i="48"/>
  <c r="AF588" i="48"/>
  <c r="AF589" i="48"/>
  <c r="AF590" i="48"/>
  <c r="AF591" i="48"/>
  <c r="AF592" i="48"/>
  <c r="AF593" i="48"/>
  <c r="AF594" i="48"/>
  <c r="AF595" i="48"/>
  <c r="AF596" i="48"/>
  <c r="AF597" i="48"/>
  <c r="AK597" i="48" s="1"/>
  <c r="AF598" i="48"/>
  <c r="AF599" i="48"/>
  <c r="AK599" i="48" s="1"/>
  <c r="AF600" i="48"/>
  <c r="AF601" i="48"/>
  <c r="AF602" i="48"/>
  <c r="AF603" i="48"/>
  <c r="AF604" i="48"/>
  <c r="AF605" i="48"/>
  <c r="AF606" i="48"/>
  <c r="AF607" i="48"/>
  <c r="AF608" i="48"/>
  <c r="AF609" i="48"/>
  <c r="AK609" i="48" s="1"/>
  <c r="AF610" i="48"/>
  <c r="AF611" i="48"/>
  <c r="AF612" i="48"/>
  <c r="AF613" i="48"/>
  <c r="AF614" i="48"/>
  <c r="AF615" i="48"/>
  <c r="AF616" i="48"/>
  <c r="AF617" i="48"/>
  <c r="AF618" i="48"/>
  <c r="AF619" i="48"/>
  <c r="AF620" i="48"/>
  <c r="AF621" i="48"/>
  <c r="AF622" i="48"/>
  <c r="AF623" i="48"/>
  <c r="AF624" i="48"/>
  <c r="AF625" i="48"/>
  <c r="AF626" i="48"/>
  <c r="AF627" i="48"/>
  <c r="AF628" i="48"/>
  <c r="AF629" i="48"/>
  <c r="AF630" i="48"/>
  <c r="AF631" i="48"/>
  <c r="AF632" i="48"/>
  <c r="AF633" i="48"/>
  <c r="AF634" i="48"/>
  <c r="AF635" i="48"/>
  <c r="AF636" i="48"/>
  <c r="AF637" i="48"/>
  <c r="AF638" i="48"/>
  <c r="AF639" i="48"/>
  <c r="AF640" i="48"/>
  <c r="AF641" i="48"/>
  <c r="AK641" i="48" s="1"/>
  <c r="AF642" i="48"/>
  <c r="AF643" i="48"/>
  <c r="AF644" i="48"/>
  <c r="AF645" i="48"/>
  <c r="AF646" i="48"/>
  <c r="AF647" i="48"/>
  <c r="AF648" i="48"/>
  <c r="AF649" i="48"/>
  <c r="AF650" i="48"/>
  <c r="AF651" i="48"/>
  <c r="AF652" i="48"/>
  <c r="AF653" i="48"/>
  <c r="AF654" i="48"/>
  <c r="AF655" i="48"/>
  <c r="AF656" i="48"/>
  <c r="AF657" i="48"/>
  <c r="AF658" i="48"/>
  <c r="AF659" i="48"/>
  <c r="AF660" i="48"/>
  <c r="AF661" i="48"/>
  <c r="AK661" i="48" s="1"/>
  <c r="AF662" i="48"/>
  <c r="AF663" i="48"/>
  <c r="AK663" i="48" s="1"/>
  <c r="AF664" i="48"/>
  <c r="AF665" i="48"/>
  <c r="AF666" i="48"/>
  <c r="AF667" i="48"/>
  <c r="AF668" i="48"/>
  <c r="AF669" i="48"/>
  <c r="AF670" i="48"/>
  <c r="AF671" i="48"/>
  <c r="AF672" i="48"/>
  <c r="AF673" i="48"/>
  <c r="AK673" i="48" s="1"/>
  <c r="AF674" i="48"/>
  <c r="AF675" i="48"/>
  <c r="AF676" i="48"/>
  <c r="AF677" i="48"/>
  <c r="AF678" i="48"/>
  <c r="AF679" i="48"/>
  <c r="AF680" i="48"/>
  <c r="AF681" i="48"/>
  <c r="AF682" i="48"/>
  <c r="AF683" i="48"/>
  <c r="AF684" i="48"/>
  <c r="AF685" i="48"/>
  <c r="AF686" i="48"/>
  <c r="AF687" i="48"/>
  <c r="AF688" i="48"/>
  <c r="AF689" i="48"/>
  <c r="AF690" i="48"/>
  <c r="AF691" i="48"/>
  <c r="AF692" i="48"/>
  <c r="AF693" i="48"/>
  <c r="AF694" i="48"/>
  <c r="AF695" i="48"/>
  <c r="AF696" i="48"/>
  <c r="AF697" i="48"/>
  <c r="AF698" i="48"/>
  <c r="AF699" i="48"/>
  <c r="AF700" i="48"/>
  <c r="AF701" i="48"/>
  <c r="AF702" i="48"/>
  <c r="AF703" i="48"/>
  <c r="AF704" i="48"/>
  <c r="AF705" i="48"/>
  <c r="AK705" i="48" s="1"/>
  <c r="AF706" i="48"/>
  <c r="AF707" i="48"/>
  <c r="AF708" i="48"/>
  <c r="AF709" i="48"/>
  <c r="AF710" i="48"/>
  <c r="AF711" i="48"/>
  <c r="AF712" i="48"/>
  <c r="AF713" i="48"/>
  <c r="AF714" i="48"/>
  <c r="AF715" i="48"/>
  <c r="AF716" i="48"/>
  <c r="AF717" i="48"/>
  <c r="AF718" i="48"/>
  <c r="AF719" i="48"/>
  <c r="AF720" i="48"/>
  <c r="AF721" i="48"/>
  <c r="AK721" i="48" s="1"/>
  <c r="AF722" i="48"/>
  <c r="AF723" i="48"/>
  <c r="AF724" i="48"/>
  <c r="AF725" i="48"/>
  <c r="AK725" i="48" s="1"/>
  <c r="AF726" i="48"/>
  <c r="AF727" i="48"/>
  <c r="AF728" i="48"/>
  <c r="AF729" i="48"/>
  <c r="AF730" i="48"/>
  <c r="AF731" i="48"/>
  <c r="AF732" i="48"/>
  <c r="AF733" i="48"/>
  <c r="AF734" i="48"/>
  <c r="AF735" i="48"/>
  <c r="AF736" i="48"/>
  <c r="AF737" i="48"/>
  <c r="AK737" i="48" s="1"/>
  <c r="AF738" i="48"/>
  <c r="AF739" i="48"/>
  <c r="AF740" i="48"/>
  <c r="AF741" i="48"/>
  <c r="AF742" i="48"/>
  <c r="AF743" i="48"/>
  <c r="AF744" i="48"/>
  <c r="AF745" i="48"/>
  <c r="AF746" i="48"/>
  <c r="AF747" i="48"/>
  <c r="AF748" i="48"/>
  <c r="AF749" i="48"/>
  <c r="AF750" i="48"/>
  <c r="AF751" i="48"/>
  <c r="AF752" i="48"/>
  <c r="AF753" i="48"/>
  <c r="AF754" i="48"/>
  <c r="AF755" i="48"/>
  <c r="AF756" i="48"/>
  <c r="AF757" i="48"/>
  <c r="AK757" i="48" s="1"/>
  <c r="AF758" i="48"/>
  <c r="AF759" i="48"/>
  <c r="AF760" i="48"/>
  <c r="AF761" i="48"/>
  <c r="AF762" i="48"/>
  <c r="AF763" i="48"/>
  <c r="AF764" i="48"/>
  <c r="AF765" i="48"/>
  <c r="AK765" i="48" s="1"/>
  <c r="AF766" i="48"/>
  <c r="AF767" i="48"/>
  <c r="AF768" i="48"/>
  <c r="AF769" i="48"/>
  <c r="AF770" i="48"/>
  <c r="AF771" i="48"/>
  <c r="AF772" i="48"/>
  <c r="AF773" i="48"/>
  <c r="AK773" i="48" s="1"/>
  <c r="AF774" i="48"/>
  <c r="AF775" i="48"/>
  <c r="AF776" i="48"/>
  <c r="AF777" i="48"/>
  <c r="AF778" i="48"/>
  <c r="AF779" i="48"/>
  <c r="AF780" i="48"/>
  <c r="AF781" i="48"/>
  <c r="AF782" i="48"/>
  <c r="AF783" i="48"/>
  <c r="AF784" i="48"/>
  <c r="AF785" i="48"/>
  <c r="AK785" i="48" s="1"/>
  <c r="AF786" i="48"/>
  <c r="AF787" i="48"/>
  <c r="AF788" i="48"/>
  <c r="AF789" i="48"/>
  <c r="AF790" i="48"/>
  <c r="AF791" i="48"/>
  <c r="AF792" i="48"/>
  <c r="AF793" i="48"/>
  <c r="AF794" i="48"/>
  <c r="AF795" i="48"/>
  <c r="AF796" i="48"/>
  <c r="AF797" i="48"/>
  <c r="AF798" i="48"/>
  <c r="AF799" i="48"/>
  <c r="AF800" i="48"/>
  <c r="AF801" i="48"/>
  <c r="AK801" i="48" s="1"/>
  <c r="AF802" i="48"/>
  <c r="AF803" i="48"/>
  <c r="AF804" i="48"/>
  <c r="AF805" i="48"/>
  <c r="AF806" i="48"/>
  <c r="AF807" i="48"/>
  <c r="AF808" i="48"/>
  <c r="AF809" i="48"/>
  <c r="AF810" i="48"/>
  <c r="AF811" i="48"/>
  <c r="AF812" i="48"/>
  <c r="AF813" i="48"/>
  <c r="AK813" i="48" s="1"/>
  <c r="AF814" i="48"/>
  <c r="AF815" i="48"/>
  <c r="AF816" i="48"/>
  <c r="AF817" i="48"/>
  <c r="AF818" i="48"/>
  <c r="AF819" i="48"/>
  <c r="AF820" i="48"/>
  <c r="AF821" i="48"/>
  <c r="AF822" i="48"/>
  <c r="AF823" i="48"/>
  <c r="AF824" i="48"/>
  <c r="AF825" i="48"/>
  <c r="AF826" i="48"/>
  <c r="AF827" i="48"/>
  <c r="AF828" i="48"/>
  <c r="AF829" i="48"/>
  <c r="AK829" i="48" s="1"/>
  <c r="AF830" i="48"/>
  <c r="AF831" i="48"/>
  <c r="AF832" i="48"/>
  <c r="AF833" i="48"/>
  <c r="AF834" i="48"/>
  <c r="AF835" i="48"/>
  <c r="AF836" i="48"/>
  <c r="AF837" i="48"/>
  <c r="AK837" i="48" s="1"/>
  <c r="AF838" i="48"/>
  <c r="AF839" i="48"/>
  <c r="AF840" i="48"/>
  <c r="AF841" i="48"/>
  <c r="AF842" i="48"/>
  <c r="AF843" i="48"/>
  <c r="AF844" i="48"/>
  <c r="AF845" i="48"/>
  <c r="AF846" i="48"/>
  <c r="AK846" i="48" s="1"/>
  <c r="AF847" i="48"/>
  <c r="AF848" i="48"/>
  <c r="AF849" i="48"/>
  <c r="AF850" i="48"/>
  <c r="AF851" i="48"/>
  <c r="AF852" i="48"/>
  <c r="AF853" i="48"/>
  <c r="AF854" i="48"/>
  <c r="AF855" i="48"/>
  <c r="AF856" i="48"/>
  <c r="AF857" i="48"/>
  <c r="AF858" i="48"/>
  <c r="AK858" i="48" s="1"/>
  <c r="AF859" i="48"/>
  <c r="AF860" i="48"/>
  <c r="AF861" i="48"/>
  <c r="AF862" i="48"/>
  <c r="AF863" i="48"/>
  <c r="AF864" i="48"/>
  <c r="AF865" i="48"/>
  <c r="AK865" i="48" s="1"/>
  <c r="AF866" i="48"/>
  <c r="AF867" i="48"/>
  <c r="AF868" i="48"/>
  <c r="AF869" i="48"/>
  <c r="AF870" i="48"/>
  <c r="AF871" i="48"/>
  <c r="AF872" i="48"/>
  <c r="AF873" i="48"/>
  <c r="AF874" i="48"/>
  <c r="AF875" i="48"/>
  <c r="AF876" i="48"/>
  <c r="AF877" i="48"/>
  <c r="AF878" i="48"/>
  <c r="AF879" i="48"/>
  <c r="AF880" i="48"/>
  <c r="AF881" i="48"/>
  <c r="AF882" i="48"/>
  <c r="AF883" i="48"/>
  <c r="AF884" i="48"/>
  <c r="AF885" i="48"/>
  <c r="AK885" i="48" s="1"/>
  <c r="AF886" i="48"/>
  <c r="AF887" i="48"/>
  <c r="AF888" i="48"/>
  <c r="AF889" i="48"/>
  <c r="AF890" i="48"/>
  <c r="AF891" i="48"/>
  <c r="AF892" i="48"/>
  <c r="AF893" i="48"/>
  <c r="AK893" i="48" s="1"/>
  <c r="AF894" i="48"/>
  <c r="AF895" i="48"/>
  <c r="AF896" i="48"/>
  <c r="AF897" i="48"/>
  <c r="AF898" i="48"/>
  <c r="AF899" i="48"/>
  <c r="AF900" i="48"/>
  <c r="AF901" i="48"/>
  <c r="AK901" i="48" s="1"/>
  <c r="AF902" i="48"/>
  <c r="AF903" i="48"/>
  <c r="AF904" i="48"/>
  <c r="AF905" i="48"/>
  <c r="AF906" i="48"/>
  <c r="AF907" i="48"/>
  <c r="AF908" i="48"/>
  <c r="AF909" i="48"/>
  <c r="AF910" i="48"/>
  <c r="AF911" i="48"/>
  <c r="AF912" i="48"/>
  <c r="AF913" i="48"/>
  <c r="AK913" i="48" s="1"/>
  <c r="AF914" i="48"/>
  <c r="AF915" i="48"/>
  <c r="AF916" i="48"/>
  <c r="AF917" i="48"/>
  <c r="AF918" i="48"/>
  <c r="AF919" i="48"/>
  <c r="AF920" i="48"/>
  <c r="AF921" i="48"/>
  <c r="AF922" i="48"/>
  <c r="AF923" i="48"/>
  <c r="AF924" i="48"/>
  <c r="AF925" i="48"/>
  <c r="AF926" i="48"/>
  <c r="AF927" i="48"/>
  <c r="AF928" i="48"/>
  <c r="AF929" i="48"/>
  <c r="AK929" i="48" s="1"/>
  <c r="AF930" i="48"/>
  <c r="AF931" i="48"/>
  <c r="AF932" i="48"/>
  <c r="AF933" i="48"/>
  <c r="AF934" i="48"/>
  <c r="AF935" i="48"/>
  <c r="AF936" i="48"/>
  <c r="AF937" i="48"/>
  <c r="AF938" i="48"/>
  <c r="AF939" i="48"/>
  <c r="AF940" i="48"/>
  <c r="AF941" i="48"/>
  <c r="AK941" i="48" s="1"/>
  <c r="AF942" i="48"/>
  <c r="AF943" i="48"/>
  <c r="AF944" i="48"/>
  <c r="AF945" i="48"/>
  <c r="AF946" i="48"/>
  <c r="AF947" i="48"/>
  <c r="AF948" i="48"/>
  <c r="AF949" i="48"/>
  <c r="AF950" i="48"/>
  <c r="AF951" i="48"/>
  <c r="AF952" i="48"/>
  <c r="AF953" i="48"/>
  <c r="AF954" i="48"/>
  <c r="AF955" i="48"/>
  <c r="AF956" i="48"/>
  <c r="AF957" i="48"/>
  <c r="AK957" i="48" s="1"/>
  <c r="AF958" i="48"/>
  <c r="AF959" i="48"/>
  <c r="AF960" i="48"/>
  <c r="AF961" i="48"/>
  <c r="AF962" i="48"/>
  <c r="AF963" i="48"/>
  <c r="AF964" i="48"/>
  <c r="AF965" i="48"/>
  <c r="AK965" i="48" s="1"/>
  <c r="AF966" i="48"/>
  <c r="AF967" i="48"/>
  <c r="AF968" i="48"/>
  <c r="AF969" i="48"/>
  <c r="AK969" i="48" s="1"/>
  <c r="AF970" i="48"/>
  <c r="AF971" i="48"/>
  <c r="AF972" i="48"/>
  <c r="AF973" i="48"/>
  <c r="AF974" i="48"/>
  <c r="AF975" i="48"/>
  <c r="AF976" i="48"/>
  <c r="AF977" i="48"/>
  <c r="AF978" i="48"/>
  <c r="AF979" i="48"/>
  <c r="AF980" i="48"/>
  <c r="AF981" i="48"/>
  <c r="AK981" i="48" s="1"/>
  <c r="AF982" i="48"/>
  <c r="AF983" i="48"/>
  <c r="AF984" i="48"/>
  <c r="AF985" i="48"/>
  <c r="AF986" i="48"/>
  <c r="AF987" i="48"/>
  <c r="AF988" i="48"/>
  <c r="AF989" i="48"/>
  <c r="AF990" i="48"/>
  <c r="AF991" i="48"/>
  <c r="AF992" i="48"/>
  <c r="AF993" i="48"/>
  <c r="AF994" i="48"/>
  <c r="AF995" i="48"/>
  <c r="AF996" i="48"/>
  <c r="AF997" i="48"/>
  <c r="AK997" i="48" s="1"/>
  <c r="AF998" i="48"/>
  <c r="AF999" i="48"/>
  <c r="AF1000" i="48"/>
  <c r="AF1001" i="48"/>
  <c r="AK1001" i="48" s="1"/>
  <c r="AF1002" i="48"/>
  <c r="AF1003" i="48"/>
  <c r="AF1004" i="48"/>
  <c r="AF1005" i="48"/>
  <c r="AF1006" i="48"/>
  <c r="AF1007" i="48"/>
  <c r="AF1008" i="48"/>
  <c r="AF1009" i="48"/>
  <c r="AF1010" i="48"/>
  <c r="AF1011" i="48"/>
  <c r="AF1012" i="48"/>
  <c r="AF1013" i="48"/>
  <c r="AK1013" i="48" s="1"/>
  <c r="AF1014" i="48"/>
  <c r="AF1015" i="48"/>
  <c r="AF1016" i="48"/>
  <c r="AF1017" i="48"/>
  <c r="AF1018" i="48"/>
  <c r="AF1019" i="48"/>
  <c r="AF1020" i="48"/>
  <c r="AF1021" i="48"/>
  <c r="AF1022" i="48"/>
  <c r="AF1023" i="48"/>
  <c r="AF1024" i="48"/>
  <c r="AF1025" i="48"/>
  <c r="AF1026" i="48"/>
  <c r="AF1027" i="48"/>
  <c r="AF1028" i="48"/>
  <c r="AF1029" i="48"/>
  <c r="AK1029" i="48" s="1"/>
  <c r="AF1030" i="48"/>
  <c r="AF1031" i="48"/>
  <c r="AF1032" i="48"/>
  <c r="AF1033" i="48"/>
  <c r="AK1033" i="48" s="1"/>
  <c r="AF1034" i="48"/>
  <c r="AF1035" i="48"/>
  <c r="AF1036" i="48"/>
  <c r="AF1037" i="48"/>
  <c r="AF1038" i="48"/>
  <c r="AF1039" i="48"/>
  <c r="AF1040" i="48"/>
  <c r="AF1041" i="48"/>
  <c r="AF1042" i="48"/>
  <c r="AF1043" i="48"/>
  <c r="AF1044" i="48"/>
  <c r="AF1045" i="48"/>
  <c r="AK1045" i="48" s="1"/>
  <c r="AF1046" i="48"/>
  <c r="AF1047" i="48"/>
  <c r="AF1048" i="48"/>
  <c r="AF1049" i="48"/>
  <c r="AF1050" i="48"/>
  <c r="AF1051" i="48"/>
  <c r="AF1052" i="48"/>
  <c r="AF1053" i="48"/>
  <c r="AF1054" i="48"/>
  <c r="AF1055" i="48"/>
  <c r="AF1056" i="48"/>
  <c r="AF1057" i="48"/>
  <c r="AF1058" i="48"/>
  <c r="AF1059" i="48"/>
  <c r="AF1060" i="48"/>
  <c r="AF1061" i="48"/>
  <c r="AK1061" i="48" s="1"/>
  <c r="AF1062" i="48"/>
  <c r="AF1063" i="48"/>
  <c r="AF1064" i="48"/>
  <c r="AF1065" i="48"/>
  <c r="AK1065" i="48" s="1"/>
  <c r="AF1066" i="48"/>
  <c r="AF1067" i="48"/>
  <c r="AF1068" i="48"/>
  <c r="AF1069" i="48"/>
  <c r="AF1070" i="48"/>
  <c r="AF1071" i="48"/>
  <c r="AF1072" i="48"/>
  <c r="AF1073" i="48"/>
  <c r="AF1074" i="48"/>
  <c r="AF1075" i="48"/>
  <c r="AF1076" i="48"/>
  <c r="AF1077" i="48"/>
  <c r="AK1077" i="48" s="1"/>
  <c r="AF1078" i="48"/>
  <c r="AF1079" i="48"/>
  <c r="AF1080" i="48"/>
  <c r="AF1081" i="48"/>
  <c r="AF1082" i="48"/>
  <c r="AF1083" i="48"/>
  <c r="AF1084" i="48"/>
  <c r="AF1085" i="48"/>
  <c r="AF1086" i="48"/>
  <c r="AF1087" i="48"/>
  <c r="AF1088" i="48"/>
  <c r="AF1089" i="48"/>
  <c r="AF1090" i="48"/>
  <c r="AF1091" i="48"/>
  <c r="AF1092" i="48"/>
  <c r="AF1093" i="48"/>
  <c r="AK1093" i="48" s="1"/>
  <c r="AF1094" i="48"/>
  <c r="AF1095" i="48"/>
  <c r="AF1096" i="48"/>
  <c r="AF1097" i="48"/>
  <c r="AK1097" i="48" s="1"/>
  <c r="AF1098" i="48"/>
  <c r="AF1099" i="48"/>
  <c r="AF1100" i="48"/>
  <c r="AF1101" i="48"/>
  <c r="AF1102" i="48"/>
  <c r="AF1103" i="48"/>
  <c r="AF1104" i="48"/>
  <c r="AF1105" i="48"/>
  <c r="AF1106" i="48"/>
  <c r="AF1107" i="48"/>
  <c r="AF1108" i="48"/>
  <c r="AF1109" i="48"/>
  <c r="AK1109" i="48" s="1"/>
  <c r="AF1110" i="48"/>
  <c r="AF1111" i="48"/>
  <c r="AF1112" i="48"/>
  <c r="AF1113" i="48"/>
  <c r="AF1114" i="48"/>
  <c r="AF1115" i="48"/>
  <c r="AF1116" i="48"/>
  <c r="AF1117" i="48"/>
  <c r="AF1118" i="48"/>
  <c r="AF1119" i="48"/>
  <c r="AF1120" i="48"/>
  <c r="AF1121" i="48"/>
  <c r="AF1122" i="48"/>
  <c r="AF1123" i="48"/>
  <c r="AF1124" i="48"/>
  <c r="AF1125" i="48"/>
  <c r="AK1125" i="48" s="1"/>
  <c r="AF1126" i="48"/>
  <c r="AF1127" i="48"/>
  <c r="AF1128" i="48"/>
  <c r="AF1129" i="48"/>
  <c r="AK1129" i="48" s="1"/>
  <c r="AF1130" i="48"/>
  <c r="AF1131" i="48"/>
  <c r="AF1132" i="48"/>
  <c r="AF1133" i="48"/>
  <c r="AF1134" i="48"/>
  <c r="AF1135" i="48"/>
  <c r="AF1136" i="48"/>
  <c r="AF1137" i="48"/>
  <c r="AF1138" i="48"/>
  <c r="AF1139" i="48"/>
  <c r="AF1140" i="48"/>
  <c r="AF1141" i="48"/>
  <c r="AK1141" i="48" s="1"/>
  <c r="AF1142" i="48"/>
  <c r="AF1143" i="48"/>
  <c r="AF1144" i="48"/>
  <c r="AF1145" i="48"/>
  <c r="AF1146" i="48"/>
  <c r="AF1147" i="48"/>
  <c r="AF1148" i="48"/>
  <c r="AF1149" i="48"/>
  <c r="AF1150" i="48"/>
  <c r="AF1151" i="48"/>
  <c r="AF1152" i="48"/>
  <c r="AF1153" i="48"/>
  <c r="AF1154" i="48"/>
  <c r="AF1155" i="48"/>
  <c r="AF1156" i="48"/>
  <c r="AF1157" i="48"/>
  <c r="AK1157" i="48" s="1"/>
  <c r="AF1158" i="48"/>
  <c r="AF1159" i="48"/>
  <c r="AF1160" i="48"/>
  <c r="AF1161" i="48"/>
  <c r="AK1161" i="48" s="1"/>
  <c r="AF1162" i="48"/>
  <c r="AF1163" i="48"/>
  <c r="AF1164" i="48"/>
  <c r="AF1165" i="48"/>
  <c r="AF1166" i="48"/>
  <c r="AF1167" i="48"/>
  <c r="AF1168" i="48"/>
  <c r="AF1169" i="48"/>
  <c r="AF1170" i="48"/>
  <c r="AF1171" i="48"/>
  <c r="AF1172" i="48"/>
  <c r="AF1173" i="48"/>
  <c r="AK1173" i="48" s="1"/>
  <c r="AF1174" i="48"/>
  <c r="AF1175" i="48"/>
  <c r="AF1176" i="48"/>
  <c r="AF1177" i="48"/>
  <c r="AF1178" i="48"/>
  <c r="AF1179" i="48"/>
  <c r="AF1180" i="48"/>
  <c r="AF1181" i="48"/>
  <c r="AF1182" i="48"/>
  <c r="AF1183" i="48"/>
  <c r="AF1184" i="48"/>
  <c r="AF1185" i="48"/>
  <c r="AF1186" i="48"/>
  <c r="AF1187" i="48"/>
  <c r="AF1188" i="48"/>
  <c r="AF1189" i="48"/>
  <c r="AK1189" i="48" s="1"/>
  <c r="AF1190" i="48"/>
  <c r="AF1191" i="48"/>
  <c r="AF1192" i="48"/>
  <c r="AF1193" i="48"/>
  <c r="AK1193" i="48" s="1"/>
  <c r="AF1194" i="48"/>
  <c r="AF1195" i="48"/>
  <c r="AF1196" i="48"/>
  <c r="AF1197" i="48"/>
  <c r="AF1198" i="48"/>
  <c r="AF1199" i="48"/>
  <c r="AF1200" i="48"/>
  <c r="AF1201" i="48"/>
  <c r="AF1202" i="48"/>
  <c r="AF1203" i="48"/>
  <c r="AF1204" i="48"/>
  <c r="AF1205" i="48"/>
  <c r="AK1205" i="48" s="1"/>
  <c r="AF1206" i="48"/>
  <c r="AF1207" i="48"/>
  <c r="AF1208" i="48"/>
  <c r="AF1209" i="48"/>
  <c r="AF1210" i="48"/>
  <c r="AF1211" i="48"/>
  <c r="AF1212" i="48"/>
  <c r="AF1213" i="48"/>
  <c r="AF1214" i="48"/>
  <c r="AF1215" i="48"/>
  <c r="AF1216" i="48"/>
  <c r="AF1217" i="48"/>
  <c r="AF1218" i="48"/>
  <c r="AF1219" i="48"/>
  <c r="AF1220" i="48"/>
  <c r="AF1221" i="48"/>
  <c r="AK1221" i="48" s="1"/>
  <c r="AF1222" i="48"/>
  <c r="AF1223" i="48"/>
  <c r="AF1224" i="48"/>
  <c r="AF1225" i="48"/>
  <c r="AK1225" i="48" s="1"/>
  <c r="AF1226" i="48"/>
  <c r="AF1227" i="48"/>
  <c r="AF1228" i="48"/>
  <c r="AF1229" i="48"/>
  <c r="AF1230" i="48"/>
  <c r="AF1231" i="48"/>
  <c r="AF1232" i="48"/>
  <c r="AF1233" i="48"/>
  <c r="AF1234" i="48"/>
  <c r="AF1235" i="48"/>
  <c r="AF1236" i="48"/>
  <c r="AF1237" i="48"/>
  <c r="AK1237" i="48" s="1"/>
  <c r="AF1238" i="48"/>
  <c r="AF1239" i="48"/>
  <c r="AF1240" i="48"/>
  <c r="AF1241" i="48"/>
  <c r="AF1242" i="48"/>
  <c r="AF1243" i="48"/>
  <c r="AF1244" i="48"/>
  <c r="AF1245" i="48"/>
  <c r="AF1246" i="48"/>
  <c r="AF1247" i="48"/>
  <c r="AF1248" i="48"/>
  <c r="AF1249" i="48"/>
  <c r="AF1250" i="48"/>
  <c r="AF1251" i="48"/>
  <c r="AF1252" i="48"/>
  <c r="AF1253" i="48"/>
  <c r="AK1253" i="48" s="1"/>
  <c r="AF1254" i="48"/>
  <c r="AF1255" i="48"/>
  <c r="AF1256" i="48"/>
  <c r="AF1257" i="48"/>
  <c r="AK1257" i="48" s="1"/>
  <c r="AF1258" i="48"/>
  <c r="AF1259" i="48"/>
  <c r="AF1260" i="48"/>
  <c r="AF1261" i="48"/>
  <c r="AF1262" i="48"/>
  <c r="AF1263" i="48"/>
  <c r="AF1264" i="48"/>
  <c r="AF1265" i="48"/>
  <c r="AF1266" i="48"/>
  <c r="AF1267" i="48"/>
  <c r="AF1268" i="48"/>
  <c r="AF1269" i="48"/>
  <c r="AK1269" i="48" s="1"/>
  <c r="AF1270" i="48"/>
  <c r="AF1271" i="48"/>
  <c r="AF1272" i="48"/>
  <c r="AF1273" i="48"/>
  <c r="AF1274" i="48"/>
  <c r="AF1275" i="48"/>
  <c r="AF1276" i="48"/>
  <c r="AF1277" i="48"/>
  <c r="AF1278" i="48"/>
  <c r="AF1279" i="48"/>
  <c r="AF1280" i="48"/>
  <c r="AF1281" i="48"/>
  <c r="AF1282" i="48"/>
  <c r="AF1283" i="48"/>
  <c r="AF1284" i="48"/>
  <c r="AF1285" i="48"/>
  <c r="AK1285" i="48" s="1"/>
  <c r="AF1286" i="48"/>
  <c r="AF1287" i="48"/>
  <c r="AF1288" i="48"/>
  <c r="AF1289" i="48"/>
  <c r="AK1289" i="48" s="1"/>
  <c r="AF1290" i="48"/>
  <c r="AF1291" i="48"/>
  <c r="AF1292" i="48"/>
  <c r="AF1293" i="48"/>
  <c r="AF1294" i="48"/>
  <c r="AF1295" i="48"/>
  <c r="AF1296" i="48"/>
  <c r="AF1297" i="48"/>
  <c r="AF1298" i="48"/>
  <c r="AF1299" i="48"/>
  <c r="AF1300" i="48"/>
  <c r="AF1301" i="48"/>
  <c r="AK1301" i="48" s="1"/>
  <c r="AF1302" i="48"/>
  <c r="AF1303" i="48"/>
  <c r="AF1304" i="48"/>
  <c r="AF1305" i="48"/>
  <c r="AF1306" i="48"/>
  <c r="AF1307" i="48"/>
  <c r="AF1308" i="48"/>
  <c r="AF1309" i="48"/>
  <c r="AF1310" i="48"/>
  <c r="AF1311" i="48"/>
  <c r="AF1312" i="48"/>
  <c r="AF1313" i="48"/>
  <c r="AF1314" i="48"/>
  <c r="AF1315" i="48"/>
  <c r="AF1316" i="48"/>
  <c r="AF1317" i="48"/>
  <c r="AK1317" i="48" s="1"/>
  <c r="AF1318" i="48"/>
  <c r="AF1319" i="48"/>
  <c r="AF1320" i="48"/>
  <c r="AF1321" i="48"/>
  <c r="AK1321" i="48" s="1"/>
  <c r="AF1322" i="48"/>
  <c r="AF1323" i="48"/>
  <c r="AF1324" i="48"/>
  <c r="AF1325" i="48"/>
  <c r="AF1326" i="48"/>
  <c r="AF1327" i="48"/>
  <c r="AF1328" i="48"/>
  <c r="AF1329" i="48"/>
  <c r="AF1330" i="48"/>
  <c r="AF1331" i="48"/>
  <c r="AF1332" i="48"/>
  <c r="AF1333" i="48"/>
  <c r="AK1333" i="48" s="1"/>
  <c r="AF1334" i="48"/>
  <c r="AF1335" i="48"/>
  <c r="AF1336" i="48"/>
  <c r="AF1337" i="48"/>
  <c r="AF1338" i="48"/>
  <c r="AF1339" i="48"/>
  <c r="AF1340" i="48"/>
  <c r="AF1341" i="48"/>
  <c r="AF1342" i="48"/>
  <c r="AF1343" i="48"/>
  <c r="AF1344" i="48"/>
  <c r="AF1345" i="48"/>
  <c r="AF1346" i="48"/>
  <c r="AF1347" i="48"/>
  <c r="AF1348" i="48"/>
  <c r="AF1349" i="48"/>
  <c r="AK1349" i="48" s="1"/>
  <c r="AF1350" i="48"/>
  <c r="AF1351" i="48"/>
  <c r="AF1352" i="48"/>
  <c r="AF1353" i="48"/>
  <c r="AK1353" i="48" s="1"/>
  <c r="AF1354" i="48"/>
  <c r="AF1355" i="48"/>
  <c r="AF1356" i="48"/>
  <c r="AF1357" i="48"/>
  <c r="AF1358" i="48"/>
  <c r="AF1359" i="48"/>
  <c r="AF1360" i="48"/>
  <c r="AF1361" i="48"/>
  <c r="AF1362" i="48"/>
  <c r="AF1363" i="48"/>
  <c r="AF1364" i="48"/>
  <c r="AF1365" i="48"/>
  <c r="AK1365" i="48" s="1"/>
  <c r="AF1366" i="48"/>
  <c r="AF1367" i="48"/>
  <c r="AF1368" i="48"/>
  <c r="AF1369" i="48"/>
  <c r="AF1370" i="48"/>
  <c r="AF1371" i="48"/>
  <c r="AF1372" i="48"/>
  <c r="AF1373" i="48"/>
  <c r="AF1374" i="48"/>
  <c r="AF1375" i="48"/>
  <c r="AF1376" i="48"/>
  <c r="AF1377" i="48"/>
  <c r="AF1378" i="48"/>
  <c r="AF1379" i="48"/>
  <c r="AF1380" i="48"/>
  <c r="AF1381" i="48"/>
  <c r="AK1381" i="48" s="1"/>
  <c r="AF1382" i="48"/>
  <c r="AF1383" i="48"/>
  <c r="AF1384" i="48"/>
  <c r="AF1385" i="48"/>
  <c r="AK1385" i="48" s="1"/>
  <c r="AF1386" i="48"/>
  <c r="AF1387" i="48"/>
  <c r="AF1388" i="48"/>
  <c r="AF1389" i="48"/>
  <c r="AF1390" i="48"/>
  <c r="AF1391" i="48"/>
  <c r="AF1392" i="48"/>
  <c r="AF1393" i="48"/>
  <c r="AF1394" i="48"/>
  <c r="AF1395" i="48"/>
  <c r="AF1396" i="48"/>
  <c r="AF1397" i="48"/>
  <c r="AK1397" i="48" s="1"/>
  <c r="AF1398" i="48"/>
  <c r="AF1399" i="48"/>
  <c r="AF1400" i="48"/>
  <c r="AF1401" i="48"/>
  <c r="AF1402" i="48"/>
  <c r="AF1403" i="48"/>
  <c r="AF1404" i="48"/>
  <c r="AF1405" i="48"/>
  <c r="AF1406" i="48"/>
  <c r="AF1407" i="48"/>
  <c r="AF1408" i="48"/>
  <c r="AF1409" i="48"/>
  <c r="AF1410" i="48"/>
  <c r="AF1411" i="48"/>
  <c r="AF1412" i="48"/>
  <c r="AF1413" i="48"/>
  <c r="AK1413" i="48" s="1"/>
  <c r="AF1414" i="48"/>
  <c r="AF1415" i="48"/>
  <c r="AF1416" i="48"/>
  <c r="AF1417" i="48"/>
  <c r="AK1417" i="48" s="1"/>
  <c r="AF1418" i="48"/>
  <c r="AF1419" i="48"/>
  <c r="AF1420" i="48"/>
  <c r="AF1421" i="48"/>
  <c r="AF1422" i="48"/>
  <c r="AF1423" i="48"/>
  <c r="AF1424" i="48"/>
  <c r="AF1425" i="48"/>
  <c r="AF1426" i="48"/>
  <c r="AF1427" i="48"/>
  <c r="AF1428" i="48"/>
  <c r="AF1429" i="48"/>
  <c r="AK1429" i="48" s="1"/>
  <c r="AF1430" i="48"/>
  <c r="AF1431" i="48"/>
  <c r="AF1432" i="48"/>
  <c r="AF1433" i="48"/>
  <c r="AF1434" i="48"/>
  <c r="AF1435" i="48"/>
  <c r="AF1436" i="48"/>
  <c r="AF1437" i="48"/>
  <c r="AF1438" i="48"/>
  <c r="AF1439" i="48"/>
  <c r="AF1440" i="48"/>
  <c r="AF1441" i="48"/>
  <c r="AF1442" i="48"/>
  <c r="AF1443" i="48"/>
  <c r="AF1444" i="48"/>
  <c r="AF1445" i="48"/>
  <c r="AK1445" i="48" s="1"/>
  <c r="AF1446" i="48"/>
  <c r="AF1447" i="48"/>
  <c r="AF1448" i="48"/>
  <c r="AF1449" i="48"/>
  <c r="AK1449" i="48" s="1"/>
  <c r="AF1450" i="48"/>
  <c r="AF1451" i="48"/>
  <c r="AF1452" i="48"/>
  <c r="AF1453" i="48"/>
  <c r="AF1454" i="48"/>
  <c r="AF1455" i="48"/>
  <c r="AF1456" i="48"/>
  <c r="AF1457" i="48"/>
  <c r="AF1458" i="48"/>
  <c r="AF1459" i="48"/>
  <c r="AF1460" i="48"/>
  <c r="AF1461" i="48"/>
  <c r="AK1461" i="48" s="1"/>
  <c r="AF1462" i="48"/>
  <c r="AF1463" i="48"/>
  <c r="AF1464" i="48"/>
  <c r="AF1465" i="48"/>
  <c r="AF1466" i="48"/>
  <c r="AF1467" i="48"/>
  <c r="AF1468" i="48"/>
  <c r="AF1469" i="48"/>
  <c r="AF1470" i="48"/>
  <c r="AF1471" i="48"/>
  <c r="AF1472" i="48"/>
  <c r="AF1473" i="48"/>
  <c r="AF1474" i="48"/>
  <c r="AF1475" i="48"/>
  <c r="AF1476" i="48"/>
  <c r="AF1477" i="48"/>
  <c r="AK1477" i="48" s="1"/>
  <c r="AF1478" i="48"/>
  <c r="AF1479" i="48"/>
  <c r="AF1480" i="48"/>
  <c r="AF1481" i="48"/>
  <c r="AK1481" i="48" s="1"/>
  <c r="AF1482" i="48"/>
  <c r="AF1483" i="48"/>
  <c r="AF1484" i="48"/>
  <c r="AF1485" i="48"/>
  <c r="AF1486" i="48"/>
  <c r="AF1487" i="48"/>
  <c r="AF1488" i="48"/>
  <c r="AF1489" i="48"/>
  <c r="AF1490" i="48"/>
  <c r="AF1491" i="48"/>
  <c r="AF1492" i="48"/>
  <c r="AF1493" i="48"/>
  <c r="AK1493" i="48" s="1"/>
  <c r="AF1494" i="48"/>
  <c r="AF1495" i="48"/>
  <c r="AF1496" i="48"/>
  <c r="AF1497" i="48"/>
  <c r="AF1498" i="48"/>
  <c r="AF1499" i="48"/>
  <c r="AF1500" i="48"/>
  <c r="AF1501" i="48"/>
  <c r="AF1502" i="48"/>
  <c r="AF1503" i="48"/>
  <c r="AF1504" i="48"/>
  <c r="AF1505" i="48"/>
  <c r="AF1506" i="48"/>
  <c r="AF1507" i="48"/>
  <c r="AF1508" i="48"/>
  <c r="AF1509" i="48"/>
  <c r="AK1509" i="48" s="1"/>
  <c r="AF1510" i="48"/>
  <c r="AF1511" i="48"/>
  <c r="AF1512" i="48"/>
  <c r="AF1513" i="48"/>
  <c r="AK1513" i="48" s="1"/>
  <c r="AF1514" i="48"/>
  <c r="AK1514" i="48" s="1"/>
  <c r="AF1515" i="48"/>
  <c r="AF1516" i="48"/>
  <c r="AF1517" i="48"/>
  <c r="AF1518" i="48"/>
  <c r="AF1519" i="48"/>
  <c r="AF1520" i="48"/>
  <c r="AF1521" i="48"/>
  <c r="AF1522" i="48"/>
  <c r="AF1523" i="48"/>
  <c r="AF1524" i="48"/>
  <c r="AF1525" i="48"/>
  <c r="AK1525" i="48" s="1"/>
  <c r="AF1526" i="48"/>
  <c r="AF1527" i="48"/>
  <c r="AF1528" i="48"/>
  <c r="AF1529" i="48"/>
  <c r="AF1530" i="48"/>
  <c r="AF1531" i="48"/>
  <c r="AF1532" i="48"/>
  <c r="AF1533" i="48"/>
  <c r="AF1534" i="48"/>
  <c r="AF1535" i="48"/>
  <c r="AF1536" i="48"/>
  <c r="AF1537" i="48"/>
  <c r="AF1538" i="48"/>
  <c r="AF1539" i="48"/>
  <c r="AF1540" i="48"/>
  <c r="AF1541" i="48"/>
  <c r="AK1541" i="48" s="1"/>
  <c r="AF1542" i="48"/>
  <c r="AF1543" i="48"/>
  <c r="AF1544" i="48"/>
  <c r="AF1545" i="48"/>
  <c r="AK1545" i="48" s="1"/>
  <c r="AF1546" i="48"/>
  <c r="AF1547" i="48"/>
  <c r="AF1548" i="48"/>
  <c r="AF1549" i="48"/>
  <c r="AF1550" i="48"/>
  <c r="AF1551" i="48"/>
  <c r="AF1552" i="48"/>
  <c r="AF1553" i="48"/>
  <c r="AF1554" i="48"/>
  <c r="AF1555" i="48"/>
  <c r="AF1556" i="48"/>
  <c r="AF1557" i="48"/>
  <c r="AK1557" i="48" s="1"/>
  <c r="AF1558" i="48"/>
  <c r="AF1559" i="48"/>
  <c r="AF1560" i="48"/>
  <c r="AF1561" i="48"/>
  <c r="AF1562" i="48"/>
  <c r="AF1563" i="48"/>
  <c r="AF1564" i="48"/>
  <c r="AF1565" i="48"/>
  <c r="AF1566" i="48"/>
  <c r="AF1567" i="48"/>
  <c r="AF1568" i="48"/>
  <c r="AF1569" i="48"/>
  <c r="AF1570" i="48"/>
  <c r="AF1571" i="48"/>
  <c r="AF1572" i="48"/>
  <c r="AF1573" i="48"/>
  <c r="AK1573" i="48" s="1"/>
  <c r="AF1574" i="48"/>
  <c r="AF1575" i="48"/>
  <c r="AF1576" i="48"/>
  <c r="AF1577" i="48"/>
  <c r="AK1577" i="48" s="1"/>
  <c r="AF1578" i="48"/>
  <c r="AF1579" i="48"/>
  <c r="AF1580" i="48"/>
  <c r="AF1581" i="48"/>
  <c r="AF1582" i="48"/>
  <c r="AF1583" i="48"/>
  <c r="AF1584" i="48"/>
  <c r="AF1585" i="48"/>
  <c r="AF1586" i="48"/>
  <c r="AF1587" i="48"/>
  <c r="AF1588" i="48"/>
  <c r="AF1589" i="48"/>
  <c r="AK1589" i="48" s="1"/>
  <c r="AF1590" i="48"/>
  <c r="AF1591" i="48"/>
  <c r="AF1592" i="48"/>
  <c r="AF1593" i="48"/>
  <c r="AF1594" i="48"/>
  <c r="AF1595" i="48"/>
  <c r="AF1596" i="48"/>
  <c r="AF1597" i="48"/>
  <c r="AF1598" i="48"/>
  <c r="AF1599" i="48"/>
  <c r="AF1600" i="48"/>
  <c r="AF1601" i="48"/>
  <c r="AF1602" i="48"/>
  <c r="AF1603" i="48"/>
  <c r="AF1604" i="48"/>
  <c r="AF1605" i="48"/>
  <c r="AK1605" i="48" s="1"/>
  <c r="AF1606" i="48"/>
  <c r="AF1607" i="48"/>
  <c r="AF1608" i="48"/>
  <c r="AF1609" i="48"/>
  <c r="AK1609" i="48" s="1"/>
  <c r="AF1610" i="48"/>
  <c r="AF1611" i="48"/>
  <c r="AF1612" i="48"/>
  <c r="AF1613" i="48"/>
  <c r="AF1614" i="48"/>
  <c r="AF1615" i="48"/>
  <c r="AF1616" i="48"/>
  <c r="AF1617" i="48"/>
  <c r="AF1618" i="48"/>
  <c r="AF1619" i="48"/>
  <c r="AF1620" i="48"/>
  <c r="AF1621" i="48"/>
  <c r="AK1621" i="48" s="1"/>
  <c r="AF1622" i="48"/>
  <c r="AF1623" i="48"/>
  <c r="AF1624" i="48"/>
  <c r="AF1625" i="48"/>
  <c r="AF1626" i="48"/>
  <c r="AF1627" i="48"/>
  <c r="AF1628" i="48"/>
  <c r="AF1629" i="48"/>
  <c r="AF1630" i="48"/>
  <c r="AF1631" i="48"/>
  <c r="AF1632" i="48"/>
  <c r="AF1633" i="48"/>
  <c r="AF1634" i="48"/>
  <c r="AF1635" i="48"/>
  <c r="AF1636" i="48"/>
  <c r="AF1637" i="48"/>
  <c r="AK1637" i="48" s="1"/>
  <c r="AF1638" i="48"/>
  <c r="AF1639" i="48"/>
  <c r="AF1640" i="48"/>
  <c r="AF1641" i="48"/>
  <c r="AK1641" i="48" s="1"/>
  <c r="AF1642" i="48"/>
  <c r="AF1643" i="48"/>
  <c r="AF1644" i="48"/>
  <c r="AF1645" i="48"/>
  <c r="AF1646" i="48"/>
  <c r="AF1647" i="48"/>
  <c r="AF1648" i="48"/>
  <c r="AF1649" i="48"/>
  <c r="AF1650" i="48"/>
  <c r="AF1651" i="48"/>
  <c r="AF1652" i="48"/>
  <c r="AF1653" i="48"/>
  <c r="AK1653" i="48" s="1"/>
  <c r="AF1654" i="48"/>
  <c r="AF1655" i="48"/>
  <c r="AF1656" i="48"/>
  <c r="AF1657" i="48"/>
  <c r="AF1658" i="48"/>
  <c r="AF1659" i="48"/>
  <c r="AF1660" i="48"/>
  <c r="AF1661" i="48"/>
  <c r="AF1662" i="48"/>
  <c r="AF1663" i="48"/>
  <c r="AF1664" i="48"/>
  <c r="AF1665" i="48"/>
  <c r="AF1666" i="48"/>
  <c r="AF1667" i="48"/>
  <c r="AF1668" i="48"/>
  <c r="AF1669" i="48"/>
  <c r="AK1669" i="48" s="1"/>
  <c r="AF1670" i="48"/>
  <c r="AF1671" i="48"/>
  <c r="AF1672" i="48"/>
  <c r="AF1673" i="48"/>
  <c r="AK1673" i="48" s="1"/>
  <c r="AF1674" i="48"/>
  <c r="AF1675" i="48"/>
  <c r="AF1676" i="48"/>
  <c r="AF1677" i="48"/>
  <c r="AF1678" i="48"/>
  <c r="AF1679" i="48"/>
  <c r="AF1680" i="48"/>
  <c r="AF1681" i="48"/>
  <c r="AF1682" i="48"/>
  <c r="AF1683" i="48"/>
  <c r="AF1684" i="48"/>
  <c r="AF1685" i="48"/>
  <c r="AK1685" i="48" s="1"/>
  <c r="AF1686" i="48"/>
  <c r="AF1687" i="48"/>
  <c r="AF1688" i="48"/>
  <c r="AF1689" i="48"/>
  <c r="AF1690" i="48"/>
  <c r="AF1691" i="48"/>
  <c r="AF1692" i="48"/>
  <c r="AF1693" i="48"/>
  <c r="AF1694" i="48"/>
  <c r="AF1695" i="48"/>
  <c r="AF1696" i="48"/>
  <c r="AF1697" i="48"/>
  <c r="AF1698" i="48"/>
  <c r="AF1699" i="48"/>
  <c r="AF1700" i="48"/>
  <c r="AF1701" i="48"/>
  <c r="AK1701" i="48" s="1"/>
  <c r="AF1702" i="48"/>
  <c r="AF1703" i="48"/>
  <c r="AF1704" i="48"/>
  <c r="AF1705" i="48"/>
  <c r="AK1705" i="48" s="1"/>
  <c r="AF1706" i="48"/>
  <c r="AF1707" i="48"/>
  <c r="AF1708" i="48"/>
  <c r="AF1709" i="48"/>
  <c r="AF1710" i="48"/>
  <c r="AF1711" i="48"/>
  <c r="AF1712" i="48"/>
  <c r="AF1713" i="48"/>
  <c r="AF1714" i="48"/>
  <c r="AF1715" i="48"/>
  <c r="AF1716" i="48"/>
  <c r="AF1717" i="48"/>
  <c r="AK1717" i="48" s="1"/>
  <c r="AF1718" i="48"/>
  <c r="AF1719" i="48"/>
  <c r="AF1720" i="48"/>
  <c r="AF1721" i="48"/>
  <c r="AF1722" i="48"/>
  <c r="AF1723" i="48"/>
  <c r="AF1724" i="48"/>
  <c r="AF1725" i="48"/>
  <c r="AF1726" i="48"/>
  <c r="AF1727" i="48"/>
  <c r="AF1728" i="48"/>
  <c r="AF1729" i="48"/>
  <c r="AF1730" i="48"/>
  <c r="AF1731" i="48"/>
  <c r="AF1732" i="48"/>
  <c r="AF1733" i="48"/>
  <c r="AK1733" i="48" s="1"/>
  <c r="AF1734" i="48"/>
  <c r="AF1735" i="48"/>
  <c r="AF1736" i="48"/>
  <c r="AF1737" i="48"/>
  <c r="AK1737" i="48" s="1"/>
  <c r="AF1738" i="48"/>
  <c r="AF1739" i="48"/>
  <c r="AF1740" i="48"/>
  <c r="AF1741" i="48"/>
  <c r="AF1742" i="48"/>
  <c r="AK1742" i="48" s="1"/>
  <c r="AF1743" i="48"/>
  <c r="AF1744" i="48"/>
  <c r="AF1745" i="48"/>
  <c r="AF1746" i="48"/>
  <c r="AF1747" i="48"/>
  <c r="AF1748" i="48"/>
  <c r="AF1749" i="48"/>
  <c r="AK1749" i="48" s="1"/>
  <c r="AF1750" i="48"/>
  <c r="AF1751" i="48"/>
  <c r="AF1752" i="48"/>
  <c r="AF1753" i="48"/>
  <c r="AF1754" i="48"/>
  <c r="AF1755" i="48"/>
  <c r="AF1756" i="48"/>
  <c r="AF1757" i="48"/>
  <c r="AF1758" i="48"/>
  <c r="AF1759" i="48"/>
  <c r="AF1760" i="48"/>
  <c r="AF1761" i="48"/>
  <c r="AF1762" i="48"/>
  <c r="AF1763" i="48"/>
  <c r="AF1764" i="48"/>
  <c r="AF1765" i="48"/>
  <c r="AK1765" i="48" s="1"/>
  <c r="AF1766" i="48"/>
  <c r="AF1767" i="48"/>
  <c r="AF1768" i="48"/>
  <c r="AF1769" i="48"/>
  <c r="AK1769" i="48" s="1"/>
  <c r="AF1770" i="48"/>
  <c r="AF1771" i="48"/>
  <c r="AF1772" i="48"/>
  <c r="AF1773" i="48"/>
  <c r="AF1774" i="48"/>
  <c r="AF1775" i="48"/>
  <c r="AF1776" i="48"/>
  <c r="AF1777" i="48"/>
  <c r="AF1778" i="48"/>
  <c r="AF1779" i="48"/>
  <c r="AF1780" i="48"/>
  <c r="AF1781" i="48"/>
  <c r="AK1781" i="48" s="1"/>
  <c r="AF1782" i="48"/>
  <c r="AF1783" i="48"/>
  <c r="AF1784" i="48"/>
  <c r="AF1785" i="48"/>
  <c r="AF1786" i="48"/>
  <c r="AF1787" i="48"/>
  <c r="AF1788" i="48"/>
  <c r="AF1789" i="48"/>
  <c r="AF1790" i="48"/>
  <c r="AF1791" i="48"/>
  <c r="AF1792" i="48"/>
  <c r="AF1793" i="48"/>
  <c r="AF1794" i="48"/>
  <c r="AF1795" i="48"/>
  <c r="AF1796" i="48"/>
  <c r="AF1797" i="48"/>
  <c r="AK1797" i="48" s="1"/>
  <c r="AF1798" i="48"/>
  <c r="AF1799" i="48"/>
  <c r="AF1800" i="48"/>
  <c r="AF1801" i="48"/>
  <c r="AK1801" i="48" s="1"/>
  <c r="AF1802" i="48"/>
  <c r="AF1803" i="48"/>
  <c r="AF1804" i="48"/>
  <c r="AF1805" i="48"/>
  <c r="AK1805" i="48" s="1"/>
  <c r="AF1806" i="48"/>
  <c r="AF1807" i="48"/>
  <c r="AF1808" i="48"/>
  <c r="AF1809" i="48"/>
  <c r="AF1810" i="48"/>
  <c r="AF1811" i="48"/>
  <c r="AF1812" i="48"/>
  <c r="AF1813" i="48"/>
  <c r="AK1813" i="48" s="1"/>
  <c r="AF1814" i="48"/>
  <c r="AF1815" i="48"/>
  <c r="AF1816" i="48"/>
  <c r="AF1817" i="48"/>
  <c r="AF1818" i="48"/>
  <c r="AF1819" i="48"/>
  <c r="AF1820" i="48"/>
  <c r="AF1821" i="48"/>
  <c r="AF1822" i="48"/>
  <c r="AF1823" i="48"/>
  <c r="AF1824" i="48"/>
  <c r="AF1825" i="48"/>
  <c r="AF1826" i="48"/>
  <c r="AF1827" i="48"/>
  <c r="AF1828" i="48"/>
  <c r="AF1829" i="48"/>
  <c r="AK1829" i="48" s="1"/>
  <c r="AF1830" i="48"/>
  <c r="AF1831" i="48"/>
  <c r="AF1832" i="48"/>
  <c r="AF1833" i="48"/>
  <c r="AK1833" i="48" s="1"/>
  <c r="AF1834" i="48"/>
  <c r="AF1835" i="48"/>
  <c r="AF1836" i="48"/>
  <c r="AF1837" i="48"/>
  <c r="AF1838" i="48"/>
  <c r="AF1839" i="48"/>
  <c r="AF1840" i="48"/>
  <c r="AF1841" i="48"/>
  <c r="AF1842" i="48"/>
  <c r="AF1843" i="48"/>
  <c r="AF1844" i="48"/>
  <c r="AF1845" i="48"/>
  <c r="AK1845" i="48" s="1"/>
  <c r="AF1846" i="48"/>
  <c r="AF1847" i="48"/>
  <c r="AF1848" i="48"/>
  <c r="AF1849" i="48"/>
  <c r="AF1850" i="48"/>
  <c r="AF1851" i="48"/>
  <c r="AF1852" i="48"/>
  <c r="AF1853" i="48"/>
  <c r="AF1854" i="48"/>
  <c r="AF1855" i="48"/>
  <c r="AF1856" i="48"/>
  <c r="AF1857" i="48"/>
  <c r="AK1857" i="48" s="1"/>
  <c r="AF1858" i="48"/>
  <c r="AF1859" i="48"/>
  <c r="AF1860" i="48"/>
  <c r="AF1861" i="48"/>
  <c r="AK1861" i="48" s="1"/>
  <c r="AF1862" i="48"/>
  <c r="AF1863" i="48"/>
  <c r="AF1864" i="48"/>
  <c r="AF1865" i="48"/>
  <c r="AK1865" i="48" s="1"/>
  <c r="AF1866" i="48"/>
  <c r="AF1867" i="48"/>
  <c r="AF1868" i="48"/>
  <c r="AF1869" i="48"/>
  <c r="AF1870" i="48"/>
  <c r="AF1871" i="48"/>
  <c r="AF1872" i="48"/>
  <c r="AF1873" i="48"/>
  <c r="AF1874" i="48"/>
  <c r="AF1875" i="48"/>
  <c r="AF1876" i="48"/>
  <c r="AF1877" i="48"/>
  <c r="AK1877" i="48" s="1"/>
  <c r="AF1878" i="48"/>
  <c r="AF1879" i="48"/>
  <c r="AF1880" i="48"/>
  <c r="AF1881" i="48"/>
  <c r="AF1882" i="48"/>
  <c r="AF1883" i="48"/>
  <c r="AF1884" i="48"/>
  <c r="AF1885" i="48"/>
  <c r="AF1886" i="48"/>
  <c r="AF1887" i="48"/>
  <c r="AF1888" i="48"/>
  <c r="AF1889" i="48"/>
  <c r="AF1890" i="48"/>
  <c r="AF1891" i="48"/>
  <c r="AF1892" i="48"/>
  <c r="AF1893" i="48"/>
  <c r="AK1893" i="48" s="1"/>
  <c r="AF1894" i="48"/>
  <c r="AF1895" i="48"/>
  <c r="AF1896" i="48"/>
  <c r="AF1897" i="48"/>
  <c r="AK1897" i="48" s="1"/>
  <c r="AF1898" i="48"/>
  <c r="AF1899" i="48"/>
  <c r="AF1900" i="48"/>
  <c r="AF1901" i="48"/>
  <c r="AF1902" i="48"/>
  <c r="AF1903" i="48"/>
  <c r="AF1904" i="48"/>
  <c r="AF1905" i="48"/>
  <c r="AF1906" i="48"/>
  <c r="AF1907" i="48"/>
  <c r="AF1908" i="48"/>
  <c r="AF1909" i="48"/>
  <c r="AK1909" i="48" s="1"/>
  <c r="AF1910" i="48"/>
  <c r="AF1911" i="48"/>
  <c r="AF1912" i="48"/>
  <c r="AF1913" i="48"/>
  <c r="AK1913" i="48" s="1"/>
  <c r="AF1914" i="48"/>
  <c r="AF1915" i="48"/>
  <c r="AF1916" i="48"/>
  <c r="AF1917" i="48"/>
  <c r="AF1918" i="48"/>
  <c r="AF1919" i="48"/>
  <c r="AF1920" i="48"/>
  <c r="AF1921" i="48"/>
  <c r="AF1922" i="48"/>
  <c r="AF1923" i="48"/>
  <c r="AF1924" i="48"/>
  <c r="AF1925" i="48"/>
  <c r="AK1925" i="48" s="1"/>
  <c r="AF1926" i="48"/>
  <c r="AF1927" i="48"/>
  <c r="AF1928" i="48"/>
  <c r="AF1929" i="48"/>
  <c r="AK1929" i="48" s="1"/>
  <c r="AF1930" i="48"/>
  <c r="AF1931" i="48"/>
  <c r="AF1932" i="48"/>
  <c r="AF1933" i="48"/>
  <c r="AF1934" i="48"/>
  <c r="AF1935" i="48"/>
  <c r="AF1936" i="48"/>
  <c r="AF1937" i="48"/>
  <c r="AF1938" i="48"/>
  <c r="AF1939" i="48"/>
  <c r="AF1940" i="48"/>
  <c r="AF1941" i="48"/>
  <c r="AK1941" i="48" s="1"/>
  <c r="AF1942" i="48"/>
  <c r="AF1943" i="48"/>
  <c r="AF1944" i="48"/>
  <c r="AF1945" i="48"/>
  <c r="AF1946" i="48"/>
  <c r="AF1947" i="48"/>
  <c r="AF1948" i="48"/>
  <c r="AF1949" i="48"/>
  <c r="AF1950" i="48"/>
  <c r="AF1951" i="48"/>
  <c r="AF1952" i="48"/>
  <c r="AF1953" i="48"/>
  <c r="AF1954" i="48"/>
  <c r="AF1955" i="48"/>
  <c r="AF1956" i="48"/>
  <c r="AF1957" i="48"/>
  <c r="AK1957" i="48" s="1"/>
  <c r="AF1958" i="48"/>
  <c r="AF1959" i="48"/>
  <c r="AF1960" i="48"/>
  <c r="AF1961" i="48"/>
  <c r="AK1961" i="48" s="1"/>
  <c r="AF1962" i="48"/>
  <c r="AF1963" i="48"/>
  <c r="AF1964" i="48"/>
  <c r="AF1965" i="48"/>
  <c r="AF1966" i="48"/>
  <c r="AF1967" i="48"/>
  <c r="AF1968" i="48"/>
  <c r="AF1969" i="48"/>
  <c r="AF1970" i="48"/>
  <c r="AF1971" i="48"/>
  <c r="AF1972" i="48"/>
  <c r="AF1973" i="48"/>
  <c r="AK1973" i="48" s="1"/>
  <c r="AF1974" i="48"/>
  <c r="AF1975" i="48"/>
  <c r="AF1976" i="48"/>
  <c r="AF1977" i="48"/>
  <c r="AF1978" i="48"/>
  <c r="AF1979" i="48"/>
  <c r="AF1980" i="48"/>
  <c r="AF1981" i="48"/>
  <c r="AF1982" i="48"/>
  <c r="AF1983" i="48"/>
  <c r="AF1984" i="48"/>
  <c r="AF1985" i="48"/>
  <c r="AF1986" i="48"/>
  <c r="AF1987" i="48"/>
  <c r="AF1988" i="48"/>
  <c r="AF1989" i="48"/>
  <c r="AK1989" i="48" s="1"/>
  <c r="AF1990" i="48"/>
  <c r="AF1991" i="48"/>
  <c r="AF1992" i="48"/>
  <c r="AF1993" i="48"/>
  <c r="AK1993" i="48" s="1"/>
  <c r="AF1994" i="48"/>
  <c r="AF1995" i="48"/>
  <c r="AF1996" i="48"/>
  <c r="AF1997" i="48"/>
  <c r="AF1998" i="48"/>
  <c r="AF1999" i="48"/>
  <c r="AF2000" i="48"/>
  <c r="AF2001" i="48"/>
  <c r="AF2002" i="48"/>
  <c r="AF2003" i="48"/>
  <c r="AF2004" i="48"/>
  <c r="AF2005" i="48"/>
  <c r="AK2005" i="48" s="1"/>
  <c r="AF2006" i="48"/>
  <c r="AF2007" i="48"/>
  <c r="AF2008" i="48"/>
  <c r="AF2009" i="48"/>
  <c r="AF2010" i="48"/>
  <c r="AF2011" i="48"/>
  <c r="AF2012" i="48"/>
  <c r="AF2013" i="48"/>
  <c r="AF2014" i="48"/>
  <c r="AF2015" i="48"/>
  <c r="AF2016" i="48"/>
  <c r="AF2017" i="48"/>
  <c r="AF2018" i="48"/>
  <c r="AF2019" i="48"/>
  <c r="AF2020" i="48"/>
  <c r="AF2021" i="48"/>
  <c r="AK2021" i="48" s="1"/>
  <c r="AF2022" i="48"/>
  <c r="AF2023" i="48"/>
  <c r="AF2024" i="48"/>
  <c r="AF2025" i="48"/>
  <c r="AK2025" i="48" s="1"/>
  <c r="AF2026" i="48"/>
  <c r="AF2027" i="48"/>
  <c r="AF2028" i="48"/>
  <c r="AF2029" i="48"/>
  <c r="AK2029" i="48" s="1"/>
  <c r="AF2030" i="48"/>
  <c r="AF2031" i="48"/>
  <c r="AF2032" i="48"/>
  <c r="AF2033" i="48"/>
  <c r="AK2033" i="48" s="1"/>
  <c r="AF2034" i="48"/>
  <c r="AF2035" i="48"/>
  <c r="AF2036" i="48"/>
  <c r="AF2037" i="48"/>
  <c r="AK2037" i="48" s="1"/>
  <c r="AF2038" i="48"/>
  <c r="AF2039" i="48"/>
  <c r="AF2040" i="48"/>
  <c r="AF2041" i="48"/>
  <c r="AF2042" i="48"/>
  <c r="AF2043" i="48"/>
  <c r="AF2044" i="48"/>
  <c r="AF2045" i="48"/>
  <c r="AF2046" i="48"/>
  <c r="AF2047" i="48"/>
  <c r="AF2048" i="48"/>
  <c r="AF2049" i="48"/>
  <c r="AF2050" i="48"/>
  <c r="AF2051" i="48"/>
  <c r="AF2052" i="48"/>
  <c r="AF2053" i="48"/>
  <c r="AK2053" i="48" s="1"/>
  <c r="AF2054" i="48"/>
  <c r="AF2055" i="48"/>
  <c r="AF2056" i="48"/>
  <c r="AF2057" i="48"/>
  <c r="AK2057" i="48" s="1"/>
  <c r="AF2058" i="48"/>
  <c r="AF2059" i="48"/>
  <c r="AF2060" i="48"/>
  <c r="AF2061" i="48"/>
  <c r="AF2062" i="48"/>
  <c r="AF2063" i="48"/>
  <c r="AF2064" i="48"/>
  <c r="AF2065" i="48"/>
  <c r="AF2066" i="48"/>
  <c r="AF2067" i="48"/>
  <c r="AF2068" i="48"/>
  <c r="AF2069" i="48"/>
  <c r="AK2069" i="48" s="1"/>
  <c r="AF2070" i="48"/>
  <c r="AF2071" i="48"/>
  <c r="AF2072" i="48"/>
  <c r="AF2073" i="48"/>
  <c r="AF2074" i="48"/>
  <c r="AF2075" i="48"/>
  <c r="AF2076" i="48"/>
  <c r="AF2077" i="48"/>
  <c r="AF2078" i="48"/>
  <c r="AF2079" i="48"/>
  <c r="AF2080" i="48"/>
  <c r="AF2081" i="48"/>
  <c r="AF2082" i="48"/>
  <c r="AF2083" i="48"/>
  <c r="AF2084" i="48"/>
  <c r="AF2085" i="48"/>
  <c r="AK2085" i="48" s="1"/>
  <c r="AF2086" i="48"/>
  <c r="AF2087" i="48"/>
  <c r="AF2088" i="48"/>
  <c r="AF2089" i="48"/>
  <c r="AK2089" i="48" s="1"/>
  <c r="AF2090" i="48"/>
  <c r="AF2091" i="48"/>
  <c r="AF2092" i="48"/>
  <c r="AF2093" i="48"/>
  <c r="AF2094" i="48"/>
  <c r="AF2095" i="48"/>
  <c r="AF2096" i="48"/>
  <c r="AF2097" i="48"/>
  <c r="AF2098" i="48"/>
  <c r="AF2099" i="48"/>
  <c r="AF2100" i="48"/>
  <c r="AF2101" i="48"/>
  <c r="AK2101" i="48" s="1"/>
  <c r="AF2102" i="48"/>
  <c r="AF2103" i="48"/>
  <c r="AF2104" i="48"/>
  <c r="AF2105" i="48"/>
  <c r="AF2106" i="48"/>
  <c r="AF2107" i="48"/>
  <c r="AF2108" i="48"/>
  <c r="AF2109" i="48"/>
  <c r="AF2110" i="48"/>
  <c r="AF2111" i="48"/>
  <c r="AF2112" i="48"/>
  <c r="AF2113" i="48"/>
  <c r="AF2114" i="48"/>
  <c r="AF2115" i="48"/>
  <c r="AF2116" i="48"/>
  <c r="AF2117" i="48"/>
  <c r="AK2117" i="48" s="1"/>
  <c r="AF2118" i="48"/>
  <c r="AF2119" i="48"/>
  <c r="AF2120" i="48"/>
  <c r="AF2121" i="48"/>
  <c r="AK2121" i="48" s="1"/>
  <c r="AF2122" i="48"/>
  <c r="AF2123" i="48"/>
  <c r="AF2124" i="48"/>
  <c r="AF2125" i="48"/>
  <c r="AF2126" i="48"/>
  <c r="AF2127" i="48"/>
  <c r="AF2128" i="48"/>
  <c r="AF2129" i="48"/>
  <c r="AF2130" i="48"/>
  <c r="AF2131" i="48"/>
  <c r="AF2132" i="48"/>
  <c r="AF2133" i="48"/>
  <c r="AK2133" i="48" s="1"/>
  <c r="AF2134" i="48"/>
  <c r="AF2135" i="48"/>
  <c r="AF2136" i="48"/>
  <c r="AF2137" i="48"/>
  <c r="AF2138" i="48"/>
  <c r="AF2139" i="48"/>
  <c r="AF2140" i="48"/>
  <c r="AF2141" i="48"/>
  <c r="AF2142" i="48"/>
  <c r="AF2143" i="48"/>
  <c r="AF2144" i="48"/>
  <c r="AF2145" i="48"/>
  <c r="AF2146" i="48"/>
  <c r="AF2147" i="48"/>
  <c r="AF2148" i="48"/>
  <c r="AF2149" i="48"/>
  <c r="AK2149" i="48" s="1"/>
  <c r="AF2150" i="48"/>
  <c r="AF2151" i="48"/>
  <c r="AF2152" i="48"/>
  <c r="AF2153" i="48"/>
  <c r="AK2153" i="48" s="1"/>
  <c r="AF2154" i="48"/>
  <c r="AF2155" i="48"/>
  <c r="AF2156" i="48"/>
  <c r="AF2157" i="48"/>
  <c r="AF2158" i="48"/>
  <c r="AF2159" i="48"/>
  <c r="AF2160" i="48"/>
  <c r="AF2161" i="48"/>
  <c r="AF2162" i="48"/>
  <c r="AF2163" i="48"/>
  <c r="AF2164" i="48"/>
  <c r="AF2165" i="48"/>
  <c r="AK2165" i="48" s="1"/>
  <c r="AF2166" i="48"/>
  <c r="AF2167" i="48"/>
  <c r="AF2168" i="48"/>
  <c r="AF2169" i="48"/>
  <c r="AF2170" i="48"/>
  <c r="AF2171" i="48"/>
  <c r="AF2172" i="48"/>
  <c r="AF2173" i="48"/>
  <c r="AF2174" i="48"/>
  <c r="AF2175" i="48"/>
  <c r="AF2176" i="48"/>
  <c r="AF2177" i="48"/>
  <c r="AF2178" i="48"/>
  <c r="AF2179" i="48"/>
  <c r="AF2180" i="48"/>
  <c r="AF2181" i="48"/>
  <c r="AK2181" i="48" s="1"/>
  <c r="AF2182" i="48"/>
  <c r="AF2183" i="48"/>
  <c r="AF2184" i="48"/>
  <c r="AF2185" i="48"/>
  <c r="AK2185" i="48" s="1"/>
  <c r="AF2186" i="48"/>
  <c r="AF2187" i="48"/>
  <c r="AF2188" i="48"/>
  <c r="AF2189" i="48"/>
  <c r="AF2190" i="48"/>
  <c r="AF2191" i="48"/>
  <c r="AF2192" i="48"/>
  <c r="AF2193" i="48"/>
  <c r="AK2193" i="48" s="1"/>
  <c r="AF2194" i="48"/>
  <c r="AF2195" i="48"/>
  <c r="AF2196" i="48"/>
  <c r="AF2197" i="48"/>
  <c r="AK2197" i="48" s="1"/>
  <c r="AF2198" i="48"/>
  <c r="AF2199" i="48"/>
  <c r="AF2200" i="48"/>
  <c r="AF2201" i="48"/>
  <c r="AF2202" i="48"/>
  <c r="AF2203" i="48"/>
  <c r="AF2204" i="48"/>
  <c r="AF2205" i="48"/>
  <c r="AF2206" i="48"/>
  <c r="AF2207" i="48"/>
  <c r="AF2208" i="48"/>
  <c r="AF2209" i="48"/>
  <c r="AF2210" i="48"/>
  <c r="AF2211" i="48"/>
  <c r="AF2212" i="48"/>
  <c r="AF2213" i="48"/>
  <c r="AK2213" i="48" s="1"/>
  <c r="AF2214" i="48"/>
  <c r="AF2215" i="48"/>
  <c r="AF2216" i="48"/>
  <c r="AF2217" i="48"/>
  <c r="AK2217" i="48" s="1"/>
  <c r="AF2218" i="48"/>
  <c r="AF2219" i="48"/>
  <c r="AF2220" i="48"/>
  <c r="AF2221" i="48"/>
  <c r="AK2221" i="48" s="1"/>
  <c r="AF2222" i="48"/>
  <c r="AF2223" i="48"/>
  <c r="AF2224" i="48"/>
  <c r="AF2225" i="48"/>
  <c r="AF2226" i="48"/>
  <c r="AF2227" i="48"/>
  <c r="AF2228" i="48"/>
  <c r="AF2229" i="48"/>
  <c r="AK2229" i="48" s="1"/>
  <c r="AF2230" i="48"/>
  <c r="AF2231" i="48"/>
  <c r="AF2232" i="48"/>
  <c r="AF2233" i="48"/>
  <c r="AF2234" i="48"/>
  <c r="AF2235" i="48"/>
  <c r="AF2236" i="48"/>
  <c r="AF2237" i="48"/>
  <c r="AF2238" i="48"/>
  <c r="AF2239" i="48"/>
  <c r="AF2240" i="48"/>
  <c r="AF2241" i="48"/>
  <c r="AF2242" i="48"/>
  <c r="AF2243" i="48"/>
  <c r="AF2244" i="48"/>
  <c r="AF2245" i="48"/>
  <c r="AK2245" i="48" s="1"/>
  <c r="AF2246" i="48"/>
  <c r="AF2247" i="48"/>
  <c r="AF2248" i="48"/>
  <c r="AF2249" i="48"/>
  <c r="AK2249" i="48" s="1"/>
  <c r="AF2250" i="48"/>
  <c r="AF2251" i="48"/>
  <c r="AF2252" i="48"/>
  <c r="AF2253" i="48"/>
  <c r="AF2254" i="48"/>
  <c r="AF2255" i="48"/>
  <c r="AF2256" i="48"/>
  <c r="AF2257" i="48"/>
  <c r="AF2258" i="48"/>
  <c r="AF2259" i="48"/>
  <c r="AF2260" i="48"/>
  <c r="AF2261" i="48"/>
  <c r="AK2261" i="48" s="1"/>
  <c r="AF2262" i="48"/>
  <c r="AF2263" i="48"/>
  <c r="AF2264" i="48"/>
  <c r="AF2265" i="48"/>
  <c r="AF2266" i="48"/>
  <c r="AF2267" i="48"/>
  <c r="AF2268" i="48"/>
  <c r="AF2269" i="48"/>
  <c r="AF2270" i="48"/>
  <c r="AF2271" i="48"/>
  <c r="AF2272" i="48"/>
  <c r="AF2273" i="48"/>
  <c r="AF2274" i="48"/>
  <c r="AF2275" i="48"/>
  <c r="AF2276" i="48"/>
  <c r="AF2277" i="48"/>
  <c r="AK2277" i="48" s="1"/>
  <c r="AF2278" i="48"/>
  <c r="AF2279" i="48"/>
  <c r="AF2280" i="48"/>
  <c r="AF2281" i="48"/>
  <c r="AK2281" i="48" s="1"/>
  <c r="AF2282" i="48"/>
  <c r="AF2283" i="48"/>
  <c r="AF2284" i="48"/>
  <c r="AF2285" i="48"/>
  <c r="AF2286" i="48"/>
  <c r="AF2287" i="48"/>
  <c r="AF2288" i="48"/>
  <c r="AF2289" i="48"/>
  <c r="AF2290" i="48"/>
  <c r="AF2291" i="48"/>
  <c r="AF2292" i="48"/>
  <c r="AF2293" i="48"/>
  <c r="AK2293" i="48" s="1"/>
  <c r="AF2294" i="48"/>
  <c r="AF2295" i="48"/>
  <c r="AF2296" i="48"/>
  <c r="AF2297" i="48"/>
  <c r="AF2298" i="48"/>
  <c r="AF2299" i="48"/>
  <c r="AF2300" i="48"/>
  <c r="AF2301" i="48"/>
  <c r="AF2302" i="48"/>
  <c r="AF2303" i="48"/>
  <c r="AF2304" i="48"/>
  <c r="AF2305" i="48"/>
  <c r="AK2305" i="48" s="1"/>
  <c r="AF2306" i="48"/>
  <c r="AF2307" i="48"/>
  <c r="AF2308" i="48"/>
  <c r="AF2309" i="48"/>
  <c r="AK2309" i="48" s="1"/>
  <c r="AF2310" i="48"/>
  <c r="AF2311" i="48"/>
  <c r="AF2312" i="48"/>
  <c r="AF2313" i="48"/>
  <c r="AK2313" i="48" s="1"/>
  <c r="AF2314" i="48"/>
  <c r="AF2315" i="48"/>
  <c r="AF2316" i="48"/>
  <c r="AF2317" i="48"/>
  <c r="AF2318" i="48"/>
  <c r="AF2319" i="48"/>
  <c r="AF2320" i="48"/>
  <c r="AF2321" i="48"/>
  <c r="AF2322" i="48"/>
  <c r="AF2323" i="48"/>
  <c r="AF2324" i="48"/>
  <c r="AF2325" i="48"/>
  <c r="AK2325" i="48" s="1"/>
  <c r="AF2326" i="48"/>
  <c r="AF2327" i="48"/>
  <c r="AF2328" i="48"/>
  <c r="AF2329" i="48"/>
  <c r="AF2330" i="48"/>
  <c r="AF2331" i="48"/>
  <c r="AF2332" i="48"/>
  <c r="AF2333" i="48"/>
  <c r="AK2333" i="48" s="1"/>
  <c r="AF2334" i="48"/>
  <c r="AF2335" i="48"/>
  <c r="AF2336" i="48"/>
  <c r="AF2337" i="48"/>
  <c r="AF2338" i="48"/>
  <c r="AF2339" i="48"/>
  <c r="AF2340" i="48"/>
  <c r="AF2341" i="48"/>
  <c r="AK2341" i="48" s="1"/>
  <c r="AF2342" i="48"/>
  <c r="AF2343" i="48"/>
  <c r="AF2344" i="48"/>
  <c r="AF2345" i="48"/>
  <c r="AK2345" i="48" s="1"/>
  <c r="AF2346" i="48"/>
  <c r="AF2347" i="48"/>
  <c r="AF2348" i="48"/>
  <c r="AF2349" i="48"/>
  <c r="AF2350" i="48"/>
  <c r="AF2351" i="48"/>
  <c r="AF2352" i="48"/>
  <c r="AF2353" i="48"/>
  <c r="AF2354" i="48"/>
  <c r="AF2355" i="48"/>
  <c r="AF2356" i="48"/>
  <c r="AF2357" i="48"/>
  <c r="AK2357" i="48" s="1"/>
  <c r="AF2358" i="48"/>
  <c r="AF2359" i="48"/>
  <c r="AF2360" i="48"/>
  <c r="AF2361" i="48"/>
  <c r="AK2361" i="48" s="1"/>
  <c r="AF2362" i="48"/>
  <c r="AF2363" i="48"/>
  <c r="AF2364" i="48"/>
  <c r="AF2365" i="48"/>
  <c r="AF2366" i="48"/>
  <c r="AF2367" i="48"/>
  <c r="AF2368" i="48"/>
  <c r="AF2369" i="48"/>
  <c r="AF2370" i="48"/>
  <c r="AF2371" i="48"/>
  <c r="AF2372" i="48"/>
  <c r="AF2373" i="48"/>
  <c r="AK2373" i="48" s="1"/>
  <c r="AF2374" i="48"/>
  <c r="AF2375" i="48"/>
  <c r="AF2376" i="48"/>
  <c r="AF2377" i="48"/>
  <c r="AK2377" i="48" s="1"/>
  <c r="AF2378" i="48"/>
  <c r="AF2379" i="48"/>
  <c r="AF2380" i="48"/>
  <c r="AF2381" i="48"/>
  <c r="AF2382" i="48"/>
  <c r="AF2383" i="48"/>
  <c r="AF2384" i="48"/>
  <c r="AF2385" i="48"/>
  <c r="AF2386" i="48"/>
  <c r="AF2387" i="48"/>
  <c r="AF2388" i="48"/>
  <c r="AF2389" i="48"/>
  <c r="AK2389" i="48" s="1"/>
  <c r="AF2390" i="48"/>
  <c r="AF2391" i="48"/>
  <c r="AF2392" i="48"/>
  <c r="AF2393" i="48"/>
  <c r="AF2394" i="48"/>
  <c r="AF2395" i="48"/>
  <c r="AF2396" i="48"/>
  <c r="AF2397" i="48"/>
  <c r="AF2398" i="48"/>
  <c r="AF2399" i="48"/>
  <c r="AF2400" i="48"/>
  <c r="AF2401" i="48"/>
  <c r="AF2402" i="48"/>
  <c r="AF2403" i="48"/>
  <c r="AF2404" i="48"/>
  <c r="AF2405" i="48"/>
  <c r="AK2405" i="48" s="1"/>
  <c r="AF2406" i="48"/>
  <c r="AF2407" i="48"/>
  <c r="AF2408" i="48"/>
  <c r="AF2409" i="48"/>
  <c r="AK2409" i="48" s="1"/>
  <c r="AF2410" i="48"/>
  <c r="AF2411" i="48"/>
  <c r="AF2412" i="48"/>
  <c r="AF2413" i="48"/>
  <c r="AF2414" i="48"/>
  <c r="AF2415" i="48"/>
  <c r="AF2416" i="48"/>
  <c r="AF2417" i="48"/>
  <c r="AF2418" i="48"/>
  <c r="AF2419" i="48"/>
  <c r="AF2420" i="48"/>
  <c r="AF2421" i="48"/>
  <c r="AK2421" i="48" s="1"/>
  <c r="AF2422" i="48"/>
  <c r="AF2423" i="48"/>
  <c r="AF2424" i="48"/>
  <c r="AF2425" i="48"/>
  <c r="AF2426" i="48"/>
  <c r="AF2427" i="48"/>
  <c r="AF2428" i="48"/>
  <c r="AF2429" i="48"/>
  <c r="AF2430" i="48"/>
  <c r="AF2431" i="48"/>
  <c r="AF2432" i="48"/>
  <c r="AF2433" i="48"/>
  <c r="AF2434" i="48"/>
  <c r="AF2435" i="48"/>
  <c r="AF2436" i="48"/>
  <c r="AF2437" i="48"/>
  <c r="AK2437" i="48" s="1"/>
  <c r="AF2438" i="48"/>
  <c r="AF2439" i="48"/>
  <c r="AF2440" i="48"/>
  <c r="AF2441" i="48"/>
  <c r="AK2441" i="48" s="1"/>
  <c r="AF2442" i="48"/>
  <c r="AF2443" i="48"/>
  <c r="AF2444" i="48"/>
  <c r="AF2445" i="48"/>
  <c r="AF2446" i="48"/>
  <c r="AF2447" i="48"/>
  <c r="AF2448" i="48"/>
  <c r="AF2449" i="48"/>
  <c r="AK2449" i="48" s="1"/>
  <c r="AF2450" i="48"/>
  <c r="AF2451" i="48"/>
  <c r="AF2452" i="48"/>
  <c r="AF2453" i="48"/>
  <c r="AK2453" i="48" s="1"/>
  <c r="AF2454" i="48"/>
  <c r="AF2455" i="48"/>
  <c r="AF2456" i="48"/>
  <c r="AF2457" i="48"/>
  <c r="AF2458" i="48"/>
  <c r="AF2459" i="48"/>
  <c r="AF2460" i="48"/>
  <c r="AF2461" i="48"/>
  <c r="AF2462" i="48"/>
  <c r="AF2463" i="48"/>
  <c r="AF2464" i="48"/>
  <c r="AF2465" i="48"/>
  <c r="AF2466" i="48"/>
  <c r="AF2467" i="48"/>
  <c r="AF2468" i="48"/>
  <c r="AF2469" i="48"/>
  <c r="AK2469" i="48" s="1"/>
  <c r="AF2470" i="48"/>
  <c r="AF2471" i="48"/>
  <c r="AF2472" i="48"/>
  <c r="AF2473" i="48"/>
  <c r="AK2473" i="48" s="1"/>
  <c r="AF2474" i="48"/>
  <c r="AF2475" i="48"/>
  <c r="AF2476" i="48"/>
  <c r="AF2477" i="48"/>
  <c r="AF2478" i="48"/>
  <c r="AF2479" i="48"/>
  <c r="AF2480" i="48"/>
  <c r="AF2481" i="48"/>
  <c r="AF2482" i="48"/>
  <c r="AF2483" i="48"/>
  <c r="AF2484" i="48"/>
  <c r="AF2485" i="48"/>
  <c r="AK2485" i="48" s="1"/>
  <c r="AF2486" i="48"/>
  <c r="AF2487" i="48"/>
  <c r="AF2488" i="48"/>
  <c r="AF2489" i="48"/>
  <c r="AK2489" i="48" s="1"/>
  <c r="AF2490" i="48"/>
  <c r="AF2491" i="48"/>
  <c r="AF2492" i="48"/>
  <c r="AF2493" i="48"/>
  <c r="AF2494" i="48"/>
  <c r="AF2495" i="48"/>
  <c r="AF2496" i="48"/>
  <c r="AF2497" i="48"/>
  <c r="AF2498" i="48"/>
  <c r="AF2499" i="48"/>
  <c r="AF2500" i="48"/>
  <c r="AF2501" i="48"/>
  <c r="AK2501" i="48" s="1"/>
  <c r="AF2502" i="48"/>
  <c r="AF2503" i="48"/>
  <c r="AF2504" i="48"/>
  <c r="AF2505" i="48"/>
  <c r="AK2505" i="48" s="1"/>
  <c r="AF2506" i="48"/>
  <c r="AF2507" i="48"/>
  <c r="AF2508" i="48"/>
  <c r="AF2509" i="48"/>
  <c r="AK2509" i="48" s="1"/>
  <c r="AF2510" i="48"/>
  <c r="AF2511" i="48"/>
  <c r="AF2512" i="48"/>
  <c r="AF2513" i="48"/>
  <c r="AF2514" i="48"/>
  <c r="AF2515" i="48"/>
  <c r="AF2516" i="48"/>
  <c r="AF2517" i="48"/>
  <c r="AK2517" i="48" s="1"/>
  <c r="AF2518" i="48"/>
  <c r="AF2519" i="48"/>
  <c r="AF2520" i="48"/>
  <c r="AF2521" i="48"/>
  <c r="AF2522" i="48"/>
  <c r="AF2523" i="48"/>
  <c r="AF2524" i="48"/>
  <c r="AF2525" i="48"/>
  <c r="AK2525" i="48" s="1"/>
  <c r="AF2526" i="48"/>
  <c r="AF2527" i="48"/>
  <c r="AF2528" i="48"/>
  <c r="AF2529" i="48"/>
  <c r="AF2530" i="48"/>
  <c r="AF2531" i="48"/>
  <c r="AF2532" i="48"/>
  <c r="AF2533" i="48"/>
  <c r="AK2533" i="48" s="1"/>
  <c r="AF2534" i="48"/>
  <c r="AF2535" i="48"/>
  <c r="AF2536" i="48"/>
  <c r="AF2537" i="48"/>
  <c r="AK2537" i="48" s="1"/>
  <c r="AF2538" i="48"/>
  <c r="AF2539" i="48"/>
  <c r="AF2540" i="48"/>
  <c r="AF2541" i="48"/>
  <c r="AF2542" i="48"/>
  <c r="AF2543" i="48"/>
  <c r="AF2544" i="48"/>
  <c r="AF2545" i="48"/>
  <c r="AK2545" i="48" s="1"/>
  <c r="AF2546" i="48"/>
  <c r="AF2547" i="48"/>
  <c r="AF2548" i="48"/>
  <c r="AF2549" i="48"/>
  <c r="AK2549" i="48" s="1"/>
  <c r="AF2550" i="48"/>
  <c r="AF2551" i="48"/>
  <c r="AF2552" i="48"/>
  <c r="AF2553" i="48"/>
  <c r="AF2554" i="48"/>
  <c r="AF2555" i="48"/>
  <c r="AF2556" i="48"/>
  <c r="AF2557" i="48"/>
  <c r="AF2558" i="48"/>
  <c r="AF2559" i="48"/>
  <c r="AF2560" i="48"/>
  <c r="AF2561" i="48"/>
  <c r="AF2562" i="48"/>
  <c r="AF2563" i="48"/>
  <c r="AF2564" i="48"/>
  <c r="AF2565" i="48"/>
  <c r="AK2565" i="48" s="1"/>
  <c r="AF2566" i="48"/>
  <c r="AF2567" i="48"/>
  <c r="AF2568" i="48"/>
  <c r="AF2569" i="48"/>
  <c r="AK2569" i="48" s="1"/>
  <c r="AF2570" i="48"/>
  <c r="AF2571" i="48"/>
  <c r="AF2572" i="48"/>
  <c r="AF2573" i="48"/>
  <c r="AF2574" i="48"/>
  <c r="AF2575" i="48"/>
  <c r="AF2576" i="48"/>
  <c r="AF2577" i="48"/>
  <c r="AF2578" i="48"/>
  <c r="AF2579" i="48"/>
  <c r="AF2580" i="48"/>
  <c r="AF2581" i="48"/>
  <c r="AK2581" i="48" s="1"/>
  <c r="AF2582" i="48"/>
  <c r="AF2583" i="48"/>
  <c r="AF2584" i="48"/>
  <c r="AF2585" i="48"/>
  <c r="AF2586" i="48"/>
  <c r="AF2587" i="48"/>
  <c r="AF2588" i="48"/>
  <c r="AF2589" i="48"/>
  <c r="AF2590" i="48"/>
  <c r="AF2591" i="48"/>
  <c r="AF2592" i="48"/>
  <c r="AF2593" i="48"/>
  <c r="AF2594" i="48"/>
  <c r="AF2595" i="48"/>
  <c r="AF2596" i="48"/>
  <c r="AF2597" i="48"/>
  <c r="AK2597" i="48" s="1"/>
  <c r="AF2598" i="48"/>
  <c r="AF2599" i="48"/>
  <c r="AF2600" i="48"/>
  <c r="AF2601" i="48"/>
  <c r="AK2601" i="48" s="1"/>
  <c r="AF2602" i="48"/>
  <c r="AF2603" i="48"/>
  <c r="AF2604" i="48"/>
  <c r="AF2605" i="48"/>
  <c r="AF2606" i="48"/>
  <c r="AF2607" i="48"/>
  <c r="AF2608" i="48"/>
  <c r="AF2609" i="48"/>
  <c r="AF2610" i="48"/>
  <c r="AF2611" i="48"/>
  <c r="AF2612" i="48"/>
  <c r="AF2613" i="48"/>
  <c r="AK2613" i="48" s="1"/>
  <c r="AF2614" i="48"/>
  <c r="AF2615" i="48"/>
  <c r="AF2616" i="48"/>
  <c r="AF2617" i="48"/>
  <c r="AF2618" i="48"/>
  <c r="AF2619" i="48"/>
  <c r="AF2620" i="48"/>
  <c r="AF2621" i="48"/>
  <c r="AF2622" i="48"/>
  <c r="AF2623" i="48"/>
  <c r="AF2624" i="48"/>
  <c r="AF2625" i="48"/>
  <c r="AF2626" i="48"/>
  <c r="AF2627" i="48"/>
  <c r="AF2628" i="48"/>
  <c r="AF2629" i="48"/>
  <c r="AK2629" i="48" s="1"/>
  <c r="AF2630" i="48"/>
  <c r="AF2631" i="48"/>
  <c r="AF2632" i="48"/>
  <c r="AF2633" i="48"/>
  <c r="AK2633" i="48" s="1"/>
  <c r="AF2634" i="48"/>
  <c r="AF2635" i="48"/>
  <c r="AF2636" i="48"/>
  <c r="AF2637" i="48"/>
  <c r="AF2638" i="48"/>
  <c r="AF2639" i="48"/>
  <c r="AF2640" i="48"/>
  <c r="AF2641" i="48"/>
  <c r="AF2642" i="48"/>
  <c r="AF2643" i="48"/>
  <c r="AF2644" i="48"/>
  <c r="AF2645" i="48"/>
  <c r="AK2645" i="48" s="1"/>
  <c r="AF2646" i="48"/>
  <c r="AF2647" i="48"/>
  <c r="AF2648" i="48"/>
  <c r="AF2649" i="48"/>
  <c r="AF2650" i="48"/>
  <c r="AF2651" i="48"/>
  <c r="AF2652" i="48"/>
  <c r="AF2653" i="48"/>
  <c r="AF2654" i="48"/>
  <c r="AF2655" i="48"/>
  <c r="AF2656" i="48"/>
  <c r="AF2657" i="48"/>
  <c r="AF2658" i="48"/>
  <c r="AF2659" i="48"/>
  <c r="AF2660" i="48"/>
  <c r="AF2661" i="48"/>
  <c r="AK2661" i="48" s="1"/>
  <c r="AF2662" i="48"/>
  <c r="AF2663" i="48"/>
  <c r="AF2664" i="48"/>
  <c r="AF2665" i="48"/>
  <c r="AK2665" i="48" s="1"/>
  <c r="AF2666" i="48"/>
  <c r="AF2667" i="48"/>
  <c r="AF2668" i="48"/>
  <c r="AF2669" i="48"/>
  <c r="AF2670" i="48"/>
  <c r="AF2671" i="48"/>
  <c r="AF2672" i="48"/>
  <c r="AF2673" i="48"/>
  <c r="AF2674" i="48"/>
  <c r="AF2675" i="48"/>
  <c r="AF2676" i="48"/>
  <c r="AF2677" i="48"/>
  <c r="AK2677" i="48" s="1"/>
  <c r="AF2678" i="48"/>
  <c r="AF2679" i="48"/>
  <c r="AF2680" i="48"/>
  <c r="AF2681" i="48"/>
  <c r="AF2682" i="48"/>
  <c r="AF2683" i="48"/>
  <c r="AF2684" i="48"/>
  <c r="AF2685" i="48"/>
  <c r="AF2686" i="48"/>
  <c r="AF2687" i="48"/>
  <c r="AF2688" i="48"/>
  <c r="AF2689" i="48"/>
  <c r="AK2689" i="48" s="1"/>
  <c r="AF2690" i="48"/>
  <c r="AF2691" i="48"/>
  <c r="AF2692" i="48"/>
  <c r="AF2693" i="48"/>
  <c r="AK2693" i="48" s="1"/>
  <c r="AF2694" i="48"/>
  <c r="AF2695" i="48"/>
  <c r="AF2696" i="48"/>
  <c r="AF2697" i="48"/>
  <c r="AK2697" i="48" s="1"/>
  <c r="AF2698" i="48"/>
  <c r="AF2699" i="48"/>
  <c r="AF2700" i="48"/>
  <c r="AF2701" i="48"/>
  <c r="AF2702" i="48"/>
  <c r="AF2703" i="48"/>
  <c r="AF2704" i="48"/>
  <c r="AF2705" i="48"/>
  <c r="AF2706" i="48"/>
  <c r="AF2707" i="48"/>
  <c r="AF2708" i="48"/>
  <c r="AF2709" i="48"/>
  <c r="AK2709" i="48" s="1"/>
  <c r="AF2710" i="48"/>
  <c r="AF2711" i="48"/>
  <c r="AF2712" i="48"/>
  <c r="AF2713" i="48"/>
  <c r="AF2714" i="48"/>
  <c r="AF2715" i="48"/>
  <c r="AF2716" i="48"/>
  <c r="AF2717" i="48"/>
  <c r="AF2718" i="48"/>
  <c r="AF2719" i="48"/>
  <c r="AF2720" i="48"/>
  <c r="AF2721" i="48"/>
  <c r="AF2722" i="48"/>
  <c r="AF2723" i="48"/>
  <c r="AF2724" i="48"/>
  <c r="AF2725" i="48"/>
  <c r="AK2725" i="48" s="1"/>
  <c r="AF2726" i="48"/>
  <c r="AF2727" i="48"/>
  <c r="AF2728" i="48"/>
  <c r="AF2729" i="48"/>
  <c r="AK2729" i="48" s="1"/>
  <c r="AF2730" i="48"/>
  <c r="AF2731" i="48"/>
  <c r="AF2732" i="48"/>
  <c r="AF2733" i="48"/>
  <c r="AF2734" i="48"/>
  <c r="AF2735" i="48"/>
  <c r="AF2736" i="48"/>
  <c r="AF2737" i="48"/>
  <c r="AF2738" i="48"/>
  <c r="AF2739" i="48"/>
  <c r="AF2740" i="48"/>
  <c r="AF2741" i="48"/>
  <c r="AK2741" i="48" s="1"/>
  <c r="AF2742" i="48"/>
  <c r="AF2743" i="48"/>
  <c r="AF2744" i="48"/>
  <c r="AF2745" i="48"/>
  <c r="AK2745" i="48" s="1"/>
  <c r="AF2746" i="48"/>
  <c r="AF2747" i="48"/>
  <c r="AF2748" i="48"/>
  <c r="AF2749" i="48"/>
  <c r="AF2750" i="48"/>
  <c r="AF2751" i="48"/>
  <c r="AF2752" i="48"/>
  <c r="AF2753" i="48"/>
  <c r="AF2754" i="48"/>
  <c r="AF2755" i="48"/>
  <c r="AF2756" i="48"/>
  <c r="AF2757" i="48"/>
  <c r="AK2757" i="48" s="1"/>
  <c r="AF2758" i="48"/>
  <c r="AF2759" i="48"/>
  <c r="AF2760" i="48"/>
  <c r="AF2761" i="48"/>
  <c r="AK2761" i="48" s="1"/>
  <c r="AF2762" i="48"/>
  <c r="AF2763" i="48"/>
  <c r="AF2764" i="48"/>
  <c r="AF2765" i="48"/>
  <c r="AF2766" i="48"/>
  <c r="AF2767" i="48"/>
  <c r="AF2768" i="48"/>
  <c r="AF2769" i="48"/>
  <c r="AF2770" i="48"/>
  <c r="AF2771" i="48"/>
  <c r="AF2772" i="48"/>
  <c r="AF2773" i="48"/>
  <c r="AK2773" i="48" s="1"/>
  <c r="AF2774" i="48"/>
  <c r="AF2775" i="48"/>
  <c r="AF2776" i="48"/>
  <c r="AF2777" i="48"/>
  <c r="AF2778" i="48"/>
  <c r="AF2779" i="48"/>
  <c r="AF2780" i="48"/>
  <c r="AF2781" i="48"/>
  <c r="AF2782" i="48"/>
  <c r="AF2783" i="48"/>
  <c r="AF2784" i="48"/>
  <c r="AF2785" i="48"/>
  <c r="AF2786" i="48"/>
  <c r="AF2787" i="48"/>
  <c r="AF2788" i="48"/>
  <c r="AF2789" i="48"/>
  <c r="AK2789" i="48" s="1"/>
  <c r="AF2790" i="48"/>
  <c r="AF2791" i="48"/>
  <c r="AF2792" i="48"/>
  <c r="AF2793" i="48"/>
  <c r="AK2793" i="48" s="1"/>
  <c r="AF2794" i="48"/>
  <c r="AF2795" i="48"/>
  <c r="AF2796" i="48"/>
  <c r="AF2797" i="48"/>
  <c r="AF2798" i="48"/>
  <c r="AF2799" i="48"/>
  <c r="AF2800" i="48"/>
  <c r="AF2801" i="48"/>
  <c r="AF2802" i="48"/>
  <c r="AF2803" i="48"/>
  <c r="AF2804" i="48"/>
  <c r="AF2805" i="48"/>
  <c r="AK2805" i="48" s="1"/>
  <c r="AF2806" i="48"/>
  <c r="AF2807" i="48"/>
  <c r="AF2808" i="48"/>
  <c r="AF2809" i="48"/>
  <c r="AF2810" i="48"/>
  <c r="AF2811" i="48"/>
  <c r="AF2812" i="48"/>
  <c r="AF2813" i="48"/>
  <c r="AF2814" i="48"/>
  <c r="AF2815" i="48"/>
  <c r="AF2816" i="48"/>
  <c r="AF2817" i="48"/>
  <c r="AK2817" i="48" s="1"/>
  <c r="AF2818" i="48"/>
  <c r="AF2819" i="48"/>
  <c r="AF2820" i="48"/>
  <c r="AF2821" i="48"/>
  <c r="AK2821" i="48" s="1"/>
  <c r="AF2822" i="48"/>
  <c r="AF2823" i="48"/>
  <c r="AF2824" i="48"/>
  <c r="AF2825" i="48"/>
  <c r="AK2825" i="48" s="1"/>
  <c r="AF2826" i="48"/>
  <c r="AF2827" i="48"/>
  <c r="AF2828" i="48"/>
  <c r="AF2829" i="48"/>
  <c r="AF2830" i="48"/>
  <c r="AF2831" i="48"/>
  <c r="AF2832" i="48"/>
  <c r="AF2833" i="48"/>
  <c r="AK2833" i="48" s="1"/>
  <c r="AF2834" i="48"/>
  <c r="AF2835" i="48"/>
  <c r="AF2836" i="48"/>
  <c r="AF2837" i="48"/>
  <c r="AK2837" i="48" s="1"/>
  <c r="AF2838" i="48"/>
  <c r="AF2839" i="48"/>
  <c r="AF2840" i="48"/>
  <c r="AF2841" i="48"/>
  <c r="AF2842" i="48"/>
  <c r="AF2843" i="48"/>
  <c r="AF2844" i="48"/>
  <c r="AF2845" i="48"/>
  <c r="AK2845" i="48" s="1"/>
  <c r="AF2846" i="48"/>
  <c r="AF2847" i="48"/>
  <c r="AF2848" i="48"/>
  <c r="AF2849" i="48"/>
  <c r="AF2850" i="48"/>
  <c r="AF2851" i="48"/>
  <c r="AF2852" i="48"/>
  <c r="AF2853" i="48"/>
  <c r="AK2853" i="48" s="1"/>
  <c r="AF2854" i="48"/>
  <c r="AF2855" i="48"/>
  <c r="AF2856" i="48"/>
  <c r="AF2857" i="48"/>
  <c r="AK2857" i="48" s="1"/>
  <c r="AF2858" i="48"/>
  <c r="AF2859" i="48"/>
  <c r="AF2860" i="48"/>
  <c r="AF2861" i="48"/>
  <c r="AK2861" i="48" s="1"/>
  <c r="AF2862" i="48"/>
  <c r="AF2863" i="48"/>
  <c r="AF2864" i="48"/>
  <c r="AF2865" i="48"/>
  <c r="AF2866" i="48"/>
  <c r="AF2867" i="48"/>
  <c r="AF2868" i="48"/>
  <c r="AF2869" i="48"/>
  <c r="AK2869" i="48" s="1"/>
  <c r="AF2870" i="48"/>
  <c r="AF2871" i="48"/>
  <c r="AF2872" i="48"/>
  <c r="AF2873" i="48"/>
  <c r="AF2874" i="48"/>
  <c r="AF2875" i="48"/>
  <c r="AF2876" i="48"/>
  <c r="AF2877" i="48"/>
  <c r="AF2878" i="48"/>
  <c r="AF2879" i="48"/>
  <c r="AF2880" i="48"/>
  <c r="AF2881" i="48"/>
  <c r="AF2882" i="48"/>
  <c r="AF2883" i="48"/>
  <c r="AF2884" i="48"/>
  <c r="AF2885" i="48"/>
  <c r="AK2885" i="48" s="1"/>
  <c r="AF2886" i="48"/>
  <c r="AF2887" i="48"/>
  <c r="AF2888" i="48"/>
  <c r="AF2889" i="48"/>
  <c r="AK2889" i="48" s="1"/>
  <c r="AF2890" i="48"/>
  <c r="AF2891" i="48"/>
  <c r="AF2892" i="48"/>
  <c r="AF2893" i="48"/>
  <c r="AF2894" i="48"/>
  <c r="AF2895" i="48"/>
  <c r="AF2896" i="48"/>
  <c r="AF2897" i="48"/>
  <c r="AF2898" i="48"/>
  <c r="AF2899" i="48"/>
  <c r="AF2900" i="48"/>
  <c r="AF2901" i="48"/>
  <c r="AK2901" i="48" s="1"/>
  <c r="AF2902" i="48"/>
  <c r="AF2903" i="48"/>
  <c r="AF2904" i="48"/>
  <c r="AF2905" i="48"/>
  <c r="AF2906" i="48"/>
  <c r="AF2907" i="48"/>
  <c r="AF2908" i="48"/>
  <c r="AF2909" i="48"/>
  <c r="AF2910" i="48"/>
  <c r="AF2911" i="48"/>
  <c r="AF2912" i="48"/>
  <c r="AF2913" i="48"/>
  <c r="AF2914" i="48"/>
  <c r="AF2915" i="48"/>
  <c r="AF2916" i="48"/>
  <c r="AF2917" i="48"/>
  <c r="AK2917" i="48" s="1"/>
  <c r="AF2918" i="48"/>
  <c r="AF2919" i="48"/>
  <c r="AF2920" i="48"/>
  <c r="AF2921" i="48"/>
  <c r="AK2921" i="48" s="1"/>
  <c r="AF2922" i="48"/>
  <c r="AF2923" i="48"/>
  <c r="AF2924" i="48"/>
  <c r="AF2925" i="48"/>
  <c r="AF2926" i="48"/>
  <c r="AF2927" i="48"/>
  <c r="AF2928" i="48"/>
  <c r="AF2929" i="48"/>
  <c r="AF2930" i="48"/>
  <c r="AF2931" i="48"/>
  <c r="AF2932" i="48"/>
  <c r="AF2933" i="48"/>
  <c r="AK2933" i="48" s="1"/>
  <c r="AF2934" i="48"/>
  <c r="AF2935" i="48"/>
  <c r="AF2936" i="48"/>
  <c r="AF2937" i="48"/>
  <c r="AF2938" i="48"/>
  <c r="AF2939" i="48"/>
  <c r="AF2940" i="48"/>
  <c r="AF2941" i="48"/>
  <c r="AF2942" i="48"/>
  <c r="AF2943" i="48"/>
  <c r="AF2944" i="48"/>
  <c r="AF2945" i="48"/>
  <c r="AK2945" i="48" s="1"/>
  <c r="AF2946" i="48"/>
  <c r="AF2947" i="48"/>
  <c r="AF2948" i="48"/>
  <c r="AF2949" i="48"/>
  <c r="AK2949" i="48" s="1"/>
  <c r="AF2950" i="48"/>
  <c r="AF2951" i="48"/>
  <c r="AF2952" i="48"/>
  <c r="AF2953" i="48"/>
  <c r="AK2953" i="48" s="1"/>
  <c r="AF2954" i="48"/>
  <c r="AF2955" i="48"/>
  <c r="AF2956" i="48"/>
  <c r="AF2957" i="48"/>
  <c r="AF2958" i="48"/>
  <c r="AF2959" i="48"/>
  <c r="AF2960" i="48"/>
  <c r="AF2961" i="48"/>
  <c r="AK2961" i="48" s="1"/>
  <c r="AF2962" i="48"/>
  <c r="AF2963" i="48"/>
  <c r="AF2964" i="48"/>
  <c r="AF2965" i="48"/>
  <c r="AK2965" i="48" s="1"/>
  <c r="AF2966" i="48"/>
  <c r="AF2967" i="48"/>
  <c r="AF2968" i="48"/>
  <c r="AF2969" i="48"/>
  <c r="AF2970" i="48"/>
  <c r="AF2971" i="48"/>
  <c r="AF2972" i="48"/>
  <c r="AF2973" i="48"/>
  <c r="AK2973" i="48" s="1"/>
  <c r="AF2974" i="48"/>
  <c r="AF2975" i="48"/>
  <c r="AF2976" i="48"/>
  <c r="AF2977" i="48"/>
  <c r="AF2978" i="48"/>
  <c r="AF2979" i="48"/>
  <c r="AF2980" i="48"/>
  <c r="AF2981" i="48"/>
  <c r="AK2981" i="48" s="1"/>
  <c r="AF2982" i="48"/>
  <c r="AF2983" i="48"/>
  <c r="AF2984" i="48"/>
  <c r="AF2985" i="48"/>
  <c r="AK2985" i="48" s="1"/>
  <c r="AF2986" i="48"/>
  <c r="AF2987" i="48"/>
  <c r="AF2988" i="48"/>
  <c r="AF2989" i="48"/>
  <c r="AK2989" i="48" s="1"/>
  <c r="AF2990" i="48"/>
  <c r="AF2991" i="48"/>
  <c r="AF2992" i="48"/>
  <c r="AF2993" i="48"/>
  <c r="AF2994" i="48"/>
  <c r="AF2995" i="48"/>
  <c r="AF2996" i="48"/>
  <c r="AF2997" i="48"/>
  <c r="AK2997" i="48" s="1"/>
  <c r="AF2998" i="48"/>
  <c r="AF2999" i="48"/>
  <c r="AF3000" i="48"/>
  <c r="AF3001" i="48"/>
  <c r="AK3001" i="48" s="1"/>
  <c r="AF3002" i="48"/>
  <c r="AF3003" i="48"/>
  <c r="AF3004" i="48"/>
  <c r="AF3005" i="48"/>
  <c r="AF3006" i="48"/>
  <c r="AF3007" i="48"/>
  <c r="AF3008" i="48"/>
  <c r="AF3009" i="48"/>
  <c r="AF3010" i="48"/>
  <c r="AF3011" i="48"/>
  <c r="AF3012" i="48"/>
  <c r="AF3013" i="48"/>
  <c r="AK3013" i="48" s="1"/>
  <c r="AF3014" i="48"/>
  <c r="AF3015" i="48"/>
  <c r="AF3016" i="48"/>
  <c r="AF3017" i="48"/>
  <c r="AK3017" i="48" s="1"/>
  <c r="AF3018" i="48"/>
  <c r="AF3019" i="48"/>
  <c r="AF3020" i="48"/>
  <c r="AF3021" i="48"/>
  <c r="AF3022" i="48"/>
  <c r="AF3023" i="48"/>
  <c r="AF3024" i="48"/>
  <c r="AF3025" i="48"/>
  <c r="AF3026" i="48"/>
  <c r="AF3027" i="48"/>
  <c r="AF3028" i="48"/>
  <c r="AF3029" i="48"/>
  <c r="AK3029" i="48" s="1"/>
  <c r="AF3030" i="48"/>
  <c r="AF3031" i="48"/>
  <c r="AF3032" i="48"/>
  <c r="AF3033" i="48"/>
  <c r="AF3034" i="48"/>
  <c r="AF3035" i="48"/>
  <c r="AF3036" i="48"/>
  <c r="AF3037" i="48"/>
  <c r="AF3038" i="48"/>
  <c r="AF3039" i="48"/>
  <c r="AF3040" i="48"/>
  <c r="AF3041" i="48"/>
  <c r="AF3042" i="48"/>
  <c r="AF3043" i="48"/>
  <c r="AF3044" i="48"/>
  <c r="AF3045" i="48"/>
  <c r="AK3045" i="48" s="1"/>
  <c r="AF3046" i="48"/>
  <c r="AF3047" i="48"/>
  <c r="AF3048" i="48"/>
  <c r="AF3049" i="48"/>
  <c r="AK3049" i="48" s="1"/>
  <c r="AF3050" i="48"/>
  <c r="AF3051" i="48"/>
  <c r="AF3052" i="48"/>
  <c r="AF3053" i="48"/>
  <c r="AF3054" i="48"/>
  <c r="AF3055" i="48"/>
  <c r="AF3056" i="48"/>
  <c r="AF3057" i="48"/>
  <c r="AF3058" i="48"/>
  <c r="AF3059" i="48"/>
  <c r="AF3060" i="48"/>
  <c r="AF3061" i="48"/>
  <c r="AK3061" i="48" s="1"/>
  <c r="AF3062" i="48"/>
  <c r="AF3063" i="48"/>
  <c r="AF3064" i="48"/>
  <c r="AF3065" i="48"/>
  <c r="AF3066" i="48"/>
  <c r="AF3067" i="48"/>
  <c r="AF3068" i="48"/>
  <c r="AF3069" i="48"/>
  <c r="AF3070" i="48"/>
  <c r="AF3071" i="48"/>
  <c r="AF3072" i="48"/>
  <c r="AF3073" i="48"/>
  <c r="AK3073" i="48" s="1"/>
  <c r="AF3074" i="48"/>
  <c r="AF3075" i="48"/>
  <c r="AF3076" i="48"/>
  <c r="AF3077" i="48"/>
  <c r="AK3077" i="48" s="1"/>
  <c r="AF3078" i="48"/>
  <c r="AF3079" i="48"/>
  <c r="AF3080" i="48"/>
  <c r="AF3081" i="48"/>
  <c r="AK3081" i="48" s="1"/>
  <c r="AF3082" i="48"/>
  <c r="AF3083" i="48"/>
  <c r="AF3084" i="48"/>
  <c r="AF3085" i="48"/>
  <c r="AF3086" i="48"/>
  <c r="AF3087" i="48"/>
  <c r="AF3088" i="48"/>
  <c r="AF3089" i="48"/>
  <c r="AK3089" i="48" s="1"/>
  <c r="AF3090" i="48"/>
  <c r="AF3091" i="48"/>
  <c r="AF3092" i="48"/>
  <c r="AF3093" i="48"/>
  <c r="AK3093" i="48" s="1"/>
  <c r="AF3094" i="48"/>
  <c r="AF3095" i="48"/>
  <c r="AF3096" i="48"/>
  <c r="AF3097" i="48"/>
  <c r="AF3098" i="48"/>
  <c r="AF3099" i="48"/>
  <c r="AF3100" i="48"/>
  <c r="AF3101" i="48"/>
  <c r="AK3101" i="48" s="1"/>
  <c r="AF3102" i="48"/>
  <c r="AF3103" i="48"/>
  <c r="AF3104" i="48"/>
  <c r="AF3105" i="48"/>
  <c r="AF3106" i="48"/>
  <c r="AF3107" i="48"/>
  <c r="AF3108" i="48"/>
  <c r="AF3109" i="48"/>
  <c r="AK3109" i="48" s="1"/>
  <c r="AF3110" i="48"/>
  <c r="AF3111" i="48"/>
  <c r="AF3112" i="48"/>
  <c r="AF3113" i="48"/>
  <c r="AK3113" i="48" s="1"/>
  <c r="AF3114" i="48"/>
  <c r="AF3115" i="48"/>
  <c r="AF3116" i="48"/>
  <c r="AF3117" i="48"/>
  <c r="AK3117" i="48" s="1"/>
  <c r="AF3118" i="48"/>
  <c r="AF3119" i="48"/>
  <c r="AF3120" i="48"/>
  <c r="AF3121" i="48"/>
  <c r="AF3122" i="48"/>
  <c r="AF3123" i="48"/>
  <c r="AF3124" i="48"/>
  <c r="AF3125" i="48"/>
  <c r="AK3125" i="48" s="1"/>
  <c r="AF3126" i="48"/>
  <c r="AF3127" i="48"/>
  <c r="AF3128" i="48"/>
  <c r="AF3129" i="48"/>
  <c r="AF3130" i="48"/>
  <c r="AF3131" i="48"/>
  <c r="AF3132" i="48"/>
  <c r="AF3133" i="48"/>
  <c r="AF3134" i="48"/>
  <c r="AF3135" i="48"/>
  <c r="AF3136" i="48"/>
  <c r="AF3137" i="48"/>
  <c r="AF3138" i="48"/>
  <c r="AF3139" i="48"/>
  <c r="AF3140" i="48"/>
  <c r="AF3141" i="48"/>
  <c r="AK3141" i="48" s="1"/>
  <c r="AF3142" i="48"/>
  <c r="AF3143" i="48"/>
  <c r="AF3144" i="48"/>
  <c r="AF3145" i="48"/>
  <c r="AK3145" i="48" s="1"/>
  <c r="AF3146" i="48"/>
  <c r="AF3147" i="48"/>
  <c r="AF3148" i="48"/>
  <c r="AF3149" i="48"/>
  <c r="AF3150" i="48"/>
  <c r="AF3151" i="48"/>
  <c r="AF3152" i="48"/>
  <c r="AF3153" i="48"/>
  <c r="AF3154" i="48"/>
  <c r="AF3155" i="48"/>
  <c r="AF3156" i="48"/>
  <c r="AF3157" i="48"/>
  <c r="AK3157" i="48" s="1"/>
  <c r="AF3158" i="48"/>
  <c r="AF3159" i="48"/>
  <c r="AF3160" i="48"/>
  <c r="AF3161" i="48"/>
  <c r="AF3162" i="48"/>
  <c r="AF3163" i="48"/>
  <c r="AF3164" i="48"/>
  <c r="AF3165" i="48"/>
  <c r="AF3166" i="48"/>
  <c r="AF3167" i="48"/>
  <c r="AF3168" i="48"/>
  <c r="AF3169" i="48"/>
  <c r="AF3170" i="48"/>
  <c r="AF3171" i="48"/>
  <c r="AF3172" i="48"/>
  <c r="AF3173" i="48"/>
  <c r="AK3173" i="48" s="1"/>
  <c r="AF3174" i="48"/>
  <c r="AF3175" i="48"/>
  <c r="AF3176" i="48"/>
  <c r="AF3177" i="48"/>
  <c r="AK3177" i="48" s="1"/>
  <c r="AF3178" i="48"/>
  <c r="AF3179" i="48"/>
  <c r="AF3180" i="48"/>
  <c r="AF3181" i="48"/>
  <c r="AF3182" i="48"/>
  <c r="AF3183" i="48"/>
  <c r="AF3184" i="48"/>
  <c r="AF3185" i="48"/>
  <c r="AF3186" i="48"/>
  <c r="AF3187" i="48"/>
  <c r="AF3188" i="48"/>
  <c r="AF3189" i="48"/>
  <c r="AK3189" i="48" s="1"/>
  <c r="AF3190" i="48"/>
  <c r="AF3191" i="48"/>
  <c r="AF3192" i="48"/>
  <c r="AF3193" i="48"/>
  <c r="AF3194" i="48"/>
  <c r="AF3195" i="48"/>
  <c r="AF3196" i="48"/>
  <c r="AF3197" i="48"/>
  <c r="AF3198" i="48"/>
  <c r="AF3199" i="48"/>
  <c r="AF3200" i="48"/>
  <c r="AF3201" i="48"/>
  <c r="AF3202" i="48"/>
  <c r="AF3203" i="48"/>
  <c r="AF3204" i="48"/>
  <c r="AF3205" i="48"/>
  <c r="AK3205" i="48" s="1"/>
  <c r="AF3206" i="48"/>
  <c r="AF3207" i="48"/>
  <c r="AF3208" i="48"/>
  <c r="AF3209" i="48"/>
  <c r="AK3209" i="48" s="1"/>
  <c r="AF3210" i="48"/>
  <c r="AF3211" i="48"/>
  <c r="AF3212" i="48"/>
  <c r="AF3213" i="48"/>
  <c r="AF3214" i="48"/>
  <c r="AF3215" i="48"/>
  <c r="AF3216" i="48"/>
  <c r="AF3217" i="48"/>
  <c r="AK3217" i="48" s="1"/>
  <c r="AF3218" i="48"/>
  <c r="AF3219" i="48"/>
  <c r="AF3220" i="48"/>
  <c r="AF3221" i="48"/>
  <c r="AK3221" i="48" s="1"/>
  <c r="AF3222" i="48"/>
  <c r="AF3223" i="48"/>
  <c r="AF3224" i="48"/>
  <c r="AF3225" i="48"/>
  <c r="AF3226" i="48"/>
  <c r="AF3227" i="48"/>
  <c r="AF2" i="48"/>
  <c r="AJ4" i="48"/>
  <c r="AJ5" i="48"/>
  <c r="AJ6" i="48" s="1"/>
  <c r="AJ7" i="48" s="1"/>
  <c r="AJ8" i="48" s="1"/>
  <c r="AJ9" i="48"/>
  <c r="AJ10" i="48"/>
  <c r="AJ11" i="48"/>
  <c r="AJ12" i="48" s="1"/>
  <c r="AJ13" i="48" s="1"/>
  <c r="AJ14" i="48" s="1"/>
  <c r="AJ15" i="48" s="1"/>
  <c r="AJ16" i="48" s="1"/>
  <c r="AJ17" i="48" s="1"/>
  <c r="AJ18" i="48" s="1"/>
  <c r="AJ19" i="48" s="1"/>
  <c r="AJ20" i="48" s="1"/>
  <c r="AJ21" i="48" s="1"/>
  <c r="AJ22" i="48" s="1"/>
  <c r="AJ23" i="48" s="1"/>
  <c r="AJ24" i="48" s="1"/>
  <c r="AJ25" i="48" s="1"/>
  <c r="AJ26" i="48" s="1"/>
  <c r="AJ27" i="48" s="1"/>
  <c r="AJ28" i="48" s="1"/>
  <c r="AJ29" i="48" s="1"/>
  <c r="AJ30" i="48" s="1"/>
  <c r="AJ31" i="48" s="1"/>
  <c r="AJ32" i="48" s="1"/>
  <c r="AJ33" i="48" s="1"/>
  <c r="AJ34" i="48"/>
  <c r="AJ35" i="48" s="1"/>
  <c r="AJ36" i="48" s="1"/>
  <c r="AJ37" i="48" s="1"/>
  <c r="AJ38" i="48" s="1"/>
  <c r="AJ39" i="48" s="1"/>
  <c r="AJ40" i="48" s="1"/>
  <c r="AJ41" i="48" s="1"/>
  <c r="AJ42" i="48" s="1"/>
  <c r="AJ43" i="48" s="1"/>
  <c r="AJ44" i="48" s="1"/>
  <c r="AJ45" i="48" s="1"/>
  <c r="AJ46" i="48" s="1"/>
  <c r="AJ47" i="48"/>
  <c r="AJ48" i="48" s="1"/>
  <c r="AJ49" i="48" s="1"/>
  <c r="AJ50" i="48" s="1"/>
  <c r="AJ51" i="48" s="1"/>
  <c r="AJ52" i="48" s="1"/>
  <c r="AJ53" i="48" s="1"/>
  <c r="AJ54" i="48" s="1"/>
  <c r="AJ55" i="48" s="1"/>
  <c r="AJ56" i="48" s="1"/>
  <c r="AJ57" i="48" s="1"/>
  <c r="AJ58" i="48" s="1"/>
  <c r="AJ59" i="48" s="1"/>
  <c r="AJ60" i="48" s="1"/>
  <c r="AJ61" i="48"/>
  <c r="AJ62" i="48" s="1"/>
  <c r="AJ63" i="48"/>
  <c r="AJ64" i="48" s="1"/>
  <c r="AJ65" i="48" s="1"/>
  <c r="AJ66" i="48" s="1"/>
  <c r="AJ67" i="48" s="1"/>
  <c r="AJ68" i="48" s="1"/>
  <c r="AJ69" i="48" s="1"/>
  <c r="AJ70" i="48" s="1"/>
  <c r="AJ71" i="48" s="1"/>
  <c r="AJ72" i="48" s="1"/>
  <c r="AJ73" i="48" s="1"/>
  <c r="AJ74" i="48" s="1"/>
  <c r="AJ75" i="48" s="1"/>
  <c r="AJ76" i="48" s="1"/>
  <c r="AJ77" i="48" s="1"/>
  <c r="AJ78" i="48" s="1"/>
  <c r="AJ79" i="48" s="1"/>
  <c r="AJ80" i="48" s="1"/>
  <c r="AJ81" i="48" s="1"/>
  <c r="AJ82" i="48" s="1"/>
  <c r="AJ83" i="48" s="1"/>
  <c r="AJ84" i="48" s="1"/>
  <c r="AJ85" i="48" s="1"/>
  <c r="AJ86" i="48"/>
  <c r="AJ87" i="48" s="1"/>
  <c r="AJ88" i="48" s="1"/>
  <c r="AJ89" i="48" s="1"/>
  <c r="AJ90" i="48" s="1"/>
  <c r="AJ91" i="48" s="1"/>
  <c r="AJ92" i="48" s="1"/>
  <c r="AJ93" i="48" s="1"/>
  <c r="AJ94" i="48" s="1"/>
  <c r="AJ95" i="48" s="1"/>
  <c r="AJ96" i="48" s="1"/>
  <c r="AJ97" i="48" s="1"/>
  <c r="AJ98" i="48" s="1"/>
  <c r="AJ99" i="48" s="1"/>
  <c r="AJ100" i="48" s="1"/>
  <c r="AJ101" i="48"/>
  <c r="AJ102" i="48" s="1"/>
  <c r="AJ103" i="48" s="1"/>
  <c r="AJ104" i="48" s="1"/>
  <c r="AJ105" i="48" s="1"/>
  <c r="AJ106" i="48" s="1"/>
  <c r="AJ107" i="48" s="1"/>
  <c r="AJ108" i="48" s="1"/>
  <c r="AJ109" i="48" s="1"/>
  <c r="AJ110" i="48" s="1"/>
  <c r="AJ111" i="48" s="1"/>
  <c r="AJ112" i="48" s="1"/>
  <c r="AJ113" i="48" s="1"/>
  <c r="AJ114" i="48" s="1"/>
  <c r="AJ115" i="48" s="1"/>
  <c r="AJ116" i="48" s="1"/>
  <c r="AJ117" i="48" s="1"/>
  <c r="AJ118" i="48" s="1"/>
  <c r="AJ119" i="48" s="1"/>
  <c r="AJ120" i="48" s="1"/>
  <c r="AJ121" i="48" s="1"/>
  <c r="AJ122" i="48" s="1"/>
  <c r="AJ123" i="48" s="1"/>
  <c r="AJ124" i="48" s="1"/>
  <c r="AJ125" i="48" s="1"/>
  <c r="AJ126" i="48" s="1"/>
  <c r="AJ127" i="48" s="1"/>
  <c r="AJ128" i="48"/>
  <c r="AJ129" i="48" s="1"/>
  <c r="AJ130" i="48" s="1"/>
  <c r="AJ131" i="48" s="1"/>
  <c r="AJ132" i="48" s="1"/>
  <c r="AJ133" i="48" s="1"/>
  <c r="AJ134" i="48" s="1"/>
  <c r="AJ135" i="48" s="1"/>
  <c r="AJ136" i="48" s="1"/>
  <c r="AJ137" i="48" s="1"/>
  <c r="AJ138" i="48" s="1"/>
  <c r="AJ139" i="48" s="1"/>
  <c r="AJ140" i="48" s="1"/>
  <c r="AJ141" i="48"/>
  <c r="AJ142" i="48" s="1"/>
  <c r="AJ143" i="48" s="1"/>
  <c r="AJ144" i="48" s="1"/>
  <c r="AJ145" i="48" s="1"/>
  <c r="AJ146" i="48" s="1"/>
  <c r="AJ147" i="48" s="1"/>
  <c r="AJ148" i="48" s="1"/>
  <c r="AJ149" i="48" s="1"/>
  <c r="AJ150" i="48" s="1"/>
  <c r="AJ151" i="48" s="1"/>
  <c r="AJ152" i="48" s="1"/>
  <c r="AJ153" i="48" s="1"/>
  <c r="AJ154" i="48" s="1"/>
  <c r="AJ155" i="48" s="1"/>
  <c r="AJ156" i="48" s="1"/>
  <c r="AJ157" i="48" s="1"/>
  <c r="AJ158" i="48" s="1"/>
  <c r="AJ159" i="48" s="1"/>
  <c r="AJ160" i="48" s="1"/>
  <c r="AJ161" i="48" s="1"/>
  <c r="AJ162" i="48" s="1"/>
  <c r="AJ163" i="48" s="1"/>
  <c r="AJ164" i="48" s="1"/>
  <c r="AJ165" i="48" s="1"/>
  <c r="AJ166" i="48"/>
  <c r="AJ167" i="48" s="1"/>
  <c r="AJ168" i="48" s="1"/>
  <c r="AJ169" i="48" s="1"/>
  <c r="AJ170" i="48" s="1"/>
  <c r="AJ171" i="48" s="1"/>
  <c r="AJ172" i="48" s="1"/>
  <c r="AJ173" i="48" s="1"/>
  <c r="AJ174" i="48" s="1"/>
  <c r="AJ175" i="48" s="1"/>
  <c r="AJ176" i="48"/>
  <c r="AJ177" i="48" s="1"/>
  <c r="AJ178" i="48" s="1"/>
  <c r="AJ179" i="48" s="1"/>
  <c r="AJ180" i="48" s="1"/>
  <c r="AJ181" i="48" s="1"/>
  <c r="AJ182" i="48" s="1"/>
  <c r="AJ183" i="48" s="1"/>
  <c r="AJ184" i="48" s="1"/>
  <c r="AJ185" i="48" s="1"/>
  <c r="AJ186" i="48"/>
  <c r="AJ187" i="48" s="1"/>
  <c r="AJ188" i="48" s="1"/>
  <c r="AJ189" i="48"/>
  <c r="AJ190" i="48" s="1"/>
  <c r="AJ191" i="48"/>
  <c r="AJ192" i="48"/>
  <c r="AJ193" i="48" s="1"/>
  <c r="AJ194" i="48"/>
  <c r="AJ195" i="48"/>
  <c r="AJ196" i="48" s="1"/>
  <c r="AJ197" i="48" s="1"/>
  <c r="AJ198" i="48" s="1"/>
  <c r="AJ199" i="48" s="1"/>
  <c r="AJ200" i="48" s="1"/>
  <c r="AJ201" i="48"/>
  <c r="AJ202" i="48" s="1"/>
  <c r="AJ203" i="48"/>
  <c r="AJ204" i="48"/>
  <c r="AJ205" i="48" s="1"/>
  <c r="AJ206" i="48" s="1"/>
  <c r="AJ207" i="48" s="1"/>
  <c r="AJ208" i="48" s="1"/>
  <c r="AJ209" i="48" s="1"/>
  <c r="AJ210" i="48"/>
  <c r="AJ211" i="48" s="1"/>
  <c r="AJ212" i="48" s="1"/>
  <c r="AJ213" i="48" s="1"/>
  <c r="AJ214" i="48" s="1"/>
  <c r="AJ215" i="48" s="1"/>
  <c r="AJ216" i="48" s="1"/>
  <c r="AJ217" i="48" s="1"/>
  <c r="AJ218" i="48" s="1"/>
  <c r="AJ219" i="48" s="1"/>
  <c r="AJ220" i="48"/>
  <c r="AJ221" i="48" s="1"/>
  <c r="AJ222" i="48" s="1"/>
  <c r="AJ223" i="48" s="1"/>
  <c r="AJ224" i="48" s="1"/>
  <c r="AJ225" i="48" s="1"/>
  <c r="AJ226" i="48" s="1"/>
  <c r="AJ227" i="48" s="1"/>
  <c r="AJ228" i="48" s="1"/>
  <c r="AJ229" i="48" s="1"/>
  <c r="AJ230" i="48"/>
  <c r="AJ231" i="48" s="1"/>
  <c r="AJ232" i="48" s="1"/>
  <c r="AJ233" i="48" s="1"/>
  <c r="AJ234" i="48"/>
  <c r="AJ235" i="48"/>
  <c r="AJ236" i="48" s="1"/>
  <c r="AJ237" i="48" s="1"/>
  <c r="AJ238" i="48" s="1"/>
  <c r="AJ239" i="48" s="1"/>
  <c r="AJ240" i="48" s="1"/>
  <c r="AJ241" i="48" s="1"/>
  <c r="AJ242" i="48" s="1"/>
  <c r="AJ243" i="48" s="1"/>
  <c r="AJ244" i="48" s="1"/>
  <c r="AJ245" i="48" s="1"/>
  <c r="AJ246" i="48"/>
  <c r="AJ247" i="48" s="1"/>
  <c r="AJ248" i="48"/>
  <c r="AJ249" i="48"/>
  <c r="AJ250" i="48" s="1"/>
  <c r="AJ251" i="48"/>
  <c r="AJ252" i="48" s="1"/>
  <c r="AJ253" i="48" s="1"/>
  <c r="AJ254" i="48" s="1"/>
  <c r="AJ255" i="48" s="1"/>
  <c r="AJ256" i="48" s="1"/>
  <c r="AJ257" i="48" s="1"/>
  <c r="AJ258" i="48" s="1"/>
  <c r="AJ259" i="48" s="1"/>
  <c r="AJ260" i="48" s="1"/>
  <c r="AJ261" i="48" s="1"/>
  <c r="AJ262" i="48" s="1"/>
  <c r="AJ263" i="48" s="1"/>
  <c r="AJ264" i="48" s="1"/>
  <c r="AJ265" i="48" s="1"/>
  <c r="AJ266" i="48" s="1"/>
  <c r="AJ267" i="48" s="1"/>
  <c r="AJ268" i="48" s="1"/>
  <c r="AJ269" i="48" s="1"/>
  <c r="AJ270" i="48" s="1"/>
  <c r="AJ271" i="48" s="1"/>
  <c r="AJ272" i="48" s="1"/>
  <c r="AJ273" i="48" s="1"/>
  <c r="AJ274" i="48"/>
  <c r="AJ275" i="48" s="1"/>
  <c r="AJ276" i="48" s="1"/>
  <c r="AJ277" i="48" s="1"/>
  <c r="AJ278" i="48" s="1"/>
  <c r="AJ279" i="48"/>
  <c r="AJ280" i="48" s="1"/>
  <c r="AJ281" i="48" s="1"/>
  <c r="AJ282" i="48" s="1"/>
  <c r="AJ283" i="48" s="1"/>
  <c r="AJ284" i="48" s="1"/>
  <c r="AJ285" i="48" s="1"/>
  <c r="AJ286" i="48"/>
  <c r="AJ287" i="48" s="1"/>
  <c r="AJ288" i="48" s="1"/>
  <c r="AJ289" i="48"/>
  <c r="AJ290" i="48" s="1"/>
  <c r="AJ291" i="48"/>
  <c r="AJ292" i="48" s="1"/>
  <c r="AJ293" i="48" s="1"/>
  <c r="AJ294" i="48" s="1"/>
  <c r="AJ295" i="48"/>
  <c r="AJ296" i="48" s="1"/>
  <c r="AJ297" i="48" s="1"/>
  <c r="AJ298" i="48" s="1"/>
  <c r="AJ299" i="48" s="1"/>
  <c r="AJ300" i="48" s="1"/>
  <c r="AJ301" i="48"/>
  <c r="AJ302" i="48" s="1"/>
  <c r="AJ303" i="48"/>
  <c r="AJ304" i="48" s="1"/>
  <c r="AJ305" i="48" s="1"/>
  <c r="AJ306" i="48" s="1"/>
  <c r="AJ307" i="48"/>
  <c r="AJ308" i="48" s="1"/>
  <c r="AJ309" i="48" s="1"/>
  <c r="AJ310" i="48" s="1"/>
  <c r="AJ311" i="48" s="1"/>
  <c r="AJ312" i="48" s="1"/>
  <c r="AJ313" i="48"/>
  <c r="AJ314" i="48" s="1"/>
  <c r="AJ315" i="48" s="1"/>
  <c r="AJ316" i="48" s="1"/>
  <c r="AJ317" i="48" s="1"/>
  <c r="AJ318" i="48" s="1"/>
  <c r="AJ319" i="48" s="1"/>
  <c r="AJ320" i="48" s="1"/>
  <c r="AJ321" i="48"/>
  <c r="AJ322" i="48" s="1"/>
  <c r="AJ323" i="48" s="1"/>
  <c r="AJ324" i="48" s="1"/>
  <c r="AJ325" i="48"/>
  <c r="AJ326" i="48" s="1"/>
  <c r="AJ327" i="48" s="1"/>
  <c r="AJ328" i="48" s="1"/>
  <c r="AJ329" i="48" s="1"/>
  <c r="AJ330" i="48" s="1"/>
  <c r="AJ331" i="48" s="1"/>
  <c r="AJ332" i="48" s="1"/>
  <c r="AJ333" i="48" s="1"/>
  <c r="AJ334" i="48" s="1"/>
  <c r="AJ335" i="48" s="1"/>
  <c r="AJ336" i="48" s="1"/>
  <c r="AJ337" i="48" s="1"/>
  <c r="AJ338" i="48" s="1"/>
  <c r="AJ339" i="48" s="1"/>
  <c r="AJ340" i="48" s="1"/>
  <c r="AJ341" i="48" s="1"/>
  <c r="AJ342" i="48" s="1"/>
  <c r="AJ343" i="48" s="1"/>
  <c r="AJ344" i="48" s="1"/>
  <c r="AJ345" i="48" s="1"/>
  <c r="AJ346" i="48" s="1"/>
  <c r="AJ347" i="48" s="1"/>
  <c r="AJ348" i="48" s="1"/>
  <c r="AJ349" i="48" s="1"/>
  <c r="AJ350" i="48" s="1"/>
  <c r="AJ351" i="48" s="1"/>
  <c r="AJ352" i="48" s="1"/>
  <c r="AJ353" i="48" s="1"/>
  <c r="AJ354" i="48" s="1"/>
  <c r="AJ355" i="48" s="1"/>
  <c r="AJ356" i="48" s="1"/>
  <c r="AJ357" i="48" s="1"/>
  <c r="AJ392" i="48"/>
  <c r="AJ393" i="48" s="1"/>
  <c r="AJ394" i="48" s="1"/>
  <c r="AJ395" i="48" s="1"/>
  <c r="AJ396" i="48" s="1"/>
  <c r="AJ397" i="48" s="1"/>
  <c r="AJ398" i="48" s="1"/>
  <c r="AJ399" i="48" s="1"/>
  <c r="AJ400" i="48" s="1"/>
  <c r="AJ401" i="48" s="1"/>
  <c r="AJ402" i="48" s="1"/>
  <c r="AJ403" i="48" s="1"/>
  <c r="AJ404" i="48" s="1"/>
  <c r="AJ405" i="48" s="1"/>
  <c r="AJ406" i="48" s="1"/>
  <c r="AJ407" i="48" s="1"/>
  <c r="AJ408" i="48" s="1"/>
  <c r="AJ409" i="48" s="1"/>
  <c r="AJ410" i="48" s="1"/>
  <c r="AJ411" i="48" s="1"/>
  <c r="AJ412" i="48" s="1"/>
  <c r="AJ413" i="48" s="1"/>
  <c r="AJ414" i="48" s="1"/>
  <c r="AJ415" i="48" s="1"/>
  <c r="AJ416" i="48" s="1"/>
  <c r="AJ417" i="48" s="1"/>
  <c r="AJ418" i="48" s="1"/>
  <c r="AJ419" i="48" s="1"/>
  <c r="AJ420" i="48" s="1"/>
  <c r="AJ421" i="48" s="1"/>
  <c r="AJ422" i="48" s="1"/>
  <c r="AJ423" i="48" s="1"/>
  <c r="AJ424" i="48" s="1"/>
  <c r="AJ425" i="48" s="1"/>
  <c r="AJ426" i="48" s="1"/>
  <c r="AJ427" i="48" s="1"/>
  <c r="AJ428" i="48" s="1"/>
  <c r="AJ429" i="48" s="1"/>
  <c r="AJ430" i="48" s="1"/>
  <c r="AJ431" i="48" s="1"/>
  <c r="AJ432" i="48" s="1"/>
  <c r="AJ433" i="48" s="1"/>
  <c r="AJ434" i="48" s="1"/>
  <c r="AJ435" i="48" s="1"/>
  <c r="AJ436" i="48" s="1"/>
  <c r="AJ437" i="48" s="1"/>
  <c r="AJ438" i="48" s="1"/>
  <c r="AJ439" i="48" s="1"/>
  <c r="AJ440" i="48" s="1"/>
  <c r="AJ441" i="48" s="1"/>
  <c r="AJ442" i="48" s="1"/>
  <c r="AJ443" i="48" s="1"/>
  <c r="AJ444" i="48" s="1"/>
  <c r="AJ445" i="48" s="1"/>
  <c r="AJ446" i="48" s="1"/>
  <c r="AJ447" i="48" s="1"/>
  <c r="AJ448" i="48" s="1"/>
  <c r="AJ449" i="48" s="1"/>
  <c r="AJ450" i="48" s="1"/>
  <c r="AJ451" i="48" s="1"/>
  <c r="AJ452" i="48" s="1"/>
  <c r="AJ453" i="48" s="1"/>
  <c r="AJ454" i="48" s="1"/>
  <c r="AJ455" i="48" s="1"/>
  <c r="AJ456" i="48" s="1"/>
  <c r="AJ457" i="48" s="1"/>
  <c r="AJ458" i="48" s="1"/>
  <c r="AJ459" i="48" s="1"/>
  <c r="AJ460" i="48" s="1"/>
  <c r="AJ461" i="48" s="1"/>
  <c r="AJ462" i="48" s="1"/>
  <c r="AJ463" i="48" s="1"/>
  <c r="AJ464" i="48" s="1"/>
  <c r="AJ465" i="48" s="1"/>
  <c r="AJ466" i="48" s="1"/>
  <c r="AJ467" i="48" s="1"/>
  <c r="AJ468" i="48" s="1"/>
  <c r="AJ469" i="48" s="1"/>
  <c r="AJ470" i="48" s="1"/>
  <c r="AJ471" i="48" s="1"/>
  <c r="AJ472" i="48" s="1"/>
  <c r="AJ473" i="48" s="1"/>
  <c r="AJ474" i="48" s="1"/>
  <c r="AJ475" i="48" s="1"/>
  <c r="AJ476" i="48" s="1"/>
  <c r="AJ477" i="48" s="1"/>
  <c r="AJ478" i="48" s="1"/>
  <c r="AJ479" i="48" s="1"/>
  <c r="AJ480" i="48" s="1"/>
  <c r="AJ481" i="48" s="1"/>
  <c r="AJ482" i="48" s="1"/>
  <c r="AJ483" i="48" s="1"/>
  <c r="AJ484" i="48" s="1"/>
  <c r="AJ485" i="48" s="1"/>
  <c r="AJ486" i="48" s="1"/>
  <c r="AJ487" i="48" s="1"/>
  <c r="AJ488" i="48" s="1"/>
  <c r="AJ489" i="48" s="1"/>
  <c r="AJ490" i="48" s="1"/>
  <c r="AJ491" i="48" s="1"/>
  <c r="AJ492" i="48" s="1"/>
  <c r="AJ493" i="48" s="1"/>
  <c r="AJ494" i="48" s="1"/>
  <c r="AJ495" i="48" s="1"/>
  <c r="AJ496" i="48" s="1"/>
  <c r="AJ497" i="48" s="1"/>
  <c r="AJ498" i="48" s="1"/>
  <c r="AJ499" i="48" s="1"/>
  <c r="AJ500" i="48" s="1"/>
  <c r="AJ501" i="48" s="1"/>
  <c r="AJ502" i="48" s="1"/>
  <c r="AJ503" i="48" s="1"/>
  <c r="AJ504" i="48" s="1"/>
  <c r="AJ505" i="48" s="1"/>
  <c r="AJ506" i="48" s="1"/>
  <c r="AJ507" i="48" s="1"/>
  <c r="AJ508" i="48" s="1"/>
  <c r="AJ509" i="48" s="1"/>
  <c r="AJ510" i="48" s="1"/>
  <c r="AJ511" i="48" s="1"/>
  <c r="AJ512" i="48" s="1"/>
  <c r="AJ513" i="48" s="1"/>
  <c r="AJ514" i="48" s="1"/>
  <c r="AJ515" i="48" s="1"/>
  <c r="AJ516" i="48" s="1"/>
  <c r="AJ517" i="48" s="1"/>
  <c r="AJ518" i="48" s="1"/>
  <c r="AJ519" i="48" s="1"/>
  <c r="AJ520" i="48" s="1"/>
  <c r="AJ521" i="48" s="1"/>
  <c r="AJ522" i="48" s="1"/>
  <c r="AJ523" i="48" s="1"/>
  <c r="AJ524" i="48" s="1"/>
  <c r="AJ525" i="48" s="1"/>
  <c r="AJ526" i="48" s="1"/>
  <c r="AJ527" i="48" s="1"/>
  <c r="AJ528" i="48" s="1"/>
  <c r="AJ529" i="48" s="1"/>
  <c r="AJ530" i="48" s="1"/>
  <c r="AJ531" i="48" s="1"/>
  <c r="AJ532" i="48" s="1"/>
  <c r="AJ533" i="48" s="1"/>
  <c r="AJ534" i="48" s="1"/>
  <c r="AJ535" i="48" s="1"/>
  <c r="AJ536" i="48" s="1"/>
  <c r="AJ537" i="48" s="1"/>
  <c r="AJ538" i="48" s="1"/>
  <c r="AJ539" i="48" s="1"/>
  <c r="AJ540" i="48" s="1"/>
  <c r="AJ541" i="48" s="1"/>
  <c r="AJ542" i="48" s="1"/>
  <c r="AJ543" i="48" s="1"/>
  <c r="AJ544" i="48" s="1"/>
  <c r="AJ545" i="48" s="1"/>
  <c r="AJ546" i="48" s="1"/>
  <c r="AJ547" i="48" s="1"/>
  <c r="AJ548" i="48" s="1"/>
  <c r="AJ549" i="48" s="1"/>
  <c r="AJ550" i="48" s="1"/>
  <c r="AJ551" i="48"/>
  <c r="AJ552" i="48" s="1"/>
  <c r="AJ553" i="48" s="1"/>
  <c r="AJ554" i="48" s="1"/>
  <c r="AJ555" i="48" s="1"/>
  <c r="AJ556" i="48"/>
  <c r="AJ557" i="48" s="1"/>
  <c r="AJ558" i="48" s="1"/>
  <c r="AJ559" i="48" s="1"/>
  <c r="AJ560" i="48" s="1"/>
  <c r="AJ561" i="48" s="1"/>
  <c r="AJ562" i="48" s="1"/>
  <c r="AJ563" i="48" s="1"/>
  <c r="AJ564" i="48" s="1"/>
  <c r="AJ565" i="48" s="1"/>
  <c r="AJ566" i="48" s="1"/>
  <c r="AJ567" i="48"/>
  <c r="AJ568" i="48" s="1"/>
  <c r="AJ569" i="48" s="1"/>
  <c r="AJ570" i="48" s="1"/>
  <c r="AJ571" i="48" s="1"/>
  <c r="AJ572" i="48" s="1"/>
  <c r="AJ573" i="48" s="1"/>
  <c r="AJ574" i="48" s="1"/>
  <c r="AJ575" i="48" s="1"/>
  <c r="AJ576" i="48" s="1"/>
  <c r="AJ577" i="48" s="1"/>
  <c r="AJ578" i="48" s="1"/>
  <c r="AJ579" i="48" s="1"/>
  <c r="AJ580" i="48" s="1"/>
  <c r="AJ581" i="48" s="1"/>
  <c r="AJ582" i="48" s="1"/>
  <c r="AJ583" i="48" s="1"/>
  <c r="AJ584" i="48" s="1"/>
  <c r="AJ585" i="48" s="1"/>
  <c r="AJ586" i="48" s="1"/>
  <c r="AJ587" i="48" s="1"/>
  <c r="AJ588" i="48" s="1"/>
  <c r="AJ589" i="48" s="1"/>
  <c r="AJ590" i="48" s="1"/>
  <c r="AJ591" i="48" s="1"/>
  <c r="AJ592" i="48" s="1"/>
  <c r="AJ593" i="48" s="1"/>
  <c r="AJ594" i="48" s="1"/>
  <c r="AJ595" i="48" s="1"/>
  <c r="AJ596" i="48" s="1"/>
  <c r="AJ597" i="48" s="1"/>
  <c r="AJ598" i="48" s="1"/>
  <c r="AJ599" i="48" s="1"/>
  <c r="AJ600" i="48" s="1"/>
  <c r="AJ601" i="48" s="1"/>
  <c r="AJ602" i="48" s="1"/>
  <c r="AJ603" i="48" s="1"/>
  <c r="AJ604" i="48" s="1"/>
  <c r="AJ605" i="48" s="1"/>
  <c r="AJ606" i="48" s="1"/>
  <c r="AJ607" i="48" s="1"/>
  <c r="AJ608" i="48" s="1"/>
  <c r="AJ609" i="48" s="1"/>
  <c r="AJ610" i="48" s="1"/>
  <c r="AJ611" i="48" s="1"/>
  <c r="AJ612" i="48" s="1"/>
  <c r="AJ613" i="48" s="1"/>
  <c r="AJ614" i="48" s="1"/>
  <c r="AJ615" i="48" s="1"/>
  <c r="AJ616" i="48" s="1"/>
  <c r="AJ617" i="48" s="1"/>
  <c r="AJ618" i="48" s="1"/>
  <c r="AJ619" i="48" s="1"/>
  <c r="AJ620" i="48" s="1"/>
  <c r="AJ621" i="48" s="1"/>
  <c r="AJ622" i="48" s="1"/>
  <c r="AJ655" i="48"/>
  <c r="AJ656" i="48" s="1"/>
  <c r="AJ657" i="48" s="1"/>
  <c r="AJ658" i="48" s="1"/>
  <c r="AJ659" i="48" s="1"/>
  <c r="AJ660" i="48" s="1"/>
  <c r="AJ661" i="48" s="1"/>
  <c r="AJ662" i="48" s="1"/>
  <c r="AJ663" i="48" s="1"/>
  <c r="AJ664" i="48" s="1"/>
  <c r="AJ665" i="48" s="1"/>
  <c r="AJ680" i="48"/>
  <c r="AJ681" i="48" s="1"/>
  <c r="AJ682" i="48" s="1"/>
  <c r="AJ683" i="48" s="1"/>
  <c r="AJ684" i="48" s="1"/>
  <c r="AJ685" i="48" s="1"/>
  <c r="AJ686" i="48" s="1"/>
  <c r="AJ687" i="48" s="1"/>
  <c r="AJ688" i="48" s="1"/>
  <c r="AJ689" i="48" s="1"/>
  <c r="AJ690" i="48" s="1"/>
  <c r="AJ691" i="48" s="1"/>
  <c r="AJ692" i="48" s="1"/>
  <c r="AJ693" i="48" s="1"/>
  <c r="AJ694" i="48" s="1"/>
  <c r="AJ695" i="48" s="1"/>
  <c r="AJ696" i="48" s="1"/>
  <c r="AJ697" i="48" s="1"/>
  <c r="AJ698" i="48" s="1"/>
  <c r="AJ699" i="48"/>
  <c r="AJ700" i="48" s="1"/>
  <c r="AJ701" i="48" s="1"/>
  <c r="AJ702" i="48" s="1"/>
  <c r="AJ703" i="48" s="1"/>
  <c r="AJ704" i="48" s="1"/>
  <c r="AJ705" i="48" s="1"/>
  <c r="AJ706" i="48" s="1"/>
  <c r="AJ707" i="48" s="1"/>
  <c r="AJ708" i="48" s="1"/>
  <c r="AJ709" i="48" s="1"/>
  <c r="AJ710" i="48" s="1"/>
  <c r="AJ711" i="48" s="1"/>
  <c r="AJ712" i="48" s="1"/>
  <c r="AJ713" i="48" s="1"/>
  <c r="AJ714" i="48" s="1"/>
  <c r="AJ715" i="48" s="1"/>
  <c r="AJ716" i="48" s="1"/>
  <c r="AJ717" i="48" s="1"/>
  <c r="AJ718" i="48" s="1"/>
  <c r="AJ719" i="48" s="1"/>
  <c r="AJ720" i="48" s="1"/>
  <c r="AJ721" i="48" s="1"/>
  <c r="AJ722" i="48" s="1"/>
  <c r="AJ723" i="48" s="1"/>
  <c r="AJ724" i="48" s="1"/>
  <c r="AJ725" i="48" s="1"/>
  <c r="AJ726" i="48" s="1"/>
  <c r="AJ727" i="48" s="1"/>
  <c r="AJ728" i="48" s="1"/>
  <c r="AJ729" i="48" s="1"/>
  <c r="AJ730" i="48" s="1"/>
  <c r="AJ731" i="48" s="1"/>
  <c r="AJ732" i="48" s="1"/>
  <c r="AJ733" i="48" s="1"/>
  <c r="AJ734" i="48" s="1"/>
  <c r="AJ735" i="48" s="1"/>
  <c r="AJ736" i="48" s="1"/>
  <c r="AJ737" i="48" s="1"/>
  <c r="AJ738" i="48" s="1"/>
  <c r="AJ739" i="48" s="1"/>
  <c r="AJ740" i="48" s="1"/>
  <c r="AJ741" i="48" s="1"/>
  <c r="AJ742" i="48" s="1"/>
  <c r="AJ743" i="48" s="1"/>
  <c r="AJ744" i="48" s="1"/>
  <c r="AJ745" i="48" s="1"/>
  <c r="AJ746" i="48" s="1"/>
  <c r="AJ747" i="48" s="1"/>
  <c r="AJ748" i="48" s="1"/>
  <c r="AJ749" i="48" s="1"/>
  <c r="AJ750" i="48" s="1"/>
  <c r="AJ751" i="48" s="1"/>
  <c r="AJ752" i="48" s="1"/>
  <c r="AJ753" i="48" s="1"/>
  <c r="AJ754" i="48" s="1"/>
  <c r="AJ755" i="48" s="1"/>
  <c r="AJ756" i="48" s="1"/>
  <c r="AJ757" i="48" s="1"/>
  <c r="AJ758" i="48" s="1"/>
  <c r="AJ759" i="48" s="1"/>
  <c r="AJ760" i="48" s="1"/>
  <c r="AJ761" i="48" s="1"/>
  <c r="AJ762" i="48" s="1"/>
  <c r="AJ763" i="48" s="1"/>
  <c r="AJ764" i="48" s="1"/>
  <c r="AJ765" i="48" s="1"/>
  <c r="AJ766" i="48" s="1"/>
  <c r="AJ767" i="48" s="1"/>
  <c r="AJ768" i="48" s="1"/>
  <c r="AJ769" i="48" s="1"/>
  <c r="AJ770" i="48" s="1"/>
  <c r="AJ771" i="48" s="1"/>
  <c r="AJ772" i="48" s="1"/>
  <c r="AJ773" i="48" s="1"/>
  <c r="AJ774" i="48" s="1"/>
  <c r="AJ775" i="48" s="1"/>
  <c r="AJ776" i="48" s="1"/>
  <c r="AJ777" i="48" s="1"/>
  <c r="AJ778" i="48" s="1"/>
  <c r="AJ779" i="48" s="1"/>
  <c r="AJ780" i="48" s="1"/>
  <c r="AJ781" i="48"/>
  <c r="AJ782" i="48" s="1"/>
  <c r="AJ783" i="48"/>
  <c r="AJ784" i="48" s="1"/>
  <c r="AJ785" i="48" s="1"/>
  <c r="AJ786" i="48" s="1"/>
  <c r="AJ787" i="48" s="1"/>
  <c r="AJ788" i="48" s="1"/>
  <c r="AJ789" i="48" s="1"/>
  <c r="AJ790" i="48" s="1"/>
  <c r="AJ791" i="48" s="1"/>
  <c r="AJ792" i="48" s="1"/>
  <c r="AJ793" i="48" s="1"/>
  <c r="AJ794" i="48" s="1"/>
  <c r="AJ795" i="48" s="1"/>
  <c r="AJ796" i="48" s="1"/>
  <c r="AJ797" i="48" s="1"/>
  <c r="AJ798" i="48" s="1"/>
  <c r="AJ799" i="48" s="1"/>
  <c r="AJ800" i="48" s="1"/>
  <c r="AJ801" i="48" s="1"/>
  <c r="AJ802" i="48" s="1"/>
  <c r="AJ803" i="48" s="1"/>
  <c r="AJ804" i="48" s="1"/>
  <c r="AJ805" i="48" s="1"/>
  <c r="AJ806" i="48" s="1"/>
  <c r="AJ807" i="48" s="1"/>
  <c r="AJ808" i="48" s="1"/>
  <c r="AJ809" i="48" s="1"/>
  <c r="AJ810" i="48" s="1"/>
  <c r="AJ811" i="48" s="1"/>
  <c r="AJ812" i="48" s="1"/>
  <c r="AJ813" i="48" s="1"/>
  <c r="AJ814" i="48" s="1"/>
  <c r="AJ815" i="48" s="1"/>
  <c r="AJ816" i="48" s="1"/>
  <c r="AJ817" i="48" s="1"/>
  <c r="AJ818" i="48" s="1"/>
  <c r="AJ819" i="48" s="1"/>
  <c r="AJ820" i="48" s="1"/>
  <c r="AJ821" i="48" s="1"/>
  <c r="AJ822" i="48" s="1"/>
  <c r="AJ823" i="48" s="1"/>
  <c r="AJ824" i="48" s="1"/>
  <c r="AJ825" i="48" s="1"/>
  <c r="AJ826" i="48" s="1"/>
  <c r="AJ827" i="48" s="1"/>
  <c r="AJ828" i="48" s="1"/>
  <c r="AJ829" i="48" s="1"/>
  <c r="AJ830" i="48" s="1"/>
  <c r="AJ831" i="48" s="1"/>
  <c r="AJ832" i="48" s="1"/>
  <c r="AJ833" i="48" s="1"/>
  <c r="AJ834" i="48" s="1"/>
  <c r="AJ835" i="48" s="1"/>
  <c r="AJ836" i="48" s="1"/>
  <c r="AJ837" i="48" s="1"/>
  <c r="AJ838" i="48" s="1"/>
  <c r="AJ839" i="48" s="1"/>
  <c r="AJ840" i="48" s="1"/>
  <c r="AJ841" i="48" s="1"/>
  <c r="AJ842" i="48" s="1"/>
  <c r="AJ843" i="48" s="1"/>
  <c r="AJ844" i="48" s="1"/>
  <c r="AJ845" i="48" s="1"/>
  <c r="AJ846" i="48" s="1"/>
  <c r="AJ847" i="48" s="1"/>
  <c r="AJ848" i="48" s="1"/>
  <c r="AJ849" i="48" s="1"/>
  <c r="AJ850" i="48" s="1"/>
  <c r="AJ851" i="48" s="1"/>
  <c r="AJ852" i="48" s="1"/>
  <c r="AJ853" i="48" s="1"/>
  <c r="AJ854" i="48" s="1"/>
  <c r="AJ855" i="48" s="1"/>
  <c r="AJ856" i="48" s="1"/>
  <c r="AJ857" i="48" s="1"/>
  <c r="AJ858" i="48" s="1"/>
  <c r="AJ859" i="48" s="1"/>
  <c r="AJ860" i="48" s="1"/>
  <c r="AJ861" i="48" s="1"/>
  <c r="AJ862" i="48" s="1"/>
  <c r="AJ863" i="48" s="1"/>
  <c r="AJ864" i="48" s="1"/>
  <c r="AJ865" i="48" s="1"/>
  <c r="AJ866" i="48" s="1"/>
  <c r="AJ867" i="48" s="1"/>
  <c r="AJ868" i="48" s="1"/>
  <c r="AJ869" i="48" s="1"/>
  <c r="AJ870" i="48" s="1"/>
  <c r="AJ871" i="48" s="1"/>
  <c r="AJ872" i="48" s="1"/>
  <c r="AJ873" i="48" s="1"/>
  <c r="AJ874" i="48" s="1"/>
  <c r="AJ875" i="48" s="1"/>
  <c r="AJ876" i="48" s="1"/>
  <c r="AJ877" i="48" s="1"/>
  <c r="AJ878" i="48" s="1"/>
  <c r="AJ879" i="48" s="1"/>
  <c r="AJ880" i="48" s="1"/>
  <c r="AJ881" i="48" s="1"/>
  <c r="AJ882" i="48" s="1"/>
  <c r="AJ883" i="48" s="1"/>
  <c r="AJ884" i="48" s="1"/>
  <c r="AJ885" i="48" s="1"/>
  <c r="AJ886" i="48" s="1"/>
  <c r="AJ887" i="48" s="1"/>
  <c r="AJ888" i="48" s="1"/>
  <c r="AJ889" i="48" s="1"/>
  <c r="AJ890" i="48" s="1"/>
  <c r="AJ891" i="48" s="1"/>
  <c r="AJ892" i="48" s="1"/>
  <c r="AJ893" i="48"/>
  <c r="AJ894" i="48" s="1"/>
  <c r="AJ895" i="48" s="1"/>
  <c r="AJ896" i="48" s="1"/>
  <c r="AJ897" i="48" s="1"/>
  <c r="AJ898" i="48" s="1"/>
  <c r="AJ899" i="48" s="1"/>
  <c r="AJ900" i="48" s="1"/>
  <c r="AJ901" i="48" s="1"/>
  <c r="AJ902" i="48" s="1"/>
  <c r="AJ903" i="48" s="1"/>
  <c r="AJ904" i="48" s="1"/>
  <c r="AJ905" i="48" s="1"/>
  <c r="AJ906" i="48" s="1"/>
  <c r="AJ907" i="48" s="1"/>
  <c r="AJ908" i="48" s="1"/>
  <c r="AJ909" i="48" s="1"/>
  <c r="AJ910" i="48" s="1"/>
  <c r="AJ911" i="48" s="1"/>
  <c r="AJ912" i="48" s="1"/>
  <c r="AJ913" i="48" s="1"/>
  <c r="AJ914" i="48" s="1"/>
  <c r="AJ915" i="48" s="1"/>
  <c r="AJ916" i="48" s="1"/>
  <c r="AJ917" i="48" s="1"/>
  <c r="AJ918" i="48"/>
  <c r="AJ919" i="48" s="1"/>
  <c r="AJ920" i="48" s="1"/>
  <c r="AJ921" i="48" s="1"/>
  <c r="AJ922" i="48" s="1"/>
  <c r="AJ923" i="48" s="1"/>
  <c r="AJ924" i="48" s="1"/>
  <c r="AJ925" i="48" s="1"/>
  <c r="AJ926" i="48" s="1"/>
  <c r="AJ927" i="48" s="1"/>
  <c r="AJ928" i="48" s="1"/>
  <c r="AJ929" i="48" s="1"/>
  <c r="AJ930" i="48" s="1"/>
  <c r="AJ931" i="48" s="1"/>
  <c r="AJ932" i="48" s="1"/>
  <c r="AJ933" i="48" s="1"/>
  <c r="AJ938" i="48"/>
  <c r="AJ939" i="48" s="1"/>
  <c r="AJ940" i="48" s="1"/>
  <c r="AJ941" i="48" s="1"/>
  <c r="AJ942" i="48" s="1"/>
  <c r="AJ943" i="48" s="1"/>
  <c r="AJ944" i="48" s="1"/>
  <c r="AJ945" i="48" s="1"/>
  <c r="AJ946" i="48" s="1"/>
  <c r="AJ947" i="48" s="1"/>
  <c r="AJ948" i="48" s="1"/>
  <c r="AJ949" i="48" s="1"/>
  <c r="AJ950" i="48" s="1"/>
  <c r="AJ951" i="48" s="1"/>
  <c r="AJ952" i="48" s="1"/>
  <c r="AJ953" i="48" s="1"/>
  <c r="AJ954" i="48" s="1"/>
  <c r="AJ955" i="48" s="1"/>
  <c r="AJ956" i="48" s="1"/>
  <c r="AJ957" i="48" s="1"/>
  <c r="AJ958" i="48" s="1"/>
  <c r="AJ959" i="48" s="1"/>
  <c r="AJ960" i="48" s="1"/>
  <c r="AJ961" i="48" s="1"/>
  <c r="AJ962" i="48" s="1"/>
  <c r="AJ963" i="48" s="1"/>
  <c r="AJ964" i="48" s="1"/>
  <c r="AJ965" i="48" s="1"/>
  <c r="AJ966" i="48" s="1"/>
  <c r="AJ967" i="48"/>
  <c r="AJ968" i="48" s="1"/>
  <c r="AJ969" i="48" s="1"/>
  <c r="AJ970" i="48" s="1"/>
  <c r="AJ971" i="48" s="1"/>
  <c r="AJ972" i="48" s="1"/>
  <c r="AJ973" i="48" s="1"/>
  <c r="AJ974" i="48" s="1"/>
  <c r="AJ975" i="48" s="1"/>
  <c r="AJ976" i="48" s="1"/>
  <c r="AJ977" i="48"/>
  <c r="AJ978" i="48" s="1"/>
  <c r="AJ979" i="48" s="1"/>
  <c r="AJ980" i="48" s="1"/>
  <c r="AJ981" i="48" s="1"/>
  <c r="AJ982" i="48" s="1"/>
  <c r="AJ983" i="48" s="1"/>
  <c r="AJ984" i="48" s="1"/>
  <c r="AJ985" i="48" s="1"/>
  <c r="AJ986" i="48" s="1"/>
  <c r="AJ987" i="48" s="1"/>
  <c r="AJ988" i="48" s="1"/>
  <c r="AJ989" i="48"/>
  <c r="AJ990" i="48" s="1"/>
  <c r="AJ991" i="48" s="1"/>
  <c r="AJ992" i="48" s="1"/>
  <c r="AJ993" i="48" s="1"/>
  <c r="AJ994" i="48" s="1"/>
  <c r="AJ995" i="48" s="1"/>
  <c r="AJ996" i="48" s="1"/>
  <c r="AJ997" i="48" s="1"/>
  <c r="AJ998" i="48"/>
  <c r="AJ999" i="48" s="1"/>
  <c r="AJ1028" i="48"/>
  <c r="AJ1029" i="48" s="1"/>
  <c r="AJ1030" i="48" s="1"/>
  <c r="AJ1031" i="48"/>
  <c r="AJ1032" i="48" s="1"/>
  <c r="AJ1033" i="48" s="1"/>
  <c r="AJ1034" i="48" s="1"/>
  <c r="AJ1035" i="48" s="1"/>
  <c r="AJ1036" i="48" s="1"/>
  <c r="AJ1037" i="48" s="1"/>
  <c r="AJ1038" i="48" s="1"/>
  <c r="AJ1039" i="48" s="1"/>
  <c r="AJ1040" i="48" s="1"/>
  <c r="AJ1041" i="48" s="1"/>
  <c r="AJ1042" i="48" s="1"/>
  <c r="AJ1043" i="48" s="1"/>
  <c r="AJ1044" i="48" s="1"/>
  <c r="AJ1045" i="48" s="1"/>
  <c r="AJ1046" i="48" s="1"/>
  <c r="AJ1047" i="48" s="1"/>
  <c r="AJ1048" i="48" s="1"/>
  <c r="AJ1049" i="48" s="1"/>
  <c r="AJ1050" i="48" s="1"/>
  <c r="AJ1051" i="48" s="1"/>
  <c r="AJ1052" i="48" s="1"/>
  <c r="AJ1053" i="48" s="1"/>
  <c r="AJ1054" i="48" s="1"/>
  <c r="AJ1055" i="48" s="1"/>
  <c r="AJ1056" i="48" s="1"/>
  <c r="AJ1057" i="48" s="1"/>
  <c r="AJ1058" i="48" s="1"/>
  <c r="AJ1059" i="48" s="1"/>
  <c r="AJ1060" i="48" s="1"/>
  <c r="AJ1061" i="48" s="1"/>
  <c r="AJ1062" i="48" s="1"/>
  <c r="AJ1063" i="48" s="1"/>
  <c r="AJ1064" i="48" s="1"/>
  <c r="AJ1065" i="48" s="1"/>
  <c r="AJ1066" i="48" s="1"/>
  <c r="AJ1067" i="48" s="1"/>
  <c r="AJ1068" i="48" s="1"/>
  <c r="AJ1069" i="48" s="1"/>
  <c r="AJ1070" i="48" s="1"/>
  <c r="AJ1071" i="48" s="1"/>
  <c r="AJ1072" i="48" s="1"/>
  <c r="AJ1073" i="48" s="1"/>
  <c r="AJ1074" i="48" s="1"/>
  <c r="AJ1075" i="48" s="1"/>
  <c r="AJ1076" i="48" s="1"/>
  <c r="AJ1077" i="48" s="1"/>
  <c r="AJ1078" i="48" s="1"/>
  <c r="AJ1079" i="48" s="1"/>
  <c r="AJ1080" i="48" s="1"/>
  <c r="AJ1081" i="48" s="1"/>
  <c r="AJ1082" i="48" s="1"/>
  <c r="AJ1083" i="48" s="1"/>
  <c r="AJ1084" i="48" s="1"/>
  <c r="AJ1085" i="48" s="1"/>
  <c r="AJ1086" i="48" s="1"/>
  <c r="AJ1087" i="48" s="1"/>
  <c r="AJ1088" i="48" s="1"/>
  <c r="AJ1089" i="48" s="1"/>
  <c r="AJ1090" i="48"/>
  <c r="AJ1091" i="48" s="1"/>
  <c r="AJ1092" i="48" s="1"/>
  <c r="AJ1093" i="48" s="1"/>
  <c r="AJ1094" i="48" s="1"/>
  <c r="AJ1095" i="48" s="1"/>
  <c r="AJ1096" i="48" s="1"/>
  <c r="AJ1097" i="48" s="1"/>
  <c r="AJ1098" i="48" s="1"/>
  <c r="AJ1099" i="48" s="1"/>
  <c r="AJ1100" i="48" s="1"/>
  <c r="AJ1101" i="48" s="1"/>
  <c r="AJ1102" i="48" s="1"/>
  <c r="AJ1103" i="48" s="1"/>
  <c r="AJ1104" i="48" s="1"/>
  <c r="AJ1105" i="48" s="1"/>
  <c r="AJ1106" i="48" s="1"/>
  <c r="AJ1107" i="48" s="1"/>
  <c r="AJ1108" i="48" s="1"/>
  <c r="AJ1109" i="48" s="1"/>
  <c r="AJ1110" i="48"/>
  <c r="AJ1111" i="48" s="1"/>
  <c r="AJ1112" i="48" s="1"/>
  <c r="AJ1113" i="48" s="1"/>
  <c r="AJ1114" i="48" s="1"/>
  <c r="AJ1115" i="48" s="1"/>
  <c r="AJ1116" i="48" s="1"/>
  <c r="AJ1117" i="48" s="1"/>
  <c r="AJ1118" i="48"/>
  <c r="AJ1119" i="48" s="1"/>
  <c r="AJ1120" i="48" s="1"/>
  <c r="AJ1121" i="48" s="1"/>
  <c r="AJ1122" i="48" s="1"/>
  <c r="AJ1123" i="48" s="1"/>
  <c r="AJ1124" i="48" s="1"/>
  <c r="AJ1125" i="48" s="1"/>
  <c r="AJ1126" i="48" s="1"/>
  <c r="AJ1127" i="48" s="1"/>
  <c r="AJ1128" i="48" s="1"/>
  <c r="AJ1129" i="48" s="1"/>
  <c r="AJ1130" i="48" s="1"/>
  <c r="AJ1131" i="48" s="1"/>
  <c r="AJ1132" i="48" s="1"/>
  <c r="AJ1133" i="48" s="1"/>
  <c r="AJ1134" i="48" s="1"/>
  <c r="AJ1135" i="48" s="1"/>
  <c r="AJ1136" i="48" s="1"/>
  <c r="AJ1137" i="48" s="1"/>
  <c r="AJ1138" i="48" s="1"/>
  <c r="AJ1139" i="48" s="1"/>
  <c r="AJ1140" i="48" s="1"/>
  <c r="AJ1141" i="48" s="1"/>
  <c r="AJ1142" i="48" s="1"/>
  <c r="AJ1143" i="48" s="1"/>
  <c r="AJ1144" i="48" s="1"/>
  <c r="AJ1145" i="48" s="1"/>
  <c r="AJ1146" i="48" s="1"/>
  <c r="AJ1147" i="48" s="1"/>
  <c r="AJ1148" i="48" s="1"/>
  <c r="AJ1149" i="48" s="1"/>
  <c r="AJ1150" i="48" s="1"/>
  <c r="AJ1151" i="48" s="1"/>
  <c r="AJ1152" i="48" s="1"/>
  <c r="AJ1153" i="48" s="1"/>
  <c r="AJ1154" i="48" s="1"/>
  <c r="AJ1155" i="48" s="1"/>
  <c r="AJ1156" i="48" s="1"/>
  <c r="AJ1157" i="48" s="1"/>
  <c r="AJ1158" i="48" s="1"/>
  <c r="AJ1159" i="48" s="1"/>
  <c r="AJ1160" i="48" s="1"/>
  <c r="AJ1161" i="48" s="1"/>
  <c r="AJ1162" i="48" s="1"/>
  <c r="AJ1163" i="48" s="1"/>
  <c r="AJ1164" i="48" s="1"/>
  <c r="AJ1165" i="48" s="1"/>
  <c r="AJ1166" i="48" s="1"/>
  <c r="AJ1167" i="48" s="1"/>
  <c r="AJ1168" i="48" s="1"/>
  <c r="AJ1169" i="48" s="1"/>
  <c r="AJ1170" i="48" s="1"/>
  <c r="AJ1171" i="48" s="1"/>
  <c r="AJ1172" i="48" s="1"/>
  <c r="AJ1173" i="48" s="1"/>
  <c r="AJ1174" i="48" s="1"/>
  <c r="AJ1175" i="48" s="1"/>
  <c r="AJ1176" i="48" s="1"/>
  <c r="AJ1177" i="48" s="1"/>
  <c r="AJ1178" i="48" s="1"/>
  <c r="AJ1179" i="48" s="1"/>
  <c r="AJ1180" i="48" s="1"/>
  <c r="AJ1181" i="48" s="1"/>
  <c r="AJ1182" i="48"/>
  <c r="AJ1183" i="48" s="1"/>
  <c r="AJ1184" i="48" s="1"/>
  <c r="AJ1185" i="48" s="1"/>
  <c r="AJ1186" i="48" s="1"/>
  <c r="AJ1187" i="48" s="1"/>
  <c r="AJ1188" i="48" s="1"/>
  <c r="AJ1189" i="48" s="1"/>
  <c r="AJ1190" i="48" s="1"/>
  <c r="AJ1191" i="48" s="1"/>
  <c r="AJ1192" i="48" s="1"/>
  <c r="AJ1193" i="48" s="1"/>
  <c r="AJ1194" i="48" s="1"/>
  <c r="AJ1195" i="48" s="1"/>
  <c r="AJ1196" i="48" s="1"/>
  <c r="AJ1197" i="48" s="1"/>
  <c r="AJ1198" i="48" s="1"/>
  <c r="AJ1199" i="48"/>
  <c r="AJ1200" i="48" s="1"/>
  <c r="AJ1201" i="48" s="1"/>
  <c r="AJ1202" i="48" s="1"/>
  <c r="AJ1203" i="48" s="1"/>
  <c r="AJ1204" i="48" s="1"/>
  <c r="AJ1205" i="48" s="1"/>
  <c r="AJ1206" i="48" s="1"/>
  <c r="AJ1207" i="48" s="1"/>
  <c r="AJ1208" i="48" s="1"/>
  <c r="AJ1209" i="48" s="1"/>
  <c r="AJ1210" i="48" s="1"/>
  <c r="AJ1211" i="48" s="1"/>
  <c r="AJ1212" i="48" s="1"/>
  <c r="AJ1213" i="48" s="1"/>
  <c r="AJ1214" i="48" s="1"/>
  <c r="AJ1215" i="48" s="1"/>
  <c r="AJ1216" i="48" s="1"/>
  <c r="AJ1217" i="48" s="1"/>
  <c r="AJ1218" i="48" s="1"/>
  <c r="AJ1219" i="48" s="1"/>
  <c r="AJ1220" i="48" s="1"/>
  <c r="AJ1221" i="48" s="1"/>
  <c r="AJ1222" i="48" s="1"/>
  <c r="AJ1223" i="48" s="1"/>
  <c r="AJ1224" i="48" s="1"/>
  <c r="AJ1225" i="48" s="1"/>
  <c r="AJ1226" i="48" s="1"/>
  <c r="AJ1227" i="48" s="1"/>
  <c r="AJ1228" i="48" s="1"/>
  <c r="AJ1229" i="48" s="1"/>
  <c r="AJ1230" i="48" s="1"/>
  <c r="AJ1231" i="48" s="1"/>
  <c r="AJ1232" i="48" s="1"/>
  <c r="AJ1233" i="48" s="1"/>
  <c r="AJ1234" i="48" s="1"/>
  <c r="AJ1235" i="48" s="1"/>
  <c r="AJ1236" i="48"/>
  <c r="AJ1237" i="48" s="1"/>
  <c r="AJ1238" i="48" s="1"/>
  <c r="AJ1239" i="48" s="1"/>
  <c r="AJ1240" i="48" s="1"/>
  <c r="AJ1241" i="48" s="1"/>
  <c r="AJ1242" i="48" s="1"/>
  <c r="AJ1243" i="48" s="1"/>
  <c r="AJ1244" i="48" s="1"/>
  <c r="AJ1245" i="48" s="1"/>
  <c r="AJ1246" i="48" s="1"/>
  <c r="AJ1247" i="48" s="1"/>
  <c r="AJ1248" i="48" s="1"/>
  <c r="AJ1249" i="48" s="1"/>
  <c r="AJ1250" i="48" s="1"/>
  <c r="AJ1251" i="48" s="1"/>
  <c r="AJ1252" i="48" s="1"/>
  <c r="AJ1253" i="48" s="1"/>
  <c r="AJ1254" i="48" s="1"/>
  <c r="AJ1255" i="48" s="1"/>
  <c r="AJ1256" i="48" s="1"/>
  <c r="AJ1257" i="48" s="1"/>
  <c r="AJ1258" i="48" s="1"/>
  <c r="AJ1259" i="48" s="1"/>
  <c r="AJ1260" i="48" s="1"/>
  <c r="AJ1261" i="48" s="1"/>
  <c r="AJ1262" i="48" s="1"/>
  <c r="AJ1263" i="48" s="1"/>
  <c r="AJ1264" i="48" s="1"/>
  <c r="AJ1265" i="48" s="1"/>
  <c r="AJ1266" i="48" s="1"/>
  <c r="AJ1267" i="48" s="1"/>
  <c r="AJ1268" i="48" s="1"/>
  <c r="AJ1269" i="48" s="1"/>
  <c r="AJ1270" i="48" s="1"/>
  <c r="AJ1271" i="48" s="1"/>
  <c r="AJ1272" i="48" s="1"/>
  <c r="AJ1273" i="48" s="1"/>
  <c r="AJ1274" i="48" s="1"/>
  <c r="AJ1275" i="48" s="1"/>
  <c r="AJ1276" i="48" s="1"/>
  <c r="AJ1277" i="48" s="1"/>
  <c r="AJ1278" i="48" s="1"/>
  <c r="AJ1279" i="48" s="1"/>
  <c r="AJ1280" i="48" s="1"/>
  <c r="AJ1281" i="48" s="1"/>
  <c r="AJ1282" i="48" s="1"/>
  <c r="AJ1283" i="48" s="1"/>
  <c r="AJ1284" i="48" s="1"/>
  <c r="AJ1285" i="48" s="1"/>
  <c r="AJ1286" i="48" s="1"/>
  <c r="AJ1287" i="48" s="1"/>
  <c r="AJ1288" i="48" s="1"/>
  <c r="AJ1289" i="48" s="1"/>
  <c r="AJ1290" i="48" s="1"/>
  <c r="AJ1291" i="48" s="1"/>
  <c r="AJ1292" i="48" s="1"/>
  <c r="AJ1293" i="48" s="1"/>
  <c r="AJ1294" i="48" s="1"/>
  <c r="AJ1295" i="48" s="1"/>
  <c r="AJ1296" i="48" s="1"/>
  <c r="AJ1297" i="48" s="1"/>
  <c r="AJ1298" i="48" s="1"/>
  <c r="AJ1299" i="48" s="1"/>
  <c r="AJ1300" i="48" s="1"/>
  <c r="AJ1301" i="48" s="1"/>
  <c r="AJ1302" i="48" s="1"/>
  <c r="AJ1303" i="48" s="1"/>
  <c r="AJ1304" i="48" s="1"/>
  <c r="AJ1305" i="48" s="1"/>
  <c r="AJ1306" i="48" s="1"/>
  <c r="AJ1307" i="48" s="1"/>
  <c r="AJ1308" i="48" s="1"/>
  <c r="AJ1309" i="48" s="1"/>
  <c r="AJ1310" i="48" s="1"/>
  <c r="AJ1311" i="48" s="1"/>
  <c r="AJ1312" i="48" s="1"/>
  <c r="AJ1313" i="48" s="1"/>
  <c r="AJ1314" i="48" s="1"/>
  <c r="AJ1315" i="48" s="1"/>
  <c r="AJ1316" i="48" s="1"/>
  <c r="AJ1317" i="48" s="1"/>
  <c r="AJ1318" i="48" s="1"/>
  <c r="AJ1319" i="48"/>
  <c r="AJ1320" i="48" s="1"/>
  <c r="AJ1321" i="48" s="1"/>
  <c r="AJ1322" i="48" s="1"/>
  <c r="AJ1323" i="48" s="1"/>
  <c r="AJ1324" i="48" s="1"/>
  <c r="AJ1325" i="48" s="1"/>
  <c r="AJ1326" i="48" s="1"/>
  <c r="AJ1327" i="48" s="1"/>
  <c r="AJ1328" i="48" s="1"/>
  <c r="AJ1329" i="48" s="1"/>
  <c r="AJ1330" i="48" s="1"/>
  <c r="AJ1331" i="48" s="1"/>
  <c r="AJ1332" i="48" s="1"/>
  <c r="AJ1333" i="48" s="1"/>
  <c r="AJ1334" i="48" s="1"/>
  <c r="AJ1335" i="48" s="1"/>
  <c r="AJ1336" i="48" s="1"/>
  <c r="AJ1337" i="48" s="1"/>
  <c r="AJ1338" i="48" s="1"/>
  <c r="AJ1339" i="48" s="1"/>
  <c r="AJ1340" i="48" s="1"/>
  <c r="AJ1341" i="48" s="1"/>
  <c r="AJ1342" i="48" s="1"/>
  <c r="AJ1343" i="48" s="1"/>
  <c r="AJ1344" i="48" s="1"/>
  <c r="AJ1345" i="48" s="1"/>
  <c r="AJ1346" i="48" s="1"/>
  <c r="AJ1347" i="48" s="1"/>
  <c r="AJ1348" i="48" s="1"/>
  <c r="AJ1349" i="48" s="1"/>
  <c r="AJ1350" i="48" s="1"/>
  <c r="AJ1351" i="48" s="1"/>
  <c r="AJ1352" i="48" s="1"/>
  <c r="AJ1353" i="48" s="1"/>
  <c r="AJ1354" i="48" s="1"/>
  <c r="AJ1355" i="48" s="1"/>
  <c r="AJ1356" i="48" s="1"/>
  <c r="AJ1357" i="48" s="1"/>
  <c r="AJ1358" i="48" s="1"/>
  <c r="AJ1359" i="48" s="1"/>
  <c r="AJ1360" i="48" s="1"/>
  <c r="AJ1361" i="48" s="1"/>
  <c r="AJ1362" i="48" s="1"/>
  <c r="AJ1363" i="48" s="1"/>
  <c r="AJ1364" i="48" s="1"/>
  <c r="AJ1365" i="48" s="1"/>
  <c r="AJ1366" i="48" s="1"/>
  <c r="AJ1367" i="48" s="1"/>
  <c r="AJ1368" i="48" s="1"/>
  <c r="AJ1369" i="48" s="1"/>
  <c r="AJ1370" i="48" s="1"/>
  <c r="AJ1371" i="48" s="1"/>
  <c r="AJ1372" i="48" s="1"/>
  <c r="AJ1373" i="48" s="1"/>
  <c r="AJ1374" i="48" s="1"/>
  <c r="AJ1375" i="48" s="1"/>
  <c r="AJ1376" i="48" s="1"/>
  <c r="AJ1377" i="48" s="1"/>
  <c r="AJ1378" i="48" s="1"/>
  <c r="AJ1379" i="48" s="1"/>
  <c r="AJ1380" i="48" s="1"/>
  <c r="AJ1381" i="48" s="1"/>
  <c r="AJ1382" i="48" s="1"/>
  <c r="AJ1383" i="48" s="1"/>
  <c r="AJ1384" i="48" s="1"/>
  <c r="AJ1385" i="48" s="1"/>
  <c r="AJ1386" i="48" s="1"/>
  <c r="AJ1387" i="48" s="1"/>
  <c r="AJ1388" i="48" s="1"/>
  <c r="AJ1389" i="48" s="1"/>
  <c r="AJ1390" i="48" s="1"/>
  <c r="AJ1391" i="48" s="1"/>
  <c r="AJ1392" i="48" s="1"/>
  <c r="AJ1393" i="48" s="1"/>
  <c r="AJ1394" i="48" s="1"/>
  <c r="AJ1395" i="48" s="1"/>
  <c r="AJ1396" i="48" s="1"/>
  <c r="AJ1397" i="48" s="1"/>
  <c r="AJ1398" i="48" s="1"/>
  <c r="AJ1399" i="48" s="1"/>
  <c r="AJ1400" i="48" s="1"/>
  <c r="AJ1401" i="48" s="1"/>
  <c r="AJ1402" i="48" s="1"/>
  <c r="AJ1403" i="48" s="1"/>
  <c r="AJ1404" i="48" s="1"/>
  <c r="AJ1405" i="48" s="1"/>
  <c r="AJ1406" i="48"/>
  <c r="AJ1407" i="48" s="1"/>
  <c r="AJ1408" i="48" s="1"/>
  <c r="AJ1409" i="48" s="1"/>
  <c r="AJ1410" i="48"/>
  <c r="AJ1411" i="48" s="1"/>
  <c r="AJ1412" i="48" s="1"/>
  <c r="AJ1413" i="48" s="1"/>
  <c r="AJ1414" i="48" s="1"/>
  <c r="AJ1415" i="48" s="1"/>
  <c r="AJ1416" i="48" s="1"/>
  <c r="AJ1417" i="48" s="1"/>
  <c r="AJ1418" i="48" s="1"/>
  <c r="AJ1419" i="48" s="1"/>
  <c r="AJ1420" i="48" s="1"/>
  <c r="AJ1421" i="48" s="1"/>
  <c r="AJ1422" i="48" s="1"/>
  <c r="AJ1423" i="48" s="1"/>
  <c r="AJ1424" i="48" s="1"/>
  <c r="AJ1425" i="48" s="1"/>
  <c r="AJ1426" i="48" s="1"/>
  <c r="AJ1427" i="48" s="1"/>
  <c r="AJ1428" i="48" s="1"/>
  <c r="AJ1429" i="48" s="1"/>
  <c r="AJ1430" i="48" s="1"/>
  <c r="AJ1431" i="48" s="1"/>
  <c r="AJ1432" i="48" s="1"/>
  <c r="AJ1433" i="48" s="1"/>
  <c r="AJ1434" i="48" s="1"/>
  <c r="AJ1435" i="48" s="1"/>
  <c r="AJ1436" i="48" s="1"/>
  <c r="AJ1437" i="48" s="1"/>
  <c r="AJ1438" i="48" s="1"/>
  <c r="AJ1439" i="48" s="1"/>
  <c r="AJ1440" i="48" s="1"/>
  <c r="AJ1441" i="48" s="1"/>
  <c r="AJ1442" i="48" s="1"/>
  <c r="AJ1443" i="48" s="1"/>
  <c r="AJ1444" i="48" s="1"/>
  <c r="AJ1445" i="48" s="1"/>
  <c r="AJ1446" i="48" s="1"/>
  <c r="AJ1447" i="48" s="1"/>
  <c r="AJ1448" i="48" s="1"/>
  <c r="AJ1449" i="48" s="1"/>
  <c r="AJ1450" i="48" s="1"/>
  <c r="AJ1451" i="48" s="1"/>
  <c r="AJ1452" i="48" s="1"/>
  <c r="AJ1453" i="48" s="1"/>
  <c r="AJ1454" i="48" s="1"/>
  <c r="AJ1455" i="48" s="1"/>
  <c r="AJ1456" i="48" s="1"/>
  <c r="AJ1457" i="48" s="1"/>
  <c r="AJ1458" i="48" s="1"/>
  <c r="AJ1459" i="48" s="1"/>
  <c r="AJ1460" i="48" s="1"/>
  <c r="AJ1461" i="48" s="1"/>
  <c r="AJ1462" i="48" s="1"/>
  <c r="AJ1463" i="48" s="1"/>
  <c r="AJ1464" i="48" s="1"/>
  <c r="AJ1465" i="48" s="1"/>
  <c r="AJ1466" i="48" s="1"/>
  <c r="AJ1467" i="48" s="1"/>
  <c r="AJ1468" i="48" s="1"/>
  <c r="AJ1469" i="48" s="1"/>
  <c r="AJ1470" i="48" s="1"/>
  <c r="AJ1471" i="48" s="1"/>
  <c r="AJ1472" i="48" s="1"/>
  <c r="AJ1473" i="48" s="1"/>
  <c r="AJ1474" i="48" s="1"/>
  <c r="AJ1475" i="48" s="1"/>
  <c r="AJ1476" i="48" s="1"/>
  <c r="AJ1477" i="48" s="1"/>
  <c r="AJ1478" i="48" s="1"/>
  <c r="AJ1479" i="48" s="1"/>
  <c r="AJ1480" i="48" s="1"/>
  <c r="AJ1481" i="48" s="1"/>
  <c r="AJ1482" i="48" s="1"/>
  <c r="AJ1483" i="48" s="1"/>
  <c r="AJ1484" i="48" s="1"/>
  <c r="AJ1485" i="48" s="1"/>
  <c r="AJ1486" i="48" s="1"/>
  <c r="AJ1487" i="48" s="1"/>
  <c r="AJ1488" i="48" s="1"/>
  <c r="AJ1489" i="48" s="1"/>
  <c r="AJ1490" i="48" s="1"/>
  <c r="AJ1491" i="48" s="1"/>
  <c r="AJ1492" i="48" s="1"/>
  <c r="AJ1493" i="48" s="1"/>
  <c r="AJ1494" i="48" s="1"/>
  <c r="AJ1495" i="48" s="1"/>
  <c r="AJ1496" i="48" s="1"/>
  <c r="AJ1497" i="48" s="1"/>
  <c r="AJ1498" i="48" s="1"/>
  <c r="AJ1499" i="48" s="1"/>
  <c r="AJ1500" i="48" s="1"/>
  <c r="AJ1501" i="48" s="1"/>
  <c r="AJ1502" i="48" s="1"/>
  <c r="AJ1503" i="48" s="1"/>
  <c r="AJ1504" i="48" s="1"/>
  <c r="AJ1505" i="48" s="1"/>
  <c r="AJ1506" i="48" s="1"/>
  <c r="AJ1507" i="48" s="1"/>
  <c r="AJ1508" i="48" s="1"/>
  <c r="AJ1509" i="48" s="1"/>
  <c r="AJ1510" i="48" s="1"/>
  <c r="AJ1511" i="48" s="1"/>
  <c r="AJ1512" i="48" s="1"/>
  <c r="AJ1513" i="48" s="1"/>
  <c r="AJ1514" i="48" s="1"/>
  <c r="AJ1547" i="48"/>
  <c r="AJ1548" i="48" s="1"/>
  <c r="AJ1549" i="48" s="1"/>
  <c r="AJ1550" i="48" s="1"/>
  <c r="AJ1551" i="48" s="1"/>
  <c r="AJ1552" i="48" s="1"/>
  <c r="AJ1553" i="48" s="1"/>
  <c r="AJ1554" i="48" s="1"/>
  <c r="AJ1555" i="48" s="1"/>
  <c r="AJ1556" i="48" s="1"/>
  <c r="AJ1557" i="48" s="1"/>
  <c r="AJ1558" i="48" s="1"/>
  <c r="AJ1559" i="48" s="1"/>
  <c r="AJ1560" i="48" s="1"/>
  <c r="AJ1561" i="48" s="1"/>
  <c r="AJ1562" i="48" s="1"/>
  <c r="AJ1563" i="48" s="1"/>
  <c r="AJ1564" i="48" s="1"/>
  <c r="AJ1565" i="48" s="1"/>
  <c r="AJ1566" i="48" s="1"/>
  <c r="AJ1567" i="48" s="1"/>
  <c r="AJ1568" i="48" s="1"/>
  <c r="AJ1569" i="48" s="1"/>
  <c r="AJ1570" i="48" s="1"/>
  <c r="AJ1571" i="48" s="1"/>
  <c r="AJ1572" i="48" s="1"/>
  <c r="AJ1573" i="48" s="1"/>
  <c r="AJ1574" i="48" s="1"/>
  <c r="AJ1575" i="48" s="1"/>
  <c r="AJ1576" i="48" s="1"/>
  <c r="AJ1577" i="48" s="1"/>
  <c r="AJ1578" i="48" s="1"/>
  <c r="AJ1579" i="48" s="1"/>
  <c r="AJ1580" i="48" s="1"/>
  <c r="AJ1581" i="48" s="1"/>
  <c r="AJ1582" i="48" s="1"/>
  <c r="AJ1583" i="48" s="1"/>
  <c r="AJ1584" i="48" s="1"/>
  <c r="AJ1585" i="48" s="1"/>
  <c r="AJ1586" i="48" s="1"/>
  <c r="AJ1587" i="48" s="1"/>
  <c r="AJ1588" i="48" s="1"/>
  <c r="AJ1589" i="48" s="1"/>
  <c r="AJ1590" i="48" s="1"/>
  <c r="AJ1591" i="48" s="1"/>
  <c r="AJ1592" i="48" s="1"/>
  <c r="AJ1593" i="48" s="1"/>
  <c r="AJ1594" i="48" s="1"/>
  <c r="AJ1595" i="48" s="1"/>
  <c r="AJ1596" i="48"/>
  <c r="AJ1597" i="48" s="1"/>
  <c r="AJ1598" i="48" s="1"/>
  <c r="AJ1599" i="48" s="1"/>
  <c r="AJ1600" i="48" s="1"/>
  <c r="AJ1601" i="48" s="1"/>
  <c r="AJ1602" i="48" s="1"/>
  <c r="AJ1603" i="48"/>
  <c r="AJ1604" i="48"/>
  <c r="AJ1605" i="48" s="1"/>
  <c r="AJ1606" i="48" s="1"/>
  <c r="AJ1607" i="48" s="1"/>
  <c r="AJ1608" i="48" s="1"/>
  <c r="AJ1609" i="48" s="1"/>
  <c r="AJ1610" i="48" s="1"/>
  <c r="AJ1611" i="48" s="1"/>
  <c r="AJ1612" i="48" s="1"/>
  <c r="AJ1613" i="48" s="1"/>
  <c r="AJ1614" i="48"/>
  <c r="AJ1615" i="48" s="1"/>
  <c r="AJ1616" i="48" s="1"/>
  <c r="AJ1617" i="48" s="1"/>
  <c r="AJ1618" i="48" s="1"/>
  <c r="AJ1619" i="48" s="1"/>
  <c r="AJ1620" i="48" s="1"/>
  <c r="AJ1621" i="48" s="1"/>
  <c r="AJ1622" i="48" s="1"/>
  <c r="AJ1623" i="48" s="1"/>
  <c r="AJ1624" i="48" s="1"/>
  <c r="AJ1625" i="48" s="1"/>
  <c r="AJ1626" i="48" s="1"/>
  <c r="AJ1627" i="48" s="1"/>
  <c r="AJ1628" i="48" s="1"/>
  <c r="AJ1629" i="48" s="1"/>
  <c r="AJ1630" i="48" s="1"/>
  <c r="AJ1631" i="48" s="1"/>
  <c r="AJ1632" i="48" s="1"/>
  <c r="AJ1633" i="48" s="1"/>
  <c r="AJ1634" i="48" s="1"/>
  <c r="AJ1635" i="48" s="1"/>
  <c r="AJ1636" i="48" s="1"/>
  <c r="AJ1637" i="48" s="1"/>
  <c r="AJ1638" i="48"/>
  <c r="AJ1639" i="48" s="1"/>
  <c r="AJ1640" i="48" s="1"/>
  <c r="AJ1641" i="48" s="1"/>
  <c r="AJ1642" i="48" s="1"/>
  <c r="AJ1643" i="48" s="1"/>
  <c r="AJ1644" i="48" s="1"/>
  <c r="AJ1645" i="48" s="1"/>
  <c r="AJ1646" i="48" s="1"/>
  <c r="AJ1647" i="48"/>
  <c r="AJ1648" i="48" s="1"/>
  <c r="AJ1649" i="48" s="1"/>
  <c r="AJ1650" i="48" s="1"/>
  <c r="AJ1651" i="48" s="1"/>
  <c r="AJ1652" i="48" s="1"/>
  <c r="AJ1653" i="48" s="1"/>
  <c r="AJ1654" i="48" s="1"/>
  <c r="AJ1655" i="48" s="1"/>
  <c r="AJ1656" i="48" s="1"/>
  <c r="AJ1657" i="48" s="1"/>
  <c r="AJ1658" i="48" s="1"/>
  <c r="AJ1659" i="48"/>
  <c r="AJ1660" i="48" s="1"/>
  <c r="AJ1661" i="48" s="1"/>
  <c r="AJ1662" i="48" s="1"/>
  <c r="AJ1663" i="48" s="1"/>
  <c r="AJ1664" i="48" s="1"/>
  <c r="AJ1665" i="48" s="1"/>
  <c r="AJ1666" i="48" s="1"/>
  <c r="AJ1667" i="48" s="1"/>
  <c r="AJ1668" i="48" s="1"/>
  <c r="AJ1669" i="48" s="1"/>
  <c r="AJ1670" i="48" s="1"/>
  <c r="AJ1671" i="48" s="1"/>
  <c r="AJ1672" i="48" s="1"/>
  <c r="AJ1673" i="48" s="1"/>
  <c r="AJ1674" i="48" s="1"/>
  <c r="AJ1675" i="48" s="1"/>
  <c r="AJ1676" i="48" s="1"/>
  <c r="AJ1677" i="48" s="1"/>
  <c r="AJ1678" i="48" s="1"/>
  <c r="AJ1679" i="48" s="1"/>
  <c r="AJ1680" i="48" s="1"/>
  <c r="AJ1681" i="48" s="1"/>
  <c r="AJ1682" i="48" s="1"/>
  <c r="AJ1683" i="48" s="1"/>
  <c r="AJ1684" i="48" s="1"/>
  <c r="AJ1685" i="48" s="1"/>
  <c r="AJ1686" i="48" s="1"/>
  <c r="AJ1687" i="48" s="1"/>
  <c r="AJ1688" i="48" s="1"/>
  <c r="AJ1689" i="48" s="1"/>
  <c r="AJ1690" i="48" s="1"/>
  <c r="AJ1691" i="48" s="1"/>
  <c r="AJ1692" i="48" s="1"/>
  <c r="AJ1693" i="48" s="1"/>
  <c r="AJ1694" i="48" s="1"/>
  <c r="AJ1695" i="48" s="1"/>
  <c r="AJ1696" i="48" s="1"/>
  <c r="AJ1697" i="48" s="1"/>
  <c r="AJ1698" i="48" s="1"/>
  <c r="AJ1699" i="48" s="1"/>
  <c r="AJ1700" i="48" s="1"/>
  <c r="AJ1701" i="48" s="1"/>
  <c r="AJ1702" i="48" s="1"/>
  <c r="AJ1703" i="48" s="1"/>
  <c r="AJ1704" i="48" s="1"/>
  <c r="AJ1705" i="48" s="1"/>
  <c r="AJ1706" i="48" s="1"/>
  <c r="AJ1707" i="48" s="1"/>
  <c r="AJ1708" i="48" s="1"/>
  <c r="AJ1709" i="48" s="1"/>
  <c r="AJ1710" i="48" s="1"/>
  <c r="AJ1711" i="48" s="1"/>
  <c r="AJ1712" i="48" s="1"/>
  <c r="AJ1713" i="48" s="1"/>
  <c r="AJ1714" i="48" s="1"/>
  <c r="AJ1715" i="48" s="1"/>
  <c r="AJ1716" i="48" s="1"/>
  <c r="AJ1717" i="48" s="1"/>
  <c r="AJ1718" i="48" s="1"/>
  <c r="AJ1719" i="48" s="1"/>
  <c r="AJ1720" i="48" s="1"/>
  <c r="AJ1721" i="48" s="1"/>
  <c r="AJ1722" i="48" s="1"/>
  <c r="AJ1723" i="48" s="1"/>
  <c r="AJ1724" i="48" s="1"/>
  <c r="AJ1725" i="48" s="1"/>
  <c r="AJ1726" i="48" s="1"/>
  <c r="AJ1727" i="48" s="1"/>
  <c r="AJ1728" i="48" s="1"/>
  <c r="AJ1729" i="48" s="1"/>
  <c r="AJ1730" i="48" s="1"/>
  <c r="AJ1731" i="48" s="1"/>
  <c r="AJ1732" i="48" s="1"/>
  <c r="AJ1733" i="48" s="1"/>
  <c r="AJ1734" i="48" s="1"/>
  <c r="AJ1735" i="48" s="1"/>
  <c r="AJ1736" i="48" s="1"/>
  <c r="AJ1737" i="48" s="1"/>
  <c r="AJ1738" i="48" s="1"/>
  <c r="AJ1739" i="48" s="1"/>
  <c r="AJ1740" i="48" s="1"/>
  <c r="AJ1741" i="48" s="1"/>
  <c r="AJ1742" i="48" s="1"/>
  <c r="AJ1743" i="48" s="1"/>
  <c r="AJ1744" i="48" s="1"/>
  <c r="AJ1745" i="48" s="1"/>
  <c r="AJ1746" i="48" s="1"/>
  <c r="AJ1747" i="48" s="1"/>
  <c r="AJ1748" i="48" s="1"/>
  <c r="AJ1749" i="48" s="1"/>
  <c r="AJ1750" i="48" s="1"/>
  <c r="AJ1751" i="48" s="1"/>
  <c r="AJ1752" i="48" s="1"/>
  <c r="AJ1753" i="48" s="1"/>
  <c r="AJ1754" i="48" s="1"/>
  <c r="AJ1755" i="48" s="1"/>
  <c r="AJ1756" i="48" s="1"/>
  <c r="AJ1757" i="48" s="1"/>
  <c r="AJ1758" i="48" s="1"/>
  <c r="AJ1759" i="48" s="1"/>
  <c r="AJ1760" i="48" s="1"/>
  <c r="AJ1761" i="48" s="1"/>
  <c r="AJ1762" i="48" s="1"/>
  <c r="AJ1763" i="48" s="1"/>
  <c r="AJ1764" i="48" s="1"/>
  <c r="AJ1765" i="48" s="1"/>
  <c r="AJ1766" i="48" s="1"/>
  <c r="AJ1767" i="48" s="1"/>
  <c r="AJ1768" i="48" s="1"/>
  <c r="AJ1769" i="48" s="1"/>
  <c r="AJ1770" i="48" s="1"/>
  <c r="AJ1771" i="48" s="1"/>
  <c r="AJ1772" i="48" s="1"/>
  <c r="AJ1773" i="48" s="1"/>
  <c r="AJ1774" i="48" s="1"/>
  <c r="AJ1775" i="48" s="1"/>
  <c r="AJ1776" i="48" s="1"/>
  <c r="AJ1777" i="48" s="1"/>
  <c r="AJ1778" i="48" s="1"/>
  <c r="AJ1779" i="48" s="1"/>
  <c r="AJ1780" i="48" s="1"/>
  <c r="AJ1781" i="48" s="1"/>
  <c r="AJ1782" i="48" s="1"/>
  <c r="AJ1783" i="48" s="1"/>
  <c r="AJ1784" i="48" s="1"/>
  <c r="AJ1785" i="48" s="1"/>
  <c r="AJ1786" i="48" s="1"/>
  <c r="AJ1787" i="48" s="1"/>
  <c r="AJ1788" i="48" s="1"/>
  <c r="AJ1789" i="48" s="1"/>
  <c r="AJ1790" i="48" s="1"/>
  <c r="AJ1791" i="48" s="1"/>
  <c r="AJ1792" i="48" s="1"/>
  <c r="AJ1793" i="48" s="1"/>
  <c r="AJ1794" i="48" s="1"/>
  <c r="AJ1795" i="48" s="1"/>
  <c r="AJ1796" i="48" s="1"/>
  <c r="AJ1797" i="48" s="1"/>
  <c r="AJ1798" i="48" s="1"/>
  <c r="AJ1799" i="48" s="1"/>
  <c r="AJ1800" i="48" s="1"/>
  <c r="AJ1801" i="48" s="1"/>
  <c r="AJ1802" i="48" s="1"/>
  <c r="AJ1803" i="48" s="1"/>
  <c r="AJ1804" i="48" s="1"/>
  <c r="AJ1805" i="48" s="1"/>
  <c r="AJ1812" i="48"/>
  <c r="AJ1813" i="48" s="1"/>
  <c r="AJ1814" i="48" s="1"/>
  <c r="AJ1815" i="48" s="1"/>
  <c r="AJ1816" i="48" s="1"/>
  <c r="AJ1817" i="48" s="1"/>
  <c r="AJ1818" i="48" s="1"/>
  <c r="AJ1819" i="48" s="1"/>
  <c r="AJ1820" i="48" s="1"/>
  <c r="AJ1821" i="48" s="1"/>
  <c r="AJ1822" i="48" s="1"/>
  <c r="AJ1823" i="48" s="1"/>
  <c r="AJ1824" i="48" s="1"/>
  <c r="AJ1825" i="48" s="1"/>
  <c r="AJ1826" i="48" s="1"/>
  <c r="AJ1827" i="48" s="1"/>
  <c r="AJ1828" i="48" s="1"/>
  <c r="AJ1829" i="48" s="1"/>
  <c r="AJ1830" i="48" s="1"/>
  <c r="AJ1831" i="48"/>
  <c r="AJ1832" i="48" s="1"/>
  <c r="AJ1833" i="48" s="1"/>
  <c r="AJ1834" i="48" s="1"/>
  <c r="AJ1835" i="48" s="1"/>
  <c r="AJ1836" i="48" s="1"/>
  <c r="AJ1837" i="48" s="1"/>
  <c r="AJ1838" i="48" s="1"/>
  <c r="AJ1839" i="48" s="1"/>
  <c r="AJ1840" i="48" s="1"/>
  <c r="AJ1841" i="48" s="1"/>
  <c r="AJ1842" i="48"/>
  <c r="AJ1843" i="48" s="1"/>
  <c r="AJ1844" i="48"/>
  <c r="AJ1845" i="48" s="1"/>
  <c r="AJ1846" i="48" s="1"/>
  <c r="AJ1847" i="48" s="1"/>
  <c r="AJ1848" i="48" s="1"/>
  <c r="AJ1849" i="48" s="1"/>
  <c r="AJ1850" i="48" s="1"/>
  <c r="AJ1851" i="48"/>
  <c r="AJ1852" i="48" s="1"/>
  <c r="AJ1853" i="48" s="1"/>
  <c r="AJ1854" i="48" s="1"/>
  <c r="AJ1855" i="48" s="1"/>
  <c r="AJ1856" i="48" s="1"/>
  <c r="AJ1857" i="48" s="1"/>
  <c r="AJ1858" i="48" s="1"/>
  <c r="AJ1859" i="48" s="1"/>
  <c r="AJ1860" i="48" s="1"/>
  <c r="AJ1861" i="48" s="1"/>
  <c r="AJ1862" i="48" s="1"/>
  <c r="AJ1863" i="48" s="1"/>
  <c r="AJ1864" i="48" s="1"/>
  <c r="AJ1865" i="48" s="1"/>
  <c r="AJ1866" i="48" s="1"/>
  <c r="AJ1867" i="48" s="1"/>
  <c r="AJ1868" i="48" s="1"/>
  <c r="AJ1869" i="48" s="1"/>
  <c r="AJ1870" i="48" s="1"/>
  <c r="AJ1871" i="48" s="1"/>
  <c r="AJ1872" i="48" s="1"/>
  <c r="AJ1873" i="48" s="1"/>
  <c r="AJ1874" i="48" s="1"/>
  <c r="AJ1875" i="48" s="1"/>
  <c r="AJ1876" i="48" s="1"/>
  <c r="AJ1877" i="48" s="1"/>
  <c r="AJ1878" i="48" s="1"/>
  <c r="AJ1879" i="48" s="1"/>
  <c r="AJ1880" i="48" s="1"/>
  <c r="AJ1881" i="48" s="1"/>
  <c r="AJ1882" i="48" s="1"/>
  <c r="AJ1883" i="48" s="1"/>
  <c r="AJ1884" i="48" s="1"/>
  <c r="AJ1885" i="48" s="1"/>
  <c r="AJ1886" i="48" s="1"/>
  <c r="AJ1887" i="48" s="1"/>
  <c r="AJ1888" i="48" s="1"/>
  <c r="AJ1889" i="48" s="1"/>
  <c r="AJ1890" i="48" s="1"/>
  <c r="AJ1891" i="48" s="1"/>
  <c r="AJ1892" i="48" s="1"/>
  <c r="AJ1893" i="48" s="1"/>
  <c r="AJ1894" i="48" s="1"/>
  <c r="AJ1895" i="48" s="1"/>
  <c r="AJ1896" i="48" s="1"/>
  <c r="AJ1897" i="48" s="1"/>
  <c r="AJ1898" i="48" s="1"/>
  <c r="AJ1899" i="48" s="1"/>
  <c r="AJ1900" i="48" s="1"/>
  <c r="AJ1901" i="48" s="1"/>
  <c r="AJ1902" i="48" s="1"/>
  <c r="AJ1903" i="48" s="1"/>
  <c r="AJ1904" i="48" s="1"/>
  <c r="AJ1905" i="48"/>
  <c r="AJ1906" i="48" s="1"/>
  <c r="AJ1907" i="48" s="1"/>
  <c r="AJ1908" i="48" s="1"/>
  <c r="AJ1909" i="48" s="1"/>
  <c r="AJ1910" i="48" s="1"/>
  <c r="AJ1911" i="48" s="1"/>
  <c r="AJ1912" i="48" s="1"/>
  <c r="AJ1913" i="48" s="1"/>
  <c r="AJ1914" i="48" s="1"/>
  <c r="AJ1915" i="48"/>
  <c r="AJ1916" i="48" s="1"/>
  <c r="AJ1917" i="48" s="1"/>
  <c r="AJ1918" i="48" s="1"/>
  <c r="AJ1919" i="48" s="1"/>
  <c r="AJ1920" i="48" s="1"/>
  <c r="AJ1921" i="48" s="1"/>
  <c r="AJ1922" i="48" s="1"/>
  <c r="AJ1923" i="48" s="1"/>
  <c r="AJ1924" i="48" s="1"/>
  <c r="AJ1925" i="48" s="1"/>
  <c r="AJ1926" i="48"/>
  <c r="AJ1927" i="48" s="1"/>
  <c r="AJ1928" i="48" s="1"/>
  <c r="AJ1929" i="48" s="1"/>
  <c r="AJ1930" i="48" s="1"/>
  <c r="AJ1931" i="48" s="1"/>
  <c r="AJ1932" i="48" s="1"/>
  <c r="AJ1933" i="48" s="1"/>
  <c r="AJ1934" i="48" s="1"/>
  <c r="AJ1935" i="48" s="1"/>
  <c r="AJ1936" i="48"/>
  <c r="AJ1937" i="48" s="1"/>
  <c r="AJ1938" i="48" s="1"/>
  <c r="AJ1939" i="48" s="1"/>
  <c r="AJ1940" i="48" s="1"/>
  <c r="AJ1941" i="48" s="1"/>
  <c r="AJ1942" i="48" s="1"/>
  <c r="AJ1943" i="48" s="1"/>
  <c r="AJ1944" i="48" s="1"/>
  <c r="AJ1945" i="48" s="1"/>
  <c r="AJ1946" i="48" s="1"/>
  <c r="AJ1947" i="48" s="1"/>
  <c r="AJ1948" i="48" s="1"/>
  <c r="AJ1949" i="48"/>
  <c r="AJ1950" i="48" s="1"/>
  <c r="AJ1951" i="48" s="1"/>
  <c r="AJ1952" i="48" s="1"/>
  <c r="AJ1953" i="48" s="1"/>
  <c r="AJ1954" i="48"/>
  <c r="AJ1955" i="48" s="1"/>
  <c r="AJ1956" i="48" s="1"/>
  <c r="AJ1957" i="48" s="1"/>
  <c r="AJ1958" i="48" s="1"/>
  <c r="AJ1959" i="48"/>
  <c r="AJ1960" i="48" s="1"/>
  <c r="AJ1961" i="48" s="1"/>
  <c r="AJ1962" i="48" s="1"/>
  <c r="AJ1963" i="48" s="1"/>
  <c r="AJ1964" i="48" s="1"/>
  <c r="AJ1965" i="48" s="1"/>
  <c r="AJ1966" i="48" s="1"/>
  <c r="AJ1967" i="48"/>
  <c r="AJ1968" i="48" s="1"/>
  <c r="AJ1969" i="48"/>
  <c r="AJ1970" i="48" s="1"/>
  <c r="AJ1971" i="48" s="1"/>
  <c r="AJ1972" i="48" s="1"/>
  <c r="AJ1973" i="48" s="1"/>
  <c r="AJ1974" i="48" s="1"/>
  <c r="AJ1975" i="48" s="1"/>
  <c r="AJ1976" i="48" s="1"/>
  <c r="AJ1977" i="48" s="1"/>
  <c r="AJ1978" i="48" s="1"/>
  <c r="AJ1979" i="48" s="1"/>
  <c r="AJ1980" i="48" s="1"/>
  <c r="AJ1981" i="48" s="1"/>
  <c r="AJ1982" i="48" s="1"/>
  <c r="AJ1983" i="48"/>
  <c r="AJ1984" i="48" s="1"/>
  <c r="AJ1985" i="48" s="1"/>
  <c r="AJ1986" i="48" s="1"/>
  <c r="AJ1987" i="48" s="1"/>
  <c r="AJ1988" i="48" s="1"/>
  <c r="AJ1989" i="48" s="1"/>
  <c r="AJ1990" i="48" s="1"/>
  <c r="AJ1991" i="48" s="1"/>
  <c r="AJ1992" i="48" s="1"/>
  <c r="AJ1993" i="48" s="1"/>
  <c r="AJ1994" i="48" s="1"/>
  <c r="AJ1995" i="48" s="1"/>
  <c r="AJ1996" i="48" s="1"/>
  <c r="AJ1997" i="48" s="1"/>
  <c r="AJ1998" i="48" s="1"/>
  <c r="AJ1999" i="48" s="1"/>
  <c r="AJ2000" i="48" s="1"/>
  <c r="AJ2001" i="48" s="1"/>
  <c r="AJ2002" i="48" s="1"/>
  <c r="AJ2003" i="48" s="1"/>
  <c r="AJ2004" i="48" s="1"/>
  <c r="AJ2005" i="48" s="1"/>
  <c r="AJ2006" i="48" s="1"/>
  <c r="AJ2007" i="48" s="1"/>
  <c r="AJ2008" i="48" s="1"/>
  <c r="AJ2009" i="48" s="1"/>
  <c r="AJ2010" i="48" s="1"/>
  <c r="AJ2011" i="48" s="1"/>
  <c r="AJ2012" i="48" s="1"/>
  <c r="AJ2013" i="48" s="1"/>
  <c r="AJ2014" i="48" s="1"/>
  <c r="AJ2015" i="48" s="1"/>
  <c r="AJ2016" i="48" s="1"/>
  <c r="AJ2017" i="48" s="1"/>
  <c r="AJ2018" i="48" s="1"/>
  <c r="AJ2019" i="48" s="1"/>
  <c r="AJ2020" i="48" s="1"/>
  <c r="AJ2021" i="48" s="1"/>
  <c r="AJ2022" i="48" s="1"/>
  <c r="AJ2023" i="48" s="1"/>
  <c r="AJ2024" i="48" s="1"/>
  <c r="AJ2025" i="48" s="1"/>
  <c r="AJ2026" i="48" s="1"/>
  <c r="AJ2027" i="48" s="1"/>
  <c r="AJ2028" i="48" s="1"/>
  <c r="AJ2029" i="48" s="1"/>
  <c r="AJ2030" i="48" s="1"/>
  <c r="AJ2031" i="48" s="1"/>
  <c r="AJ2032" i="48" s="1"/>
  <c r="AJ2033" i="48" s="1"/>
  <c r="AJ2034" i="48" s="1"/>
  <c r="AJ2035" i="48" s="1"/>
  <c r="AJ2036" i="48" s="1"/>
  <c r="AJ2037" i="48" s="1"/>
  <c r="AJ2038" i="48" s="1"/>
  <c r="AJ2039" i="48" s="1"/>
  <c r="AJ2040" i="48" s="1"/>
  <c r="AJ2041" i="48" s="1"/>
  <c r="AJ2042" i="48" s="1"/>
  <c r="AJ2043" i="48" s="1"/>
  <c r="AJ2044" i="48" s="1"/>
  <c r="AJ2045" i="48" s="1"/>
  <c r="AJ2046" i="48" s="1"/>
  <c r="AJ2047" i="48" s="1"/>
  <c r="AJ2048" i="48"/>
  <c r="AJ2049" i="48" s="1"/>
  <c r="AJ2050" i="48" s="1"/>
  <c r="AJ2051" i="48" s="1"/>
  <c r="AJ2052" i="48" s="1"/>
  <c r="AJ2053" i="48" s="1"/>
  <c r="AJ2054" i="48" s="1"/>
  <c r="AJ2055" i="48" s="1"/>
  <c r="AJ2056" i="48" s="1"/>
  <c r="AJ2057" i="48" s="1"/>
  <c r="AJ2058" i="48" s="1"/>
  <c r="AJ2059" i="48" s="1"/>
  <c r="AJ2060" i="48" s="1"/>
  <c r="AJ2061" i="48" s="1"/>
  <c r="AJ2062" i="48" s="1"/>
  <c r="AJ2063" i="48" s="1"/>
  <c r="AJ2064" i="48" s="1"/>
  <c r="AJ2065" i="48" s="1"/>
  <c r="AJ2066" i="48" s="1"/>
  <c r="AJ2067" i="48" s="1"/>
  <c r="AJ2068" i="48" s="1"/>
  <c r="AJ2069" i="48" s="1"/>
  <c r="AJ2070" i="48" s="1"/>
  <c r="AJ2071" i="48" s="1"/>
  <c r="AJ2072" i="48" s="1"/>
  <c r="AJ2073" i="48" s="1"/>
  <c r="AJ2074" i="48" s="1"/>
  <c r="AJ2075" i="48" s="1"/>
  <c r="AJ2076" i="48" s="1"/>
  <c r="AJ2077" i="48" s="1"/>
  <c r="AJ2078" i="48" s="1"/>
  <c r="AJ2079" i="48" s="1"/>
  <c r="AJ2080" i="48" s="1"/>
  <c r="AJ2081" i="48" s="1"/>
  <c r="AJ2082" i="48" s="1"/>
  <c r="AJ2083" i="48" s="1"/>
  <c r="AJ2084" i="48" s="1"/>
  <c r="AJ2085" i="48" s="1"/>
  <c r="AJ2086" i="48" s="1"/>
  <c r="AJ2087" i="48" s="1"/>
  <c r="AJ2088" i="48" s="1"/>
  <c r="AJ2089" i="48" s="1"/>
  <c r="AJ2090" i="48" s="1"/>
  <c r="AJ2091" i="48" s="1"/>
  <c r="AJ2092" i="48" s="1"/>
  <c r="AJ2093" i="48"/>
  <c r="AJ2094" i="48" s="1"/>
  <c r="AJ2095" i="48" s="1"/>
  <c r="AJ2096" i="48" s="1"/>
  <c r="AJ2097" i="48" s="1"/>
  <c r="AJ2098" i="48" s="1"/>
  <c r="AJ2099" i="48" s="1"/>
  <c r="AJ2100" i="48" s="1"/>
  <c r="AJ2101" i="48"/>
  <c r="AJ2102" i="48" s="1"/>
  <c r="AJ2103" i="48" s="1"/>
  <c r="AJ2104" i="48" s="1"/>
  <c r="AJ2105" i="48" s="1"/>
  <c r="AJ2106" i="48" s="1"/>
  <c r="AJ2107" i="48" s="1"/>
  <c r="AJ2108" i="48" s="1"/>
  <c r="AJ2109" i="48" s="1"/>
  <c r="AJ2110" i="48" s="1"/>
  <c r="AJ2111" i="48" s="1"/>
  <c r="AJ2112" i="48" s="1"/>
  <c r="AJ2113" i="48" s="1"/>
  <c r="AJ2114" i="48" s="1"/>
  <c r="AJ2115" i="48" s="1"/>
  <c r="AJ2116" i="48" s="1"/>
  <c r="AJ2117" i="48" s="1"/>
  <c r="AJ2118" i="48" s="1"/>
  <c r="AJ2119" i="48" s="1"/>
  <c r="AJ2120" i="48" s="1"/>
  <c r="AJ2121" i="48" s="1"/>
  <c r="AJ2122" i="48" s="1"/>
  <c r="AJ2123" i="48" s="1"/>
  <c r="AJ2124" i="48" s="1"/>
  <c r="AJ2125" i="48" s="1"/>
  <c r="AJ2126" i="48" s="1"/>
  <c r="AJ2127" i="48" s="1"/>
  <c r="AJ2128" i="48" s="1"/>
  <c r="AJ2129" i="48" s="1"/>
  <c r="AJ2130" i="48"/>
  <c r="AJ2131" i="48" s="1"/>
  <c r="AJ2132" i="48" s="1"/>
  <c r="AJ2133" i="48" s="1"/>
  <c r="AJ2134" i="48" s="1"/>
  <c r="AJ2135" i="48" s="1"/>
  <c r="AJ2136" i="48"/>
  <c r="AJ2137" i="48" s="1"/>
  <c r="AJ2138" i="48" s="1"/>
  <c r="AJ2139" i="48" s="1"/>
  <c r="AJ2140" i="48" s="1"/>
  <c r="AJ2141" i="48" s="1"/>
  <c r="AJ2142" i="48" s="1"/>
  <c r="AJ2143" i="48" s="1"/>
  <c r="AJ2144" i="48" s="1"/>
  <c r="AJ2145" i="48" s="1"/>
  <c r="AJ2146" i="48" s="1"/>
  <c r="AJ2147" i="48" s="1"/>
  <c r="AJ2148" i="48" s="1"/>
  <c r="AJ2149" i="48" s="1"/>
  <c r="AJ2150" i="48" s="1"/>
  <c r="AJ2151" i="48" s="1"/>
  <c r="AJ2152" i="48" s="1"/>
  <c r="AJ2153" i="48" s="1"/>
  <c r="AJ2154" i="48" s="1"/>
  <c r="AJ2155" i="48" s="1"/>
  <c r="AJ2156" i="48" s="1"/>
  <c r="AJ2157" i="48" s="1"/>
  <c r="AJ2158" i="48" s="1"/>
  <c r="AJ2159" i="48" s="1"/>
  <c r="AJ2160" i="48" s="1"/>
  <c r="AJ2161" i="48" s="1"/>
  <c r="AJ2162" i="48" s="1"/>
  <c r="AJ2163" i="48" s="1"/>
  <c r="AJ2164" i="48" s="1"/>
  <c r="AJ2165" i="48" s="1"/>
  <c r="AJ2166" i="48" s="1"/>
  <c r="AJ2167" i="48" s="1"/>
  <c r="AJ2168" i="48" s="1"/>
  <c r="AJ2169" i="48" s="1"/>
  <c r="AJ2170" i="48" s="1"/>
  <c r="AJ2171" i="48" s="1"/>
  <c r="AJ2172" i="48"/>
  <c r="AJ2173" i="48" s="1"/>
  <c r="AJ2174" i="48" s="1"/>
  <c r="AJ2175" i="48" s="1"/>
  <c r="AJ2176" i="48" s="1"/>
  <c r="AJ2177" i="48" s="1"/>
  <c r="AJ2178" i="48" s="1"/>
  <c r="AJ2179" i="48" s="1"/>
  <c r="AJ2180" i="48" s="1"/>
  <c r="AJ2181" i="48" s="1"/>
  <c r="AJ2182" i="48" s="1"/>
  <c r="AJ2183" i="48" s="1"/>
  <c r="AJ2184" i="48" s="1"/>
  <c r="AJ2185" i="48" s="1"/>
  <c r="AJ2186" i="48" s="1"/>
  <c r="AJ2187" i="48" s="1"/>
  <c r="AJ2188" i="48" s="1"/>
  <c r="AJ2189" i="48" s="1"/>
  <c r="AJ2190" i="48" s="1"/>
  <c r="AJ2191" i="48" s="1"/>
  <c r="AJ2192" i="48" s="1"/>
  <c r="AJ2193" i="48" s="1"/>
  <c r="AJ2196" i="48"/>
  <c r="AJ2197" i="48" s="1"/>
  <c r="AJ2198" i="48" s="1"/>
  <c r="AJ2199" i="48" s="1"/>
  <c r="AJ2200" i="48" s="1"/>
  <c r="AJ2201" i="48" s="1"/>
  <c r="AJ2202" i="48" s="1"/>
  <c r="AJ2203" i="48"/>
  <c r="AJ2204" i="48" s="1"/>
  <c r="AJ2205" i="48" s="1"/>
  <c r="AJ2206" i="48" s="1"/>
  <c r="AJ2207" i="48" s="1"/>
  <c r="AJ2208" i="48" s="1"/>
  <c r="AJ2209" i="48" s="1"/>
  <c r="AJ2210" i="48" s="1"/>
  <c r="AJ2211" i="48" s="1"/>
  <c r="AJ2212" i="48" s="1"/>
  <c r="AJ2213" i="48"/>
  <c r="AJ2214" i="48" s="1"/>
  <c r="AJ2215" i="48" s="1"/>
  <c r="AJ2216" i="48" s="1"/>
  <c r="AJ2217" i="48" s="1"/>
  <c r="AJ2218" i="48" s="1"/>
  <c r="AJ2219" i="48" s="1"/>
  <c r="AJ2220" i="48" s="1"/>
  <c r="AJ2221" i="48" s="1"/>
  <c r="AJ2222" i="48" s="1"/>
  <c r="AJ2223" i="48" s="1"/>
  <c r="AJ2224" i="48"/>
  <c r="AJ2225" i="48" s="1"/>
  <c r="AJ2226" i="48"/>
  <c r="AJ2227" i="48" s="1"/>
  <c r="AJ2228" i="48" s="1"/>
  <c r="AJ2229" i="48"/>
  <c r="AJ2230" i="48" s="1"/>
  <c r="AJ2231" i="48" s="1"/>
  <c r="AJ2232" i="48" s="1"/>
  <c r="AJ2233" i="48" s="1"/>
  <c r="AJ2234" i="48" s="1"/>
  <c r="AJ2235" i="48" s="1"/>
  <c r="AJ2236" i="48" s="1"/>
  <c r="AJ2237" i="48" s="1"/>
  <c r="AJ2238" i="48" s="1"/>
  <c r="AJ2239" i="48" s="1"/>
  <c r="AJ2240" i="48" s="1"/>
  <c r="AJ2241" i="48" s="1"/>
  <c r="AJ2242" i="48" s="1"/>
  <c r="AJ2243" i="48" s="1"/>
  <c r="AJ2244" i="48" s="1"/>
  <c r="AJ2245" i="48" s="1"/>
  <c r="AJ2246" i="48" s="1"/>
  <c r="AJ2247" i="48" s="1"/>
  <c r="AJ2248" i="48" s="1"/>
  <c r="AJ2249" i="48"/>
  <c r="AJ2250" i="48" s="1"/>
  <c r="AJ2251" i="48" s="1"/>
  <c r="AJ2252" i="48" s="1"/>
  <c r="AJ2253" i="48" s="1"/>
  <c r="AJ2254" i="48" s="1"/>
  <c r="AJ2255" i="48" s="1"/>
  <c r="AJ2256" i="48" s="1"/>
  <c r="AJ2257" i="48" s="1"/>
  <c r="AJ2258" i="48" s="1"/>
  <c r="AJ2259" i="48" s="1"/>
  <c r="AJ2260" i="48" s="1"/>
  <c r="AJ2261" i="48" s="1"/>
  <c r="AJ2262" i="48" s="1"/>
  <c r="AJ2263" i="48" s="1"/>
  <c r="AJ2264" i="48" s="1"/>
  <c r="AJ2265" i="48" s="1"/>
  <c r="AJ2266" i="48" s="1"/>
  <c r="AJ2267" i="48" s="1"/>
  <c r="AJ2268" i="48" s="1"/>
  <c r="AJ2269" i="48" s="1"/>
  <c r="AJ2270" i="48" s="1"/>
  <c r="AJ2271" i="48" s="1"/>
  <c r="AJ2272" i="48" s="1"/>
  <c r="AJ2273" i="48" s="1"/>
  <c r="AJ2274" i="48" s="1"/>
  <c r="AJ2275" i="48" s="1"/>
  <c r="AJ2276" i="48" s="1"/>
  <c r="AJ2277" i="48" s="1"/>
  <c r="AJ2278" i="48" s="1"/>
  <c r="AJ2279" i="48" s="1"/>
  <c r="AJ2280" i="48" s="1"/>
  <c r="AJ2281" i="48" s="1"/>
  <c r="AJ2282" i="48" s="1"/>
  <c r="AJ2283" i="48" s="1"/>
  <c r="AJ2284" i="48" s="1"/>
  <c r="AJ2285" i="48" s="1"/>
  <c r="AJ2286" i="48" s="1"/>
  <c r="AJ2287" i="48" s="1"/>
  <c r="AJ2288" i="48" s="1"/>
  <c r="AJ2289" i="48" s="1"/>
  <c r="AJ2290" i="48" s="1"/>
  <c r="AJ2291" i="48" s="1"/>
  <c r="AJ2292" i="48" s="1"/>
  <c r="AJ2293" i="48" s="1"/>
  <c r="AJ2294" i="48" s="1"/>
  <c r="AJ2295" i="48" s="1"/>
  <c r="AJ2296" i="48" s="1"/>
  <c r="AJ2297" i="48" s="1"/>
  <c r="AJ2298" i="48" s="1"/>
  <c r="AJ2299" i="48" s="1"/>
  <c r="AJ2300" i="48" s="1"/>
  <c r="AJ2301" i="48" s="1"/>
  <c r="AJ2302" i="48" s="1"/>
  <c r="AJ2303" i="48" s="1"/>
  <c r="AJ2304" i="48" s="1"/>
  <c r="AJ2305" i="48" s="1"/>
  <c r="AJ2316" i="48"/>
  <c r="AJ2317" i="48" s="1"/>
  <c r="AJ2318" i="48" s="1"/>
  <c r="AJ2319" i="48" s="1"/>
  <c r="AJ2320" i="48" s="1"/>
  <c r="AJ2321" i="48" s="1"/>
  <c r="AJ2322" i="48" s="1"/>
  <c r="AJ2323" i="48" s="1"/>
  <c r="AJ2324" i="48" s="1"/>
  <c r="AJ2325" i="48" s="1"/>
  <c r="AJ2326" i="48" s="1"/>
  <c r="AJ2327" i="48" s="1"/>
  <c r="AJ2328" i="48" s="1"/>
  <c r="AJ2329" i="48" s="1"/>
  <c r="AJ2330" i="48" s="1"/>
  <c r="AJ2331" i="48" s="1"/>
  <c r="AJ2332" i="48" s="1"/>
  <c r="AJ2333" i="48" s="1"/>
  <c r="AJ2334" i="48" s="1"/>
  <c r="AJ2335" i="48" s="1"/>
  <c r="AJ2336" i="48" s="1"/>
  <c r="AJ2337" i="48" s="1"/>
  <c r="AJ2338" i="48" s="1"/>
  <c r="AJ2339" i="48" s="1"/>
  <c r="AJ2340" i="48" s="1"/>
  <c r="AJ2341" i="48" s="1"/>
  <c r="AJ2342" i="48" s="1"/>
  <c r="AJ2343" i="48" s="1"/>
  <c r="AJ2344" i="48" s="1"/>
  <c r="AJ2345" i="48" s="1"/>
  <c r="AJ2346" i="48" s="1"/>
  <c r="AJ2347" i="48" s="1"/>
  <c r="AJ2348" i="48" s="1"/>
  <c r="AJ2349" i="48" s="1"/>
  <c r="AJ2350" i="48" s="1"/>
  <c r="AJ2351" i="48" s="1"/>
  <c r="AJ2352" i="48" s="1"/>
  <c r="AJ2353" i="48" s="1"/>
  <c r="AJ2354" i="48" s="1"/>
  <c r="AJ2355" i="48" s="1"/>
  <c r="AJ2356" i="48" s="1"/>
  <c r="AJ2357" i="48" s="1"/>
  <c r="AJ2358" i="48" s="1"/>
  <c r="AJ2359" i="48" s="1"/>
  <c r="AJ2360" i="48" s="1"/>
  <c r="AJ2361" i="48" s="1"/>
  <c r="AJ2362" i="48" s="1"/>
  <c r="AJ2363" i="48" s="1"/>
  <c r="AJ2364" i="48" s="1"/>
  <c r="AJ2365" i="48" s="1"/>
  <c r="AJ2366" i="48" s="1"/>
  <c r="AJ2367" i="48" s="1"/>
  <c r="AJ2368" i="48" s="1"/>
  <c r="AJ2369" i="48" s="1"/>
  <c r="AJ2370" i="48" s="1"/>
  <c r="AJ2371" i="48" s="1"/>
  <c r="AJ2372" i="48" s="1"/>
  <c r="AJ2373" i="48" s="1"/>
  <c r="AJ2374" i="48" s="1"/>
  <c r="AJ2375" i="48" s="1"/>
  <c r="AJ2376" i="48" s="1"/>
  <c r="AJ2377" i="48" s="1"/>
  <c r="AJ2378" i="48" s="1"/>
  <c r="AJ2379" i="48" s="1"/>
  <c r="AJ2380" i="48" s="1"/>
  <c r="AJ2381" i="48" s="1"/>
  <c r="AJ2382" i="48" s="1"/>
  <c r="AJ2383" i="48" s="1"/>
  <c r="AJ2384" i="48" s="1"/>
  <c r="AJ2385" i="48" s="1"/>
  <c r="AJ2386" i="48" s="1"/>
  <c r="AJ2387" i="48" s="1"/>
  <c r="AJ2388" i="48" s="1"/>
  <c r="AJ2389" i="48" s="1"/>
  <c r="AJ2390" i="48" s="1"/>
  <c r="AJ2391" i="48" s="1"/>
  <c r="AJ2392" i="48" s="1"/>
  <c r="AJ2393" i="48" s="1"/>
  <c r="AJ2394" i="48"/>
  <c r="AJ2395" i="48" s="1"/>
  <c r="AJ2396" i="48" s="1"/>
  <c r="AJ2397" i="48" s="1"/>
  <c r="AJ2398" i="48" s="1"/>
  <c r="AJ2399" i="48"/>
  <c r="AJ2400" i="48" s="1"/>
  <c r="AJ2401" i="48" s="1"/>
  <c r="AJ2402" i="48" s="1"/>
  <c r="AJ2403" i="48" s="1"/>
  <c r="AJ2404" i="48" s="1"/>
  <c r="AJ2405" i="48" s="1"/>
  <c r="AJ2406" i="48" s="1"/>
  <c r="AJ2407" i="48" s="1"/>
  <c r="AJ2408" i="48" s="1"/>
  <c r="AJ2409" i="48" s="1"/>
  <c r="AJ2410" i="48" s="1"/>
  <c r="AJ2411" i="48" s="1"/>
  <c r="AJ2412" i="48" s="1"/>
  <c r="AJ2413" i="48" s="1"/>
  <c r="AJ2414" i="48" s="1"/>
  <c r="AJ2415" i="48" s="1"/>
  <c r="AJ2416" i="48" s="1"/>
  <c r="AJ2417" i="48" s="1"/>
  <c r="AJ2418" i="48" s="1"/>
  <c r="AJ2419" i="48" s="1"/>
  <c r="AJ2420" i="48" s="1"/>
  <c r="AJ2421" i="48" s="1"/>
  <c r="AJ2422" i="48" s="1"/>
  <c r="AJ2423" i="48" s="1"/>
  <c r="AJ2424" i="48" s="1"/>
  <c r="AJ2425" i="48" s="1"/>
  <c r="AJ2426" i="48"/>
  <c r="AJ2427" i="48" s="1"/>
  <c r="AJ2428" i="48" s="1"/>
  <c r="AJ2429" i="48" s="1"/>
  <c r="AJ2430" i="48" s="1"/>
  <c r="AJ2431" i="48" s="1"/>
  <c r="AJ2432" i="48" s="1"/>
  <c r="AJ2433" i="48" s="1"/>
  <c r="AJ2434" i="48" s="1"/>
  <c r="AJ2435" i="48" s="1"/>
  <c r="AJ2436" i="48" s="1"/>
  <c r="AJ2437" i="48" s="1"/>
  <c r="AJ2438" i="48" s="1"/>
  <c r="AJ2439" i="48" s="1"/>
  <c r="AJ2440" i="48" s="1"/>
  <c r="AJ2441" i="48" s="1"/>
  <c r="AJ2442" i="48" s="1"/>
  <c r="AJ2443" i="48" s="1"/>
  <c r="AJ2444" i="48" s="1"/>
  <c r="AJ2445" i="48"/>
  <c r="AJ2446" i="48"/>
  <c r="AJ2447" i="48" s="1"/>
  <c r="AJ2448" i="48"/>
  <c r="AJ2449" i="48" s="1"/>
  <c r="AJ2450" i="48" s="1"/>
  <c r="AJ2451" i="48" s="1"/>
  <c r="AJ2452" i="48" s="1"/>
  <c r="AJ2453" i="48" s="1"/>
  <c r="AJ2454" i="48" s="1"/>
  <c r="AJ2455" i="48" s="1"/>
  <c r="AJ2456" i="48" s="1"/>
  <c r="AJ2457" i="48" s="1"/>
  <c r="AJ2458" i="48" s="1"/>
  <c r="AJ2459" i="48" s="1"/>
  <c r="AJ2460" i="48" s="1"/>
  <c r="AJ2461" i="48" s="1"/>
  <c r="AJ2462" i="48" s="1"/>
  <c r="AJ2463" i="48" s="1"/>
  <c r="AJ2464" i="48" s="1"/>
  <c r="AJ2465" i="48" s="1"/>
  <c r="AJ2466" i="48" s="1"/>
  <c r="AJ2467" i="48" s="1"/>
  <c r="AJ2468" i="48" s="1"/>
  <c r="AJ2469" i="48" s="1"/>
  <c r="AJ2470" i="48" s="1"/>
  <c r="AJ2471" i="48" s="1"/>
  <c r="AJ2472" i="48" s="1"/>
  <c r="AJ2473" i="48" s="1"/>
  <c r="AJ2474" i="48" s="1"/>
  <c r="AJ2475" i="48" s="1"/>
  <c r="AJ2476" i="48" s="1"/>
  <c r="AJ2477" i="48" s="1"/>
  <c r="AJ2478" i="48" s="1"/>
  <c r="AJ2479" i="48" s="1"/>
  <c r="AJ2480" i="48" s="1"/>
  <c r="AJ2481" i="48" s="1"/>
  <c r="AJ2482" i="48" s="1"/>
  <c r="AJ2483" i="48" s="1"/>
  <c r="AJ2484" i="48" s="1"/>
  <c r="AJ2485" i="48" s="1"/>
  <c r="AJ2486" i="48" s="1"/>
  <c r="AJ2487" i="48" s="1"/>
  <c r="AJ2488" i="48" s="1"/>
  <c r="AJ2489" i="48" s="1"/>
  <c r="AJ2490" i="48" s="1"/>
  <c r="AJ2491" i="48" s="1"/>
  <c r="AJ2492" i="48" s="1"/>
  <c r="AJ2493" i="48" s="1"/>
  <c r="AJ2494" i="48" s="1"/>
  <c r="AJ2495" i="48" s="1"/>
  <c r="AJ2496" i="48" s="1"/>
  <c r="AJ2497" i="48" s="1"/>
  <c r="AJ2498" i="48" s="1"/>
  <c r="AJ2499" i="48" s="1"/>
  <c r="AJ2500" i="48" s="1"/>
  <c r="AJ2501" i="48" s="1"/>
  <c r="AJ2502" i="48" s="1"/>
  <c r="AJ2503" i="48" s="1"/>
  <c r="AJ2504" i="48" s="1"/>
  <c r="AJ2505" i="48" s="1"/>
  <c r="AJ2506" i="48" s="1"/>
  <c r="AJ2507" i="48" s="1"/>
  <c r="AJ2508" i="48" s="1"/>
  <c r="AJ2509" i="48" s="1"/>
  <c r="AJ2510" i="48" s="1"/>
  <c r="AJ2511" i="48"/>
  <c r="AJ2512" i="48" s="1"/>
  <c r="AJ2513" i="48" s="1"/>
  <c r="AJ2514" i="48" s="1"/>
  <c r="AJ2515" i="48" s="1"/>
  <c r="AJ2516" i="48" s="1"/>
  <c r="AJ2517" i="48" s="1"/>
  <c r="AJ2518" i="48" s="1"/>
  <c r="AJ2519" i="48" s="1"/>
  <c r="AJ2520" i="48" s="1"/>
  <c r="AJ2521" i="48" s="1"/>
  <c r="AJ2522" i="48"/>
  <c r="AJ2523" i="48" s="1"/>
  <c r="AJ2524" i="48" s="1"/>
  <c r="AJ2525" i="48" s="1"/>
  <c r="AJ2526" i="48" s="1"/>
  <c r="AJ2527" i="48" s="1"/>
  <c r="AJ2528" i="48" s="1"/>
  <c r="AJ2529" i="48" s="1"/>
  <c r="AJ2530" i="48" s="1"/>
  <c r="AJ2531" i="48" s="1"/>
  <c r="AJ2532" i="48" s="1"/>
  <c r="AJ2533" i="48" s="1"/>
  <c r="AJ2534" i="48" s="1"/>
  <c r="AJ2535" i="48" s="1"/>
  <c r="AJ2536" i="48" s="1"/>
  <c r="AJ2537" i="48" s="1"/>
  <c r="AJ2538" i="48" s="1"/>
  <c r="AJ2539" i="48" s="1"/>
  <c r="AJ2540" i="48" s="1"/>
  <c r="AJ2541" i="48" s="1"/>
  <c r="AJ2542" i="48" s="1"/>
  <c r="AJ2543" i="48" s="1"/>
  <c r="AJ2544" i="48" s="1"/>
  <c r="AJ2545" i="48" s="1"/>
  <c r="AJ2546" i="48" s="1"/>
  <c r="AJ2547" i="48" s="1"/>
  <c r="AJ2548" i="48" s="1"/>
  <c r="AJ2549" i="48" s="1"/>
  <c r="AJ2550" i="48" s="1"/>
  <c r="AJ2551" i="48" s="1"/>
  <c r="AJ2552" i="48" s="1"/>
  <c r="AJ2553" i="48" s="1"/>
  <c r="AJ2554" i="48" s="1"/>
  <c r="AJ2555" i="48" s="1"/>
  <c r="AJ2556" i="48" s="1"/>
  <c r="AJ2557" i="48" s="1"/>
  <c r="AJ2558" i="48" s="1"/>
  <c r="AJ2559" i="48" s="1"/>
  <c r="AJ2560" i="48" s="1"/>
  <c r="AJ2561" i="48" s="1"/>
  <c r="AJ2562" i="48" s="1"/>
  <c r="AJ2563" i="48" s="1"/>
  <c r="AJ2564" i="48" s="1"/>
  <c r="AJ2565" i="48" s="1"/>
  <c r="AJ2566" i="48" s="1"/>
  <c r="AJ2567" i="48" s="1"/>
  <c r="AJ2568" i="48" s="1"/>
  <c r="AJ2569" i="48" s="1"/>
  <c r="AJ2570" i="48" s="1"/>
  <c r="AJ2571" i="48" s="1"/>
  <c r="AJ2572" i="48" s="1"/>
  <c r="AJ2573" i="48" s="1"/>
  <c r="AJ2574" i="48" s="1"/>
  <c r="AJ2575" i="48" s="1"/>
  <c r="AJ2585" i="48"/>
  <c r="AJ2586" i="48" s="1"/>
  <c r="AJ2587" i="48"/>
  <c r="AJ2588" i="48" s="1"/>
  <c r="AJ2589" i="48" s="1"/>
  <c r="AJ2590" i="48" s="1"/>
  <c r="AJ2591" i="48" s="1"/>
  <c r="AJ2592" i="48" s="1"/>
  <c r="AJ2593" i="48" s="1"/>
  <c r="AJ2594" i="48" s="1"/>
  <c r="AJ2595" i="48" s="1"/>
  <c r="AJ2596" i="48" s="1"/>
  <c r="AJ2597" i="48" s="1"/>
  <c r="AJ2598" i="48" s="1"/>
  <c r="AJ2599" i="48" s="1"/>
  <c r="AJ2600" i="48" s="1"/>
  <c r="AJ2601" i="48" s="1"/>
  <c r="AJ2602" i="48" s="1"/>
  <c r="AJ2603" i="48" s="1"/>
  <c r="AJ2604" i="48" s="1"/>
  <c r="AJ2605" i="48" s="1"/>
  <c r="AJ2606" i="48"/>
  <c r="AJ2607" i="48" s="1"/>
  <c r="AJ2617" i="48"/>
  <c r="AJ2618" i="48" s="1"/>
  <c r="AJ2619" i="48" s="1"/>
  <c r="AJ2620" i="48" s="1"/>
  <c r="AJ2621" i="48" s="1"/>
  <c r="AJ2622" i="48" s="1"/>
  <c r="AJ2623" i="48" s="1"/>
  <c r="AJ2624" i="48" s="1"/>
  <c r="AJ2625" i="48" s="1"/>
  <c r="AJ2626" i="48" s="1"/>
  <c r="AJ2627" i="48" s="1"/>
  <c r="AJ2628" i="48" s="1"/>
  <c r="AJ2629" i="48" s="1"/>
  <c r="AJ2630" i="48" s="1"/>
  <c r="AJ2631" i="48" s="1"/>
  <c r="AJ2632" i="48" s="1"/>
  <c r="AJ2633" i="48" s="1"/>
  <c r="AJ2634" i="48" s="1"/>
  <c r="AJ2635" i="48" s="1"/>
  <c r="AJ2636" i="48" s="1"/>
  <c r="AJ2637" i="48" s="1"/>
  <c r="AJ2638" i="48" s="1"/>
  <c r="AJ2639" i="48" s="1"/>
  <c r="AJ2640" i="48" s="1"/>
  <c r="AJ2641" i="48" s="1"/>
  <c r="AJ2642" i="48" s="1"/>
  <c r="AJ2643" i="48" s="1"/>
  <c r="AJ2644" i="48" s="1"/>
  <c r="AJ2645" i="48" s="1"/>
  <c r="AJ2646" i="48" s="1"/>
  <c r="AJ2647" i="48" s="1"/>
  <c r="AJ2648" i="48" s="1"/>
  <c r="AJ2649" i="48" s="1"/>
  <c r="AJ2650" i="48" s="1"/>
  <c r="AJ2651" i="48" s="1"/>
  <c r="AJ2652" i="48" s="1"/>
  <c r="AJ2653" i="48" s="1"/>
  <c r="AJ2654" i="48" s="1"/>
  <c r="AJ2655" i="48" s="1"/>
  <c r="AJ2656" i="48" s="1"/>
  <c r="AJ2657" i="48" s="1"/>
  <c r="AJ2658" i="48" s="1"/>
  <c r="AJ2659" i="48" s="1"/>
  <c r="AJ2660" i="48" s="1"/>
  <c r="AJ2661" i="48" s="1"/>
  <c r="AJ2662" i="48" s="1"/>
  <c r="AJ2663" i="48" s="1"/>
  <c r="AJ2664" i="48" s="1"/>
  <c r="AJ2665" i="48" s="1"/>
  <c r="AJ2666" i="48" s="1"/>
  <c r="AJ2667" i="48" s="1"/>
  <c r="AJ2668" i="48" s="1"/>
  <c r="AJ2669" i="48" s="1"/>
  <c r="AJ2670" i="48" s="1"/>
  <c r="AJ2671" i="48" s="1"/>
  <c r="AJ2672" i="48" s="1"/>
  <c r="AJ2673" i="48" s="1"/>
  <c r="AJ2674" i="48" s="1"/>
  <c r="AJ2675" i="48"/>
  <c r="AJ2676" i="48" s="1"/>
  <c r="AJ2677" i="48" s="1"/>
  <c r="AJ2678" i="48" s="1"/>
  <c r="AJ2679" i="48" s="1"/>
  <c r="AJ2680" i="48" s="1"/>
  <c r="AJ2681" i="48" s="1"/>
  <c r="AJ2682" i="48" s="1"/>
  <c r="AJ2683" i="48" s="1"/>
  <c r="AJ2684" i="48" s="1"/>
  <c r="AJ2685" i="48" s="1"/>
  <c r="AJ2686" i="48" s="1"/>
  <c r="AJ2687" i="48" s="1"/>
  <c r="AJ2688" i="48" s="1"/>
  <c r="AJ2689" i="48" s="1"/>
  <c r="AJ2714" i="48"/>
  <c r="AJ2715" i="48" s="1"/>
  <c r="AJ2716" i="48"/>
  <c r="AJ2717" i="48" s="1"/>
  <c r="AJ2718" i="48" s="1"/>
  <c r="AJ2719" i="48" s="1"/>
  <c r="AJ2720" i="48" s="1"/>
  <c r="AJ2721" i="48" s="1"/>
  <c r="AJ2722" i="48" s="1"/>
  <c r="AJ2723" i="48" s="1"/>
  <c r="AJ2724" i="48" s="1"/>
  <c r="AJ2725" i="48" s="1"/>
  <c r="AJ2726" i="48" s="1"/>
  <c r="AJ2727" i="48" s="1"/>
  <c r="AJ2728" i="48" s="1"/>
  <c r="AJ2737" i="48"/>
  <c r="AJ2738" i="48" s="1"/>
  <c r="AJ2739" i="48" s="1"/>
  <c r="AJ2740" i="48" s="1"/>
  <c r="AJ2741" i="48" s="1"/>
  <c r="AJ2742" i="48" s="1"/>
  <c r="AJ2743" i="48" s="1"/>
  <c r="AJ2744" i="48" s="1"/>
  <c r="AJ2745" i="48" s="1"/>
  <c r="AJ2746" i="48" s="1"/>
  <c r="AJ2747" i="48" s="1"/>
  <c r="AJ2748" i="48" s="1"/>
  <c r="AJ2749" i="48" s="1"/>
  <c r="AJ2750" i="48" s="1"/>
  <c r="AJ2751" i="48" s="1"/>
  <c r="AJ2752" i="48" s="1"/>
  <c r="AJ2753" i="48" s="1"/>
  <c r="AJ2754" i="48" s="1"/>
  <c r="AJ2755" i="48" s="1"/>
  <c r="AJ2756" i="48" s="1"/>
  <c r="AJ2757" i="48" s="1"/>
  <c r="AJ2758" i="48" s="1"/>
  <c r="AJ2759" i="48" s="1"/>
  <c r="AJ2760" i="48" s="1"/>
  <c r="AJ2761" i="48" s="1"/>
  <c r="AJ2762" i="48" s="1"/>
  <c r="AJ2763" i="48" s="1"/>
  <c r="AJ2764" i="48" s="1"/>
  <c r="AJ2765" i="48" s="1"/>
  <c r="AJ2766" i="48" s="1"/>
  <c r="AJ2767" i="48" s="1"/>
  <c r="AJ2768" i="48" s="1"/>
  <c r="AJ2769" i="48" s="1"/>
  <c r="AJ2770" i="48" s="1"/>
  <c r="AJ2771" i="48" s="1"/>
  <c r="AJ2772" i="48" s="1"/>
  <c r="AJ2773" i="48" s="1"/>
  <c r="AJ2774" i="48" s="1"/>
  <c r="AJ2775" i="48" s="1"/>
  <c r="AJ2776" i="48" s="1"/>
  <c r="AJ2777" i="48" s="1"/>
  <c r="AJ2778" i="48" s="1"/>
  <c r="AJ2779" i="48" s="1"/>
  <c r="AJ2780" i="48" s="1"/>
  <c r="AJ2781" i="48" s="1"/>
  <c r="AJ2782" i="48" s="1"/>
  <c r="AJ2783" i="48" s="1"/>
  <c r="AJ2784" i="48"/>
  <c r="AJ2785" i="48" s="1"/>
  <c r="AJ2860" i="48"/>
  <c r="AJ2861" i="48" s="1"/>
  <c r="AJ2877" i="48"/>
  <c r="AJ2878" i="48" s="1"/>
  <c r="AJ2879" i="48" s="1"/>
  <c r="AJ2880" i="48" s="1"/>
  <c r="AJ2881" i="48" s="1"/>
  <c r="AJ2882" i="48" s="1"/>
  <c r="AJ2883" i="48" s="1"/>
  <c r="AJ2884" i="48"/>
  <c r="AJ2885" i="48" s="1"/>
  <c r="AJ2886" i="48" s="1"/>
  <c r="AJ2887" i="48" s="1"/>
  <c r="AJ2888" i="48" s="1"/>
  <c r="AJ2889" i="48"/>
  <c r="AJ2890" i="48" s="1"/>
  <c r="AJ2891" i="48" s="1"/>
  <c r="AJ2892" i="48" s="1"/>
  <c r="AJ2897" i="48"/>
  <c r="AJ2898" i="48" s="1"/>
  <c r="AJ2899" i="48" s="1"/>
  <c r="AJ2900" i="48" s="1"/>
  <c r="AJ2901" i="48" s="1"/>
  <c r="AJ2902" i="48" s="1"/>
  <c r="AJ2903" i="48" s="1"/>
  <c r="AJ2904" i="48" s="1"/>
  <c r="AJ2905" i="48" s="1"/>
  <c r="AJ2906" i="48" s="1"/>
  <c r="AJ2907" i="48" s="1"/>
  <c r="AJ2908" i="48" s="1"/>
  <c r="AJ2909" i="48" s="1"/>
  <c r="AJ2910" i="48" s="1"/>
  <c r="AJ2911" i="48" s="1"/>
  <c r="AJ2912" i="48" s="1"/>
  <c r="AJ2913" i="48" s="1"/>
  <c r="AJ2914" i="48" s="1"/>
  <c r="AJ2915" i="48" s="1"/>
  <c r="AJ2916" i="48" s="1"/>
  <c r="AJ2917" i="48" s="1"/>
  <c r="AJ2918" i="48" s="1"/>
  <c r="AJ2919" i="48" s="1"/>
  <c r="AJ2920" i="48" s="1"/>
  <c r="AJ2921" i="48" s="1"/>
  <c r="AJ2922" i="48" s="1"/>
  <c r="AJ2923" i="48" s="1"/>
  <c r="AJ2924" i="48" s="1"/>
  <c r="AJ2925" i="48" s="1"/>
  <c r="AJ2926" i="48"/>
  <c r="AJ2927" i="48" s="1"/>
  <c r="AJ2928" i="48" s="1"/>
  <c r="AJ2929" i="48" s="1"/>
  <c r="AJ2930" i="48" s="1"/>
  <c r="AJ2931" i="48" s="1"/>
  <c r="AJ2932" i="48" s="1"/>
  <c r="AJ2933" i="48" s="1"/>
  <c r="AJ2934" i="48" s="1"/>
  <c r="AJ2935" i="48" s="1"/>
  <c r="AJ2936" i="48" s="1"/>
  <c r="AJ2937" i="48" s="1"/>
  <c r="AJ2938" i="48" s="1"/>
  <c r="AJ2939" i="48" s="1"/>
  <c r="AJ2940" i="48" s="1"/>
  <c r="AJ2941" i="48" s="1"/>
  <c r="AJ2942" i="48" s="1"/>
  <c r="AJ2943" i="48" s="1"/>
  <c r="AJ2944" i="48" s="1"/>
  <c r="AJ2945" i="48" s="1"/>
  <c r="AJ2946" i="48" s="1"/>
  <c r="AJ2947" i="48" s="1"/>
  <c r="AJ2948" i="48" s="1"/>
  <c r="AJ2949" i="48" s="1"/>
  <c r="AJ2950" i="48" s="1"/>
  <c r="AJ2951" i="48" s="1"/>
  <c r="AJ2952" i="48" s="1"/>
  <c r="AJ2953" i="48" s="1"/>
  <c r="AJ2954" i="48" s="1"/>
  <c r="AJ2955" i="48" s="1"/>
  <c r="AJ2956" i="48" s="1"/>
  <c r="AJ2957" i="48" s="1"/>
  <c r="AJ2958" i="48" s="1"/>
  <c r="AJ2959" i="48" s="1"/>
  <c r="AJ2960" i="48" s="1"/>
  <c r="AJ2961" i="48" s="1"/>
  <c r="AJ2962" i="48" s="1"/>
  <c r="AJ2963" i="48" s="1"/>
  <c r="AJ2964" i="48" s="1"/>
  <c r="AJ2965" i="48" s="1"/>
  <c r="AJ2966" i="48" s="1"/>
  <c r="AJ2967" i="48" s="1"/>
  <c r="AJ2968" i="48" s="1"/>
  <c r="AJ2969" i="48" s="1"/>
  <c r="AJ2970" i="48" s="1"/>
  <c r="AJ2971" i="48" s="1"/>
  <c r="AJ2972" i="48" s="1"/>
  <c r="AJ2973" i="48" s="1"/>
  <c r="AJ2974" i="48" s="1"/>
  <c r="AJ2975" i="48" s="1"/>
  <c r="AJ2976" i="48" s="1"/>
  <c r="AJ2977" i="48" s="1"/>
  <c r="AJ2978" i="48" s="1"/>
  <c r="AJ2979" i="48" s="1"/>
  <c r="AJ2980" i="48" s="1"/>
  <c r="AJ2981" i="48" s="1"/>
  <c r="AJ2982" i="48" s="1"/>
  <c r="AJ2983" i="48" s="1"/>
  <c r="AJ2984" i="48" s="1"/>
  <c r="AJ2985" i="48" s="1"/>
  <c r="AJ2986" i="48" s="1"/>
  <c r="AJ2987" i="48" s="1"/>
  <c r="AJ2988" i="48" s="1"/>
  <c r="AJ2989" i="48" s="1"/>
  <c r="AJ2990" i="48" s="1"/>
  <c r="AJ2991" i="48" s="1"/>
  <c r="AJ2992" i="48" s="1"/>
  <c r="AJ2993" i="48" s="1"/>
  <c r="AJ2994" i="48" s="1"/>
  <c r="AJ2995" i="48" s="1"/>
  <c r="AJ2996" i="48" s="1"/>
  <c r="AJ2997" i="48" s="1"/>
  <c r="AJ2998" i="48" s="1"/>
  <c r="AJ2999" i="48" s="1"/>
  <c r="AJ3000" i="48" s="1"/>
  <c r="AJ3001" i="48" s="1"/>
  <c r="AJ3002" i="48" s="1"/>
  <c r="AJ3003" i="48" s="1"/>
  <c r="AJ3004" i="48" s="1"/>
  <c r="AJ3005" i="48" s="1"/>
  <c r="AJ3006" i="48" s="1"/>
  <c r="AJ3007" i="48" s="1"/>
  <c r="AJ3008" i="48" s="1"/>
  <c r="AJ3009" i="48" s="1"/>
  <c r="AJ3010" i="48" s="1"/>
  <c r="AJ3011" i="48" s="1"/>
  <c r="AJ3012" i="48" s="1"/>
  <c r="AJ3013" i="48" s="1"/>
  <c r="AJ3014" i="48" s="1"/>
  <c r="AJ3015" i="48" s="1"/>
  <c r="AJ3016" i="48" s="1"/>
  <c r="AJ3017" i="48" s="1"/>
  <c r="AJ3018" i="48" s="1"/>
  <c r="AJ3019" i="48" s="1"/>
  <c r="AJ3020" i="48" s="1"/>
  <c r="AJ3021" i="48" s="1"/>
  <c r="AJ3022" i="48" s="1"/>
  <c r="AJ3023" i="48" s="1"/>
  <c r="AJ3024" i="48" s="1"/>
  <c r="AJ3025" i="48" s="1"/>
  <c r="AJ3026" i="48" s="1"/>
  <c r="AJ3027" i="48" s="1"/>
  <c r="AJ3028" i="48" s="1"/>
  <c r="AJ3029" i="48" s="1"/>
  <c r="AJ3030" i="48" s="1"/>
  <c r="AJ3031" i="48" s="1"/>
  <c r="AJ3032" i="48" s="1"/>
  <c r="AJ3033" i="48" s="1"/>
  <c r="AJ3034" i="48" s="1"/>
  <c r="AJ3035" i="48" s="1"/>
  <c r="AJ3036" i="48" s="1"/>
  <c r="AJ3037" i="48" s="1"/>
  <c r="AJ3038" i="48" s="1"/>
  <c r="AJ3039" i="48" s="1"/>
  <c r="AJ3040" i="48"/>
  <c r="AJ3041" i="48" s="1"/>
  <c r="AJ3042" i="48" s="1"/>
  <c r="AJ3043" i="48" s="1"/>
  <c r="AJ3044" i="48" s="1"/>
  <c r="AJ3045" i="48" s="1"/>
  <c r="AJ3046" i="48" s="1"/>
  <c r="AJ3047" i="48" s="1"/>
  <c r="AJ3048" i="48" s="1"/>
  <c r="AJ3049" i="48" s="1"/>
  <c r="AJ3050" i="48" s="1"/>
  <c r="AJ3051" i="48" s="1"/>
  <c r="AJ3052" i="48" s="1"/>
  <c r="AJ3053" i="48" s="1"/>
  <c r="AJ3054" i="48" s="1"/>
  <c r="AJ3055" i="48" s="1"/>
  <c r="AJ3056" i="48" s="1"/>
  <c r="AJ3057" i="48" s="1"/>
  <c r="AJ3058" i="48" s="1"/>
  <c r="AJ3059" i="48" s="1"/>
  <c r="AJ3060" i="48" s="1"/>
  <c r="AJ3061" i="48" s="1"/>
  <c r="AJ3062" i="48" s="1"/>
  <c r="AJ3063" i="48" s="1"/>
  <c r="AJ3064" i="48" s="1"/>
  <c r="AJ3065" i="48" s="1"/>
  <c r="AJ3066" i="48" s="1"/>
  <c r="AJ3067" i="48" s="1"/>
  <c r="AJ3068" i="48" s="1"/>
  <c r="AJ3069" i="48" s="1"/>
  <c r="AJ3070" i="48" s="1"/>
  <c r="AJ3071" i="48" s="1"/>
  <c r="AJ3072" i="48" s="1"/>
  <c r="AJ3073" i="48" s="1"/>
  <c r="AJ3074" i="48" s="1"/>
  <c r="AJ3075" i="48" s="1"/>
  <c r="AJ3076" i="48" s="1"/>
  <c r="AJ3077" i="48" s="1"/>
  <c r="AJ3078" i="48" s="1"/>
  <c r="AJ3079" i="48" s="1"/>
  <c r="AJ3080" i="48" s="1"/>
  <c r="AJ3081" i="48" s="1"/>
  <c r="AJ3082" i="48" s="1"/>
  <c r="AJ3083" i="48" s="1"/>
  <c r="AJ3084" i="48" s="1"/>
  <c r="AJ3085" i="48" s="1"/>
  <c r="AJ3086" i="48" s="1"/>
  <c r="AJ3087" i="48" s="1"/>
  <c r="AJ3088" i="48" s="1"/>
  <c r="AJ3089" i="48" s="1"/>
  <c r="AJ3225" i="48"/>
  <c r="AJ3" i="48"/>
  <c r="C9" i="51" l="1"/>
  <c r="AE3017" i="48"/>
  <c r="AE2745" i="48"/>
  <c r="AE2489" i="48"/>
  <c r="AE2361" i="48"/>
  <c r="AK3201" i="48"/>
  <c r="AK2717" i="48"/>
  <c r="AE2717" i="48" s="1"/>
  <c r="AK2705" i="48"/>
  <c r="AK2641" i="48"/>
  <c r="AE2641" i="48" s="1"/>
  <c r="AE2249" i="48"/>
  <c r="AE737" i="48"/>
  <c r="AK569" i="48"/>
  <c r="AE569" i="48" s="1"/>
  <c r="AE1913" i="48"/>
  <c r="AE2989" i="48"/>
  <c r="AE2545" i="48"/>
  <c r="AK2733" i="48"/>
  <c r="AE2449" i="48"/>
  <c r="AE2889" i="48"/>
  <c r="AE1993" i="48"/>
  <c r="AE2221" i="48"/>
  <c r="AE2961" i="48"/>
  <c r="AE2509" i="48"/>
  <c r="AJ1515" i="48"/>
  <c r="AJ1516" i="48" s="1"/>
  <c r="AJ1517" i="48" s="1"/>
  <c r="AJ1518" i="48" s="1"/>
  <c r="AJ1519" i="48" s="1"/>
  <c r="AJ1520" i="48" s="1"/>
  <c r="AJ1521" i="48" s="1"/>
  <c r="AJ1522" i="48" s="1"/>
  <c r="AJ1523" i="48" s="1"/>
  <c r="AJ1524" i="48" s="1"/>
  <c r="AJ1525" i="48" s="1"/>
  <c r="AJ1526" i="48" s="1"/>
  <c r="AJ1527" i="48" s="1"/>
  <c r="AJ1528" i="48" s="1"/>
  <c r="AJ1529" i="48" s="1"/>
  <c r="AJ1530" i="48" s="1"/>
  <c r="AJ1531" i="48" s="1"/>
  <c r="AJ1532" i="48" s="1"/>
  <c r="AJ1533" i="48" s="1"/>
  <c r="AJ1534" i="48" s="1"/>
  <c r="AJ1535" i="48" s="1"/>
  <c r="AJ1536" i="48" s="1"/>
  <c r="AJ1537" i="48" s="1"/>
  <c r="AJ1538" i="48" s="1"/>
  <c r="AJ1539" i="48" s="1"/>
  <c r="AJ1540" i="48" s="1"/>
  <c r="AJ1541" i="48" s="1"/>
  <c r="AJ1542" i="48" s="1"/>
  <c r="AJ1543" i="48" s="1"/>
  <c r="AJ1544" i="48" s="1"/>
  <c r="AJ1545" i="48" s="1"/>
  <c r="AJ1546" i="48" s="1"/>
  <c r="AE1514" i="48"/>
  <c r="AE2973" i="48"/>
  <c r="AE2945" i="48"/>
  <c r="AK3219" i="48"/>
  <c r="AK3207" i="48"/>
  <c r="AK3195" i="48"/>
  <c r="AK3183" i="48"/>
  <c r="AK3171" i="48"/>
  <c r="AK3159" i="48"/>
  <c r="AK3147" i="48"/>
  <c r="AK3135" i="48"/>
  <c r="AK3127" i="48"/>
  <c r="AK3115" i="48"/>
  <c r="AK3103" i="48"/>
  <c r="AK3091" i="48"/>
  <c r="AK3079" i="48"/>
  <c r="AE3079" i="48" s="1"/>
  <c r="AK3071" i="48"/>
  <c r="AE3071" i="48" s="1"/>
  <c r="AK3059" i="48"/>
  <c r="AE3059" i="48" s="1"/>
  <c r="AK3047" i="48"/>
  <c r="AE3047" i="48" s="1"/>
  <c r="AK3035" i="48"/>
  <c r="AE3035" i="48" s="1"/>
  <c r="AK3023" i="48"/>
  <c r="AE3023" i="48" s="1"/>
  <c r="AK3011" i="48"/>
  <c r="AE3011" i="48" s="1"/>
  <c r="AK3003" i="48"/>
  <c r="AE3003" i="48" s="1"/>
  <c r="AK2991" i="48"/>
  <c r="AE2991" i="48" s="1"/>
  <c r="AK2979" i="48"/>
  <c r="AE2979" i="48" s="1"/>
  <c r="AK2967" i="48"/>
  <c r="AE2967" i="48" s="1"/>
  <c r="AK2955" i="48"/>
  <c r="AE2955" i="48" s="1"/>
  <c r="AK2943" i="48"/>
  <c r="AE2943" i="48" s="1"/>
  <c r="AK2935" i="48"/>
  <c r="AE2935" i="48" s="1"/>
  <c r="AK2923" i="48"/>
  <c r="AE2923" i="48" s="1"/>
  <c r="AK2911" i="48"/>
  <c r="AE2911" i="48" s="1"/>
  <c r="AK2899" i="48"/>
  <c r="AE2899" i="48" s="1"/>
  <c r="AK2887" i="48"/>
  <c r="AE2887" i="48" s="1"/>
  <c r="AK2875" i="48"/>
  <c r="AK2863" i="48"/>
  <c r="AK2855" i="48"/>
  <c r="AK2843" i="48"/>
  <c r="AK2831" i="48"/>
  <c r="AK2819" i="48"/>
  <c r="AK2807" i="48"/>
  <c r="AK2795" i="48"/>
  <c r="AK2783" i="48"/>
  <c r="AE2783" i="48" s="1"/>
  <c r="AK2771" i="48"/>
  <c r="AE2771" i="48" s="1"/>
  <c r="AK2759" i="48"/>
  <c r="AE2759" i="48" s="1"/>
  <c r="AK2751" i="48"/>
  <c r="AE2751" i="48" s="1"/>
  <c r="AK2739" i="48"/>
  <c r="AE2739" i="48" s="1"/>
  <c r="AK2727" i="48"/>
  <c r="AE2727" i="48" s="1"/>
  <c r="AK2715" i="48"/>
  <c r="AE2715" i="48" s="1"/>
  <c r="AK2703" i="48"/>
  <c r="AK2691" i="48"/>
  <c r="AK2679" i="48"/>
  <c r="AE2679" i="48" s="1"/>
  <c r="AK2667" i="48"/>
  <c r="AE2667" i="48" s="1"/>
  <c r="AK2655" i="48"/>
  <c r="AE2655" i="48" s="1"/>
  <c r="AK2643" i="48"/>
  <c r="AE2643" i="48" s="1"/>
  <c r="AK2635" i="48"/>
  <c r="AE2635" i="48" s="1"/>
  <c r="AK2623" i="48"/>
  <c r="AE2623" i="48" s="1"/>
  <c r="AK2611" i="48"/>
  <c r="AK2599" i="48"/>
  <c r="AE2599" i="48" s="1"/>
  <c r="AK2587" i="48"/>
  <c r="AE2587" i="48" s="1"/>
  <c r="AK2575" i="48"/>
  <c r="AE2575" i="48" s="1"/>
  <c r="AK2563" i="48"/>
  <c r="AE2563" i="48" s="1"/>
  <c r="AK2551" i="48"/>
  <c r="AE2551" i="48" s="1"/>
  <c r="AK2539" i="48"/>
  <c r="AE2539" i="48" s="1"/>
  <c r="AK2527" i="48"/>
  <c r="AE2527" i="48" s="1"/>
  <c r="AK2515" i="48"/>
  <c r="AE2515" i="48" s="1"/>
  <c r="AK2503" i="48"/>
  <c r="AE2503" i="48" s="1"/>
  <c r="AK2495" i="48"/>
  <c r="AE2495" i="48" s="1"/>
  <c r="AK2483" i="48"/>
  <c r="AE2483" i="48" s="1"/>
  <c r="AK2471" i="48"/>
  <c r="AE2471" i="48" s="1"/>
  <c r="AK2459" i="48"/>
  <c r="AE2459" i="48" s="1"/>
  <c r="AK2447" i="48"/>
  <c r="AE2447" i="48" s="1"/>
  <c r="AK2439" i="48"/>
  <c r="AE2439" i="48" s="1"/>
  <c r="AK2427" i="48"/>
  <c r="AE2427" i="48" s="1"/>
  <c r="AK2415" i="48"/>
  <c r="AE2415" i="48" s="1"/>
  <c r="AK2403" i="48"/>
  <c r="AE2403" i="48" s="1"/>
  <c r="AK2391" i="48"/>
  <c r="AE2391" i="48" s="1"/>
  <c r="AK2383" i="48"/>
  <c r="AE2383" i="48" s="1"/>
  <c r="AK2379" i="48"/>
  <c r="AE2379" i="48" s="1"/>
  <c r="AK2371" i="48"/>
  <c r="AE2371" i="48" s="1"/>
  <c r="AK3224" i="48"/>
  <c r="AK3204" i="48"/>
  <c r="AK3196" i="48"/>
  <c r="AK3184" i="48"/>
  <c r="AK3176" i="48"/>
  <c r="AK3168" i="48"/>
  <c r="AK3160" i="48"/>
  <c r="AK3148" i="48"/>
  <c r="AK3136" i="48"/>
  <c r="AK3128" i="48"/>
  <c r="AK3120" i="48"/>
  <c r="AK3112" i="48"/>
  <c r="AK3100" i="48"/>
  <c r="AK3092" i="48"/>
  <c r="AK3084" i="48"/>
  <c r="AE3084" i="48" s="1"/>
  <c r="AK3076" i="48"/>
  <c r="AE3076" i="48" s="1"/>
  <c r="AK3064" i="48"/>
  <c r="AE3064" i="48" s="1"/>
  <c r="AK3056" i="48"/>
  <c r="AE3056" i="48" s="1"/>
  <c r="AK3048" i="48"/>
  <c r="AE3048" i="48" s="1"/>
  <c r="AK3036" i="48"/>
  <c r="AE3036" i="48" s="1"/>
  <c r="AK3028" i="48"/>
  <c r="AE3028" i="48" s="1"/>
  <c r="AK3020" i="48"/>
  <c r="AE3020" i="48" s="1"/>
  <c r="AK3016" i="48"/>
  <c r="AE3016" i="48" s="1"/>
  <c r="AK3004" i="48"/>
  <c r="AE3004" i="48" s="1"/>
  <c r="AK2996" i="48"/>
  <c r="AE2996" i="48" s="1"/>
  <c r="AK2988" i="48"/>
  <c r="AE2988" i="48" s="1"/>
  <c r="AK2976" i="48"/>
  <c r="AE2976" i="48" s="1"/>
  <c r="AK2968" i="48"/>
  <c r="AE2968" i="48" s="1"/>
  <c r="AK2960" i="48"/>
  <c r="AE2960" i="48" s="1"/>
  <c r="AK2952" i="48"/>
  <c r="AE2952" i="48" s="1"/>
  <c r="AK2940" i="48"/>
  <c r="AE2940" i="48" s="1"/>
  <c r="AK2932" i="48"/>
  <c r="AE2932" i="48" s="1"/>
  <c r="AK2924" i="48"/>
  <c r="AE2924" i="48" s="1"/>
  <c r="AK2916" i="48"/>
  <c r="AE2916" i="48" s="1"/>
  <c r="AK2908" i="48"/>
  <c r="AE2908" i="48" s="1"/>
  <c r="AK2900" i="48"/>
  <c r="AE2900" i="48" s="1"/>
  <c r="AK2892" i="48"/>
  <c r="AE2892" i="48" s="1"/>
  <c r="AK2880" i="48"/>
  <c r="AE2880" i="48" s="1"/>
  <c r="AK2872" i="48"/>
  <c r="AK2864" i="48"/>
  <c r="AK2852" i="48"/>
  <c r="AK2844" i="48"/>
  <c r="AK2836" i="48"/>
  <c r="AK2824" i="48"/>
  <c r="AK2812" i="48"/>
  <c r="AK2808" i="48"/>
  <c r="AK2796" i="48"/>
  <c r="AK2788" i="48"/>
  <c r="AK2780" i="48"/>
  <c r="AE2780" i="48" s="1"/>
  <c r="AK2772" i="48"/>
  <c r="AE2772" i="48" s="1"/>
  <c r="AK2764" i="48"/>
  <c r="AE2764" i="48" s="1"/>
  <c r="AK2756" i="48"/>
  <c r="AE2756" i="48" s="1"/>
  <c r="AK2748" i="48"/>
  <c r="AE2748" i="48" s="1"/>
  <c r="AK2736" i="48"/>
  <c r="AK2728" i="48"/>
  <c r="AE2728" i="48" s="1"/>
  <c r="AK2720" i="48"/>
  <c r="AE2720" i="48" s="1"/>
  <c r="AK2712" i="48"/>
  <c r="AK2704" i="48"/>
  <c r="AK2696" i="48"/>
  <c r="AK2684" i="48"/>
  <c r="AE2684" i="48" s="1"/>
  <c r="AK2676" i="48"/>
  <c r="AE2676" i="48" s="1"/>
  <c r="AK2664" i="48"/>
  <c r="AE2664" i="48" s="1"/>
  <c r="AK2656" i="48"/>
  <c r="AE2656" i="48" s="1"/>
  <c r="AK2648" i="48"/>
  <c r="AE2648" i="48" s="1"/>
  <c r="AK2636" i="48"/>
  <c r="AE2636" i="48" s="1"/>
  <c r="AK2628" i="48"/>
  <c r="AE2628" i="48" s="1"/>
  <c r="AK2620" i="48"/>
  <c r="AE2620" i="48" s="1"/>
  <c r="AK2612" i="48"/>
  <c r="AK2604" i="48"/>
  <c r="AE2604" i="48" s="1"/>
  <c r="AK2592" i="48"/>
  <c r="AE2592" i="48" s="1"/>
  <c r="AK2584" i="48"/>
  <c r="AK2576" i="48"/>
  <c r="AK2568" i="48"/>
  <c r="AE2568" i="48" s="1"/>
  <c r="AK2560" i="48"/>
  <c r="AE2560" i="48" s="1"/>
  <c r="AK2556" i="48"/>
  <c r="AE2556" i="48" s="1"/>
  <c r="AK2552" i="48"/>
  <c r="AE2552" i="48" s="1"/>
  <c r="AK2548" i="48"/>
  <c r="AE2548" i="48" s="1"/>
  <c r="AK2544" i="48"/>
  <c r="AE2544" i="48" s="1"/>
  <c r="AK2540" i="48"/>
  <c r="AE2540" i="48" s="1"/>
  <c r="AK2536" i="48"/>
  <c r="AE2536" i="48" s="1"/>
  <c r="AK2532" i="48"/>
  <c r="AE2532" i="48" s="1"/>
  <c r="AK2528" i="48"/>
  <c r="AE2528" i="48" s="1"/>
  <c r="AK2524" i="48"/>
  <c r="AE2524" i="48" s="1"/>
  <c r="AK2520" i="48"/>
  <c r="AE2520" i="48" s="1"/>
  <c r="AK2516" i="48"/>
  <c r="AE2516" i="48" s="1"/>
  <c r="AK2512" i="48"/>
  <c r="AE2512" i="48" s="1"/>
  <c r="AK2508" i="48"/>
  <c r="AE2508" i="48" s="1"/>
  <c r="AK2500" i="48"/>
  <c r="AE2500" i="48" s="1"/>
  <c r="AK2496" i="48"/>
  <c r="AE2496" i="48" s="1"/>
  <c r="AK2492" i="48"/>
  <c r="AE2492" i="48" s="1"/>
  <c r="AK2488" i="48"/>
  <c r="AE2488" i="48" s="1"/>
  <c r="AK2484" i="48"/>
  <c r="AE2484" i="48" s="1"/>
  <c r="AK2480" i="48"/>
  <c r="AE2480" i="48" s="1"/>
  <c r="AK2476" i="48"/>
  <c r="AE2476" i="48" s="1"/>
  <c r="AK2472" i="48"/>
  <c r="AE2472" i="48" s="1"/>
  <c r="AK2468" i="48"/>
  <c r="AE2468" i="48" s="1"/>
  <c r="AK2464" i="48"/>
  <c r="AE2464" i="48" s="1"/>
  <c r="AK2460" i="48"/>
  <c r="AE2460" i="48" s="1"/>
  <c r="AK2456" i="48"/>
  <c r="AE2456" i="48" s="1"/>
  <c r="AK2452" i="48"/>
  <c r="AE2452" i="48" s="1"/>
  <c r="AK2448" i="48"/>
  <c r="AE2448" i="48" s="1"/>
  <c r="AK2444" i="48"/>
  <c r="AE2444" i="48" s="1"/>
  <c r="AK2440" i="48"/>
  <c r="AE2440" i="48" s="1"/>
  <c r="AK2436" i="48"/>
  <c r="AE2436" i="48" s="1"/>
  <c r="AK2432" i="48"/>
  <c r="AE2432" i="48" s="1"/>
  <c r="AK2428" i="48"/>
  <c r="AE2428" i="48" s="1"/>
  <c r="AK2424" i="48"/>
  <c r="AE2424" i="48" s="1"/>
  <c r="AK2420" i="48"/>
  <c r="AE2420" i="48" s="1"/>
  <c r="AK2416" i="48"/>
  <c r="AE2416" i="48" s="1"/>
  <c r="AK2412" i="48"/>
  <c r="AE2412" i="48" s="1"/>
  <c r="AK2408" i="48"/>
  <c r="AE2408" i="48" s="1"/>
  <c r="AK2404" i="48"/>
  <c r="AE2404" i="48" s="1"/>
  <c r="AK2400" i="48"/>
  <c r="AE2400" i="48" s="1"/>
  <c r="AK2396" i="48"/>
  <c r="AE2396" i="48" s="1"/>
  <c r="AK2392" i="48"/>
  <c r="AE2392" i="48" s="1"/>
  <c r="AK2388" i="48"/>
  <c r="AE2388" i="48" s="1"/>
  <c r="AK2384" i="48"/>
  <c r="AE2384" i="48" s="1"/>
  <c r="AK2380" i="48"/>
  <c r="AE2380" i="48" s="1"/>
  <c r="AK2376" i="48"/>
  <c r="AE2376" i="48" s="1"/>
  <c r="AK2372" i="48"/>
  <c r="AE2372" i="48" s="1"/>
  <c r="AK2368" i="48"/>
  <c r="AE2368" i="48" s="1"/>
  <c r="AK2364" i="48"/>
  <c r="AE2364" i="48" s="1"/>
  <c r="AK2360" i="48"/>
  <c r="AE2360" i="48" s="1"/>
  <c r="AK2356" i="48"/>
  <c r="AE2356" i="48" s="1"/>
  <c r="AK2352" i="48"/>
  <c r="AE2352" i="48" s="1"/>
  <c r="AK2348" i="48"/>
  <c r="AE2348" i="48" s="1"/>
  <c r="AK2344" i="48"/>
  <c r="AE2344" i="48" s="1"/>
  <c r="AK2340" i="48"/>
  <c r="AE2340" i="48" s="1"/>
  <c r="AK2336" i="48"/>
  <c r="AE2336" i="48" s="1"/>
  <c r="AK2332" i="48"/>
  <c r="AE2332" i="48" s="1"/>
  <c r="AK2328" i="48"/>
  <c r="AE2328" i="48" s="1"/>
  <c r="AK2324" i="48"/>
  <c r="AE2324" i="48" s="1"/>
  <c r="AK2320" i="48"/>
  <c r="AE2320" i="48" s="1"/>
  <c r="AK2316" i="48"/>
  <c r="AE2316" i="48" s="1"/>
  <c r="AK2312" i="48"/>
  <c r="AK2308" i="48"/>
  <c r="AK2304" i="48"/>
  <c r="AE2304" i="48" s="1"/>
  <c r="AK2300" i="48"/>
  <c r="AE2300" i="48" s="1"/>
  <c r="AK2296" i="48"/>
  <c r="AE2296" i="48" s="1"/>
  <c r="AK2292" i="48"/>
  <c r="AE2292" i="48" s="1"/>
  <c r="AK2288" i="48"/>
  <c r="AE2288" i="48" s="1"/>
  <c r="AK2284" i="48"/>
  <c r="AE2284" i="48" s="1"/>
  <c r="AK2280" i="48"/>
  <c r="AE2280" i="48" s="1"/>
  <c r="AK2276" i="48"/>
  <c r="AE2276" i="48" s="1"/>
  <c r="AK2272" i="48"/>
  <c r="AE2272" i="48" s="1"/>
  <c r="AK2268" i="48"/>
  <c r="AE2268" i="48" s="1"/>
  <c r="AK2264" i="48"/>
  <c r="AE2264" i="48" s="1"/>
  <c r="AK2260" i="48"/>
  <c r="AE2260" i="48" s="1"/>
  <c r="AK2256" i="48"/>
  <c r="AE2256" i="48" s="1"/>
  <c r="AK2252" i="48"/>
  <c r="AE2252" i="48" s="1"/>
  <c r="AK2248" i="48"/>
  <c r="AE2248" i="48" s="1"/>
  <c r="AK2244" i="48"/>
  <c r="AE2244" i="48" s="1"/>
  <c r="AK2240" i="48"/>
  <c r="AE2240" i="48" s="1"/>
  <c r="AK2236" i="48"/>
  <c r="AE2236" i="48" s="1"/>
  <c r="AK2232" i="48"/>
  <c r="AE2232" i="48" s="1"/>
  <c r="AK2228" i="48"/>
  <c r="AE2228" i="48" s="1"/>
  <c r="AK2224" i="48"/>
  <c r="AE2224" i="48" s="1"/>
  <c r="AK2220" i="48"/>
  <c r="AE2220" i="48" s="1"/>
  <c r="AK2216" i="48"/>
  <c r="AE2216" i="48" s="1"/>
  <c r="AK2212" i="48"/>
  <c r="AE2212" i="48" s="1"/>
  <c r="AK2208" i="48"/>
  <c r="AE2208" i="48" s="1"/>
  <c r="AK2204" i="48"/>
  <c r="AE2204" i="48" s="1"/>
  <c r="AK2200" i="48"/>
  <c r="AE2200" i="48" s="1"/>
  <c r="AK2196" i="48"/>
  <c r="AE2196" i="48" s="1"/>
  <c r="AK2192" i="48"/>
  <c r="AE2192" i="48" s="1"/>
  <c r="AK2188" i="48"/>
  <c r="AE2188" i="48" s="1"/>
  <c r="AK2184" i="48"/>
  <c r="AE2184" i="48" s="1"/>
  <c r="AK2180" i="48"/>
  <c r="AE2180" i="48" s="1"/>
  <c r="AK2176" i="48"/>
  <c r="AE2176" i="48" s="1"/>
  <c r="AK2172" i="48"/>
  <c r="AE2172" i="48" s="1"/>
  <c r="AK2168" i="48"/>
  <c r="AE2168" i="48" s="1"/>
  <c r="AK2164" i="48"/>
  <c r="AE2164" i="48" s="1"/>
  <c r="AK2160" i="48"/>
  <c r="AE2160" i="48" s="1"/>
  <c r="AK2156" i="48"/>
  <c r="AE2156" i="48" s="1"/>
  <c r="AK2152" i="48"/>
  <c r="AE2152" i="48" s="1"/>
  <c r="AK2148" i="48"/>
  <c r="AE2148" i="48" s="1"/>
  <c r="AK2144" i="48"/>
  <c r="AE2144" i="48" s="1"/>
  <c r="AK2140" i="48"/>
  <c r="AE2140" i="48" s="1"/>
  <c r="AK2136" i="48"/>
  <c r="AE2136" i="48" s="1"/>
  <c r="AK2132" i="48"/>
  <c r="AE2132" i="48" s="1"/>
  <c r="AK2128" i="48"/>
  <c r="AE2128" i="48" s="1"/>
  <c r="AK2124" i="48"/>
  <c r="AE2124" i="48" s="1"/>
  <c r="AK2120" i="48"/>
  <c r="AE2120" i="48" s="1"/>
  <c r="AK2116" i="48"/>
  <c r="AE2116" i="48" s="1"/>
  <c r="AK2112" i="48"/>
  <c r="AE2112" i="48" s="1"/>
  <c r="AK2108" i="48"/>
  <c r="AE2108" i="48" s="1"/>
  <c r="AK2104" i="48"/>
  <c r="AE2104" i="48" s="1"/>
  <c r="AK2100" i="48"/>
  <c r="AE2100" i="48" s="1"/>
  <c r="AK2096" i="48"/>
  <c r="AE2096" i="48" s="1"/>
  <c r="AK2092" i="48"/>
  <c r="AE2092" i="48" s="1"/>
  <c r="AK2088" i="48"/>
  <c r="AE2088" i="48" s="1"/>
  <c r="AK2084" i="48"/>
  <c r="AE2084" i="48" s="1"/>
  <c r="AK2080" i="48"/>
  <c r="AE2080" i="48" s="1"/>
  <c r="AK2076" i="48"/>
  <c r="AE2076" i="48" s="1"/>
  <c r="AK2072" i="48"/>
  <c r="AE2072" i="48" s="1"/>
  <c r="AK2068" i="48"/>
  <c r="AE2068" i="48" s="1"/>
  <c r="AK2064" i="48"/>
  <c r="AE2064" i="48" s="1"/>
  <c r="AK2060" i="48"/>
  <c r="AE2060" i="48" s="1"/>
  <c r="AK2056" i="48"/>
  <c r="AE2056" i="48" s="1"/>
  <c r="AK2052" i="48"/>
  <c r="AE2052" i="48" s="1"/>
  <c r="AK2048" i="48"/>
  <c r="AE2048" i="48" s="1"/>
  <c r="AK2044" i="48"/>
  <c r="AE2044" i="48" s="1"/>
  <c r="AK2040" i="48"/>
  <c r="AE2040" i="48" s="1"/>
  <c r="AK2036" i="48"/>
  <c r="AE2036" i="48" s="1"/>
  <c r="AK2032" i="48"/>
  <c r="AE2032" i="48" s="1"/>
  <c r="AK2028" i="48"/>
  <c r="AE2028" i="48" s="1"/>
  <c r="AK2024" i="48"/>
  <c r="AE2024" i="48" s="1"/>
  <c r="AK2020" i="48"/>
  <c r="AE2020" i="48" s="1"/>
  <c r="AK2016" i="48"/>
  <c r="AE2016" i="48" s="1"/>
  <c r="AK2012" i="48"/>
  <c r="AE2012" i="48" s="1"/>
  <c r="AK2008" i="48"/>
  <c r="AE2008" i="48" s="1"/>
  <c r="AK2004" i="48"/>
  <c r="AE2004" i="48" s="1"/>
  <c r="AK2000" i="48"/>
  <c r="AE2000" i="48" s="1"/>
  <c r="AK1996" i="48"/>
  <c r="AE1996" i="48" s="1"/>
  <c r="AK1992" i="48"/>
  <c r="AE1992" i="48" s="1"/>
  <c r="AK1988" i="48"/>
  <c r="AE1988" i="48" s="1"/>
  <c r="AK1984" i="48"/>
  <c r="AE1984" i="48" s="1"/>
  <c r="AK1980" i="48"/>
  <c r="AE1980" i="48" s="1"/>
  <c r="AK1976" i="48"/>
  <c r="AE1976" i="48" s="1"/>
  <c r="AK1972" i="48"/>
  <c r="AE1972" i="48" s="1"/>
  <c r="AK1968" i="48"/>
  <c r="AE1968" i="48" s="1"/>
  <c r="AK1964" i="48"/>
  <c r="AE1964" i="48" s="1"/>
  <c r="AK1960" i="48"/>
  <c r="AE1960" i="48" s="1"/>
  <c r="AK1956" i="48"/>
  <c r="AE1956" i="48" s="1"/>
  <c r="AK1952" i="48"/>
  <c r="AE1952" i="48" s="1"/>
  <c r="AK1948" i="48"/>
  <c r="AE1948" i="48" s="1"/>
  <c r="AK1944" i="48"/>
  <c r="AE1944" i="48" s="1"/>
  <c r="AK1940" i="48"/>
  <c r="AE1940" i="48" s="1"/>
  <c r="AK1936" i="48"/>
  <c r="AE1936" i="48" s="1"/>
  <c r="AK1932" i="48"/>
  <c r="AE1932" i="48" s="1"/>
  <c r="AK1928" i="48"/>
  <c r="AE1928" i="48" s="1"/>
  <c r="AK1924" i="48"/>
  <c r="AE1924" i="48" s="1"/>
  <c r="AK1920" i="48"/>
  <c r="AE1920" i="48" s="1"/>
  <c r="AK1916" i="48"/>
  <c r="AE1916" i="48" s="1"/>
  <c r="AK1912" i="48"/>
  <c r="AE1912" i="48" s="1"/>
  <c r="AK1908" i="48"/>
  <c r="AE1908" i="48" s="1"/>
  <c r="AK1904" i="48"/>
  <c r="AE1904" i="48" s="1"/>
  <c r="AK1900" i="48"/>
  <c r="AE1900" i="48" s="1"/>
  <c r="AK1896" i="48"/>
  <c r="AE1896" i="48" s="1"/>
  <c r="AK1892" i="48"/>
  <c r="AE1892" i="48" s="1"/>
  <c r="AK1888" i="48"/>
  <c r="AE1888" i="48" s="1"/>
  <c r="AK1884" i="48"/>
  <c r="AE1884" i="48" s="1"/>
  <c r="AK1880" i="48"/>
  <c r="AE1880" i="48" s="1"/>
  <c r="AK1876" i="48"/>
  <c r="AE1876" i="48" s="1"/>
  <c r="AK1872" i="48"/>
  <c r="AE1872" i="48" s="1"/>
  <c r="AK1868" i="48"/>
  <c r="AE1868" i="48" s="1"/>
  <c r="AK1864" i="48"/>
  <c r="AE1864" i="48" s="1"/>
  <c r="AK1860" i="48"/>
  <c r="AE1860" i="48" s="1"/>
  <c r="AK1856" i="48"/>
  <c r="AE1856" i="48" s="1"/>
  <c r="AK1852" i="48"/>
  <c r="AE1852" i="48" s="1"/>
  <c r="AK1848" i="48"/>
  <c r="AE1848" i="48" s="1"/>
  <c r="AK1844" i="48"/>
  <c r="AE1844" i="48" s="1"/>
  <c r="AK1840" i="48"/>
  <c r="AE1840" i="48" s="1"/>
  <c r="AK1836" i="48"/>
  <c r="AE1836" i="48" s="1"/>
  <c r="AK1832" i="48"/>
  <c r="AE1832" i="48" s="1"/>
  <c r="AK1828" i="48"/>
  <c r="AE1828" i="48" s="1"/>
  <c r="AK1824" i="48"/>
  <c r="AE1824" i="48" s="1"/>
  <c r="AK1820" i="48"/>
  <c r="AE1820" i="48" s="1"/>
  <c r="AK1816" i="48"/>
  <c r="AE1816" i="48" s="1"/>
  <c r="AK1812" i="48"/>
  <c r="AE1812" i="48" s="1"/>
  <c r="AK1808" i="48"/>
  <c r="AK1804" i="48"/>
  <c r="AE1804" i="48" s="1"/>
  <c r="AK1800" i="48"/>
  <c r="AE1800" i="48" s="1"/>
  <c r="AK1796" i="48"/>
  <c r="AE1796" i="48" s="1"/>
  <c r="AK1792" i="48"/>
  <c r="AE1792" i="48" s="1"/>
  <c r="AK1788" i="48"/>
  <c r="AE1788" i="48" s="1"/>
  <c r="AK1784" i="48"/>
  <c r="AE1784" i="48" s="1"/>
  <c r="AK1780" i="48"/>
  <c r="AE1780" i="48" s="1"/>
  <c r="AK1776" i="48"/>
  <c r="AE1776" i="48" s="1"/>
  <c r="AK1772" i="48"/>
  <c r="AE1772" i="48" s="1"/>
  <c r="AK1768" i="48"/>
  <c r="AE1768" i="48" s="1"/>
  <c r="AK1764" i="48"/>
  <c r="AE1764" i="48" s="1"/>
  <c r="AK1760" i="48"/>
  <c r="AE1760" i="48" s="1"/>
  <c r="AK1756" i="48"/>
  <c r="AE1756" i="48" s="1"/>
  <c r="AK1752" i="48"/>
  <c r="AE1752" i="48" s="1"/>
  <c r="AK1748" i="48"/>
  <c r="AE1748" i="48" s="1"/>
  <c r="AK1744" i="48"/>
  <c r="AE1744" i="48" s="1"/>
  <c r="AK1740" i="48"/>
  <c r="AE1740" i="48" s="1"/>
  <c r="AK1736" i="48"/>
  <c r="AE1736" i="48" s="1"/>
  <c r="AK1732" i="48"/>
  <c r="AE1732" i="48" s="1"/>
  <c r="AK1728" i="48"/>
  <c r="AE1728" i="48" s="1"/>
  <c r="AK1724" i="48"/>
  <c r="AE1724" i="48" s="1"/>
  <c r="AK1720" i="48"/>
  <c r="AE1720" i="48" s="1"/>
  <c r="AK1716" i="48"/>
  <c r="AE1716" i="48" s="1"/>
  <c r="AK1712" i="48"/>
  <c r="AE1712" i="48" s="1"/>
  <c r="AK1708" i="48"/>
  <c r="AE1708" i="48" s="1"/>
  <c r="AK1704" i="48"/>
  <c r="AE1704" i="48" s="1"/>
  <c r="AK1700" i="48"/>
  <c r="AE1700" i="48" s="1"/>
  <c r="AK1696" i="48"/>
  <c r="AE1696" i="48" s="1"/>
  <c r="AK1692" i="48"/>
  <c r="AE1692" i="48" s="1"/>
  <c r="AK1688" i="48"/>
  <c r="AE1688" i="48" s="1"/>
  <c r="AK1684" i="48"/>
  <c r="AE1684" i="48" s="1"/>
  <c r="AK1680" i="48"/>
  <c r="AE1680" i="48" s="1"/>
  <c r="AK1676" i="48"/>
  <c r="AE1676" i="48" s="1"/>
  <c r="AK1672" i="48"/>
  <c r="AE1672" i="48" s="1"/>
  <c r="AK1668" i="48"/>
  <c r="AE1668" i="48" s="1"/>
  <c r="AK1664" i="48"/>
  <c r="AE1664" i="48" s="1"/>
  <c r="AK1660" i="48"/>
  <c r="AE1660" i="48" s="1"/>
  <c r="AK1656" i="48"/>
  <c r="AE1656" i="48" s="1"/>
  <c r="AK1652" i="48"/>
  <c r="AE1652" i="48" s="1"/>
  <c r="AK1648" i="48"/>
  <c r="AE1648" i="48" s="1"/>
  <c r="AK1644" i="48"/>
  <c r="AE1644" i="48" s="1"/>
  <c r="AK1640" i="48"/>
  <c r="AE1640" i="48" s="1"/>
  <c r="AK1636" i="48"/>
  <c r="AE1636" i="48" s="1"/>
  <c r="AK1632" i="48"/>
  <c r="AE1632" i="48" s="1"/>
  <c r="AK1628" i="48"/>
  <c r="AE1628" i="48" s="1"/>
  <c r="AK1624" i="48"/>
  <c r="AE1624" i="48" s="1"/>
  <c r="AK1620" i="48"/>
  <c r="AE1620" i="48" s="1"/>
  <c r="AK1616" i="48"/>
  <c r="AE1616" i="48" s="1"/>
  <c r="AK1612" i="48"/>
  <c r="AE1612" i="48" s="1"/>
  <c r="AK1608" i="48"/>
  <c r="AE1608" i="48" s="1"/>
  <c r="AK1604" i="48"/>
  <c r="AE1604" i="48" s="1"/>
  <c r="AK1600" i="48"/>
  <c r="AE1600" i="48" s="1"/>
  <c r="AK1596" i="48"/>
  <c r="AE1596" i="48" s="1"/>
  <c r="AK1592" i="48"/>
  <c r="AE1592" i="48" s="1"/>
  <c r="AK1588" i="48"/>
  <c r="AE1588" i="48" s="1"/>
  <c r="AK1584" i="48"/>
  <c r="AE1584" i="48" s="1"/>
  <c r="AK1580" i="48"/>
  <c r="AE1580" i="48" s="1"/>
  <c r="AK1576" i="48"/>
  <c r="AE1576" i="48" s="1"/>
  <c r="AK1572" i="48"/>
  <c r="AE1572" i="48" s="1"/>
  <c r="AK1568" i="48"/>
  <c r="AE1568" i="48" s="1"/>
  <c r="AK1564" i="48"/>
  <c r="AE1564" i="48" s="1"/>
  <c r="AK1560" i="48"/>
  <c r="AE1560" i="48" s="1"/>
  <c r="AK1556" i="48"/>
  <c r="AE1556" i="48" s="1"/>
  <c r="AK1552" i="48"/>
  <c r="AE1552" i="48" s="1"/>
  <c r="AK1548" i="48"/>
  <c r="AE1548" i="48" s="1"/>
  <c r="AK1544" i="48"/>
  <c r="AK1540" i="48"/>
  <c r="AK1536" i="48"/>
  <c r="AE1536" i="48" s="1"/>
  <c r="AK1532" i="48"/>
  <c r="AK1528" i="48"/>
  <c r="AK1524" i="48"/>
  <c r="AK1520" i="48"/>
  <c r="AE1520" i="48" s="1"/>
  <c r="AK1516" i="48"/>
  <c r="AK1512" i="48"/>
  <c r="AE1512" i="48" s="1"/>
  <c r="AK1508" i="48"/>
  <c r="AE1508" i="48" s="1"/>
  <c r="AK1504" i="48"/>
  <c r="AE1504" i="48" s="1"/>
  <c r="AK1500" i="48"/>
  <c r="AE1500" i="48" s="1"/>
  <c r="AK1496" i="48"/>
  <c r="AE1496" i="48" s="1"/>
  <c r="AK1492" i="48"/>
  <c r="AE1492" i="48" s="1"/>
  <c r="AJ3090" i="48"/>
  <c r="AJ3091" i="48" s="1"/>
  <c r="AJ3092" i="48" s="1"/>
  <c r="AJ3093" i="48" s="1"/>
  <c r="AJ3094" i="48" s="1"/>
  <c r="AJ3095" i="48" s="1"/>
  <c r="AJ3096" i="48" s="1"/>
  <c r="AJ3097" i="48" s="1"/>
  <c r="AJ3098" i="48" s="1"/>
  <c r="AJ3099" i="48" s="1"/>
  <c r="AJ3100" i="48" s="1"/>
  <c r="AJ3101" i="48" s="1"/>
  <c r="AJ3102" i="48" s="1"/>
  <c r="AJ3103" i="48" s="1"/>
  <c r="AJ3104" i="48" s="1"/>
  <c r="AJ3105" i="48" s="1"/>
  <c r="AJ3106" i="48" s="1"/>
  <c r="AJ3107" i="48" s="1"/>
  <c r="AJ3108" i="48" s="1"/>
  <c r="AJ3109" i="48" s="1"/>
  <c r="AJ3110" i="48" s="1"/>
  <c r="AJ3111" i="48" s="1"/>
  <c r="AJ3112" i="48" s="1"/>
  <c r="AJ3113" i="48" s="1"/>
  <c r="AJ3114" i="48" s="1"/>
  <c r="AJ3115" i="48" s="1"/>
  <c r="AJ3116" i="48" s="1"/>
  <c r="AE3089" i="48"/>
  <c r="AJ2862" i="48"/>
  <c r="AJ2863" i="48" s="1"/>
  <c r="AJ2864" i="48" s="1"/>
  <c r="AJ2865" i="48" s="1"/>
  <c r="AJ2866" i="48" s="1"/>
  <c r="AJ2867" i="48" s="1"/>
  <c r="AJ2868" i="48" s="1"/>
  <c r="AJ2869" i="48" s="1"/>
  <c r="AJ2870" i="48" s="1"/>
  <c r="AJ2871" i="48" s="1"/>
  <c r="AJ2872" i="48" s="1"/>
  <c r="AJ2873" i="48" s="1"/>
  <c r="AJ2874" i="48" s="1"/>
  <c r="AJ2875" i="48" s="1"/>
  <c r="AJ2876" i="48" s="1"/>
  <c r="AE2861" i="48"/>
  <c r="AJ2194" i="48"/>
  <c r="AJ2195" i="48" s="1"/>
  <c r="AE2193" i="48"/>
  <c r="AK2" i="48"/>
  <c r="AE2" i="48" s="1"/>
  <c r="AK3220" i="48"/>
  <c r="AK3216" i="48"/>
  <c r="AK3208" i="48"/>
  <c r="AK3200" i="48"/>
  <c r="AK3192" i="48"/>
  <c r="AK3188" i="48"/>
  <c r="AK3180" i="48"/>
  <c r="AK3172" i="48"/>
  <c r="AK3164" i="48"/>
  <c r="AK3156" i="48"/>
  <c r="AK3152" i="48"/>
  <c r="AK3144" i="48"/>
  <c r="AK3140" i="48"/>
  <c r="AK3132" i="48"/>
  <c r="AK3124" i="48"/>
  <c r="AK3116" i="48"/>
  <c r="AK3108" i="48"/>
  <c r="AK3104" i="48"/>
  <c r="AK3096" i="48"/>
  <c r="AK3088" i="48"/>
  <c r="AE3088" i="48" s="1"/>
  <c r="AK3080" i="48"/>
  <c r="AE3080" i="48" s="1"/>
  <c r="AK3072" i="48"/>
  <c r="AE3072" i="48" s="1"/>
  <c r="AK3068" i="48"/>
  <c r="AE3068" i="48" s="1"/>
  <c r="AK3060" i="48"/>
  <c r="AE3060" i="48" s="1"/>
  <c r="AK3052" i="48"/>
  <c r="AE3052" i="48" s="1"/>
  <c r="AK3044" i="48"/>
  <c r="AE3044" i="48" s="1"/>
  <c r="AK3040" i="48"/>
  <c r="AE3040" i="48" s="1"/>
  <c r="AK3032" i="48"/>
  <c r="AE3032" i="48" s="1"/>
  <c r="AK3024" i="48"/>
  <c r="AE3024" i="48" s="1"/>
  <c r="AK3012" i="48"/>
  <c r="AE3012" i="48" s="1"/>
  <c r="AK3008" i="48"/>
  <c r="AE3008" i="48" s="1"/>
  <c r="AK3000" i="48"/>
  <c r="AE3000" i="48" s="1"/>
  <c r="AK2992" i="48"/>
  <c r="AE2992" i="48" s="1"/>
  <c r="AK2984" i="48"/>
  <c r="AE2984" i="48" s="1"/>
  <c r="AK2980" i="48"/>
  <c r="AE2980" i="48" s="1"/>
  <c r="AK2972" i="48"/>
  <c r="AE2972" i="48" s="1"/>
  <c r="AK2964" i="48"/>
  <c r="AE2964" i="48" s="1"/>
  <c r="AK2956" i="48"/>
  <c r="AE2956" i="48" s="1"/>
  <c r="AK2948" i="48"/>
  <c r="AE2948" i="48" s="1"/>
  <c r="AK2944" i="48"/>
  <c r="AE2944" i="48" s="1"/>
  <c r="AK2936" i="48"/>
  <c r="AE2936" i="48" s="1"/>
  <c r="AK2928" i="48"/>
  <c r="AE2928" i="48" s="1"/>
  <c r="AK2920" i="48"/>
  <c r="AE2920" i="48" s="1"/>
  <c r="AK2912" i="48"/>
  <c r="AE2912" i="48" s="1"/>
  <c r="AK2904" i="48"/>
  <c r="AE2904" i="48" s="1"/>
  <c r="AK2896" i="48"/>
  <c r="AK2888" i="48"/>
  <c r="AE2888" i="48" s="1"/>
  <c r="AK2884" i="48"/>
  <c r="AE2884" i="48" s="1"/>
  <c r="AK2876" i="48"/>
  <c r="AK2868" i="48"/>
  <c r="AK2860" i="48"/>
  <c r="AE2860" i="48" s="1"/>
  <c r="AK2856" i="48"/>
  <c r="AK2848" i="48"/>
  <c r="AK2840" i="48"/>
  <c r="AK2832" i="48"/>
  <c r="AK2828" i="48"/>
  <c r="AK2820" i="48"/>
  <c r="AK2816" i="48"/>
  <c r="AK2804" i="48"/>
  <c r="AK2800" i="48"/>
  <c r="AK2792" i="48"/>
  <c r="AK2784" i="48"/>
  <c r="AE2784" i="48" s="1"/>
  <c r="AK2776" i="48"/>
  <c r="AE2776" i="48" s="1"/>
  <c r="AK2768" i="48"/>
  <c r="AE2768" i="48" s="1"/>
  <c r="AK2760" i="48"/>
  <c r="AE2760" i="48" s="1"/>
  <c r="AK2752" i="48"/>
  <c r="AE2752" i="48" s="1"/>
  <c r="AK2744" i="48"/>
  <c r="AE2744" i="48" s="1"/>
  <c r="AK2740" i="48"/>
  <c r="AE2740" i="48" s="1"/>
  <c r="AK2732" i="48"/>
  <c r="AK2724" i="48"/>
  <c r="AE2724" i="48" s="1"/>
  <c r="AK2716" i="48"/>
  <c r="AE2716" i="48" s="1"/>
  <c r="AK2708" i="48"/>
  <c r="AK2700" i="48"/>
  <c r="AK2692" i="48"/>
  <c r="AK2688" i="48"/>
  <c r="AE2688" i="48" s="1"/>
  <c r="AK2680" i="48"/>
  <c r="AE2680" i="48" s="1"/>
  <c r="AK2672" i="48"/>
  <c r="AE2672" i="48" s="1"/>
  <c r="AK2668" i="48"/>
  <c r="AE2668" i="48" s="1"/>
  <c r="AK2660" i="48"/>
  <c r="AE2660" i="48" s="1"/>
  <c r="AK2652" i="48"/>
  <c r="AE2652" i="48" s="1"/>
  <c r="AK2644" i="48"/>
  <c r="AE2644" i="48" s="1"/>
  <c r="AK2640" i="48"/>
  <c r="AE2640" i="48" s="1"/>
  <c r="AK2632" i="48"/>
  <c r="AE2632" i="48" s="1"/>
  <c r="AK2624" i="48"/>
  <c r="AE2624" i="48" s="1"/>
  <c r="AK2616" i="48"/>
  <c r="AK2608" i="48"/>
  <c r="AK2600" i="48"/>
  <c r="AE2600" i="48" s="1"/>
  <c r="AK2596" i="48"/>
  <c r="AE2596" i="48" s="1"/>
  <c r="AK2588" i="48"/>
  <c r="AE2588" i="48" s="1"/>
  <c r="AK2580" i="48"/>
  <c r="AK2572" i="48"/>
  <c r="AE2572" i="48" s="1"/>
  <c r="AK2564" i="48"/>
  <c r="AE2564" i="48" s="1"/>
  <c r="AK2504" i="48"/>
  <c r="AE2504" i="48" s="1"/>
  <c r="AJ2690" i="48"/>
  <c r="AJ2691" i="48" s="1"/>
  <c r="AJ2692" i="48" s="1"/>
  <c r="AJ2693" i="48" s="1"/>
  <c r="AJ2694" i="48" s="1"/>
  <c r="AJ2695" i="48" s="1"/>
  <c r="AJ2696" i="48" s="1"/>
  <c r="AJ2697" i="48" s="1"/>
  <c r="AJ2698" i="48" s="1"/>
  <c r="AJ2699" i="48" s="1"/>
  <c r="AJ2700" i="48" s="1"/>
  <c r="AJ2701" i="48" s="1"/>
  <c r="AJ2702" i="48" s="1"/>
  <c r="AJ2703" i="48" s="1"/>
  <c r="AJ2704" i="48" s="1"/>
  <c r="AJ2705" i="48" s="1"/>
  <c r="AJ2706" i="48" s="1"/>
  <c r="AJ2707" i="48" s="1"/>
  <c r="AJ2708" i="48" s="1"/>
  <c r="AJ2709" i="48" s="1"/>
  <c r="AJ2710" i="48" s="1"/>
  <c r="AJ2711" i="48" s="1"/>
  <c r="AJ2712" i="48" s="1"/>
  <c r="AJ2713" i="48" s="1"/>
  <c r="AE2689" i="48"/>
  <c r="AJ2306" i="48"/>
  <c r="AJ2307" i="48" s="1"/>
  <c r="AJ2308" i="48" s="1"/>
  <c r="AJ2309" i="48" s="1"/>
  <c r="AE2305" i="48"/>
  <c r="AJ1806" i="48"/>
  <c r="AJ1807" i="48" s="1"/>
  <c r="AJ1808" i="48" s="1"/>
  <c r="AJ1809" i="48" s="1"/>
  <c r="AJ1810" i="48" s="1"/>
  <c r="AJ1811" i="48" s="1"/>
  <c r="AE1805" i="48"/>
  <c r="AK3227" i="48"/>
  <c r="AK3223" i="48"/>
  <c r="AK3215" i="48"/>
  <c r="AK3203" i="48"/>
  <c r="AK3199" i="48"/>
  <c r="AK3191" i="48"/>
  <c r="AK3187" i="48"/>
  <c r="AK3179" i="48"/>
  <c r="AK3175" i="48"/>
  <c r="AK3167" i="48"/>
  <c r="AK3163" i="48"/>
  <c r="AK3155" i="48"/>
  <c r="AK3151" i="48"/>
  <c r="AK3143" i="48"/>
  <c r="AK3139" i="48"/>
  <c r="AK3131" i="48"/>
  <c r="AK3123" i="48"/>
  <c r="AK3119" i="48"/>
  <c r="AK3111" i="48"/>
  <c r="AK3107" i="48"/>
  <c r="AK3099" i="48"/>
  <c r="AK3095" i="48"/>
  <c r="AK3087" i="48"/>
  <c r="AE3087" i="48" s="1"/>
  <c r="AK3083" i="48"/>
  <c r="AE3083" i="48" s="1"/>
  <c r="AK3075" i="48"/>
  <c r="AE3075" i="48" s="1"/>
  <c r="AK3067" i="48"/>
  <c r="AE3067" i="48" s="1"/>
  <c r="AK3063" i="48"/>
  <c r="AE3063" i="48" s="1"/>
  <c r="AK3055" i="48"/>
  <c r="AE3055" i="48" s="1"/>
  <c r="AK3051" i="48"/>
  <c r="AE3051" i="48" s="1"/>
  <c r="AK3043" i="48"/>
  <c r="AE3043" i="48" s="1"/>
  <c r="AK3039" i="48"/>
  <c r="AE3039" i="48" s="1"/>
  <c r="AK3031" i="48"/>
  <c r="AE3031" i="48" s="1"/>
  <c r="AK3027" i="48"/>
  <c r="AE3027" i="48" s="1"/>
  <c r="AK3019" i="48"/>
  <c r="AE3019" i="48" s="1"/>
  <c r="AK3015" i="48"/>
  <c r="AE3015" i="48" s="1"/>
  <c r="AK3007" i="48"/>
  <c r="AE3007" i="48" s="1"/>
  <c r="AK2999" i="48"/>
  <c r="AE2999" i="48" s="1"/>
  <c r="AK2995" i="48"/>
  <c r="AE2995" i="48" s="1"/>
  <c r="AK2987" i="48"/>
  <c r="AE2987" i="48" s="1"/>
  <c r="AK2983" i="48"/>
  <c r="AE2983" i="48" s="1"/>
  <c r="AK2975" i="48"/>
  <c r="AE2975" i="48" s="1"/>
  <c r="AK2971" i="48"/>
  <c r="AE2971" i="48" s="1"/>
  <c r="AK2963" i="48"/>
  <c r="AE2963" i="48" s="1"/>
  <c r="AK2959" i="48"/>
  <c r="AE2959" i="48" s="1"/>
  <c r="AK2951" i="48"/>
  <c r="AE2951" i="48" s="1"/>
  <c r="AK2947" i="48"/>
  <c r="AE2947" i="48" s="1"/>
  <c r="AK2939" i="48"/>
  <c r="AE2939" i="48" s="1"/>
  <c r="AK2931" i="48"/>
  <c r="AE2931" i="48" s="1"/>
  <c r="AK2927" i="48"/>
  <c r="AE2927" i="48" s="1"/>
  <c r="AK2919" i="48"/>
  <c r="AE2919" i="48" s="1"/>
  <c r="AK2915" i="48"/>
  <c r="AE2915" i="48" s="1"/>
  <c r="AK2907" i="48"/>
  <c r="AE2907" i="48" s="1"/>
  <c r="AK2903" i="48"/>
  <c r="AE2903" i="48" s="1"/>
  <c r="AK2895" i="48"/>
  <c r="AK2891" i="48"/>
  <c r="AE2891" i="48" s="1"/>
  <c r="AK2883" i="48"/>
  <c r="AE2883" i="48" s="1"/>
  <c r="AK2879" i="48"/>
  <c r="AE2879" i="48" s="1"/>
  <c r="AK2871" i="48"/>
  <c r="AK2867" i="48"/>
  <c r="AK2859" i="48"/>
  <c r="AK2851" i="48"/>
  <c r="AK2847" i="48"/>
  <c r="AK2839" i="48"/>
  <c r="AK2835" i="48"/>
  <c r="AK2827" i="48"/>
  <c r="AK2823" i="48"/>
  <c r="AK2815" i="48"/>
  <c r="AK2811" i="48"/>
  <c r="AK2803" i="48"/>
  <c r="AK2799" i="48"/>
  <c r="AK2791" i="48"/>
  <c r="AK2787" i="48"/>
  <c r="AK2779" i="48"/>
  <c r="AE2779" i="48" s="1"/>
  <c r="AK2775" i="48"/>
  <c r="AE2775" i="48" s="1"/>
  <c r="AK2767" i="48"/>
  <c r="AE2767" i="48" s="1"/>
  <c r="AK2763" i="48"/>
  <c r="AE2763" i="48" s="1"/>
  <c r="AK2755" i="48"/>
  <c r="AE2755" i="48" s="1"/>
  <c r="AK2747" i="48"/>
  <c r="AE2747" i="48" s="1"/>
  <c r="AK2743" i="48"/>
  <c r="AE2743" i="48" s="1"/>
  <c r="AK2735" i="48"/>
  <c r="AK2731" i="48"/>
  <c r="AK2723" i="48"/>
  <c r="AE2723" i="48" s="1"/>
  <c r="AK2719" i="48"/>
  <c r="AE2719" i="48" s="1"/>
  <c r="AK2711" i="48"/>
  <c r="AK2707" i="48"/>
  <c r="AK2699" i="48"/>
  <c r="AK2695" i="48"/>
  <c r="AK2687" i="48"/>
  <c r="AE2687" i="48" s="1"/>
  <c r="AK2683" i="48"/>
  <c r="AE2683" i="48" s="1"/>
  <c r="AK2675" i="48"/>
  <c r="AE2675" i="48" s="1"/>
  <c r="AK2671" i="48"/>
  <c r="AE2671" i="48" s="1"/>
  <c r="AK2663" i="48"/>
  <c r="AE2663" i="48" s="1"/>
  <c r="AK2659" i="48"/>
  <c r="AE2659" i="48" s="1"/>
  <c r="AK2651" i="48"/>
  <c r="AE2651" i="48" s="1"/>
  <c r="AK2647" i="48"/>
  <c r="AE2647" i="48" s="1"/>
  <c r="AK2639" i="48"/>
  <c r="AE2639" i="48" s="1"/>
  <c r="AK2631" i="48"/>
  <c r="AE2631" i="48" s="1"/>
  <c r="AK2627" i="48"/>
  <c r="AE2627" i="48" s="1"/>
  <c r="AK2619" i="48"/>
  <c r="AE2619" i="48" s="1"/>
  <c r="AK2615" i="48"/>
  <c r="AK2607" i="48"/>
  <c r="AE2607" i="48" s="1"/>
  <c r="AK2603" i="48"/>
  <c r="AE2603" i="48" s="1"/>
  <c r="AK2595" i="48"/>
  <c r="AE2595" i="48" s="1"/>
  <c r="AK2591" i="48"/>
  <c r="AE2591" i="48" s="1"/>
  <c r="AK2583" i="48"/>
  <c r="AK2579" i="48"/>
  <c r="AK2571" i="48"/>
  <c r="AE2571" i="48" s="1"/>
  <c r="AK2567" i="48"/>
  <c r="AE2567" i="48" s="1"/>
  <c r="AK2559" i="48"/>
  <c r="AE2559" i="48" s="1"/>
  <c r="AK2555" i="48"/>
  <c r="AE2555" i="48" s="1"/>
  <c r="AK2547" i="48"/>
  <c r="AE2547" i="48" s="1"/>
  <c r="AK2543" i="48"/>
  <c r="AE2543" i="48" s="1"/>
  <c r="AK2535" i="48"/>
  <c r="AE2535" i="48" s="1"/>
  <c r="AK2531" i="48"/>
  <c r="AE2531" i="48" s="1"/>
  <c r="AK2523" i="48"/>
  <c r="AE2523" i="48" s="1"/>
  <c r="AK2519" i="48"/>
  <c r="AE2519" i="48" s="1"/>
  <c r="AK2511" i="48"/>
  <c r="AE2511" i="48" s="1"/>
  <c r="AK2507" i="48"/>
  <c r="AE2507" i="48" s="1"/>
  <c r="AK2499" i="48"/>
  <c r="AE2499" i="48" s="1"/>
  <c r="AK2491" i="48"/>
  <c r="AE2491" i="48" s="1"/>
  <c r="AK2487" i="48"/>
  <c r="AE2487" i="48" s="1"/>
  <c r="AK2479" i="48"/>
  <c r="AE2479" i="48" s="1"/>
  <c r="AK2475" i="48"/>
  <c r="AE2475" i="48" s="1"/>
  <c r="AK2467" i="48"/>
  <c r="AE2467" i="48" s="1"/>
  <c r="AK2463" i="48"/>
  <c r="AE2463" i="48" s="1"/>
  <c r="AK2455" i="48"/>
  <c r="AE2455" i="48" s="1"/>
  <c r="AK2451" i="48"/>
  <c r="AE2451" i="48" s="1"/>
  <c r="AK2443" i="48"/>
  <c r="AE2443" i="48" s="1"/>
  <c r="AK2435" i="48"/>
  <c r="AE2435" i="48" s="1"/>
  <c r="AK2431" i="48"/>
  <c r="AE2431" i="48" s="1"/>
  <c r="AK2423" i="48"/>
  <c r="AE2423" i="48" s="1"/>
  <c r="AK2419" i="48"/>
  <c r="AE2419" i="48" s="1"/>
  <c r="AK2411" i="48"/>
  <c r="AE2411" i="48" s="1"/>
  <c r="AK2407" i="48"/>
  <c r="AE2407" i="48" s="1"/>
  <c r="AK2399" i="48"/>
  <c r="AE2399" i="48" s="1"/>
  <c r="AK2395" i="48"/>
  <c r="AE2395" i="48" s="1"/>
  <c r="AK2387" i="48"/>
  <c r="AE2387" i="48" s="1"/>
  <c r="AK2375" i="48"/>
  <c r="AE2375" i="48" s="1"/>
  <c r="AK2363" i="48"/>
  <c r="AE2363" i="48" s="1"/>
  <c r="AK2359" i="48"/>
  <c r="AE2359" i="48" s="1"/>
  <c r="AK2351" i="48"/>
  <c r="AE2351" i="48" s="1"/>
  <c r="AK2343" i="48"/>
  <c r="AE2343" i="48" s="1"/>
  <c r="AK2339" i="48"/>
  <c r="AE2339" i="48" s="1"/>
  <c r="AK2331" i="48"/>
  <c r="AE2331" i="48" s="1"/>
  <c r="AK2323" i="48"/>
  <c r="AE2323" i="48" s="1"/>
  <c r="AK2319" i="48"/>
  <c r="AE2319" i="48" s="1"/>
  <c r="AK2311" i="48"/>
  <c r="AK2307" i="48"/>
  <c r="AK2299" i="48"/>
  <c r="AE2299" i="48" s="1"/>
  <c r="AK2295" i="48"/>
  <c r="AE2295" i="48" s="1"/>
  <c r="AK2287" i="48"/>
  <c r="AE2287" i="48" s="1"/>
  <c r="AK2283" i="48"/>
  <c r="AE2283" i="48" s="1"/>
  <c r="AK2275" i="48"/>
  <c r="AE2275" i="48" s="1"/>
  <c r="AK2271" i="48"/>
  <c r="AE2271" i="48" s="1"/>
  <c r="AK2263" i="48"/>
  <c r="AE2263" i="48" s="1"/>
  <c r="AK2255" i="48"/>
  <c r="AE2255" i="48" s="1"/>
  <c r="AK2251" i="48"/>
  <c r="AE2251" i="48" s="1"/>
  <c r="AK2243" i="48"/>
  <c r="AE2243" i="48" s="1"/>
  <c r="AK2239" i="48"/>
  <c r="AE2239" i="48" s="1"/>
  <c r="AK2231" i="48"/>
  <c r="AE2231" i="48" s="1"/>
  <c r="AK2223" i="48"/>
  <c r="AE2223" i="48" s="1"/>
  <c r="AK2219" i="48"/>
  <c r="AE2219" i="48" s="1"/>
  <c r="AK2211" i="48"/>
  <c r="AE2211" i="48" s="1"/>
  <c r="AK2207" i="48"/>
  <c r="AE2207" i="48" s="1"/>
  <c r="AK2199" i="48"/>
  <c r="AE2199" i="48" s="1"/>
  <c r="AK2195" i="48"/>
  <c r="AK2187" i="48"/>
  <c r="AE2187" i="48" s="1"/>
  <c r="AK2179" i="48"/>
  <c r="AE2179" i="48" s="1"/>
  <c r="AK2175" i="48"/>
  <c r="AE2175" i="48" s="1"/>
  <c r="AK2167" i="48"/>
  <c r="AE2167" i="48" s="1"/>
  <c r="AK2163" i="48"/>
  <c r="AE2163" i="48" s="1"/>
  <c r="AK2155" i="48"/>
  <c r="AE2155" i="48" s="1"/>
  <c r="AK2151" i="48"/>
  <c r="AE2151" i="48" s="1"/>
  <c r="AK2143" i="48"/>
  <c r="AE2143" i="48" s="1"/>
  <c r="AK2139" i="48"/>
  <c r="AE2139" i="48" s="1"/>
  <c r="AK2131" i="48"/>
  <c r="AE2131" i="48" s="1"/>
  <c r="AK2123" i="48"/>
  <c r="AE2123" i="48" s="1"/>
  <c r="AK2119" i="48"/>
  <c r="AE2119" i="48" s="1"/>
  <c r="AK2111" i="48"/>
  <c r="AE2111" i="48" s="1"/>
  <c r="AK2107" i="48"/>
  <c r="AE2107" i="48" s="1"/>
  <c r="AK2099" i="48"/>
  <c r="AE2099" i="48" s="1"/>
  <c r="AK2095" i="48"/>
  <c r="AE2095" i="48" s="1"/>
  <c r="AK2087" i="48"/>
  <c r="AE2087" i="48" s="1"/>
  <c r="AK2083" i="48"/>
  <c r="AE2083" i="48" s="1"/>
  <c r="AK2075" i="48"/>
  <c r="AE2075" i="48" s="1"/>
  <c r="AK2071" i="48"/>
  <c r="AE2071" i="48" s="1"/>
  <c r="AK2063" i="48"/>
  <c r="AE2063" i="48" s="1"/>
  <c r="AK2059" i="48"/>
  <c r="AE2059" i="48" s="1"/>
  <c r="AK2051" i="48"/>
  <c r="AE2051" i="48" s="1"/>
  <c r="AK2043" i="48"/>
  <c r="AE2043" i="48" s="1"/>
  <c r="AK2035" i="48"/>
  <c r="AE2035" i="48" s="1"/>
  <c r="AK2031" i="48"/>
  <c r="AE2031" i="48" s="1"/>
  <c r="AK2023" i="48"/>
  <c r="AE2023" i="48" s="1"/>
  <c r="AK2019" i="48"/>
  <c r="AE2019" i="48" s="1"/>
  <c r="AK2011" i="48"/>
  <c r="AE2011" i="48" s="1"/>
  <c r="AK2007" i="48"/>
  <c r="AE2007" i="48" s="1"/>
  <c r="AK1999" i="48"/>
  <c r="AE1999" i="48" s="1"/>
  <c r="AK1991" i="48"/>
  <c r="AE1991" i="48" s="1"/>
  <c r="AK1987" i="48"/>
  <c r="AE1987" i="48" s="1"/>
  <c r="AK1979" i="48"/>
  <c r="AE1979" i="48" s="1"/>
  <c r="AK1975" i="48"/>
  <c r="AE1975" i="48" s="1"/>
  <c r="AK1967" i="48"/>
  <c r="AE1967" i="48" s="1"/>
  <c r="AK1959" i="48"/>
  <c r="AE1959" i="48" s="1"/>
  <c r="AK1955" i="48"/>
  <c r="AE1955" i="48" s="1"/>
  <c r="AK1947" i="48"/>
  <c r="AE1947" i="48" s="1"/>
  <c r="AK1943" i="48"/>
  <c r="AE1943" i="48" s="1"/>
  <c r="AK1935" i="48"/>
  <c r="AE1935" i="48" s="1"/>
  <c r="AK1927" i="48"/>
  <c r="AE1927" i="48" s="1"/>
  <c r="AK1923" i="48"/>
  <c r="AE1923" i="48" s="1"/>
  <c r="AK1915" i="48"/>
  <c r="AE1915" i="48" s="1"/>
  <c r="AK1911" i="48"/>
  <c r="AE1911" i="48" s="1"/>
  <c r="AK1903" i="48"/>
  <c r="AE1903" i="48" s="1"/>
  <c r="AK1895" i="48"/>
  <c r="AE1895" i="48" s="1"/>
  <c r="AK1891" i="48"/>
  <c r="AE1891" i="48" s="1"/>
  <c r="AK1883" i="48"/>
  <c r="AE1883" i="48" s="1"/>
  <c r="AK1879" i="48"/>
  <c r="AE1879" i="48" s="1"/>
  <c r="AK1871" i="48"/>
  <c r="AE1871" i="48" s="1"/>
  <c r="AK1867" i="48"/>
  <c r="AE1867" i="48" s="1"/>
  <c r="AK1859" i="48"/>
  <c r="AE1859" i="48" s="1"/>
  <c r="AK1851" i="48"/>
  <c r="AE1851" i="48" s="1"/>
  <c r="AK1847" i="48"/>
  <c r="AE1847" i="48" s="1"/>
  <c r="AK1839" i="48"/>
  <c r="AE1839" i="48" s="1"/>
  <c r="AK1835" i="48"/>
  <c r="AE1835" i="48" s="1"/>
  <c r="AK1827" i="48"/>
  <c r="AE1827" i="48" s="1"/>
  <c r="AK1819" i="48"/>
  <c r="AE1819" i="48" s="1"/>
  <c r="AK1815" i="48"/>
  <c r="AE1815" i="48" s="1"/>
  <c r="AK1807" i="48"/>
  <c r="AK1803" i="48"/>
  <c r="AE1803" i="48" s="1"/>
  <c r="AK1795" i="48"/>
  <c r="AE1795" i="48" s="1"/>
  <c r="AK1791" i="48"/>
  <c r="AE1791" i="48" s="1"/>
  <c r="AK1783" i="48"/>
  <c r="AE1783" i="48" s="1"/>
  <c r="AK1775" i="48"/>
  <c r="AE1775" i="48" s="1"/>
  <c r="AK1771" i="48"/>
  <c r="AE1771" i="48" s="1"/>
  <c r="AK1763" i="48"/>
  <c r="AE1763" i="48" s="1"/>
  <c r="AK1759" i="48"/>
  <c r="AE1759" i="48" s="1"/>
  <c r="AK1751" i="48"/>
  <c r="AE1751" i="48" s="1"/>
  <c r="AK1747" i="48"/>
  <c r="AE1747" i="48" s="1"/>
  <c r="AK1739" i="48"/>
  <c r="AE1739" i="48" s="1"/>
  <c r="AK1735" i="48"/>
  <c r="AE1735" i="48" s="1"/>
  <c r="AK1727" i="48"/>
  <c r="AE1727" i="48" s="1"/>
  <c r="AK1723" i="48"/>
  <c r="AE1723" i="48" s="1"/>
  <c r="AK1715" i="48"/>
  <c r="AE1715" i="48" s="1"/>
  <c r="AK1707" i="48"/>
  <c r="AE1707" i="48" s="1"/>
  <c r="AK1703" i="48"/>
  <c r="AE1703" i="48" s="1"/>
  <c r="AK1695" i="48"/>
  <c r="AE1695" i="48" s="1"/>
  <c r="AK1691" i="48"/>
  <c r="AE1691" i="48" s="1"/>
  <c r="AK1683" i="48"/>
  <c r="AE1683" i="48" s="1"/>
  <c r="AK1675" i="48"/>
  <c r="AE1675" i="48" s="1"/>
  <c r="AK1671" i="48"/>
  <c r="AE1671" i="48" s="1"/>
  <c r="AK1663" i="48"/>
  <c r="AE1663" i="48" s="1"/>
  <c r="AK1659" i="48"/>
  <c r="AE1659" i="48" s="1"/>
  <c r="AK1651" i="48"/>
  <c r="AE1651" i="48" s="1"/>
  <c r="AK1643" i="48"/>
  <c r="AE1643" i="48" s="1"/>
  <c r="AK1639" i="48"/>
  <c r="AE1639" i="48" s="1"/>
  <c r="AK1631" i="48"/>
  <c r="AE1631" i="48" s="1"/>
  <c r="AK1627" i="48"/>
  <c r="AE1627" i="48" s="1"/>
  <c r="AK1619" i="48"/>
  <c r="AE1619" i="48" s="1"/>
  <c r="AK1615" i="48"/>
  <c r="AE1615" i="48" s="1"/>
  <c r="AK1607" i="48"/>
  <c r="AE1607" i="48" s="1"/>
  <c r="AK1603" i="48"/>
  <c r="AE1603" i="48" s="1"/>
  <c r="AK1595" i="48"/>
  <c r="AE1595" i="48" s="1"/>
  <c r="AK1591" i="48"/>
  <c r="AE1591" i="48" s="1"/>
  <c r="AK1583" i="48"/>
  <c r="AE1583" i="48" s="1"/>
  <c r="AK1575" i="48"/>
  <c r="AE1575" i="48" s="1"/>
  <c r="AK1571" i="48"/>
  <c r="AE1571" i="48" s="1"/>
  <c r="AK1563" i="48"/>
  <c r="AE1563" i="48" s="1"/>
  <c r="AK1559" i="48"/>
  <c r="AE1559" i="48" s="1"/>
  <c r="AK1551" i="48"/>
  <c r="AE1551" i="48" s="1"/>
  <c r="AK1547" i="48"/>
  <c r="AE1547" i="48" s="1"/>
  <c r="AK1539" i="48"/>
  <c r="AK1535" i="48"/>
  <c r="AK1527" i="48"/>
  <c r="AK1523" i="48"/>
  <c r="AK1515" i="48"/>
  <c r="AK1511" i="48"/>
  <c r="AE1511" i="48" s="1"/>
  <c r="AK1503" i="48"/>
  <c r="AE1503" i="48" s="1"/>
  <c r="AK1495" i="48"/>
  <c r="AE1495" i="48" s="1"/>
  <c r="AK1491" i="48"/>
  <c r="AE1491" i="48" s="1"/>
  <c r="AK1483" i="48"/>
  <c r="AE1483" i="48" s="1"/>
  <c r="AK1479" i="48"/>
  <c r="AE1479" i="48" s="1"/>
  <c r="AK1471" i="48"/>
  <c r="AE1471" i="48" s="1"/>
  <c r="AK1467" i="48"/>
  <c r="AE1467" i="48" s="1"/>
  <c r="AK1459" i="48"/>
  <c r="AE1459" i="48" s="1"/>
  <c r="AK1455" i="48"/>
  <c r="AE1455" i="48" s="1"/>
  <c r="AK1447" i="48"/>
  <c r="AE1447" i="48" s="1"/>
  <c r="AK1443" i="48"/>
  <c r="AE1443" i="48" s="1"/>
  <c r="AK1435" i="48"/>
  <c r="AE1435" i="48" s="1"/>
  <c r="AK1427" i="48"/>
  <c r="AE1427" i="48" s="1"/>
  <c r="AK1423" i="48"/>
  <c r="AE1423" i="48" s="1"/>
  <c r="AK1415" i="48"/>
  <c r="AE1415" i="48" s="1"/>
  <c r="AK1411" i="48"/>
  <c r="AE1411" i="48" s="1"/>
  <c r="AK1403" i="48"/>
  <c r="AE1403" i="48" s="1"/>
  <c r="AK1395" i="48"/>
  <c r="AE1395" i="48" s="1"/>
  <c r="AK1391" i="48"/>
  <c r="AE1391" i="48" s="1"/>
  <c r="AK1383" i="48"/>
  <c r="AE1383" i="48" s="1"/>
  <c r="AK1379" i="48"/>
  <c r="AE1379" i="48" s="1"/>
  <c r="AK1371" i="48"/>
  <c r="AE1371" i="48" s="1"/>
  <c r="AK1367" i="48"/>
  <c r="AE1367" i="48" s="1"/>
  <c r="AK1359" i="48"/>
  <c r="AE1359" i="48" s="1"/>
  <c r="AK1355" i="48"/>
  <c r="AE1355" i="48" s="1"/>
  <c r="AK1347" i="48"/>
  <c r="AE1347" i="48" s="1"/>
  <c r="AK1339" i="48"/>
  <c r="AE1339" i="48" s="1"/>
  <c r="AK1335" i="48"/>
  <c r="AE1335" i="48" s="1"/>
  <c r="AK1327" i="48"/>
  <c r="AE1327" i="48" s="1"/>
  <c r="AK1323" i="48"/>
  <c r="AE1323" i="48" s="1"/>
  <c r="AK1315" i="48"/>
  <c r="AE1315" i="48" s="1"/>
  <c r="AK1311" i="48"/>
  <c r="AE1311" i="48" s="1"/>
  <c r="AK1303" i="48"/>
  <c r="AE1303" i="48" s="1"/>
  <c r="AK1299" i="48"/>
  <c r="AE1299" i="48" s="1"/>
  <c r="AK1291" i="48"/>
  <c r="AE1291" i="48" s="1"/>
  <c r="AK1287" i="48"/>
  <c r="AE1287" i="48" s="1"/>
  <c r="AK1279" i="48"/>
  <c r="AE1279" i="48" s="1"/>
  <c r="AK1275" i="48"/>
  <c r="AE1275" i="48" s="1"/>
  <c r="AK1267" i="48"/>
  <c r="AE1267" i="48" s="1"/>
  <c r="AK1263" i="48"/>
  <c r="AE1263" i="48" s="1"/>
  <c r="AK1255" i="48"/>
  <c r="AE1255" i="48" s="1"/>
  <c r="AK1251" i="48"/>
  <c r="AE1251" i="48" s="1"/>
  <c r="AK1243" i="48"/>
  <c r="AE1243" i="48" s="1"/>
  <c r="AK1239" i="48"/>
  <c r="AE1239" i="48" s="1"/>
  <c r="AK1231" i="48"/>
  <c r="AE1231" i="48" s="1"/>
  <c r="AK1227" i="48"/>
  <c r="AE1227" i="48" s="1"/>
  <c r="AK1219" i="48"/>
  <c r="AE1219" i="48" s="1"/>
  <c r="AK1211" i="48"/>
  <c r="AE1211" i="48" s="1"/>
  <c r="AK1207" i="48"/>
  <c r="AE1207" i="48" s="1"/>
  <c r="AK1199" i="48"/>
  <c r="AE1199" i="48" s="1"/>
  <c r="AK1195" i="48"/>
  <c r="AE1195" i="48" s="1"/>
  <c r="AK1187" i="48"/>
  <c r="AE1187" i="48" s="1"/>
  <c r="AK1183" i="48"/>
  <c r="AE1183" i="48" s="1"/>
  <c r="AK1175" i="48"/>
  <c r="AE1175" i="48" s="1"/>
  <c r="AK1171" i="48"/>
  <c r="AE1171" i="48" s="1"/>
  <c r="AK1163" i="48"/>
  <c r="AE1163" i="48" s="1"/>
  <c r="AK1159" i="48"/>
  <c r="AE1159" i="48" s="1"/>
  <c r="AK1151" i="48"/>
  <c r="AE1151" i="48" s="1"/>
  <c r="AK1147" i="48"/>
  <c r="AE1147" i="48" s="1"/>
  <c r="AK1139" i="48"/>
  <c r="AE1139" i="48" s="1"/>
  <c r="AK1135" i="48"/>
  <c r="AE1135" i="48" s="1"/>
  <c r="AK1127" i="48"/>
  <c r="AE1127" i="48" s="1"/>
  <c r="AK1119" i="48"/>
  <c r="AE1119" i="48" s="1"/>
  <c r="AK1115" i="48"/>
  <c r="AE1115" i="48" s="1"/>
  <c r="AK1107" i="48"/>
  <c r="AE1107" i="48" s="1"/>
  <c r="AK1103" i="48"/>
  <c r="AE1103" i="48" s="1"/>
  <c r="AK1095" i="48"/>
  <c r="AE1095" i="48" s="1"/>
  <c r="AK1091" i="48"/>
  <c r="AE1091" i="48" s="1"/>
  <c r="AK1083" i="48"/>
  <c r="AE1083" i="48" s="1"/>
  <c r="AK1079" i="48"/>
  <c r="AE1079" i="48" s="1"/>
  <c r="AK1071" i="48"/>
  <c r="AE1071" i="48" s="1"/>
  <c r="AK1067" i="48"/>
  <c r="AE1067" i="48" s="1"/>
  <c r="AK1059" i="48"/>
  <c r="AE1059" i="48" s="1"/>
  <c r="AK1055" i="48"/>
  <c r="AE1055" i="48" s="1"/>
  <c r="AK1047" i="48"/>
  <c r="AE1047" i="48" s="1"/>
  <c r="AK1043" i="48"/>
  <c r="AE1043" i="48" s="1"/>
  <c r="AK1035" i="48"/>
  <c r="AE1035" i="48" s="1"/>
  <c r="AK1031" i="48"/>
  <c r="AE1031" i="48" s="1"/>
  <c r="AK1023" i="48"/>
  <c r="AK1019" i="48"/>
  <c r="AK1011" i="48"/>
  <c r="AK1003" i="48"/>
  <c r="AK999" i="48"/>
  <c r="AE999" i="48" s="1"/>
  <c r="AK991" i="48"/>
  <c r="AE991" i="48" s="1"/>
  <c r="AK987" i="48"/>
  <c r="AE987" i="48" s="1"/>
  <c r="AK979" i="48"/>
  <c r="AE979" i="48" s="1"/>
  <c r="AK975" i="48"/>
  <c r="AE975" i="48" s="1"/>
  <c r="AK967" i="48"/>
  <c r="AE967" i="48" s="1"/>
  <c r="AK963" i="48"/>
  <c r="AE963" i="48" s="1"/>
  <c r="AK955" i="48"/>
  <c r="AE955" i="48" s="1"/>
  <c r="AK951" i="48"/>
  <c r="AE951" i="48" s="1"/>
  <c r="AK943" i="48"/>
  <c r="AE943" i="48" s="1"/>
  <c r="AK939" i="48"/>
  <c r="AE939" i="48" s="1"/>
  <c r="AK931" i="48"/>
  <c r="AE931" i="48" s="1"/>
  <c r="AK923" i="48"/>
  <c r="AE923" i="48" s="1"/>
  <c r="AK887" i="48"/>
  <c r="AE887" i="48" s="1"/>
  <c r="AE3001" i="48"/>
  <c r="AE2601" i="48"/>
  <c r="AE353" i="48"/>
  <c r="AK1488" i="48"/>
  <c r="AE1488" i="48" s="1"/>
  <c r="AK1484" i="48"/>
  <c r="AE1484" i="48" s="1"/>
  <c r="AK1480" i="48"/>
  <c r="AE1480" i="48" s="1"/>
  <c r="AK1476" i="48"/>
  <c r="AE1476" i="48" s="1"/>
  <c r="AK1472" i="48"/>
  <c r="AE1472" i="48" s="1"/>
  <c r="AK1468" i="48"/>
  <c r="AE1468" i="48" s="1"/>
  <c r="AK1464" i="48"/>
  <c r="AE1464" i="48" s="1"/>
  <c r="AK1460" i="48"/>
  <c r="AE1460" i="48" s="1"/>
  <c r="AK1456" i="48"/>
  <c r="AE1456" i="48" s="1"/>
  <c r="AK1452" i="48"/>
  <c r="AE1452" i="48" s="1"/>
  <c r="AK1448" i="48"/>
  <c r="AE1448" i="48" s="1"/>
  <c r="AK1444" i="48"/>
  <c r="AE1444" i="48" s="1"/>
  <c r="AK1440" i="48"/>
  <c r="AE1440" i="48" s="1"/>
  <c r="AK1436" i="48"/>
  <c r="AE1436" i="48" s="1"/>
  <c r="AK1432" i="48"/>
  <c r="AE1432" i="48" s="1"/>
  <c r="AK1428" i="48"/>
  <c r="AE1428" i="48" s="1"/>
  <c r="AK1424" i="48"/>
  <c r="AE1424" i="48" s="1"/>
  <c r="AK1420" i="48"/>
  <c r="AE1420" i="48" s="1"/>
  <c r="AK1416" i="48"/>
  <c r="AE1416" i="48" s="1"/>
  <c r="AK1412" i="48"/>
  <c r="AE1412" i="48" s="1"/>
  <c r="AK1408" i="48"/>
  <c r="AE1408" i="48" s="1"/>
  <c r="AK1404" i="48"/>
  <c r="AE1404" i="48" s="1"/>
  <c r="AK1400" i="48"/>
  <c r="AE1400" i="48" s="1"/>
  <c r="AK1396" i="48"/>
  <c r="AE1396" i="48" s="1"/>
  <c r="AK1392" i="48"/>
  <c r="AE1392" i="48" s="1"/>
  <c r="AK1388" i="48"/>
  <c r="AE1388" i="48" s="1"/>
  <c r="AK1384" i="48"/>
  <c r="AE1384" i="48" s="1"/>
  <c r="AK1380" i="48"/>
  <c r="AE1380" i="48" s="1"/>
  <c r="AK1376" i="48"/>
  <c r="AE1376" i="48" s="1"/>
  <c r="AK1372" i="48"/>
  <c r="AE1372" i="48" s="1"/>
  <c r="AK1368" i="48"/>
  <c r="AE1368" i="48" s="1"/>
  <c r="AK1364" i="48"/>
  <c r="AE1364" i="48" s="1"/>
  <c r="AK1360" i="48"/>
  <c r="AE1360" i="48" s="1"/>
  <c r="AK1356" i="48"/>
  <c r="AE1356" i="48" s="1"/>
  <c r="AK1352" i="48"/>
  <c r="AE1352" i="48" s="1"/>
  <c r="AK1348" i="48"/>
  <c r="AE1348" i="48" s="1"/>
  <c r="AK1344" i="48"/>
  <c r="AE1344" i="48" s="1"/>
  <c r="AK1340" i="48"/>
  <c r="AE1340" i="48" s="1"/>
  <c r="AK1336" i="48"/>
  <c r="AE1336" i="48" s="1"/>
  <c r="AK1332" i="48"/>
  <c r="AE1332" i="48" s="1"/>
  <c r="AK1328" i="48"/>
  <c r="AE1328" i="48" s="1"/>
  <c r="AK1324" i="48"/>
  <c r="AE1324" i="48" s="1"/>
  <c r="AK1320" i="48"/>
  <c r="AE1320" i="48" s="1"/>
  <c r="AK1316" i="48"/>
  <c r="AE1316" i="48" s="1"/>
  <c r="AK1312" i="48"/>
  <c r="AE1312" i="48" s="1"/>
  <c r="AK1308" i="48"/>
  <c r="AE1308" i="48" s="1"/>
  <c r="AK1304" i="48"/>
  <c r="AE1304" i="48" s="1"/>
  <c r="AK1300" i="48"/>
  <c r="AE1300" i="48" s="1"/>
  <c r="AK1296" i="48"/>
  <c r="AE1296" i="48" s="1"/>
  <c r="AK1292" i="48"/>
  <c r="AE1292" i="48" s="1"/>
  <c r="AK1288" i="48"/>
  <c r="AE1288" i="48" s="1"/>
  <c r="AK1284" i="48"/>
  <c r="AE1284" i="48" s="1"/>
  <c r="AK1280" i="48"/>
  <c r="AE1280" i="48" s="1"/>
  <c r="AK1276" i="48"/>
  <c r="AE1276" i="48" s="1"/>
  <c r="AK1272" i="48"/>
  <c r="AE1272" i="48" s="1"/>
  <c r="AK1268" i="48"/>
  <c r="AE1268" i="48" s="1"/>
  <c r="AK1264" i="48"/>
  <c r="AE1264" i="48" s="1"/>
  <c r="AK1260" i="48"/>
  <c r="AE1260" i="48" s="1"/>
  <c r="AK1256" i="48"/>
  <c r="AE1256" i="48" s="1"/>
  <c r="AK1252" i="48"/>
  <c r="AE1252" i="48" s="1"/>
  <c r="AK1248" i="48"/>
  <c r="AE1248" i="48" s="1"/>
  <c r="AK1244" i="48"/>
  <c r="AE1244" i="48" s="1"/>
  <c r="AK1240" i="48"/>
  <c r="AE1240" i="48" s="1"/>
  <c r="AK1236" i="48"/>
  <c r="AE1236" i="48" s="1"/>
  <c r="AK1232" i="48"/>
  <c r="AE1232" i="48" s="1"/>
  <c r="AK1228" i="48"/>
  <c r="AE1228" i="48" s="1"/>
  <c r="AK1224" i="48"/>
  <c r="AE1224" i="48" s="1"/>
  <c r="AK1220" i="48"/>
  <c r="AE1220" i="48" s="1"/>
  <c r="AK1216" i="48"/>
  <c r="AE1216" i="48" s="1"/>
  <c r="AK1212" i="48"/>
  <c r="AE1212" i="48" s="1"/>
  <c r="AK1208" i="48"/>
  <c r="AE1208" i="48" s="1"/>
  <c r="AK1204" i="48"/>
  <c r="AE1204" i="48" s="1"/>
  <c r="AK1200" i="48"/>
  <c r="AE1200" i="48" s="1"/>
  <c r="AK1196" i="48"/>
  <c r="AE1196" i="48" s="1"/>
  <c r="AK1192" i="48"/>
  <c r="AE1192" i="48" s="1"/>
  <c r="AK1188" i="48"/>
  <c r="AE1188" i="48" s="1"/>
  <c r="AK1184" i="48"/>
  <c r="AE1184" i="48" s="1"/>
  <c r="AK1180" i="48"/>
  <c r="AE1180" i="48" s="1"/>
  <c r="AK1176" i="48"/>
  <c r="AE1176" i="48" s="1"/>
  <c r="AK1172" i="48"/>
  <c r="AE1172" i="48" s="1"/>
  <c r="AK1168" i="48"/>
  <c r="AE1168" i="48" s="1"/>
  <c r="AK1164" i="48"/>
  <c r="AE1164" i="48" s="1"/>
  <c r="AK1160" i="48"/>
  <c r="AE1160" i="48" s="1"/>
  <c r="AK1156" i="48"/>
  <c r="AE1156" i="48" s="1"/>
  <c r="AK1152" i="48"/>
  <c r="AE1152" i="48" s="1"/>
  <c r="AK1148" i="48"/>
  <c r="AE1148" i="48" s="1"/>
  <c r="AK1144" i="48"/>
  <c r="AE1144" i="48" s="1"/>
  <c r="AK1140" i="48"/>
  <c r="AE1140" i="48" s="1"/>
  <c r="AK1136" i="48"/>
  <c r="AE1136" i="48" s="1"/>
  <c r="AK1132" i="48"/>
  <c r="AE1132" i="48" s="1"/>
  <c r="AK1128" i="48"/>
  <c r="AE1128" i="48" s="1"/>
  <c r="AK1124" i="48"/>
  <c r="AE1124" i="48" s="1"/>
  <c r="AK1120" i="48"/>
  <c r="AE1120" i="48" s="1"/>
  <c r="AK1116" i="48"/>
  <c r="AE1116" i="48" s="1"/>
  <c r="AK1112" i="48"/>
  <c r="AE1112" i="48" s="1"/>
  <c r="AK1108" i="48"/>
  <c r="AE1108" i="48" s="1"/>
  <c r="AK1104" i="48"/>
  <c r="AE1104" i="48" s="1"/>
  <c r="AK1100" i="48"/>
  <c r="AE1100" i="48" s="1"/>
  <c r="AK1096" i="48"/>
  <c r="AE1096" i="48" s="1"/>
  <c r="AK1092" i="48"/>
  <c r="AE1092" i="48" s="1"/>
  <c r="AK1088" i="48"/>
  <c r="AE1088" i="48" s="1"/>
  <c r="AK1084" i="48"/>
  <c r="AE1084" i="48" s="1"/>
  <c r="AK1080" i="48"/>
  <c r="AE1080" i="48" s="1"/>
  <c r="AK1076" i="48"/>
  <c r="AE1076" i="48" s="1"/>
  <c r="AK1072" i="48"/>
  <c r="AE1072" i="48" s="1"/>
  <c r="AK1068" i="48"/>
  <c r="AE1068" i="48" s="1"/>
  <c r="AK1064" i="48"/>
  <c r="AE1064" i="48" s="1"/>
  <c r="AK1060" i="48"/>
  <c r="AE1060" i="48" s="1"/>
  <c r="AK1056" i="48"/>
  <c r="AE1056" i="48" s="1"/>
  <c r="AK1052" i="48"/>
  <c r="AE1052" i="48" s="1"/>
  <c r="AK1048" i="48"/>
  <c r="AE1048" i="48" s="1"/>
  <c r="AK1044" i="48"/>
  <c r="AE1044" i="48" s="1"/>
  <c r="AK1040" i="48"/>
  <c r="AE1040" i="48" s="1"/>
  <c r="AK1036" i="48"/>
  <c r="AE1036" i="48" s="1"/>
  <c r="AK1032" i="48"/>
  <c r="AE1032" i="48" s="1"/>
  <c r="AK1028" i="48"/>
  <c r="AE1028" i="48" s="1"/>
  <c r="AK1024" i="48"/>
  <c r="AK1020" i="48"/>
  <c r="AK1016" i="48"/>
  <c r="AK1012" i="48"/>
  <c r="AK1008" i="48"/>
  <c r="AK1004" i="48"/>
  <c r="AK1000" i="48"/>
  <c r="AK996" i="48"/>
  <c r="AE996" i="48" s="1"/>
  <c r="AK992" i="48"/>
  <c r="AE992" i="48" s="1"/>
  <c r="AK988" i="48"/>
  <c r="AE988" i="48" s="1"/>
  <c r="AK984" i="48"/>
  <c r="AE984" i="48" s="1"/>
  <c r="AK980" i="48"/>
  <c r="AE980" i="48" s="1"/>
  <c r="AK976" i="48"/>
  <c r="AE976" i="48" s="1"/>
  <c r="AK972" i="48"/>
  <c r="AE972" i="48" s="1"/>
  <c r="AK968" i="48"/>
  <c r="AE968" i="48" s="1"/>
  <c r="AK964" i="48"/>
  <c r="AE964" i="48" s="1"/>
  <c r="AK960" i="48"/>
  <c r="AE960" i="48" s="1"/>
  <c r="AK956" i="48"/>
  <c r="AE956" i="48" s="1"/>
  <c r="AK952" i="48"/>
  <c r="AE952" i="48" s="1"/>
  <c r="AK948" i="48"/>
  <c r="AE948" i="48" s="1"/>
  <c r="AK944" i="48"/>
  <c r="AE944" i="48" s="1"/>
  <c r="AK940" i="48"/>
  <c r="AE940" i="48" s="1"/>
  <c r="AK936" i="48"/>
  <c r="AK932" i="48"/>
  <c r="AE932" i="48" s="1"/>
  <c r="AK928" i="48"/>
  <c r="AE928" i="48" s="1"/>
  <c r="AK924" i="48"/>
  <c r="AE924" i="48" s="1"/>
  <c r="AK920" i="48"/>
  <c r="AE920" i="48" s="1"/>
  <c r="AK916" i="48"/>
  <c r="AE916" i="48" s="1"/>
  <c r="AK912" i="48"/>
  <c r="AE912" i="48" s="1"/>
  <c r="AK908" i="48"/>
  <c r="AE908" i="48" s="1"/>
  <c r="AK904" i="48"/>
  <c r="AE904" i="48" s="1"/>
  <c r="AK900" i="48"/>
  <c r="AE900" i="48" s="1"/>
  <c r="AK896" i="48"/>
  <c r="AE896" i="48" s="1"/>
  <c r="AK892" i="48"/>
  <c r="AE892" i="48" s="1"/>
  <c r="AK888" i="48"/>
  <c r="AE888" i="48" s="1"/>
  <c r="AK884" i="48"/>
  <c r="AE884" i="48" s="1"/>
  <c r="AK880" i="48"/>
  <c r="AE880" i="48" s="1"/>
  <c r="AK876" i="48"/>
  <c r="AE876" i="48" s="1"/>
  <c r="AK872" i="48"/>
  <c r="AE872" i="48" s="1"/>
  <c r="AK868" i="48"/>
  <c r="AE868" i="48" s="1"/>
  <c r="AK864" i="48"/>
  <c r="AE864" i="48" s="1"/>
  <c r="AK860" i="48"/>
  <c r="AE860" i="48" s="1"/>
  <c r="AK856" i="48"/>
  <c r="AE856" i="48" s="1"/>
  <c r="AK852" i="48"/>
  <c r="AE852" i="48" s="1"/>
  <c r="AK848" i="48"/>
  <c r="AE848" i="48" s="1"/>
  <c r="AK844" i="48"/>
  <c r="AE844" i="48" s="1"/>
  <c r="AK840" i="48"/>
  <c r="AE840" i="48" s="1"/>
  <c r="AK836" i="48"/>
  <c r="AE836" i="48" s="1"/>
  <c r="AK832" i="48"/>
  <c r="AE832" i="48" s="1"/>
  <c r="AK828" i="48"/>
  <c r="AE828" i="48" s="1"/>
  <c r="AK824" i="48"/>
  <c r="AE824" i="48" s="1"/>
  <c r="AK820" i="48"/>
  <c r="AE820" i="48" s="1"/>
  <c r="AK816" i="48"/>
  <c r="AE816" i="48" s="1"/>
  <c r="AK812" i="48"/>
  <c r="AE812" i="48" s="1"/>
  <c r="AK808" i="48"/>
  <c r="AE808" i="48" s="1"/>
  <c r="AK804" i="48"/>
  <c r="AE804" i="48" s="1"/>
  <c r="AK800" i="48"/>
  <c r="AE800" i="48" s="1"/>
  <c r="AK796" i="48"/>
  <c r="AE796" i="48" s="1"/>
  <c r="AK792" i="48"/>
  <c r="AE792" i="48" s="1"/>
  <c r="AK788" i="48"/>
  <c r="AE788" i="48" s="1"/>
  <c r="AK784" i="48"/>
  <c r="AE784" i="48" s="1"/>
  <c r="AK780" i="48"/>
  <c r="AE780" i="48" s="1"/>
  <c r="AK776" i="48"/>
  <c r="AE776" i="48" s="1"/>
  <c r="AK772" i="48"/>
  <c r="AE772" i="48" s="1"/>
  <c r="AK768" i="48"/>
  <c r="AE768" i="48" s="1"/>
  <c r="AK764" i="48"/>
  <c r="AE764" i="48" s="1"/>
  <c r="AK760" i="48"/>
  <c r="AE760" i="48" s="1"/>
  <c r="AK756" i="48"/>
  <c r="AE756" i="48" s="1"/>
  <c r="AK752" i="48"/>
  <c r="AE752" i="48" s="1"/>
  <c r="AK748" i="48"/>
  <c r="AE748" i="48" s="1"/>
  <c r="AK744" i="48"/>
  <c r="AE744" i="48" s="1"/>
  <c r="AK740" i="48"/>
  <c r="AE740" i="48" s="1"/>
  <c r="AK736" i="48"/>
  <c r="AE736" i="48" s="1"/>
  <c r="AK732" i="48"/>
  <c r="AE732" i="48" s="1"/>
  <c r="AK2367" i="48"/>
  <c r="AE2367" i="48" s="1"/>
  <c r="AK2355" i="48"/>
  <c r="AE2355" i="48" s="1"/>
  <c r="AK2347" i="48"/>
  <c r="AE2347" i="48" s="1"/>
  <c r="AK2335" i="48"/>
  <c r="AE2335" i="48" s="1"/>
  <c r="AK2327" i="48"/>
  <c r="AE2327" i="48" s="1"/>
  <c r="AK2315" i="48"/>
  <c r="AK2303" i="48"/>
  <c r="AE2303" i="48" s="1"/>
  <c r="AK2291" i="48"/>
  <c r="AE2291" i="48" s="1"/>
  <c r="AK2279" i="48"/>
  <c r="AE2279" i="48" s="1"/>
  <c r="AK2267" i="48"/>
  <c r="AE2267" i="48" s="1"/>
  <c r="AK2259" i="48"/>
  <c r="AE2259" i="48" s="1"/>
  <c r="AK2247" i="48"/>
  <c r="AE2247" i="48" s="1"/>
  <c r="AK2235" i="48"/>
  <c r="AE2235" i="48" s="1"/>
  <c r="AK2227" i="48"/>
  <c r="AE2227" i="48" s="1"/>
  <c r="AK2215" i="48"/>
  <c r="AE2215" i="48" s="1"/>
  <c r="AK2203" i="48"/>
  <c r="AE2203" i="48" s="1"/>
  <c r="AK2191" i="48"/>
  <c r="AE2191" i="48" s="1"/>
  <c r="AK2183" i="48"/>
  <c r="AE2183" i="48" s="1"/>
  <c r="AK2171" i="48"/>
  <c r="AE2171" i="48" s="1"/>
  <c r="AK2159" i="48"/>
  <c r="AE2159" i="48" s="1"/>
  <c r="AK2147" i="48"/>
  <c r="AE2147" i="48" s="1"/>
  <c r="AK2135" i="48"/>
  <c r="AE2135" i="48" s="1"/>
  <c r="AK2127" i="48"/>
  <c r="AE2127" i="48" s="1"/>
  <c r="AK2115" i="48"/>
  <c r="AE2115" i="48" s="1"/>
  <c r="AK2103" i="48"/>
  <c r="AE2103" i="48" s="1"/>
  <c r="AK2091" i="48"/>
  <c r="AE2091" i="48" s="1"/>
  <c r="AK2079" i="48"/>
  <c r="AE2079" i="48" s="1"/>
  <c r="AK2067" i="48"/>
  <c r="AE2067" i="48" s="1"/>
  <c r="AK2055" i="48"/>
  <c r="AE2055" i="48" s="1"/>
  <c r="AK2047" i="48"/>
  <c r="AE2047" i="48" s="1"/>
  <c r="AK2039" i="48"/>
  <c r="AE2039" i="48" s="1"/>
  <c r="AK2027" i="48"/>
  <c r="AE2027" i="48" s="1"/>
  <c r="AK2015" i="48"/>
  <c r="AE2015" i="48" s="1"/>
  <c r="AK2003" i="48"/>
  <c r="AE2003" i="48" s="1"/>
  <c r="AK1995" i="48"/>
  <c r="AE1995" i="48" s="1"/>
  <c r="AK1983" i="48"/>
  <c r="AE1983" i="48" s="1"/>
  <c r="AK1971" i="48"/>
  <c r="AE1971" i="48" s="1"/>
  <c r="AK1963" i="48"/>
  <c r="AE1963" i="48" s="1"/>
  <c r="AK1951" i="48"/>
  <c r="AE1951" i="48" s="1"/>
  <c r="AK1939" i="48"/>
  <c r="AE1939" i="48" s="1"/>
  <c r="AK1931" i="48"/>
  <c r="AE1931" i="48" s="1"/>
  <c r="AK1919" i="48"/>
  <c r="AE1919" i="48" s="1"/>
  <c r="AK1907" i="48"/>
  <c r="AE1907" i="48" s="1"/>
  <c r="AK1899" i="48"/>
  <c r="AE1899" i="48" s="1"/>
  <c r="AK1887" i="48"/>
  <c r="AE1887" i="48" s="1"/>
  <c r="AK1875" i="48"/>
  <c r="AE1875" i="48" s="1"/>
  <c r="AK1863" i="48"/>
  <c r="AE1863" i="48" s="1"/>
  <c r="AK1855" i="48"/>
  <c r="AE1855" i="48" s="1"/>
  <c r="AK1843" i="48"/>
  <c r="AE1843" i="48" s="1"/>
  <c r="AK1831" i="48"/>
  <c r="AE1831" i="48" s="1"/>
  <c r="AK1823" i="48"/>
  <c r="AE1823" i="48" s="1"/>
  <c r="AK1811" i="48"/>
  <c r="AK1799" i="48"/>
  <c r="AE1799" i="48" s="1"/>
  <c r="AK1787" i="48"/>
  <c r="AE1787" i="48" s="1"/>
  <c r="AK1779" i="48"/>
  <c r="AE1779" i="48" s="1"/>
  <c r="AK1767" i="48"/>
  <c r="AE1767" i="48" s="1"/>
  <c r="AK1755" i="48"/>
  <c r="AE1755" i="48" s="1"/>
  <c r="AK1743" i="48"/>
  <c r="AE1743" i="48" s="1"/>
  <c r="AK1731" i="48"/>
  <c r="AE1731" i="48" s="1"/>
  <c r="AK1719" i="48"/>
  <c r="AE1719" i="48" s="1"/>
  <c r="AK1711" i="48"/>
  <c r="AE1711" i="48" s="1"/>
  <c r="AK1699" i="48"/>
  <c r="AE1699" i="48" s="1"/>
  <c r="AK1687" i="48"/>
  <c r="AE1687" i="48" s="1"/>
  <c r="AK1679" i="48"/>
  <c r="AE1679" i="48" s="1"/>
  <c r="AK1667" i="48"/>
  <c r="AE1667" i="48" s="1"/>
  <c r="AK1655" i="48"/>
  <c r="AE1655" i="48" s="1"/>
  <c r="AK1647" i="48"/>
  <c r="AE1647" i="48" s="1"/>
  <c r="AK1635" i="48"/>
  <c r="AE1635" i="48" s="1"/>
  <c r="AK1623" i="48"/>
  <c r="AE1623" i="48" s="1"/>
  <c r="AK1611" i="48"/>
  <c r="AE1611" i="48" s="1"/>
  <c r="AK1599" i="48"/>
  <c r="AE1599" i="48" s="1"/>
  <c r="AK1587" i="48"/>
  <c r="AE1587" i="48" s="1"/>
  <c r="AK1579" i="48"/>
  <c r="AE1579" i="48" s="1"/>
  <c r="AK1567" i="48"/>
  <c r="AE1567" i="48" s="1"/>
  <c r="AK1555" i="48"/>
  <c r="AE1555" i="48" s="1"/>
  <c r="AK1543" i="48"/>
  <c r="AK1531" i="48"/>
  <c r="AK1519" i="48"/>
  <c r="AK1507" i="48"/>
  <c r="AE1507" i="48" s="1"/>
  <c r="AK1499" i="48"/>
  <c r="AE1499" i="48" s="1"/>
  <c r="AK1487" i="48"/>
  <c r="AE1487" i="48" s="1"/>
  <c r="AK1475" i="48"/>
  <c r="AE1475" i="48" s="1"/>
  <c r="AK1463" i="48"/>
  <c r="AE1463" i="48" s="1"/>
  <c r="AK1451" i="48"/>
  <c r="AE1451" i="48" s="1"/>
  <c r="AK1439" i="48"/>
  <c r="AE1439" i="48" s="1"/>
  <c r="AK1431" i="48"/>
  <c r="AE1431" i="48" s="1"/>
  <c r="AK1419" i="48"/>
  <c r="AE1419" i="48" s="1"/>
  <c r="AK1407" i="48"/>
  <c r="AE1407" i="48" s="1"/>
  <c r="AK1399" i="48"/>
  <c r="AE1399" i="48" s="1"/>
  <c r="AK1387" i="48"/>
  <c r="AE1387" i="48" s="1"/>
  <c r="AK1375" i="48"/>
  <c r="AE1375" i="48" s="1"/>
  <c r="AK1363" i="48"/>
  <c r="AE1363" i="48" s="1"/>
  <c r="AK1351" i="48"/>
  <c r="AE1351" i="48" s="1"/>
  <c r="AK1343" i="48"/>
  <c r="AE1343" i="48" s="1"/>
  <c r="AK1331" i="48"/>
  <c r="AE1331" i="48" s="1"/>
  <c r="AK1319" i="48"/>
  <c r="AE1319" i="48" s="1"/>
  <c r="AK1307" i="48"/>
  <c r="AE1307" i="48" s="1"/>
  <c r="AK1295" i="48"/>
  <c r="AE1295" i="48" s="1"/>
  <c r="AK1283" i="48"/>
  <c r="AE1283" i="48" s="1"/>
  <c r="AK1271" i="48"/>
  <c r="AE1271" i="48" s="1"/>
  <c r="AK1259" i="48"/>
  <c r="AE1259" i="48" s="1"/>
  <c r="AK1247" i="48"/>
  <c r="AE1247" i="48" s="1"/>
  <c r="AK1235" i="48"/>
  <c r="AE1235" i="48" s="1"/>
  <c r="AK1223" i="48"/>
  <c r="AE1223" i="48" s="1"/>
  <c r="AK1215" i="48"/>
  <c r="AE1215" i="48" s="1"/>
  <c r="AK1203" i="48"/>
  <c r="AE1203" i="48" s="1"/>
  <c r="AK1191" i="48"/>
  <c r="AE1191" i="48" s="1"/>
  <c r="AK1179" i="48"/>
  <c r="AE1179" i="48" s="1"/>
  <c r="AK1167" i="48"/>
  <c r="AE1167" i="48" s="1"/>
  <c r="AK1155" i="48"/>
  <c r="AE1155" i="48" s="1"/>
  <c r="AK1143" i="48"/>
  <c r="AE1143" i="48" s="1"/>
  <c r="AK1131" i="48"/>
  <c r="AE1131" i="48" s="1"/>
  <c r="AK1123" i="48"/>
  <c r="AE1123" i="48" s="1"/>
  <c r="AK1111" i="48"/>
  <c r="AE1111" i="48" s="1"/>
  <c r="AK1099" i="48"/>
  <c r="AE1099" i="48" s="1"/>
  <c r="AK1087" i="48"/>
  <c r="AE1087" i="48" s="1"/>
  <c r="AK1075" i="48"/>
  <c r="AE1075" i="48" s="1"/>
  <c r="AK1063" i="48"/>
  <c r="AE1063" i="48" s="1"/>
  <c r="AK1051" i="48"/>
  <c r="AE1051" i="48" s="1"/>
  <c r="AK1039" i="48"/>
  <c r="AE1039" i="48" s="1"/>
  <c r="AK1027" i="48"/>
  <c r="AK1015" i="48"/>
  <c r="AK1007" i="48"/>
  <c r="AK995" i="48"/>
  <c r="AE995" i="48" s="1"/>
  <c r="AK983" i="48"/>
  <c r="AE983" i="48" s="1"/>
  <c r="AK971" i="48"/>
  <c r="AE971" i="48" s="1"/>
  <c r="AK959" i="48"/>
  <c r="AE959" i="48" s="1"/>
  <c r="AK947" i="48"/>
  <c r="AE947" i="48" s="1"/>
  <c r="AK935" i="48"/>
  <c r="AK927" i="48"/>
  <c r="AE927" i="48" s="1"/>
  <c r="AK919" i="48"/>
  <c r="AE919" i="48" s="1"/>
  <c r="AK915" i="48"/>
  <c r="AE915" i="48" s="1"/>
  <c r="AK911" i="48"/>
  <c r="AE911" i="48" s="1"/>
  <c r="AK907" i="48"/>
  <c r="AE907" i="48" s="1"/>
  <c r="AK903" i="48"/>
  <c r="AE903" i="48" s="1"/>
  <c r="AK899" i="48"/>
  <c r="AE899" i="48" s="1"/>
  <c r="AK895" i="48"/>
  <c r="AE895" i="48" s="1"/>
  <c r="AK891" i="48"/>
  <c r="AE891" i="48" s="1"/>
  <c r="AK883" i="48"/>
  <c r="AE883" i="48" s="1"/>
  <c r="AK879" i="48"/>
  <c r="AE879" i="48" s="1"/>
  <c r="AK875" i="48"/>
  <c r="AE875" i="48" s="1"/>
  <c r="AK871" i="48"/>
  <c r="AE871" i="48" s="1"/>
  <c r="AK867" i="48"/>
  <c r="AE867" i="48" s="1"/>
  <c r="AK863" i="48"/>
  <c r="AE863" i="48" s="1"/>
  <c r="AK859" i="48"/>
  <c r="AE859" i="48" s="1"/>
  <c r="AK855" i="48"/>
  <c r="AE855" i="48" s="1"/>
  <c r="AK851" i="48"/>
  <c r="AE851" i="48" s="1"/>
  <c r="AK847" i="48"/>
  <c r="AE847" i="48" s="1"/>
  <c r="AK843" i="48"/>
  <c r="AE843" i="48" s="1"/>
  <c r="AK839" i="48"/>
  <c r="AE839" i="48" s="1"/>
  <c r="AK835" i="48"/>
  <c r="AE835" i="48" s="1"/>
  <c r="AK831" i="48"/>
  <c r="AE831" i="48" s="1"/>
  <c r="AK827" i="48"/>
  <c r="AE827" i="48" s="1"/>
  <c r="AK823" i="48"/>
  <c r="AE823" i="48" s="1"/>
  <c r="AK819" i="48"/>
  <c r="AE819" i="48" s="1"/>
  <c r="AK815" i="48"/>
  <c r="AE815" i="48" s="1"/>
  <c r="AK811" i="48"/>
  <c r="AE811" i="48" s="1"/>
  <c r="AK807" i="48"/>
  <c r="AE807" i="48" s="1"/>
  <c r="AK803" i="48"/>
  <c r="AE803" i="48" s="1"/>
  <c r="AK799" i="48"/>
  <c r="AE799" i="48" s="1"/>
  <c r="AK795" i="48"/>
  <c r="AE795" i="48" s="1"/>
  <c r="AK791" i="48"/>
  <c r="AE791" i="48" s="1"/>
  <c r="AK787" i="48"/>
  <c r="AE787" i="48" s="1"/>
  <c r="AK783" i="48"/>
  <c r="AE783" i="48" s="1"/>
  <c r="AK779" i="48"/>
  <c r="AE779" i="48" s="1"/>
  <c r="AK775" i="48"/>
  <c r="AE775" i="48" s="1"/>
  <c r="AK771" i="48"/>
  <c r="AE771" i="48" s="1"/>
  <c r="AK767" i="48"/>
  <c r="AE767" i="48" s="1"/>
  <c r="AK763" i="48"/>
  <c r="AE763" i="48" s="1"/>
  <c r="AK759" i="48"/>
  <c r="AE759" i="48" s="1"/>
  <c r="AK755" i="48"/>
  <c r="AE755" i="48" s="1"/>
  <c r="AK751" i="48"/>
  <c r="AE751" i="48" s="1"/>
  <c r="AK747" i="48"/>
  <c r="AE747" i="48" s="1"/>
  <c r="AK743" i="48"/>
  <c r="AE743" i="48" s="1"/>
  <c r="AK739" i="48"/>
  <c r="AE739" i="48" s="1"/>
  <c r="AK735" i="48"/>
  <c r="AE735" i="48" s="1"/>
  <c r="AK731" i="48"/>
  <c r="AE731" i="48" s="1"/>
  <c r="AK727" i="48"/>
  <c r="AE727" i="48" s="1"/>
  <c r="AK723" i="48"/>
  <c r="AE723" i="48" s="1"/>
  <c r="AK719" i="48"/>
  <c r="AE719" i="48" s="1"/>
  <c r="AK715" i="48"/>
  <c r="AE715" i="48" s="1"/>
  <c r="AK711" i="48"/>
  <c r="AE711" i="48" s="1"/>
  <c r="AK707" i="48"/>
  <c r="AE707" i="48" s="1"/>
  <c r="AK703" i="48"/>
  <c r="AE703" i="48" s="1"/>
  <c r="AE2761" i="48"/>
  <c r="AE2505" i="48"/>
  <c r="AK728" i="48"/>
  <c r="AE728" i="48" s="1"/>
  <c r="AK724" i="48"/>
  <c r="AE724" i="48" s="1"/>
  <c r="AK720" i="48"/>
  <c r="AE720" i="48" s="1"/>
  <c r="AK712" i="48"/>
  <c r="AE712" i="48" s="1"/>
  <c r="AK708" i="48"/>
  <c r="AE708" i="48" s="1"/>
  <c r="AK700" i="48"/>
  <c r="AE700" i="48" s="1"/>
  <c r="AK696" i="48"/>
  <c r="AE696" i="48" s="1"/>
  <c r="AK692" i="48"/>
  <c r="AE692" i="48" s="1"/>
  <c r="AK688" i="48"/>
  <c r="AE688" i="48" s="1"/>
  <c r="AK680" i="48"/>
  <c r="AE680" i="48" s="1"/>
  <c r="AK676" i="48"/>
  <c r="AK668" i="48"/>
  <c r="AK664" i="48"/>
  <c r="AE664" i="48" s="1"/>
  <c r="AK660" i="48"/>
  <c r="AE660" i="48" s="1"/>
  <c r="AK656" i="48"/>
  <c r="AE656" i="48" s="1"/>
  <c r="AK648" i="48"/>
  <c r="AK644" i="48"/>
  <c r="AK636" i="48"/>
  <c r="AK632" i="48"/>
  <c r="AK628" i="48"/>
  <c r="AK624" i="48"/>
  <c r="AK616" i="48"/>
  <c r="AE616" i="48" s="1"/>
  <c r="AK612" i="48"/>
  <c r="AE612" i="48" s="1"/>
  <c r="AK604" i="48"/>
  <c r="AE604" i="48" s="1"/>
  <c r="AK600" i="48"/>
  <c r="AE600" i="48" s="1"/>
  <c r="AK596" i="48"/>
  <c r="AE596" i="48" s="1"/>
  <c r="AK592" i="48"/>
  <c r="AE592" i="48" s="1"/>
  <c r="AK584" i="48"/>
  <c r="AE584" i="48" s="1"/>
  <c r="AK580" i="48"/>
  <c r="AE580" i="48" s="1"/>
  <c r="AK572" i="48"/>
  <c r="AE572" i="48" s="1"/>
  <c r="AK568" i="48"/>
  <c r="AE568" i="48" s="1"/>
  <c r="AK564" i="48"/>
  <c r="AE564" i="48" s="1"/>
  <c r="AK560" i="48"/>
  <c r="AE560" i="48" s="1"/>
  <c r="AK552" i="48"/>
  <c r="AE552" i="48" s="1"/>
  <c r="AK548" i="48"/>
  <c r="AE548" i="48" s="1"/>
  <c r="AK540" i="48"/>
  <c r="AE540" i="48" s="1"/>
  <c r="AK536" i="48"/>
  <c r="AE536" i="48" s="1"/>
  <c r="AK532" i="48"/>
  <c r="AE532" i="48" s="1"/>
  <c r="AK528" i="48"/>
  <c r="AE528" i="48" s="1"/>
  <c r="AK520" i="48"/>
  <c r="AE520" i="48" s="1"/>
  <c r="AK516" i="48"/>
  <c r="AE516" i="48" s="1"/>
  <c r="AK508" i="48"/>
  <c r="AE508" i="48" s="1"/>
  <c r="AK504" i="48"/>
  <c r="AE504" i="48" s="1"/>
  <c r="AK500" i="48"/>
  <c r="AE500" i="48" s="1"/>
  <c r="AK496" i="48"/>
  <c r="AE496" i="48" s="1"/>
  <c r="AK488" i="48"/>
  <c r="AE488" i="48" s="1"/>
  <c r="AK484" i="48"/>
  <c r="AE484" i="48" s="1"/>
  <c r="AK476" i="48"/>
  <c r="AE476" i="48" s="1"/>
  <c r="AK472" i="48"/>
  <c r="AE472" i="48" s="1"/>
  <c r="AK468" i="48"/>
  <c r="AE468" i="48" s="1"/>
  <c r="AK464" i="48"/>
  <c r="AE464" i="48" s="1"/>
  <c r="AK456" i="48"/>
  <c r="AE456" i="48" s="1"/>
  <c r="AK452" i="48"/>
  <c r="AE452" i="48" s="1"/>
  <c r="AK444" i="48"/>
  <c r="AE444" i="48" s="1"/>
  <c r="AK440" i="48"/>
  <c r="AE440" i="48" s="1"/>
  <c r="AK436" i="48"/>
  <c r="AE436" i="48" s="1"/>
  <c r="AK432" i="48"/>
  <c r="AE432" i="48" s="1"/>
  <c r="AK424" i="48"/>
  <c r="AE424" i="48" s="1"/>
  <c r="AK420" i="48"/>
  <c r="AE420" i="48" s="1"/>
  <c r="AK412" i="48"/>
  <c r="AE412" i="48" s="1"/>
  <c r="AK408" i="48"/>
  <c r="AE408" i="48" s="1"/>
  <c r="AK404" i="48"/>
  <c r="AE404" i="48" s="1"/>
  <c r="AK400" i="48"/>
  <c r="AE400" i="48" s="1"/>
  <c r="AK392" i="48"/>
  <c r="AE392" i="48" s="1"/>
  <c r="AK388" i="48"/>
  <c r="AK380" i="48"/>
  <c r="AK376" i="48"/>
  <c r="AK372" i="48"/>
  <c r="AK368" i="48"/>
  <c r="AK360" i="48"/>
  <c r="AK356" i="48"/>
  <c r="AE356" i="48" s="1"/>
  <c r="AK348" i="48"/>
  <c r="AE348" i="48" s="1"/>
  <c r="AK344" i="48"/>
  <c r="AE344" i="48" s="1"/>
  <c r="AK340" i="48"/>
  <c r="AE340" i="48" s="1"/>
  <c r="AK336" i="48"/>
  <c r="AE336" i="48" s="1"/>
  <c r="AK328" i="48"/>
  <c r="AE328" i="48" s="1"/>
  <c r="AK324" i="48"/>
  <c r="AE324" i="48" s="1"/>
  <c r="AK316" i="48"/>
  <c r="AE316" i="48" s="1"/>
  <c r="AK312" i="48"/>
  <c r="AE312" i="48" s="1"/>
  <c r="AK308" i="48"/>
  <c r="AE308" i="48" s="1"/>
  <c r="AK304" i="48"/>
  <c r="AE304" i="48" s="1"/>
  <c r="AK296" i="48"/>
  <c r="AE296" i="48" s="1"/>
  <c r="AK292" i="48"/>
  <c r="AE292" i="48" s="1"/>
  <c r="AK284" i="48"/>
  <c r="AE284" i="48" s="1"/>
  <c r="AK280" i="48"/>
  <c r="AE280" i="48" s="1"/>
  <c r="AK276" i="48"/>
  <c r="AE276" i="48" s="1"/>
  <c r="AK272" i="48"/>
  <c r="AE272" i="48" s="1"/>
  <c r="AK264" i="48"/>
  <c r="AE264" i="48" s="1"/>
  <c r="AK260" i="48"/>
  <c r="AE260" i="48" s="1"/>
  <c r="AK252" i="48"/>
  <c r="AE252" i="48" s="1"/>
  <c r="AK248" i="48"/>
  <c r="AE248" i="48" s="1"/>
  <c r="AK244" i="48"/>
  <c r="AE244" i="48" s="1"/>
  <c r="AK240" i="48"/>
  <c r="AE240" i="48" s="1"/>
  <c r="AK236" i="48"/>
  <c r="AE236" i="48" s="1"/>
  <c r="AK232" i="48"/>
  <c r="AE232" i="48" s="1"/>
  <c r="AK228" i="48"/>
  <c r="AE228" i="48" s="1"/>
  <c r="AK224" i="48"/>
  <c r="AE224" i="48" s="1"/>
  <c r="AK220" i="48"/>
  <c r="AE220" i="48" s="1"/>
  <c r="AK216" i="48"/>
  <c r="AE216" i="48" s="1"/>
  <c r="AK212" i="48"/>
  <c r="AE212" i="48" s="1"/>
  <c r="AK208" i="48"/>
  <c r="AE208" i="48" s="1"/>
  <c r="AK204" i="48"/>
  <c r="AE204" i="48" s="1"/>
  <c r="AK200" i="48"/>
  <c r="AE200" i="48" s="1"/>
  <c r="AK196" i="48"/>
  <c r="AE196" i="48" s="1"/>
  <c r="AK192" i="48"/>
  <c r="AE192" i="48" s="1"/>
  <c r="AK188" i="48"/>
  <c r="AE188" i="48" s="1"/>
  <c r="AK184" i="48"/>
  <c r="AE184" i="48" s="1"/>
  <c r="AK180" i="48"/>
  <c r="AE180" i="48" s="1"/>
  <c r="AK176" i="48"/>
  <c r="AE176" i="48" s="1"/>
  <c r="AK172" i="48"/>
  <c r="AE172" i="48" s="1"/>
  <c r="AK168" i="48"/>
  <c r="AE168" i="48" s="1"/>
  <c r="AK164" i="48"/>
  <c r="AE164" i="48" s="1"/>
  <c r="AK160" i="48"/>
  <c r="AE160" i="48" s="1"/>
  <c r="AK156" i="48"/>
  <c r="AE156" i="48" s="1"/>
  <c r="AK152" i="48"/>
  <c r="AE152" i="48" s="1"/>
  <c r="AK148" i="48"/>
  <c r="AE148" i="48" s="1"/>
  <c r="AK144" i="48"/>
  <c r="AE144" i="48" s="1"/>
  <c r="AK140" i="48"/>
  <c r="AE140" i="48" s="1"/>
  <c r="AK136" i="48"/>
  <c r="AE136" i="48" s="1"/>
  <c r="AK132" i="48"/>
  <c r="AE132" i="48" s="1"/>
  <c r="AK128" i="48"/>
  <c r="AE128" i="48" s="1"/>
  <c r="AK124" i="48"/>
  <c r="AE124" i="48" s="1"/>
  <c r="AK120" i="48"/>
  <c r="AE120" i="48" s="1"/>
  <c r="AK116" i="48"/>
  <c r="AE116" i="48" s="1"/>
  <c r="AK112" i="48"/>
  <c r="AE112" i="48" s="1"/>
  <c r="AK108" i="48"/>
  <c r="AE108" i="48" s="1"/>
  <c r="AK104" i="48"/>
  <c r="AE104" i="48" s="1"/>
  <c r="AK100" i="48"/>
  <c r="AE100" i="48" s="1"/>
  <c r="AK96" i="48"/>
  <c r="AE96" i="48" s="1"/>
  <c r="AK92" i="48"/>
  <c r="AE92" i="48" s="1"/>
  <c r="AK88" i="48"/>
  <c r="AE88" i="48" s="1"/>
  <c r="AK84" i="48"/>
  <c r="AE84" i="48" s="1"/>
  <c r="AK80" i="48"/>
  <c r="AE80" i="48" s="1"/>
  <c r="AK76" i="48"/>
  <c r="AE76" i="48" s="1"/>
  <c r="AK72" i="48"/>
  <c r="AE72" i="48" s="1"/>
  <c r="AK68" i="48"/>
  <c r="AE68" i="48" s="1"/>
  <c r="AK64" i="48"/>
  <c r="AE64" i="48" s="1"/>
  <c r="AK60" i="48"/>
  <c r="AE60" i="48" s="1"/>
  <c r="AK56" i="48"/>
  <c r="AE56" i="48" s="1"/>
  <c r="AK52" i="48"/>
  <c r="AE52" i="48" s="1"/>
  <c r="AK48" i="48"/>
  <c r="AE48" i="48" s="1"/>
  <c r="AK44" i="48"/>
  <c r="AE44" i="48" s="1"/>
  <c r="AK40" i="48"/>
  <c r="AE40" i="48" s="1"/>
  <c r="AK36" i="48"/>
  <c r="AE36" i="48" s="1"/>
  <c r="AK32" i="48"/>
  <c r="AE32" i="48" s="1"/>
  <c r="AK28" i="48"/>
  <c r="AE28" i="48" s="1"/>
  <c r="AK24" i="48"/>
  <c r="AE24" i="48" s="1"/>
  <c r="AK20" i="48"/>
  <c r="AE20" i="48" s="1"/>
  <c r="AK16" i="48"/>
  <c r="AE16" i="48" s="1"/>
  <c r="AK12" i="48"/>
  <c r="AE12" i="48" s="1"/>
  <c r="AK8" i="48"/>
  <c r="AE8" i="48" s="1"/>
  <c r="AK684" i="48"/>
  <c r="AE684" i="48" s="1"/>
  <c r="AK620" i="48"/>
  <c r="AE620" i="48" s="1"/>
  <c r="AK556" i="48"/>
  <c r="AE556" i="48" s="1"/>
  <c r="AK492" i="48"/>
  <c r="AE492" i="48" s="1"/>
  <c r="AK428" i="48"/>
  <c r="AE428" i="48" s="1"/>
  <c r="AK364" i="48"/>
  <c r="AK300" i="48"/>
  <c r="AE300" i="48" s="1"/>
  <c r="AE858" i="48"/>
  <c r="AE586" i="48"/>
  <c r="AE846" i="48"/>
  <c r="AK3222" i="48"/>
  <c r="AK3214" i="48"/>
  <c r="AK3206" i="48"/>
  <c r="AK3198" i="48"/>
  <c r="AK3190" i="48"/>
  <c r="AK3182" i="48"/>
  <c r="AK3174" i="48"/>
  <c r="AK3158" i="48"/>
  <c r="AK3150" i="48"/>
  <c r="AK3142" i="48"/>
  <c r="AK3134" i="48"/>
  <c r="AK3126" i="48"/>
  <c r="AK3118" i="48"/>
  <c r="AK3110" i="48"/>
  <c r="AK3098" i="48"/>
  <c r="AK3070" i="48"/>
  <c r="AE3070" i="48" s="1"/>
  <c r="AK3058" i="48"/>
  <c r="AE3058" i="48" s="1"/>
  <c r="AK3050" i="48"/>
  <c r="AE3050" i="48" s="1"/>
  <c r="AK3042" i="48"/>
  <c r="AE3042" i="48" s="1"/>
  <c r="AK3034" i="48"/>
  <c r="AE3034" i="48" s="1"/>
  <c r="AK3026" i="48"/>
  <c r="AE3026" i="48" s="1"/>
  <c r="AK3018" i="48"/>
  <c r="AE3018" i="48" s="1"/>
  <c r="AK3010" i="48"/>
  <c r="AE3010" i="48" s="1"/>
  <c r="AK3002" i="48"/>
  <c r="AE3002" i="48" s="1"/>
  <c r="AK2994" i="48"/>
  <c r="AE2994" i="48" s="1"/>
  <c r="AK2986" i="48"/>
  <c r="AE2986" i="48" s="1"/>
  <c r="AK2978" i="48"/>
  <c r="AE2978" i="48" s="1"/>
  <c r="AK2970" i="48"/>
  <c r="AE2970" i="48" s="1"/>
  <c r="AK2962" i="48"/>
  <c r="AE2962" i="48" s="1"/>
  <c r="AK2954" i="48"/>
  <c r="AE2954" i="48" s="1"/>
  <c r="AK2942" i="48"/>
  <c r="AE2942" i="48" s="1"/>
  <c r="AK2934" i="48"/>
  <c r="AE2934" i="48" s="1"/>
  <c r="AK2926" i="48"/>
  <c r="AE2926" i="48" s="1"/>
  <c r="AK2918" i="48"/>
  <c r="AE2918" i="48" s="1"/>
  <c r="AK2910" i="48"/>
  <c r="AE2910" i="48" s="1"/>
  <c r="AK2902" i="48"/>
  <c r="AE2902" i="48" s="1"/>
  <c r="AK2894" i="48"/>
  <c r="AK2886" i="48"/>
  <c r="AE2886" i="48" s="1"/>
  <c r="AK2878" i="48"/>
  <c r="AE2878" i="48" s="1"/>
  <c r="AK2870" i="48"/>
  <c r="AK2862" i="48"/>
  <c r="AK2854" i="48"/>
  <c r="AK2846" i="48"/>
  <c r="AK2838" i="48"/>
  <c r="AK2830" i="48"/>
  <c r="AK2822" i="48"/>
  <c r="AK2814" i="48"/>
  <c r="AK2806" i="48"/>
  <c r="AK2798" i="48"/>
  <c r="AK2786" i="48"/>
  <c r="AK2778" i="48"/>
  <c r="AE2778" i="48" s="1"/>
  <c r="AK2770" i="48"/>
  <c r="AE2770" i="48" s="1"/>
  <c r="AK2762" i="48"/>
  <c r="AE2762" i="48" s="1"/>
  <c r="AK2754" i="48"/>
  <c r="AE2754" i="48" s="1"/>
  <c r="AK2746" i="48"/>
  <c r="AE2746" i="48" s="1"/>
  <c r="AK2738" i="48"/>
  <c r="AE2738" i="48" s="1"/>
  <c r="AK2730" i="48"/>
  <c r="AK2722" i="48"/>
  <c r="AE2722" i="48" s="1"/>
  <c r="AK2714" i="48"/>
  <c r="AE2714" i="48" s="1"/>
  <c r="AK2706" i="48"/>
  <c r="AK2698" i="48"/>
  <c r="AK2690" i="48"/>
  <c r="AK2682" i="48"/>
  <c r="AE2682" i="48" s="1"/>
  <c r="AK2674" i="48"/>
  <c r="AE2674" i="48" s="1"/>
  <c r="AK2666" i="48"/>
  <c r="AE2666" i="48" s="1"/>
  <c r="AK2654" i="48"/>
  <c r="AE2654" i="48" s="1"/>
  <c r="AK2646" i="48"/>
  <c r="AE2646" i="48" s="1"/>
  <c r="AK2638" i="48"/>
  <c r="AE2638" i="48" s="1"/>
  <c r="AK2630" i="48"/>
  <c r="AE2630" i="48" s="1"/>
  <c r="AK2622" i="48"/>
  <c r="AE2622" i="48" s="1"/>
  <c r="AK2614" i="48"/>
  <c r="AK2606" i="48"/>
  <c r="AE2606" i="48" s="1"/>
  <c r="AK2598" i="48"/>
  <c r="AE2598" i="48" s="1"/>
  <c r="AK2590" i="48"/>
  <c r="AE2590" i="48" s="1"/>
  <c r="AK2582" i="48"/>
  <c r="AK2574" i="48"/>
  <c r="AE2574" i="48" s="1"/>
  <c r="AK2566" i="48"/>
  <c r="AE2566" i="48" s="1"/>
  <c r="AK2558" i="48"/>
  <c r="AE2558" i="48" s="1"/>
  <c r="AK2550" i="48"/>
  <c r="AE2550" i="48" s="1"/>
  <c r="AK2538" i="48"/>
  <c r="AE2538" i="48" s="1"/>
  <c r="AK2530" i="48"/>
  <c r="AE2530" i="48" s="1"/>
  <c r="AK2522" i="48"/>
  <c r="AE2522" i="48" s="1"/>
  <c r="AK2514" i="48"/>
  <c r="AE2514" i="48" s="1"/>
  <c r="AK2506" i="48"/>
  <c r="AE2506" i="48" s="1"/>
  <c r="AK2494" i="48"/>
  <c r="AE2494" i="48" s="1"/>
  <c r="AK2486" i="48"/>
  <c r="AE2486" i="48" s="1"/>
  <c r="AK2478" i="48"/>
  <c r="AE2478" i="48" s="1"/>
  <c r="AK2470" i="48"/>
  <c r="AE2470" i="48" s="1"/>
  <c r="AK2462" i="48"/>
  <c r="AE2462" i="48" s="1"/>
  <c r="AK2454" i="48"/>
  <c r="AE2454" i="48" s="1"/>
  <c r="AK2446" i="48"/>
  <c r="AE2446" i="48" s="1"/>
  <c r="AK2438" i="48"/>
  <c r="AE2438" i="48" s="1"/>
  <c r="AK2430" i="48"/>
  <c r="AE2430" i="48" s="1"/>
  <c r="AK2418" i="48"/>
  <c r="AE2418" i="48" s="1"/>
  <c r="AK2410" i="48"/>
  <c r="AE2410" i="48" s="1"/>
  <c r="AK2402" i="48"/>
  <c r="AE2402" i="48" s="1"/>
  <c r="AK2394" i="48"/>
  <c r="AE2394" i="48" s="1"/>
  <c r="AK2386" i="48"/>
  <c r="AE2386" i="48" s="1"/>
  <c r="AK2378" i="48"/>
  <c r="AE2378" i="48" s="1"/>
  <c r="AK2370" i="48"/>
  <c r="AE2370" i="48" s="1"/>
  <c r="AK2362" i="48"/>
  <c r="AE2362" i="48" s="1"/>
  <c r="AK2354" i="48"/>
  <c r="AE2354" i="48" s="1"/>
  <c r="AK2342" i="48"/>
  <c r="AE2342" i="48" s="1"/>
  <c r="AK2334" i="48"/>
  <c r="AE2334" i="48" s="1"/>
  <c r="AK2326" i="48"/>
  <c r="AE2326" i="48" s="1"/>
  <c r="AK2318" i="48"/>
  <c r="AE2318" i="48" s="1"/>
  <c r="AK2310" i="48"/>
  <c r="AK2302" i="48"/>
  <c r="AE2302" i="48" s="1"/>
  <c r="AK2294" i="48"/>
  <c r="AE2294" i="48" s="1"/>
  <c r="AK2286" i="48"/>
  <c r="AE2286" i="48" s="1"/>
  <c r="AK2278" i="48"/>
  <c r="AE2278" i="48" s="1"/>
  <c r="AK2270" i="48"/>
  <c r="AE2270" i="48" s="1"/>
  <c r="AK2262" i="48"/>
  <c r="AE2262" i="48" s="1"/>
  <c r="AK2254" i="48"/>
  <c r="AE2254" i="48" s="1"/>
  <c r="AK2246" i="48"/>
  <c r="AE2246" i="48" s="1"/>
  <c r="AK2238" i="48"/>
  <c r="AE2238" i="48" s="1"/>
  <c r="AK2230" i="48"/>
  <c r="AE2230" i="48" s="1"/>
  <c r="AK2218" i="48"/>
  <c r="AE2218" i="48" s="1"/>
  <c r="AK2210" i="48"/>
  <c r="AE2210" i="48" s="1"/>
  <c r="AK2202" i="48"/>
  <c r="AE2202" i="48" s="1"/>
  <c r="AK2194" i="48"/>
  <c r="AK2186" i="48"/>
  <c r="AE2186" i="48" s="1"/>
  <c r="AK2178" i="48"/>
  <c r="AE2178" i="48" s="1"/>
  <c r="AK2170" i="48"/>
  <c r="AE2170" i="48" s="1"/>
  <c r="AK2158" i="48"/>
  <c r="AE2158" i="48" s="1"/>
  <c r="AK2150" i="48"/>
  <c r="AE2150" i="48" s="1"/>
  <c r="AK2142" i="48"/>
  <c r="AE2142" i="48" s="1"/>
  <c r="AK2134" i="48"/>
  <c r="AE2134" i="48" s="1"/>
  <c r="AK2126" i="48"/>
  <c r="AE2126" i="48" s="1"/>
  <c r="AK2118" i="48"/>
  <c r="AE2118" i="48" s="1"/>
  <c r="AK2066" i="48"/>
  <c r="AE2066" i="48" s="1"/>
  <c r="AK2058" i="48"/>
  <c r="AE2058" i="48" s="1"/>
  <c r="AK2050" i="48"/>
  <c r="AE2050" i="48" s="1"/>
  <c r="AK2042" i="48"/>
  <c r="AE2042" i="48" s="1"/>
  <c r="AK2034" i="48"/>
  <c r="AE2034" i="48" s="1"/>
  <c r="AK2026" i="48"/>
  <c r="AE2026" i="48" s="1"/>
  <c r="AK2018" i="48"/>
  <c r="AE2018" i="48" s="1"/>
  <c r="AK2010" i="48"/>
  <c r="AE2010" i="48" s="1"/>
  <c r="AK1998" i="48"/>
  <c r="AE1998" i="48" s="1"/>
  <c r="AK1990" i="48"/>
  <c r="AE1990" i="48" s="1"/>
  <c r="AK1982" i="48"/>
  <c r="AE1982" i="48" s="1"/>
  <c r="AK1974" i="48"/>
  <c r="AE1974" i="48" s="1"/>
  <c r="AK1966" i="48"/>
  <c r="AE1966" i="48" s="1"/>
  <c r="AK1958" i="48"/>
  <c r="AE1958" i="48" s="1"/>
  <c r="AK1950" i="48"/>
  <c r="AE1950" i="48" s="1"/>
  <c r="AK1938" i="48"/>
  <c r="AE1938" i="48" s="1"/>
  <c r="AK1930" i="48"/>
  <c r="AE1930" i="48" s="1"/>
  <c r="AK1922" i="48"/>
  <c r="AE1922" i="48" s="1"/>
  <c r="AK1914" i="48"/>
  <c r="AE1914" i="48" s="1"/>
  <c r="AK1906" i="48"/>
  <c r="AE1906" i="48" s="1"/>
  <c r="AK1898" i="48"/>
  <c r="AE1898" i="48" s="1"/>
  <c r="AK1890" i="48"/>
  <c r="AE1890" i="48" s="1"/>
  <c r="AK1882" i="48"/>
  <c r="AE1882" i="48" s="1"/>
  <c r="AK1874" i="48"/>
  <c r="AE1874" i="48" s="1"/>
  <c r="AK1866" i="48"/>
  <c r="AE1866" i="48" s="1"/>
  <c r="AK1858" i="48"/>
  <c r="AE1858" i="48" s="1"/>
  <c r="AK1846" i="48"/>
  <c r="AE1846" i="48" s="1"/>
  <c r="AK1838" i="48"/>
  <c r="AE1838" i="48" s="1"/>
  <c r="AK1822" i="48"/>
  <c r="AE1822" i="48" s="1"/>
  <c r="AK699" i="48"/>
  <c r="AE699" i="48" s="1"/>
  <c r="AK691" i="48"/>
  <c r="AE691" i="48" s="1"/>
  <c r="AK687" i="48"/>
  <c r="AE687" i="48" s="1"/>
  <c r="AK679" i="48"/>
  <c r="AK675" i="48"/>
  <c r="AK671" i="48"/>
  <c r="AK667" i="48"/>
  <c r="AE663" i="48"/>
  <c r="AK659" i="48"/>
  <c r="AE659" i="48" s="1"/>
  <c r="AK655" i="48"/>
  <c r="AE655" i="48" s="1"/>
  <c r="AK647" i="48"/>
  <c r="AK643" i="48"/>
  <c r="AK639" i="48"/>
  <c r="AK635" i="48"/>
  <c r="AK627" i="48"/>
  <c r="AK623" i="48"/>
  <c r="AK615" i="48"/>
  <c r="AE615" i="48" s="1"/>
  <c r="AK611" i="48"/>
  <c r="AE611" i="48" s="1"/>
  <c r="AK607" i="48"/>
  <c r="AE607" i="48" s="1"/>
  <c r="AK603" i="48"/>
  <c r="AE603" i="48" s="1"/>
  <c r="AE599" i="48"/>
  <c r="AK595" i="48"/>
  <c r="AE595" i="48" s="1"/>
  <c r="AK591" i="48"/>
  <c r="AE591" i="48" s="1"/>
  <c r="AK583" i="48"/>
  <c r="AE583" i="48" s="1"/>
  <c r="AK579" i="48"/>
  <c r="AE579" i="48" s="1"/>
  <c r="AK575" i="48"/>
  <c r="AE575" i="48" s="1"/>
  <c r="AK571" i="48"/>
  <c r="AE571" i="48" s="1"/>
  <c r="AK563" i="48"/>
  <c r="AE563" i="48" s="1"/>
  <c r="AK559" i="48"/>
  <c r="AE559" i="48" s="1"/>
  <c r="AK551" i="48"/>
  <c r="AE551" i="48" s="1"/>
  <c r="AK547" i="48"/>
  <c r="AE547" i="48" s="1"/>
  <c r="AK543" i="48"/>
  <c r="AE543" i="48" s="1"/>
  <c r="AK539" i="48"/>
  <c r="AE539" i="48" s="1"/>
  <c r="AE535" i="48"/>
  <c r="AK531" i="48"/>
  <c r="AE531" i="48" s="1"/>
  <c r="AK527" i="48"/>
  <c r="AE527" i="48" s="1"/>
  <c r="AK519" i="48"/>
  <c r="AE519" i="48" s="1"/>
  <c r="AK515" i="48"/>
  <c r="AE515" i="48" s="1"/>
  <c r="AK511" i="48"/>
  <c r="AE511" i="48" s="1"/>
  <c r="AK507" i="48"/>
  <c r="AE507" i="48" s="1"/>
  <c r="AK499" i="48"/>
  <c r="AE499" i="48" s="1"/>
  <c r="AK495" i="48"/>
  <c r="AE495" i="48" s="1"/>
  <c r="AK704" i="48"/>
  <c r="AE704" i="48" s="1"/>
  <c r="AK683" i="48"/>
  <c r="AE683" i="48" s="1"/>
  <c r="AK640" i="48"/>
  <c r="AK619" i="48"/>
  <c r="AE619" i="48" s="1"/>
  <c r="AK576" i="48"/>
  <c r="AE576" i="48" s="1"/>
  <c r="AK555" i="48"/>
  <c r="AE555" i="48" s="1"/>
  <c r="AK512" i="48"/>
  <c r="AE512" i="48" s="1"/>
  <c r="AK448" i="48"/>
  <c r="AE448" i="48" s="1"/>
  <c r="AK384" i="48"/>
  <c r="AK320" i="48"/>
  <c r="AE320" i="48" s="1"/>
  <c r="AK256" i="48"/>
  <c r="AE256" i="48" s="1"/>
  <c r="AK3226" i="48"/>
  <c r="AK3218" i="48"/>
  <c r="AK3210" i="48"/>
  <c r="AK3202" i="48"/>
  <c r="AK3194" i="48"/>
  <c r="AK3186" i="48"/>
  <c r="AK3178" i="48"/>
  <c r="AK3170" i="48"/>
  <c r="AK3166" i="48"/>
  <c r="AK3162" i="48"/>
  <c r="AK3154" i="48"/>
  <c r="AK3146" i="48"/>
  <c r="AK3138" i="48"/>
  <c r="AK3130" i="48"/>
  <c r="AK3122" i="48"/>
  <c r="AK3114" i="48"/>
  <c r="AK3106" i="48"/>
  <c r="AK3102" i="48"/>
  <c r="AK3094" i="48"/>
  <c r="AK3090" i="48"/>
  <c r="AK3086" i="48"/>
  <c r="AE3086" i="48" s="1"/>
  <c r="AK3082" i="48"/>
  <c r="AE3082" i="48" s="1"/>
  <c r="AK3078" i="48"/>
  <c r="AE3078" i="48" s="1"/>
  <c r="AK3074" i="48"/>
  <c r="AE3074" i="48" s="1"/>
  <c r="AK3066" i="48"/>
  <c r="AE3066" i="48" s="1"/>
  <c r="AK3062" i="48"/>
  <c r="AE3062" i="48" s="1"/>
  <c r="AK3054" i="48"/>
  <c r="AE3054" i="48" s="1"/>
  <c r="AK3046" i="48"/>
  <c r="AE3046" i="48" s="1"/>
  <c r="AK3038" i="48"/>
  <c r="AE3038" i="48" s="1"/>
  <c r="AK3030" i="48"/>
  <c r="AE3030" i="48" s="1"/>
  <c r="AK3022" i="48"/>
  <c r="AE3022" i="48" s="1"/>
  <c r="AK3014" i="48"/>
  <c r="AE3014" i="48" s="1"/>
  <c r="AK3006" i="48"/>
  <c r="AE3006" i="48" s="1"/>
  <c r="AK2998" i="48"/>
  <c r="AE2998" i="48" s="1"/>
  <c r="AK2990" i="48"/>
  <c r="AE2990" i="48" s="1"/>
  <c r="AK2982" i="48"/>
  <c r="AE2982" i="48" s="1"/>
  <c r="AK2974" i="48"/>
  <c r="AE2974" i="48" s="1"/>
  <c r="AK2966" i="48"/>
  <c r="AE2966" i="48" s="1"/>
  <c r="AK2958" i="48"/>
  <c r="AE2958" i="48" s="1"/>
  <c r="AK2950" i="48"/>
  <c r="AE2950" i="48" s="1"/>
  <c r="AK2946" i="48"/>
  <c r="AE2946" i="48" s="1"/>
  <c r="AK2938" i="48"/>
  <c r="AE2938" i="48" s="1"/>
  <c r="AK2930" i="48"/>
  <c r="AE2930" i="48" s="1"/>
  <c r="AK2922" i="48"/>
  <c r="AE2922" i="48" s="1"/>
  <c r="AK2914" i="48"/>
  <c r="AE2914" i="48" s="1"/>
  <c r="AK2906" i="48"/>
  <c r="AE2906" i="48" s="1"/>
  <c r="AK2898" i="48"/>
  <c r="AE2898" i="48" s="1"/>
  <c r="AK2890" i="48"/>
  <c r="AE2890" i="48" s="1"/>
  <c r="AK2882" i="48"/>
  <c r="AE2882" i="48" s="1"/>
  <c r="AK2874" i="48"/>
  <c r="AK2866" i="48"/>
  <c r="AK2858" i="48"/>
  <c r="AK2850" i="48"/>
  <c r="AK2842" i="48"/>
  <c r="AK2834" i="48"/>
  <c r="AK2826" i="48"/>
  <c r="AK2818" i="48"/>
  <c r="AK2810" i="48"/>
  <c r="AK2802" i="48"/>
  <c r="AK2794" i="48"/>
  <c r="AK2790" i="48"/>
  <c r="AK2782" i="48"/>
  <c r="AE2782" i="48" s="1"/>
  <c r="AK2774" i="48"/>
  <c r="AE2774" i="48" s="1"/>
  <c r="AK2766" i="48"/>
  <c r="AE2766" i="48" s="1"/>
  <c r="AK2758" i="48"/>
  <c r="AE2758" i="48" s="1"/>
  <c r="AK2750" i="48"/>
  <c r="AE2750" i="48" s="1"/>
  <c r="AK2742" i="48"/>
  <c r="AE2742" i="48" s="1"/>
  <c r="AK2734" i="48"/>
  <c r="AK2726" i="48"/>
  <c r="AE2726" i="48" s="1"/>
  <c r="AK2718" i="48"/>
  <c r="AE2718" i="48" s="1"/>
  <c r="AK2710" i="48"/>
  <c r="AK2702" i="48"/>
  <c r="AK2694" i="48"/>
  <c r="AK2686" i="48"/>
  <c r="AE2686" i="48" s="1"/>
  <c r="AK2678" i="48"/>
  <c r="AE2678" i="48" s="1"/>
  <c r="AK2670" i="48"/>
  <c r="AE2670" i="48" s="1"/>
  <c r="AK2662" i="48"/>
  <c r="AE2662" i="48" s="1"/>
  <c r="AK2658" i="48"/>
  <c r="AE2658" i="48" s="1"/>
  <c r="AK2650" i="48"/>
  <c r="AE2650" i="48" s="1"/>
  <c r="AK2642" i="48"/>
  <c r="AE2642" i="48" s="1"/>
  <c r="AK2634" i="48"/>
  <c r="AE2634" i="48" s="1"/>
  <c r="AK2626" i="48"/>
  <c r="AE2626" i="48" s="1"/>
  <c r="AK2618" i="48"/>
  <c r="AE2618" i="48" s="1"/>
  <c r="AK2610" i="48"/>
  <c r="AK2602" i="48"/>
  <c r="AE2602" i="48" s="1"/>
  <c r="AK2594" i="48"/>
  <c r="AE2594" i="48" s="1"/>
  <c r="AK2586" i="48"/>
  <c r="AE2586" i="48" s="1"/>
  <c r="AK2578" i="48"/>
  <c r="AK2570" i="48"/>
  <c r="AE2570" i="48" s="1"/>
  <c r="AK2562" i="48"/>
  <c r="AE2562" i="48" s="1"/>
  <c r="AK2554" i="48"/>
  <c r="AE2554" i="48" s="1"/>
  <c r="AK2546" i="48"/>
  <c r="AE2546" i="48" s="1"/>
  <c r="AK2542" i="48"/>
  <c r="AE2542" i="48" s="1"/>
  <c r="AK2534" i="48"/>
  <c r="AE2534" i="48" s="1"/>
  <c r="AK2526" i="48"/>
  <c r="AE2526" i="48" s="1"/>
  <c r="AK2518" i="48"/>
  <c r="AE2518" i="48" s="1"/>
  <c r="AK2510" i="48"/>
  <c r="AE2510" i="48" s="1"/>
  <c r="AK2502" i="48"/>
  <c r="AE2502" i="48" s="1"/>
  <c r="AK2498" i="48"/>
  <c r="AE2498" i="48" s="1"/>
  <c r="AK2490" i="48"/>
  <c r="AE2490" i="48" s="1"/>
  <c r="AK2482" i="48"/>
  <c r="AE2482" i="48" s="1"/>
  <c r="AK2474" i="48"/>
  <c r="AE2474" i="48" s="1"/>
  <c r="AK2466" i="48"/>
  <c r="AE2466" i="48" s="1"/>
  <c r="AK2458" i="48"/>
  <c r="AE2458" i="48" s="1"/>
  <c r="AK2450" i="48"/>
  <c r="AE2450" i="48" s="1"/>
  <c r="AK2442" i="48"/>
  <c r="AE2442" i="48" s="1"/>
  <c r="AK2434" i="48"/>
  <c r="AE2434" i="48" s="1"/>
  <c r="AK2426" i="48"/>
  <c r="AE2426" i="48" s="1"/>
  <c r="AK2422" i="48"/>
  <c r="AE2422" i="48" s="1"/>
  <c r="AK2414" i="48"/>
  <c r="AE2414" i="48" s="1"/>
  <c r="AK2406" i="48"/>
  <c r="AE2406" i="48" s="1"/>
  <c r="AK2398" i="48"/>
  <c r="AE2398" i="48" s="1"/>
  <c r="AK2390" i="48"/>
  <c r="AE2390" i="48" s="1"/>
  <c r="AK2382" i="48"/>
  <c r="AE2382" i="48" s="1"/>
  <c r="AK2374" i="48"/>
  <c r="AE2374" i="48" s="1"/>
  <c r="AK2366" i="48"/>
  <c r="AE2366" i="48" s="1"/>
  <c r="AK2358" i="48"/>
  <c r="AE2358" i="48" s="1"/>
  <c r="AK2350" i="48"/>
  <c r="AE2350" i="48" s="1"/>
  <c r="AK2346" i="48"/>
  <c r="AE2346" i="48" s="1"/>
  <c r="AK2338" i="48"/>
  <c r="AE2338" i="48" s="1"/>
  <c r="AK2330" i="48"/>
  <c r="AE2330" i="48" s="1"/>
  <c r="AK2322" i="48"/>
  <c r="AE2322" i="48" s="1"/>
  <c r="AK2314" i="48"/>
  <c r="AK2306" i="48"/>
  <c r="AK2298" i="48"/>
  <c r="AE2298" i="48" s="1"/>
  <c r="AK2290" i="48"/>
  <c r="AE2290" i="48" s="1"/>
  <c r="AK2282" i="48"/>
  <c r="AE2282" i="48" s="1"/>
  <c r="AK2274" i="48"/>
  <c r="AE2274" i="48" s="1"/>
  <c r="AK2266" i="48"/>
  <c r="AE2266" i="48" s="1"/>
  <c r="AK2258" i="48"/>
  <c r="AE2258" i="48" s="1"/>
  <c r="AK2250" i="48"/>
  <c r="AE2250" i="48" s="1"/>
  <c r="AK2242" i="48"/>
  <c r="AE2242" i="48" s="1"/>
  <c r="AK2234" i="48"/>
  <c r="AE2234" i="48" s="1"/>
  <c r="AK2226" i="48"/>
  <c r="AE2226" i="48" s="1"/>
  <c r="AK2222" i="48"/>
  <c r="AE2222" i="48" s="1"/>
  <c r="AK2214" i="48"/>
  <c r="AE2214" i="48" s="1"/>
  <c r="AK2206" i="48"/>
  <c r="AE2206" i="48" s="1"/>
  <c r="AK2198" i="48"/>
  <c r="AE2198" i="48" s="1"/>
  <c r="AK2190" i="48"/>
  <c r="AE2190" i="48" s="1"/>
  <c r="AK2182" i="48"/>
  <c r="AE2182" i="48" s="1"/>
  <c r="AK2174" i="48"/>
  <c r="AE2174" i="48" s="1"/>
  <c r="AK2166" i="48"/>
  <c r="AE2166" i="48" s="1"/>
  <c r="AK2162" i="48"/>
  <c r="AE2162" i="48" s="1"/>
  <c r="AK2154" i="48"/>
  <c r="AE2154" i="48" s="1"/>
  <c r="AK2146" i="48"/>
  <c r="AE2146" i="48" s="1"/>
  <c r="AK2138" i="48"/>
  <c r="AE2138" i="48" s="1"/>
  <c r="AK2130" i="48"/>
  <c r="AE2130" i="48" s="1"/>
  <c r="AK2122" i="48"/>
  <c r="AE2122" i="48" s="1"/>
  <c r="AK2114" i="48"/>
  <c r="AE2114" i="48" s="1"/>
  <c r="AK2110" i="48"/>
  <c r="AE2110" i="48" s="1"/>
  <c r="AK2106" i="48"/>
  <c r="AE2106" i="48" s="1"/>
  <c r="AK2102" i="48"/>
  <c r="AE2102" i="48" s="1"/>
  <c r="AK2098" i="48"/>
  <c r="AE2098" i="48" s="1"/>
  <c r="AK2094" i="48"/>
  <c r="AE2094" i="48" s="1"/>
  <c r="AK2090" i="48"/>
  <c r="AE2090" i="48" s="1"/>
  <c r="AK2086" i="48"/>
  <c r="AE2086" i="48" s="1"/>
  <c r="AK2082" i="48"/>
  <c r="AE2082" i="48" s="1"/>
  <c r="AK2078" i="48"/>
  <c r="AE2078" i="48" s="1"/>
  <c r="AK2074" i="48"/>
  <c r="AE2074" i="48" s="1"/>
  <c r="AK2070" i="48"/>
  <c r="AE2070" i="48" s="1"/>
  <c r="AK2062" i="48"/>
  <c r="AE2062" i="48" s="1"/>
  <c r="AK2054" i="48"/>
  <c r="AE2054" i="48" s="1"/>
  <c r="AK2046" i="48"/>
  <c r="AE2046" i="48" s="1"/>
  <c r="AK2038" i="48"/>
  <c r="AE2038" i="48" s="1"/>
  <c r="AK2030" i="48"/>
  <c r="AE2030" i="48" s="1"/>
  <c r="AK2022" i="48"/>
  <c r="AE2022" i="48" s="1"/>
  <c r="AK2014" i="48"/>
  <c r="AE2014" i="48" s="1"/>
  <c r="AK2006" i="48"/>
  <c r="AE2006" i="48" s="1"/>
  <c r="AK2002" i="48"/>
  <c r="AE2002" i="48" s="1"/>
  <c r="AK1994" i="48"/>
  <c r="AE1994" i="48" s="1"/>
  <c r="AK1986" i="48"/>
  <c r="AE1986" i="48" s="1"/>
  <c r="AK1978" i="48"/>
  <c r="AE1978" i="48" s="1"/>
  <c r="AK1970" i="48"/>
  <c r="AE1970" i="48" s="1"/>
  <c r="AK1962" i="48"/>
  <c r="AE1962" i="48" s="1"/>
  <c r="AK1954" i="48"/>
  <c r="AE1954" i="48" s="1"/>
  <c r="AK1946" i="48"/>
  <c r="AE1946" i="48" s="1"/>
  <c r="AK1942" i="48"/>
  <c r="AE1942" i="48" s="1"/>
  <c r="AK1934" i="48"/>
  <c r="AE1934" i="48" s="1"/>
  <c r="AK1926" i="48"/>
  <c r="AE1926" i="48" s="1"/>
  <c r="AK1918" i="48"/>
  <c r="AE1918" i="48" s="1"/>
  <c r="AK1910" i="48"/>
  <c r="AE1910" i="48" s="1"/>
  <c r="AK1902" i="48"/>
  <c r="AE1902" i="48" s="1"/>
  <c r="AK1894" i="48"/>
  <c r="AE1894" i="48" s="1"/>
  <c r="AK1886" i="48"/>
  <c r="AE1886" i="48" s="1"/>
  <c r="AK1878" i="48"/>
  <c r="AE1878" i="48" s="1"/>
  <c r="AK1870" i="48"/>
  <c r="AE1870" i="48" s="1"/>
  <c r="AK1862" i="48"/>
  <c r="AE1862" i="48" s="1"/>
  <c r="AK1854" i="48"/>
  <c r="AE1854" i="48" s="1"/>
  <c r="AK1850" i="48"/>
  <c r="AE1850" i="48" s="1"/>
  <c r="AK1842" i="48"/>
  <c r="AE1842" i="48" s="1"/>
  <c r="AK1834" i="48"/>
  <c r="AE1834" i="48" s="1"/>
  <c r="AK1830" i="48"/>
  <c r="AE1830" i="48" s="1"/>
  <c r="AK1826" i="48"/>
  <c r="AE1826" i="48" s="1"/>
  <c r="AK1818" i="48"/>
  <c r="AE1818" i="48" s="1"/>
  <c r="AK1814" i="48"/>
  <c r="AE1814" i="48" s="1"/>
  <c r="AK1810" i="48"/>
  <c r="AK1806" i="48"/>
  <c r="AK1802" i="48"/>
  <c r="AE1802" i="48" s="1"/>
  <c r="AK1798" i="48"/>
  <c r="AE1798" i="48" s="1"/>
  <c r="AK1794" i="48"/>
  <c r="AE1794" i="48" s="1"/>
  <c r="AK1790" i="48"/>
  <c r="AE1790" i="48" s="1"/>
  <c r="AK1786" i="48"/>
  <c r="AE1786" i="48" s="1"/>
  <c r="AK1782" i="48"/>
  <c r="AE1782" i="48" s="1"/>
  <c r="AK1778" i="48"/>
  <c r="AE1778" i="48" s="1"/>
  <c r="AK1774" i="48"/>
  <c r="AE1774" i="48" s="1"/>
  <c r="AK1770" i="48"/>
  <c r="AE1770" i="48" s="1"/>
  <c r="AK1766" i="48"/>
  <c r="AE1766" i="48" s="1"/>
  <c r="AK1762" i="48"/>
  <c r="AE1762" i="48" s="1"/>
  <c r="AK1758" i="48"/>
  <c r="AE1758" i="48" s="1"/>
  <c r="AK1754" i="48"/>
  <c r="AE1754" i="48" s="1"/>
  <c r="AK1750" i="48"/>
  <c r="AE1750" i="48" s="1"/>
  <c r="AK1746" i="48"/>
  <c r="AE1746" i="48" s="1"/>
  <c r="AK1738" i="48"/>
  <c r="AE1738" i="48" s="1"/>
  <c r="AK1734" i="48"/>
  <c r="AE1734" i="48" s="1"/>
  <c r="AK1730" i="48"/>
  <c r="AE1730" i="48" s="1"/>
  <c r="AK1726" i="48"/>
  <c r="AE1726" i="48" s="1"/>
  <c r="AK1722" i="48"/>
  <c r="AE1722" i="48" s="1"/>
  <c r="AK1718" i="48"/>
  <c r="AE1718" i="48" s="1"/>
  <c r="AK1714" i="48"/>
  <c r="AE1714" i="48" s="1"/>
  <c r="AK1710" i="48"/>
  <c r="AE1710" i="48" s="1"/>
  <c r="AK1706" i="48"/>
  <c r="AE1706" i="48" s="1"/>
  <c r="AK1702" i="48"/>
  <c r="AE1702" i="48" s="1"/>
  <c r="AK1698" i="48"/>
  <c r="AE1698" i="48" s="1"/>
  <c r="AK1694" i="48"/>
  <c r="AE1694" i="48" s="1"/>
  <c r="AK1690" i="48"/>
  <c r="AE1690" i="48" s="1"/>
  <c r="AK1686" i="48"/>
  <c r="AE1686" i="48" s="1"/>
  <c r="AK1682" i="48"/>
  <c r="AE1682" i="48" s="1"/>
  <c r="AK1678" i="48"/>
  <c r="AE1678" i="48" s="1"/>
  <c r="AK1674" i="48"/>
  <c r="AE1674" i="48" s="1"/>
  <c r="AK1670" i="48"/>
  <c r="AE1670" i="48" s="1"/>
  <c r="AK1666" i="48"/>
  <c r="AE1666" i="48" s="1"/>
  <c r="AK1662" i="48"/>
  <c r="AE1662" i="48" s="1"/>
  <c r="AK1658" i="48"/>
  <c r="AE1658" i="48" s="1"/>
  <c r="AK1654" i="48"/>
  <c r="AE1654" i="48" s="1"/>
  <c r="AK1650" i="48"/>
  <c r="AE1650" i="48" s="1"/>
  <c r="AK1646" i="48"/>
  <c r="AE1646" i="48" s="1"/>
  <c r="AK1642" i="48"/>
  <c r="AE1642" i="48" s="1"/>
  <c r="AK1638" i="48"/>
  <c r="AE1638" i="48" s="1"/>
  <c r="AK1634" i="48"/>
  <c r="AE1634" i="48" s="1"/>
  <c r="AK1630" i="48"/>
  <c r="AE1630" i="48" s="1"/>
  <c r="AK1626" i="48"/>
  <c r="AE1626" i="48" s="1"/>
  <c r="AK1622" i="48"/>
  <c r="AE1622" i="48" s="1"/>
  <c r="AK1618" i="48"/>
  <c r="AE1618" i="48" s="1"/>
  <c r="AK1614" i="48"/>
  <c r="AE1614" i="48" s="1"/>
  <c r="AK1610" i="48"/>
  <c r="AE1610" i="48" s="1"/>
  <c r="AK1606" i="48"/>
  <c r="AE1606" i="48" s="1"/>
  <c r="AK1602" i="48"/>
  <c r="AE1602" i="48" s="1"/>
  <c r="AK1598" i="48"/>
  <c r="AE1598" i="48" s="1"/>
  <c r="AK1594" i="48"/>
  <c r="AE1594" i="48" s="1"/>
  <c r="AK1590" i="48"/>
  <c r="AE1590" i="48" s="1"/>
  <c r="AK1586" i="48"/>
  <c r="AE1586" i="48" s="1"/>
  <c r="AK1582" i="48"/>
  <c r="AE1582" i="48" s="1"/>
  <c r="AK1578" i="48"/>
  <c r="AE1578" i="48" s="1"/>
  <c r="AK1574" i="48"/>
  <c r="AE1574" i="48" s="1"/>
  <c r="AK1570" i="48"/>
  <c r="AE1570" i="48" s="1"/>
  <c r="AK1566" i="48"/>
  <c r="AE1566" i="48" s="1"/>
  <c r="AK1562" i="48"/>
  <c r="AE1562" i="48" s="1"/>
  <c r="AK1558" i="48"/>
  <c r="AE1558" i="48" s="1"/>
  <c r="AK1554" i="48"/>
  <c r="AE1554" i="48" s="1"/>
  <c r="AK1550" i="48"/>
  <c r="AE1550" i="48" s="1"/>
  <c r="AK1546" i="48"/>
  <c r="AK1542" i="48"/>
  <c r="AK1538" i="48"/>
  <c r="AK1534" i="48"/>
  <c r="AK1530" i="48"/>
  <c r="AK1526" i="48"/>
  <c r="AK1522" i="48"/>
  <c r="AK1518" i="48"/>
  <c r="AK1510" i="48"/>
  <c r="AE1510" i="48" s="1"/>
  <c r="AK1506" i="48"/>
  <c r="AE1506" i="48" s="1"/>
  <c r="AK1502" i="48"/>
  <c r="AE1502" i="48" s="1"/>
  <c r="AK1498" i="48"/>
  <c r="AE1498" i="48" s="1"/>
  <c r="AK1494" i="48"/>
  <c r="AE1494" i="48" s="1"/>
  <c r="AK1490" i="48"/>
  <c r="AE1490" i="48" s="1"/>
  <c r="AK1486" i="48"/>
  <c r="AE1486" i="48" s="1"/>
  <c r="AK1482" i="48"/>
  <c r="AE1482" i="48" s="1"/>
  <c r="AK1478" i="48"/>
  <c r="AE1478" i="48" s="1"/>
  <c r="AK1474" i="48"/>
  <c r="AE1474" i="48" s="1"/>
  <c r="AK1470" i="48"/>
  <c r="AE1470" i="48" s="1"/>
  <c r="AK1466" i="48"/>
  <c r="AE1466" i="48" s="1"/>
  <c r="AK1462" i="48"/>
  <c r="AE1462" i="48" s="1"/>
  <c r="AK1458" i="48"/>
  <c r="AE1458" i="48" s="1"/>
  <c r="AK1454" i="48"/>
  <c r="AE1454" i="48" s="1"/>
  <c r="AK1450" i="48"/>
  <c r="AE1450" i="48" s="1"/>
  <c r="AK1446" i="48"/>
  <c r="AE1446" i="48" s="1"/>
  <c r="AK1442" i="48"/>
  <c r="AE1442" i="48" s="1"/>
  <c r="AK1438" i="48"/>
  <c r="AE1438" i="48" s="1"/>
  <c r="AK1434" i="48"/>
  <c r="AE1434" i="48" s="1"/>
  <c r="AK1430" i="48"/>
  <c r="AE1430" i="48" s="1"/>
  <c r="AK1426" i="48"/>
  <c r="AE1426" i="48" s="1"/>
  <c r="AK1422" i="48"/>
  <c r="AE1422" i="48" s="1"/>
  <c r="AK1418" i="48"/>
  <c r="AE1418" i="48" s="1"/>
  <c r="AK1414" i="48"/>
  <c r="AE1414" i="48" s="1"/>
  <c r="AK1410" i="48"/>
  <c r="AE1410" i="48" s="1"/>
  <c r="AK1406" i="48"/>
  <c r="AE1406" i="48" s="1"/>
  <c r="AK1402" i="48"/>
  <c r="AE1402" i="48" s="1"/>
  <c r="AK1398" i="48"/>
  <c r="AE1398" i="48" s="1"/>
  <c r="AK1394" i="48"/>
  <c r="AE1394" i="48" s="1"/>
  <c r="AK1390" i="48"/>
  <c r="AE1390" i="48" s="1"/>
  <c r="AK1386" i="48"/>
  <c r="AE1386" i="48" s="1"/>
  <c r="AK1382" i="48"/>
  <c r="AE1382" i="48" s="1"/>
  <c r="AK1378" i="48"/>
  <c r="AE1378" i="48" s="1"/>
  <c r="AK1374" i="48"/>
  <c r="AE1374" i="48" s="1"/>
  <c r="AK1370" i="48"/>
  <c r="AE1370" i="48" s="1"/>
  <c r="AK1366" i="48"/>
  <c r="AE1366" i="48" s="1"/>
  <c r="AK1362" i="48"/>
  <c r="AE1362" i="48" s="1"/>
  <c r="AK1358" i="48"/>
  <c r="AE1358" i="48" s="1"/>
  <c r="AK1354" i="48"/>
  <c r="AE1354" i="48" s="1"/>
  <c r="AK1350" i="48"/>
  <c r="AE1350" i="48" s="1"/>
  <c r="AK1346" i="48"/>
  <c r="AE1346" i="48" s="1"/>
  <c r="AK1342" i="48"/>
  <c r="AE1342" i="48" s="1"/>
  <c r="AK1338" i="48"/>
  <c r="AE1338" i="48" s="1"/>
  <c r="AK1334" i="48"/>
  <c r="AE1334" i="48" s="1"/>
  <c r="AK1330" i="48"/>
  <c r="AE1330" i="48" s="1"/>
  <c r="AK1326" i="48"/>
  <c r="AE1326" i="48" s="1"/>
  <c r="AK1322" i="48"/>
  <c r="AE1322" i="48" s="1"/>
  <c r="AK1318" i="48"/>
  <c r="AE1318" i="48" s="1"/>
  <c r="AK1314" i="48"/>
  <c r="AE1314" i="48" s="1"/>
  <c r="AK1310" i="48"/>
  <c r="AE1310" i="48" s="1"/>
  <c r="AK1306" i="48"/>
  <c r="AE1306" i="48" s="1"/>
  <c r="AK1302" i="48"/>
  <c r="AE1302" i="48" s="1"/>
  <c r="AK1298" i="48"/>
  <c r="AE1298" i="48" s="1"/>
  <c r="AK1294" i="48"/>
  <c r="AE1294" i="48" s="1"/>
  <c r="AK1290" i="48"/>
  <c r="AE1290" i="48" s="1"/>
  <c r="AK1286" i="48"/>
  <c r="AE1286" i="48" s="1"/>
  <c r="AK1282" i="48"/>
  <c r="AE1282" i="48" s="1"/>
  <c r="AK1278" i="48"/>
  <c r="AE1278" i="48" s="1"/>
  <c r="AK1274" i="48"/>
  <c r="AE1274" i="48" s="1"/>
  <c r="AK1270" i="48"/>
  <c r="AE1270" i="48" s="1"/>
  <c r="AK1266" i="48"/>
  <c r="AE1266" i="48" s="1"/>
  <c r="AK1262" i="48"/>
  <c r="AE1262" i="48" s="1"/>
  <c r="AK1258" i="48"/>
  <c r="AE1258" i="48" s="1"/>
  <c r="AK1254" i="48"/>
  <c r="AE1254" i="48" s="1"/>
  <c r="AK1250" i="48"/>
  <c r="AE1250" i="48" s="1"/>
  <c r="AK1246" i="48"/>
  <c r="AE1246" i="48" s="1"/>
  <c r="AK1242" i="48"/>
  <c r="AE1242" i="48" s="1"/>
  <c r="AK1238" i="48"/>
  <c r="AE1238" i="48" s="1"/>
  <c r="AK1234" i="48"/>
  <c r="AE1234" i="48" s="1"/>
  <c r="AK1230" i="48"/>
  <c r="AE1230" i="48" s="1"/>
  <c r="AK1226" i="48"/>
  <c r="AE1226" i="48" s="1"/>
  <c r="AK1222" i="48"/>
  <c r="AE1222" i="48" s="1"/>
  <c r="AK1218" i="48"/>
  <c r="AE1218" i="48" s="1"/>
  <c r="AK1214" i="48"/>
  <c r="AE1214" i="48" s="1"/>
  <c r="AK1210" i="48"/>
  <c r="AE1210" i="48" s="1"/>
  <c r="AK1206" i="48"/>
  <c r="AE1206" i="48" s="1"/>
  <c r="AK1202" i="48"/>
  <c r="AE1202" i="48" s="1"/>
  <c r="AK1198" i="48"/>
  <c r="AE1198" i="48" s="1"/>
  <c r="AK1194" i="48"/>
  <c r="AE1194" i="48" s="1"/>
  <c r="AK1190" i="48"/>
  <c r="AE1190" i="48" s="1"/>
  <c r="AK1186" i="48"/>
  <c r="AE1186" i="48" s="1"/>
  <c r="AK1182" i="48"/>
  <c r="AE1182" i="48" s="1"/>
  <c r="AK1178" i="48"/>
  <c r="AE1178" i="48" s="1"/>
  <c r="AK1174" i="48"/>
  <c r="AE1174" i="48" s="1"/>
  <c r="AK1170" i="48"/>
  <c r="AE1170" i="48" s="1"/>
  <c r="AK1166" i="48"/>
  <c r="AE1166" i="48" s="1"/>
  <c r="AK1162" i="48"/>
  <c r="AE1162" i="48" s="1"/>
  <c r="AK1158" i="48"/>
  <c r="AE1158" i="48" s="1"/>
  <c r="AK1154" i="48"/>
  <c r="AE1154" i="48" s="1"/>
  <c r="AK1150" i="48"/>
  <c r="AE1150" i="48" s="1"/>
  <c r="AK1146" i="48"/>
  <c r="AE1146" i="48" s="1"/>
  <c r="AK1142" i="48"/>
  <c r="AE1142" i="48" s="1"/>
  <c r="AK1138" i="48"/>
  <c r="AE1138" i="48" s="1"/>
  <c r="AK1134" i="48"/>
  <c r="AE1134" i="48" s="1"/>
  <c r="AK1130" i="48"/>
  <c r="AE1130" i="48" s="1"/>
  <c r="AK1126" i="48"/>
  <c r="AE1126" i="48" s="1"/>
  <c r="AK1122" i="48"/>
  <c r="AE1122" i="48" s="1"/>
  <c r="AK1118" i="48"/>
  <c r="AE1118" i="48" s="1"/>
  <c r="AK1114" i="48"/>
  <c r="AE1114" i="48" s="1"/>
  <c r="AK1110" i="48"/>
  <c r="AE1110" i="48" s="1"/>
  <c r="AK1106" i="48"/>
  <c r="AE1106" i="48" s="1"/>
  <c r="AK1102" i="48"/>
  <c r="AE1102" i="48" s="1"/>
  <c r="AK1098" i="48"/>
  <c r="AE1098" i="48" s="1"/>
  <c r="AK1094" i="48"/>
  <c r="AE1094" i="48" s="1"/>
  <c r="AK1090" i="48"/>
  <c r="AE1090" i="48" s="1"/>
  <c r="AK1086" i="48"/>
  <c r="AE1086" i="48" s="1"/>
  <c r="AK1082" i="48"/>
  <c r="AE1082" i="48" s="1"/>
  <c r="AK1078" i="48"/>
  <c r="AE1078" i="48" s="1"/>
  <c r="AK1074" i="48"/>
  <c r="AE1074" i="48" s="1"/>
  <c r="AK1070" i="48"/>
  <c r="AE1070" i="48" s="1"/>
  <c r="AK1066" i="48"/>
  <c r="AE1066" i="48" s="1"/>
  <c r="AK1062" i="48"/>
  <c r="AE1062" i="48" s="1"/>
  <c r="AK1058" i="48"/>
  <c r="AE1058" i="48" s="1"/>
  <c r="AK1054" i="48"/>
  <c r="AE1054" i="48" s="1"/>
  <c r="AK1050" i="48"/>
  <c r="AE1050" i="48" s="1"/>
  <c r="AK1046" i="48"/>
  <c r="AE1046" i="48" s="1"/>
  <c r="AK1042" i="48"/>
  <c r="AE1042" i="48" s="1"/>
  <c r="AK1038" i="48"/>
  <c r="AE1038" i="48" s="1"/>
  <c r="AK1034" i="48"/>
  <c r="AE1034" i="48" s="1"/>
  <c r="AK1030" i="48"/>
  <c r="AE1030" i="48" s="1"/>
  <c r="AK1026" i="48"/>
  <c r="AK1022" i="48"/>
  <c r="AK1018" i="48"/>
  <c r="AK1014" i="48"/>
  <c r="AK1010" i="48"/>
  <c r="AK1006" i="48"/>
  <c r="AK1002" i="48"/>
  <c r="AK998" i="48"/>
  <c r="AE998" i="48" s="1"/>
  <c r="AK994" i="48"/>
  <c r="AE994" i="48" s="1"/>
  <c r="AK990" i="48"/>
  <c r="AE990" i="48" s="1"/>
  <c r="AK986" i="48"/>
  <c r="AE986" i="48" s="1"/>
  <c r="AK982" i="48"/>
  <c r="AE982" i="48" s="1"/>
  <c r="AK978" i="48"/>
  <c r="AE978" i="48" s="1"/>
  <c r="AK974" i="48"/>
  <c r="AE974" i="48" s="1"/>
  <c r="AK970" i="48"/>
  <c r="AE970" i="48" s="1"/>
  <c r="AK966" i="48"/>
  <c r="AE966" i="48" s="1"/>
  <c r="AK962" i="48"/>
  <c r="AE962" i="48" s="1"/>
  <c r="AK958" i="48"/>
  <c r="AE958" i="48" s="1"/>
  <c r="AK954" i="48"/>
  <c r="AE954" i="48" s="1"/>
  <c r="AK950" i="48"/>
  <c r="AE950" i="48" s="1"/>
  <c r="AK946" i="48"/>
  <c r="AE946" i="48" s="1"/>
  <c r="AK942" i="48"/>
  <c r="AE942" i="48" s="1"/>
  <c r="AK938" i="48"/>
  <c r="AE938" i="48" s="1"/>
  <c r="AK934" i="48"/>
  <c r="AK930" i="48"/>
  <c r="AE930" i="48" s="1"/>
  <c r="AK926" i="48"/>
  <c r="AE926" i="48" s="1"/>
  <c r="AK922" i="48"/>
  <c r="AE922" i="48" s="1"/>
  <c r="AK918" i="48"/>
  <c r="AE918" i="48" s="1"/>
  <c r="AK914" i="48"/>
  <c r="AE914" i="48" s="1"/>
  <c r="AK910" i="48"/>
  <c r="AE910" i="48" s="1"/>
  <c r="AK906" i="48"/>
  <c r="AE906" i="48" s="1"/>
  <c r="AK902" i="48"/>
  <c r="AE902" i="48" s="1"/>
  <c r="AK898" i="48"/>
  <c r="AE898" i="48" s="1"/>
  <c r="AK894" i="48"/>
  <c r="AE894" i="48" s="1"/>
  <c r="AK890" i="48"/>
  <c r="AE890" i="48" s="1"/>
  <c r="AK886" i="48"/>
  <c r="AE886" i="48" s="1"/>
  <c r="AK882" i="48"/>
  <c r="AE882" i="48" s="1"/>
  <c r="AK878" i="48"/>
  <c r="AE878" i="48" s="1"/>
  <c r="AK874" i="48"/>
  <c r="AE874" i="48" s="1"/>
  <c r="AK870" i="48"/>
  <c r="AE870" i="48" s="1"/>
  <c r="AK866" i="48"/>
  <c r="AE866" i="48" s="1"/>
  <c r="AK862" i="48"/>
  <c r="AE862" i="48" s="1"/>
  <c r="AK854" i="48"/>
  <c r="AE854" i="48" s="1"/>
  <c r="AK850" i="48"/>
  <c r="AE850" i="48" s="1"/>
  <c r="AK842" i="48"/>
  <c r="AE842" i="48" s="1"/>
  <c r="AK838" i="48"/>
  <c r="AE838" i="48" s="1"/>
  <c r="AK834" i="48"/>
  <c r="AE834" i="48" s="1"/>
  <c r="AK830" i="48"/>
  <c r="AE830" i="48" s="1"/>
  <c r="AK826" i="48"/>
  <c r="AE826" i="48" s="1"/>
  <c r="AK822" i="48"/>
  <c r="AE822" i="48" s="1"/>
  <c r="AK818" i="48"/>
  <c r="AE818" i="48" s="1"/>
  <c r="AK814" i="48"/>
  <c r="AE814" i="48" s="1"/>
  <c r="AK810" i="48"/>
  <c r="AE810" i="48" s="1"/>
  <c r="AK806" i="48"/>
  <c r="AE806" i="48" s="1"/>
  <c r="AK802" i="48"/>
  <c r="AE802" i="48" s="1"/>
  <c r="AK798" i="48"/>
  <c r="AE798" i="48" s="1"/>
  <c r="AK794" i="48"/>
  <c r="AE794" i="48" s="1"/>
  <c r="AK790" i="48"/>
  <c r="AE790" i="48" s="1"/>
  <c r="AK786" i="48"/>
  <c r="AE786" i="48" s="1"/>
  <c r="AK782" i="48"/>
  <c r="AE782" i="48" s="1"/>
  <c r="AK778" i="48"/>
  <c r="AE778" i="48" s="1"/>
  <c r="AK774" i="48"/>
  <c r="AE774" i="48" s="1"/>
  <c r="AK770" i="48"/>
  <c r="AE770" i="48" s="1"/>
  <c r="AK766" i="48"/>
  <c r="AE766" i="48" s="1"/>
  <c r="AK762" i="48"/>
  <c r="AE762" i="48" s="1"/>
  <c r="AK758" i="48"/>
  <c r="AE758" i="48" s="1"/>
  <c r="AK754" i="48"/>
  <c r="AE754" i="48" s="1"/>
  <c r="AK750" i="48"/>
  <c r="AE750" i="48" s="1"/>
  <c r="AK746" i="48"/>
  <c r="AE746" i="48" s="1"/>
  <c r="AK742" i="48"/>
  <c r="AE742" i="48" s="1"/>
  <c r="AK738" i="48"/>
  <c r="AE738" i="48" s="1"/>
  <c r="AK734" i="48"/>
  <c r="AE734" i="48" s="1"/>
  <c r="AK730" i="48"/>
  <c r="AE730" i="48" s="1"/>
  <c r="AK726" i="48"/>
  <c r="AE726" i="48" s="1"/>
  <c r="AK722" i="48"/>
  <c r="AE722" i="48" s="1"/>
  <c r="AK718" i="48"/>
  <c r="AE718" i="48" s="1"/>
  <c r="AK714" i="48"/>
  <c r="AE714" i="48" s="1"/>
  <c r="AK710" i="48"/>
  <c r="AE710" i="48" s="1"/>
  <c r="AK706" i="48"/>
  <c r="AE706" i="48" s="1"/>
  <c r="AK702" i="48"/>
  <c r="AE702" i="48" s="1"/>
  <c r="AK698" i="48"/>
  <c r="AE698" i="48" s="1"/>
  <c r="AK694" i="48"/>
  <c r="AE694" i="48" s="1"/>
  <c r="AK690" i="48"/>
  <c r="AE690" i="48" s="1"/>
  <c r="AK686" i="48"/>
  <c r="AE686" i="48" s="1"/>
  <c r="AK682" i="48"/>
  <c r="AE682" i="48" s="1"/>
  <c r="AK678" i="48"/>
  <c r="AK674" i="48"/>
  <c r="AK670" i="48"/>
  <c r="AK666" i="48"/>
  <c r="AK662" i="48"/>
  <c r="AE662" i="48" s="1"/>
  <c r="AK658" i="48"/>
  <c r="AE658" i="48" s="1"/>
  <c r="AK654" i="48"/>
  <c r="AK650" i="48"/>
  <c r="AK646" i="48"/>
  <c r="AK642" i="48"/>
  <c r="AK638" i="48"/>
  <c r="AK634" i="48"/>
  <c r="AK630" i="48"/>
  <c r="AK626" i="48"/>
  <c r="AK622" i="48"/>
  <c r="AE622" i="48" s="1"/>
  <c r="AK618" i="48"/>
  <c r="AE618" i="48" s="1"/>
  <c r="AK614" i="48"/>
  <c r="AE614" i="48" s="1"/>
  <c r="AK610" i="48"/>
  <c r="AE610" i="48" s="1"/>
  <c r="AK606" i="48"/>
  <c r="AE606" i="48" s="1"/>
  <c r="AK602" i="48"/>
  <c r="AE602" i="48" s="1"/>
  <c r="AK598" i="48"/>
  <c r="AE598" i="48" s="1"/>
  <c r="AK594" i="48"/>
  <c r="AE594" i="48" s="1"/>
  <c r="AK590" i="48"/>
  <c r="AE590" i="48" s="1"/>
  <c r="AK582" i="48"/>
  <c r="AE582" i="48" s="1"/>
  <c r="AK578" i="48"/>
  <c r="AE578" i="48" s="1"/>
  <c r="AK574" i="48"/>
  <c r="AE574" i="48" s="1"/>
  <c r="AK570" i="48"/>
  <c r="AE570" i="48" s="1"/>
  <c r="AK566" i="48"/>
  <c r="AE566" i="48" s="1"/>
  <c r="AK562" i="48"/>
  <c r="AE562" i="48" s="1"/>
  <c r="AK558" i="48"/>
  <c r="AE558" i="48" s="1"/>
  <c r="AK554" i="48"/>
  <c r="AE554" i="48" s="1"/>
  <c r="AK550" i="48"/>
  <c r="AE550" i="48" s="1"/>
  <c r="AK546" i="48"/>
  <c r="AE546" i="48" s="1"/>
  <c r="AK542" i="48"/>
  <c r="AE542" i="48" s="1"/>
  <c r="AK538" i="48"/>
  <c r="AE538" i="48" s="1"/>
  <c r="AK534" i="48"/>
  <c r="AE534" i="48" s="1"/>
  <c r="AK530" i="48"/>
  <c r="AE530" i="48" s="1"/>
  <c r="AK526" i="48"/>
  <c r="AE526" i="48" s="1"/>
  <c r="AK522" i="48"/>
  <c r="AE522" i="48" s="1"/>
  <c r="AK518" i="48"/>
  <c r="AE518" i="48" s="1"/>
  <c r="AK514" i="48"/>
  <c r="AE514" i="48" s="1"/>
  <c r="AK510" i="48"/>
  <c r="AE510" i="48" s="1"/>
  <c r="AK506" i="48"/>
  <c r="AE506" i="48" s="1"/>
  <c r="AK502" i="48"/>
  <c r="AE502" i="48" s="1"/>
  <c r="AK498" i="48"/>
  <c r="AE498" i="48" s="1"/>
  <c r="AK494" i="48"/>
  <c r="AE494" i="48" s="1"/>
  <c r="AK490" i="48"/>
  <c r="AE490" i="48" s="1"/>
  <c r="AK486" i="48"/>
  <c r="AE486" i="48" s="1"/>
  <c r="AK482" i="48"/>
  <c r="AE482" i="48" s="1"/>
  <c r="AK478" i="48"/>
  <c r="AE478" i="48" s="1"/>
  <c r="AK474" i="48"/>
  <c r="AE474" i="48" s="1"/>
  <c r="AK470" i="48"/>
  <c r="AE470" i="48" s="1"/>
  <c r="AK466" i="48"/>
  <c r="AE466" i="48" s="1"/>
  <c r="AK462" i="48"/>
  <c r="AE462" i="48" s="1"/>
  <c r="AK716" i="48"/>
  <c r="AE716" i="48" s="1"/>
  <c r="AK695" i="48"/>
  <c r="AE695" i="48" s="1"/>
  <c r="AK652" i="48"/>
  <c r="AK631" i="48"/>
  <c r="AK588" i="48"/>
  <c r="AE588" i="48" s="1"/>
  <c r="AK567" i="48"/>
  <c r="AE567" i="48" s="1"/>
  <c r="AK524" i="48"/>
  <c r="AE524" i="48" s="1"/>
  <c r="AK503" i="48"/>
  <c r="AE503" i="48" s="1"/>
  <c r="AK460" i="48"/>
  <c r="AE460" i="48" s="1"/>
  <c r="AK396" i="48"/>
  <c r="AE396" i="48" s="1"/>
  <c r="AK332" i="48"/>
  <c r="AE332" i="48" s="1"/>
  <c r="AK268" i="48"/>
  <c r="AE268" i="48" s="1"/>
  <c r="AE2033" i="48"/>
  <c r="AE1742" i="48"/>
  <c r="AK3197" i="48"/>
  <c r="AK3185" i="48"/>
  <c r="AK3181" i="48"/>
  <c r="AK3169" i="48"/>
  <c r="AK3165" i="48"/>
  <c r="AK3153" i="48"/>
  <c r="AK3149" i="48"/>
  <c r="AK3137" i="48"/>
  <c r="AK3133" i="48"/>
  <c r="AK3121" i="48"/>
  <c r="AK3105" i="48"/>
  <c r="AK3085" i="48"/>
  <c r="AE3085" i="48" s="1"/>
  <c r="AE3081" i="48"/>
  <c r="AE3077" i="48"/>
  <c r="AK3069" i="48"/>
  <c r="AE3069" i="48" s="1"/>
  <c r="AE3061" i="48"/>
  <c r="AK3057" i="48"/>
  <c r="AE3057" i="48" s="1"/>
  <c r="AK3053" i="48"/>
  <c r="AE3053" i="48" s="1"/>
  <c r="AE3049" i="48"/>
  <c r="AE3045" i="48"/>
  <c r="AK3041" i="48"/>
  <c r="AE3041" i="48" s="1"/>
  <c r="AK3037" i="48"/>
  <c r="AE3037" i="48" s="1"/>
  <c r="AE3029" i="48"/>
  <c r="AK3025" i="48"/>
  <c r="AE3025" i="48" s="1"/>
  <c r="AK3021" i="48"/>
  <c r="AE3021" i="48" s="1"/>
  <c r="AE3013" i="48"/>
  <c r="AK3009" i="48"/>
  <c r="AE3009" i="48" s="1"/>
  <c r="AK3005" i="48"/>
  <c r="AE3005" i="48" s="1"/>
  <c r="AE2997" i="48"/>
  <c r="AK2993" i="48"/>
  <c r="AE2993" i="48" s="1"/>
  <c r="AE2985" i="48"/>
  <c r="AE2981" i="48"/>
  <c r="AK2977" i="48"/>
  <c r="AE2977" i="48" s="1"/>
  <c r="AE2965" i="48"/>
  <c r="AK2957" i="48"/>
  <c r="AE2957" i="48" s="1"/>
  <c r="AE2953" i="48"/>
  <c r="AE2949" i="48"/>
  <c r="AK2941" i="48"/>
  <c r="AE2941" i="48" s="1"/>
  <c r="AE2933" i="48"/>
  <c r="AK2929" i="48"/>
  <c r="AE2929" i="48" s="1"/>
  <c r="AK2925" i="48"/>
  <c r="AE2925" i="48" s="1"/>
  <c r="AE2921" i="48"/>
  <c r="AE2917" i="48"/>
  <c r="AK2913" i="48"/>
  <c r="AE2913" i="48" s="1"/>
  <c r="AK2909" i="48"/>
  <c r="AE2909" i="48" s="1"/>
  <c r="AE2901" i="48"/>
  <c r="AK2897" i="48"/>
  <c r="AE2897" i="48" s="1"/>
  <c r="AK2893" i="48"/>
  <c r="AE2885" i="48"/>
  <c r="AK2881" i="48"/>
  <c r="AE2881" i="48" s="1"/>
  <c r="AK2877" i="48"/>
  <c r="AE2877" i="48" s="1"/>
  <c r="AK2865" i="48"/>
  <c r="AK2849" i="48"/>
  <c r="AK2829" i="48"/>
  <c r="AK2813" i="48"/>
  <c r="AK2801" i="48"/>
  <c r="AK2797" i="48"/>
  <c r="AK2785" i="48"/>
  <c r="AE2785" i="48" s="1"/>
  <c r="AK2781" i="48"/>
  <c r="AE2781" i="48" s="1"/>
  <c r="AE2773" i="48"/>
  <c r="AK2769" i="48"/>
  <c r="AE2769" i="48" s="1"/>
  <c r="AK2765" i="48"/>
  <c r="AE2765" i="48" s="1"/>
  <c r="AE2757" i="48"/>
  <c r="AK2753" i="48"/>
  <c r="AE2753" i="48" s="1"/>
  <c r="AK2749" i="48"/>
  <c r="AE2749" i="48" s="1"/>
  <c r="AE2741" i="48"/>
  <c r="AK2737" i="48"/>
  <c r="AE2737" i="48" s="1"/>
  <c r="AE2725" i="48"/>
  <c r="AK2721" i="48"/>
  <c r="AE2721" i="48" s="1"/>
  <c r="AK2701" i="48"/>
  <c r="AK2685" i="48"/>
  <c r="AE2685" i="48" s="1"/>
  <c r="AE2677" i="48"/>
  <c r="AK2673" i="48"/>
  <c r="AE2673" i="48" s="1"/>
  <c r="AK2669" i="48"/>
  <c r="AE2669" i="48" s="1"/>
  <c r="AE2665" i="48"/>
  <c r="AE2661" i="48"/>
  <c r="AK2657" i="48"/>
  <c r="AE2657" i="48" s="1"/>
  <c r="AK2653" i="48"/>
  <c r="AE2653" i="48" s="1"/>
  <c r="AE2645" i="48"/>
  <c r="AK2637" i="48"/>
  <c r="AE2637" i="48" s="1"/>
  <c r="AE2633" i="48"/>
  <c r="AE2629" i="48"/>
  <c r="AK2625" i="48"/>
  <c r="AE2625" i="48" s="1"/>
  <c r="AK2621" i="48"/>
  <c r="AE2621" i="48" s="1"/>
  <c r="AK2609" i="48"/>
  <c r="AK2605" i="48"/>
  <c r="AE2605" i="48" s="1"/>
  <c r="AE2597" i="48"/>
  <c r="AK2593" i="48"/>
  <c r="AE2593" i="48" s="1"/>
  <c r="AK2589" i="48"/>
  <c r="AE2589" i="48" s="1"/>
  <c r="AK2577" i="48"/>
  <c r="AK2573" i="48"/>
  <c r="AE2573" i="48" s="1"/>
  <c r="AE2569" i="48"/>
  <c r="AE2565" i="48"/>
  <c r="AK2561" i="48"/>
  <c r="AE2561" i="48" s="1"/>
  <c r="AK2557" i="48"/>
  <c r="AE2557" i="48" s="1"/>
  <c r="AE2549" i="48"/>
  <c r="AK2541" i="48"/>
  <c r="AE2541" i="48" s="1"/>
  <c r="AE2537" i="48"/>
  <c r="AE2533" i="48"/>
  <c r="AK2529" i="48"/>
  <c r="AE2529" i="48" s="1"/>
  <c r="AE2517" i="48"/>
  <c r="AK2513" i="48"/>
  <c r="AE2513" i="48" s="1"/>
  <c r="AE2501" i="48"/>
  <c r="AK2497" i="48"/>
  <c r="AE2497" i="48" s="1"/>
  <c r="AK2493" i="48"/>
  <c r="AE2493" i="48" s="1"/>
  <c r="AE2485" i="48"/>
  <c r="AK2481" i="48"/>
  <c r="AE2481" i="48" s="1"/>
  <c r="AK2477" i="48"/>
  <c r="AE2477" i="48" s="1"/>
  <c r="AE2473" i="48"/>
  <c r="AE2469" i="48"/>
  <c r="AK2465" i="48"/>
  <c r="AE2465" i="48" s="1"/>
  <c r="AK2461" i="48"/>
  <c r="AE2461" i="48" s="1"/>
  <c r="AE2453" i="48"/>
  <c r="AK2445" i="48"/>
  <c r="AE2445" i="48" s="1"/>
  <c r="AE2441" i="48"/>
  <c r="AE2437" i="48"/>
  <c r="AK2433" i="48"/>
  <c r="AE2433" i="48" s="1"/>
  <c r="AK2429" i="48"/>
  <c r="AE2429" i="48" s="1"/>
  <c r="AE2421" i="48"/>
  <c r="AK2417" i="48"/>
  <c r="AE2417" i="48" s="1"/>
  <c r="AK2413" i="48"/>
  <c r="AE2413" i="48" s="1"/>
  <c r="AE2409" i="48"/>
  <c r="AE2405" i="48"/>
  <c r="AK2401" i="48"/>
  <c r="AE2401" i="48" s="1"/>
  <c r="AK2397" i="48"/>
  <c r="AE2397" i="48" s="1"/>
  <c r="AE2389" i="48"/>
  <c r="AK2385" i="48"/>
  <c r="AE2385" i="48" s="1"/>
  <c r="AK2381" i="48"/>
  <c r="AE2381" i="48" s="1"/>
  <c r="AE2377" i="48"/>
  <c r="AE2373" i="48"/>
  <c r="AK2369" i="48"/>
  <c r="AE2369" i="48" s="1"/>
  <c r="AK2365" i="48"/>
  <c r="AE2365" i="48" s="1"/>
  <c r="AE2357" i="48"/>
  <c r="AK2353" i="48"/>
  <c r="AE2353" i="48" s="1"/>
  <c r="AK2349" i="48"/>
  <c r="AE2349" i="48" s="1"/>
  <c r="AE2345" i="48"/>
  <c r="AE2341" i="48"/>
  <c r="AK2337" i="48"/>
  <c r="AE2337" i="48" s="1"/>
  <c r="AE2325" i="48"/>
  <c r="AK2321" i="48"/>
  <c r="AE2321" i="48" s="1"/>
  <c r="AK2317" i="48"/>
  <c r="AE2317" i="48" s="1"/>
  <c r="AK2301" i="48"/>
  <c r="AE2301" i="48" s="1"/>
  <c r="AE2293" i="48"/>
  <c r="AK2289" i="48"/>
  <c r="AE2289" i="48" s="1"/>
  <c r="AK2285" i="48"/>
  <c r="AE2285" i="48" s="1"/>
  <c r="AE2281" i="48"/>
  <c r="AE2277" i="48"/>
  <c r="AK2273" i="48"/>
  <c r="AE2273" i="48" s="1"/>
  <c r="AK2269" i="48"/>
  <c r="AE2269" i="48" s="1"/>
  <c r="AE2261" i="48"/>
  <c r="AK2257" i="48"/>
  <c r="AE2257" i="48" s="1"/>
  <c r="AK2253" i="48"/>
  <c r="AE2253" i="48" s="1"/>
  <c r="AE2245" i="48"/>
  <c r="AK2241" i="48"/>
  <c r="AE2241" i="48" s="1"/>
  <c r="AK2237" i="48"/>
  <c r="AE2237" i="48" s="1"/>
  <c r="AE2229" i="48"/>
  <c r="AK2225" i="48"/>
  <c r="AE2225" i="48" s="1"/>
  <c r="AE2217" i="48"/>
  <c r="AE2213" i="48"/>
  <c r="AK2209" i="48"/>
  <c r="AE2209" i="48" s="1"/>
  <c r="AK2205" i="48"/>
  <c r="AE2205" i="48" s="1"/>
  <c r="AE2197" i="48"/>
  <c r="AK2189" i="48"/>
  <c r="AE2189" i="48" s="1"/>
  <c r="AE2185" i="48"/>
  <c r="AE2181" i="48"/>
  <c r="AK2177" i="48"/>
  <c r="AE2177" i="48" s="1"/>
  <c r="AK2173" i="48"/>
  <c r="AE2173" i="48" s="1"/>
  <c r="AE2165" i="48"/>
  <c r="AK2161" i="48"/>
  <c r="AE2161" i="48" s="1"/>
  <c r="AK2157" i="48"/>
  <c r="AE2157" i="48" s="1"/>
  <c r="AE2153" i="48"/>
  <c r="AE2149" i="48"/>
  <c r="AK2145" i="48"/>
  <c r="AE2145" i="48" s="1"/>
  <c r="AK2141" i="48"/>
  <c r="AE2141" i="48" s="1"/>
  <c r="AE2133" i="48"/>
  <c r="AK2129" i="48"/>
  <c r="AE2129" i="48" s="1"/>
  <c r="AK2125" i="48"/>
  <c r="AE2125" i="48" s="1"/>
  <c r="AE2121" i="48"/>
  <c r="AE2117" i="48"/>
  <c r="AK2113" i="48"/>
  <c r="AE2113" i="48" s="1"/>
  <c r="AK2109" i="48"/>
  <c r="AE2109" i="48" s="1"/>
  <c r="AE2101" i="48"/>
  <c r="AK2097" i="48"/>
  <c r="AE2097" i="48" s="1"/>
  <c r="AK2093" i="48"/>
  <c r="AE2093" i="48" s="1"/>
  <c r="AE2089" i="48"/>
  <c r="AE2085" i="48"/>
  <c r="AK2081" i="48"/>
  <c r="AE2081" i="48" s="1"/>
  <c r="AK2077" i="48"/>
  <c r="AE2077" i="48" s="1"/>
  <c r="AE2069" i="48"/>
  <c r="AK2065" i="48"/>
  <c r="AE2065" i="48" s="1"/>
  <c r="AK2061" i="48"/>
  <c r="AE2061" i="48" s="1"/>
  <c r="AE2057" i="48"/>
  <c r="AE2053" i="48"/>
  <c r="AK2049" i="48"/>
  <c r="AE2049" i="48" s="1"/>
  <c r="AK2045" i="48"/>
  <c r="AE2045" i="48" s="1"/>
  <c r="AE2037" i="48"/>
  <c r="AE2025" i="48"/>
  <c r="AE2021" i="48"/>
  <c r="AK2017" i="48"/>
  <c r="AE2017" i="48" s="1"/>
  <c r="AK2013" i="48"/>
  <c r="AE2013" i="48" s="1"/>
  <c r="AE2005" i="48"/>
  <c r="AK2001" i="48"/>
  <c r="AE2001" i="48" s="1"/>
  <c r="AK1997" i="48"/>
  <c r="AE1997" i="48" s="1"/>
  <c r="AE1989" i="48"/>
  <c r="AK1985" i="48"/>
  <c r="AE1985" i="48" s="1"/>
  <c r="AK1981" i="48"/>
  <c r="AE1981" i="48" s="1"/>
  <c r="AE1973" i="48"/>
  <c r="AK1969" i="48"/>
  <c r="AE1969" i="48" s="1"/>
  <c r="AK1965" i="48"/>
  <c r="AE1965" i="48" s="1"/>
  <c r="AE1961" i="48"/>
  <c r="AE1957" i="48"/>
  <c r="AK1953" i="48"/>
  <c r="AE1953" i="48" s="1"/>
  <c r="AK1949" i="48"/>
  <c r="AE1949" i="48" s="1"/>
  <c r="AE1941" i="48"/>
  <c r="AK1937" i="48"/>
  <c r="AE1937" i="48" s="1"/>
  <c r="AK1933" i="48"/>
  <c r="AE1933" i="48" s="1"/>
  <c r="AE1929" i="48"/>
  <c r="AE1925" i="48"/>
  <c r="AK1921" i="48"/>
  <c r="AE1921" i="48" s="1"/>
  <c r="AK1917" i="48"/>
  <c r="AE1917" i="48" s="1"/>
  <c r="AE1909" i="48"/>
  <c r="AK1905" i="48"/>
  <c r="AE1905" i="48" s="1"/>
  <c r="AK1901" i="48"/>
  <c r="AE1901" i="48" s="1"/>
  <c r="AE1897" i="48"/>
  <c r="AE1893" i="48"/>
  <c r="AK1889" i="48"/>
  <c r="AE1889" i="48" s="1"/>
  <c r="AK1885" i="48"/>
  <c r="AE1885" i="48" s="1"/>
  <c r="AE1877" i="48"/>
  <c r="AK1873" i="48"/>
  <c r="AE1873" i="48" s="1"/>
  <c r="AK1869" i="48"/>
  <c r="AE1869" i="48" s="1"/>
  <c r="AE1865" i="48"/>
  <c r="AE1861" i="48"/>
  <c r="AK1853" i="48"/>
  <c r="AE1853" i="48" s="1"/>
  <c r="AE1845" i="48"/>
  <c r="AK1841" i="48"/>
  <c r="AE1841" i="48" s="1"/>
  <c r="AK1837" i="48"/>
  <c r="AE1837" i="48" s="1"/>
  <c r="AE1833" i="48"/>
  <c r="AE1829" i="48"/>
  <c r="AK1825" i="48"/>
  <c r="AE1825" i="48" s="1"/>
  <c r="AK1821" i="48"/>
  <c r="AE1821" i="48" s="1"/>
  <c r="AE1813" i="48"/>
  <c r="AK1809" i="48"/>
  <c r="AE1801" i="48"/>
  <c r="AE1797" i="48"/>
  <c r="AK1793" i="48"/>
  <c r="AE1793" i="48" s="1"/>
  <c r="AK1789" i="48"/>
  <c r="AE1789" i="48" s="1"/>
  <c r="AE1781" i="48"/>
  <c r="AK1777" i="48"/>
  <c r="AE1777" i="48" s="1"/>
  <c r="AK1773" i="48"/>
  <c r="AE1773" i="48" s="1"/>
  <c r="AE1769" i="48"/>
  <c r="AE1765" i="48"/>
  <c r="AK1761" i="48"/>
  <c r="AE1761" i="48" s="1"/>
  <c r="AK1757" i="48"/>
  <c r="AE1757" i="48" s="1"/>
  <c r="AE1749" i="48"/>
  <c r="AK1745" i="48"/>
  <c r="AE1745" i="48" s="1"/>
  <c r="AK1741" i="48"/>
  <c r="AE1741" i="48" s="1"/>
  <c r="AE1737" i="48"/>
  <c r="AE1733" i="48"/>
  <c r="AK1729" i="48"/>
  <c r="AE1729" i="48" s="1"/>
  <c r="AK1725" i="48"/>
  <c r="AE1725" i="48" s="1"/>
  <c r="AE1717" i="48"/>
  <c r="AK1713" i="48"/>
  <c r="AE1713" i="48" s="1"/>
  <c r="AK1709" i="48"/>
  <c r="AE1709" i="48" s="1"/>
  <c r="AE1705" i="48"/>
  <c r="AE1701" i="48"/>
  <c r="AK1697" i="48"/>
  <c r="AE1697" i="48" s="1"/>
  <c r="AK1693" i="48"/>
  <c r="AE1693" i="48" s="1"/>
  <c r="AE1685" i="48"/>
  <c r="AK1681" i="48"/>
  <c r="AE1681" i="48" s="1"/>
  <c r="AK1677" i="48"/>
  <c r="AE1677" i="48" s="1"/>
  <c r="AE1673" i="48"/>
  <c r="AE1669" i="48"/>
  <c r="AK1665" i="48"/>
  <c r="AE1665" i="48" s="1"/>
  <c r="AK1661" i="48"/>
  <c r="AE1661" i="48" s="1"/>
  <c r="AE1653" i="48"/>
  <c r="AK1649" i="48"/>
  <c r="AE1649" i="48" s="1"/>
  <c r="AK1645" i="48"/>
  <c r="AE1645" i="48" s="1"/>
  <c r="AE1641" i="48"/>
  <c r="AE1637" i="48"/>
  <c r="AK1633" i="48"/>
  <c r="AE1633" i="48" s="1"/>
  <c r="AK1629" i="48"/>
  <c r="AE1629" i="48" s="1"/>
  <c r="AE1621" i="48"/>
  <c r="AK1617" i="48"/>
  <c r="AE1617" i="48" s="1"/>
  <c r="AK1613" i="48"/>
  <c r="AE1613" i="48" s="1"/>
  <c r="AE1609" i="48"/>
  <c r="AE1605" i="48"/>
  <c r="AK1601" i="48"/>
  <c r="AE1601" i="48" s="1"/>
  <c r="AK1597" i="48"/>
  <c r="AE1597" i="48" s="1"/>
  <c r="AE1589" i="48"/>
  <c r="AK1585" i="48"/>
  <c r="AE1585" i="48" s="1"/>
  <c r="AK1581" i="48"/>
  <c r="AE1581" i="48" s="1"/>
  <c r="AE1577" i="48"/>
  <c r="AE1573" i="48"/>
  <c r="AK1569" i="48"/>
  <c r="AE1569" i="48" s="1"/>
  <c r="AK1565" i="48"/>
  <c r="AE1565" i="48" s="1"/>
  <c r="AE1557" i="48"/>
  <c r="AK1553" i="48"/>
  <c r="AE1553" i="48" s="1"/>
  <c r="AK1549" i="48"/>
  <c r="AE1549" i="48" s="1"/>
  <c r="AE1545" i="48"/>
  <c r="AK1537" i="48"/>
  <c r="AK1533" i="48"/>
  <c r="AE1525" i="48"/>
  <c r="AK1521" i="48"/>
  <c r="AK1517" i="48"/>
  <c r="AE1513" i="48"/>
  <c r="AE1509" i="48"/>
  <c r="AK1505" i="48"/>
  <c r="AE1505" i="48" s="1"/>
  <c r="AK1501" i="48"/>
  <c r="AE1501" i="48" s="1"/>
  <c r="AE1493" i="48"/>
  <c r="AK1489" i="48"/>
  <c r="AE1489" i="48" s="1"/>
  <c r="AK1485" i="48"/>
  <c r="AE1485" i="48" s="1"/>
  <c r="AE1481" i="48"/>
  <c r="AE1477" i="48"/>
  <c r="AK1473" i="48"/>
  <c r="AE1473" i="48" s="1"/>
  <c r="AK1469" i="48"/>
  <c r="AE1469" i="48" s="1"/>
  <c r="AE1461" i="48"/>
  <c r="AK1457" i="48"/>
  <c r="AE1457" i="48" s="1"/>
  <c r="AK1453" i="48"/>
  <c r="AE1453" i="48" s="1"/>
  <c r="AE1449" i="48"/>
  <c r="AE1445" i="48"/>
  <c r="AK1441" i="48"/>
  <c r="AE1441" i="48" s="1"/>
  <c r="AK1437" i="48"/>
  <c r="AE1437" i="48" s="1"/>
  <c r="AE1429" i="48"/>
  <c r="AK1425" i="48"/>
  <c r="AE1425" i="48" s="1"/>
  <c r="AK1421" i="48"/>
  <c r="AE1421" i="48" s="1"/>
  <c r="AE1417" i="48"/>
  <c r="AE1413" i="48"/>
  <c r="AK1409" i="48"/>
  <c r="AE1409" i="48" s="1"/>
  <c r="AK1405" i="48"/>
  <c r="AE1405" i="48" s="1"/>
  <c r="AE1397" i="48"/>
  <c r="AK1393" i="48"/>
  <c r="AE1393" i="48" s="1"/>
  <c r="AK1389" i="48"/>
  <c r="AE1389" i="48" s="1"/>
  <c r="AE1385" i="48"/>
  <c r="AE1381" i="48"/>
  <c r="AK1377" i="48"/>
  <c r="AE1377" i="48" s="1"/>
  <c r="AK1373" i="48"/>
  <c r="AE1373" i="48" s="1"/>
  <c r="AE1365" i="48"/>
  <c r="AK1361" i="48"/>
  <c r="AE1361" i="48" s="1"/>
  <c r="AK1357" i="48"/>
  <c r="AE1357" i="48" s="1"/>
  <c r="AE1353" i="48"/>
  <c r="AE1349" i="48"/>
  <c r="AK1345" i="48"/>
  <c r="AE1345" i="48" s="1"/>
  <c r="AK1341" i="48"/>
  <c r="AE1341" i="48" s="1"/>
  <c r="AE1333" i="48"/>
  <c r="AK1329" i="48"/>
  <c r="AE1329" i="48" s="1"/>
  <c r="AK1325" i="48"/>
  <c r="AE1325" i="48" s="1"/>
  <c r="AE1321" i="48"/>
  <c r="AE1317" i="48"/>
  <c r="AK1313" i="48"/>
  <c r="AE1313" i="48" s="1"/>
  <c r="AK1309" i="48"/>
  <c r="AE1309" i="48" s="1"/>
  <c r="AE1301" i="48"/>
  <c r="AK1297" i="48"/>
  <c r="AE1297" i="48" s="1"/>
  <c r="AK1293" i="48"/>
  <c r="AE1293" i="48" s="1"/>
  <c r="AE1289" i="48"/>
  <c r="AE1285" i="48"/>
  <c r="AK1281" i="48"/>
  <c r="AE1281" i="48" s="1"/>
  <c r="AK1277" i="48"/>
  <c r="AE1277" i="48" s="1"/>
  <c r="AE1269" i="48"/>
  <c r="AK1265" i="48"/>
  <c r="AE1265" i="48" s="1"/>
  <c r="AK1261" i="48"/>
  <c r="AE1261" i="48" s="1"/>
  <c r="AE1257" i="48"/>
  <c r="AE1253" i="48"/>
  <c r="AK1249" i="48"/>
  <c r="AE1249" i="48" s="1"/>
  <c r="AK1245" i="48"/>
  <c r="AE1245" i="48" s="1"/>
  <c r="AE1237" i="48"/>
  <c r="AK1233" i="48"/>
  <c r="AE1233" i="48" s="1"/>
  <c r="AK1229" i="48"/>
  <c r="AE1229" i="48" s="1"/>
  <c r="AE1225" i="48"/>
  <c r="AE1221" i="48"/>
  <c r="AK1217" i="48"/>
  <c r="AE1217" i="48" s="1"/>
  <c r="AK1213" i="48"/>
  <c r="AE1213" i="48" s="1"/>
  <c r="AE1205" i="48"/>
  <c r="AK1201" i="48"/>
  <c r="AE1201" i="48" s="1"/>
  <c r="AK1197" i="48"/>
  <c r="AE1197" i="48" s="1"/>
  <c r="AE1193" i="48"/>
  <c r="AE1189" i="48"/>
  <c r="AK1185" i="48"/>
  <c r="AE1185" i="48" s="1"/>
  <c r="AK1181" i="48"/>
  <c r="AE1181" i="48" s="1"/>
  <c r="AE1173" i="48"/>
  <c r="AK1169" i="48"/>
  <c r="AE1169" i="48" s="1"/>
  <c r="AK1165" i="48"/>
  <c r="AE1165" i="48" s="1"/>
  <c r="AE1161" i="48"/>
  <c r="AE1157" i="48"/>
  <c r="AK1153" i="48"/>
  <c r="AE1153" i="48" s="1"/>
  <c r="AK1149" i="48"/>
  <c r="AE1149" i="48" s="1"/>
  <c r="AE1141" i="48"/>
  <c r="AK1137" i="48"/>
  <c r="AE1137" i="48" s="1"/>
  <c r="AK1133" i="48"/>
  <c r="AE1133" i="48" s="1"/>
  <c r="AE1129" i="48"/>
  <c r="AE1125" i="48"/>
  <c r="AK1121" i="48"/>
  <c r="AE1121" i="48" s="1"/>
  <c r="AK1117" i="48"/>
  <c r="AE1117" i="48" s="1"/>
  <c r="AE1109" i="48"/>
  <c r="AK1105" i="48"/>
  <c r="AE1105" i="48" s="1"/>
  <c r="AK1101" i="48"/>
  <c r="AE1101" i="48" s="1"/>
  <c r="AE1097" i="48"/>
  <c r="AE1093" i="48"/>
  <c r="AK1089" i="48"/>
  <c r="AE1089" i="48" s="1"/>
  <c r="AK1085" i="48"/>
  <c r="AE1085" i="48" s="1"/>
  <c r="AE1077" i="48"/>
  <c r="AK1073" i="48"/>
  <c r="AE1073" i="48" s="1"/>
  <c r="AK1069" i="48"/>
  <c r="AE1069" i="48" s="1"/>
  <c r="AE1065" i="48"/>
  <c r="AE1061" i="48"/>
  <c r="AK1057" i="48"/>
  <c r="AE1057" i="48" s="1"/>
  <c r="AK1053" i="48"/>
  <c r="AE1053" i="48" s="1"/>
  <c r="AE1045" i="48"/>
  <c r="AK1041" i="48"/>
  <c r="AE1041" i="48" s="1"/>
  <c r="AK1037" i="48"/>
  <c r="AE1037" i="48" s="1"/>
  <c r="AE1033" i="48"/>
  <c r="AE1029" i="48"/>
  <c r="AK1025" i="48"/>
  <c r="AK1021" i="48"/>
  <c r="AK1009" i="48"/>
  <c r="AK1005" i="48"/>
  <c r="AE997" i="48"/>
  <c r="AK993" i="48"/>
  <c r="AE993" i="48" s="1"/>
  <c r="AK989" i="48"/>
  <c r="AE989" i="48" s="1"/>
  <c r="AE981" i="48"/>
  <c r="AK977" i="48"/>
  <c r="AE977" i="48" s="1"/>
  <c r="AK973" i="48"/>
  <c r="AE973" i="48" s="1"/>
  <c r="AE969" i="48"/>
  <c r="AE965" i="48"/>
  <c r="AK961" i="48"/>
  <c r="AE961" i="48" s="1"/>
  <c r="AE957" i="48"/>
  <c r="AK953" i="48"/>
  <c r="AE953" i="48" s="1"/>
  <c r="AK945" i="48"/>
  <c r="AE945" i="48" s="1"/>
  <c r="AE941" i="48"/>
  <c r="AK937" i="48"/>
  <c r="AK933" i="48"/>
  <c r="AE933" i="48" s="1"/>
  <c r="AE929" i="48"/>
  <c r="AK925" i="48"/>
  <c r="AE925" i="48" s="1"/>
  <c r="AK921" i="48"/>
  <c r="AE921" i="48" s="1"/>
  <c r="AK917" i="48"/>
  <c r="AE917" i="48" s="1"/>
  <c r="AE913" i="48"/>
  <c r="AK909" i="48"/>
  <c r="AE909" i="48" s="1"/>
  <c r="AK905" i="48"/>
  <c r="AE905" i="48" s="1"/>
  <c r="AE901" i="48"/>
  <c r="AK897" i="48"/>
  <c r="AE897" i="48" s="1"/>
  <c r="AE893" i="48"/>
  <c r="AK889" i="48"/>
  <c r="AE889" i="48" s="1"/>
  <c r="AE885" i="48"/>
  <c r="AK881" i="48"/>
  <c r="AE881" i="48" s="1"/>
  <c r="AK873" i="48"/>
  <c r="AE873" i="48" s="1"/>
  <c r="AK869" i="48"/>
  <c r="AE869" i="48" s="1"/>
  <c r="AE865" i="48"/>
  <c r="AK861" i="48"/>
  <c r="AE861" i="48" s="1"/>
  <c r="AK857" i="48"/>
  <c r="AE857" i="48" s="1"/>
  <c r="AK853" i="48"/>
  <c r="AE853" i="48" s="1"/>
  <c r="AK845" i="48"/>
  <c r="AE845" i="48" s="1"/>
  <c r="AK841" i="48"/>
  <c r="AE841" i="48" s="1"/>
  <c r="AE837" i="48"/>
  <c r="AK833" i="48"/>
  <c r="AE833" i="48" s="1"/>
  <c r="AE829" i="48"/>
  <c r="AK825" i="48"/>
  <c r="AE825" i="48" s="1"/>
  <c r="AK817" i="48"/>
  <c r="AE817" i="48" s="1"/>
  <c r="AE813" i="48"/>
  <c r="AK809" i="48"/>
  <c r="AE809" i="48" s="1"/>
  <c r="AK805" i="48"/>
  <c r="AE805" i="48" s="1"/>
  <c r="AE801" i="48"/>
  <c r="AK797" i="48"/>
  <c r="AE797" i="48" s="1"/>
  <c r="AK793" i="48"/>
  <c r="AE793" i="48" s="1"/>
  <c r="AK789" i="48"/>
  <c r="AE789" i="48" s="1"/>
  <c r="AE785" i="48"/>
  <c r="AK781" i="48"/>
  <c r="AE781" i="48" s="1"/>
  <c r="AK777" i="48"/>
  <c r="AE777" i="48" s="1"/>
  <c r="AE773" i="48"/>
  <c r="AK769" i="48"/>
  <c r="AE769" i="48" s="1"/>
  <c r="AE765" i="48"/>
  <c r="AK761" i="48"/>
  <c r="AE761" i="48" s="1"/>
  <c r="AE757" i="48"/>
  <c r="AK753" i="48"/>
  <c r="AE753" i="48" s="1"/>
  <c r="AK745" i="48"/>
  <c r="AE745" i="48" s="1"/>
  <c r="AK741" i="48"/>
  <c r="AE741" i="48" s="1"/>
  <c r="AK733" i="48"/>
  <c r="AE733" i="48" s="1"/>
  <c r="AK729" i="48"/>
  <c r="AE729" i="48" s="1"/>
  <c r="AE725" i="48"/>
  <c r="AK717" i="48"/>
  <c r="AE717" i="48" s="1"/>
  <c r="AK713" i="48"/>
  <c r="AE713" i="48" s="1"/>
  <c r="AK709" i="48"/>
  <c r="AE709" i="48" s="1"/>
  <c r="AE705" i="48"/>
  <c r="AK701" i="48"/>
  <c r="AE701" i="48" s="1"/>
  <c r="AK697" i="48"/>
  <c r="AE697" i="48" s="1"/>
  <c r="AK689" i="48"/>
  <c r="AE689" i="48" s="1"/>
  <c r="AK685" i="48"/>
  <c r="AE685" i="48" s="1"/>
  <c r="AK681" i="48"/>
  <c r="AE681" i="48" s="1"/>
  <c r="AK677" i="48"/>
  <c r="AK669" i="48"/>
  <c r="AK665" i="48"/>
  <c r="AE665" i="48" s="1"/>
  <c r="AE661" i="48"/>
  <c r="AK657" i="48"/>
  <c r="AE657" i="48" s="1"/>
  <c r="AK653" i="48"/>
  <c r="AK649" i="48"/>
  <c r="AK645" i="48"/>
  <c r="AK637" i="48"/>
  <c r="AK633" i="48"/>
  <c r="AK625" i="48"/>
  <c r="AK621" i="48"/>
  <c r="AE621" i="48" s="1"/>
  <c r="AK617" i="48"/>
  <c r="AE617" i="48" s="1"/>
  <c r="AK613" i="48"/>
  <c r="AE613" i="48" s="1"/>
  <c r="AE609" i="48"/>
  <c r="AK605" i="48"/>
  <c r="AE605" i="48" s="1"/>
  <c r="AK601" i="48"/>
  <c r="AE601" i="48" s="1"/>
  <c r="AE597" i="48"/>
  <c r="AK593" i="48"/>
  <c r="AE593" i="48" s="1"/>
  <c r="AK589" i="48"/>
  <c r="AE589" i="48" s="1"/>
  <c r="AK585" i="48"/>
  <c r="AE585" i="48" s="1"/>
  <c r="AK581" i="48"/>
  <c r="AE581" i="48" s="1"/>
  <c r="AE577" i="48"/>
  <c r="AK573" i="48"/>
  <c r="AE573" i="48" s="1"/>
  <c r="AK561" i="48"/>
  <c r="AE561" i="48" s="1"/>
  <c r="AK557" i="48"/>
  <c r="AE557" i="48" s="1"/>
  <c r="AK553" i="48"/>
  <c r="AE553" i="48" s="1"/>
  <c r="AK549" i="48"/>
  <c r="AE549" i="48" s="1"/>
  <c r="AE545" i="48"/>
  <c r="AK541" i="48"/>
  <c r="AE541" i="48" s="1"/>
  <c r="AK537" i="48"/>
  <c r="AE537" i="48" s="1"/>
  <c r="AE533" i="48"/>
  <c r="AK529" i="48"/>
  <c r="AE529" i="48" s="1"/>
  <c r="AK525" i="48"/>
  <c r="AE525" i="48" s="1"/>
  <c r="AK521" i="48"/>
  <c r="AE521" i="48" s="1"/>
  <c r="AK517" i="48"/>
  <c r="AE517" i="48" s="1"/>
  <c r="AE513" i="48"/>
  <c r="AK509" i="48"/>
  <c r="AE509" i="48" s="1"/>
  <c r="AK505" i="48"/>
  <c r="AE505" i="48" s="1"/>
  <c r="AK497" i="48"/>
  <c r="AE497" i="48" s="1"/>
  <c r="AK493" i="48"/>
  <c r="AE493" i="48" s="1"/>
  <c r="AK489" i="48"/>
  <c r="AE489" i="48" s="1"/>
  <c r="AK485" i="48"/>
  <c r="AE485" i="48" s="1"/>
  <c r="AE481" i="48"/>
  <c r="AK477" i="48"/>
  <c r="AE477" i="48" s="1"/>
  <c r="AK473" i="48"/>
  <c r="AE473" i="48" s="1"/>
  <c r="AE469" i="48"/>
  <c r="AK465" i="48"/>
  <c r="AE465" i="48" s="1"/>
  <c r="AK461" i="48"/>
  <c r="AE461" i="48" s="1"/>
  <c r="AK457" i="48"/>
  <c r="AE457" i="48" s="1"/>
  <c r="AK453" i="48"/>
  <c r="AE453" i="48" s="1"/>
  <c r="AE449" i="48"/>
  <c r="AK445" i="48"/>
  <c r="AE445" i="48" s="1"/>
  <c r="AK441" i="48"/>
  <c r="AE441" i="48" s="1"/>
  <c r="AK433" i="48"/>
  <c r="AE433" i="48" s="1"/>
  <c r="AK429" i="48"/>
  <c r="AE429" i="48" s="1"/>
  <c r="AK425" i="48"/>
  <c r="AE425" i="48" s="1"/>
  <c r="AK421" i="48"/>
  <c r="AE421" i="48" s="1"/>
  <c r="AE417" i="48"/>
  <c r="AK413" i="48"/>
  <c r="AE413" i="48" s="1"/>
  <c r="AK409" i="48"/>
  <c r="AE409" i="48" s="1"/>
  <c r="AE405" i="48"/>
  <c r="AK401" i="48"/>
  <c r="AE401" i="48" s="1"/>
  <c r="AK397" i="48"/>
  <c r="AE397" i="48" s="1"/>
  <c r="AK393" i="48"/>
  <c r="AE393" i="48" s="1"/>
  <c r="AK389" i="48"/>
  <c r="AK381" i="48"/>
  <c r="AK377" i="48"/>
  <c r="AK369" i="48"/>
  <c r="AK365" i="48"/>
  <c r="AK361" i="48"/>
  <c r="AK357" i="48"/>
  <c r="AE357" i="48" s="1"/>
  <c r="AK349" i="48"/>
  <c r="AE349" i="48" s="1"/>
  <c r="AK345" i="48"/>
  <c r="AE345" i="48" s="1"/>
  <c r="AE341" i="48"/>
  <c r="AK337" i="48"/>
  <c r="AE337" i="48" s="1"/>
  <c r="AK333" i="48"/>
  <c r="AE333" i="48" s="1"/>
  <c r="AK329" i="48"/>
  <c r="AE329" i="48" s="1"/>
  <c r="AK325" i="48"/>
  <c r="AE325" i="48" s="1"/>
  <c r="AE321" i="48"/>
  <c r="AK317" i="48"/>
  <c r="AE317" i="48" s="1"/>
  <c r="AK313" i="48"/>
  <c r="AE313" i="48" s="1"/>
  <c r="AK305" i="48"/>
  <c r="AE305" i="48" s="1"/>
  <c r="AK301" i="48"/>
  <c r="AE301" i="48" s="1"/>
  <c r="AK297" i="48"/>
  <c r="AE297" i="48" s="1"/>
  <c r="AK293" i="48"/>
  <c r="AE293" i="48" s="1"/>
  <c r="AE289" i="48"/>
  <c r="AK285" i="48"/>
  <c r="AE285" i="48" s="1"/>
  <c r="AK281" i="48"/>
  <c r="AE281" i="48" s="1"/>
  <c r="AE277" i="48"/>
  <c r="AK273" i="48"/>
  <c r="AE273" i="48" s="1"/>
  <c r="AK269" i="48"/>
  <c r="AE269" i="48" s="1"/>
  <c r="AK265" i="48"/>
  <c r="AE265" i="48" s="1"/>
  <c r="AK261" i="48"/>
  <c r="AE261" i="48" s="1"/>
  <c r="AE257" i="48"/>
  <c r="AK253" i="48"/>
  <c r="AE253" i="48" s="1"/>
  <c r="AK249" i="48"/>
  <c r="AE249" i="48" s="1"/>
  <c r="AK241" i="48"/>
  <c r="AE241" i="48" s="1"/>
  <c r="AK237" i="48"/>
  <c r="AE237" i="48" s="1"/>
  <c r="AE233" i="48"/>
  <c r="AK229" i="48"/>
  <c r="AE229" i="48" s="1"/>
  <c r="AK225" i="48"/>
  <c r="AE225" i="48" s="1"/>
  <c r="AK221" i="48"/>
  <c r="AE221" i="48" s="1"/>
  <c r="AK213" i="48"/>
  <c r="AE213" i="48" s="1"/>
  <c r="AK209" i="48"/>
  <c r="AE209" i="48" s="1"/>
  <c r="AE205" i="48"/>
  <c r="AK201" i="48"/>
  <c r="AE201" i="48" s="1"/>
  <c r="AK197" i="48"/>
  <c r="AE197" i="48" s="1"/>
  <c r="AK193" i="48"/>
  <c r="AE193" i="48" s="1"/>
  <c r="AK185" i="48"/>
  <c r="AE185" i="48" s="1"/>
  <c r="AK181" i="48"/>
  <c r="AE181" i="48" s="1"/>
  <c r="AK177" i="48"/>
  <c r="AE177" i="48" s="1"/>
  <c r="AK173" i="48"/>
  <c r="AE173" i="48" s="1"/>
  <c r="AK169" i="48"/>
  <c r="AE169" i="48" s="1"/>
  <c r="AK165" i="48"/>
  <c r="AE165" i="48" s="1"/>
  <c r="AK161" i="48"/>
  <c r="AE161" i="48" s="1"/>
  <c r="AK157" i="48"/>
  <c r="AE157" i="48" s="1"/>
  <c r="AK153" i="48"/>
  <c r="AE153" i="48" s="1"/>
  <c r="AK149" i="48"/>
  <c r="AE149" i="48" s="1"/>
  <c r="AK145" i="48"/>
  <c r="AE145" i="48" s="1"/>
  <c r="AK141" i="48"/>
  <c r="AE141" i="48" s="1"/>
  <c r="AK137" i="48"/>
  <c r="AE137" i="48" s="1"/>
  <c r="AE133" i="48"/>
  <c r="AK129" i="48"/>
  <c r="AE129" i="48" s="1"/>
  <c r="AK125" i="48"/>
  <c r="AE125" i="48" s="1"/>
  <c r="AK121" i="48"/>
  <c r="AE121" i="48" s="1"/>
  <c r="AE117" i="48"/>
  <c r="AK113" i="48"/>
  <c r="AE113" i="48" s="1"/>
  <c r="AK109" i="48"/>
  <c r="AE109" i="48" s="1"/>
  <c r="AE105" i="48"/>
  <c r="AK101" i="48"/>
  <c r="AE101" i="48" s="1"/>
  <c r="AK97" i="48"/>
  <c r="AE97" i="48" s="1"/>
  <c r="AK93" i="48"/>
  <c r="AE93" i="48" s="1"/>
  <c r="AE89" i="48"/>
  <c r="AK85" i="48"/>
  <c r="AE85" i="48" s="1"/>
  <c r="AK81" i="48"/>
  <c r="AE81" i="48" s="1"/>
  <c r="AE77" i="48"/>
  <c r="AK73" i="48"/>
  <c r="AE73" i="48" s="1"/>
  <c r="AK69" i="48"/>
  <c r="AE69" i="48" s="1"/>
  <c r="AK65" i="48"/>
  <c r="AE65" i="48" s="1"/>
  <c r="AE61" i="48"/>
  <c r="AK57" i="48"/>
  <c r="AE57" i="48" s="1"/>
  <c r="AK53" i="48"/>
  <c r="AE53" i="48" s="1"/>
  <c r="AK49" i="48"/>
  <c r="AE49" i="48" s="1"/>
  <c r="AK45" i="48"/>
  <c r="AE45" i="48" s="1"/>
  <c r="AK41" i="48"/>
  <c r="AE41" i="48" s="1"/>
  <c r="AK37" i="48"/>
  <c r="AE37" i="48" s="1"/>
  <c r="AK33" i="48"/>
  <c r="AE33" i="48" s="1"/>
  <c r="AK29" i="48"/>
  <c r="AE29" i="48" s="1"/>
  <c r="AK25" i="48"/>
  <c r="AE25" i="48" s="1"/>
  <c r="AK21" i="48"/>
  <c r="AE21" i="48" s="1"/>
  <c r="AK17" i="48"/>
  <c r="AE17" i="48" s="1"/>
  <c r="AK13" i="48"/>
  <c r="AE13" i="48" s="1"/>
  <c r="AK9" i="48"/>
  <c r="AE9" i="48" s="1"/>
  <c r="AE5" i="48"/>
  <c r="AK3225" i="48"/>
  <c r="AE3225" i="48" s="1"/>
  <c r="AK3193" i="48"/>
  <c r="AK3161" i="48"/>
  <c r="AK3129" i="48"/>
  <c r="AK3097" i="48"/>
  <c r="AK3065" i="48"/>
  <c r="AE3065" i="48" s="1"/>
  <c r="AK3033" i="48"/>
  <c r="AE3033" i="48" s="1"/>
  <c r="AK2969" i="48"/>
  <c r="AE2969" i="48" s="1"/>
  <c r="AK2937" i="48"/>
  <c r="AE2937" i="48" s="1"/>
  <c r="AK2905" i="48"/>
  <c r="AE2905" i="48" s="1"/>
  <c r="AK2873" i="48"/>
  <c r="AK2841" i="48"/>
  <c r="AK2809" i="48"/>
  <c r="AK2777" i="48"/>
  <c r="AE2777" i="48" s="1"/>
  <c r="AK2713" i="48"/>
  <c r="AK2681" i="48"/>
  <c r="AE2681" i="48" s="1"/>
  <c r="AK2649" i="48"/>
  <c r="AE2649" i="48" s="1"/>
  <c r="AK2617" i="48"/>
  <c r="AE2617" i="48" s="1"/>
  <c r="AK2585" i="48"/>
  <c r="AE2585" i="48" s="1"/>
  <c r="AK2553" i="48"/>
  <c r="AE2553" i="48" s="1"/>
  <c r="AK2521" i="48"/>
  <c r="AE2521" i="48" s="1"/>
  <c r="AK2457" i="48"/>
  <c r="AE2457" i="48" s="1"/>
  <c r="AK2425" i="48"/>
  <c r="AE2425" i="48" s="1"/>
  <c r="AK2393" i="48"/>
  <c r="AE2393" i="48" s="1"/>
  <c r="AK2329" i="48"/>
  <c r="AE2329" i="48" s="1"/>
  <c r="AK2297" i="48"/>
  <c r="AE2297" i="48" s="1"/>
  <c r="AK2265" i="48"/>
  <c r="AE2265" i="48" s="1"/>
  <c r="AK2233" i="48"/>
  <c r="AE2233" i="48" s="1"/>
  <c r="AK2201" i="48"/>
  <c r="AE2201" i="48" s="1"/>
  <c r="AK2169" i="48"/>
  <c r="AE2169" i="48" s="1"/>
  <c r="AK2137" i="48"/>
  <c r="AE2137" i="48" s="1"/>
  <c r="AK2105" i="48"/>
  <c r="AE2105" i="48" s="1"/>
  <c r="AK2073" i="48"/>
  <c r="AE2073" i="48" s="1"/>
  <c r="AK2041" i="48"/>
  <c r="AE2041" i="48" s="1"/>
  <c r="AK2009" i="48"/>
  <c r="AE2009" i="48" s="1"/>
  <c r="AK1977" i="48"/>
  <c r="AE1977" i="48" s="1"/>
  <c r="AK1945" i="48"/>
  <c r="AE1945" i="48" s="1"/>
  <c r="AK1881" i="48"/>
  <c r="AE1881" i="48" s="1"/>
  <c r="AK1849" i="48"/>
  <c r="AE1849" i="48" s="1"/>
  <c r="AK1817" i="48"/>
  <c r="AE1817" i="48" s="1"/>
  <c r="AK1785" i="48"/>
  <c r="AE1785" i="48" s="1"/>
  <c r="AK1753" i="48"/>
  <c r="AE1753" i="48" s="1"/>
  <c r="AK1721" i="48"/>
  <c r="AE1721" i="48" s="1"/>
  <c r="AK1689" i="48"/>
  <c r="AE1689" i="48" s="1"/>
  <c r="AK1657" i="48"/>
  <c r="AE1657" i="48" s="1"/>
  <c r="AK1625" i="48"/>
  <c r="AE1625" i="48" s="1"/>
  <c r="AK1593" i="48"/>
  <c r="AE1593" i="48" s="1"/>
  <c r="AK1561" i="48"/>
  <c r="AE1561" i="48" s="1"/>
  <c r="AK1529" i="48"/>
  <c r="AE1529" i="48" s="1"/>
  <c r="AK1497" i="48"/>
  <c r="AE1497" i="48" s="1"/>
  <c r="AK1465" i="48"/>
  <c r="AE1465" i="48" s="1"/>
  <c r="AK1433" i="48"/>
  <c r="AE1433" i="48" s="1"/>
  <c r="AK1401" i="48"/>
  <c r="AE1401" i="48" s="1"/>
  <c r="AK1369" i="48"/>
  <c r="AE1369" i="48" s="1"/>
  <c r="AK1337" i="48"/>
  <c r="AE1337" i="48" s="1"/>
  <c r="AK1305" i="48"/>
  <c r="AE1305" i="48" s="1"/>
  <c r="AK1273" i="48"/>
  <c r="AE1273" i="48" s="1"/>
  <c r="AK1241" i="48"/>
  <c r="AE1241" i="48" s="1"/>
  <c r="AK1209" i="48"/>
  <c r="AE1209" i="48" s="1"/>
  <c r="AK1177" i="48"/>
  <c r="AE1177" i="48" s="1"/>
  <c r="AK1145" i="48"/>
  <c r="AE1145" i="48" s="1"/>
  <c r="AK1113" i="48"/>
  <c r="AE1113" i="48" s="1"/>
  <c r="AK1081" i="48"/>
  <c r="AE1081" i="48" s="1"/>
  <c r="AK1049" i="48"/>
  <c r="AE1049" i="48" s="1"/>
  <c r="AK1017" i="48"/>
  <c r="AK985" i="48"/>
  <c r="AE985" i="48" s="1"/>
  <c r="AK949" i="48"/>
  <c r="AE949" i="48" s="1"/>
  <c r="AK877" i="48"/>
  <c r="AE877" i="48" s="1"/>
  <c r="AK849" i="48"/>
  <c r="AE849" i="48" s="1"/>
  <c r="AK821" i="48"/>
  <c r="AE821" i="48" s="1"/>
  <c r="AK749" i="48"/>
  <c r="AE749" i="48" s="1"/>
  <c r="AK693" i="48"/>
  <c r="AE693" i="48" s="1"/>
  <c r="AK672" i="48"/>
  <c r="AK651" i="48"/>
  <c r="AK629" i="48"/>
  <c r="AK608" i="48"/>
  <c r="AE608" i="48" s="1"/>
  <c r="AK587" i="48"/>
  <c r="AE587" i="48" s="1"/>
  <c r="AK565" i="48"/>
  <c r="AE565" i="48" s="1"/>
  <c r="AK544" i="48"/>
  <c r="AE544" i="48" s="1"/>
  <c r="AK523" i="48"/>
  <c r="AE523" i="48" s="1"/>
  <c r="AK501" i="48"/>
  <c r="AE501" i="48" s="1"/>
  <c r="AK480" i="48"/>
  <c r="AE480" i="48" s="1"/>
  <c r="AK437" i="48"/>
  <c r="AE437" i="48" s="1"/>
  <c r="AK416" i="48"/>
  <c r="AE416" i="48" s="1"/>
  <c r="AK373" i="48"/>
  <c r="AK352" i="48"/>
  <c r="AE352" i="48" s="1"/>
  <c r="AK309" i="48"/>
  <c r="AE309" i="48" s="1"/>
  <c r="AK288" i="48"/>
  <c r="AE288" i="48" s="1"/>
  <c r="AK245" i="48"/>
  <c r="AE245" i="48" s="1"/>
  <c r="AK217" i="48"/>
  <c r="AE217" i="48" s="1"/>
  <c r="AK189" i="48"/>
  <c r="AE189" i="48" s="1"/>
  <c r="AE3073" i="48"/>
  <c r="AE2525" i="48"/>
  <c r="AE2333" i="48"/>
  <c r="AE2029" i="48"/>
  <c r="AE1857" i="48"/>
  <c r="AE721" i="48"/>
  <c r="AE491" i="48"/>
  <c r="AK483" i="48"/>
  <c r="AE483" i="48" s="1"/>
  <c r="AK479" i="48"/>
  <c r="AE479" i="48" s="1"/>
  <c r="AE471" i="48"/>
  <c r="AK467" i="48"/>
  <c r="AE467" i="48" s="1"/>
  <c r="AK463" i="48"/>
  <c r="AE463" i="48" s="1"/>
  <c r="AE459" i="48"/>
  <c r="AK451" i="48"/>
  <c r="AE451" i="48" s="1"/>
  <c r="AK447" i="48"/>
  <c r="AE447" i="48" s="1"/>
  <c r="AE439" i="48"/>
  <c r="AK435" i="48"/>
  <c r="AE435" i="48" s="1"/>
  <c r="AK431" i="48"/>
  <c r="AE431" i="48" s="1"/>
  <c r="AE427" i="48"/>
  <c r="AK419" i="48"/>
  <c r="AE419" i="48" s="1"/>
  <c r="AK415" i="48"/>
  <c r="AE415" i="48" s="1"/>
  <c r="AE407" i="48"/>
  <c r="AK403" i="48"/>
  <c r="AE403" i="48" s="1"/>
  <c r="AK399" i="48"/>
  <c r="AE399" i="48" s="1"/>
  <c r="AE395" i="48"/>
  <c r="AK387" i="48"/>
  <c r="AK383" i="48"/>
  <c r="AK371" i="48"/>
  <c r="AK367" i="48"/>
  <c r="AK355" i="48"/>
  <c r="AE355" i="48" s="1"/>
  <c r="AK351" i="48"/>
  <c r="AE351" i="48" s="1"/>
  <c r="AE343" i="48"/>
  <c r="AK339" i="48"/>
  <c r="AE339" i="48" s="1"/>
  <c r="AK335" i="48"/>
  <c r="AE335" i="48" s="1"/>
  <c r="AE331" i="48"/>
  <c r="AK323" i="48"/>
  <c r="AE323" i="48" s="1"/>
  <c r="AK319" i="48"/>
  <c r="AE319" i="48" s="1"/>
  <c r="AE311" i="48"/>
  <c r="AK307" i="48"/>
  <c r="AE307" i="48" s="1"/>
  <c r="AK303" i="48"/>
  <c r="AE303" i="48" s="1"/>
  <c r="AE299" i="48"/>
  <c r="AK291" i="48"/>
  <c r="AE291" i="48" s="1"/>
  <c r="AK287" i="48"/>
  <c r="AE287" i="48" s="1"/>
  <c r="AE279" i="48"/>
  <c r="AK275" i="48"/>
  <c r="AE275" i="48" s="1"/>
  <c r="AK271" i="48"/>
  <c r="AE271" i="48" s="1"/>
  <c r="AE267" i="48"/>
  <c r="AK259" i="48"/>
  <c r="AE259" i="48" s="1"/>
  <c r="AK255" i="48"/>
  <c r="AE255" i="48" s="1"/>
  <c r="AE247" i="48"/>
  <c r="AK243" i="48"/>
  <c r="AE243" i="48" s="1"/>
  <c r="AK235" i="48"/>
  <c r="AE235" i="48" s="1"/>
  <c r="AE231" i="48"/>
  <c r="AK227" i="48"/>
  <c r="AE227" i="48" s="1"/>
  <c r="AK219" i="48"/>
  <c r="AE219" i="48" s="1"/>
  <c r="AK215" i="48"/>
  <c r="AE215" i="48" s="1"/>
  <c r="AK207" i="48"/>
  <c r="AE207" i="48" s="1"/>
  <c r="AK203" i="48"/>
  <c r="AE203" i="48" s="1"/>
  <c r="AK199" i="48"/>
  <c r="AE199" i="48" s="1"/>
  <c r="AK191" i="48"/>
  <c r="AE191" i="48" s="1"/>
  <c r="AK187" i="48"/>
  <c r="AE187" i="48" s="1"/>
  <c r="AK179" i="48"/>
  <c r="AE179" i="48" s="1"/>
  <c r="AE175" i="48"/>
  <c r="AK171" i="48"/>
  <c r="AE171" i="48" s="1"/>
  <c r="AK163" i="48"/>
  <c r="AE163" i="48" s="1"/>
  <c r="AE159" i="48"/>
  <c r="AK155" i="48"/>
  <c r="AE155" i="48" s="1"/>
  <c r="AK151" i="48"/>
  <c r="AE151" i="48" s="1"/>
  <c r="AE147" i="48"/>
  <c r="AK143" i="48"/>
  <c r="AE143" i="48" s="1"/>
  <c r="AK139" i="48"/>
  <c r="AE139" i="48" s="1"/>
  <c r="AK135" i="48"/>
  <c r="AE135" i="48" s="1"/>
  <c r="AE131" i="48"/>
  <c r="AK127" i="48"/>
  <c r="AE127" i="48" s="1"/>
  <c r="AK123" i="48"/>
  <c r="AE123" i="48" s="1"/>
  <c r="AE119" i="48"/>
  <c r="AK115" i="48"/>
  <c r="AE115" i="48" s="1"/>
  <c r="AK107" i="48"/>
  <c r="AE107" i="48" s="1"/>
  <c r="AE103" i="48"/>
  <c r="AK99" i="48"/>
  <c r="AE99" i="48" s="1"/>
  <c r="AK91" i="48"/>
  <c r="AE91" i="48" s="1"/>
  <c r="AK87" i="48"/>
  <c r="AE87" i="48" s="1"/>
  <c r="AK79" i="48"/>
  <c r="AE79" i="48" s="1"/>
  <c r="AK75" i="48"/>
  <c r="AE75" i="48" s="1"/>
  <c r="AK71" i="48"/>
  <c r="AE71" i="48" s="1"/>
  <c r="AK63" i="48"/>
  <c r="AE63" i="48" s="1"/>
  <c r="AK59" i="48"/>
  <c r="AE59" i="48" s="1"/>
  <c r="AK51" i="48"/>
  <c r="AE51" i="48" s="1"/>
  <c r="AE47" i="48"/>
  <c r="AK43" i="48"/>
  <c r="AE43" i="48" s="1"/>
  <c r="AK35" i="48"/>
  <c r="AE35" i="48" s="1"/>
  <c r="AE31" i="48"/>
  <c r="AK27" i="48"/>
  <c r="AE27" i="48" s="1"/>
  <c r="AK23" i="48"/>
  <c r="AE23" i="48" s="1"/>
  <c r="AE19" i="48"/>
  <c r="AK15" i="48"/>
  <c r="AE15" i="48" s="1"/>
  <c r="AK11" i="48"/>
  <c r="AE11" i="48" s="1"/>
  <c r="AK7" i="48"/>
  <c r="AE7" i="48" s="1"/>
  <c r="AE3" i="48"/>
  <c r="AK487" i="48"/>
  <c r="AE487" i="48" s="1"/>
  <c r="AK455" i="48"/>
  <c r="AE455" i="48" s="1"/>
  <c r="AK423" i="48"/>
  <c r="AE423" i="48" s="1"/>
  <c r="AK391" i="48"/>
  <c r="AK359" i="48"/>
  <c r="AK327" i="48"/>
  <c r="AE327" i="48" s="1"/>
  <c r="AK295" i="48"/>
  <c r="AE295" i="48" s="1"/>
  <c r="AK263" i="48"/>
  <c r="AE263" i="48" s="1"/>
  <c r="AK239" i="48"/>
  <c r="AE239" i="48" s="1"/>
  <c r="AK211" i="48"/>
  <c r="AE211" i="48" s="1"/>
  <c r="AK183" i="48"/>
  <c r="AE183" i="48" s="1"/>
  <c r="AK111" i="48"/>
  <c r="AE111" i="48" s="1"/>
  <c r="AK83" i="48"/>
  <c r="AE83" i="48" s="1"/>
  <c r="AK55" i="48"/>
  <c r="AE55" i="48" s="1"/>
  <c r="AK458" i="48"/>
  <c r="AE458" i="48" s="1"/>
  <c r="AK454" i="48"/>
  <c r="AE454" i="48" s="1"/>
  <c r="AK450" i="48"/>
  <c r="AE450" i="48" s="1"/>
  <c r="AK446" i="48"/>
  <c r="AE446" i="48" s="1"/>
  <c r="AK442" i="48"/>
  <c r="AE442" i="48" s="1"/>
  <c r="AK438" i="48"/>
  <c r="AE438" i="48" s="1"/>
  <c r="AK434" i="48"/>
  <c r="AE434" i="48" s="1"/>
  <c r="AK430" i="48"/>
  <c r="AE430" i="48" s="1"/>
  <c r="AK426" i="48"/>
  <c r="AE426" i="48" s="1"/>
  <c r="AK422" i="48"/>
  <c r="AE422" i="48" s="1"/>
  <c r="AK418" i="48"/>
  <c r="AE418" i="48" s="1"/>
  <c r="AK414" i="48"/>
  <c r="AE414" i="48" s="1"/>
  <c r="AK410" i="48"/>
  <c r="AE410" i="48" s="1"/>
  <c r="AK406" i="48"/>
  <c r="AE406" i="48" s="1"/>
  <c r="AK402" i="48"/>
  <c r="AE402" i="48" s="1"/>
  <c r="AK398" i="48"/>
  <c r="AE398" i="48" s="1"/>
  <c r="AK394" i="48"/>
  <c r="AE394" i="48" s="1"/>
  <c r="AK390" i="48"/>
  <c r="AK386" i="48"/>
  <c r="AK382" i="48"/>
  <c r="AK378" i="48"/>
  <c r="AK374" i="48"/>
  <c r="AK370" i="48"/>
  <c r="AK366" i="48"/>
  <c r="AK362" i="48"/>
  <c r="AK358" i="48"/>
  <c r="AK354" i="48"/>
  <c r="AE354" i="48" s="1"/>
  <c r="AK350" i="48"/>
  <c r="AE350" i="48" s="1"/>
  <c r="AK346" i="48"/>
  <c r="AE346" i="48" s="1"/>
  <c r="AK342" i="48"/>
  <c r="AE342" i="48" s="1"/>
  <c r="AK338" i="48"/>
  <c r="AE338" i="48" s="1"/>
  <c r="AK334" i="48"/>
  <c r="AE334" i="48" s="1"/>
  <c r="AK330" i="48"/>
  <c r="AE330" i="48" s="1"/>
  <c r="AK326" i="48"/>
  <c r="AE326" i="48" s="1"/>
  <c r="AK322" i="48"/>
  <c r="AE322" i="48" s="1"/>
  <c r="AK318" i="48"/>
  <c r="AE318" i="48" s="1"/>
  <c r="AK314" i="48"/>
  <c r="AE314" i="48" s="1"/>
  <c r="AK310" i="48"/>
  <c r="AE310" i="48" s="1"/>
  <c r="AK306" i="48"/>
  <c r="AE306" i="48" s="1"/>
  <c r="AK302" i="48"/>
  <c r="AE302" i="48" s="1"/>
  <c r="AK298" i="48"/>
  <c r="AE298" i="48" s="1"/>
  <c r="AK294" i="48"/>
  <c r="AE294" i="48" s="1"/>
  <c r="AK290" i="48"/>
  <c r="AE290" i="48" s="1"/>
  <c r="AK286" i="48"/>
  <c r="AE286" i="48" s="1"/>
  <c r="AK282" i="48"/>
  <c r="AE282" i="48" s="1"/>
  <c r="AK278" i="48"/>
  <c r="AE278" i="48" s="1"/>
  <c r="AK274" i="48"/>
  <c r="AE274" i="48" s="1"/>
  <c r="AK270" i="48"/>
  <c r="AE270" i="48" s="1"/>
  <c r="AK266" i="48"/>
  <c r="AE266" i="48" s="1"/>
  <c r="AK262" i="48"/>
  <c r="AE262" i="48" s="1"/>
  <c r="AK258" i="48"/>
  <c r="AE258" i="48" s="1"/>
  <c r="AK254" i="48"/>
  <c r="AE254" i="48" s="1"/>
  <c r="AK250" i="48"/>
  <c r="AE250" i="48" s="1"/>
  <c r="AK246" i="48"/>
  <c r="AE246" i="48" s="1"/>
  <c r="AK242" i="48"/>
  <c r="AE242" i="48" s="1"/>
  <c r="AK234" i="48"/>
  <c r="AE234" i="48" s="1"/>
  <c r="AK230" i="48"/>
  <c r="AE230" i="48" s="1"/>
  <c r="AE226" i="48"/>
  <c r="AK222" i="48"/>
  <c r="AE222" i="48" s="1"/>
  <c r="AE218" i="48"/>
  <c r="AK214" i="48"/>
  <c r="AE214" i="48" s="1"/>
  <c r="AK206" i="48"/>
  <c r="AE206" i="48" s="1"/>
  <c r="AE202" i="48"/>
  <c r="AK198" i="48"/>
  <c r="AE198" i="48" s="1"/>
  <c r="AK194" i="48"/>
  <c r="AE194" i="48" s="1"/>
  <c r="AE190" i="48"/>
  <c r="AK186" i="48"/>
  <c r="AE186" i="48" s="1"/>
  <c r="AK182" i="48"/>
  <c r="AE182" i="48" s="1"/>
  <c r="AK178" i="48"/>
  <c r="AE178" i="48" s="1"/>
  <c r="AE174" i="48"/>
  <c r="AK170" i="48"/>
  <c r="AE170" i="48" s="1"/>
  <c r="AK166" i="48"/>
  <c r="AE166" i="48" s="1"/>
  <c r="AE162" i="48"/>
  <c r="AK158" i="48"/>
  <c r="AE158" i="48" s="1"/>
  <c r="AE154" i="48"/>
  <c r="AK150" i="48"/>
  <c r="AE150" i="48" s="1"/>
  <c r="AE146" i="48"/>
  <c r="AK142" i="48"/>
  <c r="AE142" i="48" s="1"/>
  <c r="AK134" i="48"/>
  <c r="AE134" i="48" s="1"/>
  <c r="AK130" i="48"/>
  <c r="AE130" i="48" s="1"/>
  <c r="AE126" i="48"/>
  <c r="AK122" i="48"/>
  <c r="AE122" i="48" s="1"/>
  <c r="AK118" i="48"/>
  <c r="AE118" i="48" s="1"/>
  <c r="AK114" i="48"/>
  <c r="AE114" i="48" s="1"/>
  <c r="AK106" i="48"/>
  <c r="AE106" i="48" s="1"/>
  <c r="AK102" i="48"/>
  <c r="AE102" i="48" s="1"/>
  <c r="AE98" i="48"/>
  <c r="AK94" i="48"/>
  <c r="AE94" i="48" s="1"/>
  <c r="AE90" i="48"/>
  <c r="AK86" i="48"/>
  <c r="AE86" i="48" s="1"/>
  <c r="AK78" i="48"/>
  <c r="AE78" i="48" s="1"/>
  <c r="AE74" i="48"/>
  <c r="AK70" i="48"/>
  <c r="AE70" i="48" s="1"/>
  <c r="AK66" i="48"/>
  <c r="AE66" i="48" s="1"/>
  <c r="AE62" i="48"/>
  <c r="AK58" i="48"/>
  <c r="AE58" i="48" s="1"/>
  <c r="AK54" i="48"/>
  <c r="AE54" i="48" s="1"/>
  <c r="AK50" i="48"/>
  <c r="AE50" i="48" s="1"/>
  <c r="AE46" i="48"/>
  <c r="AK42" i="48"/>
  <c r="AE42" i="48" s="1"/>
  <c r="AK38" i="48"/>
  <c r="AE38" i="48" s="1"/>
  <c r="AE34" i="48"/>
  <c r="AK30" i="48"/>
  <c r="AE30" i="48" s="1"/>
  <c r="AE26" i="48"/>
  <c r="AK22" i="48"/>
  <c r="AE22" i="48" s="1"/>
  <c r="AE18" i="48"/>
  <c r="AK14" i="48"/>
  <c r="AE14" i="48" s="1"/>
  <c r="AK6" i="48"/>
  <c r="AE6" i="48" s="1"/>
  <c r="AK475" i="48"/>
  <c r="AE475" i="48" s="1"/>
  <c r="AK443" i="48"/>
  <c r="AE443" i="48" s="1"/>
  <c r="AK411" i="48"/>
  <c r="AE411" i="48" s="1"/>
  <c r="AK379" i="48"/>
  <c r="AK347" i="48"/>
  <c r="AE347" i="48" s="1"/>
  <c r="AK315" i="48"/>
  <c r="AE315" i="48" s="1"/>
  <c r="AK283" i="48"/>
  <c r="AE283" i="48" s="1"/>
  <c r="AK251" i="48"/>
  <c r="AE251" i="48" s="1"/>
  <c r="AK238" i="48"/>
  <c r="AE238" i="48" s="1"/>
  <c r="AK223" i="48"/>
  <c r="AE223" i="48" s="1"/>
  <c r="AK210" i="48"/>
  <c r="AE210" i="48" s="1"/>
  <c r="AK195" i="48"/>
  <c r="AE195" i="48" s="1"/>
  <c r="AK167" i="48"/>
  <c r="AE167" i="48" s="1"/>
  <c r="AK138" i="48"/>
  <c r="AE138" i="48" s="1"/>
  <c r="AK110" i="48"/>
  <c r="AE110" i="48" s="1"/>
  <c r="AK95" i="48"/>
  <c r="AE95" i="48" s="1"/>
  <c r="AK82" i="48"/>
  <c r="AE82" i="48" s="1"/>
  <c r="AK67" i="48"/>
  <c r="AE67" i="48" s="1"/>
  <c r="AK39" i="48"/>
  <c r="AE39" i="48" s="1"/>
  <c r="AK10" i="48"/>
  <c r="AE10" i="48" s="1"/>
  <c r="AK4" i="48"/>
  <c r="AE4" i="48" s="1"/>
  <c r="AJ3226" i="48"/>
  <c r="AJ3227" i="48" s="1"/>
  <c r="AJ2893" i="48"/>
  <c r="AJ2894" i="48" s="1"/>
  <c r="AJ2895" i="48" s="1"/>
  <c r="AJ2896" i="48" s="1"/>
  <c r="AJ2786" i="48"/>
  <c r="AJ2787" i="48" s="1"/>
  <c r="AJ2788" i="48" s="1"/>
  <c r="AJ2789" i="48" s="1"/>
  <c r="AJ2729" i="48"/>
  <c r="AE2729" i="48" s="1"/>
  <c r="AJ934" i="48"/>
  <c r="AJ935" i="48" s="1"/>
  <c r="AJ936" i="48" s="1"/>
  <c r="AJ937" i="48" s="1"/>
  <c r="AJ666" i="48"/>
  <c r="AJ667" i="48" s="1"/>
  <c r="AJ668" i="48" s="1"/>
  <c r="AJ669" i="48" s="1"/>
  <c r="AJ670" i="48" s="1"/>
  <c r="AJ671" i="48" s="1"/>
  <c r="AJ672" i="48" s="1"/>
  <c r="AJ673" i="48" s="1"/>
  <c r="AJ358" i="48"/>
  <c r="AJ359" i="48" s="1"/>
  <c r="AJ360" i="48" s="1"/>
  <c r="AJ361" i="48" s="1"/>
  <c r="AJ362" i="48" s="1"/>
  <c r="AJ363" i="48" s="1"/>
  <c r="AJ2608" i="48"/>
  <c r="AJ2609" i="48" s="1"/>
  <c r="AJ2610" i="48" s="1"/>
  <c r="AJ2611" i="48" s="1"/>
  <c r="AJ2612" i="48" s="1"/>
  <c r="AJ2613" i="48" s="1"/>
  <c r="AJ2576" i="48"/>
  <c r="AJ2577" i="48" s="1"/>
  <c r="AJ2578" i="48" s="1"/>
  <c r="AJ2579" i="48" s="1"/>
  <c r="AJ2580" i="48" s="1"/>
  <c r="AJ2581" i="48" s="1"/>
  <c r="AJ2582" i="48" s="1"/>
  <c r="AJ2583" i="48" s="1"/>
  <c r="AJ2584" i="48" s="1"/>
  <c r="AJ1000" i="48"/>
  <c r="AJ1001" i="48" s="1"/>
  <c r="AJ623" i="48"/>
  <c r="AJ624" i="48" s="1"/>
  <c r="AJ625" i="48" s="1"/>
  <c r="AJ626" i="48" s="1"/>
  <c r="AJ627" i="48" s="1"/>
  <c r="AJ628" i="48" s="1"/>
  <c r="AJ629" i="48" s="1"/>
  <c r="AJ630" i="48" s="1"/>
  <c r="AE1521" i="48" l="1"/>
  <c r="AE1541" i="48"/>
  <c r="AE1526" i="48"/>
  <c r="AE1542" i="48"/>
  <c r="AE1531" i="48"/>
  <c r="AE1523" i="48"/>
  <c r="AE1522" i="48"/>
  <c r="AE1538" i="48"/>
  <c r="AE1519" i="48"/>
  <c r="AE1539" i="48"/>
  <c r="AE3095" i="48"/>
  <c r="AE1524" i="48"/>
  <c r="AE1540" i="48"/>
  <c r="AE2873" i="48"/>
  <c r="AE2306" i="48"/>
  <c r="AE2867" i="48"/>
  <c r="AE3104" i="48"/>
  <c r="AE3110" i="48"/>
  <c r="AE3101" i="48"/>
  <c r="AE1533" i="48"/>
  <c r="AE1530" i="48"/>
  <c r="AE1543" i="48"/>
  <c r="AE1527" i="48"/>
  <c r="AE1528" i="48"/>
  <c r="AE1544" i="48"/>
  <c r="AE3102" i="48"/>
  <c r="AE1537" i="48"/>
  <c r="AE1518" i="48"/>
  <c r="AE1534" i="48"/>
  <c r="AE1535" i="48"/>
  <c r="AE1532" i="48"/>
  <c r="AE2713" i="48"/>
  <c r="AE2699" i="48"/>
  <c r="AE2690" i="48"/>
  <c r="AE2871" i="48"/>
  <c r="AE2865" i="48"/>
  <c r="AE2870" i="48"/>
  <c r="AE2869" i="48"/>
  <c r="AE2866" i="48"/>
  <c r="AE2868" i="48"/>
  <c r="AE2874" i="48"/>
  <c r="AE358" i="48"/>
  <c r="AE937" i="48"/>
  <c r="AE2583" i="48"/>
  <c r="AE2580" i="48"/>
  <c r="AE2581" i="48"/>
  <c r="AE936" i="48"/>
  <c r="AE2709" i="48"/>
  <c r="AE3093" i="48"/>
  <c r="AJ674" i="48"/>
  <c r="AJ675" i="48" s="1"/>
  <c r="AJ676" i="48" s="1"/>
  <c r="AJ677" i="48" s="1"/>
  <c r="AJ678" i="48" s="1"/>
  <c r="AJ679" i="48" s="1"/>
  <c r="AE679" i="48" s="1"/>
  <c r="AE673" i="48"/>
  <c r="AJ2790" i="48"/>
  <c r="AJ2791" i="48" s="1"/>
  <c r="AJ2792" i="48" s="1"/>
  <c r="AJ2793" i="48" s="1"/>
  <c r="AE2789" i="48"/>
  <c r="AJ2614" i="48"/>
  <c r="AJ2615" i="48" s="1"/>
  <c r="AJ2616" i="48" s="1"/>
  <c r="AE2616" i="48" s="1"/>
  <c r="AE2613" i="48"/>
  <c r="AJ1002" i="48"/>
  <c r="AJ1003" i="48" s="1"/>
  <c r="AJ1004" i="48" s="1"/>
  <c r="AJ1005" i="48" s="1"/>
  <c r="AJ1006" i="48" s="1"/>
  <c r="AJ1007" i="48" s="1"/>
  <c r="AJ1008" i="48" s="1"/>
  <c r="AJ1009" i="48" s="1"/>
  <c r="AJ1010" i="48" s="1"/>
  <c r="AJ1011" i="48" s="1"/>
  <c r="AJ1012" i="48" s="1"/>
  <c r="AJ1013" i="48" s="1"/>
  <c r="AE1001" i="48"/>
  <c r="AE630" i="48"/>
  <c r="AJ631" i="48"/>
  <c r="AJ632" i="48" s="1"/>
  <c r="AJ633" i="48" s="1"/>
  <c r="AJ634" i="48" s="1"/>
  <c r="AJ635" i="48" s="1"/>
  <c r="AJ636" i="48" s="1"/>
  <c r="AJ637" i="48" s="1"/>
  <c r="AJ638" i="48" s="1"/>
  <c r="AJ639" i="48" s="1"/>
  <c r="AJ640" i="48" s="1"/>
  <c r="AJ641" i="48" s="1"/>
  <c r="AJ364" i="48"/>
  <c r="AJ365" i="48" s="1"/>
  <c r="AJ366" i="48" s="1"/>
  <c r="AJ367" i="48" s="1"/>
  <c r="AJ368" i="48" s="1"/>
  <c r="AJ369" i="48" s="1"/>
  <c r="AJ370" i="48" s="1"/>
  <c r="AJ371" i="48" s="1"/>
  <c r="AJ372" i="48" s="1"/>
  <c r="AJ373" i="48" s="1"/>
  <c r="AJ374" i="48" s="1"/>
  <c r="AJ375" i="48" s="1"/>
  <c r="AE363" i="48"/>
  <c r="AE362" i="48"/>
  <c r="AE361" i="48"/>
  <c r="AE1809" i="48"/>
  <c r="AE2697" i="48"/>
  <c r="AE3109" i="48"/>
  <c r="AE670" i="48"/>
  <c r="AE1810" i="48"/>
  <c r="AE2578" i="48"/>
  <c r="AE2610" i="48"/>
  <c r="AE2702" i="48"/>
  <c r="AE3114" i="48"/>
  <c r="AE2706" i="48"/>
  <c r="AE2711" i="48"/>
  <c r="AE2787" i="48"/>
  <c r="AE3107" i="48"/>
  <c r="AE2708" i="48"/>
  <c r="AE2584" i="48"/>
  <c r="AE2696" i="48"/>
  <c r="AE2872" i="48"/>
  <c r="AE2701" i="48"/>
  <c r="AE3113" i="48"/>
  <c r="AE2710" i="48"/>
  <c r="AE3094" i="48"/>
  <c r="AE2582" i="48"/>
  <c r="AE3098" i="48"/>
  <c r="AE2579" i="48"/>
  <c r="AE2695" i="48"/>
  <c r="AE3111" i="48"/>
  <c r="AE3096" i="48"/>
  <c r="AE2704" i="48"/>
  <c r="AE3092" i="48"/>
  <c r="AE2691" i="48"/>
  <c r="AE2875" i="48"/>
  <c r="AE2705" i="48"/>
  <c r="AE2692" i="48"/>
  <c r="AE2896" i="48"/>
  <c r="AE1808" i="48"/>
  <c r="AE2712" i="48"/>
  <c r="AE3100" i="48"/>
  <c r="AE2611" i="48"/>
  <c r="AE2703" i="48"/>
  <c r="AE3103" i="48"/>
  <c r="AE672" i="48"/>
  <c r="AE3097" i="48"/>
  <c r="AE2609" i="48"/>
  <c r="AE2693" i="48"/>
  <c r="AE3105" i="48"/>
  <c r="AE1806" i="48"/>
  <c r="AE2694" i="48"/>
  <c r="AE3106" i="48"/>
  <c r="AE671" i="48"/>
  <c r="AE2698" i="48"/>
  <c r="AE360" i="48"/>
  <c r="AE935" i="48"/>
  <c r="AE1811" i="48"/>
  <c r="AE1807" i="48"/>
  <c r="AE2707" i="48"/>
  <c r="AE3099" i="48"/>
  <c r="AE2700" i="48"/>
  <c r="AE2876" i="48"/>
  <c r="AE3108" i="48"/>
  <c r="AE2612" i="48"/>
  <c r="AE2788" i="48"/>
  <c r="AE3112" i="48"/>
  <c r="AE3115" i="48"/>
  <c r="AE2893" i="48"/>
  <c r="AE2307" i="48"/>
  <c r="AE1517" i="48"/>
  <c r="AE2862" i="48"/>
  <c r="AE2195" i="48"/>
  <c r="AE623" i="48"/>
  <c r="AE1515" i="48"/>
  <c r="AE1516" i="48"/>
  <c r="AE359" i="48"/>
  <c r="AE625" i="48"/>
  <c r="AE3226" i="48"/>
  <c r="AE2194" i="48"/>
  <c r="AE2863" i="48"/>
  <c r="AE669" i="48"/>
  <c r="AE668" i="48"/>
  <c r="AE2894" i="48"/>
  <c r="AE624" i="48"/>
  <c r="AE2895" i="48"/>
  <c r="AE629" i="48"/>
  <c r="AE934" i="48"/>
  <c r="AE667" i="48"/>
  <c r="AE1546" i="48"/>
  <c r="AE2786" i="48"/>
  <c r="AE2864" i="48"/>
  <c r="AE3227" i="48"/>
  <c r="AE1000" i="48"/>
  <c r="AE2608" i="48"/>
  <c r="AE2308" i="48"/>
  <c r="AE627" i="48"/>
  <c r="AJ2310" i="48"/>
  <c r="AE2309" i="48"/>
  <c r="AE2576" i="48"/>
  <c r="AE2577" i="48"/>
  <c r="AJ3117" i="48"/>
  <c r="AE3116" i="48"/>
  <c r="AE628" i="48"/>
  <c r="AE626" i="48"/>
  <c r="AE666" i="48"/>
  <c r="AE3090" i="48"/>
  <c r="AE3091" i="48"/>
  <c r="AJ2730" i="48"/>
  <c r="AE675" i="48" l="1"/>
  <c r="AE1007" i="48"/>
  <c r="AE677" i="48"/>
  <c r="AE2614" i="48"/>
  <c r="AE674" i="48"/>
  <c r="AE1011" i="48"/>
  <c r="AE1002" i="48"/>
  <c r="AE1010" i="48"/>
  <c r="AE1012" i="48"/>
  <c r="AE1005" i="48"/>
  <c r="AE1003" i="48"/>
  <c r="AE1008" i="48"/>
  <c r="AE1004" i="48"/>
  <c r="AE635" i="48"/>
  <c r="AE633" i="48"/>
  <c r="AE2615" i="48"/>
  <c r="AE636" i="48"/>
  <c r="AE1009" i="48"/>
  <c r="AE678" i="48"/>
  <c r="AE634" i="48"/>
  <c r="AE631" i="48"/>
  <c r="AE639" i="48"/>
  <c r="AE2790" i="48"/>
  <c r="AE637" i="48"/>
  <c r="AE676" i="48"/>
  <c r="AE632" i="48"/>
  <c r="AJ376" i="48"/>
  <c r="AE375" i="48"/>
  <c r="AE365" i="48"/>
  <c r="AE364" i="48"/>
  <c r="AE369" i="48"/>
  <c r="AJ1014" i="48"/>
  <c r="AE1013" i="48"/>
  <c r="AE371" i="48"/>
  <c r="AE368" i="48"/>
  <c r="AJ2794" i="48"/>
  <c r="AE2793" i="48"/>
  <c r="AE367" i="48"/>
  <c r="AE2792" i="48"/>
  <c r="AE366" i="48"/>
  <c r="AE2791" i="48"/>
  <c r="AE372" i="48"/>
  <c r="AE640" i="48"/>
  <c r="AE638" i="48"/>
  <c r="AE374" i="48"/>
  <c r="AE2730" i="48"/>
  <c r="AJ2731" i="48"/>
  <c r="AE373" i="48"/>
  <c r="AJ642" i="48"/>
  <c r="AE641" i="48"/>
  <c r="AE1006" i="48"/>
  <c r="AE370" i="48"/>
  <c r="AJ3118" i="48"/>
  <c r="AE3117" i="48"/>
  <c r="AJ2311" i="48"/>
  <c r="AE2310" i="48"/>
  <c r="AJ643" i="48" l="1"/>
  <c r="AE642" i="48"/>
  <c r="AJ2795" i="48"/>
  <c r="AE2794" i="48"/>
  <c r="AJ1015" i="48"/>
  <c r="AE1014" i="48"/>
  <c r="AE2311" i="48"/>
  <c r="AJ2312" i="48"/>
  <c r="AJ2732" i="48"/>
  <c r="AE2731" i="48"/>
  <c r="AJ377" i="48"/>
  <c r="AE376" i="48"/>
  <c r="AJ3119" i="48"/>
  <c r="AE3118" i="48"/>
  <c r="C13" i="13"/>
  <c r="C12" i="13"/>
  <c r="C11" i="13"/>
  <c r="D86" i="13"/>
  <c r="D85" i="13"/>
  <c r="D61" i="13"/>
  <c r="D60" i="13"/>
  <c r="D36" i="13"/>
  <c r="D35" i="13"/>
  <c r="AJ2796" i="48" l="1"/>
  <c r="AE2795" i="48"/>
  <c r="AJ2313" i="48"/>
  <c r="AE2312" i="48"/>
  <c r="AJ378" i="48"/>
  <c r="AE377" i="48"/>
  <c r="AJ2733" i="48"/>
  <c r="AE2732" i="48"/>
  <c r="AJ1016" i="48"/>
  <c r="AE1015" i="48"/>
  <c r="AJ644" i="48"/>
  <c r="AE643" i="48"/>
  <c r="AJ3120" i="48"/>
  <c r="AE3119" i="48"/>
  <c r="AJ1017" i="48" l="1"/>
  <c r="AE1016" i="48"/>
  <c r="AJ379" i="48"/>
  <c r="AE378" i="48"/>
  <c r="AJ645" i="48"/>
  <c r="AE644" i="48"/>
  <c r="AJ2734" i="48"/>
  <c r="AE2733" i="48"/>
  <c r="AJ2314" i="48"/>
  <c r="AE2313" i="48"/>
  <c r="AJ2797" i="48"/>
  <c r="AE2796" i="48"/>
  <c r="AJ3121" i="48"/>
  <c r="AE3120" i="48"/>
  <c r="M38" i="13"/>
  <c r="M37" i="13" s="1"/>
  <c r="K38" i="13"/>
  <c r="K37" i="13" s="1"/>
  <c r="I38" i="13"/>
  <c r="I37" i="13" s="1"/>
  <c r="G38" i="13"/>
  <c r="G37" i="13" s="1"/>
  <c r="E38" i="13"/>
  <c r="E37" i="13" s="1"/>
  <c r="C38" i="13" l="1"/>
  <c r="C9" i="13" s="1"/>
  <c r="AJ2798" i="48"/>
  <c r="AE2797" i="48"/>
  <c r="AJ2735" i="48"/>
  <c r="AE2734" i="48"/>
  <c r="AJ380" i="48"/>
  <c r="AE379" i="48"/>
  <c r="AJ2315" i="48"/>
  <c r="AE2315" i="48" s="1"/>
  <c r="AE2314" i="48"/>
  <c r="AJ646" i="48"/>
  <c r="AE645" i="48"/>
  <c r="AJ1018" i="48"/>
  <c r="AE1017" i="48"/>
  <c r="AJ3122" i="48"/>
  <c r="AE3121" i="48"/>
  <c r="C10" i="13"/>
  <c r="AJ2736" i="48" l="1"/>
  <c r="AE2736" i="48" s="1"/>
  <c r="AE2735" i="48"/>
  <c r="AJ647" i="48"/>
  <c r="AE646" i="48"/>
  <c r="AJ1019" i="48"/>
  <c r="AE1018" i="48"/>
  <c r="AJ381" i="48"/>
  <c r="AE380" i="48"/>
  <c r="AJ2799" i="48"/>
  <c r="AE2798" i="48"/>
  <c r="AJ3123" i="48"/>
  <c r="AE3122" i="48"/>
  <c r="AE3123" i="48" l="1"/>
  <c r="AJ3124" i="48"/>
  <c r="AJ382" i="48"/>
  <c r="AE381" i="48"/>
  <c r="AJ648" i="48"/>
  <c r="AE647" i="48"/>
  <c r="AJ2800" i="48"/>
  <c r="AE2799" i="48"/>
  <c r="AJ1020" i="48"/>
  <c r="AE1019" i="48"/>
  <c r="AJ2801" i="48" l="1"/>
  <c r="AE2800" i="48"/>
  <c r="AJ649" i="48"/>
  <c r="AE648" i="48"/>
  <c r="AJ3125" i="48"/>
  <c r="AE3124" i="48"/>
  <c r="AJ1021" i="48"/>
  <c r="AE1020" i="48"/>
  <c r="AJ383" i="48"/>
  <c r="AE382" i="48"/>
  <c r="AJ1022" i="48" l="1"/>
  <c r="AE1021" i="48"/>
  <c r="AJ650" i="48"/>
  <c r="AE649" i="48"/>
  <c r="AJ384" i="48"/>
  <c r="AE383" i="48"/>
  <c r="AJ3126" i="48"/>
  <c r="AE3125" i="48"/>
  <c r="AJ2802" i="48"/>
  <c r="AE2801" i="48"/>
  <c r="AJ651" i="48" l="1"/>
  <c r="AE650" i="48"/>
  <c r="AJ3127" i="48"/>
  <c r="AE3126" i="48"/>
  <c r="AJ2803" i="48"/>
  <c r="AE2802" i="48"/>
  <c r="AJ385" i="48"/>
  <c r="AE384" i="48"/>
  <c r="AJ1023" i="48"/>
  <c r="AE1022" i="48"/>
  <c r="H129" i="13"/>
  <c r="F129" i="13"/>
  <c r="D129" i="13"/>
  <c r="H104" i="13"/>
  <c r="F104" i="13"/>
  <c r="D104" i="13"/>
  <c r="H79" i="13"/>
  <c r="F79" i="13"/>
  <c r="D79" i="13"/>
  <c r="H54" i="13"/>
  <c r="F54" i="13"/>
  <c r="D54" i="13"/>
  <c r="H29" i="13"/>
  <c r="F29" i="13"/>
  <c r="D29" i="13"/>
  <c r="AJ386" i="48" l="1"/>
  <c r="AE385" i="48"/>
  <c r="AJ652" i="48"/>
  <c r="AE651" i="48"/>
  <c r="AJ3128" i="48"/>
  <c r="AE3127" i="48"/>
  <c r="AJ1024" i="48"/>
  <c r="AE1023" i="48"/>
  <c r="AJ2804" i="48"/>
  <c r="AE2803" i="48"/>
  <c r="AJ2805" i="48" l="1"/>
  <c r="AE2804" i="48"/>
  <c r="AJ653" i="48"/>
  <c r="AE652" i="48"/>
  <c r="AJ387" i="48"/>
  <c r="AE386" i="48"/>
  <c r="AJ3129" i="48"/>
  <c r="AE3128" i="48"/>
  <c r="AJ1025" i="48"/>
  <c r="AE1024" i="48"/>
  <c r="AJ1026" i="48" l="1"/>
  <c r="AE1025" i="48"/>
  <c r="AJ388" i="48"/>
  <c r="AE387" i="48"/>
  <c r="AJ2806" i="48"/>
  <c r="AE2805" i="48"/>
  <c r="AJ3130" i="48"/>
  <c r="AE3129" i="48"/>
  <c r="AJ654" i="48"/>
  <c r="AE654" i="48" s="1"/>
  <c r="AE653" i="48"/>
  <c r="AJ3131" i="48" l="1"/>
  <c r="AE3130" i="48"/>
  <c r="AJ389" i="48"/>
  <c r="AE388" i="48"/>
  <c r="AJ2807" i="48"/>
  <c r="AE2806" i="48"/>
  <c r="AJ1027" i="48"/>
  <c r="AE1027" i="48" s="1"/>
  <c r="AE1026" i="48"/>
  <c r="AJ2808" i="48" l="1"/>
  <c r="AE2807" i="48"/>
  <c r="AJ3132" i="48"/>
  <c r="AE3131" i="48"/>
  <c r="AJ390" i="48"/>
  <c r="AE389" i="48"/>
  <c r="D25" i="48"/>
  <c r="D27" i="48" l="1"/>
  <c r="AJ3133" i="48"/>
  <c r="AE3132" i="48"/>
  <c r="AJ391" i="48"/>
  <c r="AE391" i="48" s="1"/>
  <c r="AE390" i="48"/>
  <c r="AJ2809" i="48"/>
  <c r="AE2808" i="48"/>
  <c r="E46" i="28"/>
  <c r="E45" i="28"/>
  <c r="E44" i="28"/>
  <c r="E43" i="28"/>
  <c r="E42" i="28"/>
  <c r="D77" i="13" l="1"/>
  <c r="E29" i="51"/>
  <c r="D76" i="13"/>
  <c r="F24" i="13"/>
  <c r="D124" i="13"/>
  <c r="D24" i="13"/>
  <c r="D99" i="13"/>
  <c r="D74" i="13"/>
  <c r="D49" i="13"/>
  <c r="D53" i="13"/>
  <c r="D52" i="13"/>
  <c r="D51" i="13"/>
  <c r="D78" i="13"/>
  <c r="F124" i="13"/>
  <c r="F99" i="13"/>
  <c r="F74" i="13"/>
  <c r="F49" i="13"/>
  <c r="F133" i="51"/>
  <c r="F27" i="13"/>
  <c r="F72" i="49"/>
  <c r="D72" i="49"/>
  <c r="F71" i="49"/>
  <c r="F23" i="49"/>
  <c r="F45" i="49"/>
  <c r="D23" i="49"/>
  <c r="F46" i="49"/>
  <c r="F20" i="49"/>
  <c r="F19" i="49"/>
  <c r="F75" i="49"/>
  <c r="D46" i="49"/>
  <c r="D75" i="49"/>
  <c r="D20" i="49"/>
  <c r="D45" i="49"/>
  <c r="D49" i="49"/>
  <c r="D19" i="49"/>
  <c r="F49" i="49"/>
  <c r="D71" i="49"/>
  <c r="F131" i="51"/>
  <c r="F130" i="51"/>
  <c r="F132" i="51"/>
  <c r="F52" i="51"/>
  <c r="F55" i="51"/>
  <c r="F80" i="51"/>
  <c r="F54" i="51"/>
  <c r="F78" i="51"/>
  <c r="F106" i="51"/>
  <c r="F105" i="51"/>
  <c r="F107" i="51"/>
  <c r="F79" i="51"/>
  <c r="F81" i="51"/>
  <c r="F53" i="51"/>
  <c r="F104" i="51"/>
  <c r="F29" i="51"/>
  <c r="D29" i="51"/>
  <c r="F28" i="51"/>
  <c r="F26" i="51"/>
  <c r="F27" i="51"/>
  <c r="E28" i="51"/>
  <c r="D26" i="52"/>
  <c r="E80" i="51"/>
  <c r="E52" i="51"/>
  <c r="E106" i="51"/>
  <c r="E78" i="51"/>
  <c r="E104" i="51"/>
  <c r="E54" i="51"/>
  <c r="E105" i="51"/>
  <c r="D106" i="51"/>
  <c r="D78" i="51"/>
  <c r="D54" i="51"/>
  <c r="D105" i="51"/>
  <c r="D53" i="51"/>
  <c r="E79" i="51"/>
  <c r="D104" i="51"/>
  <c r="D52" i="51"/>
  <c r="D80" i="51"/>
  <c r="E53" i="51"/>
  <c r="D79" i="51"/>
  <c r="D27" i="51"/>
  <c r="F77" i="13"/>
  <c r="D25" i="52"/>
  <c r="H131" i="13"/>
  <c r="H107" i="13"/>
  <c r="F102" i="13"/>
  <c r="F131" i="13"/>
  <c r="H127" i="13"/>
  <c r="F107" i="13"/>
  <c r="H100" i="13"/>
  <c r="H132" i="13"/>
  <c r="F127" i="13"/>
  <c r="H106" i="13"/>
  <c r="H101" i="13" s="1"/>
  <c r="F132" i="13"/>
  <c r="H125" i="13"/>
  <c r="F106" i="13"/>
  <c r="H102" i="13"/>
  <c r="E130" i="51"/>
  <c r="E132" i="51"/>
  <c r="D132" i="51"/>
  <c r="E131" i="51"/>
  <c r="D131" i="51"/>
  <c r="D130" i="51"/>
  <c r="D125" i="52"/>
  <c r="D100" i="52"/>
  <c r="D75" i="52"/>
  <c r="D50" i="52"/>
  <c r="D126" i="52"/>
  <c r="D102" i="52"/>
  <c r="D101" i="52"/>
  <c r="D77" i="52"/>
  <c r="D76" i="52"/>
  <c r="D52" i="52"/>
  <c r="D127" i="52"/>
  <c r="D51" i="52"/>
  <c r="E26" i="51"/>
  <c r="E27" i="51"/>
  <c r="D26" i="51"/>
  <c r="D28" i="51"/>
  <c r="D27" i="52"/>
  <c r="F82" i="13"/>
  <c r="F32" i="13"/>
  <c r="H31" i="13"/>
  <c r="H50" i="13"/>
  <c r="H56" i="13"/>
  <c r="H52" i="13"/>
  <c r="H75" i="13"/>
  <c r="H82" i="13"/>
  <c r="F31" i="13"/>
  <c r="H77" i="13"/>
  <c r="H81" i="13"/>
  <c r="H32" i="13"/>
  <c r="H27" i="13"/>
  <c r="F57" i="13"/>
  <c r="F52" i="13"/>
  <c r="F81" i="13"/>
  <c r="H25" i="13"/>
  <c r="H57" i="13"/>
  <c r="F56" i="13"/>
  <c r="D26" i="13"/>
  <c r="D128" i="13"/>
  <c r="D126" i="13"/>
  <c r="D103" i="13"/>
  <c r="D101" i="13"/>
  <c r="D127" i="13"/>
  <c r="D102" i="13"/>
  <c r="D27" i="13"/>
  <c r="D28" i="13"/>
  <c r="AJ2810" i="48"/>
  <c r="AE2809" i="48"/>
  <c r="AJ3134" i="48"/>
  <c r="AE3133" i="48"/>
  <c r="C10" i="51" l="1"/>
  <c r="F126" i="13"/>
  <c r="H126" i="13"/>
  <c r="F101" i="13"/>
  <c r="F76" i="13"/>
  <c r="F26" i="13"/>
  <c r="F51" i="13"/>
  <c r="H26" i="13"/>
  <c r="H51" i="13"/>
  <c r="H76" i="13"/>
  <c r="AJ3135" i="48"/>
  <c r="AE3134" i="48"/>
  <c r="AJ2811" i="48"/>
  <c r="AE2810" i="48"/>
  <c r="AJ2812" i="48" l="1"/>
  <c r="AE2811" i="48"/>
  <c r="AJ3136" i="48"/>
  <c r="AE3135" i="48"/>
  <c r="AJ3137" i="48" l="1"/>
  <c r="AE3136" i="48"/>
  <c r="AJ2813" i="48"/>
  <c r="AE2812" i="48"/>
  <c r="AJ2814" i="48" l="1"/>
  <c r="AE2813" i="48"/>
  <c r="AJ3138" i="48"/>
  <c r="AE3137" i="48"/>
  <c r="AJ3139" i="48" l="1"/>
  <c r="AE3138" i="48"/>
  <c r="AJ2815" i="48"/>
  <c r="AE2814" i="48"/>
  <c r="AJ2816" i="48" l="1"/>
  <c r="AE2815" i="48"/>
  <c r="AJ3140" i="48"/>
  <c r="AE3139" i="48"/>
  <c r="AJ3141" i="48" l="1"/>
  <c r="AE3140" i="48"/>
  <c r="AJ2817" i="48"/>
  <c r="AE2816" i="48"/>
  <c r="AJ2818" i="48" l="1"/>
  <c r="AE2817" i="48"/>
  <c r="AJ3142" i="48"/>
  <c r="AE3141" i="48"/>
  <c r="AJ3143" i="48" l="1"/>
  <c r="AE3142" i="48"/>
  <c r="AJ2819" i="48"/>
  <c r="AE2818" i="48"/>
  <c r="AJ2820" i="48" l="1"/>
  <c r="AE2819" i="48"/>
  <c r="AJ3144" i="48"/>
  <c r="AE3143" i="48"/>
  <c r="AJ3145" i="48" l="1"/>
  <c r="AE3144" i="48"/>
  <c r="AJ2821" i="48"/>
  <c r="AE2820" i="48"/>
  <c r="AJ2822" i="48" l="1"/>
  <c r="AE2821" i="48"/>
  <c r="AJ3146" i="48"/>
  <c r="AE3145" i="48"/>
  <c r="AJ3147" i="48" l="1"/>
  <c r="AE3146" i="48"/>
  <c r="AJ2823" i="48"/>
  <c r="AE2822" i="48"/>
  <c r="AJ2824" i="48" l="1"/>
  <c r="AE2823" i="48"/>
  <c r="AJ3148" i="48"/>
  <c r="AE3147" i="48"/>
  <c r="AJ3149" i="48" l="1"/>
  <c r="AE3148" i="48"/>
  <c r="AJ2825" i="48"/>
  <c r="AE2824" i="48"/>
  <c r="AJ2826" i="48" l="1"/>
  <c r="AE2825" i="48"/>
  <c r="AJ3150" i="48"/>
  <c r="AE3149" i="48"/>
  <c r="AJ3151" i="48" l="1"/>
  <c r="AE3150" i="48"/>
  <c r="AJ2827" i="48"/>
  <c r="AE2826" i="48"/>
  <c r="L28" i="28"/>
  <c r="AJ2828" i="48" l="1"/>
  <c r="AE2827" i="48"/>
  <c r="AJ3152" i="48"/>
  <c r="AE3151" i="48"/>
  <c r="L29" i="28"/>
  <c r="AJ2829" i="48" l="1"/>
  <c r="AE2828" i="48"/>
  <c r="AJ3153" i="48"/>
  <c r="AE3152" i="48"/>
  <c r="L30" i="28"/>
  <c r="K28" i="28"/>
  <c r="AJ3154" i="48" l="1"/>
  <c r="AE3153" i="48"/>
  <c r="AJ2830" i="48"/>
  <c r="AE2829" i="48"/>
  <c r="L31" i="28"/>
  <c r="K29" i="28"/>
  <c r="AJ3155" i="48" l="1"/>
  <c r="AE3154" i="48"/>
  <c r="AJ2831" i="48"/>
  <c r="AE2830" i="48"/>
  <c r="L32" i="28"/>
  <c r="K30" i="28"/>
  <c r="AJ2832" i="48" l="1"/>
  <c r="AE2831" i="48"/>
  <c r="AJ3156" i="48"/>
  <c r="AE3155" i="48"/>
  <c r="K31" i="28"/>
  <c r="L33" i="28"/>
  <c r="AJ3157" i="48" l="1"/>
  <c r="AE3156" i="48"/>
  <c r="AJ2833" i="48"/>
  <c r="AE2832" i="48"/>
  <c r="K32" i="28"/>
  <c r="L34" i="28"/>
  <c r="AJ2834" i="48" l="1"/>
  <c r="AE2833" i="48"/>
  <c r="AJ3158" i="48"/>
  <c r="AE3157" i="48"/>
  <c r="K33" i="28"/>
  <c r="L35" i="28"/>
  <c r="AJ3159" i="48" l="1"/>
  <c r="AE3158" i="48"/>
  <c r="AJ2835" i="48"/>
  <c r="AE2834" i="48"/>
  <c r="K34" i="28"/>
  <c r="L36" i="28"/>
  <c r="AJ2836" i="48" l="1"/>
  <c r="AE2835" i="48"/>
  <c r="AJ3160" i="48"/>
  <c r="AE3159" i="48"/>
  <c r="M27" i="28"/>
  <c r="K35" i="28"/>
  <c r="AJ3161" i="48" l="1"/>
  <c r="AE3160" i="48"/>
  <c r="AJ2837" i="48"/>
  <c r="AE2836" i="48"/>
  <c r="M28" i="28"/>
  <c r="K36" i="28"/>
  <c r="AJ2838" i="48" l="1"/>
  <c r="AE2837" i="48"/>
  <c r="AJ3162" i="48"/>
  <c r="AE3161" i="48"/>
  <c r="M29" i="28"/>
  <c r="AJ3163" i="48" l="1"/>
  <c r="AE3162" i="48"/>
  <c r="AJ2839" i="48"/>
  <c r="AE2838" i="48"/>
  <c r="M30" i="28"/>
  <c r="AJ2840" i="48" l="1"/>
  <c r="AE2839" i="48"/>
  <c r="AJ3164" i="48"/>
  <c r="AE3163" i="48"/>
  <c r="M31" i="28"/>
  <c r="AJ3165" i="48" l="1"/>
  <c r="AE3164" i="48"/>
  <c r="AJ2841" i="48"/>
  <c r="AE2840" i="48"/>
  <c r="M32" i="28"/>
  <c r="AJ2842" i="48" l="1"/>
  <c r="AE2841" i="48"/>
  <c r="AJ3166" i="48"/>
  <c r="AE3165" i="48"/>
  <c r="M33" i="28"/>
  <c r="AJ2843" i="48" l="1"/>
  <c r="AE2842" i="48"/>
  <c r="AJ3167" i="48"/>
  <c r="AE3166" i="48"/>
  <c r="M34" i="28"/>
  <c r="AJ2844" i="48" l="1"/>
  <c r="AE2843" i="48"/>
  <c r="AJ3168" i="48"/>
  <c r="AE3167" i="48"/>
  <c r="M35" i="28"/>
  <c r="AJ2845" i="48" l="1"/>
  <c r="AE2844" i="48"/>
  <c r="AJ3169" i="48"/>
  <c r="AE3168" i="48"/>
  <c r="M36" i="28"/>
  <c r="AJ3170" i="48" l="1"/>
  <c r="AE3169" i="48"/>
  <c r="AE2845" i="48"/>
  <c r="AJ2846" i="48"/>
  <c r="N27" i="28"/>
  <c r="AJ2847" i="48" l="1"/>
  <c r="AE2846" i="48"/>
  <c r="AJ3171" i="48"/>
  <c r="AE3170" i="48"/>
  <c r="N28" i="28"/>
  <c r="AJ2848" i="48" l="1"/>
  <c r="AE2847" i="48"/>
  <c r="AJ3172" i="48"/>
  <c r="AE3171" i="48"/>
  <c r="N29" i="28"/>
  <c r="AJ3173" i="48" l="1"/>
  <c r="AE3172" i="48"/>
  <c r="AJ2849" i="48"/>
  <c r="AE2848" i="48"/>
  <c r="N30" i="28"/>
  <c r="AJ2850" i="48" l="1"/>
  <c r="AE2849" i="48"/>
  <c r="AJ3174" i="48"/>
  <c r="AE3173" i="48"/>
  <c r="N31" i="28"/>
  <c r="AJ3175" i="48" l="1"/>
  <c r="AE3174" i="48"/>
  <c r="AJ2851" i="48"/>
  <c r="AE2850" i="48"/>
  <c r="N32" i="28"/>
  <c r="AJ3176" i="48" l="1"/>
  <c r="AE3175" i="48"/>
  <c r="AJ2852" i="48"/>
  <c r="AE2851" i="48"/>
  <c r="N33" i="28"/>
  <c r="AJ2853" i="48" l="1"/>
  <c r="AE2852" i="48"/>
  <c r="AJ3177" i="48"/>
  <c r="AE3176" i="48"/>
  <c r="N34" i="28"/>
  <c r="AJ3178" i="48" l="1"/>
  <c r="AE3177" i="48"/>
  <c r="AJ2854" i="48"/>
  <c r="AE2853" i="48"/>
  <c r="N35" i="28"/>
  <c r="AJ2855" i="48" l="1"/>
  <c r="AE2854" i="48"/>
  <c r="AJ3179" i="48"/>
  <c r="AE3178" i="48"/>
  <c r="N36" i="28"/>
  <c r="AJ3180" i="48" l="1"/>
  <c r="AE3179" i="48"/>
  <c r="AJ2856" i="48"/>
  <c r="AE2855" i="48"/>
  <c r="O27" i="28"/>
  <c r="AJ3181" i="48" l="1"/>
  <c r="AE3180" i="48"/>
  <c r="AJ2857" i="48"/>
  <c r="AE2856" i="48"/>
  <c r="O28" i="28"/>
  <c r="AJ3182" i="48" l="1"/>
  <c r="AE3181" i="48"/>
  <c r="AJ2858" i="48"/>
  <c r="AE2857" i="48"/>
  <c r="O29" i="28"/>
  <c r="AJ2859" i="48" l="1"/>
  <c r="AE2859" i="48" s="1"/>
  <c r="AE2858" i="48"/>
  <c r="AJ3183" i="48"/>
  <c r="AE3182" i="48"/>
  <c r="O30" i="28"/>
  <c r="AJ3184" i="48" l="1"/>
  <c r="AE3183" i="48"/>
  <c r="O31" i="28"/>
  <c r="AJ3185" i="48" l="1"/>
  <c r="AE3184" i="48"/>
  <c r="O32" i="28"/>
  <c r="AJ3186" i="48" l="1"/>
  <c r="AE3185" i="48"/>
  <c r="O33" i="28"/>
  <c r="AJ3187" i="48" l="1"/>
  <c r="AE3186" i="48"/>
  <c r="O34" i="28"/>
  <c r="AJ3188" i="48" l="1"/>
  <c r="AE3187" i="48"/>
  <c r="O35" i="28"/>
  <c r="AJ3189" i="48" l="1"/>
  <c r="AE3188" i="48"/>
  <c r="O36" i="28"/>
  <c r="AJ3190" i="48" l="1"/>
  <c r="AE3189" i="48"/>
  <c r="P27" i="28"/>
  <c r="AJ3191" i="48" l="1"/>
  <c r="AE3190" i="48"/>
  <c r="P28" i="28"/>
  <c r="AJ3192" i="48" l="1"/>
  <c r="AE3191" i="48"/>
  <c r="P29" i="28"/>
  <c r="AJ3193" i="48" l="1"/>
  <c r="AE3192" i="48"/>
  <c r="P30" i="28"/>
  <c r="AJ3194" i="48" l="1"/>
  <c r="AE3193" i="48"/>
  <c r="P31" i="28"/>
  <c r="AJ3195" i="48" l="1"/>
  <c r="AE3194" i="48"/>
  <c r="P32" i="28"/>
  <c r="AJ3196" i="48" l="1"/>
  <c r="AE3195" i="48"/>
  <c r="P33" i="28"/>
  <c r="AJ3197" i="48" l="1"/>
  <c r="AE3196" i="48"/>
  <c r="P34" i="28"/>
  <c r="AJ3198" i="48" l="1"/>
  <c r="AE3197" i="48"/>
  <c r="P35" i="28"/>
  <c r="AJ3199" i="48" l="1"/>
  <c r="AE3198" i="48"/>
  <c r="P36" i="28"/>
  <c r="AJ3200" i="48" l="1"/>
  <c r="AE3199" i="48"/>
  <c r="AJ3201" i="48" l="1"/>
  <c r="AE3200" i="48"/>
  <c r="AJ3202" i="48" l="1"/>
  <c r="AE3201" i="48"/>
  <c r="AJ3203" i="48" l="1"/>
  <c r="AE3202" i="48"/>
  <c r="AJ3204" i="48" l="1"/>
  <c r="AE3203" i="48"/>
  <c r="AJ3205" i="48" l="1"/>
  <c r="AE3204" i="48"/>
  <c r="AJ3206" i="48" l="1"/>
  <c r="AE3205" i="48"/>
  <c r="AJ3207" i="48" l="1"/>
  <c r="AE3206" i="48"/>
  <c r="AJ3208" i="48" l="1"/>
  <c r="AE3207" i="48"/>
  <c r="AJ3209" i="48" l="1"/>
  <c r="AE3208" i="48"/>
  <c r="AJ3210" i="48" l="1"/>
  <c r="AE3209" i="48"/>
  <c r="AJ3211" i="48" l="1"/>
  <c r="AE3210" i="48"/>
  <c r="AJ3212" i="48" l="1"/>
  <c r="AE3211" i="48"/>
  <c r="AJ3213" i="48" l="1"/>
  <c r="AE3212" i="48"/>
  <c r="AJ3214" i="48" l="1"/>
  <c r="AE3213" i="48"/>
  <c r="AJ3215" i="48" l="1"/>
  <c r="AE3214" i="48"/>
  <c r="AJ3216" i="48" l="1"/>
  <c r="AE3215" i="48"/>
  <c r="AJ3217" i="48" l="1"/>
  <c r="AE3216" i="48"/>
  <c r="AJ3218" i="48" l="1"/>
  <c r="AE3217" i="48"/>
  <c r="AJ3219" i="48" l="1"/>
  <c r="AE3218" i="48"/>
  <c r="AJ3220" i="48" l="1"/>
  <c r="AE3219" i="48"/>
  <c r="AJ3221" i="48" l="1"/>
  <c r="AE3220" i="48"/>
  <c r="AJ3222" i="48" l="1"/>
  <c r="AE3221" i="48"/>
  <c r="AJ3223" i="48" l="1"/>
  <c r="AE3222" i="48"/>
  <c r="AJ3224" i="48" l="1"/>
  <c r="AE3223" i="48"/>
  <c r="AE3224" i="48" l="1"/>
  <c r="B27" i="28" s="1"/>
  <c r="B28" i="28"/>
  <c r="C27" i="28"/>
  <c r="B34" i="28"/>
  <c r="B30" i="28"/>
  <c r="B33" i="28"/>
  <c r="B35" i="28"/>
  <c r="B29" i="28"/>
  <c r="B31" i="28"/>
  <c r="B32" i="28"/>
  <c r="B36" i="28"/>
  <c r="C28" i="28"/>
  <c r="C29" i="28"/>
  <c r="C30" i="28"/>
  <c r="C31" i="28"/>
  <c r="C32" i="28"/>
  <c r="C34" i="28"/>
  <c r="C35" i="28"/>
  <c r="C33" i="28"/>
  <c r="D27" i="28"/>
  <c r="C36" i="28"/>
  <c r="D28" i="28"/>
  <c r="D29" i="28"/>
  <c r="D30" i="28"/>
  <c r="D31" i="28"/>
  <c r="D34" i="28"/>
  <c r="D33" i="28"/>
  <c r="D35" i="28"/>
  <c r="D32" i="28"/>
  <c r="E27" i="28"/>
  <c r="D36" i="28"/>
  <c r="E28" i="28"/>
  <c r="E32" i="28"/>
  <c r="E29" i="28"/>
  <c r="E30" i="28"/>
  <c r="E31" i="28"/>
  <c r="E35" i="28"/>
  <c r="E33" i="28"/>
  <c r="E34" i="28"/>
  <c r="F27" i="28"/>
  <c r="E36" i="28"/>
  <c r="F28" i="28"/>
  <c r="F29" i="28"/>
  <c r="F30" i="28"/>
  <c r="F31" i="28"/>
  <c r="F32" i="28"/>
  <c r="F35" i="28"/>
  <c r="G27" i="28"/>
  <c r="F33" i="28"/>
  <c r="F34" i="28"/>
  <c r="G29" i="28"/>
  <c r="F36" i="28"/>
  <c r="G28" i="28"/>
  <c r="G30" i="28"/>
  <c r="G31" i="28"/>
  <c r="G32" i="28"/>
  <c r="G36" i="28"/>
  <c r="G33" i="28"/>
  <c r="G34" i="28"/>
  <c r="G35" i="28"/>
</calcChain>
</file>

<file path=xl/sharedStrings.xml><?xml version="1.0" encoding="utf-8"?>
<sst xmlns="http://schemas.openxmlformats.org/spreadsheetml/2006/main" count="88278" uniqueCount="9153">
  <si>
    <t>Rich Burn</t>
  </si>
  <si>
    <t>Lean Burn</t>
  </si>
  <si>
    <t>submerged loading of a clean cargo tank</t>
  </si>
  <si>
    <t>submerged loading: dedicated vapor balance service</t>
  </si>
  <si>
    <t>splash loading of a clean cargo tank</t>
  </si>
  <si>
    <t>splash loading: dedicated normal service</t>
  </si>
  <si>
    <t>Fuel Type
(Natural Gas, Gasoline, Diesel, Electric)</t>
  </si>
  <si>
    <t>Gasoline</t>
  </si>
  <si>
    <t>Diesel</t>
  </si>
  <si>
    <t>Electric</t>
  </si>
  <si>
    <t>Natural Gas</t>
  </si>
  <si>
    <t>Uncontrolled</t>
  </si>
  <si>
    <t xml:space="preserve">If Natural Gas Fuel Type, Percent of Engines </t>
  </si>
  <si>
    <t>-</t>
  </si>
  <si>
    <t>Circulation Pump Type</t>
  </si>
  <si>
    <t>1.</t>
  </si>
  <si>
    <t>2.</t>
  </si>
  <si>
    <t>3.</t>
  </si>
  <si>
    <t>4.</t>
  </si>
  <si>
    <t>5.</t>
  </si>
  <si>
    <t>6.</t>
  </si>
  <si>
    <t>Completion Venting</t>
  </si>
  <si>
    <t>Well Type</t>
  </si>
  <si>
    <t>Sub-basin</t>
  </si>
  <si>
    <t>Representative</t>
  </si>
  <si>
    <t>Triethylene glycol (TEG)</t>
  </si>
  <si>
    <t xml:space="preserve">Diethylene glycol (DEG) </t>
  </si>
  <si>
    <t>Ethylene glycol (EG)</t>
  </si>
  <si>
    <t>Y</t>
  </si>
  <si>
    <t>Natural gas pneumatic</t>
  </si>
  <si>
    <t>N</t>
  </si>
  <si>
    <t>Air pneumatic</t>
  </si>
  <si>
    <t>Electric/Pneumatic</t>
  </si>
  <si>
    <t>Archuleta, CO</t>
  </si>
  <si>
    <t>Cibola, NM</t>
  </si>
  <si>
    <t>La Plata, CO</t>
  </si>
  <si>
    <t>Los Alamos, NM</t>
  </si>
  <si>
    <t>Mc Kinley, NM</t>
  </si>
  <si>
    <t>Rio Arriba, NM</t>
  </si>
  <si>
    <t>San Juan, NM</t>
  </si>
  <si>
    <t>Sandoval, NM</t>
  </si>
  <si>
    <t>Valencia, NM</t>
  </si>
  <si>
    <t>Oil</t>
  </si>
  <si>
    <t>High Permeability gas</t>
  </si>
  <si>
    <t>Shale Gas</t>
  </si>
  <si>
    <t>Coal Seam</t>
  </si>
  <si>
    <t>Other Tight Reservoir Rock</t>
  </si>
  <si>
    <t>Absorbent Type</t>
  </si>
  <si>
    <t>Basin Representation</t>
  </si>
  <si>
    <t>Fuel Types</t>
  </si>
  <si>
    <t>Truck Loading</t>
  </si>
  <si>
    <t>County</t>
  </si>
  <si>
    <t>Formation</t>
  </si>
  <si>
    <t>Y/N</t>
  </si>
  <si>
    <t>Gas</t>
  </si>
  <si>
    <t>CBM</t>
  </si>
  <si>
    <t>Other</t>
  </si>
  <si>
    <t>Measured back flow rate  ( Subpart W Methodology A /Equation W-10B)</t>
  </si>
  <si>
    <t>Measured backflow rate of a subset of wells applied to all wells of a sub-basin and well type combination (Subpart W Methodology B/Equation W-12 then W-10A)</t>
  </si>
  <si>
    <t>Calculated back flow rate of a subset of wells applied to all wells of a sub-basin and well type combination (Subpart W Methodology C/Equation W-11C, then W-11A/11B and then W-12)</t>
  </si>
  <si>
    <t>Calculated average daily gas production rate in standard cubic feet per hour (Subpart W Equation W-13)</t>
  </si>
  <si>
    <t>Artificial Lift</t>
  </si>
  <si>
    <t>Wellhead Compressor Engine</t>
  </si>
  <si>
    <t>Lateral Compressor Engine</t>
  </si>
  <si>
    <t>Basin</t>
  </si>
  <si>
    <t>Denver</t>
  </si>
  <si>
    <t>Yes</t>
  </si>
  <si>
    <t>No</t>
  </si>
  <si>
    <t>Generators</t>
  </si>
  <si>
    <t>Name</t>
  </si>
  <si>
    <t>Affiliation</t>
  </si>
  <si>
    <t>Spud Type</t>
  </si>
  <si>
    <t>Vertical</t>
  </si>
  <si>
    <t>Horizontal</t>
  </si>
  <si>
    <t>Directional</t>
  </si>
  <si>
    <t>Survey Responder Data</t>
  </si>
  <si>
    <t>Contact phone</t>
  </si>
  <si>
    <t>Contact email</t>
  </si>
  <si>
    <t>Wellhead Compressor Engines</t>
  </si>
  <si>
    <t>Lateral Compressor Engines</t>
  </si>
  <si>
    <t>Source Category</t>
  </si>
  <si>
    <t>CO</t>
  </si>
  <si>
    <t>Condensate Tank</t>
  </si>
  <si>
    <t>Oil Tank</t>
  </si>
  <si>
    <t xml:space="preserve">Percent of Tank(s) Controlled </t>
  </si>
  <si>
    <t>Flare</t>
  </si>
  <si>
    <t>Vapor Recovery Unit (VRU)</t>
  </si>
  <si>
    <t>3. 2014 TANK(S) DATA</t>
  </si>
  <si>
    <t>Western Regional Air Partnership Oil and Gas Workgroup (WRAP OGWG) Emission Inventory Study</t>
  </si>
  <si>
    <t>1. 2014 SURVEY INFORMATION</t>
  </si>
  <si>
    <t>B. Basin Selection</t>
  </si>
  <si>
    <t>C. Survey Category Selection</t>
  </si>
  <si>
    <t>N/A</t>
  </si>
  <si>
    <t>Number</t>
  </si>
  <si>
    <t>Number of Well(s) per Engine</t>
  </si>
  <si>
    <t>Survey Responder Information</t>
  </si>
  <si>
    <t>Wellhead Engines</t>
  </si>
  <si>
    <t>Tanks</t>
  </si>
  <si>
    <t>Drill Rigs</t>
  </si>
  <si>
    <t>Fracing</t>
  </si>
  <si>
    <t>5. 2014 WELLHEAD ENGINE DATA</t>
  </si>
  <si>
    <t>A. Survey Responder Information</t>
  </si>
  <si>
    <t>Alaska</t>
  </si>
  <si>
    <t>Utah</t>
  </si>
  <si>
    <t>Arizona</t>
  </si>
  <si>
    <t>Idaho</t>
  </si>
  <si>
    <t>California</t>
  </si>
  <si>
    <t>Colorado</t>
  </si>
  <si>
    <t>Montana</t>
  </si>
  <si>
    <t>Nevada</t>
  </si>
  <si>
    <t>Oregon</t>
  </si>
  <si>
    <t>Washington</t>
  </si>
  <si>
    <t>List of Items to be Filled-out</t>
  </si>
  <si>
    <t>Not Available</t>
  </si>
  <si>
    <t>AK</t>
  </si>
  <si>
    <t>AZ</t>
  </si>
  <si>
    <t>CA</t>
  </si>
  <si>
    <t>ID</t>
  </si>
  <si>
    <t>MT</t>
  </si>
  <si>
    <t>ND</t>
  </si>
  <si>
    <t>NM</t>
  </si>
  <si>
    <t>NV</t>
  </si>
  <si>
    <t>OR</t>
  </si>
  <si>
    <t>SD</t>
  </si>
  <si>
    <t>UT</t>
  </si>
  <si>
    <t>WA</t>
  </si>
  <si>
    <t>WY</t>
  </si>
  <si>
    <t>AK Cook Inlet Basin</t>
  </si>
  <si>
    <t>Arctic Coastal Plains Province</t>
  </si>
  <si>
    <t>Bristol Bay Basin</t>
  </si>
  <si>
    <t>Copper River Basin</t>
  </si>
  <si>
    <t>Gulf of Alaska Basin</t>
  </si>
  <si>
    <t>Interior Lowlands Basin</t>
  </si>
  <si>
    <t>Kodiak State</t>
  </si>
  <si>
    <t>Not Assigned - SURVEY AVERAGE</t>
  </si>
  <si>
    <t>Southeastern Alaska Provinces</t>
  </si>
  <si>
    <t>Yukon-Koyukuk Province</t>
  </si>
  <si>
    <t>Basin-And-Range Province</t>
  </si>
  <si>
    <t>Black Mesa Basin</t>
  </si>
  <si>
    <t>Pedregosa Basin</t>
  </si>
  <si>
    <t>Plateau Sedimentary Prov</t>
  </si>
  <si>
    <t>Capistrano Basin</t>
  </si>
  <si>
    <t>Coastal Basins</t>
  </si>
  <si>
    <t>Eel River Basin</t>
  </si>
  <si>
    <t>Great Basin Province</t>
  </si>
  <si>
    <t>Klamath Mountains Province</t>
  </si>
  <si>
    <t>Los Angeles Basin</t>
  </si>
  <si>
    <t>Mojave Basin</t>
  </si>
  <si>
    <t>Northern Coast Range Prov</t>
  </si>
  <si>
    <t>Sacramento Basin</t>
  </si>
  <si>
    <t>Salton Basin</t>
  </si>
  <si>
    <t>San Joaquin Basin</t>
  </si>
  <si>
    <t>Santa Cruz Basin</t>
  </si>
  <si>
    <t>Santa Maria Basin</t>
  </si>
  <si>
    <t>Sierra Nevada Province</t>
  </si>
  <si>
    <t>Southern Oregon Basin</t>
  </si>
  <si>
    <t>Ventura Basin</t>
  </si>
  <si>
    <t>Anadarko Basin</t>
  </si>
  <si>
    <t>Eagle Basin</t>
  </si>
  <si>
    <t>Green River</t>
  </si>
  <si>
    <t>Las Animas Arch</t>
  </si>
  <si>
    <t>Las Vegas-Raton Basin</t>
  </si>
  <si>
    <t>North Park Basin</t>
  </si>
  <si>
    <t>Paradox</t>
  </si>
  <si>
    <t>Piceance</t>
  </si>
  <si>
    <t>Raton</t>
  </si>
  <si>
    <t>San Juan</t>
  </si>
  <si>
    <t>San Juan Mountains Prov</t>
  </si>
  <si>
    <t>San Luis Basin</t>
  </si>
  <si>
    <t>South Park Basin</t>
  </si>
  <si>
    <t>Central Western Overthrust noWY</t>
  </si>
  <si>
    <t>Eastern Columbia Basin</t>
  </si>
  <si>
    <t>Idaho Mountains Province</t>
  </si>
  <si>
    <t>Snake River Basin</t>
  </si>
  <si>
    <t>Big Horn</t>
  </si>
  <si>
    <t>Central Montana Uplift</t>
  </si>
  <si>
    <t>Montana Folded Belt</t>
  </si>
  <si>
    <t>North Western Overthrust</t>
  </si>
  <si>
    <t>Powder River</t>
  </si>
  <si>
    <t>Sweetgrass</t>
  </si>
  <si>
    <t>Williston</t>
  </si>
  <si>
    <t>Estancia Basin</t>
  </si>
  <si>
    <t>Orogrande Basin</t>
  </si>
  <si>
    <t>Palo Duro Basin</t>
  </si>
  <si>
    <t>Permian</t>
  </si>
  <si>
    <t>Sierra Grande Uplift</t>
  </si>
  <si>
    <t>South Western Overthrust</t>
  </si>
  <si>
    <t>Western Columbia Basin</t>
  </si>
  <si>
    <t>Chadron Arch</t>
  </si>
  <si>
    <t>Sioux Uplift</t>
  </si>
  <si>
    <t>Overthrust&amp;Wasatch Uplift</t>
  </si>
  <si>
    <t>Uinta</t>
  </si>
  <si>
    <t>Bellingham Basin</t>
  </si>
  <si>
    <t>N. Cascades-Okanagan Prov</t>
  </si>
  <si>
    <t>Puget Sound Province</t>
  </si>
  <si>
    <t>Denver Basin noCO</t>
  </si>
  <si>
    <t>Wind River</t>
  </si>
  <si>
    <t>Yellowstone Province</t>
  </si>
  <si>
    <t>North_Dakota</t>
  </si>
  <si>
    <t>South_Dakota</t>
  </si>
  <si>
    <t>New_Mexico</t>
  </si>
  <si>
    <t>Kenai Peninsula</t>
  </si>
  <si>
    <t>North Slope</t>
  </si>
  <si>
    <t>Matanuska-Susitna</t>
  </si>
  <si>
    <t>Fairbanks North Star</t>
  </si>
  <si>
    <t>Southeast Fairbanks</t>
  </si>
  <si>
    <t>Yukon-Koyukuk</t>
  </si>
  <si>
    <t>La Paz</t>
  </si>
  <si>
    <t>Yavapai</t>
  </si>
  <si>
    <t>Apache</t>
  </si>
  <si>
    <t>Cochise</t>
  </si>
  <si>
    <t>Coconino</t>
  </si>
  <si>
    <t>Mohave</t>
  </si>
  <si>
    <t>San Diego</t>
  </si>
  <si>
    <t>Monterey</t>
  </si>
  <si>
    <t>San Luis Obispo</t>
  </si>
  <si>
    <t>Humboldt</t>
  </si>
  <si>
    <t>Shasta</t>
  </si>
  <si>
    <t>Los Angeles</t>
  </si>
  <si>
    <t>Orange</t>
  </si>
  <si>
    <t>San Bernardino</t>
  </si>
  <si>
    <t>Alameda</t>
  </si>
  <si>
    <t>Napa</t>
  </si>
  <si>
    <t>Santa Clara</t>
  </si>
  <si>
    <t>Sonoma</t>
  </si>
  <si>
    <t>Butte</t>
  </si>
  <si>
    <t>Colusa</t>
  </si>
  <si>
    <t>Contra Costa</t>
  </si>
  <si>
    <t>Glenn</t>
  </si>
  <si>
    <t>Sacramento</t>
  </si>
  <si>
    <t>San Joaquin</t>
  </si>
  <si>
    <t>Solano</t>
  </si>
  <si>
    <t>Sutter</t>
  </si>
  <si>
    <t>Tehama</t>
  </si>
  <si>
    <t>Yolo</t>
  </si>
  <si>
    <t>Riverside</t>
  </si>
  <si>
    <t>Fresno</t>
  </si>
  <si>
    <t>Kern</t>
  </si>
  <si>
    <t>Kings</t>
  </si>
  <si>
    <t>Madera</t>
  </si>
  <si>
    <t>Merced</t>
  </si>
  <si>
    <t>San Benito</t>
  </si>
  <si>
    <t>Stanislaus</t>
  </si>
  <si>
    <t>Tulare</t>
  </si>
  <si>
    <t>Marin</t>
  </si>
  <si>
    <t>San Francisco</t>
  </si>
  <si>
    <t>San Mateo</t>
  </si>
  <si>
    <t>Santa Barbara</t>
  </si>
  <si>
    <t>Amador</t>
  </si>
  <si>
    <t>El Dorado</t>
  </si>
  <si>
    <t>Placer</t>
  </si>
  <si>
    <t>Plumas</t>
  </si>
  <si>
    <t>Sierra</t>
  </si>
  <si>
    <t>Yuba</t>
  </si>
  <si>
    <t>Ventura</t>
  </si>
  <si>
    <t>Baca</t>
  </si>
  <si>
    <t>Prowers</t>
  </si>
  <si>
    <t>Adams</t>
  </si>
  <si>
    <t>Arapahoe</t>
  </si>
  <si>
    <t>Boulder</t>
  </si>
  <si>
    <t>Broomfield</t>
  </si>
  <si>
    <t>Crowley</t>
  </si>
  <si>
    <t>El Paso</t>
  </si>
  <si>
    <t>Elbert</t>
  </si>
  <si>
    <t>Fremont</t>
  </si>
  <si>
    <t>Jefferson</t>
  </si>
  <si>
    <t>Larimer</t>
  </si>
  <si>
    <t>Lincoln</t>
  </si>
  <si>
    <t>Logan</t>
  </si>
  <si>
    <t>Morgan</t>
  </si>
  <si>
    <t>Phillips</t>
  </si>
  <si>
    <t>Sedgwick</t>
  </si>
  <si>
    <t>Weld</t>
  </si>
  <si>
    <t>Yuma</t>
  </si>
  <si>
    <t>Moffat</t>
  </si>
  <si>
    <t>Routt</t>
  </si>
  <si>
    <t>Bent</t>
  </si>
  <si>
    <t>Cheyenne</t>
  </si>
  <si>
    <t>Kiowa</t>
  </si>
  <si>
    <t>Kit Carson</t>
  </si>
  <si>
    <t>Grand</t>
  </si>
  <si>
    <t>Jackson</t>
  </si>
  <si>
    <t>Dolores</t>
  </si>
  <si>
    <t>Montezuma</t>
  </si>
  <si>
    <t>Montrose</t>
  </si>
  <si>
    <t>San Miguel</t>
  </si>
  <si>
    <t>Delta</t>
  </si>
  <si>
    <t>Garfield</t>
  </si>
  <si>
    <t>Gunnison</t>
  </si>
  <si>
    <t>Mesa</t>
  </si>
  <si>
    <t>Pitkin</t>
  </si>
  <si>
    <t>Rio Blanco</t>
  </si>
  <si>
    <t>Huerfano</t>
  </si>
  <si>
    <t>Las Animas</t>
  </si>
  <si>
    <t>Archuleta</t>
  </si>
  <si>
    <t>La Plata</t>
  </si>
  <si>
    <t>Rio Grande</t>
  </si>
  <si>
    <t>Bear Lake</t>
  </si>
  <si>
    <t>Bonner</t>
  </si>
  <si>
    <t>Boundary</t>
  </si>
  <si>
    <t>Kootenai</t>
  </si>
  <si>
    <t>Ada</t>
  </si>
  <si>
    <t>Bannock</t>
  </si>
  <si>
    <t>Elmore</t>
  </si>
  <si>
    <t>Gem</t>
  </si>
  <si>
    <t>Payette</t>
  </si>
  <si>
    <t>Carbon</t>
  </si>
  <si>
    <t>Blaine</t>
  </si>
  <si>
    <t>Fergus</t>
  </si>
  <si>
    <t>Golden Valley</t>
  </si>
  <si>
    <t>Musselshell</t>
  </si>
  <si>
    <t>Petroleum</t>
  </si>
  <si>
    <t>Rosebud</t>
  </si>
  <si>
    <t>Stillwater</t>
  </si>
  <si>
    <t>Sweet Grass</t>
  </si>
  <si>
    <t>Yellowstone</t>
  </si>
  <si>
    <t>Park</t>
  </si>
  <si>
    <t>Lewis and Clark</t>
  </si>
  <si>
    <t>Carter</t>
  </si>
  <si>
    <t>Custer</t>
  </si>
  <si>
    <t>Chouteau</t>
  </si>
  <si>
    <t>Glacier</t>
  </si>
  <si>
    <t>Hill</t>
  </si>
  <si>
    <t>Liberty</t>
  </si>
  <si>
    <t>Pondera</t>
  </si>
  <si>
    <t>Teton</t>
  </si>
  <si>
    <t>Toole</t>
  </si>
  <si>
    <t>Daniels</t>
  </si>
  <si>
    <t>Dawson</t>
  </si>
  <si>
    <t>Fallon</t>
  </si>
  <si>
    <t>McCone</t>
  </si>
  <si>
    <t>Prairie</t>
  </si>
  <si>
    <t>Richland</t>
  </si>
  <si>
    <t>Roosevelt</t>
  </si>
  <si>
    <t>Sheridan</t>
  </si>
  <si>
    <t>Valley</t>
  </si>
  <si>
    <t>Wibaux</t>
  </si>
  <si>
    <t>Barnes</t>
  </si>
  <si>
    <t>Billings</t>
  </si>
  <si>
    <t>Bottineau</t>
  </si>
  <si>
    <t>Bowman</t>
  </si>
  <si>
    <t>Burke</t>
  </si>
  <si>
    <t>Divide</t>
  </si>
  <si>
    <t>Dunn</t>
  </si>
  <si>
    <t>McHenry</t>
  </si>
  <si>
    <t>McIntosh</t>
  </si>
  <si>
    <t>McKenzie</t>
  </si>
  <si>
    <t>McLean</t>
  </si>
  <si>
    <t>Morton</t>
  </si>
  <si>
    <t>Mountrail</t>
  </si>
  <si>
    <t>Renville</t>
  </si>
  <si>
    <t>Slope</t>
  </si>
  <si>
    <t>Stark</t>
  </si>
  <si>
    <t>Ward</t>
  </si>
  <si>
    <t>Williams</t>
  </si>
  <si>
    <t>Luna</t>
  </si>
  <si>
    <t>Torrance</t>
  </si>
  <si>
    <t>Dona Ana</t>
  </si>
  <si>
    <t>Otero</t>
  </si>
  <si>
    <t>Hidalgo</t>
  </si>
  <si>
    <t>Chaves</t>
  </si>
  <si>
    <t>Eddy</t>
  </si>
  <si>
    <t>Lea</t>
  </si>
  <si>
    <t>Colfax</t>
  </si>
  <si>
    <t>Cibola</t>
  </si>
  <si>
    <t>McKinley</t>
  </si>
  <si>
    <t>Rio Arriba</t>
  </si>
  <si>
    <t>Sandoval</t>
  </si>
  <si>
    <t>Valencia</t>
  </si>
  <si>
    <t>Harding</t>
  </si>
  <si>
    <t>Union</t>
  </si>
  <si>
    <t>Carson city</t>
  </si>
  <si>
    <t>Elko</t>
  </si>
  <si>
    <t>Eureka</t>
  </si>
  <si>
    <t>Lander</t>
  </si>
  <si>
    <t>Nye</t>
  </si>
  <si>
    <t>Pershing</t>
  </si>
  <si>
    <t>Storey</t>
  </si>
  <si>
    <t>Morrow</t>
  </si>
  <si>
    <t>Sherman</t>
  </si>
  <si>
    <t>Umatilla</t>
  </si>
  <si>
    <t>Baker</t>
  </si>
  <si>
    <t>Deschutes</t>
  </si>
  <si>
    <t>Klamath</t>
  </si>
  <si>
    <t>Clackamas</t>
  </si>
  <si>
    <t>Columbia</t>
  </si>
  <si>
    <t>Fall River</t>
  </si>
  <si>
    <t>Clark</t>
  </si>
  <si>
    <t>Deuel</t>
  </si>
  <si>
    <t>Edmunds</t>
  </si>
  <si>
    <t>Summit</t>
  </si>
  <si>
    <t>Sanpete</t>
  </si>
  <si>
    <t>Sevier</t>
  </si>
  <si>
    <t>Emery</t>
  </si>
  <si>
    <t>Daggett</t>
  </si>
  <si>
    <t>Duchesne</t>
  </si>
  <si>
    <t>Uintah</t>
  </si>
  <si>
    <t>Whatcom</t>
  </si>
  <si>
    <t>Benton</t>
  </si>
  <si>
    <t>Spokane</t>
  </si>
  <si>
    <t>Walla Walla</t>
  </si>
  <si>
    <t>Skagit</t>
  </si>
  <si>
    <t>Lewis</t>
  </si>
  <si>
    <t>Hot Springs</t>
  </si>
  <si>
    <t>Washakie</t>
  </si>
  <si>
    <t>Goshen</t>
  </si>
  <si>
    <t>Laramie</t>
  </si>
  <si>
    <t>Platte</t>
  </si>
  <si>
    <t>Albany</t>
  </si>
  <si>
    <t>Sublette</t>
  </si>
  <si>
    <t>Sweetwater</t>
  </si>
  <si>
    <t>Campbell</t>
  </si>
  <si>
    <t>Converse</t>
  </si>
  <si>
    <t>Crook</t>
  </si>
  <si>
    <t>Johnson</t>
  </si>
  <si>
    <t>Niobrara</t>
  </si>
  <si>
    <t>Weston</t>
  </si>
  <si>
    <t>Natrona</t>
  </si>
  <si>
    <t>5. Wellhead Engines</t>
  </si>
  <si>
    <t>2. Drill Rigs</t>
  </si>
  <si>
    <t>3. Fracing</t>
  </si>
  <si>
    <t>4. Tanks</t>
  </si>
  <si>
    <t>Artificial Lift Engines</t>
  </si>
  <si>
    <t>Water Pump Engines</t>
  </si>
  <si>
    <t>Average Engine Turnover Frequency (years)</t>
  </si>
  <si>
    <t>Non-tribal Emission Sources Only</t>
  </si>
  <si>
    <t>Tribal Emission Sources Only</t>
  </si>
  <si>
    <t>Both Non-tribal and Tribal Sources</t>
  </si>
  <si>
    <t>Alabama</t>
  </si>
  <si>
    <t>AL</t>
  </si>
  <si>
    <t>Arkansas</t>
  </si>
  <si>
    <t>AR</t>
  </si>
  <si>
    <t>Connecticut</t>
  </si>
  <si>
    <t>CT</t>
  </si>
  <si>
    <t>Delaware</t>
  </si>
  <si>
    <t>DE</t>
  </si>
  <si>
    <t>Florida</t>
  </si>
  <si>
    <t>FL</t>
  </si>
  <si>
    <t>Georgia</t>
  </si>
  <si>
    <t>GA</t>
  </si>
  <si>
    <t>Hawaii</t>
  </si>
  <si>
    <t>HI</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</si>
  <si>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</si>
  <si>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</si>
  <si>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</si>
  <si>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</si>
  <si>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</si>
  <si>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</si>
  <si>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</si>
  <si>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</si>
  <si>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</si>
  <si>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</si>
  <si>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</si>
  <si>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</si>
  <si>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</si>
  <si>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</si>
  <si>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</si>
  <si>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</si>
  <si>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</si>
  <si>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</si>
  <si>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</si>
  <si>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</si>
  <si>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</si>
  <si>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</si>
  <si>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</si>
  <si>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</si>
  <si>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</si>
  <si>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</si>
  <si>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Nebraska</t>
  </si>
  <si>
    <t>NE</t>
  </si>
  <si>
    <t>NH</t>
  </si>
  <si>
    <t>NJ</t>
  </si>
  <si>
    <t>NY</t>
  </si>
  <si>
    <t>NC</t>
  </si>
  <si>
    <t>Ohio</t>
  </si>
  <si>
    <t>OH</t>
  </si>
  <si>
    <t>Oklahoma</t>
  </si>
  <si>
    <t>OK</t>
  </si>
  <si>
    <t>Pennsylvania</t>
  </si>
  <si>
    <t>PA</t>
  </si>
  <si>
    <t>RI</t>
  </si>
  <si>
    <t>SC</t>
  </si>
  <si>
    <t>Tennessee</t>
  </si>
  <si>
    <t>TN</t>
  </si>
  <si>
    <t>Texas</t>
  </si>
  <si>
    <t>TX</t>
  </si>
  <si>
    <t>Vermont</t>
  </si>
  <si>
    <t>VT</t>
  </si>
  <si>
    <t>Virginia</t>
  </si>
  <si>
    <t>VA</t>
  </si>
  <si>
    <t>WV</t>
  </si>
  <si>
    <t>Wisconsin</t>
  </si>
  <si>
    <t>WI</t>
  </si>
  <si>
    <t>Wyoming</t>
  </si>
  <si>
    <t>US State</t>
  </si>
  <si>
    <t>Abbreviation</t>
  </si>
  <si>
    <t>Current State Abbr.</t>
  </si>
  <si>
    <t>AK Cook Inlet Basin , AK</t>
  </si>
  <si>
    <t>Anadarko Basin , CO</t>
  </si>
  <si>
    <t>Arctic Coastal Plains Province , AK</t>
  </si>
  <si>
    <t>Arkoma Basin , AR</t>
  </si>
  <si>
    <t>Basin-And-Range Province , AZ</t>
  </si>
  <si>
    <t>Basin-And-Range Province , NM</t>
  </si>
  <si>
    <t>Bellingham Basin , WA</t>
  </si>
  <si>
    <t>Big Horn , MT</t>
  </si>
  <si>
    <t>Big Horn Basin , MT</t>
  </si>
  <si>
    <t>Big Horn , WY</t>
  </si>
  <si>
    <t>Big Horn Basin , WY</t>
  </si>
  <si>
    <t>Black Mesa Basin , AZ</t>
  </si>
  <si>
    <t>Bristol Bay Basin , AK</t>
  </si>
  <si>
    <t>Capistrano Basin , CA</t>
  </si>
  <si>
    <t>Central Montana Uplift , MT</t>
  </si>
  <si>
    <t>Central Western Overthrust noWY , ID</t>
  </si>
  <si>
    <t>Central Western Overthrust , ID</t>
  </si>
  <si>
    <t>Central Western Overthrust noWY , UT</t>
  </si>
  <si>
    <t>Central Western Overthrust , UT</t>
  </si>
  <si>
    <t>Chadron Arch , SD</t>
  </si>
  <si>
    <t>Coastal Basins , CA</t>
  </si>
  <si>
    <t>Copper River Basin , AK</t>
  </si>
  <si>
    <t>Denver , CO</t>
  </si>
  <si>
    <t>Denver Basin , CO</t>
  </si>
  <si>
    <t>Denver Basin noCO , WY</t>
  </si>
  <si>
    <t>Denver Basin , WY</t>
  </si>
  <si>
    <t>Eagle Basin , CO</t>
  </si>
  <si>
    <t>Eastern Columbia Basin , ID</t>
  </si>
  <si>
    <t>Eastern Columbia Basin , OR</t>
  </si>
  <si>
    <t>Eastern Columbia Basin , WA</t>
  </si>
  <si>
    <t>Eel River Basin , CA</t>
  </si>
  <si>
    <t>Estancia Basin , NM</t>
  </si>
  <si>
    <t>Great Basin Province , CA</t>
  </si>
  <si>
    <t>Great Basin Province , ID</t>
  </si>
  <si>
    <t>Great Basin Province , NV</t>
  </si>
  <si>
    <t>Great Basin Province , UT</t>
  </si>
  <si>
    <t>Green River , CO</t>
  </si>
  <si>
    <t>Green River Basin , CO</t>
  </si>
  <si>
    <t>Green River , WY</t>
  </si>
  <si>
    <t>Green River Basin , WY</t>
  </si>
  <si>
    <t>Gulf of Alaska Basin , AK</t>
  </si>
  <si>
    <t>Idaho Mountains Province , ID</t>
  </si>
  <si>
    <t>Illinois Basin , AR</t>
  </si>
  <si>
    <t>Interior Lowlands Basin , AK</t>
  </si>
  <si>
    <t>Klamath Mountains Province , CA</t>
  </si>
  <si>
    <t>Klamath Mountains Province , OR</t>
  </si>
  <si>
    <t>Kodiak State , AK</t>
  </si>
  <si>
    <t>Las Animas Arch , CO</t>
  </si>
  <si>
    <t>Las Vegas-Raton Basin , CO</t>
  </si>
  <si>
    <t>Las Vegas-Raton Basin , NM</t>
  </si>
  <si>
    <t>Los Angeles Basin , CA</t>
  </si>
  <si>
    <t>Louisiana-Mississippi Salt Basins , AR</t>
  </si>
  <si>
    <t>Mojave Basin , CA</t>
  </si>
  <si>
    <t>Montana Folded Belt , MT</t>
  </si>
  <si>
    <t>N. Cascades-Okanagan Prov , WA</t>
  </si>
  <si>
    <t>North Park Basin , CO</t>
  </si>
  <si>
    <t>North Western Overthrust , MT</t>
  </si>
  <si>
    <t>Northern Coast Range Prov , CA</t>
  </si>
  <si>
    <t>Not Assigned - SURVEY AVERAGE , AK</t>
  </si>
  <si>
    <t>Orogrande Basin , NM</t>
  </si>
  <si>
    <t>Overthrust&amp;Wasatch Uplift , UT</t>
  </si>
  <si>
    <t>Ozark Uplift , AR</t>
  </si>
  <si>
    <t>Palo Duro Basin , NM</t>
  </si>
  <si>
    <t>Paradox , CO</t>
  </si>
  <si>
    <t>Paradox Basin , CO</t>
  </si>
  <si>
    <t>Paradox , UT</t>
  </si>
  <si>
    <t>Paradox Basin , UT</t>
  </si>
  <si>
    <t>Pedregosa Basin , AZ</t>
  </si>
  <si>
    <t>Pedregosa Basin , NM</t>
  </si>
  <si>
    <t>Permian , NM</t>
  </si>
  <si>
    <t>Permian Basin , NM</t>
  </si>
  <si>
    <t>Piceance , CO</t>
  </si>
  <si>
    <t>Piceance Basin , CO</t>
  </si>
  <si>
    <t>Plateau Sedimentary Prov , AZ</t>
  </si>
  <si>
    <t>Plateau Sedimentary Prov , UT</t>
  </si>
  <si>
    <t>Powder River , MT</t>
  </si>
  <si>
    <t>Powder River Basin , MT</t>
  </si>
  <si>
    <t>Powder River , SD</t>
  </si>
  <si>
    <t>Powder River Basin , SD</t>
  </si>
  <si>
    <t>Powder River , WY</t>
  </si>
  <si>
    <t>Powder River Basin , WY</t>
  </si>
  <si>
    <t>Puget Sound Province , WA</t>
  </si>
  <si>
    <t>Raton , CO</t>
  </si>
  <si>
    <t>Raton , NM</t>
  </si>
  <si>
    <t>Sacramento Basin , CA</t>
  </si>
  <si>
    <t>Salton Basin , CA</t>
  </si>
  <si>
    <t>San Joaquin Basin , CA</t>
  </si>
  <si>
    <t>San Juan , CO</t>
  </si>
  <si>
    <t>San Juan Basin , CO</t>
  </si>
  <si>
    <t>San Juan , NM</t>
  </si>
  <si>
    <t>San Juan Basin , NM</t>
  </si>
  <si>
    <t>San Juan Mountains Prov , CO</t>
  </si>
  <si>
    <t>San Luis Basin , CO</t>
  </si>
  <si>
    <t>San Luis Basin , NM</t>
  </si>
  <si>
    <t>Santa Cruz Basin , CA</t>
  </si>
  <si>
    <t>Santa Maria Basin , CA</t>
  </si>
  <si>
    <t>Sierra Grande Uplift , NM</t>
  </si>
  <si>
    <t>Sierra Nevada Province , CA</t>
  </si>
  <si>
    <t>Sioux Uplift , SD</t>
  </si>
  <si>
    <t>Snake River Basin , ID</t>
  </si>
  <si>
    <t>Snake River Basin , OR</t>
  </si>
  <si>
    <t>South Park Basin , CO</t>
  </si>
  <si>
    <t>South Western Overthrust , NV</t>
  </si>
  <si>
    <t>South Western Overthrust , UT</t>
  </si>
  <si>
    <t>Southeastern Alaska Provinces , AK</t>
  </si>
  <si>
    <t>Southern Oregon Basin , CA</t>
  </si>
  <si>
    <t>Southern Oregon Basin , NV</t>
  </si>
  <si>
    <t>Southern Oregon Basin , OR</t>
  </si>
  <si>
    <t>Sweetgrass , MT</t>
  </si>
  <si>
    <t>Sweetgrass Arch , MT</t>
  </si>
  <si>
    <t>Uinta , UT</t>
  </si>
  <si>
    <t>Uinta Basin , UT</t>
  </si>
  <si>
    <t>Ventura Basin , CA</t>
  </si>
  <si>
    <t>Western Columbia Basin , OR</t>
  </si>
  <si>
    <t>Western Columbia Basin , WA</t>
  </si>
  <si>
    <t>Williston , MT</t>
  </si>
  <si>
    <t>Williston Basin , MT</t>
  </si>
  <si>
    <t>Williston , ND</t>
  </si>
  <si>
    <t>Williston Basin , ND</t>
  </si>
  <si>
    <t>Williston , SD</t>
  </si>
  <si>
    <t>Williston Basin , SD</t>
  </si>
  <si>
    <t>Wind River , WY</t>
  </si>
  <si>
    <t>Wind River Basin , WY</t>
  </si>
  <si>
    <t>Yellowstone Province , WY</t>
  </si>
  <si>
    <t>Yukon-Koyukuk Province , AK</t>
  </si>
  <si>
    <t>Basin in EPA O&amp;G Tool</t>
  </si>
  <si>
    <t>Current Basin</t>
  </si>
  <si>
    <t>Row Labels</t>
  </si>
  <si>
    <t>STATE_ABBR</t>
  </si>
  <si>
    <t>DATA_CATEGORY</t>
  </si>
  <si>
    <t>Average of CURRENT_VALUE</t>
  </si>
  <si>
    <t>Basin Key</t>
  </si>
  <si>
    <t>Revised Data Category</t>
  </si>
  <si>
    <t>Key</t>
  </si>
  <si>
    <t>Average Value</t>
  </si>
  <si>
    <t>Big Horn Basin</t>
  </si>
  <si>
    <t>Central Western Overthrust</t>
  </si>
  <si>
    <t>Denver Basin</t>
  </si>
  <si>
    <t>Green River Basin</t>
  </si>
  <si>
    <t>Paradox Basin</t>
  </si>
  <si>
    <t>Permian Basin</t>
  </si>
  <si>
    <t>Piceance Basin</t>
  </si>
  <si>
    <t>Powder River Basin</t>
  </si>
  <si>
    <t>San Juan Basin</t>
  </si>
  <si>
    <t>Sweetgrass Arch</t>
  </si>
  <si>
    <t>Uinta Basin</t>
  </si>
  <si>
    <t>Williston Basin</t>
  </si>
  <si>
    <t>Wind River Basin</t>
  </si>
  <si>
    <t>Ozark Uplift</t>
  </si>
  <si>
    <t>Arkoma Basin</t>
  </si>
  <si>
    <t>Illinois Basin</t>
  </si>
  <si>
    <t>Cherokee Platform</t>
  </si>
  <si>
    <t>Louisiana-Mississippi Salt Basins</t>
  </si>
  <si>
    <t>Engine Type</t>
  </si>
  <si>
    <t>Bend Arch-Fort Worth Basin</t>
  </si>
  <si>
    <t>Cambridge Arch-Central Kansas Uplift</t>
  </si>
  <si>
    <t>Marathon Thrust Belt</t>
  </si>
  <si>
    <t>Maintenance Information</t>
  </si>
  <si>
    <t>Uncontrolled Flashing VOC Efs (lb VOC/bbl)</t>
  </si>
  <si>
    <t>All</t>
  </si>
  <si>
    <t>Engine 1</t>
  </si>
  <si>
    <t>Engine 2</t>
  </si>
  <si>
    <t>Engine 3</t>
  </si>
  <si>
    <t>Engine 4</t>
  </si>
  <si>
    <t>Engine 5</t>
  </si>
  <si>
    <t>Engine Function</t>
  </si>
  <si>
    <t>2. 2014 DRILL RIG DATA</t>
  </si>
  <si>
    <t>Percent of Engines by Tier Level</t>
  </si>
  <si>
    <t>Tier 1</t>
  </si>
  <si>
    <t>Tier 2</t>
  </si>
  <si>
    <t>Tier 3</t>
  </si>
  <si>
    <t>Tier 4</t>
  </si>
  <si>
    <t>3. 2014 FRACING ENGINE DATA</t>
  </si>
  <si>
    <t>List of Files</t>
  </si>
  <si>
    <t>Lab Analysis Filename</t>
  </si>
  <si>
    <t>Sampling Location</t>
  </si>
  <si>
    <t>Example</t>
  </si>
  <si>
    <t>example1.pdf</t>
  </si>
  <si>
    <t>wellhead</t>
  </si>
  <si>
    <t>Model Input/Output Filename</t>
  </si>
  <si>
    <t>example4.pdf</t>
  </si>
  <si>
    <t>example5.pdf</t>
  </si>
  <si>
    <t>6.  GAS COMPOSITION &amp; SIMULATION MODEL DATA</t>
  </si>
  <si>
    <t>New_Hampshire</t>
  </si>
  <si>
    <t>New_Jersey</t>
  </si>
  <si>
    <t>New_York</t>
  </si>
  <si>
    <t>North_Carolina</t>
  </si>
  <si>
    <t>Rhode_Island</t>
  </si>
  <si>
    <t>South_Carolina</t>
  </si>
  <si>
    <t>West_Virginia</t>
  </si>
  <si>
    <t>Hydraulic Fracturing Engines</t>
  </si>
  <si>
    <t>Oil Tanks</t>
  </si>
  <si>
    <t>Condensate Tanks</t>
  </si>
  <si>
    <t>A. Configuration 1</t>
  </si>
  <si>
    <t>Non default categories:</t>
  </si>
  <si>
    <t>Hydraulic Fracturing</t>
  </si>
  <si>
    <t>Drill Rig</t>
  </si>
  <si>
    <t>Uncontrolled VOC</t>
  </si>
  <si>
    <t xml:space="preserve">Survey of Select Oil and Gas Sources </t>
  </si>
  <si>
    <t>LIST OF ITEMS IN THIS SURVEY</t>
  </si>
  <si>
    <t>Survey Sources</t>
  </si>
  <si>
    <t>Assiniboine and Sioux Tribes of the Fort Peck Indian Reservation, Montana</t>
  </si>
  <si>
    <t>Fort Peck Indian Reservation</t>
  </si>
  <si>
    <t>North Dakota</t>
  </si>
  <si>
    <t>Southern Ute Indian Tribe</t>
  </si>
  <si>
    <t>Status</t>
  </si>
  <si>
    <t>1. State</t>
  </si>
  <si>
    <t>F. Data Files Provided as Supplemental Information (if applicable)</t>
  </si>
  <si>
    <t>Filename(s)</t>
  </si>
  <si>
    <t>File Description(s)</t>
  </si>
  <si>
    <t>Percent of Engines Meeting NSPS subpart JJJJ Standards
[provide input for either (1) or (2)]</t>
  </si>
  <si>
    <t>(1) All Pollutants Inclusive</t>
  </si>
  <si>
    <t>(2) By Pollutant: NOx/VOC/CO</t>
  </si>
  <si>
    <t>Well type and/or spud type selected. Data entry in-progress or complete.</t>
  </si>
  <si>
    <t>Well type and/or spud type selected. No survey data provided.</t>
  </si>
  <si>
    <t>Well type and/or spud type not selected. No survey data provided.</t>
  </si>
  <si>
    <t>B. Configuration 2</t>
  </si>
  <si>
    <t>C. Configuration 3</t>
  </si>
  <si>
    <t>E. Configuration 5</t>
  </si>
  <si>
    <t>D. Configuration 4</t>
  </si>
  <si>
    <t>Gas Wells</t>
  </si>
  <si>
    <t>Oil Wells</t>
  </si>
  <si>
    <t>CBM Wells</t>
  </si>
  <si>
    <t>example2.pdf</t>
  </si>
  <si>
    <t>example3.pdf</t>
  </si>
  <si>
    <t>6. Gas Composition &amp; Simulation Model Data</t>
  </si>
  <si>
    <t>Gas Composition &amp; Simulation Model Data</t>
  </si>
  <si>
    <t/>
  </si>
  <si>
    <t>COUNTY_NAME</t>
  </si>
  <si>
    <t>BASIN</t>
  </si>
  <si>
    <t>Autauga</t>
  </si>
  <si>
    <t>Mid-Gulf Coast Basin</t>
  </si>
  <si>
    <t>Baldwin</t>
  </si>
  <si>
    <t>Barbour</t>
  </si>
  <si>
    <t>S.GA Sedimentary Prov</t>
  </si>
  <si>
    <t>Bibb</t>
  </si>
  <si>
    <t>Appalachian Basin (Eastern Overthrust Area)</t>
  </si>
  <si>
    <t>Blount</t>
  </si>
  <si>
    <t>Bullock</t>
  </si>
  <si>
    <t>Butler</t>
  </si>
  <si>
    <t>Calhoun</t>
  </si>
  <si>
    <t>Chambers</t>
  </si>
  <si>
    <t>Piedmont-Blue Ridge Prov</t>
  </si>
  <si>
    <t>Cherokee</t>
  </si>
  <si>
    <t>Chilton</t>
  </si>
  <si>
    <t>Choctaw</t>
  </si>
  <si>
    <t>Clarke</t>
  </si>
  <si>
    <t>Clay</t>
  </si>
  <si>
    <t>Cleburne</t>
  </si>
  <si>
    <t>Coffee</t>
  </si>
  <si>
    <t>Colbert</t>
  </si>
  <si>
    <t>Black Warrior Basin</t>
  </si>
  <si>
    <t>Conecuh</t>
  </si>
  <si>
    <t>Coosa</t>
  </si>
  <si>
    <t>Covington</t>
  </si>
  <si>
    <t>Crenshaw</t>
  </si>
  <si>
    <t>Cullman</t>
  </si>
  <si>
    <t>Dale</t>
  </si>
  <si>
    <t>Dallas</t>
  </si>
  <si>
    <t>DeKalb</t>
  </si>
  <si>
    <t>Escambia</t>
  </si>
  <si>
    <t>Etowah</t>
  </si>
  <si>
    <t>Fayette</t>
  </si>
  <si>
    <t>Franklin</t>
  </si>
  <si>
    <t>Geneva</t>
  </si>
  <si>
    <t>Greene</t>
  </si>
  <si>
    <t>Hale</t>
  </si>
  <si>
    <t>Henry</t>
  </si>
  <si>
    <t>Houston</t>
  </si>
  <si>
    <t>Lamar</t>
  </si>
  <si>
    <t>Lauderdale</t>
  </si>
  <si>
    <t>Cincinnati Arch</t>
  </si>
  <si>
    <t>Lawrence</t>
  </si>
  <si>
    <t>Lee</t>
  </si>
  <si>
    <t>Limestone</t>
  </si>
  <si>
    <t>Lowndes</t>
  </si>
  <si>
    <t>Macon</t>
  </si>
  <si>
    <t>Madison</t>
  </si>
  <si>
    <t>Marengo</t>
  </si>
  <si>
    <t>Marion</t>
  </si>
  <si>
    <t>Marshall</t>
  </si>
  <si>
    <t>Mobile</t>
  </si>
  <si>
    <t>Monroe</t>
  </si>
  <si>
    <t>Montgomery</t>
  </si>
  <si>
    <t>Perry</t>
  </si>
  <si>
    <t>Pickens</t>
  </si>
  <si>
    <t>Pike</t>
  </si>
  <si>
    <t>Randolph</t>
  </si>
  <si>
    <t>Russell</t>
  </si>
  <si>
    <t>St. Clair</t>
  </si>
  <si>
    <t>Shelby</t>
  </si>
  <si>
    <t>Sumter</t>
  </si>
  <si>
    <t>Talladega</t>
  </si>
  <si>
    <t>Tallapoosa</t>
  </si>
  <si>
    <t>Tuscaloosa</t>
  </si>
  <si>
    <t>Walker</t>
  </si>
  <si>
    <t>Wilcox</t>
  </si>
  <si>
    <t>Winston</t>
  </si>
  <si>
    <t>Aleutians East</t>
  </si>
  <si>
    <t>Aleutians West</t>
  </si>
  <si>
    <t>Anchorage</t>
  </si>
  <si>
    <t>Bethel</t>
  </si>
  <si>
    <t>Bristol Bay</t>
  </si>
  <si>
    <t>Denali</t>
  </si>
  <si>
    <t>Dillingham</t>
  </si>
  <si>
    <t>Haines</t>
  </si>
  <si>
    <t>Hoonah-Angoon</t>
  </si>
  <si>
    <t>Juneau</t>
  </si>
  <si>
    <t>Ketchikan Gateway</t>
  </si>
  <si>
    <t>Kodiak Island</t>
  </si>
  <si>
    <t>Lake and Peninsula</t>
  </si>
  <si>
    <t>Nome</t>
  </si>
  <si>
    <t>Northwest Arctic</t>
  </si>
  <si>
    <t>Petersburg</t>
  </si>
  <si>
    <t>Prince of Wales-Hyder</t>
  </si>
  <si>
    <t>Prince of Wales-Outer Ketchikan</t>
  </si>
  <si>
    <t>Sitka</t>
  </si>
  <si>
    <t>Skagway</t>
  </si>
  <si>
    <t>Skagway-Hoonah-Angoon</t>
  </si>
  <si>
    <t>Valdez-Cordova</t>
  </si>
  <si>
    <t>Wade Hampton</t>
  </si>
  <si>
    <t>Wrangell</t>
  </si>
  <si>
    <t>Wrangell-Petersburg</t>
  </si>
  <si>
    <t>Yakutat</t>
  </si>
  <si>
    <t>Gila</t>
  </si>
  <si>
    <t>Graham</t>
  </si>
  <si>
    <t>Greenlee</t>
  </si>
  <si>
    <t>Maricopa</t>
  </si>
  <si>
    <t>Navajo</t>
  </si>
  <si>
    <t>Pima</t>
  </si>
  <si>
    <t>Pinal</t>
  </si>
  <si>
    <t>Santa Cruz</t>
  </si>
  <si>
    <t>Ashley</t>
  </si>
  <si>
    <t>Baxter</t>
  </si>
  <si>
    <t>Boone</t>
  </si>
  <si>
    <t>Bradley</t>
  </si>
  <si>
    <t>Carroll</t>
  </si>
  <si>
    <t>Chicot</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</si>
  <si>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</si>
  <si>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</si>
  <si>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</si>
  <si>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</si>
  <si>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</si>
  <si>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</si>
  <si>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</si>
  <si>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</si>
  <si>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</si>
  <si>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</si>
  <si>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</si>
  <si>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</si>
  <si>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</si>
  <si>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</si>
  <si>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</si>
  <si>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</si>
  <si>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</si>
  <si>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Lafayette</t>
  </si>
  <si>
    <t>Little River</t>
  </si>
  <si>
    <t>Lonoke</t>
  </si>
  <si>
    <t>Miller</t>
  </si>
  <si>
    <t>Newton</t>
  </si>
  <si>
    <t>Ouachita</t>
  </si>
  <si>
    <t>Poinsett</t>
  </si>
  <si>
    <t>Polk</t>
  </si>
  <si>
    <t>Pope</t>
  </si>
  <si>
    <t>Pulaski</t>
  </si>
  <si>
    <t>St. Francis</t>
  </si>
  <si>
    <t>Saline</t>
  </si>
  <si>
    <t>Scott</t>
  </si>
  <si>
    <t>Searcy</t>
  </si>
  <si>
    <t>Sebastian</t>
  </si>
  <si>
    <t>Sharp</t>
  </si>
  <si>
    <t>Stone</t>
  </si>
  <si>
    <t>Van Buren</t>
  </si>
  <si>
    <t>White</t>
  </si>
  <si>
    <t>Woodruff</t>
  </si>
  <si>
    <t>Yell</t>
  </si>
  <si>
    <t>Alpine</t>
  </si>
  <si>
    <t>Calaveras</t>
  </si>
  <si>
    <t>Del Norte</t>
  </si>
  <si>
    <t>Imperial</t>
  </si>
  <si>
    <t>Inyo</t>
  </si>
  <si>
    <t>Lake</t>
  </si>
  <si>
    <t>Lassen</t>
  </si>
  <si>
    <t>Mariposa</t>
  </si>
  <si>
    <t>Mendocino</t>
  </si>
  <si>
    <t>Modoc</t>
  </si>
  <si>
    <t>Mono</t>
  </si>
  <si>
    <t>Siskiyou</t>
  </si>
  <si>
    <t>Trinity</t>
  </si>
  <si>
    <t>Tuolumne</t>
  </si>
  <si>
    <t>Alamosa</t>
  </si>
  <si>
    <t>Chaffee</t>
  </si>
  <si>
    <t>Clear Creek</t>
  </si>
  <si>
    <t>Conejos</t>
  </si>
  <si>
    <t>Costilla</t>
  </si>
  <si>
    <t>Douglas</t>
  </si>
  <si>
    <t>Eagle</t>
  </si>
  <si>
    <t>Gilpin</t>
  </si>
  <si>
    <t>Hinsdale</t>
  </si>
  <si>
    <t>Mineral</t>
  </si>
  <si>
    <t>Ouray</t>
  </si>
  <si>
    <t>Pueblo</t>
  </si>
  <si>
    <t>Saguache</t>
  </si>
  <si>
    <t>Teller</t>
  </si>
  <si>
    <t>Fairfield</t>
  </si>
  <si>
    <t>New England Province</t>
  </si>
  <si>
    <t>Hartford</t>
  </si>
  <si>
    <t>Litchfield</t>
  </si>
  <si>
    <t>Middlesex</t>
  </si>
  <si>
    <t>New Haven</t>
  </si>
  <si>
    <t>New London</t>
  </si>
  <si>
    <t>Tolland</t>
  </si>
  <si>
    <t>Windham</t>
  </si>
  <si>
    <t>Kent</t>
  </si>
  <si>
    <t>Atlantic Coast Basin</t>
  </si>
  <si>
    <t>New Castle</t>
  </si>
  <si>
    <t>Sussex</t>
  </si>
  <si>
    <t>DC</t>
  </si>
  <si>
    <t>District of Columbia</t>
  </si>
  <si>
    <t>Alachua</t>
  </si>
  <si>
    <t>Florida Platform</t>
  </si>
  <si>
    <t>Bay</t>
  </si>
  <si>
    <t>Bradford</t>
  </si>
  <si>
    <t>Brevard</t>
  </si>
  <si>
    <t>Broward</t>
  </si>
  <si>
    <t>Charlotte</t>
  </si>
  <si>
    <t>Citrus</t>
  </si>
  <si>
    <t>Collier</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</si>
  <si>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</si>
  <si>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</si>
  <si>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</si>
  <si>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</si>
  <si>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</si>
  <si>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</si>
  <si>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</si>
  <si>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</si>
  <si>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</si>
  <si>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</si>
  <si>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</si>
  <si>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</si>
  <si>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</si>
  <si>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</si>
  <si>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</si>
  <si>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</si>
  <si>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</si>
  <si>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</si>
  <si>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Manatee</t>
  </si>
  <si>
    <t>Martin</t>
  </si>
  <si>
    <t>Miami-Dade</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</si>
  <si>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</si>
  <si>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</si>
  <si>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</si>
  <si>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</si>
  <si>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</si>
  <si>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</si>
  <si>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</si>
  <si>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</si>
  <si>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</si>
  <si>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</si>
  <si>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</si>
  <si>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</si>
  <si>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</si>
  <si>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</si>
  <si>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</si>
  <si>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</si>
  <si>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</si>
  <si>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</si>
  <si>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</si>
  <si>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</si>
  <si>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</si>
  <si>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</si>
  <si>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</si>
  <si>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</si>
  <si>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</si>
  <si>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</si>
  <si>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</si>
  <si>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</si>
  <si>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</si>
  <si>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</si>
  <si>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</si>
  <si>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Butts</t>
  </si>
  <si>
    <t>Camden</t>
  </si>
  <si>
    <t>Candler</t>
  </si>
  <si>
    <t>Catoosa</t>
  </si>
  <si>
    <t>Charlton</t>
  </si>
  <si>
    <t>Chatham</t>
  </si>
  <si>
    <t>Chattahoochee</t>
  </si>
  <si>
    <t>Chattooga</t>
  </si>
  <si>
    <t>Clayton</t>
  </si>
  <si>
    <t>Clinch</t>
  </si>
  <si>
    <t>Cobb</t>
  </si>
  <si>
    <t>Colquitt</t>
  </si>
  <si>
    <t>Cook</t>
  </si>
  <si>
    <t>Coweta</t>
  </si>
  <si>
    <t>Crisp</t>
  </si>
  <si>
    <t>Dade</t>
  </si>
  <si>
    <t>Decatur</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</si>
  <si>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</si>
  <si>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</si>
  <si>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</si>
  <si>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</si>
  <si>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</si>
  <si>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</si>
  <si>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</si>
  <si>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</si>
  <si>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</si>
  <si>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</si>
  <si>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</si>
  <si>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</si>
  <si>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</si>
  <si>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</si>
  <si>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</si>
  <si>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</si>
  <si>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</si>
  <si>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</si>
  <si>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</si>
  <si>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</si>
  <si>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</si>
  <si>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</si>
  <si>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</si>
  <si>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</si>
  <si>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</si>
  <si>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</si>
  <si>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</si>
  <si>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</si>
  <si>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</si>
  <si>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</si>
  <si>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</si>
  <si>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</si>
  <si>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</si>
  <si>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</si>
  <si>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</si>
  <si>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</si>
  <si>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</si>
  <si>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</si>
  <si>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</si>
  <si>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</si>
  <si>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</si>
  <si>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</si>
  <si>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</si>
  <si>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</si>
  <si>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</si>
  <si>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</si>
  <si>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</si>
  <si>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</si>
  <si>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</si>
  <si>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</si>
  <si>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</si>
  <si>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</si>
  <si>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</si>
  <si>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</si>
  <si>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</si>
  <si>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</si>
  <si>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</si>
  <si>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</si>
  <si>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</si>
  <si>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</si>
  <si>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</si>
  <si>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</si>
  <si>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</si>
  <si>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</si>
  <si>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</si>
  <si>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</si>
  <si>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</si>
  <si>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</si>
  <si>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</si>
  <si>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</si>
  <si>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</si>
  <si>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</si>
  <si>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</si>
  <si>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</si>
  <si>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</si>
  <si>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</si>
  <si>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</si>
  <si>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</si>
  <si>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</si>
  <si>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Benewah</t>
  </si>
  <si>
    <t>Bingham</t>
  </si>
  <si>
    <t>Boise</t>
  </si>
  <si>
    <t>Bonneville</t>
  </si>
  <si>
    <t>Camas</t>
  </si>
  <si>
    <t>Canyon</t>
  </si>
  <si>
    <t>Caribou</t>
  </si>
  <si>
    <t>Cassia</t>
  </si>
  <si>
    <t>Clearwater</t>
  </si>
  <si>
    <t>Gooding</t>
  </si>
  <si>
    <t>Jerome</t>
  </si>
  <si>
    <t>Latah</t>
  </si>
  <si>
    <t>Lemhi</t>
  </si>
  <si>
    <t>Minidoka</t>
  </si>
  <si>
    <t>Nez Perce</t>
  </si>
  <si>
    <t>Oneida</t>
  </si>
  <si>
    <t>Owyhee</t>
  </si>
  <si>
    <t>Power</t>
  </si>
  <si>
    <t>Shoshone</t>
  </si>
  <si>
    <t>Twin Falls</t>
  </si>
  <si>
    <t>Alexander</t>
  </si>
  <si>
    <t>Bond</t>
  </si>
  <si>
    <t>Wisconsin Arch</t>
  </si>
  <si>
    <t>Brown</t>
  </si>
  <si>
    <t>Bureau</t>
  </si>
  <si>
    <t>Cass</t>
  </si>
  <si>
    <t>Champaign</t>
  </si>
  <si>
    <t>Christian</t>
  </si>
  <si>
    <t>Clinton</t>
  </si>
  <si>
    <t>Coles</t>
  </si>
  <si>
    <t>Michigan Basin</t>
  </si>
  <si>
    <t>Cumberland</t>
  </si>
  <si>
    <t>De Witt</t>
  </si>
  <si>
    <t>DuPage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</si>
  <si>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</si>
  <si>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</si>
  <si>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</si>
  <si>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</si>
  <si>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</si>
  <si>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</si>
  <si>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</si>
  <si>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</si>
  <si>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</si>
  <si>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</si>
  <si>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</si>
  <si>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</si>
  <si>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</si>
  <si>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</si>
  <si>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</si>
  <si>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</si>
  <si>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</si>
  <si>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Macoupin</t>
  </si>
  <si>
    <t>Mason</t>
  </si>
  <si>
    <t>Massac</t>
  </si>
  <si>
    <t>Menard</t>
  </si>
  <si>
    <t>Mercer</t>
  </si>
  <si>
    <t>Moultrie</t>
  </si>
  <si>
    <t>Ogle</t>
  </si>
  <si>
    <t>Peoria</t>
  </si>
  <si>
    <t>Piatt</t>
  </si>
  <si>
    <t>Rock Island</t>
  </si>
  <si>
    <t>Sangamon</t>
  </si>
  <si>
    <t>Schuyler</t>
  </si>
  <si>
    <t>Stephenson</t>
  </si>
  <si>
    <t>Tazewell</t>
  </si>
  <si>
    <t>Vermilion</t>
  </si>
  <si>
    <t>Wabash</t>
  </si>
  <si>
    <t>Whiteside</t>
  </si>
  <si>
    <t>Will</t>
  </si>
  <si>
    <t>Williamson</t>
  </si>
  <si>
    <t>Winnebago</t>
  </si>
  <si>
    <t>Woodford</t>
  </si>
  <si>
    <t>Allen</t>
  </si>
  <si>
    <t>Bartholomew</t>
  </si>
  <si>
    <t>Blackford</t>
  </si>
  <si>
    <t>Daviess</t>
  </si>
  <si>
    <t>Dearborn</t>
  </si>
  <si>
    <t>De Kalb</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</si>
  <si>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</si>
  <si>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</si>
  <si>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</si>
  <si>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</si>
  <si>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</si>
  <si>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</si>
  <si>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</si>
  <si>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</si>
  <si>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</si>
  <si>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</si>
  <si>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</si>
  <si>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</si>
  <si>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</si>
  <si>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</si>
  <si>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</si>
  <si>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</si>
  <si>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</si>
  <si>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</si>
  <si>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</si>
  <si>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</si>
  <si>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</si>
  <si>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</si>
  <si>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</si>
  <si>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</si>
  <si>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</si>
  <si>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</si>
  <si>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</si>
  <si>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</si>
  <si>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</si>
  <si>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</si>
  <si>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</si>
  <si>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</si>
  <si>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</si>
  <si>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</si>
  <si>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</si>
  <si>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Forest City Basin</t>
  </si>
  <si>
    <t>Allamakee</t>
  </si>
  <si>
    <t>Iowa Shelf</t>
  </si>
  <si>
    <t>Appanoose</t>
  </si>
  <si>
    <t>Audubon</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</si>
  <si>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</si>
  <si>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</si>
  <si>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</si>
  <si>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</si>
  <si>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</si>
  <si>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</si>
  <si>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</si>
  <si>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</si>
  <si>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</si>
  <si>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</si>
  <si>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</si>
  <si>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</si>
  <si>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</si>
  <si>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</si>
  <si>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</si>
  <si>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</si>
  <si>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</si>
  <si>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</si>
  <si>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</si>
  <si>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</si>
  <si>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</si>
  <si>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</si>
  <si>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</si>
  <si>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</si>
  <si>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</si>
  <si>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</si>
  <si>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</si>
  <si>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</si>
  <si>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</si>
  <si>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</si>
  <si>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</si>
  <si>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</si>
  <si>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</si>
  <si>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</si>
  <si>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</si>
  <si>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</si>
  <si>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</si>
  <si>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</si>
  <si>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</si>
  <si>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</si>
  <si>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</si>
  <si>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</si>
  <si>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</si>
  <si>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Sedgwick Basin</t>
  </si>
  <si>
    <t>Barton</t>
  </si>
  <si>
    <t>Bourbon</t>
  </si>
  <si>
    <t>Nemaha Uplift</t>
  </si>
  <si>
    <t>Chase</t>
  </si>
  <si>
    <t>Chautauqua</t>
  </si>
  <si>
    <t>Salina Basin</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</si>
  <si>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</si>
  <si>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</si>
  <si>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</si>
  <si>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</si>
  <si>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</si>
  <si>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</si>
  <si>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</si>
  <si>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</si>
  <si>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</si>
  <si>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</si>
  <si>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</si>
  <si>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</si>
  <si>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</si>
  <si>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</si>
  <si>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</si>
  <si>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</si>
  <si>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</si>
  <si>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</si>
  <si>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</si>
  <si>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</si>
  <si>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</si>
  <si>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</si>
  <si>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</si>
  <si>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</si>
  <si>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</si>
  <si>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</si>
  <si>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</si>
  <si>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</si>
  <si>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</si>
  <si>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</si>
  <si>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</si>
  <si>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</si>
  <si>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</si>
  <si>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</si>
  <si>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</si>
  <si>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</si>
  <si>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</si>
  <si>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</si>
  <si>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</si>
  <si>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</si>
  <si>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</si>
  <si>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</si>
  <si>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</si>
  <si>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</si>
  <si>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</si>
  <si>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Smith</t>
  </si>
  <si>
    <t>Stafford</t>
  </si>
  <si>
    <t>Stanton</t>
  </si>
  <si>
    <t>Stevens</t>
  </si>
  <si>
    <t>Sumner</t>
  </si>
  <si>
    <t>Trego</t>
  </si>
  <si>
    <t>Wabaunsee</t>
  </si>
  <si>
    <t>Wallace</t>
  </si>
  <si>
    <t>Wichita</t>
  </si>
  <si>
    <t>Wilson</t>
  </si>
  <si>
    <t>Woodson</t>
  </si>
  <si>
    <t>Wyandotte</t>
  </si>
  <si>
    <t>Ballard</t>
  </si>
  <si>
    <t>Upper Mississippi Embaymnt</t>
  </si>
  <si>
    <t>Barren</t>
  </si>
  <si>
    <t>Bath</t>
  </si>
  <si>
    <t>Bell</t>
  </si>
  <si>
    <t>Boyd</t>
  </si>
  <si>
    <t>Appalachian Basin</t>
  </si>
  <si>
    <t>Boyle</t>
  </si>
  <si>
    <t>Bracken</t>
  </si>
  <si>
    <t>Breathitt</t>
  </si>
  <si>
    <t>Breckinridge</t>
  </si>
  <si>
    <t>Bullitt</t>
  </si>
  <si>
    <t>Caldwell</t>
  </si>
  <si>
    <t>Calloway</t>
  </si>
  <si>
    <t>Carlisle</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</si>
  <si>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</si>
  <si>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</si>
  <si>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</si>
  <si>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</si>
  <si>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</si>
  <si>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</si>
  <si>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</si>
  <si>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</si>
  <si>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</si>
  <si>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</si>
  <si>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</si>
  <si>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</si>
  <si>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</si>
  <si>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</si>
  <si>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</si>
  <si>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</si>
  <si>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</si>
  <si>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</si>
  <si>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</si>
  <si>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</si>
  <si>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</si>
  <si>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</si>
  <si>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</si>
  <si>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</si>
  <si>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</si>
  <si>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</si>
  <si>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</si>
  <si>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</si>
  <si>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</si>
  <si>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</si>
  <si>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</si>
  <si>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</si>
  <si>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</si>
  <si>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</si>
  <si>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</si>
  <si>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</si>
  <si>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</si>
  <si>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</si>
  <si>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</si>
  <si>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</si>
  <si>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</si>
  <si>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Western Gulf</t>
  </si>
  <si>
    <t>Ascension</t>
  </si>
  <si>
    <t>Assumption</t>
  </si>
  <si>
    <t>Avoyelles</t>
  </si>
  <si>
    <t>Beauregard</t>
  </si>
  <si>
    <t>Bienville</t>
  </si>
  <si>
    <t>Bossier</t>
  </si>
  <si>
    <t>Caddo</t>
  </si>
  <si>
    <t>Calcasieu</t>
  </si>
  <si>
    <t>Cameron</t>
  </si>
  <si>
    <t>Catahoula</t>
  </si>
  <si>
    <t>Claiborne</t>
  </si>
  <si>
    <t>Concordia</t>
  </si>
  <si>
    <t>De Soto</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</si>
  <si>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</si>
  <si>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</si>
  <si>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</si>
  <si>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</si>
  <si>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</si>
  <si>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</si>
  <si>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</si>
  <si>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</si>
  <si>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</si>
  <si>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</si>
  <si>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</si>
  <si>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</si>
  <si>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</si>
  <si>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</si>
  <si>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</si>
  <si>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</si>
  <si>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St. Bernard</t>
  </si>
  <si>
    <t>St. Charles</t>
  </si>
  <si>
    <t>St. Helena</t>
  </si>
  <si>
    <t>St. James</t>
  </si>
  <si>
    <t>St. John the Baptist</t>
  </si>
  <si>
    <t>St. Landry</t>
  </si>
  <si>
    <t>St. Martin</t>
  </si>
  <si>
    <t>St. Mary</t>
  </si>
  <si>
    <t>St. Tammany</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</si>
  <si>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</si>
  <si>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</si>
  <si>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</si>
  <si>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</si>
  <si>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</si>
  <si>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</si>
  <si>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</si>
  <si>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</si>
  <si>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</si>
  <si>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</si>
  <si>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</si>
  <si>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</si>
  <si>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</si>
  <si>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</si>
  <si>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</si>
  <si>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</si>
  <si>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</si>
  <si>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</si>
  <si>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</si>
  <si>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</si>
  <si>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</si>
  <si>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</si>
  <si>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</si>
  <si>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</si>
  <si>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</si>
  <si>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</si>
  <si>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</si>
  <si>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</si>
  <si>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</si>
  <si>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</si>
  <si>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</si>
  <si>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</si>
  <si>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</si>
  <si>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</si>
  <si>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</si>
  <si>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</si>
  <si>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</si>
  <si>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</si>
  <si>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</si>
  <si>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</si>
  <si>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</si>
  <si>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</si>
  <si>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</si>
  <si>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</si>
  <si>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</si>
  <si>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</si>
  <si>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</si>
  <si>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</si>
  <si>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</si>
  <si>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</si>
  <si>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</si>
  <si>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</si>
  <si>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</si>
  <si>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</si>
  <si>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</si>
  <si>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</si>
  <si>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</si>
  <si>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</si>
  <si>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</si>
  <si>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</si>
  <si>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</si>
  <si>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</si>
  <si>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</si>
  <si>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</si>
  <si>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</si>
  <si>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</si>
  <si>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</si>
  <si>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</si>
  <si>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</si>
  <si>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</si>
  <si>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</si>
  <si>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</si>
  <si>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</si>
  <si>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</si>
  <si>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</si>
  <si>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</si>
  <si>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</si>
  <si>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</si>
  <si>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</si>
  <si>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</si>
  <si>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</si>
  <si>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</si>
  <si>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</si>
  <si>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</si>
  <si>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</si>
  <si>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</si>
  <si>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</si>
  <si>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</si>
  <si>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</si>
  <si>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</si>
  <si>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</si>
  <si>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</si>
  <si>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</si>
  <si>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</si>
  <si>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</si>
  <si>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</si>
  <si>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</si>
  <si>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</si>
  <si>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</si>
  <si>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</si>
  <si>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</si>
  <si>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</si>
  <si>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</si>
  <si>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</si>
  <si>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</si>
  <si>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</si>
  <si>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</si>
  <si>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</si>
  <si>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</si>
  <si>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</si>
  <si>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</si>
  <si>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</si>
  <si>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</si>
  <si>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</si>
  <si>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</si>
  <si>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</si>
  <si>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</si>
  <si>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</si>
  <si>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</si>
  <si>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</si>
  <si>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</si>
  <si>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</si>
  <si>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</si>
  <si>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</si>
  <si>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</si>
  <si>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</si>
  <si>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</si>
  <si>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</si>
  <si>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</si>
  <si>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</si>
  <si>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</si>
  <si>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</si>
  <si>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</si>
  <si>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</si>
  <si>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</si>
  <si>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</si>
  <si>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</si>
  <si>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</si>
  <si>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</si>
  <si>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</si>
  <si>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</si>
  <si>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</si>
  <si>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</si>
  <si>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</si>
  <si>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</si>
  <si>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</si>
  <si>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</si>
  <si>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</si>
  <si>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</si>
  <si>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</si>
  <si>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</si>
  <si>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</si>
  <si>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</si>
  <si>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</si>
  <si>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</si>
  <si>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</si>
  <si>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</si>
  <si>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</si>
  <si>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</si>
  <si>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</si>
  <si>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</si>
  <si>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</si>
  <si>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</si>
  <si>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</si>
  <si>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</si>
  <si>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</si>
  <si>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</si>
  <si>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</si>
  <si>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</si>
  <si>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</si>
  <si>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</si>
  <si>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Desha Basin</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</si>
  <si>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</si>
  <si>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</si>
  <si>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</si>
  <si>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</si>
  <si>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</si>
  <si>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</si>
  <si>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</si>
  <si>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</si>
  <si>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</si>
  <si>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</si>
  <si>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</si>
  <si>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</si>
  <si>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</si>
  <si>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</si>
  <si>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</si>
  <si>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</si>
  <si>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</si>
  <si>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</si>
  <si>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</si>
  <si>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</si>
  <si>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</si>
  <si>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</si>
  <si>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</si>
  <si>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</si>
  <si>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</si>
  <si>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</si>
  <si>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</si>
  <si>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</si>
  <si>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</si>
  <si>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</si>
  <si>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</si>
  <si>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</si>
  <si>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</si>
  <si>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</si>
  <si>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</si>
  <si>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</si>
  <si>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</si>
  <si>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</si>
  <si>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</si>
  <si>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</si>
  <si>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</si>
  <si>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</si>
  <si>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</si>
  <si>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</si>
  <si>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</si>
  <si>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</si>
  <si>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</si>
  <si>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</si>
  <si>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</si>
  <si>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</si>
  <si>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</si>
  <si>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</si>
  <si>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Ozark</t>
  </si>
  <si>
    <t>Pemiscot</t>
  </si>
  <si>
    <t>Pettis</t>
  </si>
  <si>
    <t>Phelps</t>
  </si>
  <si>
    <t>Ralls</t>
  </si>
  <si>
    <t>Ray</t>
  </si>
  <si>
    <t>Reynolds</t>
  </si>
  <si>
    <t>Ste. Genevieve</t>
  </si>
  <si>
    <t>St. Francois</t>
  </si>
  <si>
    <t>Scotland</t>
  </si>
  <si>
    <t>Shannon</t>
  </si>
  <si>
    <t>Stoddard</t>
  </si>
  <si>
    <t>Taney</t>
  </si>
  <si>
    <t>St. Louis city</t>
  </si>
  <si>
    <t>Beaverhead</t>
  </si>
  <si>
    <t>Broadwater</t>
  </si>
  <si>
    <t>Cascade</t>
  </si>
  <si>
    <t>Deer Lodge</t>
  </si>
  <si>
    <t>Flathead</t>
  </si>
  <si>
    <t>Granite</t>
  </si>
  <si>
    <t>Judith Basin</t>
  </si>
  <si>
    <t>Meagher</t>
  </si>
  <si>
    <t>Missoula</t>
  </si>
  <si>
    <t>Ravalli</t>
  </si>
  <si>
    <t>Sanders</t>
  </si>
  <si>
    <t>Silver Bow</t>
  </si>
  <si>
    <t>Treasure</t>
  </si>
  <si>
    <t>Wheatland</t>
  </si>
  <si>
    <t>Antelope</t>
  </si>
  <si>
    <t>Arthur</t>
  </si>
  <si>
    <t>Banner</t>
  </si>
  <si>
    <t>Box Butte</t>
  </si>
  <si>
    <t>Buffalo</t>
  </si>
  <si>
    <t>Burt</t>
  </si>
  <si>
    <t>Cherry</t>
  </si>
  <si>
    <t>Cuming</t>
  </si>
  <si>
    <t>Dawes</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</si>
  <si>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</si>
  <si>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</si>
  <si>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</si>
  <si>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</si>
  <si>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</si>
  <si>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</si>
  <si>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</si>
  <si>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</si>
  <si>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</si>
  <si>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</si>
  <si>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</si>
  <si>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</si>
  <si>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</si>
  <si>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</si>
  <si>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</si>
  <si>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</si>
  <si>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</si>
  <si>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</si>
  <si>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</si>
  <si>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</si>
  <si>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</si>
  <si>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</si>
  <si>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</si>
  <si>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</si>
  <si>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</si>
  <si>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</si>
  <si>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</si>
  <si>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</si>
  <si>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</si>
  <si>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</si>
  <si>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Esmeralda</t>
  </si>
  <si>
    <t>Washoe</t>
  </si>
  <si>
    <t>White Pine</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</si>
  <si>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</si>
  <si>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</si>
  <si>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</si>
  <si>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</si>
  <si>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</si>
  <si>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</si>
  <si>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</si>
  <si>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</si>
  <si>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</si>
  <si>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</si>
  <si>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</si>
  <si>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</si>
  <si>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</si>
  <si>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</si>
  <si>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</si>
  <si>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</si>
  <si>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</si>
  <si>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</si>
  <si>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</si>
  <si>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</si>
  <si>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Curry</t>
  </si>
  <si>
    <t>De Baca</t>
  </si>
  <si>
    <t>Guadalupe</t>
  </si>
  <si>
    <t>Los Alamos</t>
  </si>
  <si>
    <t>Mora</t>
  </si>
  <si>
    <t>Quay</t>
  </si>
  <si>
    <t>Santa Fe</t>
  </si>
  <si>
    <t>Socorro</t>
  </si>
  <si>
    <t>Taos</t>
  </si>
  <si>
    <t>Bronx</t>
  </si>
  <si>
    <t>Broome</t>
  </si>
  <si>
    <t>Cattaraugus</t>
  </si>
  <si>
    <t>Cayuga</t>
  </si>
  <si>
    <t>Chemung</t>
  </si>
  <si>
    <t>Chenango</t>
  </si>
  <si>
    <t>Adirondack Uplift</t>
  </si>
  <si>
    <t>Cortland</t>
  </si>
  <si>
    <t>Dutchess</t>
  </si>
  <si>
    <t>Erie</t>
  </si>
  <si>
    <t>Herkimer</t>
  </si>
  <si>
    <t>New York</t>
  </si>
  <si>
    <t>Niagara</t>
  </si>
  <si>
    <t>Onondaga</t>
  </si>
  <si>
    <t>Ontario</t>
  </si>
  <si>
    <t>Oswego</t>
  </si>
  <si>
    <t>Queens</t>
  </si>
  <si>
    <t>Rensselaer</t>
  </si>
  <si>
    <t>Rockland</t>
  </si>
  <si>
    <t>St. Lawrence</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</si>
  <si>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</si>
  <si>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</si>
  <si>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</si>
  <si>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</si>
  <si>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</si>
  <si>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</si>
  <si>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</si>
  <si>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</si>
  <si>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</si>
  <si>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</si>
  <si>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</si>
  <si>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</si>
  <si>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</si>
  <si>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</si>
  <si>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</si>
  <si>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</si>
  <si>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</si>
  <si>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</si>
  <si>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</si>
  <si>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</si>
  <si>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</si>
  <si>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</si>
  <si>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</si>
  <si>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</si>
  <si>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</si>
  <si>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</si>
  <si>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</si>
  <si>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</si>
  <si>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</si>
  <si>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</si>
  <si>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</si>
  <si>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</si>
  <si>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</si>
  <si>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</si>
  <si>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</si>
  <si>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</si>
  <si>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</si>
  <si>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</si>
  <si>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</si>
  <si>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</si>
  <si>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</si>
  <si>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</si>
  <si>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</si>
  <si>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</si>
  <si>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</si>
  <si>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</si>
  <si>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</si>
  <si>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</si>
  <si>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</si>
  <si>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</si>
  <si>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</si>
  <si>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</si>
  <si>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</si>
  <si>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</si>
  <si>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</si>
  <si>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</si>
  <si>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</si>
  <si>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</si>
  <si>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</si>
  <si>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</si>
  <si>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</si>
  <si>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</si>
  <si>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</si>
  <si>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</si>
  <si>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</si>
  <si>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</si>
  <si>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</si>
  <si>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</si>
  <si>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</si>
  <si>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</si>
  <si>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</si>
  <si>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</si>
  <si>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</si>
  <si>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Benson</t>
  </si>
  <si>
    <t>Burleigh</t>
  </si>
  <si>
    <t>Cavalier</t>
  </si>
  <si>
    <t>Dickey</t>
  </si>
  <si>
    <t>Emmons</t>
  </si>
  <si>
    <t>Foster</t>
  </si>
  <si>
    <t>Grand Forks</t>
  </si>
  <si>
    <t>Griggs</t>
  </si>
  <si>
    <t>Hettinger</t>
  </si>
  <si>
    <t>Kidder</t>
  </si>
  <si>
    <t>LaMoure</t>
  </si>
  <si>
    <t>Oliver</t>
  </si>
  <si>
    <t>Pembina</t>
  </si>
  <si>
    <t>Ransom</t>
  </si>
  <si>
    <t>Rolette</t>
  </si>
  <si>
    <t>Sargent</t>
  </si>
  <si>
    <t>Stutsman</t>
  </si>
  <si>
    <t>Towner</t>
  </si>
  <si>
    <t>Traill</t>
  </si>
  <si>
    <t>Walsh</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</si>
  <si>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</si>
  <si>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</si>
  <si>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</si>
  <si>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</si>
  <si>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</si>
  <si>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</si>
  <si>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</si>
  <si>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</si>
  <si>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</si>
  <si>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</si>
  <si>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</si>
  <si>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</si>
  <si>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</si>
  <si>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</si>
  <si>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</si>
  <si>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</si>
  <si>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</si>
  <si>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</si>
  <si>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</si>
  <si>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</si>
  <si>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</si>
  <si>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</si>
  <si>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</si>
  <si>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</si>
  <si>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</si>
  <si>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</si>
  <si>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</si>
  <si>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</si>
  <si>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</si>
  <si>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</si>
  <si>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</si>
  <si>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</si>
  <si>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</si>
  <si>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</si>
  <si>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</si>
  <si>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</si>
  <si>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</si>
  <si>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</si>
  <si>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</si>
  <si>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Southern Oklahoma</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</si>
  <si>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</si>
  <si>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</si>
  <si>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</si>
  <si>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</si>
  <si>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</si>
  <si>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</si>
  <si>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</si>
  <si>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</si>
  <si>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</si>
  <si>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</si>
  <si>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</si>
  <si>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</si>
  <si>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</si>
  <si>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</si>
  <si>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</si>
  <si>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</si>
  <si>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</si>
  <si>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</si>
  <si>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</si>
  <si>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</si>
  <si>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</si>
  <si>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</si>
  <si>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</si>
  <si>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</si>
  <si>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</si>
  <si>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</si>
  <si>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</si>
  <si>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</si>
  <si>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</si>
  <si>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</si>
  <si>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</si>
  <si>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</si>
  <si>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</si>
  <si>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</si>
  <si>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</si>
  <si>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Clatsop</t>
  </si>
  <si>
    <t>Gilliam</t>
  </si>
  <si>
    <t>Harney</t>
  </si>
  <si>
    <t>Hood River</t>
  </si>
  <si>
    <t>Josephine</t>
  </si>
  <si>
    <t>Malheur</t>
  </si>
  <si>
    <t>Multnomah</t>
  </si>
  <si>
    <t>Tillamook</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</si>
  <si>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</si>
  <si>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</si>
  <si>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</si>
  <si>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</si>
  <si>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</si>
  <si>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</si>
  <si>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</si>
  <si>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</si>
  <si>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</si>
  <si>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</si>
  <si>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</si>
  <si>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</si>
  <si>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</si>
  <si>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</si>
  <si>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</si>
  <si>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</si>
  <si>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</si>
  <si>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</si>
  <si>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</si>
  <si>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</si>
  <si>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</si>
  <si>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</si>
  <si>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</si>
  <si>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McKean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</si>
  <si>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</si>
  <si>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</si>
  <si>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</si>
  <si>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</si>
  <si>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</si>
  <si>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</si>
  <si>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</si>
  <si>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</si>
  <si>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</si>
  <si>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</si>
  <si>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</si>
  <si>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</si>
  <si>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</si>
  <si>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</si>
  <si>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</si>
  <si>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</si>
  <si>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</si>
  <si>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</si>
  <si>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</si>
  <si>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</si>
  <si>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</si>
  <si>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</si>
  <si>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</si>
  <si>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</si>
  <si>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</si>
  <si>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</si>
  <si>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</si>
  <si>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</si>
  <si>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</si>
  <si>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</si>
  <si>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</si>
  <si>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</si>
  <si>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</si>
  <si>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</si>
  <si>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</si>
  <si>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</si>
  <si>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</si>
  <si>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</si>
  <si>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</si>
  <si>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</si>
  <si>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</si>
  <si>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</si>
  <si>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</si>
  <si>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</si>
  <si>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</si>
  <si>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</si>
  <si>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</si>
  <si>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</si>
  <si>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</si>
  <si>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</si>
  <si>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</si>
  <si>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</si>
  <si>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</si>
  <si>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</si>
  <si>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</si>
  <si>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</si>
  <si>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</si>
  <si>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</si>
  <si>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</si>
  <si>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</si>
  <si>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</si>
  <si>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</si>
  <si>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</si>
  <si>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</si>
  <si>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</si>
  <si>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</si>
  <si>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</si>
  <si>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</si>
  <si>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</si>
  <si>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</si>
  <si>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</si>
  <si>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</si>
  <si>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</si>
  <si>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</si>
  <si>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</si>
  <si>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</si>
  <si>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</si>
  <si>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</si>
  <si>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</si>
  <si>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</si>
  <si>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</si>
  <si>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</si>
  <si>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</si>
  <si>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</si>
  <si>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</si>
  <si>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</si>
  <si>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</si>
  <si>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</si>
  <si>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</si>
  <si>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</si>
  <si>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</si>
  <si>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</si>
  <si>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</si>
  <si>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</si>
  <si>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</si>
  <si>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</si>
  <si>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</si>
  <si>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</si>
  <si>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</si>
  <si>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</si>
  <si>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East Texas Basin</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</si>
  <si>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</si>
  <si>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</si>
  <si>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</si>
  <si>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</si>
  <si>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</si>
  <si>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</si>
  <si>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</si>
  <si>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</si>
  <si>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</si>
  <si>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</si>
  <si>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</si>
  <si>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</si>
  <si>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</si>
  <si>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</si>
  <si>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</si>
  <si>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</si>
  <si>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</si>
  <si>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</si>
  <si>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</si>
  <si>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</si>
  <si>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</si>
  <si>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</si>
  <si>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</si>
  <si>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</si>
  <si>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</si>
  <si>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</si>
  <si>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</si>
  <si>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</si>
  <si>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</si>
  <si>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</si>
  <si>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</si>
  <si>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</si>
  <si>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</si>
  <si>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</si>
  <si>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</si>
  <si>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</si>
  <si>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</si>
  <si>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</si>
  <si>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</si>
  <si>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</si>
  <si>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</si>
  <si>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</si>
  <si>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</si>
  <si>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</si>
  <si>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</si>
  <si>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</si>
  <si>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</si>
  <si>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</si>
  <si>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</si>
  <si>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</si>
  <si>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</si>
  <si>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</si>
  <si>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</si>
  <si>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</si>
  <si>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</si>
  <si>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</si>
  <si>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</si>
  <si>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</si>
  <si>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</si>
  <si>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</si>
  <si>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</si>
  <si>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</si>
  <si>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</si>
  <si>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</si>
  <si>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</si>
  <si>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</si>
  <si>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</si>
  <si>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</si>
  <si>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</si>
  <si>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</si>
  <si>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</si>
  <si>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</si>
  <si>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</si>
  <si>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</si>
  <si>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</si>
  <si>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</si>
  <si>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</si>
  <si>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</si>
  <si>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</si>
  <si>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</si>
  <si>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</si>
  <si>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</si>
  <si>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</si>
  <si>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</si>
  <si>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</si>
  <si>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</si>
  <si>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</si>
  <si>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</si>
  <si>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</si>
  <si>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</si>
  <si>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</si>
  <si>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</si>
  <si>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</si>
  <si>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</si>
  <si>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</si>
  <si>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</si>
  <si>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</si>
  <si>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</si>
  <si>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</si>
  <si>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</si>
  <si>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</si>
  <si>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</si>
  <si>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</si>
  <si>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</si>
  <si>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</si>
  <si>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</si>
  <si>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</si>
  <si>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</si>
  <si>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</si>
  <si>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</si>
  <si>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</si>
  <si>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</si>
  <si>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</si>
  <si>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</si>
  <si>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</si>
  <si>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</si>
  <si>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</si>
  <si>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</si>
  <si>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</si>
  <si>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</si>
  <si>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</si>
  <si>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</si>
  <si>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</si>
  <si>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</si>
  <si>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</si>
  <si>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</si>
  <si>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</si>
  <si>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</si>
  <si>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</si>
  <si>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</si>
  <si>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</si>
  <si>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</si>
  <si>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</si>
  <si>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</si>
  <si>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</si>
  <si>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</si>
  <si>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</si>
  <si>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</si>
  <si>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</si>
  <si>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</si>
  <si>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</si>
  <si>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</si>
  <si>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</si>
  <si>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</si>
  <si>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</si>
  <si>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</si>
  <si>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</si>
  <si>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</si>
  <si>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</si>
  <si>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</si>
  <si>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</si>
  <si>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</si>
  <si>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</si>
  <si>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</si>
  <si>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</si>
  <si>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</si>
  <si>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</si>
  <si>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</si>
  <si>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</si>
  <si>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</si>
  <si>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Juab</t>
  </si>
  <si>
    <t>Millard</t>
  </si>
  <si>
    <t>Piute</t>
  </si>
  <si>
    <t>Rich</t>
  </si>
  <si>
    <t>Salt Lake</t>
  </si>
  <si>
    <t>Tooele</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</si>
  <si>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</si>
  <si>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</si>
  <si>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</si>
  <si>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</si>
  <si>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</si>
  <si>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</si>
  <si>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</si>
  <si>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</si>
  <si>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</si>
  <si>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</si>
  <si>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</si>
  <si>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</si>
  <si>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</si>
  <si>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</si>
  <si>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</si>
  <si>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</si>
  <si>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</si>
  <si>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</si>
  <si>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</si>
  <si>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</si>
  <si>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</si>
  <si>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</si>
  <si>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</si>
  <si>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</si>
  <si>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</si>
  <si>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</si>
  <si>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</si>
  <si>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</si>
  <si>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</si>
  <si>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</si>
  <si>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</si>
  <si>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</si>
  <si>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</si>
  <si>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</si>
  <si>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</si>
  <si>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</si>
  <si>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</si>
  <si>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</si>
  <si>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</si>
  <si>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</si>
  <si>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</si>
  <si>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</si>
  <si>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</si>
  <si>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</si>
  <si>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</si>
  <si>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</si>
  <si>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</si>
  <si>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</si>
  <si>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</si>
  <si>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</si>
  <si>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</si>
  <si>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</si>
  <si>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</si>
  <si>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</si>
  <si>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</si>
  <si>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</si>
  <si>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</si>
  <si>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</si>
  <si>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</si>
  <si>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</si>
  <si>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</si>
  <si>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</si>
  <si>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</si>
  <si>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</si>
  <si>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</si>
  <si>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</si>
  <si>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</si>
  <si>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</si>
  <si>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</si>
  <si>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</si>
  <si>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</si>
  <si>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</si>
  <si>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</si>
  <si>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</si>
  <si>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</si>
  <si>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</si>
  <si>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</si>
  <si>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</si>
  <si>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</si>
  <si>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</si>
  <si>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</si>
  <si>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</si>
  <si>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</si>
  <si>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</si>
  <si>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</si>
  <si>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</si>
  <si>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</si>
  <si>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</si>
  <si>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</si>
  <si>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</si>
  <si>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</si>
  <si>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</si>
  <si>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</si>
  <si>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</si>
  <si>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</si>
  <si>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</si>
  <si>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</si>
  <si>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</si>
  <si>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</si>
  <si>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</si>
  <si>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</si>
  <si>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</si>
  <si>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</si>
  <si>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</si>
  <si>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</si>
  <si>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</si>
  <si>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Skamania</t>
  </si>
  <si>
    <t>Snohomish</t>
  </si>
  <si>
    <t>Wahkiakum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</si>
  <si>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</si>
  <si>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</si>
  <si>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</si>
  <si>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</si>
  <si>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</si>
  <si>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</si>
  <si>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</si>
  <si>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</si>
  <si>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</si>
  <si>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</si>
  <si>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</si>
  <si>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</si>
  <si>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</si>
  <si>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</si>
  <si>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</si>
  <si>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</si>
  <si>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</si>
  <si>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</si>
  <si>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</si>
  <si>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</si>
  <si>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</si>
  <si>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</si>
  <si>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</si>
  <si>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</si>
  <si>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</si>
  <si>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</si>
  <si>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</si>
  <si>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</si>
  <si>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</si>
  <si>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</si>
  <si>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</si>
  <si>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</si>
  <si>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</si>
  <si>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</si>
  <si>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</si>
  <si>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</si>
  <si>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</si>
  <si>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</si>
  <si>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</si>
  <si>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</si>
  <si>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</si>
  <si>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</si>
  <si>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</si>
  <si>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</si>
  <si>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</si>
  <si>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</si>
  <si>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</si>
  <si>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</si>
  <si>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</si>
  <si>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</si>
  <si>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</si>
  <si>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</si>
  <si>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</si>
  <si>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PR</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</si>
  <si>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</si>
  <si>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</si>
  <si>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</si>
  <si>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</si>
  <si>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</si>
  <si>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</si>
  <si>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</si>
  <si>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</si>
  <si>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</si>
  <si>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</si>
  <si>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</si>
  <si>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</si>
  <si>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</si>
  <si>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</si>
  <si>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</si>
  <si>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</si>
  <si>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</si>
  <si>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</si>
  <si>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</si>
  <si>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</si>
  <si>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</si>
  <si>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</si>
  <si>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</si>
  <si>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</si>
  <si>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</si>
  <si>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</si>
  <si>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</si>
  <si>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</si>
  <si>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</si>
  <si>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</si>
  <si>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</si>
  <si>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</si>
  <si>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</si>
  <si>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</si>
  <si>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</si>
  <si>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</si>
  <si>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</si>
  <si>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</si>
  <si>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</si>
  <si>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</si>
  <si>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</si>
  <si>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</si>
  <si>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</si>
  <si>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</si>
  <si>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</si>
  <si>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</si>
  <si>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</si>
  <si>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</si>
  <si>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</si>
  <si>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</si>
  <si>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</si>
  <si>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</si>
  <si>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</si>
  <si>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</si>
  <si>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</si>
  <si>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</si>
  <si>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</si>
  <si>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</si>
  <si>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</si>
  <si>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</si>
  <si>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</si>
  <si>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</si>
  <si>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</si>
  <si>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</si>
  <si>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</si>
  <si>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</si>
  <si>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</si>
  <si>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</si>
  <si>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</si>
  <si>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</si>
  <si>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</si>
  <si>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</si>
  <si>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</si>
  <si>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</si>
  <si>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</si>
  <si>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VI</t>
  </si>
  <si>
    <t>St. John</t>
  </si>
  <si>
    <t>St. Thomas</t>
  </si>
  <si>
    <t xml:space="preserve"> AK</t>
  </si>
  <si>
    <t xml:space="preserve"> CO</t>
  </si>
  <si>
    <t xml:space="preserve"> AR</t>
  </si>
  <si>
    <t xml:space="preserve"> AZ</t>
  </si>
  <si>
    <t xml:space="preserve"> NM</t>
  </si>
  <si>
    <t xml:space="preserve"> WA</t>
  </si>
  <si>
    <t xml:space="preserve"> MT</t>
  </si>
  <si>
    <t xml:space="preserve"> WY</t>
  </si>
  <si>
    <t xml:space="preserve"> CA</t>
  </si>
  <si>
    <t xml:space="preserve"> ID</t>
  </si>
  <si>
    <t xml:space="preserve"> UT</t>
  </si>
  <si>
    <t xml:space="preserve"> SD</t>
  </si>
  <si>
    <t xml:space="preserve"> OR</t>
  </si>
  <si>
    <t xml:space="preserve"> NV</t>
  </si>
  <si>
    <t xml:space="preserve"> ND</t>
  </si>
  <si>
    <t>Data entry in-progress or complete.</t>
  </si>
  <si>
    <t>No survey data provided.</t>
  </si>
  <si>
    <t>Non-default</t>
  </si>
  <si>
    <t>A. Sales Gas Composition Analysis</t>
  </si>
  <si>
    <t>B. Flash Gas Composition Analysis</t>
  </si>
  <si>
    <t>Gas Venting Rate (MCF/bbl)</t>
  </si>
  <si>
    <t>3. Please indicate jurisdiction (i.e. tribal and/or non-tribal) for provided data</t>
  </si>
  <si>
    <t>Additional Information for Agency</t>
  </si>
  <si>
    <r>
      <t xml:space="preserve">2. Basin </t>
    </r>
    <r>
      <rPr>
        <i/>
        <sz val="11"/>
        <rFont val="Calibri"/>
        <family val="2"/>
        <scheme val="minor"/>
      </rPr>
      <t>(state must be selected above first)</t>
    </r>
  </si>
  <si>
    <t>Please indicate the source categories for which data is provided in this survey spreadsheet by selecting "Yes/No" below</t>
  </si>
  <si>
    <t>Inspection Type (if any)</t>
  </si>
  <si>
    <t>Other Device</t>
  </si>
  <si>
    <t>If  Percentage of Tank(s) Controlled via Other Device than Flare and VRUs, Please Provide a Description of Control Type</t>
  </si>
  <si>
    <t>Uncontrolled Flashing VOC EFs (lb VOC/bbl)</t>
  </si>
  <si>
    <t>Model Output 1</t>
  </si>
  <si>
    <t>Model Output 2</t>
  </si>
  <si>
    <t>Model Output 3</t>
  </si>
  <si>
    <t>Model Output 4</t>
  </si>
  <si>
    <t>Model Output 5</t>
  </si>
  <si>
    <t>Model Output 6</t>
  </si>
  <si>
    <t>Model Output 7</t>
  </si>
  <si>
    <t>Model Output 8</t>
  </si>
  <si>
    <t>Model Output 9</t>
  </si>
  <si>
    <t>Model Output 10</t>
  </si>
  <si>
    <t>Model Output 11</t>
  </si>
  <si>
    <t>Model Output 12</t>
  </si>
  <si>
    <t>Model Output 13</t>
  </si>
  <si>
    <t>Model Output 14</t>
  </si>
  <si>
    <t>Model Output 15</t>
  </si>
  <si>
    <t>Model Output 16</t>
  </si>
  <si>
    <t>Model Output 17</t>
  </si>
  <si>
    <t>Model Output 18</t>
  </si>
  <si>
    <t>Model Output 19</t>
  </si>
  <si>
    <t>Model Output 20</t>
  </si>
  <si>
    <t>Extended Analysis 1</t>
  </si>
  <si>
    <t>Percent of Engines Electrified (%)</t>
  </si>
  <si>
    <t>Fleet Control Data</t>
  </si>
  <si>
    <t>Number of Engine per Rig (number/rig)</t>
  </si>
  <si>
    <t>Hours of Operation (hours/spud)</t>
  </si>
  <si>
    <t>Hours of Operation (hours/engine)</t>
  </si>
  <si>
    <t>Number of Engine per Well (number/well)</t>
  </si>
  <si>
    <t>D. Data Files Provided as Supplemental Information (if applicable)</t>
  </si>
  <si>
    <r>
      <t xml:space="preserve">B. Condensate Tank and Oil Tank Emissions Model Data
</t>
    </r>
    <r>
      <rPr>
        <sz val="12"/>
        <rFont val="Calibri"/>
        <family val="2"/>
        <scheme val="minor"/>
      </rPr>
      <t>Please provide condensate tank and oil tank simulation/emission model (e.g. E&amp;P Tank, HYSYS) input/output files for a basin</t>
    </r>
  </si>
  <si>
    <t>Rated Horsepower (hp/engine)</t>
  </si>
  <si>
    <t>Average Total Well Depth (ft)</t>
  </si>
  <si>
    <t>Fuel Type</t>
  </si>
  <si>
    <r>
      <t xml:space="preserve">A.  Sales Gas Composition Data -
</t>
    </r>
    <r>
      <rPr>
        <u/>
        <sz val="12"/>
        <rFont val="Calibri"/>
        <family val="2"/>
        <scheme val="minor"/>
      </rPr>
      <t>Please provide extended gas compositions</t>
    </r>
  </si>
  <si>
    <t>Survey Responder Representative Rig Data</t>
  </si>
  <si>
    <t>If Other Fuel Type Selected then, Please Provide Name of Other Fuel</t>
  </si>
  <si>
    <t>Tank Emission Rate</t>
  </si>
  <si>
    <t>Tank Control Data</t>
  </si>
  <si>
    <t>Frequency of Inspection (number/tank/year)</t>
  </si>
  <si>
    <t>Observed with Open Thief Hatches</t>
  </si>
  <si>
    <t>Percentage of Tanks (%)</t>
  </si>
  <si>
    <t>Observed with Open Dump Valves</t>
  </si>
  <si>
    <t>Average hours per year that controls are offline (hr/year)</t>
  </si>
  <si>
    <t>For Maintenance</t>
  </si>
  <si>
    <t>For Other Reasons</t>
  </si>
  <si>
    <t>Please Describe "Other Reasons"</t>
  </si>
  <si>
    <t>Inspection/Maintenance Information</t>
  </si>
  <si>
    <t>Vapor Recovery Engines (VRUs)</t>
  </si>
  <si>
    <t>Average No. of Engines per Well</t>
  </si>
  <si>
    <t>Not Applicable</t>
  </si>
  <si>
    <r>
      <t xml:space="preserve">EPA O&amp;G Tool v2.1 Default Rig Data  
</t>
    </r>
    <r>
      <rPr>
        <i/>
        <sz val="10"/>
        <color theme="1"/>
        <rFont val="Calibri"/>
        <family val="2"/>
        <scheme val="minor"/>
      </rPr>
      <t>Note: EPA tool provides two rig configurations :- (1) Diesel-mechanical and (2) Diesel-electric (DE) powered drill rig. ONLY mechanical drill rig configuration defaults are presented below  for a selected basin</t>
    </r>
  </si>
  <si>
    <t>EPA O&amp;G Tool v2.1
Default Data</t>
  </si>
  <si>
    <t>Annual Activity Hours (Hours/yr)</t>
  </si>
  <si>
    <t>AK Cook Inlet Basin , AK,Hours of Operation (hours/engine)</t>
  </si>
  <si>
    <t>Artificial Engine Horsepower (HP)</t>
  </si>
  <si>
    <t>AK Cook Inlet Basin , AK,Rated Horsepower (hp/engine)</t>
  </si>
  <si>
    <t>Artificial Lift Load Factor</t>
  </si>
  <si>
    <t>AK Cook Inlet Basin , AK,Artificial Lift Load Factor</t>
  </si>
  <si>
    <t>Fraction of Artificial Lifts that are Electric</t>
  </si>
  <si>
    <t>AK Cook Inlet Basin , AK,Percent of Engines Electrified (%)</t>
  </si>
  <si>
    <t>Anadarko Basin , CO,Hours of Operation (hours/engine)</t>
  </si>
  <si>
    <t>Anadarko Basin , CO,Rated Horsepower (hp/engine)</t>
  </si>
  <si>
    <t>Anadarko Basin , CO,Artificial Lift Load Factor</t>
  </si>
  <si>
    <t>Anadarko Basin , CO,Percent of Engines Electrified (%)</t>
  </si>
  <si>
    <t>Arctic Coastal Plains Province , AK,Hours of Operation (hours/engine)</t>
  </si>
  <si>
    <t>Arctic Coastal Plains Province , AK,Rated Horsepower (hp/engine)</t>
  </si>
  <si>
    <t>Arctic Coastal Plains Province , AK,Artificial Lift Load Factor</t>
  </si>
  <si>
    <t>Arctic Coastal Plains Province , AK,Percent of Engines Electrified (%)</t>
  </si>
  <si>
    <t>Basin-And-Range Province , AZ,Hours of Operation (hours/engine)</t>
  </si>
  <si>
    <t>Basin-And-Range Province , AZ,Rated Horsepower (hp/engine)</t>
  </si>
  <si>
    <t>Basin-And-Range Province , AZ,Artificial Lift Load Factor</t>
  </si>
  <si>
    <t>Basin-And-Range Province , AZ,Percent of Engines Electrified (%)</t>
  </si>
  <si>
    <t>Basin-And-Range Province , NM,Hours of Operation (hours/engine)</t>
  </si>
  <si>
    <t>Basin-And-Range Province , NM,Rated Horsepower (hp/engine)</t>
  </si>
  <si>
    <t>Basin-And-Range Province , NM,Artificial Lift Load Factor</t>
  </si>
  <si>
    <t>Basin-And-Range Province , NM,Percent of Engines Electrified (%)</t>
  </si>
  <si>
    <t>Bellingham Basin , WA,Hours of Operation (hours/engine)</t>
  </si>
  <si>
    <t>Bellingham Basin , WA,Rated Horsepower (hp/engine)</t>
  </si>
  <si>
    <t>Bellingham Basin , WA,Artificial Lift Load Factor</t>
  </si>
  <si>
    <t>Bellingham Basin , WA,Percent of Engines Electrified (%)</t>
  </si>
  <si>
    <t>Big Horn Basin , MT,Hours of Operation (hours/engine)</t>
  </si>
  <si>
    <t>Big Horn Basin , MT,Rated Horsepower (hp/engine)</t>
  </si>
  <si>
    <t>Big Horn Basin , MT,Artificial Lift Load Factor</t>
  </si>
  <si>
    <t>Big Horn Basin , MT,Percent of Engines Electrified (%)</t>
  </si>
  <si>
    <t>Big Horn Basin , WY,Hours of Operation (hours/engine)</t>
  </si>
  <si>
    <t>Big Horn Basin , WY,Rated Horsepower (hp/engine)</t>
  </si>
  <si>
    <t>Big Horn Basin , WY,Artificial Lift Load Factor</t>
  </si>
  <si>
    <t>Big Horn Basin , WY,Percent of Engines Electrified (%)</t>
  </si>
  <si>
    <t>Black Mesa Basin , AZ,Hours of Operation (hours/engine)</t>
  </si>
  <si>
    <t>Black Mesa Basin , AZ,Rated Horsepower (hp/engine)</t>
  </si>
  <si>
    <t>Black Mesa Basin , AZ,Artificial Lift Load Factor</t>
  </si>
  <si>
    <t>Black Mesa Basin , AZ,Percent of Engines Electrified (%)</t>
  </si>
  <si>
    <t>Bristol Bay Basin , AK,Hours of Operation (hours/engine)</t>
  </si>
  <si>
    <t>Bristol Bay Basin , AK,Rated Horsepower (hp/engine)</t>
  </si>
  <si>
    <t>Bristol Bay Basin , AK,Artificial Lift Load Factor</t>
  </si>
  <si>
    <t>Bristol Bay Basin , AK,Percent of Engines Electrified (%)</t>
  </si>
  <si>
    <t>Capistrano Basin , CA,Hours of Operation (hours/engine)</t>
  </si>
  <si>
    <t>Capistrano Basin , CA,Rated Horsepower (hp/engine)</t>
  </si>
  <si>
    <t>Capistrano Basin , CA,Artificial Lift Load Factor</t>
  </si>
  <si>
    <t>Capistrano Basin , CA,Percent of Engines Electrified (%)</t>
  </si>
  <si>
    <t>Central Montana Uplift , MT,Hours of Operation (hours/engine)</t>
  </si>
  <si>
    <t>Central Montana Uplift , MT,Rated Horsepower (hp/engine)</t>
  </si>
  <si>
    <t>Central Montana Uplift , MT,Artificial Lift Load Factor</t>
  </si>
  <si>
    <t>Central Montana Uplift , MT,Percent of Engines Electrified (%)</t>
  </si>
  <si>
    <t>Central Western Overthrust , ID,Hours of Operation (hours/engine)</t>
  </si>
  <si>
    <t>Central Western Overthrust , ID,Rated Horsepower (hp/engine)</t>
  </si>
  <si>
    <t>Central Western Overthrust , ID,Artificial Lift Load Factor</t>
  </si>
  <si>
    <t>Central Western Overthrust , ID,Percent of Engines Electrified (%)</t>
  </si>
  <si>
    <t>Central Western Overthrust , UT,Hours of Operation (hours/engine)</t>
  </si>
  <si>
    <t>Central Western Overthrust , UT,Rated Horsepower (hp/engine)</t>
  </si>
  <si>
    <t>Central Western Overthrust , UT,Artificial Lift Load Factor</t>
  </si>
  <si>
    <t>Central Western Overthrust , UT,Percent of Engines Electrified (%)</t>
  </si>
  <si>
    <t>Central Western Overthrust , WY</t>
  </si>
  <si>
    <t>Central Western Overthrust , WY,Hours of Operation (hours/engine)</t>
  </si>
  <si>
    <t>Central Western Overthrust , WY,Rated Horsepower (hp/engine)</t>
  </si>
  <si>
    <t>Central Western Overthrust , WY,Artificial Lift Load Factor</t>
  </si>
  <si>
    <t>Central Western Overthrust , WY,Percent of Engines Electrified (%)</t>
  </si>
  <si>
    <t>Chadron Arch , SD,Hours of Operation (hours/engine)</t>
  </si>
  <si>
    <t>Chadron Arch , SD,Rated Horsepower (hp/engine)</t>
  </si>
  <si>
    <t>Chadron Arch , SD,Artificial Lift Load Factor</t>
  </si>
  <si>
    <t>Chadron Arch , SD,Percent of Engines Electrified (%)</t>
  </si>
  <si>
    <t>Coastal Basins , CA,Hours of Operation (hours/engine)</t>
  </si>
  <si>
    <t>Coastal Basins , CA,Rated Horsepower (hp/engine)</t>
  </si>
  <si>
    <t>Coastal Basins , CA,Artificial Lift Load Factor</t>
  </si>
  <si>
    <t>Coastal Basins , CA,Percent of Engines Electrified (%)</t>
  </si>
  <si>
    <t>Copper River Basin , AK,Hours of Operation (hours/engine)</t>
  </si>
  <si>
    <t>Copper River Basin , AK,Rated Horsepower (hp/engine)</t>
  </si>
  <si>
    <t>Copper River Basin , AK,Artificial Lift Load Factor</t>
  </si>
  <si>
    <t>Copper River Basin , AK,Percent of Engines Electrified (%)</t>
  </si>
  <si>
    <t>Denver Basin , CO,Hours of Operation (hours/engine)</t>
  </si>
  <si>
    <t>Denver Basin , CO,Rated Horsepower (hp/engine)</t>
  </si>
  <si>
    <t>Denver Basin , CO,Artificial Lift Load Factor</t>
  </si>
  <si>
    <t>Denver Basin , CO,Percent of Engines Electrified (%)</t>
  </si>
  <si>
    <t>Denver Basin , WY,Hours of Operation (hours/engine)</t>
  </si>
  <si>
    <t>Denver Basin , WY,Rated Horsepower (hp/engine)</t>
  </si>
  <si>
    <t>Denver Basin , WY,Artificial Lift Load Factor</t>
  </si>
  <si>
    <t>Denver Basin , WY,Percent of Engines Electrified (%)</t>
  </si>
  <si>
    <t>Eagle Basin , CO,Hours of Operation (hours/engine)</t>
  </si>
  <si>
    <t>Eagle Basin , CO,Rated Horsepower (hp/engine)</t>
  </si>
  <si>
    <t>Eagle Basin , CO,Artificial Lift Load Factor</t>
  </si>
  <si>
    <t>Eagle Basin , CO,Percent of Engines Electrified (%)</t>
  </si>
  <si>
    <t>Eastern Columbia Basin , ID,Hours of Operation (hours/engine)</t>
  </si>
  <si>
    <t>Eastern Columbia Basin , ID,Rated Horsepower (hp/engine)</t>
  </si>
  <si>
    <t>Eastern Columbia Basin , ID,Artificial Lift Load Factor</t>
  </si>
  <si>
    <t>Eastern Columbia Basin , ID,Percent of Engines Electrified (%)</t>
  </si>
  <si>
    <t>Eastern Columbia Basin , OR,Hours of Operation (hours/engine)</t>
  </si>
  <si>
    <t>Eastern Columbia Basin , OR,Rated Horsepower (hp/engine)</t>
  </si>
  <si>
    <t>Eastern Columbia Basin , OR,Artificial Lift Load Factor</t>
  </si>
  <si>
    <t>Eastern Columbia Basin , OR,Percent of Engines Electrified (%)</t>
  </si>
  <si>
    <t>Eastern Columbia Basin , WA,Hours of Operation (hours/engine)</t>
  </si>
  <si>
    <t>Eastern Columbia Basin , WA,Rated Horsepower (hp/engine)</t>
  </si>
  <si>
    <t>Eastern Columbia Basin , WA,Artificial Lift Load Factor</t>
  </si>
  <si>
    <t>Eastern Columbia Basin , WA,Percent of Engines Electrified (%)</t>
  </si>
  <si>
    <t>Eel River Basin , CA,Hours of Operation (hours/engine)</t>
  </si>
  <si>
    <t>Eel River Basin , CA,Rated Horsepower (hp/engine)</t>
  </si>
  <si>
    <t>Eel River Basin , CA,Artificial Lift Load Factor</t>
  </si>
  <si>
    <t>Eel River Basin , CA,Percent of Engines Electrified (%)</t>
  </si>
  <si>
    <t>Estancia Basin , NM,Hours of Operation (hours/engine)</t>
  </si>
  <si>
    <t>Estancia Basin , NM,Rated Horsepower (hp/engine)</t>
  </si>
  <si>
    <t>Estancia Basin , NM,Artificial Lift Load Factor</t>
  </si>
  <si>
    <t>Estancia Basin , NM,Percent of Engines Electrified (%)</t>
  </si>
  <si>
    <t>Great Basin Province , CA,Hours of Operation (hours/engine)</t>
  </si>
  <si>
    <t>Great Basin Province , CA,Rated Horsepower (hp/engine)</t>
  </si>
  <si>
    <t>Great Basin Province , CA,Artificial Lift Load Factor</t>
  </si>
  <si>
    <t>Great Basin Province , CA,Percent of Engines Electrified (%)</t>
  </si>
  <si>
    <t>Great Basin Province , ID,Hours of Operation (hours/engine)</t>
  </si>
  <si>
    <t>Great Basin Province , ID,Rated Horsepower (hp/engine)</t>
  </si>
  <si>
    <t>Great Basin Province , ID,Artificial Lift Load Factor</t>
  </si>
  <si>
    <t>Great Basin Province , ID,Percent of Engines Electrified (%)</t>
  </si>
  <si>
    <t>Great Basin Province , NV,Hours of Operation (hours/engine)</t>
  </si>
  <si>
    <t>Great Basin Province , NV,Rated Horsepower (hp/engine)</t>
  </si>
  <si>
    <t>Great Basin Province , NV,Artificial Lift Load Factor</t>
  </si>
  <si>
    <t>Great Basin Province , NV,Percent of Engines Electrified (%)</t>
  </si>
  <si>
    <t>Great Basin Province , UT,Hours of Operation (hours/engine)</t>
  </si>
  <si>
    <t>Great Basin Province , UT,Rated Horsepower (hp/engine)</t>
  </si>
  <si>
    <t>Great Basin Province , UT,Artificial Lift Load Factor</t>
  </si>
  <si>
    <t>Great Basin Province , UT,Percent of Engines Electrified (%)</t>
  </si>
  <si>
    <t>Green River Basin , CO,Hours of Operation (hours/engine)</t>
  </si>
  <si>
    <t>Green River Basin , CO,Rated Horsepower (hp/engine)</t>
  </si>
  <si>
    <t>Green River Basin , CO,Artificial Lift Load Factor</t>
  </si>
  <si>
    <t>Green River Basin , CO,Percent of Engines Electrified (%)</t>
  </si>
  <si>
    <t>Green River Basin , WY,Hours of Operation (hours/engine)</t>
  </si>
  <si>
    <t>Green River Basin , WY,Rated Horsepower (hp/engine)</t>
  </si>
  <si>
    <t>Green River Basin , WY,Artificial Lift Load Factor</t>
  </si>
  <si>
    <t>Green River Basin , WY,Percent of Engines Electrified (%)</t>
  </si>
  <si>
    <t>Gulf of Alaska Basin , AK,Hours of Operation (hours/engine)</t>
  </si>
  <si>
    <t>Gulf of Alaska Basin , AK,Rated Horsepower (hp/engine)</t>
  </si>
  <si>
    <t>Gulf of Alaska Basin , AK,Artificial Lift Load Factor</t>
  </si>
  <si>
    <t>Gulf of Alaska Basin , AK,Percent of Engines Electrified (%)</t>
  </si>
  <si>
    <t>Idaho Mountains Province , ID,Hours of Operation (hours/engine)</t>
  </si>
  <si>
    <t>Idaho Mountains Province , ID,Rated Horsepower (hp/engine)</t>
  </si>
  <si>
    <t>Idaho Mountains Province , ID,Artificial Lift Load Factor</t>
  </si>
  <si>
    <t>Idaho Mountains Province , ID,Percent of Engines Electrified (%)</t>
  </si>
  <si>
    <t>Interior Lowlands Basin , AK,Hours of Operation (hours/engine)</t>
  </si>
  <si>
    <t>Interior Lowlands Basin , AK,Rated Horsepower (hp/engine)</t>
  </si>
  <si>
    <t>Interior Lowlands Basin , AK,Artificial Lift Load Factor</t>
  </si>
  <si>
    <t>Interior Lowlands Basin , AK,Percent of Engines Electrified (%)</t>
  </si>
  <si>
    <t>Klamath Mountains Province , CA,Hours of Operation (hours/engine)</t>
  </si>
  <si>
    <t>Klamath Mountains Province , CA,Rated Horsepower (hp/engine)</t>
  </si>
  <si>
    <t>Klamath Mountains Province , CA,Artificial Lift Load Factor</t>
  </si>
  <si>
    <t>Klamath Mountains Province , CA,Percent of Engines Electrified (%)</t>
  </si>
  <si>
    <t>Klamath Mountains Province , OR,Hours of Operation (hours/engine)</t>
  </si>
  <si>
    <t>Klamath Mountains Province , OR,Rated Horsepower (hp/engine)</t>
  </si>
  <si>
    <t>Klamath Mountains Province , OR,Artificial Lift Load Factor</t>
  </si>
  <si>
    <t>Klamath Mountains Province , OR,Percent of Engines Electrified (%)</t>
  </si>
  <si>
    <t>Kodiak State , AK,Hours of Operation (hours/engine)</t>
  </si>
  <si>
    <t>Kodiak State , AK,Rated Horsepower (hp/engine)</t>
  </si>
  <si>
    <t>Kodiak State , AK,Artificial Lift Load Factor</t>
  </si>
  <si>
    <t>Kodiak State , AK,Percent of Engines Electrified (%)</t>
  </si>
  <si>
    <t>Las Animas Arch , CO,Hours of Operation (hours/engine)</t>
  </si>
  <si>
    <t>Las Animas Arch , CO,Rated Horsepower (hp/engine)</t>
  </si>
  <si>
    <t>Las Animas Arch , CO,Artificial Lift Load Factor</t>
  </si>
  <si>
    <t>Las Animas Arch , CO,Percent of Engines Electrified (%)</t>
  </si>
  <si>
    <t>Las Vegas-Raton Basin , CO,Hours of Operation (hours/engine)</t>
  </si>
  <si>
    <t>Las Vegas-Raton Basin , CO,Rated Horsepower (hp/engine)</t>
  </si>
  <si>
    <t>Las Vegas-Raton Basin , CO,Artificial Lift Load Factor</t>
  </si>
  <si>
    <t>Las Vegas-Raton Basin , CO,Percent of Engines Electrified (%)</t>
  </si>
  <si>
    <t>Las Vegas-Raton Basin , NM,Hours of Operation (hours/engine)</t>
  </si>
  <si>
    <t>Las Vegas-Raton Basin , NM,Rated Horsepower (hp/engine)</t>
  </si>
  <si>
    <t>Las Vegas-Raton Basin , NM,Artificial Lift Load Factor</t>
  </si>
  <si>
    <t>Las Vegas-Raton Basin , NM,Percent of Engines Electrified (%)</t>
  </si>
  <si>
    <t>Los Angeles Basin , CA,Hours of Operation (hours/engine)</t>
  </si>
  <si>
    <t>Los Angeles Basin , CA,Rated Horsepower (hp/engine)</t>
  </si>
  <si>
    <t>Los Angeles Basin , CA,Artificial Lift Load Factor</t>
  </si>
  <si>
    <t>Los Angeles Basin , CA,Percent of Engines Electrified (%)</t>
  </si>
  <si>
    <t>Mojave Basin , CA,Hours of Operation (hours/engine)</t>
  </si>
  <si>
    <t>Mojave Basin , CA,Rated Horsepower (hp/engine)</t>
  </si>
  <si>
    <t>Mojave Basin , CA,Artificial Lift Load Factor</t>
  </si>
  <si>
    <t>Mojave Basin , CA,Percent of Engines Electrified (%)</t>
  </si>
  <si>
    <t>Montana Folded Belt , MT,Hours of Operation (hours/engine)</t>
  </si>
  <si>
    <t>Montana Folded Belt , MT,Rated Horsepower (hp/engine)</t>
  </si>
  <si>
    <t>Montana Folded Belt , MT,Artificial Lift Load Factor</t>
  </si>
  <si>
    <t>Montana Folded Belt , MT,Percent of Engines Electrified (%)</t>
  </si>
  <si>
    <t>N. Cascades-Okanagan Prov , WA,Hours of Operation (hours/engine)</t>
  </si>
  <si>
    <t>N. Cascades-Okanagan Prov , WA,Rated Horsepower (hp/engine)</t>
  </si>
  <si>
    <t>N. Cascades-Okanagan Prov , WA,Artificial Lift Load Factor</t>
  </si>
  <si>
    <t>N. Cascades-Okanagan Prov , WA,Percent of Engines Electrified (%)</t>
  </si>
  <si>
    <t>North Park Basin , CO,Hours of Operation (hours/engine)</t>
  </si>
  <si>
    <t>North Park Basin , CO,Rated Horsepower (hp/engine)</t>
  </si>
  <si>
    <t>North Park Basin , CO,Artificial Lift Load Factor</t>
  </si>
  <si>
    <t>North Park Basin , CO,Percent of Engines Electrified (%)</t>
  </si>
  <si>
    <t>North Western Overthrust , MT,Hours of Operation (hours/engine)</t>
  </si>
  <si>
    <t>North Western Overthrust , MT,Rated Horsepower (hp/engine)</t>
  </si>
  <si>
    <t>North Western Overthrust , MT,Artificial Lift Load Factor</t>
  </si>
  <si>
    <t>North Western Overthrust , MT,Percent of Engines Electrified (%)</t>
  </si>
  <si>
    <t>Northern Coast Range Prov , CA,Hours of Operation (hours/engine)</t>
  </si>
  <si>
    <t>Northern Coast Range Prov , CA,Rated Horsepower (hp/engine)</t>
  </si>
  <si>
    <t>Northern Coast Range Prov , CA,Artificial Lift Load Factor</t>
  </si>
  <si>
    <t>Northern Coast Range Prov , CA,Percent of Engines Electrified (%)</t>
  </si>
  <si>
    <t>Not Assigned - SURVEY AVERAGE , AK,Hours of Operation (hours/engine)</t>
  </si>
  <si>
    <t>Not Assigned - SURVEY AVERAGE , AK,Rated Horsepower (hp/engine)</t>
  </si>
  <si>
    <t>Not Assigned - SURVEY AVERAGE , AK,Artificial Lift Load Factor</t>
  </si>
  <si>
    <t>Not Assigned - SURVEY AVERAGE , AK,Percent of Engines Electrified (%)</t>
  </si>
  <si>
    <t>Not Assigned - SURVEY AVERAGE , HI</t>
  </si>
  <si>
    <t>Not Assigned - SURVEY AVERAGE , HI,Hours of Operation (hours/engine)</t>
  </si>
  <si>
    <t>Not Assigned - SURVEY AVERAGE , HI,Rated Horsepower (hp/engine)</t>
  </si>
  <si>
    <t>Not Assigned - SURVEY AVERAGE , HI,Artificial Lift Load Factor</t>
  </si>
  <si>
    <t>Not Assigned - SURVEY AVERAGE , HI,Percent of Engines Electrified (%)</t>
  </si>
  <si>
    <t>Orogrande Basin , NM,Hours of Operation (hours/engine)</t>
  </si>
  <si>
    <t>Orogrande Basin , NM,Rated Horsepower (hp/engine)</t>
  </si>
  <si>
    <t>Orogrande Basin , NM,Artificial Lift Load Factor</t>
  </si>
  <si>
    <t>Orogrande Basin , NM,Percent of Engines Electrified (%)</t>
  </si>
  <si>
    <t>Overthrust&amp;Wasatch Uplift , UT,Hours of Operation (hours/engine)</t>
  </si>
  <si>
    <t>Overthrust&amp;Wasatch Uplift , UT,Rated Horsepower (hp/engine)</t>
  </si>
  <si>
    <t>Overthrust&amp;Wasatch Uplift , UT,Artificial Lift Load Factor</t>
  </si>
  <si>
    <t>Overthrust&amp;Wasatch Uplift , UT,Percent of Engines Electrified (%)</t>
  </si>
  <si>
    <t>Palo Duro Basin , NM,Hours of Operation (hours/engine)</t>
  </si>
  <si>
    <t>Palo Duro Basin , NM,Rated Horsepower (hp/engine)</t>
  </si>
  <si>
    <t>Palo Duro Basin , NM,Artificial Lift Load Factor</t>
  </si>
  <si>
    <t>Palo Duro Basin , NM,Percent of Engines Electrified (%)</t>
  </si>
  <si>
    <t>Paradox Basin , CO,Hours of Operation (hours/engine)</t>
  </si>
  <si>
    <t>Paradox Basin , CO,Rated Horsepower (hp/engine)</t>
  </si>
  <si>
    <t>Paradox Basin , CO,Artificial Lift Load Factor</t>
  </si>
  <si>
    <t>Paradox Basin , CO,Percent of Engines Electrified (%)</t>
  </si>
  <si>
    <t>Paradox Basin , UT,Hours of Operation (hours/engine)</t>
  </si>
  <si>
    <t>Paradox Basin , UT,Rated Horsepower (hp/engine)</t>
  </si>
  <si>
    <t>Paradox Basin , UT,Artificial Lift Load Factor</t>
  </si>
  <si>
    <t>Paradox Basin , UT,Percent of Engines Electrified (%)</t>
  </si>
  <si>
    <t>Pedregosa Basin , AZ,Hours of Operation (hours/engine)</t>
  </si>
  <si>
    <t>Pedregosa Basin , AZ,Rated Horsepower (hp/engine)</t>
  </si>
  <si>
    <t>Pedregosa Basin , AZ,Artificial Lift Load Factor</t>
  </si>
  <si>
    <t>Pedregosa Basin , AZ,Percent of Engines Electrified (%)</t>
  </si>
  <si>
    <t>Pedregosa Basin , NM,Hours of Operation (hours/engine)</t>
  </si>
  <si>
    <t>Pedregosa Basin , NM,Rated Horsepower (hp/engine)</t>
  </si>
  <si>
    <t>Pedregosa Basin , NM,Artificial Lift Load Factor</t>
  </si>
  <si>
    <t>Pedregosa Basin , NM,Percent of Engines Electrified (%)</t>
  </si>
  <si>
    <t>Permian Basin , NM,Hours of Operation (hours/engine)</t>
  </si>
  <si>
    <t>Permian Basin , NM,Rated Horsepower (hp/engine)</t>
  </si>
  <si>
    <t>Permian Basin , NM,Artificial Lift Load Factor</t>
  </si>
  <si>
    <t>Permian Basin , NM,Percent of Engines Electrified (%)</t>
  </si>
  <si>
    <t>Piceance Basin , CO,Hours of Operation (hours/engine)</t>
  </si>
  <si>
    <t>Piceance Basin , CO,Rated Horsepower (hp/engine)</t>
  </si>
  <si>
    <t>Piceance Basin , CO,Artificial Lift Load Factor</t>
  </si>
  <si>
    <t>Piceance Basin , CO,Percent of Engines Electrified (%)</t>
  </si>
  <si>
    <t>Plateau Sedimentary Prov , AZ,Hours of Operation (hours/engine)</t>
  </si>
  <si>
    <t>Plateau Sedimentary Prov , AZ,Rated Horsepower (hp/engine)</t>
  </si>
  <si>
    <t>Plateau Sedimentary Prov , AZ,Artificial Lift Load Factor</t>
  </si>
  <si>
    <t>Plateau Sedimentary Prov , AZ,Percent of Engines Electrified (%)</t>
  </si>
  <si>
    <t>Plateau Sedimentary Prov , UT,Hours of Operation (hours/engine)</t>
  </si>
  <si>
    <t>Plateau Sedimentary Prov , UT,Rated Horsepower (hp/engine)</t>
  </si>
  <si>
    <t>Plateau Sedimentary Prov , UT,Artificial Lift Load Factor</t>
  </si>
  <si>
    <t>Plateau Sedimentary Prov , UT,Percent of Engines Electrified (%)</t>
  </si>
  <si>
    <t>Powder River Basin , MT,Hours of Operation (hours/engine)</t>
  </si>
  <si>
    <t>Powder River Basin , MT,Rated Horsepower (hp/engine)</t>
  </si>
  <si>
    <t>Powder River Basin , MT,Artificial Lift Load Factor</t>
  </si>
  <si>
    <t>Powder River Basin , MT,Percent of Engines Electrified (%)</t>
  </si>
  <si>
    <t>Powder River Basin , SD,Hours of Operation (hours/engine)</t>
  </si>
  <si>
    <t>Powder River Basin , SD,Rated Horsepower (hp/engine)</t>
  </si>
  <si>
    <t>Powder River Basin , SD,Artificial Lift Load Factor</t>
  </si>
  <si>
    <t>Powder River Basin , SD,Percent of Engines Electrified (%)</t>
  </si>
  <si>
    <t>Powder River Basin , WY,Hours of Operation (hours/engine)</t>
  </si>
  <si>
    <t>Powder River Basin , WY,Rated Horsepower (hp/engine)</t>
  </si>
  <si>
    <t>Powder River Basin , WY,Artificial Lift Load Factor</t>
  </si>
  <si>
    <t>Powder River Basin , WY,Percent of Engines Electrified (%)</t>
  </si>
  <si>
    <t>Puget Sound Province , WA,Hours of Operation (hours/engine)</t>
  </si>
  <si>
    <t>Puget Sound Province , WA,Rated Horsepower (hp/engine)</t>
  </si>
  <si>
    <t>Puget Sound Province , WA,Artificial Lift Load Factor</t>
  </si>
  <si>
    <t>Puget Sound Province , WA,Percent of Engines Electrified (%)</t>
  </si>
  <si>
    <t>Sacramento Basin , CA,Hours of Operation (hours/engine)</t>
  </si>
  <si>
    <t>Sacramento Basin , CA,Rated Horsepower (hp/engine)</t>
  </si>
  <si>
    <t>Sacramento Basin , CA,Artificial Lift Load Factor</t>
  </si>
  <si>
    <t>Sacramento Basin , CA,Percent of Engines Electrified (%)</t>
  </si>
  <si>
    <t>Salton Basin , CA,Hours of Operation (hours/engine)</t>
  </si>
  <si>
    <t>Salton Basin , CA,Rated Horsepower (hp/engine)</t>
  </si>
  <si>
    <t>Salton Basin , CA,Artificial Lift Load Factor</t>
  </si>
  <si>
    <t>Salton Basin , CA,Percent of Engines Electrified (%)</t>
  </si>
  <si>
    <t>San Joaquin Basin , CA,Hours of Operation (hours/engine)</t>
  </si>
  <si>
    <t>San Joaquin Basin , CA,Rated Horsepower (hp/engine)</t>
  </si>
  <si>
    <t>San Joaquin Basin , CA,Artificial Lift Load Factor</t>
  </si>
  <si>
    <t>San Joaquin Basin , CA,Percent of Engines Electrified (%)</t>
  </si>
  <si>
    <t>San Juan Basin , CO,Hours of Operation (hours/engine)</t>
  </si>
  <si>
    <t>San Juan Basin , CO,Rated Horsepower (hp/engine)</t>
  </si>
  <si>
    <t>San Juan Basin , CO,Artificial Lift Load Factor</t>
  </si>
  <si>
    <t>San Juan Basin , CO,Percent of Engines Electrified (%)</t>
  </si>
  <si>
    <t>San Juan Basin , NM,Hours of Operation (hours/engine)</t>
  </si>
  <si>
    <t>San Juan Basin , NM,Rated Horsepower (hp/engine)</t>
  </si>
  <si>
    <t>San Juan Basin , NM,Artificial Lift Load Factor</t>
  </si>
  <si>
    <t>San Juan Basin , NM,Percent of Engines Electrified (%)</t>
  </si>
  <si>
    <t>San Juan Mountains Prov , CO,Hours of Operation (hours/engine)</t>
  </si>
  <si>
    <t>San Juan Mountains Prov , CO,Rated Horsepower (hp/engine)</t>
  </si>
  <si>
    <t>San Juan Mountains Prov , CO,Artificial Lift Load Factor</t>
  </si>
  <si>
    <t>San Juan Mountains Prov , CO,Percent of Engines Electrified (%)</t>
  </si>
  <si>
    <t>San Luis Basin , CO,Hours of Operation (hours/engine)</t>
  </si>
  <si>
    <t>San Luis Basin , CO,Rated Horsepower (hp/engine)</t>
  </si>
  <si>
    <t>San Luis Basin , CO,Artificial Lift Load Factor</t>
  </si>
  <si>
    <t>San Luis Basin , CO,Percent of Engines Electrified (%)</t>
  </si>
  <si>
    <t>San Luis Basin , NM,Hours of Operation (hours/engine)</t>
  </si>
  <si>
    <t>San Luis Basin , NM,Rated Horsepower (hp/engine)</t>
  </si>
  <si>
    <t>San Luis Basin , NM,Artificial Lift Load Factor</t>
  </si>
  <si>
    <t>San Luis Basin , NM,Percent of Engines Electrified (%)</t>
  </si>
  <si>
    <t>Santa Cruz Basin , CA,Hours of Operation (hours/engine)</t>
  </si>
  <si>
    <t>Santa Cruz Basin , CA,Rated Horsepower (hp/engine)</t>
  </si>
  <si>
    <t>Santa Cruz Basin , CA,Artificial Lift Load Factor</t>
  </si>
  <si>
    <t>Santa Cruz Basin , CA,Percent of Engines Electrified (%)</t>
  </si>
  <si>
    <t>Santa Maria Basin , CA,Hours of Operation (hours/engine)</t>
  </si>
  <si>
    <t>Santa Maria Basin , CA,Rated Horsepower (hp/engine)</t>
  </si>
  <si>
    <t>Santa Maria Basin , CA,Artificial Lift Load Factor</t>
  </si>
  <si>
    <t>Santa Maria Basin , CA,Percent of Engines Electrified (%)</t>
  </si>
  <si>
    <t>Sierra Grande Uplift , NM,Hours of Operation (hours/engine)</t>
  </si>
  <si>
    <t>Sierra Grande Uplift , NM,Rated Horsepower (hp/engine)</t>
  </si>
  <si>
    <t>Sierra Grande Uplift , NM,Artificial Lift Load Factor</t>
  </si>
  <si>
    <t>Sierra Grande Uplift , NM,Percent of Engines Electrified (%)</t>
  </si>
  <si>
    <t>Sierra Nevada Province , CA,Hours of Operation (hours/engine)</t>
  </si>
  <si>
    <t>Sierra Nevada Province , CA,Rated Horsepower (hp/engine)</t>
  </si>
  <si>
    <t>Sierra Nevada Province , CA,Artificial Lift Load Factor</t>
  </si>
  <si>
    <t>Sierra Nevada Province , CA,Percent of Engines Electrified (%)</t>
  </si>
  <si>
    <t>Sioux Uplift , SD,Hours of Operation (hours/engine)</t>
  </si>
  <si>
    <t>Sioux Uplift , SD,Rated Horsepower (hp/engine)</t>
  </si>
  <si>
    <t>Sioux Uplift , SD,Artificial Lift Load Factor</t>
  </si>
  <si>
    <t>Sioux Uplift , SD,Percent of Engines Electrified (%)</t>
  </si>
  <si>
    <t>Snake River Basin , ID,Hours of Operation (hours/engine)</t>
  </si>
  <si>
    <t>Snake River Basin , ID,Rated Horsepower (hp/engine)</t>
  </si>
  <si>
    <t>Snake River Basin , ID,Artificial Lift Load Factor</t>
  </si>
  <si>
    <t>Snake River Basin , ID,Percent of Engines Electrified (%)</t>
  </si>
  <si>
    <t>Snake River Basin , OR,Hours of Operation (hours/engine)</t>
  </si>
  <si>
    <t>Snake River Basin , OR,Rated Horsepower (hp/engine)</t>
  </si>
  <si>
    <t>Snake River Basin , OR,Artificial Lift Load Factor</t>
  </si>
  <si>
    <t>Snake River Basin , OR,Percent of Engines Electrified (%)</t>
  </si>
  <si>
    <t>South Park Basin , CO,Hours of Operation (hours/engine)</t>
  </si>
  <si>
    <t>South Park Basin , CO,Rated Horsepower (hp/engine)</t>
  </si>
  <si>
    <t>South Park Basin , CO,Artificial Lift Load Factor</t>
  </si>
  <si>
    <t>South Park Basin , CO,Percent of Engines Electrified (%)</t>
  </si>
  <si>
    <t>South Western Overthrust , NV,Hours of Operation (hours/engine)</t>
  </si>
  <si>
    <t>South Western Overthrust , NV,Rated Horsepower (hp/engine)</t>
  </si>
  <si>
    <t>South Western Overthrust , NV,Artificial Lift Load Factor</t>
  </si>
  <si>
    <t>South Western Overthrust , NV,Percent of Engines Electrified (%)</t>
  </si>
  <si>
    <t>South Western Overthrust , UT,Hours of Operation (hours/engine)</t>
  </si>
  <si>
    <t>South Western Overthrust , UT,Rated Horsepower (hp/engine)</t>
  </si>
  <si>
    <t>South Western Overthrust , UT,Artificial Lift Load Factor</t>
  </si>
  <si>
    <t>South Western Overthrust , UT,Percent of Engines Electrified (%)</t>
  </si>
  <si>
    <t>Southeastern Alaska Provinces , AK,Hours of Operation (hours/engine)</t>
  </si>
  <si>
    <t>Southeastern Alaska Provinces , AK,Rated Horsepower (hp/engine)</t>
  </si>
  <si>
    <t>Southeastern Alaska Provinces , AK,Artificial Lift Load Factor</t>
  </si>
  <si>
    <t>Southeastern Alaska Provinces , AK,Percent of Engines Electrified (%)</t>
  </si>
  <si>
    <t>Southern Oregon Basin , CA,Hours of Operation (hours/engine)</t>
  </si>
  <si>
    <t>Southern Oregon Basin , CA,Rated Horsepower (hp/engine)</t>
  </si>
  <si>
    <t>Southern Oregon Basin , CA,Artificial Lift Load Factor</t>
  </si>
  <si>
    <t>Southern Oregon Basin , CA,Percent of Engines Electrified (%)</t>
  </si>
  <si>
    <t>Southern Oregon Basin , NV,Hours of Operation (hours/engine)</t>
  </si>
  <si>
    <t>Southern Oregon Basin , NV,Rated Horsepower (hp/engine)</t>
  </si>
  <si>
    <t>Southern Oregon Basin , NV,Artificial Lift Load Factor</t>
  </si>
  <si>
    <t>Southern Oregon Basin , NV,Percent of Engines Electrified (%)</t>
  </si>
  <si>
    <t>Southern Oregon Basin , OR,Hours of Operation (hours/engine)</t>
  </si>
  <si>
    <t>Southern Oregon Basin , OR,Rated Horsepower (hp/engine)</t>
  </si>
  <si>
    <t>Southern Oregon Basin , OR,Artificial Lift Load Factor</t>
  </si>
  <si>
    <t>Southern Oregon Basin , OR,Percent of Engines Electrified (%)</t>
  </si>
  <si>
    <t>Sweetgrass Arch , MT,Hours of Operation (hours/engine)</t>
  </si>
  <si>
    <t>Sweetgrass Arch , MT,Rated Horsepower (hp/engine)</t>
  </si>
  <si>
    <t>Sweetgrass Arch , MT,Artificial Lift Load Factor</t>
  </si>
  <si>
    <t>Sweetgrass Arch , MT,Percent of Engines Electrified (%)</t>
  </si>
  <si>
    <t>Uinta Basin , UT,Hours of Operation (hours/engine)</t>
  </si>
  <si>
    <t>Uinta Basin , UT,Rated Horsepower (hp/engine)</t>
  </si>
  <si>
    <t>Uinta Basin , UT,Artificial Lift Load Factor</t>
  </si>
  <si>
    <t>Uinta Basin , UT,Percent of Engines Electrified (%)</t>
  </si>
  <si>
    <t>Ventura Basin , CA,Hours of Operation (hours/engine)</t>
  </si>
  <si>
    <t>Ventura Basin , CA,Rated Horsepower (hp/engine)</t>
  </si>
  <si>
    <t>Ventura Basin , CA,Artificial Lift Load Factor</t>
  </si>
  <si>
    <t>Ventura Basin , CA,Percent of Engines Electrified (%)</t>
  </si>
  <si>
    <t>Western Columbia Basin , OR,Hours of Operation (hours/engine)</t>
  </si>
  <si>
    <t>Western Columbia Basin , OR,Rated Horsepower (hp/engine)</t>
  </si>
  <si>
    <t>Western Columbia Basin , OR,Artificial Lift Load Factor</t>
  </si>
  <si>
    <t>Western Columbia Basin , OR,Percent of Engines Electrified (%)</t>
  </si>
  <si>
    <t>Western Columbia Basin , WA,Hours of Operation (hours/engine)</t>
  </si>
  <si>
    <t>Western Columbia Basin , WA,Rated Horsepower (hp/engine)</t>
  </si>
  <si>
    <t>Western Columbia Basin , WA,Artificial Lift Load Factor</t>
  </si>
  <si>
    <t>Western Columbia Basin , WA,Percent of Engines Electrified (%)</t>
  </si>
  <si>
    <t>Williston Basin , MT,Hours of Operation (hours/engine)</t>
  </si>
  <si>
    <t>Williston Basin , MT,Rated Horsepower (hp/engine)</t>
  </si>
  <si>
    <t>Williston Basin , MT,Artificial Lift Load Factor</t>
  </si>
  <si>
    <t>Williston Basin , MT,Percent of Engines Electrified (%)</t>
  </si>
  <si>
    <t>Williston Basin , ND,Hours of Operation (hours/engine)</t>
  </si>
  <si>
    <t>Williston Basin , ND,Rated Horsepower (hp/engine)</t>
  </si>
  <si>
    <t>Williston Basin , ND,Artificial Lift Load Factor</t>
  </si>
  <si>
    <t>Williston Basin , ND,Percent of Engines Electrified (%)</t>
  </si>
  <si>
    <t>Williston Basin , SD,Hours of Operation (hours/engine)</t>
  </si>
  <si>
    <t>Williston Basin , SD,Rated Horsepower (hp/engine)</t>
  </si>
  <si>
    <t>Williston Basin , SD,Artificial Lift Load Factor</t>
  </si>
  <si>
    <t>Williston Basin , SD,Percent of Engines Electrified (%)</t>
  </si>
  <si>
    <t>Wind River Basin , WY,Hours of Operation (hours/engine)</t>
  </si>
  <si>
    <t>Wind River Basin , WY,Rated Horsepower (hp/engine)</t>
  </si>
  <si>
    <t>Wind River Basin , WY,Artificial Lift Load Factor</t>
  </si>
  <si>
    <t>Wind River Basin , WY,Percent of Engines Electrified (%)</t>
  </si>
  <si>
    <t>Yellowstone Province , WY,Hours of Operation (hours/engine)</t>
  </si>
  <si>
    <t>Yellowstone Province , WY,Rated Horsepower (hp/engine)</t>
  </si>
  <si>
    <t>Yellowstone Province , WY,Artificial Lift Load Factor</t>
  </si>
  <si>
    <t>Yellowstone Province , WY,Percent of Engines Electrified (%)</t>
  </si>
  <si>
    <t>Yukon-Koyukuk Province , AK,Hours of Operation (hours/engine)</t>
  </si>
  <si>
    <t>Yukon-Koyukuk Province , AK,Rated Horsepower (hp/engine)</t>
  </si>
  <si>
    <t>Yukon-Koyukuk Province , AK,Artificial Lift Load Factor</t>
  </si>
  <si>
    <t>Yukon-Koyukuk Province , AK,Percent of Engines Electrified (%)</t>
  </si>
  <si>
    <t>Ozark Uplift , AR,Hours of Operation (hours/engine)</t>
  </si>
  <si>
    <t>Ozark Uplift , AR,Rated Horsepower (hp/engine)</t>
  </si>
  <si>
    <t>Ozark Uplift , AR,Artificial Lift Load Factor</t>
  </si>
  <si>
    <t>Ozark Uplift , AR,Percent of Engines Electrified (%)</t>
  </si>
  <si>
    <t>Ozark Uplift , MO</t>
  </si>
  <si>
    <t>Ozark Uplift , MO,Hours of Operation (hours/engine)</t>
  </si>
  <si>
    <t>Ozark Uplift , MO,Rated Horsepower (hp/engine)</t>
  </si>
  <si>
    <t>Ozark Uplift , MO,Artificial Lift Load Factor</t>
  </si>
  <si>
    <t>Ozark Uplift , MO,Percent of Engines Electrified (%)</t>
  </si>
  <si>
    <t>Arkoma Basin , AR,Hours of Operation (hours/engine)</t>
  </si>
  <si>
    <t>Arkoma Basin , AR,Rated Horsepower (hp/engine)</t>
  </si>
  <si>
    <t>Arkoma Basin , AR,Artificial Lift Load Factor</t>
  </si>
  <si>
    <t>Arkoma Basin , AR,Percent of Engines Electrified (%)</t>
  </si>
  <si>
    <t>Arkoma Basin , OK</t>
  </si>
  <si>
    <t>Arkoma Basin , OK,Hours of Operation (hours/engine)</t>
  </si>
  <si>
    <t>Arkoma Basin , OK,Rated Horsepower (hp/engine)</t>
  </si>
  <si>
    <t>Arkoma Basin , OK,Artificial Lift Load Factor</t>
  </si>
  <si>
    <t>Arkoma Basin , OK,Percent of Engines Electrified (%)</t>
  </si>
  <si>
    <t>Illinois Basin , AR,Hours of Operation (hours/engine)</t>
  </si>
  <si>
    <t>Illinois Basin , AR,Rated Horsepower (hp/engine)</t>
  </si>
  <si>
    <t>Illinois Basin , AR,Artificial Lift Load Factor</t>
  </si>
  <si>
    <t>Illinois Basin , AR,Percent of Engines Electrified (%)</t>
  </si>
  <si>
    <t>Illinois Basin , IL</t>
  </si>
  <si>
    <t>Illinois Basin , IL,Hours of Operation (hours/engine)</t>
  </si>
  <si>
    <t>Illinois Basin , IL,Rated Horsepower (hp/engine)</t>
  </si>
  <si>
    <t>Illinois Basin , IL,Artificial Lift Load Factor</t>
  </si>
  <si>
    <t>Illinois Basin , IL,Percent of Engines Electrified (%)</t>
  </si>
  <si>
    <t>Illinois Basin , IN</t>
  </si>
  <si>
    <t>Illinois Basin , IN,Hours of Operation (hours/engine)</t>
  </si>
  <si>
    <t>Illinois Basin , IN,Rated Horsepower (hp/engine)</t>
  </si>
  <si>
    <t>Illinois Basin , IN,Artificial Lift Load Factor</t>
  </si>
  <si>
    <t>Illinois Basin , IN,Percent of Engines Electrified (%)</t>
  </si>
  <si>
    <t>Illinois Basin , KY</t>
  </si>
  <si>
    <t>Illinois Basin , KY,Hours of Operation (hours/engine)</t>
  </si>
  <si>
    <t>Illinois Basin , KY,Rated Horsepower (hp/engine)</t>
  </si>
  <si>
    <t>Illinois Basin , KY,Artificial Lift Load Factor</t>
  </si>
  <si>
    <t>Illinois Basin , KY,Percent of Engines Electrified (%)</t>
  </si>
  <si>
    <t>Cherokee Platform , OK</t>
  </si>
  <si>
    <t>Cherokee Platform , OK,Hours of Operation (hours/engine)</t>
  </si>
  <si>
    <t>Cherokee Platform , OK,Rated Horsepower (hp/engine)</t>
  </si>
  <si>
    <t>Cherokee Platform , OK,Artificial Lift Load Factor</t>
  </si>
  <si>
    <t>Cherokee Platform , OK,Percent of Engines Electrified (%)</t>
  </si>
  <si>
    <t>Louisiana-Mississippi Salt Basins , AR,Hours of Operation (hours/engine)</t>
  </si>
  <si>
    <t>Louisiana-Mississippi Salt Basins , AR,Rated Horsepower (hp/engine)</t>
  </si>
  <si>
    <t>Louisiana-Mississippi Salt Basins , AR,Artificial Lift Load Factor</t>
  </si>
  <si>
    <t>Louisiana-Mississippi Salt Basins , AR,Percent of Engines Electrified (%)</t>
  </si>
  <si>
    <t>Fraction of oil wells in the county needing artificial lift</t>
  </si>
  <si>
    <t>AK Cook Inlet Basin , AK,Average No. of Engines per Well</t>
  </si>
  <si>
    <t>Anadarko Basin , CO,Average No. of Engines per Well</t>
  </si>
  <si>
    <t>Arctic Coastal Plains Province , AK,Average No. of Engines per Well</t>
  </si>
  <si>
    <t>Basin-And-Range Province , AZ,Average No. of Engines per Well</t>
  </si>
  <si>
    <t>Basin-And-Range Province , NM,Average No. of Engines per Well</t>
  </si>
  <si>
    <t>Big Horn Basin , MT,Average No. of Engines per Well</t>
  </si>
  <si>
    <t>Big Horn Basin , WY,Average No. of Engines per Well</t>
  </si>
  <si>
    <t>Black Mesa Basin , AZ,Average No. of Engines per Well</t>
  </si>
  <si>
    <t>Bristol Bay Basin , AK,Average No. of Engines per Well</t>
  </si>
  <si>
    <t>Capistrano Basin , CA,Average No. of Engines per Well</t>
  </si>
  <si>
    <t>Central Montana Uplift , MT,Average No. of Engines per Well</t>
  </si>
  <si>
    <t>Central Western Overthrust , ID,Average No. of Engines per Well</t>
  </si>
  <si>
    <t>Central Western Overthrust , UT,Average No. of Engines per Well</t>
  </si>
  <si>
    <t>Central Western Overthrust , WY,Average No. of Engines per Well</t>
  </si>
  <si>
    <t>Chadron Arch , SD,Average No. of Engines per Well</t>
  </si>
  <si>
    <t>Coastal Basins , CA,Average No. of Engines per Well</t>
  </si>
  <si>
    <t>Copper River Basin , AK,Average No. of Engines per Well</t>
  </si>
  <si>
    <t>Denver Basin , CO,Average No. of Engines per Well</t>
  </si>
  <si>
    <t>Denver Basin , WY,Average No. of Engines per Well</t>
  </si>
  <si>
    <t>Eagle Basin , CO,Average No. of Engines per Well</t>
  </si>
  <si>
    <t>Eastern Columbia Basin , ID,Average No. of Engines per Well</t>
  </si>
  <si>
    <t>Eel River Basin , CA,Average No. of Engines per Well</t>
  </si>
  <si>
    <t>Estancia Basin , NM,Average No. of Engines per Well</t>
  </si>
  <si>
    <t>Great Basin Province , CA,Average No. of Engines per Well</t>
  </si>
  <si>
    <t>Great Basin Province , ID,Average No. of Engines per Well</t>
  </si>
  <si>
    <t>Great Basin Province , NV,Average No. of Engines per Well</t>
  </si>
  <si>
    <t>Great Basin Province , UT,Average No. of Engines per Well</t>
  </si>
  <si>
    <t>Green River Basin , CO,Average No. of Engines per Well</t>
  </si>
  <si>
    <t>Green River Basin , WY,Average No. of Engines per Well</t>
  </si>
  <si>
    <t>Gulf of Alaska Basin , AK,Average No. of Engines per Well</t>
  </si>
  <si>
    <t>Idaho Mountains Province , ID,Average No. of Engines per Well</t>
  </si>
  <si>
    <t>Interior Lowlands Basin , AK,Average No. of Engines per Well</t>
  </si>
  <si>
    <t>Klamath Mountains Province , CA,Average No. of Engines per Well</t>
  </si>
  <si>
    <t>Kodiak State , AK,Average No. of Engines per Well</t>
  </si>
  <si>
    <t>Las Animas Arch , CO,Average No. of Engines per Well</t>
  </si>
  <si>
    <t>Las Vegas-Raton Basin , CO,Average No. of Engines per Well</t>
  </si>
  <si>
    <t>Las Vegas-Raton Basin , NM,Average No. of Engines per Well</t>
  </si>
  <si>
    <t>Los Angeles Basin , CA,Average No. of Engines per Well</t>
  </si>
  <si>
    <t>Mojave Basin , CA,Average No. of Engines per Well</t>
  </si>
  <si>
    <t>Montana Folded Belt , MT,Average No. of Engines per Well</t>
  </si>
  <si>
    <t>North Park Basin , CO,Average No. of Engines per Well</t>
  </si>
  <si>
    <t>North Western Overthrust , MT,Average No. of Engines per Well</t>
  </si>
  <si>
    <t>Northern Coast Range Prov , CA,Average No. of Engines per Well</t>
  </si>
  <si>
    <t>Not Assigned - SURVEY AVERAGE , AK,Average No. of Engines per Well</t>
  </si>
  <si>
    <t>Orogrande Basin , NM,Average No. of Engines per Well</t>
  </si>
  <si>
    <t>Overthrust&amp;Wasatch Uplift , UT,Average No. of Engines per Well</t>
  </si>
  <si>
    <t>Palo Duro Basin , NM,Average No. of Engines per Well</t>
  </si>
  <si>
    <t>Paradox Basin , CO,Average No. of Engines per Well</t>
  </si>
  <si>
    <t>Paradox Basin , UT,Average No. of Engines per Well</t>
  </si>
  <si>
    <t>Pedregosa Basin , AZ,Average No. of Engines per Well</t>
  </si>
  <si>
    <t>Pedregosa Basin , NM,Average No. of Engines per Well</t>
  </si>
  <si>
    <t>Permian Basin , NM,Average No. of Engines per Well</t>
  </si>
  <si>
    <t>Piceance Basin , CO,Average No. of Engines per Well</t>
  </si>
  <si>
    <t>Plateau Sedimentary Prov , AZ,Average No. of Engines per Well</t>
  </si>
  <si>
    <t>Plateau Sedimentary Prov , UT,Average No. of Engines per Well</t>
  </si>
  <si>
    <t>Powder River Basin , MT,Average No. of Engines per Well</t>
  </si>
  <si>
    <t>Powder River Basin , SD,Average No. of Engines per Well</t>
  </si>
  <si>
    <t>Powder River Basin , WY,Average No. of Engines per Well</t>
  </si>
  <si>
    <t>Sacramento Basin , CA,Average No. of Engines per Well</t>
  </si>
  <si>
    <t>Salton Basin , CA,Average No. of Engines per Well</t>
  </si>
  <si>
    <t>San Joaquin Basin , CA,Average No. of Engines per Well</t>
  </si>
  <si>
    <t>San Juan Basin , CO,Average No. of Engines per Well</t>
  </si>
  <si>
    <t>San Juan Basin , NM,Average No. of Engines per Well</t>
  </si>
  <si>
    <t>San Juan Mountains Prov , CO,Average No. of Engines per Well</t>
  </si>
  <si>
    <t>San Luis Basin , CO,Average No. of Engines per Well</t>
  </si>
  <si>
    <t>San Luis Basin , NM,Average No. of Engines per Well</t>
  </si>
  <si>
    <t>Santa Cruz Basin , CA,Average No. of Engines per Well</t>
  </si>
  <si>
    <t>Santa Maria Basin , CA,Average No. of Engines per Well</t>
  </si>
  <si>
    <t>Sierra Grande Uplift , NM,Average No. of Engines per Well</t>
  </si>
  <si>
    <t>Sierra Nevada Province , CA,Average No. of Engines per Well</t>
  </si>
  <si>
    <t>Sioux Uplift , SD,Average No. of Engines per Well</t>
  </si>
  <si>
    <t>Snake River Basin , ID,Average No. of Engines per Well</t>
  </si>
  <si>
    <t>South Park Basin , CO,Average No. of Engines per Well</t>
  </si>
  <si>
    <t>South Western Overthrust , NV,Average No. of Engines per Well</t>
  </si>
  <si>
    <t>South Western Overthrust , UT,Average No. of Engines per Well</t>
  </si>
  <si>
    <t>Southeastern Alaska Provinces , AK,Average No. of Engines per Well</t>
  </si>
  <si>
    <t>Southern Oregon Basin , CA,Average No. of Engines per Well</t>
  </si>
  <si>
    <t>Southern Oregon Basin , NV,Average No. of Engines per Well</t>
  </si>
  <si>
    <t>Sweetgrass Arch , MT,Average No. of Engines per Well</t>
  </si>
  <si>
    <t>Uinta Basin , UT,Average No. of Engines per Well</t>
  </si>
  <si>
    <t>Ventura Basin , CA,Average No. of Engines per Well</t>
  </si>
  <si>
    <t>Williston Basin , MT,Average No. of Engines per Well</t>
  </si>
  <si>
    <t>Williston Basin , ND,Average No. of Engines per Well</t>
  </si>
  <si>
    <t>Williston Basin , SD,Average No. of Engines per Well</t>
  </si>
  <si>
    <t>Wind River Basin , WY,Average No. of Engines per Well</t>
  </si>
  <si>
    <t>Yellowstone Province , WY,Average No. of Engines per Well</t>
  </si>
  <si>
    <t>Yukon-Koyukuk Province , AK,Average No. of Engines per Well</t>
  </si>
  <si>
    <t>Ozark Uplift , AR,Average No. of Engines per Well</t>
  </si>
  <si>
    <t>Arkoma Basin , AR,Average No. of Engines per Well</t>
  </si>
  <si>
    <t>Illinois Basin , AR,Average No. of Engines per Well</t>
  </si>
  <si>
    <t>Louisiana-Mississippi Salt Basins , AR,Average No. of Engines per Well</t>
  </si>
  <si>
    <t>Appalachian Basin (Eastern Overthrust Area) , MD</t>
  </si>
  <si>
    <t>Appalachian Basin (Eastern Overthrust Area) , MD,Average No. of Engines per Well</t>
  </si>
  <si>
    <t>Atlantic Coast Basin , MD</t>
  </si>
  <si>
    <t>Atlantic Coast Basin , MD,Average No. of Engines per Well</t>
  </si>
  <si>
    <t>Piedmont-Blue Ridge Prov , MD</t>
  </si>
  <si>
    <t>Piedmont-Blue Ridge Prov , MD,Average No. of Engines per Well</t>
  </si>
  <si>
    <t>Diesel-Electric Horizontal Drill Rigs Load Factor</t>
  </si>
  <si>
    <t>Diesel-Electric-horizontal-Generator Load Factor</t>
  </si>
  <si>
    <t>AK Cook Inlet Basin , AK,Diesel-Electric-horizontal-Generator Load Factor</t>
  </si>
  <si>
    <t>Diesel-Electric-Horizontal Drill Number of Engines (count/rig)</t>
  </si>
  <si>
    <t>Diesel-Electric-horizontal-Generator Number of Engine per Spud (number/rig)</t>
  </si>
  <si>
    <t>AK Cook Inlet Basin , AK,Diesel-Electric-horizontal-Generator Number of Engine per Spud (number/rig)</t>
  </si>
  <si>
    <t>Diesel-Electric-Horizontal Drill Rigs Horsepower (HP)</t>
  </si>
  <si>
    <t>Diesel-Electric-horizontal-Generator Rated Horsepower (hp/engine)</t>
  </si>
  <si>
    <t>AK Cook Inlet Basin , AK,Diesel-Electric-horizontal-Generator Rated Horsepower (hp/engine)</t>
  </si>
  <si>
    <t>Diesel-Electric-Horizontal Drill Spud Duration (hrs/spud)</t>
  </si>
  <si>
    <t>Diesel-Electric-horizontal-Generator Hours of Operation (hours/spud)</t>
  </si>
  <si>
    <t>AK Cook Inlet Basin , AK,Diesel-Electric-horizontal-Generator Hours of Operation (hours/spud)</t>
  </si>
  <si>
    <t>Diesel-Horizontal Drill Rigs Horsepower (HP)</t>
  </si>
  <si>
    <t>horizontal-Generator Rated Horsepower (hp/engine)</t>
  </si>
  <si>
    <t>AK Cook Inlet Basin , AK,horizontal-Generator Rated Horsepower (hp/engine)</t>
  </si>
  <si>
    <t>Diesel-Horizontal Drill Rigs Load Factor</t>
  </si>
  <si>
    <t>horizontal-Generator Load Factor</t>
  </si>
  <si>
    <t>AK Cook Inlet Basin , AK,horizontal-Generator Load Factor</t>
  </si>
  <si>
    <t>Diesel-Horizontal Drill Rigs Number of Engines (count/rig)</t>
  </si>
  <si>
    <t>horizontal-Generator Number of Engine per Rig (number/rig)</t>
  </si>
  <si>
    <t>AK Cook Inlet Basin , AK,horizontal-Generator Number of Engine per Rig (number/rig)</t>
  </si>
  <si>
    <t>Diesel-Horizontal Drill Rigs Spud Duration (hrs/spud)</t>
  </si>
  <si>
    <t>horizontal-Generator Hours of Operation (hours/spud)</t>
  </si>
  <si>
    <t>AK Cook Inlet Basin , AK,horizontal-Generator Hours of Operation (hours/spud)</t>
  </si>
  <si>
    <t>Horizontal-Draw Rig Horsepower (HP)</t>
  </si>
  <si>
    <t>Horizontal-Draw Rig Rated Horsepower (hp/engine)</t>
  </si>
  <si>
    <t>AK Cook Inlet Basin , AK,Horizontal-Draw Rig Rated Horsepower (hp/engine)</t>
  </si>
  <si>
    <t>Horizontal-Draw Rig Load Factor</t>
  </si>
  <si>
    <t>AK Cook Inlet Basin , AK,Horizontal-Draw Rig Load Factor</t>
  </si>
  <si>
    <t>Horizontal-Draw Spud Duration (hrs/spud)</t>
  </si>
  <si>
    <t>Horizontal-Draw Rig Hours of Operation (hours/spud)</t>
  </si>
  <si>
    <t>AK Cook Inlet Basin , AK,Horizontal-Draw Rig Hours of Operation (hours/spud)</t>
  </si>
  <si>
    <t>Horizontal-Drill Mud Pumps Spud Duration (hrs/spud)</t>
  </si>
  <si>
    <t>Horizontal-Mud Pump Hours of Operation (hours/spud)</t>
  </si>
  <si>
    <t>AK Cook Inlet Basin , AK,Horizontal-Mud Pump Hours of Operation (hours/spud)</t>
  </si>
  <si>
    <t>Horizontal-Drill Number of Mud Pump Engines (count/rig)</t>
  </si>
  <si>
    <t>Horizontal-Mud Pump Number of Engine per Rig (number/rig)</t>
  </si>
  <si>
    <t>AK Cook Inlet Basin , AK,Horizontal-Mud Pump Number of Engine per Rig (number/rig)</t>
  </si>
  <si>
    <t>Horizontal-Drill Rig Fuel Consumed (gallons)</t>
  </si>
  <si>
    <t>AK Cook Inlet Basin , AK,Horizontal-Drill Rig Fuel Consumed (gallons)</t>
  </si>
  <si>
    <t>Horizontal-Drill Rig Mud Pumps Horsepower (HP)</t>
  </si>
  <si>
    <t>Horizontal-Mud Pump Rated Horsepower (hp/engine)</t>
  </si>
  <si>
    <t>AK Cook Inlet Basin , AK,Horizontal-Mud Pump Rated Horsepower (hp/engine)</t>
  </si>
  <si>
    <t>Horizontal-Drill Rig Mud Pumps Load Factor</t>
  </si>
  <si>
    <t>AK Cook Inlet Basin , AK,Horizontal-Drill Rig Mud Pumps Load Factor</t>
  </si>
  <si>
    <t>Horizontal-Drill Rig Spud Depth  (ft/spud)</t>
  </si>
  <si>
    <t>AK Cook Inlet Basin , AK,Horizontal-Drill Rig Spud Depth  (ft/spud)</t>
  </si>
  <si>
    <t>Horizontal-Drill Rig Spud Duration (hrs)</t>
  </si>
  <si>
    <t>AK Cook Inlet Basin , AK,Horizontal-Drill Rig Spud Duration (hrs)</t>
  </si>
  <si>
    <t>Number of Horizontal-Draw Rig Engines (count/rig)</t>
  </si>
  <si>
    <t>Horizontal-Draw Rig Number of Engine per Rig (number/rig)</t>
  </si>
  <si>
    <t>AK Cook Inlet Basin , AK,Horizontal-Draw Rig Number of Engine per Rig (number/rig)</t>
  </si>
  <si>
    <t>Anadarko Basin , CO,Diesel-Electric-horizontal-Generator Load Factor</t>
  </si>
  <si>
    <t>Anadarko Basin , CO,Diesel-Electric-horizontal-Generator Number of Engine per Spud (number/rig)</t>
  </si>
  <si>
    <t>Anadarko Basin , CO,Diesel-Electric-horizontal-Generator Rated Horsepower (hp/engine)</t>
  </si>
  <si>
    <t>Anadarko Basin , CO,Diesel-Electric-horizontal-Generator Hours of Operation (hours/spud)</t>
  </si>
  <si>
    <t>Anadarko Basin , CO,horizontal-Generator Rated Horsepower (hp/engine)</t>
  </si>
  <si>
    <t>Anadarko Basin , CO,horizontal-Generator Load Factor</t>
  </si>
  <si>
    <t>Anadarko Basin , CO,horizontal-Generator Number of Engine per Rig (number/rig)</t>
  </si>
  <si>
    <t>Anadarko Basin , CO,horizontal-Generator Hours of Operation (hours/spud)</t>
  </si>
  <si>
    <t>Anadarko Basin , CO,Horizontal-Draw Rig Rated Horsepower (hp/engine)</t>
  </si>
  <si>
    <t>Anadarko Basin , CO,Horizontal-Draw Rig Load Factor</t>
  </si>
  <si>
    <t>Anadarko Basin , CO,Horizontal-Draw Rig Hours of Operation (hours/spud)</t>
  </si>
  <si>
    <t>Anadarko Basin , CO,Horizontal-Mud Pump Hours of Operation (hours/spud)</t>
  </si>
  <si>
    <t>Anadarko Basin , CO,Horizontal-Mud Pump Number of Engine per Rig (number/rig)</t>
  </si>
  <si>
    <t>Anadarko Basin , CO,Horizontal-Drill Rig Fuel Consumed (gallons)</t>
  </si>
  <si>
    <t>Anadarko Basin , CO,Horizontal-Mud Pump Rated Horsepower (hp/engine)</t>
  </si>
  <si>
    <t>Anadarko Basin , CO,Horizontal-Drill Rig Mud Pumps Load Factor</t>
  </si>
  <si>
    <t>Anadarko Basin , CO,Horizontal-Drill Rig Spud Depth  (ft/spud)</t>
  </si>
  <si>
    <t>Anadarko Basin , CO,Horizontal-Drill Rig Spud Duration (hrs)</t>
  </si>
  <si>
    <t>Anadarko Basin , CO,Horizontal-Draw Rig Number of Engine per Rig (number/rig)</t>
  </si>
  <si>
    <t>Anadarko Basin , OK</t>
  </si>
  <si>
    <t>Anadarko Basin , OK,Diesel-Electric-horizontal-Generator Load Factor</t>
  </si>
  <si>
    <t>Anadarko Basin , OK,Diesel-Electric-horizontal-Generator Number of Engine per Spud (number/rig)</t>
  </si>
  <si>
    <t>Anadarko Basin , OK,Diesel-Electric-horizontal-Generator Rated Horsepower (hp/engine)</t>
  </si>
  <si>
    <t>Anadarko Basin , OK,Diesel-Electric-horizontal-Generator Hours of Operation (hours/spud)</t>
  </si>
  <si>
    <t>Anadarko Basin , OK,horizontal-Generator Rated Horsepower (hp/engine)</t>
  </si>
  <si>
    <t>Anadarko Basin , OK,horizontal-Generator Load Factor</t>
  </si>
  <si>
    <t>Anadarko Basin , OK,horizontal-Generator Number of Engine per Rig (number/rig)</t>
  </si>
  <si>
    <t>Anadarko Basin , OK,horizontal-Generator Hours of Operation (hours/spud)</t>
  </si>
  <si>
    <t>Anadarko Basin , OK,Horizontal-Draw Rig Rated Horsepower (hp/engine)</t>
  </si>
  <si>
    <t>Anadarko Basin , OK,Horizontal-Draw Rig Load Factor</t>
  </si>
  <si>
    <t>Anadarko Basin , OK,Horizontal-Draw Rig Hours of Operation (hours/spud)</t>
  </si>
  <si>
    <t>Anadarko Basin , OK,Horizontal-Mud Pump Hours of Operation (hours/spud)</t>
  </si>
  <si>
    <t>Anadarko Basin , OK,Horizontal-Mud Pump Number of Engine per Rig (number/rig)</t>
  </si>
  <si>
    <t>Anadarko Basin , OK,Horizontal-Drill Rig Fuel Consumed (gallons)</t>
  </si>
  <si>
    <t>Anadarko Basin , OK,Horizontal-Mud Pump Rated Horsepower (hp/engine)</t>
  </si>
  <si>
    <t>Anadarko Basin , OK,Horizontal-Drill Rig Mud Pumps Load Factor</t>
  </si>
  <si>
    <t>Anadarko Basin , OK,Horizontal-Drill Rig Spud Depth  (ft/spud)</t>
  </si>
  <si>
    <t>Anadarko Basin , OK,Horizontal-Drill Rig Spud Duration (hrs)</t>
  </si>
  <si>
    <t>Anadarko Basin , OK,Horizontal-Draw Rig Number of Engine per Rig (number/rig)</t>
  </si>
  <si>
    <t>Anadarko Basin , KS</t>
  </si>
  <si>
    <t>Anadarko Basin , KS,Diesel-Electric-horizontal-Generator Load Factor</t>
  </si>
  <si>
    <t>Anadarko Basin , KS,Diesel-Electric-horizontal-Generator Number of Engine per Spud (number/rig)</t>
  </si>
  <si>
    <t>Anadarko Basin , KS,Diesel-Electric-horizontal-Generator Rated Horsepower (hp/engine)</t>
  </si>
  <si>
    <t>Anadarko Basin , KS,Diesel-Electric-horizontal-Generator Hours of Operation (hours/spud)</t>
  </si>
  <si>
    <t>Anadarko Basin , KS,horizontal-Generator Rated Horsepower (hp/engine)</t>
  </si>
  <si>
    <t>Anadarko Basin , KS,horizontal-Generator Load Factor</t>
  </si>
  <si>
    <t>Anadarko Basin , KS,horizontal-Generator Number of Engine per Rig (number/rig)</t>
  </si>
  <si>
    <t>Anadarko Basin , KS,horizontal-Generator Hours of Operation (hours/spud)</t>
  </si>
  <si>
    <t>Anadarko Basin , KS,Horizontal-Draw Rig Rated Horsepower (hp/engine)</t>
  </si>
  <si>
    <t>Anadarko Basin , KS,Horizontal-Draw Rig Load Factor</t>
  </si>
  <si>
    <t>Anadarko Basin , KS,Horizontal-Draw Rig Hours of Operation (hours/spud)</t>
  </si>
  <si>
    <t>Anadarko Basin , KS,Horizontal-Mud Pump Hours of Operation (hours/spud)</t>
  </si>
  <si>
    <t>Anadarko Basin , KS,Horizontal-Mud Pump Number of Engine per Rig (number/rig)</t>
  </si>
  <si>
    <t>Anadarko Basin , KS,Horizontal-Drill Rig Fuel Consumed (gallons)</t>
  </si>
  <si>
    <t>Anadarko Basin , KS,Horizontal-Mud Pump Rated Horsepower (hp/engine)</t>
  </si>
  <si>
    <t>Anadarko Basin , KS,Horizontal-Drill Rig Mud Pumps Load Factor</t>
  </si>
  <si>
    <t>Anadarko Basin , KS,Horizontal-Drill Rig Spud Depth  (ft/spud)</t>
  </si>
  <si>
    <t>Anadarko Basin , KS,Horizontal-Drill Rig Spud Duration (hrs)</t>
  </si>
  <si>
    <t>Anadarko Basin , KS,Horizontal-Draw Rig Number of Engine per Rig (number/rig)</t>
  </si>
  <si>
    <t>Anadarko Basin , TX</t>
  </si>
  <si>
    <t>Anadarko Basin , TX,Diesel-Electric-horizontal-Generator Load Factor</t>
  </si>
  <si>
    <t>Anadarko Basin , TX,Diesel-Electric-horizontal-Generator Number of Engine per Spud (number/rig)</t>
  </si>
  <si>
    <t>Anadarko Basin , TX,Diesel-Electric-horizontal-Generator Rated Horsepower (hp/engine)</t>
  </si>
  <si>
    <t>Anadarko Basin , TX,Diesel-Electric-horizontal-Generator Hours of Operation (hours/spud)</t>
  </si>
  <si>
    <t>Anadarko Basin , TX,horizontal-Generator Rated Horsepower (hp/engine)</t>
  </si>
  <si>
    <t>Anadarko Basin , TX,horizontal-Generator Load Factor</t>
  </si>
  <si>
    <t>Anadarko Basin , TX,horizontal-Generator Number of Engine per Rig (number/rig)</t>
  </si>
  <si>
    <t>Anadarko Basin , TX,horizontal-Generator Hours of Operation (hours/spud)</t>
  </si>
  <si>
    <t>Anadarko Basin , TX,Horizontal-Draw Rig Rated Horsepower (hp/engine)</t>
  </si>
  <si>
    <t>Anadarko Basin , TX,Horizontal-Draw Rig Load Factor</t>
  </si>
  <si>
    <t>Anadarko Basin , TX,Horizontal-Draw Rig Hours of Operation (hours/spud)</t>
  </si>
  <si>
    <t>Anadarko Basin , TX,Horizontal-Mud Pump Hours of Operation (hours/spud)</t>
  </si>
  <si>
    <t>Anadarko Basin , TX,Horizontal-Mud Pump Number of Engine per Rig (number/rig)</t>
  </si>
  <si>
    <t>Anadarko Basin , TX,Horizontal-Drill Rig Fuel Consumed (gallons)</t>
  </si>
  <si>
    <t>Anadarko Basin , TX,Horizontal-Mud Pump Rated Horsepower (hp/engine)</t>
  </si>
  <si>
    <t>Anadarko Basin , TX,Horizontal-Drill Rig Mud Pumps Load Factor</t>
  </si>
  <si>
    <t>Anadarko Basin , TX,Horizontal-Drill Rig Spud Depth  (ft/spud)</t>
  </si>
  <si>
    <t>Anadarko Basin , TX,Horizontal-Drill Rig Spud Duration (hrs)</t>
  </si>
  <si>
    <t>Anadarko Basin , TX,Horizontal-Draw Rig Number of Engine per Rig (number/rig)</t>
  </si>
  <si>
    <t>Arctic Coastal Plains Province , AK,Diesel-Electric-horizontal-Generator Load Factor</t>
  </si>
  <si>
    <t>Arctic Coastal Plains Province , AK,Diesel-Electric-horizontal-Generator Number of Engine per Spud (number/rig)</t>
  </si>
  <si>
    <t>Arctic Coastal Plains Province , AK,Diesel-Electric-horizontal-Generator Rated Horsepower (hp/engine)</t>
  </si>
  <si>
    <t>Arctic Coastal Plains Province , AK,Diesel-Electric-horizontal-Generator Hours of Operation (hours/spud)</t>
  </si>
  <si>
    <t>Arctic Coastal Plains Province , AK,horizontal-Generator Rated Horsepower (hp/engine)</t>
  </si>
  <si>
    <t>Arctic Coastal Plains Province , AK,horizontal-Generator Load Factor</t>
  </si>
  <si>
    <t>Arctic Coastal Plains Province , AK,horizontal-Generator Number of Engine per Rig (number/rig)</t>
  </si>
  <si>
    <t>Arctic Coastal Plains Province , AK,horizontal-Generator Hours of Operation (hours/spud)</t>
  </si>
  <si>
    <t>Arctic Coastal Plains Province , AK,Horizontal-Draw Rig Rated Horsepower (hp/engine)</t>
  </si>
  <si>
    <t>Arctic Coastal Plains Province , AK,Horizontal-Draw Rig Load Factor</t>
  </si>
  <si>
    <t>Arctic Coastal Plains Province , AK,Horizontal-Draw Rig Hours of Operation (hours/spud)</t>
  </si>
  <si>
    <t>Arctic Coastal Plains Province , AK,Horizontal-Mud Pump Hours of Operation (hours/spud)</t>
  </si>
  <si>
    <t>Arctic Coastal Plains Province , AK,Horizontal-Mud Pump Number of Engine per Rig (number/rig)</t>
  </si>
  <si>
    <t>Arctic Coastal Plains Province , AK,Horizontal-Drill Rig Fuel Consumed (gallons)</t>
  </si>
  <si>
    <t>Arctic Coastal Plains Province , AK,Horizontal-Mud Pump Rated Horsepower (hp/engine)</t>
  </si>
  <si>
    <t>Arctic Coastal Plains Province , AK,Horizontal-Drill Rig Mud Pumps Load Factor</t>
  </si>
  <si>
    <t>Arctic Coastal Plains Province , AK,Horizontal-Drill Rig Spud Depth  (ft/spud)</t>
  </si>
  <si>
    <t>Arctic Coastal Plains Province , AK,Horizontal-Drill Rig Spud Duration (hrs)</t>
  </si>
  <si>
    <t>Arctic Coastal Plains Province , AK,Horizontal-Draw Rig Number of Engine per Rig (number/rig)</t>
  </si>
  <si>
    <t>Basin-And-Range Province , AZ,Diesel-Electric-horizontal-Generator Load Factor</t>
  </si>
  <si>
    <t>Basin-And-Range Province , AZ,Diesel-Electric-horizontal-Generator Number of Engine per Spud (number/rig)</t>
  </si>
  <si>
    <t>Basin-And-Range Province , AZ,Diesel-Electric-horizontal-Generator Rated Horsepower (hp/engine)</t>
  </si>
  <si>
    <t>Basin-And-Range Province , AZ,Diesel-Electric-horizontal-Generator Hours of Operation (hours/spud)</t>
  </si>
  <si>
    <t>Basin-And-Range Province , AZ,horizontal-Generator Rated Horsepower (hp/engine)</t>
  </si>
  <si>
    <t>Basin-And-Range Province , AZ,horizontal-Generator Load Factor</t>
  </si>
  <si>
    <t>Basin-And-Range Province , AZ,horizontal-Generator Number of Engine per Rig (number/rig)</t>
  </si>
  <si>
    <t>Basin-And-Range Province , AZ,horizontal-Generator Hours of Operation (hours/spud)</t>
  </si>
  <si>
    <t>Basin-And-Range Province , AZ,Horizontal-Draw Rig Rated Horsepower (hp/engine)</t>
  </si>
  <si>
    <t>Basin-And-Range Province , AZ,Horizontal-Draw Rig Load Factor</t>
  </si>
  <si>
    <t>Basin-And-Range Province , AZ,Horizontal-Draw Rig Hours of Operation (hours/spud)</t>
  </si>
  <si>
    <t>Basin-And-Range Province , AZ,Horizontal-Mud Pump Hours of Operation (hours/spud)</t>
  </si>
  <si>
    <t>Basin-And-Range Province , AZ,Horizontal-Mud Pump Number of Engine per Rig (number/rig)</t>
  </si>
  <si>
    <t>Basin-And-Range Province , AZ,Horizontal-Drill Rig Fuel Consumed (gallons)</t>
  </si>
  <si>
    <t>Basin-And-Range Province , AZ,Horizontal-Mud Pump Rated Horsepower (hp/engine)</t>
  </si>
  <si>
    <t>Basin-And-Range Province , AZ,Horizontal-Drill Rig Mud Pumps Load Factor</t>
  </si>
  <si>
    <t>Basin-And-Range Province , AZ,Horizontal-Drill Rig Spud Depth  (ft/spud)</t>
  </si>
  <si>
    <t>Basin-And-Range Province , AZ,Horizontal-Drill Rig Spud Duration (hrs)</t>
  </si>
  <si>
    <t>Basin-And-Range Province , AZ,Horizontal-Draw Rig Number of Engine per Rig (number/rig)</t>
  </si>
  <si>
    <t>Basin-And-Range Province , NM,Diesel-Electric-horizontal-Generator Load Factor</t>
  </si>
  <si>
    <t>Basin-And-Range Province , NM,Diesel-Electric-horizontal-Generator Number of Engine per Spud (number/rig)</t>
  </si>
  <si>
    <t>Basin-And-Range Province , NM,Diesel-Electric-horizontal-Generator Rated Horsepower (hp/engine)</t>
  </si>
  <si>
    <t>Basin-And-Range Province , NM,Diesel-Electric-horizontal-Generator Hours of Operation (hours/spud)</t>
  </si>
  <si>
    <t>Basin-And-Range Province , NM,horizontal-Generator Rated Horsepower (hp/engine)</t>
  </si>
  <si>
    <t>Basin-And-Range Province , NM,horizontal-Generator Load Factor</t>
  </si>
  <si>
    <t>Basin-And-Range Province , NM,horizontal-Generator Number of Engine per Rig (number/rig)</t>
  </si>
  <si>
    <t>Basin-And-Range Province , NM,horizontal-Generator Hours of Operation (hours/spud)</t>
  </si>
  <si>
    <t>Basin-And-Range Province , NM,Horizontal-Draw Rig Rated Horsepower (hp/engine)</t>
  </si>
  <si>
    <t>Basin-And-Range Province , NM,Horizontal-Draw Rig Load Factor</t>
  </si>
  <si>
    <t>Basin-And-Range Province , NM,Horizontal-Draw Rig Hours of Operation (hours/spud)</t>
  </si>
  <si>
    <t>Basin-And-Range Province , NM,Horizontal-Mud Pump Hours of Operation (hours/spud)</t>
  </si>
  <si>
    <t>Basin-And-Range Province , NM,Horizontal-Mud Pump Number of Engine per Rig (number/rig)</t>
  </si>
  <si>
    <t>Basin-And-Range Province , NM,Horizontal-Drill Rig Fuel Consumed (gallons)</t>
  </si>
  <si>
    <t>Basin-And-Range Province , NM,Horizontal-Mud Pump Rated Horsepower (hp/engine)</t>
  </si>
  <si>
    <t>Basin-And-Range Province , NM,Horizontal-Drill Rig Mud Pumps Load Factor</t>
  </si>
  <si>
    <t>Basin-And-Range Province , NM,Horizontal-Drill Rig Spud Depth  (ft/spud)</t>
  </si>
  <si>
    <t>Basin-And-Range Province , NM,Horizontal-Drill Rig Spud Duration (hrs)</t>
  </si>
  <si>
    <t>Basin-And-Range Province , NM,Horizontal-Draw Rig Number of Engine per Rig (number/rig)</t>
  </si>
  <si>
    <t>Bellingham Basin , WA,Diesel-Electric-horizontal-Generator Load Factor</t>
  </si>
  <si>
    <t>Bellingham Basin , WA,Diesel-Electric-horizontal-Generator Number of Engine per Spud (number/rig)</t>
  </si>
  <si>
    <t>Bellingham Basin , WA,Diesel-Electric-horizontal-Generator Rated Horsepower (hp/engine)</t>
  </si>
  <si>
    <t>Bellingham Basin , WA,Diesel-Electric-horizontal-Generator Hours of Operation (hours/spud)</t>
  </si>
  <si>
    <t>Bellingham Basin , WA,horizontal-Generator Rated Horsepower (hp/engine)</t>
  </si>
  <si>
    <t>Bellingham Basin , WA,horizontal-Generator Load Factor</t>
  </si>
  <si>
    <t>Bellingham Basin , WA,horizontal-Generator Number of Engine per Rig (number/rig)</t>
  </si>
  <si>
    <t>Bellingham Basin , WA,horizontal-Generator Hours of Operation (hours/spud)</t>
  </si>
  <si>
    <t>Bellingham Basin , WA,Horizontal-Draw Rig Rated Horsepower (hp/engine)</t>
  </si>
  <si>
    <t>Bellingham Basin , WA,Horizontal-Draw Rig Load Factor</t>
  </si>
  <si>
    <t>Bellingham Basin , WA,Horizontal-Draw Rig Hours of Operation (hours/spud)</t>
  </si>
  <si>
    <t>Bellingham Basin , WA,Horizontal-Mud Pump Hours of Operation (hours/spud)</t>
  </si>
  <si>
    <t>Bellingham Basin , WA,Horizontal-Mud Pump Number of Engine per Rig (number/rig)</t>
  </si>
  <si>
    <t>Bellingham Basin , WA,Horizontal-Drill Rig Fuel Consumed (gallons)</t>
  </si>
  <si>
    <t>Bellingham Basin , WA,Horizontal-Mud Pump Rated Horsepower (hp/engine)</t>
  </si>
  <si>
    <t>Bellingham Basin , WA,Horizontal-Drill Rig Mud Pumps Load Factor</t>
  </si>
  <si>
    <t>Bellingham Basin , WA,Horizontal-Drill Rig Spud Depth  (ft/spud)</t>
  </si>
  <si>
    <t>Bellingham Basin , WA,Horizontal-Drill Rig Spud Duration (hrs)</t>
  </si>
  <si>
    <t>Bellingham Basin , WA,Horizontal-Draw Rig Number of Engine per Rig (number/rig)</t>
  </si>
  <si>
    <t>Big Horn Basin , MT,Diesel-Electric-horizontal-Generator Load Factor</t>
  </si>
  <si>
    <t>Big Horn Basin , MT,Diesel-Electric-horizontal-Generator Number of Engine per Spud (number/rig)</t>
  </si>
  <si>
    <t>Big Horn Basin , MT,Diesel-Electric-horizontal-Generator Rated Horsepower (hp/engine)</t>
  </si>
  <si>
    <t>Big Horn Basin , MT,Diesel-Electric-horizontal-Generator Hours of Operation (hours/spud)</t>
  </si>
  <si>
    <t>Big Horn Basin , MT,horizontal-Generator Rated Horsepower (hp/engine)</t>
  </si>
  <si>
    <t>Big Horn Basin , MT,horizontal-Generator Load Factor</t>
  </si>
  <si>
    <t>Big Horn Basin , MT,horizontal-Generator Number of Engine per Rig (number/rig)</t>
  </si>
  <si>
    <t>Big Horn Basin , MT,horizontal-Generator Hours of Operation (hours/spud)</t>
  </si>
  <si>
    <t>Big Horn Basin , MT,Horizontal-Draw Rig Rated Horsepower (hp/engine)</t>
  </si>
  <si>
    <t>Big Horn Basin , MT,Horizontal-Draw Rig Load Factor</t>
  </si>
  <si>
    <t>Big Horn Basin , MT,Horizontal-Draw Rig Hours of Operation (hours/spud)</t>
  </si>
  <si>
    <t>Big Horn Basin , MT,Horizontal-Mud Pump Hours of Operation (hours/spud)</t>
  </si>
  <si>
    <t>Big Horn Basin , MT,Horizontal-Mud Pump Number of Engine per Rig (number/rig)</t>
  </si>
  <si>
    <t>Big Horn Basin , MT,Horizontal-Drill Rig Fuel Consumed (gallons)</t>
  </si>
  <si>
    <t>Big Horn Basin , MT,Horizontal-Mud Pump Rated Horsepower (hp/engine)</t>
  </si>
  <si>
    <t>Big Horn Basin , MT,Horizontal-Drill Rig Mud Pumps Load Factor</t>
  </si>
  <si>
    <t>Big Horn Basin , MT,Horizontal-Drill Rig Spud Depth  (ft/spud)</t>
  </si>
  <si>
    <t>Big Horn Basin , MT,Horizontal-Drill Rig Spud Duration (hrs)</t>
  </si>
  <si>
    <t>Big Horn Basin , MT,Horizontal-Draw Rig Number of Engine per Rig (number/rig)</t>
  </si>
  <si>
    <t>Big Horn Basin , WY,Diesel-Electric-horizontal-Generator Load Factor</t>
  </si>
  <si>
    <t>Big Horn Basin , WY,Diesel-Electric-horizontal-Generator Number of Engine per Spud (number/rig)</t>
  </si>
  <si>
    <t>Big Horn Basin , WY,Diesel-Electric-horizontal-Generator Rated Horsepower (hp/engine)</t>
  </si>
  <si>
    <t>Big Horn Basin , WY,Diesel-Electric-horizontal-Generator Hours of Operation (hours/spud)</t>
  </si>
  <si>
    <t>Big Horn Basin , WY,horizontal-Generator Rated Horsepower (hp/engine)</t>
  </si>
  <si>
    <t>Big Horn Basin , WY,horizontal-Generator Load Factor</t>
  </si>
  <si>
    <t>Big Horn Basin , WY,horizontal-Generator Number of Engine per Rig (number/rig)</t>
  </si>
  <si>
    <t>Big Horn Basin , WY,horizontal-Generator Hours of Operation (hours/spud)</t>
  </si>
  <si>
    <t>Big Horn Basin , WY,Horizontal-Draw Rig Rated Horsepower (hp/engine)</t>
  </si>
  <si>
    <t>Big Horn Basin , WY,Horizontal-Draw Rig Load Factor</t>
  </si>
  <si>
    <t>Big Horn Basin , WY,Horizontal-Draw Rig Hours of Operation (hours/spud)</t>
  </si>
  <si>
    <t>Big Horn Basin , WY,Horizontal-Mud Pump Hours of Operation (hours/spud)</t>
  </si>
  <si>
    <t>Big Horn Basin , WY,Horizontal-Mud Pump Number of Engine per Rig (number/rig)</t>
  </si>
  <si>
    <t>Big Horn Basin , WY,Horizontal-Drill Rig Fuel Consumed (gallons)</t>
  </si>
  <si>
    <t>Big Horn Basin , WY,Horizontal-Mud Pump Rated Horsepower (hp/engine)</t>
  </si>
  <si>
    <t>Big Horn Basin , WY,Horizontal-Drill Rig Mud Pumps Load Factor</t>
  </si>
  <si>
    <t>Big Horn Basin , WY,Horizontal-Drill Rig Spud Depth  (ft/spud)</t>
  </si>
  <si>
    <t>Big Horn Basin , WY,Horizontal-Drill Rig Spud Duration (hrs)</t>
  </si>
  <si>
    <t>Big Horn Basin , WY,Horizontal-Draw Rig Number of Engine per Rig (number/rig)</t>
  </si>
  <si>
    <t>Black Mesa Basin , AZ,Diesel-Electric-horizontal-Generator Load Factor</t>
  </si>
  <si>
    <t>Black Mesa Basin , AZ,Diesel-Electric-horizontal-Generator Number of Engine per Spud (number/rig)</t>
  </si>
  <si>
    <t>Black Mesa Basin , AZ,Diesel-Electric-horizontal-Generator Rated Horsepower (hp/engine)</t>
  </si>
  <si>
    <t>Black Mesa Basin , AZ,Diesel-Electric-horizontal-Generator Hours of Operation (hours/spud)</t>
  </si>
  <si>
    <t>Black Mesa Basin , AZ,horizontal-Generator Rated Horsepower (hp/engine)</t>
  </si>
  <si>
    <t>Black Mesa Basin , AZ,horizontal-Generator Load Factor</t>
  </si>
  <si>
    <t>Black Mesa Basin , AZ,horizontal-Generator Number of Engine per Rig (number/rig)</t>
  </si>
  <si>
    <t>Black Mesa Basin , AZ,horizontal-Generator Hours of Operation (hours/spud)</t>
  </si>
  <si>
    <t>Black Mesa Basin , AZ,Horizontal-Draw Rig Rated Horsepower (hp/engine)</t>
  </si>
  <si>
    <t>Black Mesa Basin , AZ,Horizontal-Draw Rig Load Factor</t>
  </si>
  <si>
    <t>Black Mesa Basin , AZ,Horizontal-Draw Rig Hours of Operation (hours/spud)</t>
  </si>
  <si>
    <t>Black Mesa Basin , AZ,Horizontal-Mud Pump Hours of Operation (hours/spud)</t>
  </si>
  <si>
    <t>Black Mesa Basin , AZ,Horizontal-Mud Pump Number of Engine per Rig (number/rig)</t>
  </si>
  <si>
    <t>Black Mesa Basin , AZ,Horizontal-Drill Rig Fuel Consumed (gallons)</t>
  </si>
  <si>
    <t>Black Mesa Basin , AZ,Horizontal-Mud Pump Rated Horsepower (hp/engine)</t>
  </si>
  <si>
    <t>Black Mesa Basin , AZ,Horizontal-Drill Rig Mud Pumps Load Factor</t>
  </si>
  <si>
    <t>Black Mesa Basin , AZ,Horizontal-Drill Rig Spud Depth  (ft/spud)</t>
  </si>
  <si>
    <t>Black Mesa Basin , AZ,Horizontal-Drill Rig Spud Duration (hrs)</t>
  </si>
  <si>
    <t>Black Mesa Basin , AZ,Horizontal-Draw Rig Number of Engine per Rig (number/rig)</t>
  </si>
  <si>
    <t>Bristol Bay Basin , AK,Diesel-Electric-horizontal-Generator Load Factor</t>
  </si>
  <si>
    <t>Bristol Bay Basin , AK,Diesel-Electric-horizontal-Generator Number of Engine per Spud (number/rig)</t>
  </si>
  <si>
    <t>Bristol Bay Basin , AK,Diesel-Electric-horizontal-Generator Rated Horsepower (hp/engine)</t>
  </si>
  <si>
    <t>Bristol Bay Basin , AK,Diesel-Electric-horizontal-Generator Hours of Operation (hours/spud)</t>
  </si>
  <si>
    <t>Bristol Bay Basin , AK,horizontal-Generator Rated Horsepower (hp/engine)</t>
  </si>
  <si>
    <t>Bristol Bay Basin , AK,horizontal-Generator Load Factor</t>
  </si>
  <si>
    <t>Bristol Bay Basin , AK,horizontal-Generator Number of Engine per Rig (number/rig)</t>
  </si>
  <si>
    <t>Bristol Bay Basin , AK,horizontal-Generator Hours of Operation (hours/spud)</t>
  </si>
  <si>
    <t>Bristol Bay Basin , AK,Horizontal-Draw Rig Rated Horsepower (hp/engine)</t>
  </si>
  <si>
    <t>Bristol Bay Basin , AK,Horizontal-Draw Rig Load Factor</t>
  </si>
  <si>
    <t>Bristol Bay Basin , AK,Horizontal-Draw Rig Hours of Operation (hours/spud)</t>
  </si>
  <si>
    <t>Bristol Bay Basin , AK,Horizontal-Mud Pump Hours of Operation (hours/spud)</t>
  </si>
  <si>
    <t>Bristol Bay Basin , AK,Horizontal-Mud Pump Number of Engine per Rig (number/rig)</t>
  </si>
  <si>
    <t>Bristol Bay Basin , AK,Horizontal-Drill Rig Fuel Consumed (gallons)</t>
  </si>
  <si>
    <t>Bristol Bay Basin , AK,Horizontal-Mud Pump Rated Horsepower (hp/engine)</t>
  </si>
  <si>
    <t>Bristol Bay Basin , AK,Horizontal-Drill Rig Mud Pumps Load Factor</t>
  </si>
  <si>
    <t>Bristol Bay Basin , AK,Horizontal-Drill Rig Spud Depth  (ft/spud)</t>
  </si>
  <si>
    <t>Bristol Bay Basin , AK,Horizontal-Drill Rig Spud Duration (hrs)</t>
  </si>
  <si>
    <t>Bristol Bay Basin , AK,Horizontal-Draw Rig Number of Engine per Rig (number/rig)</t>
  </si>
  <si>
    <t>Capistrano Basin , CA,Diesel-Electric-horizontal-Generator Load Factor</t>
  </si>
  <si>
    <t>Capistrano Basin , CA,Diesel-Electric-horizontal-Generator Number of Engine per Spud (number/rig)</t>
  </si>
  <si>
    <t>Capistrano Basin , CA,Diesel-Electric-horizontal-Generator Rated Horsepower (hp/engine)</t>
  </si>
  <si>
    <t>Capistrano Basin , CA,Diesel-Electric-horizontal-Generator Hours of Operation (hours/spud)</t>
  </si>
  <si>
    <t>Capistrano Basin , CA,horizontal-Generator Rated Horsepower (hp/engine)</t>
  </si>
  <si>
    <t>Capistrano Basin , CA,horizontal-Generator Load Factor</t>
  </si>
  <si>
    <t>Capistrano Basin , CA,horizontal-Generator Number of Engine per Rig (number/rig)</t>
  </si>
  <si>
    <t>Capistrano Basin , CA,horizontal-Generator Hours of Operation (hours/spud)</t>
  </si>
  <si>
    <t>Capistrano Basin , CA,Horizontal-Draw Rig Rated Horsepower (hp/engine)</t>
  </si>
  <si>
    <t>Capistrano Basin , CA,Horizontal-Draw Rig Load Factor</t>
  </si>
  <si>
    <t>Capistrano Basin , CA,Horizontal-Draw Rig Hours of Operation (hours/spud)</t>
  </si>
  <si>
    <t>Capistrano Basin , CA,Horizontal-Mud Pump Hours of Operation (hours/spud)</t>
  </si>
  <si>
    <t>Capistrano Basin , CA,Horizontal-Mud Pump Number of Engine per Rig (number/rig)</t>
  </si>
  <si>
    <t>Capistrano Basin , CA,Horizontal-Drill Rig Fuel Consumed (gallons)</t>
  </si>
  <si>
    <t>Capistrano Basin , CA,Horizontal-Mud Pump Rated Horsepower (hp/engine)</t>
  </si>
  <si>
    <t>Capistrano Basin , CA,Horizontal-Drill Rig Mud Pumps Load Factor</t>
  </si>
  <si>
    <t>Capistrano Basin , CA,Horizontal-Drill Rig Spud Depth  (ft/spud)</t>
  </si>
  <si>
    <t>Capistrano Basin , CA,Horizontal-Drill Rig Spud Duration (hrs)</t>
  </si>
  <si>
    <t>Capistrano Basin , CA,Horizontal-Draw Rig Number of Engine per Rig (number/rig)</t>
  </si>
  <si>
    <t>Central Montana Uplift , MT,Diesel-Electric-horizontal-Generator Load Factor</t>
  </si>
  <si>
    <t>Central Montana Uplift , MT,Diesel-Electric-horizontal-Generator Number of Engine per Spud (number/rig)</t>
  </si>
  <si>
    <t>Central Montana Uplift , MT,Diesel-Electric-horizontal-Generator Rated Horsepower (hp/engine)</t>
  </si>
  <si>
    <t>Central Montana Uplift , MT,Diesel-Electric-horizontal-Generator Hours of Operation (hours/spud)</t>
  </si>
  <si>
    <t>Central Montana Uplift , MT,horizontal-Generator Rated Horsepower (hp/engine)</t>
  </si>
  <si>
    <t>Central Montana Uplift , MT,horizontal-Generator Load Factor</t>
  </si>
  <si>
    <t>Central Montana Uplift , MT,horizontal-Generator Number of Engine per Rig (number/rig)</t>
  </si>
  <si>
    <t>Central Montana Uplift , MT,horizontal-Generator Hours of Operation (hours/spud)</t>
  </si>
  <si>
    <t>Central Montana Uplift , MT,Horizontal-Draw Rig Rated Horsepower (hp/engine)</t>
  </si>
  <si>
    <t>Central Montana Uplift , MT,Horizontal-Draw Rig Load Factor</t>
  </si>
  <si>
    <t>Central Montana Uplift , MT,Horizontal-Draw Rig Hours of Operation (hours/spud)</t>
  </si>
  <si>
    <t>Central Montana Uplift , MT,Horizontal-Mud Pump Hours of Operation (hours/spud)</t>
  </si>
  <si>
    <t>Central Montana Uplift , MT,Horizontal-Mud Pump Number of Engine per Rig (number/rig)</t>
  </si>
  <si>
    <t>Central Montana Uplift , MT,Horizontal-Drill Rig Fuel Consumed (gallons)</t>
  </si>
  <si>
    <t>Central Montana Uplift , MT,Horizontal-Mud Pump Rated Horsepower (hp/engine)</t>
  </si>
  <si>
    <t>Central Montana Uplift , MT,Horizontal-Drill Rig Mud Pumps Load Factor</t>
  </si>
  <si>
    <t>Central Montana Uplift , MT,Horizontal-Drill Rig Spud Depth  (ft/spud)</t>
  </si>
  <si>
    <t>Central Montana Uplift , MT,Horizontal-Drill Rig Spud Duration (hrs)</t>
  </si>
  <si>
    <t>Central Montana Uplift , MT,Horizontal-Draw Rig Number of Engine per Rig (number/rig)</t>
  </si>
  <si>
    <t>Central Western Overthrust , ID,Diesel-Electric-horizontal-Generator Load Factor</t>
  </si>
  <si>
    <t>Central Western Overthrust , ID,Diesel-Electric-horizontal-Generator Number of Engine per Spud (number/rig)</t>
  </si>
  <si>
    <t>Central Western Overthrust , ID,Diesel-Electric-horizontal-Generator Rated Horsepower (hp/engine)</t>
  </si>
  <si>
    <t>Central Western Overthrust , ID,Diesel-Electric-horizontal-Generator Hours of Operation (hours/spud)</t>
  </si>
  <si>
    <t>Central Western Overthrust , ID,horizontal-Generator Rated Horsepower (hp/engine)</t>
  </si>
  <si>
    <t>Central Western Overthrust , ID,horizontal-Generator Load Factor</t>
  </si>
  <si>
    <t>Central Western Overthrust , ID,horizontal-Generator Number of Engine per Rig (number/rig)</t>
  </si>
  <si>
    <t>Central Western Overthrust , ID,horizontal-Generator Hours of Operation (hours/spud)</t>
  </si>
  <si>
    <t>Central Western Overthrust , ID,Horizontal-Draw Rig Rated Horsepower (hp/engine)</t>
  </si>
  <si>
    <t>Central Western Overthrust , ID,Horizontal-Draw Rig Load Factor</t>
  </si>
  <si>
    <t>Central Western Overthrust , ID,Horizontal-Draw Rig Hours of Operation (hours/spud)</t>
  </si>
  <si>
    <t>Central Western Overthrust , ID,Horizontal-Mud Pump Hours of Operation (hours/spud)</t>
  </si>
  <si>
    <t>Central Western Overthrust , ID,Horizontal-Mud Pump Number of Engine per Rig (number/rig)</t>
  </si>
  <si>
    <t>Central Western Overthrust , ID,Horizontal-Drill Rig Fuel Consumed (gallons)</t>
  </si>
  <si>
    <t>Central Western Overthrust , ID,Horizontal-Mud Pump Rated Horsepower (hp/engine)</t>
  </si>
  <si>
    <t>Central Western Overthrust , ID,Horizontal-Drill Rig Mud Pumps Load Factor</t>
  </si>
  <si>
    <t>Central Western Overthrust , ID,Horizontal-Drill Rig Spud Depth  (ft/spud)</t>
  </si>
  <si>
    <t>Central Western Overthrust , ID,Horizontal-Drill Rig Spud Duration (hrs)</t>
  </si>
  <si>
    <t>Central Western Overthrust , ID,Horizontal-Draw Rig Number of Engine per Rig (number/rig)</t>
  </si>
  <si>
    <t>Central Western Overthrust , UT,Diesel-Electric-horizontal-Generator Load Factor</t>
  </si>
  <si>
    <t>Central Western Overthrust , UT,Diesel-Electric-horizontal-Generator Number of Engine per Spud (number/rig)</t>
  </si>
  <si>
    <t>Central Western Overthrust , UT,Diesel-Electric-horizontal-Generator Rated Horsepower (hp/engine)</t>
  </si>
  <si>
    <t>Central Western Overthrust , UT,Diesel-Electric-horizontal-Generator Hours of Operation (hours/spud)</t>
  </si>
  <si>
    <t>Central Western Overthrust , UT,horizontal-Generator Rated Horsepower (hp/engine)</t>
  </si>
  <si>
    <t>Central Western Overthrust , UT,horizontal-Generator Load Factor</t>
  </si>
  <si>
    <t>Central Western Overthrust , UT,horizontal-Generator Number of Engine per Rig (number/rig)</t>
  </si>
  <si>
    <t>Central Western Overthrust , UT,horizontal-Generator Hours of Operation (hours/spud)</t>
  </si>
  <si>
    <t>Central Western Overthrust , UT,Horizontal-Draw Rig Rated Horsepower (hp/engine)</t>
  </si>
  <si>
    <t>Central Western Overthrust , UT,Horizontal-Draw Rig Load Factor</t>
  </si>
  <si>
    <t>Central Western Overthrust , UT,Horizontal-Draw Rig Hours of Operation (hours/spud)</t>
  </si>
  <si>
    <t>Central Western Overthrust , UT,Horizontal-Mud Pump Hours of Operation (hours/spud)</t>
  </si>
  <si>
    <t>Central Western Overthrust , UT,Horizontal-Mud Pump Number of Engine per Rig (number/rig)</t>
  </si>
  <si>
    <t>Central Western Overthrust , UT,Horizontal-Drill Rig Fuel Consumed (gallons)</t>
  </si>
  <si>
    <t>Central Western Overthrust , UT,Horizontal-Mud Pump Rated Horsepower (hp/engine)</t>
  </si>
  <si>
    <t>Central Western Overthrust , UT,Horizontal-Drill Rig Mud Pumps Load Factor</t>
  </si>
  <si>
    <t>Central Western Overthrust , UT,Horizontal-Drill Rig Spud Depth  (ft/spud)</t>
  </si>
  <si>
    <t>Central Western Overthrust , UT,Horizontal-Drill Rig Spud Duration (hrs)</t>
  </si>
  <si>
    <t>Central Western Overthrust , UT,Horizontal-Draw Rig Number of Engine per Rig (number/rig)</t>
  </si>
  <si>
    <t>Central Western Overthrust , WY,Diesel-Electric-horizontal-Generator Load Factor</t>
  </si>
  <si>
    <t>Central Western Overthrust , WY,Diesel-Electric-horizontal-Generator Number of Engine per Spud (number/rig)</t>
  </si>
  <si>
    <t>Central Western Overthrust , WY,Diesel-Electric-horizontal-Generator Rated Horsepower (hp/engine)</t>
  </si>
  <si>
    <t>Central Western Overthrust , WY,Diesel-Electric-horizontal-Generator Hours of Operation (hours/spud)</t>
  </si>
  <si>
    <t>Central Western Overthrust , WY,horizontal-Generator Rated Horsepower (hp/engine)</t>
  </si>
  <si>
    <t>Central Western Overthrust , WY,horizontal-Generator Load Factor</t>
  </si>
  <si>
    <t>Central Western Overthrust , WY,horizontal-Generator Number of Engine per Rig (number/rig)</t>
  </si>
  <si>
    <t>Central Western Overthrust , WY,horizontal-Generator Hours of Operation (hours/spud)</t>
  </si>
  <si>
    <t>Central Western Overthrust , WY,Horizontal-Draw Rig Rated Horsepower (hp/engine)</t>
  </si>
  <si>
    <t>Central Western Overthrust , WY,Horizontal-Draw Rig Load Factor</t>
  </si>
  <si>
    <t>Central Western Overthrust , WY,Horizontal-Draw Rig Hours of Operation (hours/spud)</t>
  </si>
  <si>
    <t>Central Western Overthrust , WY,Horizontal-Mud Pump Hours of Operation (hours/spud)</t>
  </si>
  <si>
    <t>Central Western Overthrust , WY,Horizontal-Mud Pump Number of Engine per Rig (number/rig)</t>
  </si>
  <si>
    <t>Central Western Overthrust , WY,Horizontal-Drill Rig Fuel Consumed (gallons)</t>
  </si>
  <si>
    <t>Central Western Overthrust , WY,Horizontal-Mud Pump Rated Horsepower (hp/engine)</t>
  </si>
  <si>
    <t>Central Western Overthrust , WY,Horizontal-Drill Rig Mud Pumps Load Factor</t>
  </si>
  <si>
    <t>Central Western Overthrust , WY,Horizontal-Drill Rig Spud Depth  (ft/spud)</t>
  </si>
  <si>
    <t>Central Western Overthrust , WY,Horizontal-Drill Rig Spud Duration (hrs)</t>
  </si>
  <si>
    <t>Central Western Overthrust , WY,Horizontal-Draw Rig Number of Engine per Rig (number/rig)</t>
  </si>
  <si>
    <t>Chadron Arch , SD,Diesel-Electric-horizontal-Generator Load Factor</t>
  </si>
  <si>
    <t>Chadron Arch , SD,Diesel-Electric-horizontal-Generator Number of Engine per Spud (number/rig)</t>
  </si>
  <si>
    <t>Chadron Arch , SD,Diesel-Electric-horizontal-Generator Rated Horsepower (hp/engine)</t>
  </si>
  <si>
    <t>Chadron Arch , SD,Diesel-Electric-horizontal-Generator Hours of Operation (hours/spud)</t>
  </si>
  <si>
    <t>Chadron Arch , SD,horizontal-Generator Rated Horsepower (hp/engine)</t>
  </si>
  <si>
    <t>Chadron Arch , SD,horizontal-Generator Load Factor</t>
  </si>
  <si>
    <t>Chadron Arch , SD,horizontal-Generator Number of Engine per Rig (number/rig)</t>
  </si>
  <si>
    <t>Chadron Arch , SD,horizontal-Generator Hours of Operation (hours/spud)</t>
  </si>
  <si>
    <t>Chadron Arch , SD,Horizontal-Draw Rig Rated Horsepower (hp/engine)</t>
  </si>
  <si>
    <t>Chadron Arch , SD,Horizontal-Draw Rig Load Factor</t>
  </si>
  <si>
    <t>Chadron Arch , SD,Horizontal-Draw Rig Hours of Operation (hours/spud)</t>
  </si>
  <si>
    <t>Chadron Arch , SD,Horizontal-Mud Pump Hours of Operation (hours/spud)</t>
  </si>
  <si>
    <t>Chadron Arch , SD,Horizontal-Mud Pump Number of Engine per Rig (number/rig)</t>
  </si>
  <si>
    <t>Chadron Arch , SD,Horizontal-Drill Rig Fuel Consumed (gallons)</t>
  </si>
  <si>
    <t>Chadron Arch , SD,Horizontal-Mud Pump Rated Horsepower (hp/engine)</t>
  </si>
  <si>
    <t>Chadron Arch , SD,Horizontal-Drill Rig Mud Pumps Load Factor</t>
  </si>
  <si>
    <t>Chadron Arch , SD,Horizontal-Drill Rig Spud Depth  (ft/spud)</t>
  </si>
  <si>
    <t>Chadron Arch , SD,Horizontal-Drill Rig Spud Duration (hrs)</t>
  </si>
  <si>
    <t>Chadron Arch , SD,Horizontal-Draw Rig Number of Engine per Rig (number/rig)</t>
  </si>
  <si>
    <t>Coastal Basins , CA,Diesel-Electric-horizontal-Generator Load Factor</t>
  </si>
  <si>
    <t>Coastal Basins , CA,Diesel-Electric-horizontal-Generator Number of Engine per Spud (number/rig)</t>
  </si>
  <si>
    <t>Coastal Basins , CA,Diesel-Electric-horizontal-Generator Rated Horsepower (hp/engine)</t>
  </si>
  <si>
    <t>Coastal Basins , CA,Diesel-Electric-horizontal-Generator Hours of Operation (hours/spud)</t>
  </si>
  <si>
    <t>Coastal Basins , CA,horizontal-Generator Rated Horsepower (hp/engine)</t>
  </si>
  <si>
    <t>Coastal Basins , CA,horizontal-Generator Load Factor</t>
  </si>
  <si>
    <t>Coastal Basins , CA,horizontal-Generator Number of Engine per Rig (number/rig)</t>
  </si>
  <si>
    <t>Coastal Basins , CA,horizontal-Generator Hours of Operation (hours/spud)</t>
  </si>
  <si>
    <t>Coastal Basins , CA,Horizontal-Draw Rig Rated Horsepower (hp/engine)</t>
  </si>
  <si>
    <t>Coastal Basins , CA,Horizontal-Draw Rig Load Factor</t>
  </si>
  <si>
    <t>Coastal Basins , CA,Horizontal-Draw Rig Hours of Operation (hours/spud)</t>
  </si>
  <si>
    <t>Coastal Basins , CA,Horizontal-Mud Pump Hours of Operation (hours/spud)</t>
  </si>
  <si>
    <t>Coastal Basins , CA,Horizontal-Mud Pump Number of Engine per Rig (number/rig)</t>
  </si>
  <si>
    <t>Coastal Basins , CA,Horizontal-Drill Rig Fuel Consumed (gallons)</t>
  </si>
  <si>
    <t>Coastal Basins , CA,Horizontal-Mud Pump Rated Horsepower (hp/engine)</t>
  </si>
  <si>
    <t>Coastal Basins , CA,Horizontal-Drill Rig Mud Pumps Load Factor</t>
  </si>
  <si>
    <t>Coastal Basins , CA,Horizontal-Drill Rig Spud Depth  (ft/spud)</t>
  </si>
  <si>
    <t>Coastal Basins , CA,Horizontal-Drill Rig Spud Duration (hrs)</t>
  </si>
  <si>
    <t>Coastal Basins , CA,Horizontal-Draw Rig Number of Engine per Rig (number/rig)</t>
  </si>
  <si>
    <t>Copper River Basin , AK,Diesel-Electric-horizontal-Generator Load Factor</t>
  </si>
  <si>
    <t>Copper River Basin , AK,Diesel-Electric-horizontal-Generator Number of Engine per Spud (number/rig)</t>
  </si>
  <si>
    <t>Copper River Basin , AK,Diesel-Electric-horizontal-Generator Rated Horsepower (hp/engine)</t>
  </si>
  <si>
    <t>Copper River Basin , AK,Diesel-Electric-horizontal-Generator Hours of Operation (hours/spud)</t>
  </si>
  <si>
    <t>Copper River Basin , AK,horizontal-Generator Rated Horsepower (hp/engine)</t>
  </si>
  <si>
    <t>Copper River Basin , AK,horizontal-Generator Load Factor</t>
  </si>
  <si>
    <t>Copper River Basin , AK,horizontal-Generator Number of Engine per Rig (number/rig)</t>
  </si>
  <si>
    <t>Copper River Basin , AK,horizontal-Generator Hours of Operation (hours/spud)</t>
  </si>
  <si>
    <t>Copper River Basin , AK,Horizontal-Draw Rig Rated Horsepower (hp/engine)</t>
  </si>
  <si>
    <t>Copper River Basin , AK,Horizontal-Draw Rig Load Factor</t>
  </si>
  <si>
    <t>Copper River Basin , AK,Horizontal-Draw Rig Hours of Operation (hours/spud)</t>
  </si>
  <si>
    <t>Copper River Basin , AK,Horizontal-Mud Pump Hours of Operation (hours/spud)</t>
  </si>
  <si>
    <t>Copper River Basin , AK,Horizontal-Mud Pump Number of Engine per Rig (number/rig)</t>
  </si>
  <si>
    <t>Copper River Basin , AK,Horizontal-Drill Rig Fuel Consumed (gallons)</t>
  </si>
  <si>
    <t>Copper River Basin , AK,Horizontal-Mud Pump Rated Horsepower (hp/engine)</t>
  </si>
  <si>
    <t>Copper River Basin , AK,Horizontal-Drill Rig Mud Pumps Load Factor</t>
  </si>
  <si>
    <t>Copper River Basin , AK,Horizontal-Drill Rig Spud Depth  (ft/spud)</t>
  </si>
  <si>
    <t>Copper River Basin , AK,Horizontal-Drill Rig Spud Duration (hrs)</t>
  </si>
  <si>
    <t>Copper River Basin , AK,Horizontal-Draw Rig Number of Engine per Rig (number/rig)</t>
  </si>
  <si>
    <t>Denver Basin , CO,Diesel-Electric-horizontal-Generator Load Factor</t>
  </si>
  <si>
    <t>Denver Basin , CO,Diesel-Electric-horizontal-Generator Number of Engine per Spud (number/rig)</t>
  </si>
  <si>
    <t>Denver Basin , CO,Diesel-Electric-horizontal-Generator Rated Horsepower (hp/engine)</t>
  </si>
  <si>
    <t>Denver Basin , CO,Diesel-Electric-horizontal-Generator Hours of Operation (hours/spud)</t>
  </si>
  <si>
    <t>Denver Basin , CO,horizontal-Generator Rated Horsepower (hp/engine)</t>
  </si>
  <si>
    <t>Denver Basin , CO,horizontal-Generator Load Factor</t>
  </si>
  <si>
    <t>Denver Basin , CO,horizontal-Generator Number of Engine per Rig (number/rig)</t>
  </si>
  <si>
    <t>Denver Basin , CO,horizontal-Generator Hours of Operation (hours/spud)</t>
  </si>
  <si>
    <t>Denver Basin , CO,Horizontal-Draw Rig Rated Horsepower (hp/engine)</t>
  </si>
  <si>
    <t>Denver Basin , CO,Horizontal-Draw Rig Load Factor</t>
  </si>
  <si>
    <t>Denver Basin , CO,Horizontal-Draw Rig Hours of Operation (hours/spud)</t>
  </si>
  <si>
    <t>Denver Basin , CO,Horizontal-Mud Pump Hours of Operation (hours/spud)</t>
  </si>
  <si>
    <t>Denver Basin , CO,Horizontal-Mud Pump Number of Engine per Rig (number/rig)</t>
  </si>
  <si>
    <t>Denver Basin , CO,Horizontal-Drill Rig Fuel Consumed (gallons)</t>
  </si>
  <si>
    <t>Denver Basin , CO,Horizontal-Mud Pump Rated Horsepower (hp/engine)</t>
  </si>
  <si>
    <t>Denver Basin , CO,Horizontal-Drill Rig Mud Pumps Load Factor</t>
  </si>
  <si>
    <t>Denver Basin , CO,Horizontal-Drill Rig Spud Depth  (ft/spud)</t>
  </si>
  <si>
    <t>Denver Basin , CO,Horizontal-Drill Rig Spud Duration (hrs)</t>
  </si>
  <si>
    <t>Denver Basin , CO,Horizontal-Draw Rig Number of Engine per Rig (number/rig)</t>
  </si>
  <si>
    <t>Denver Basin , WY,Diesel-Electric-horizontal-Generator Load Factor</t>
  </si>
  <si>
    <t>Denver Basin , WY,Diesel-Electric-horizontal-Generator Number of Engine per Spud (number/rig)</t>
  </si>
  <si>
    <t>Denver Basin , WY,Diesel-Electric-horizontal-Generator Rated Horsepower (hp/engine)</t>
  </si>
  <si>
    <t>Denver Basin , WY,Diesel-Electric-horizontal-Generator Hours of Operation (hours/spud)</t>
  </si>
  <si>
    <t>Denver Basin , WY,horizontal-Generator Rated Horsepower (hp/engine)</t>
  </si>
  <si>
    <t>Denver Basin , WY,horizontal-Generator Load Factor</t>
  </si>
  <si>
    <t>Denver Basin , WY,horizontal-Generator Number of Engine per Rig (number/rig)</t>
  </si>
  <si>
    <t>Denver Basin , WY,horizontal-Generator Hours of Operation (hours/spud)</t>
  </si>
  <si>
    <t>Denver Basin , WY,Horizontal-Draw Rig Rated Horsepower (hp/engine)</t>
  </si>
  <si>
    <t>Denver Basin , WY,Horizontal-Draw Rig Load Factor</t>
  </si>
  <si>
    <t>Denver Basin , WY,Horizontal-Draw Rig Hours of Operation (hours/spud)</t>
  </si>
  <si>
    <t>Denver Basin , WY,Horizontal-Mud Pump Hours of Operation (hours/spud)</t>
  </si>
  <si>
    <t>Denver Basin , WY,Horizontal-Mud Pump Number of Engine per Rig (number/rig)</t>
  </si>
  <si>
    <t>Denver Basin , WY,Horizontal-Drill Rig Fuel Consumed (gallons)</t>
  </si>
  <si>
    <t>Denver Basin , WY,Horizontal-Mud Pump Rated Horsepower (hp/engine)</t>
  </si>
  <si>
    <t>Denver Basin , WY,Horizontal-Drill Rig Mud Pumps Load Factor</t>
  </si>
  <si>
    <t>Denver Basin , WY,Horizontal-Drill Rig Spud Depth  (ft/spud)</t>
  </si>
  <si>
    <t>Denver Basin , WY,Horizontal-Drill Rig Spud Duration (hrs)</t>
  </si>
  <si>
    <t>Denver Basin , WY,Horizontal-Draw Rig Number of Engine per Rig (number/rig)</t>
  </si>
  <si>
    <t>Denver Basin , NE</t>
  </si>
  <si>
    <t>Denver Basin , NE,Diesel-Electric-horizontal-Generator Load Factor</t>
  </si>
  <si>
    <t>Denver Basin , NE,Diesel-Electric-horizontal-Generator Number of Engine per Spud (number/rig)</t>
  </si>
  <si>
    <t>Denver Basin , NE,Diesel-Electric-horizontal-Generator Rated Horsepower (hp/engine)</t>
  </si>
  <si>
    <t>Denver Basin , NE,Diesel-Electric-horizontal-Generator Hours of Operation (hours/spud)</t>
  </si>
  <si>
    <t>Denver Basin , NE,horizontal-Generator Rated Horsepower (hp/engine)</t>
  </si>
  <si>
    <t>Denver Basin , NE,horizontal-Generator Load Factor</t>
  </si>
  <si>
    <t>Denver Basin , NE,horizontal-Generator Number of Engine per Rig (number/rig)</t>
  </si>
  <si>
    <t>Denver Basin , NE,horizontal-Generator Hours of Operation (hours/spud)</t>
  </si>
  <si>
    <t>Denver Basin , NE,Horizontal-Draw Rig Rated Horsepower (hp/engine)</t>
  </si>
  <si>
    <t>Denver Basin , NE,Horizontal-Draw Rig Load Factor</t>
  </si>
  <si>
    <t>Denver Basin , NE,Horizontal-Draw Rig Hours of Operation (hours/spud)</t>
  </si>
  <si>
    <t>Denver Basin , NE,Horizontal-Mud Pump Hours of Operation (hours/spud)</t>
  </si>
  <si>
    <t>Denver Basin , NE,Horizontal-Mud Pump Number of Engine per Rig (number/rig)</t>
  </si>
  <si>
    <t>Denver Basin , NE,Horizontal-Drill Rig Fuel Consumed (gallons)</t>
  </si>
  <si>
    <t>Denver Basin , NE,Horizontal-Mud Pump Rated Horsepower (hp/engine)</t>
  </si>
  <si>
    <t>Denver Basin , NE,Horizontal-Drill Rig Mud Pumps Load Factor</t>
  </si>
  <si>
    <t>Denver Basin , NE,Horizontal-Drill Rig Spud Depth  (ft/spud)</t>
  </si>
  <si>
    <t>Denver Basin , NE,Horizontal-Drill Rig Spud Duration (hrs)</t>
  </si>
  <si>
    <t>Denver Basin , NE,Horizontal-Draw Rig Number of Engine per Rig (number/rig)</t>
  </si>
  <si>
    <t>Eagle Basin , CO,Diesel-Electric-horizontal-Generator Load Factor</t>
  </si>
  <si>
    <t>Eagle Basin , CO,Diesel-Electric-horizontal-Generator Number of Engine per Spud (number/rig)</t>
  </si>
  <si>
    <t>Eagle Basin , CO,Diesel-Electric-horizontal-Generator Rated Horsepower (hp/engine)</t>
  </si>
  <si>
    <t>Eagle Basin , CO,Diesel-Electric-horizontal-Generator Hours of Operation (hours/spud)</t>
  </si>
  <si>
    <t>Eagle Basin , CO,horizontal-Generator Rated Horsepower (hp/engine)</t>
  </si>
  <si>
    <t>Eagle Basin , CO,horizontal-Generator Load Factor</t>
  </si>
  <si>
    <t>Eagle Basin , CO,horizontal-Generator Number of Engine per Rig (number/rig)</t>
  </si>
  <si>
    <t>Eagle Basin , CO,horizontal-Generator Hours of Operation (hours/spud)</t>
  </si>
  <si>
    <t>Eagle Basin , CO,Horizontal-Draw Rig Rated Horsepower (hp/engine)</t>
  </si>
  <si>
    <t>Eagle Basin , CO,Horizontal-Draw Rig Load Factor</t>
  </si>
  <si>
    <t>Eagle Basin , CO,Horizontal-Draw Rig Hours of Operation (hours/spud)</t>
  </si>
  <si>
    <t>Eagle Basin , CO,Horizontal-Mud Pump Hours of Operation (hours/spud)</t>
  </si>
  <si>
    <t>Eagle Basin , CO,Horizontal-Mud Pump Number of Engine per Rig (number/rig)</t>
  </si>
  <si>
    <t>Eagle Basin , CO,Horizontal-Drill Rig Fuel Consumed (gallons)</t>
  </si>
  <si>
    <t>Eagle Basin , CO,Horizontal-Mud Pump Rated Horsepower (hp/engine)</t>
  </si>
  <si>
    <t>Eagle Basin , CO,Horizontal-Drill Rig Mud Pumps Load Factor</t>
  </si>
  <si>
    <t>Eagle Basin , CO,Horizontal-Drill Rig Spud Depth  (ft/spud)</t>
  </si>
  <si>
    <t>Eagle Basin , CO,Horizontal-Drill Rig Spud Duration (hrs)</t>
  </si>
  <si>
    <t>Eagle Basin , CO,Horizontal-Draw Rig Number of Engine per Rig (number/rig)</t>
  </si>
  <si>
    <t>Eastern Columbia Basin , ID,Diesel-Electric-horizontal-Generator Load Factor</t>
  </si>
  <si>
    <t>Eastern Columbia Basin , ID,Diesel-Electric-horizontal-Generator Number of Engine per Spud (number/rig)</t>
  </si>
  <si>
    <t>Eastern Columbia Basin , ID,Diesel-Electric-horizontal-Generator Rated Horsepower (hp/engine)</t>
  </si>
  <si>
    <t>Eastern Columbia Basin , ID,Diesel-Electric-horizontal-Generator Hours of Operation (hours/spud)</t>
  </si>
  <si>
    <t>Eastern Columbia Basin , ID,horizontal-Generator Rated Horsepower (hp/engine)</t>
  </si>
  <si>
    <t>Eastern Columbia Basin , ID,horizontal-Generator Load Factor</t>
  </si>
  <si>
    <t>Eastern Columbia Basin , ID,horizontal-Generator Number of Engine per Rig (number/rig)</t>
  </si>
  <si>
    <t>Eastern Columbia Basin , ID,horizontal-Generator Hours of Operation (hours/spud)</t>
  </si>
  <si>
    <t>Eastern Columbia Basin , ID,Horizontal-Draw Rig Rated Horsepower (hp/engine)</t>
  </si>
  <si>
    <t>Eastern Columbia Basin , ID,Horizontal-Draw Rig Load Factor</t>
  </si>
  <si>
    <t>Eastern Columbia Basin , ID,Horizontal-Draw Rig Hours of Operation (hours/spud)</t>
  </si>
  <si>
    <t>Eastern Columbia Basin , ID,Horizontal-Mud Pump Hours of Operation (hours/spud)</t>
  </si>
  <si>
    <t>Eastern Columbia Basin , ID,Horizontal-Mud Pump Number of Engine per Rig (number/rig)</t>
  </si>
  <si>
    <t>Eastern Columbia Basin , ID,Horizontal-Drill Rig Fuel Consumed (gallons)</t>
  </si>
  <si>
    <t>Eastern Columbia Basin , ID,Horizontal-Mud Pump Rated Horsepower (hp/engine)</t>
  </si>
  <si>
    <t>Eastern Columbia Basin , ID,Horizontal-Drill Rig Mud Pumps Load Factor</t>
  </si>
  <si>
    <t>Eastern Columbia Basin , ID,Horizontal-Drill Rig Spud Depth  (ft/spud)</t>
  </si>
  <si>
    <t>Eastern Columbia Basin , ID,Horizontal-Drill Rig Spud Duration (hrs)</t>
  </si>
  <si>
    <t>Eastern Columbia Basin , ID,Horizontal-Draw Rig Number of Engine per Rig (number/rig)</t>
  </si>
  <si>
    <t>Eastern Columbia Basin , OR,Diesel-Electric-horizontal-Generator Load Factor</t>
  </si>
  <si>
    <t>Eastern Columbia Basin , OR,Diesel-Electric-horizontal-Generator Number of Engine per Spud (number/rig)</t>
  </si>
  <si>
    <t>Eastern Columbia Basin , OR,Diesel-Electric-horizontal-Generator Rated Horsepower (hp/engine)</t>
  </si>
  <si>
    <t>Eastern Columbia Basin , OR,Diesel-Electric-horizontal-Generator Hours of Operation (hours/spud)</t>
  </si>
  <si>
    <t>Eastern Columbia Basin , OR,horizontal-Generator Rated Horsepower (hp/engine)</t>
  </si>
  <si>
    <t>Eastern Columbia Basin , OR,horizontal-Generator Load Factor</t>
  </si>
  <si>
    <t>Eastern Columbia Basin , OR,horizontal-Generator Number of Engine per Rig (number/rig)</t>
  </si>
  <si>
    <t>Eastern Columbia Basin , OR,horizontal-Generator Hours of Operation (hours/spud)</t>
  </si>
  <si>
    <t>Eastern Columbia Basin , OR,Horizontal-Draw Rig Rated Horsepower (hp/engine)</t>
  </si>
  <si>
    <t>Eastern Columbia Basin , OR,Horizontal-Draw Rig Load Factor</t>
  </si>
  <si>
    <t>Eastern Columbia Basin , OR,Horizontal-Draw Rig Hours of Operation (hours/spud)</t>
  </si>
  <si>
    <t>Eastern Columbia Basin , OR,Horizontal-Mud Pump Hours of Operation (hours/spud)</t>
  </si>
  <si>
    <t>Eastern Columbia Basin , OR,Horizontal-Mud Pump Number of Engine per Rig (number/rig)</t>
  </si>
  <si>
    <t>Eastern Columbia Basin , OR,Horizontal-Drill Rig Fuel Consumed (gallons)</t>
  </si>
  <si>
    <t>Eastern Columbia Basin , OR,Horizontal-Mud Pump Rated Horsepower (hp/engine)</t>
  </si>
  <si>
    <t>Eastern Columbia Basin , OR,Horizontal-Drill Rig Mud Pumps Load Factor</t>
  </si>
  <si>
    <t>Eastern Columbia Basin , OR,Horizontal-Drill Rig Spud Depth  (ft/spud)</t>
  </si>
  <si>
    <t>Eastern Columbia Basin , OR,Horizontal-Drill Rig Spud Duration (hrs)</t>
  </si>
  <si>
    <t>Eastern Columbia Basin , OR,Horizontal-Draw Rig Number of Engine per Rig (number/rig)</t>
  </si>
  <si>
    <t>Eastern Columbia Basin , WA,Diesel-Electric-horizontal-Generator Load Factor</t>
  </si>
  <si>
    <t>Eastern Columbia Basin , WA,Diesel-Electric-horizontal-Generator Number of Engine per Spud (number/rig)</t>
  </si>
  <si>
    <t>Eastern Columbia Basin , WA,Diesel-Electric-horizontal-Generator Rated Horsepower (hp/engine)</t>
  </si>
  <si>
    <t>Eastern Columbia Basin , WA,Diesel-Electric-horizontal-Generator Hours of Operation (hours/spud)</t>
  </si>
  <si>
    <t>Eastern Columbia Basin , WA,horizontal-Generator Rated Horsepower (hp/engine)</t>
  </si>
  <si>
    <t>Eastern Columbia Basin , WA,horizontal-Generator Load Factor</t>
  </si>
  <si>
    <t>Eastern Columbia Basin , WA,horizontal-Generator Number of Engine per Rig (number/rig)</t>
  </si>
  <si>
    <t>Eastern Columbia Basin , WA,horizontal-Generator Hours of Operation (hours/spud)</t>
  </si>
  <si>
    <t>Eastern Columbia Basin , WA,Horizontal-Draw Rig Rated Horsepower (hp/engine)</t>
  </si>
  <si>
    <t>Eastern Columbia Basin , WA,Horizontal-Draw Rig Load Factor</t>
  </si>
  <si>
    <t>Eastern Columbia Basin , WA,Horizontal-Draw Rig Hours of Operation (hours/spud)</t>
  </si>
  <si>
    <t>Eastern Columbia Basin , WA,Horizontal-Mud Pump Hours of Operation (hours/spud)</t>
  </si>
  <si>
    <t>Eastern Columbia Basin , WA,Horizontal-Mud Pump Number of Engine per Rig (number/rig)</t>
  </si>
  <si>
    <t>Eastern Columbia Basin , WA,Horizontal-Drill Rig Fuel Consumed (gallons)</t>
  </si>
  <si>
    <t>Eastern Columbia Basin , WA,Horizontal-Mud Pump Rated Horsepower (hp/engine)</t>
  </si>
  <si>
    <t>Eastern Columbia Basin , WA,Horizontal-Drill Rig Mud Pumps Load Factor</t>
  </si>
  <si>
    <t>Eastern Columbia Basin , WA,Horizontal-Drill Rig Spud Depth  (ft/spud)</t>
  </si>
  <si>
    <t>Eastern Columbia Basin , WA,Horizontal-Drill Rig Spud Duration (hrs)</t>
  </si>
  <si>
    <t>Eastern Columbia Basin , WA,Horizontal-Draw Rig Number of Engine per Rig (number/rig)</t>
  </si>
  <si>
    <t>Eel River Basin , CA,Diesel-Electric-horizontal-Generator Load Factor</t>
  </si>
  <si>
    <t>Eel River Basin , CA,Diesel-Electric-horizontal-Generator Number of Engine per Spud (number/rig)</t>
  </si>
  <si>
    <t>Eel River Basin , CA,Diesel-Electric-horizontal-Generator Rated Horsepower (hp/engine)</t>
  </si>
  <si>
    <t>Eel River Basin , CA,Diesel-Electric-horizontal-Generator Hours of Operation (hours/spud)</t>
  </si>
  <si>
    <t>Eel River Basin , CA,horizontal-Generator Rated Horsepower (hp/engine)</t>
  </si>
  <si>
    <t>Eel River Basin , CA,horizontal-Generator Load Factor</t>
  </si>
  <si>
    <t>Eel River Basin , CA,horizontal-Generator Number of Engine per Rig (number/rig)</t>
  </si>
  <si>
    <t>Eel River Basin , CA,horizontal-Generator Hours of Operation (hours/spud)</t>
  </si>
  <si>
    <t>Eel River Basin , CA,Horizontal-Draw Rig Rated Horsepower (hp/engine)</t>
  </si>
  <si>
    <t>Eel River Basin , CA,Horizontal-Draw Rig Load Factor</t>
  </si>
  <si>
    <t>Eel River Basin , CA,Horizontal-Draw Rig Hours of Operation (hours/spud)</t>
  </si>
  <si>
    <t>Eel River Basin , CA,Horizontal-Mud Pump Hours of Operation (hours/spud)</t>
  </si>
  <si>
    <t>Eel River Basin , CA,Horizontal-Mud Pump Number of Engine per Rig (number/rig)</t>
  </si>
  <si>
    <t>Eel River Basin , CA,Horizontal-Drill Rig Fuel Consumed (gallons)</t>
  </si>
  <si>
    <t>Eel River Basin , CA,Horizontal-Mud Pump Rated Horsepower (hp/engine)</t>
  </si>
  <si>
    <t>Eel River Basin , CA,Horizontal-Drill Rig Mud Pumps Load Factor</t>
  </si>
  <si>
    <t>Eel River Basin , CA,Horizontal-Drill Rig Spud Depth  (ft/spud)</t>
  </si>
  <si>
    <t>Eel River Basin , CA,Horizontal-Drill Rig Spud Duration (hrs)</t>
  </si>
  <si>
    <t>Eel River Basin , CA,Horizontal-Draw Rig Number of Engine per Rig (number/rig)</t>
  </si>
  <si>
    <t>Estancia Basin , NM,Diesel-Electric-horizontal-Generator Load Factor</t>
  </si>
  <si>
    <t>Estancia Basin , NM,Diesel-Electric-horizontal-Generator Number of Engine per Spud (number/rig)</t>
  </si>
  <si>
    <t>Estancia Basin , NM,Diesel-Electric-horizontal-Generator Rated Horsepower (hp/engine)</t>
  </si>
  <si>
    <t>Estancia Basin , NM,Diesel-Electric-horizontal-Generator Hours of Operation (hours/spud)</t>
  </si>
  <si>
    <t>Estancia Basin , NM,horizontal-Generator Rated Horsepower (hp/engine)</t>
  </si>
  <si>
    <t>Estancia Basin , NM,horizontal-Generator Load Factor</t>
  </si>
  <si>
    <t>Estancia Basin , NM,horizontal-Generator Number of Engine per Rig (number/rig)</t>
  </si>
  <si>
    <t>Estancia Basin , NM,horizontal-Generator Hours of Operation (hours/spud)</t>
  </si>
  <si>
    <t>Estancia Basin , NM,Horizontal-Draw Rig Rated Horsepower (hp/engine)</t>
  </si>
  <si>
    <t>Estancia Basin , NM,Horizontal-Draw Rig Load Factor</t>
  </si>
  <si>
    <t>Estancia Basin , NM,Horizontal-Draw Rig Hours of Operation (hours/spud)</t>
  </si>
  <si>
    <t>Estancia Basin , NM,Horizontal-Mud Pump Hours of Operation (hours/spud)</t>
  </si>
  <si>
    <t>Estancia Basin , NM,Horizontal-Mud Pump Number of Engine per Rig (number/rig)</t>
  </si>
  <si>
    <t>Estancia Basin , NM,Horizontal-Drill Rig Fuel Consumed (gallons)</t>
  </si>
  <si>
    <t>Estancia Basin , NM,Horizontal-Mud Pump Rated Horsepower (hp/engine)</t>
  </si>
  <si>
    <t>Estancia Basin , NM,Horizontal-Drill Rig Mud Pumps Load Factor</t>
  </si>
  <si>
    <t>Estancia Basin , NM,Horizontal-Drill Rig Spud Depth  (ft/spud)</t>
  </si>
  <si>
    <t>Estancia Basin , NM,Horizontal-Drill Rig Spud Duration (hrs)</t>
  </si>
  <si>
    <t>Estancia Basin , NM,Horizontal-Draw Rig Number of Engine per Rig (number/rig)</t>
  </si>
  <si>
    <t>Great Basin Province , CA,Diesel-Electric-horizontal-Generator Load Factor</t>
  </si>
  <si>
    <t>Great Basin Province , CA,Diesel-Electric-horizontal-Generator Number of Engine per Spud (number/rig)</t>
  </si>
  <si>
    <t>Great Basin Province , CA,Diesel-Electric-horizontal-Generator Rated Horsepower (hp/engine)</t>
  </si>
  <si>
    <t>Great Basin Province , CA,Diesel-Electric-horizontal-Generator Hours of Operation (hours/spud)</t>
  </si>
  <si>
    <t>Great Basin Province , CA,horizontal-Generator Rated Horsepower (hp/engine)</t>
  </si>
  <si>
    <t>Great Basin Province , CA,horizontal-Generator Load Factor</t>
  </si>
  <si>
    <t>Great Basin Province , CA,horizontal-Generator Number of Engine per Rig (number/rig)</t>
  </si>
  <si>
    <t>Great Basin Province , CA,horizontal-Generator Hours of Operation (hours/spud)</t>
  </si>
  <si>
    <t>Great Basin Province , CA,Horizontal-Draw Rig Rated Horsepower (hp/engine)</t>
  </si>
  <si>
    <t>Great Basin Province , CA,Horizontal-Draw Rig Load Factor</t>
  </si>
  <si>
    <t>Great Basin Province , CA,Horizontal-Draw Rig Hours of Operation (hours/spud)</t>
  </si>
  <si>
    <t>Great Basin Province , CA,Horizontal-Mud Pump Hours of Operation (hours/spud)</t>
  </si>
  <si>
    <t>Great Basin Province , CA,Horizontal-Mud Pump Number of Engine per Rig (number/rig)</t>
  </si>
  <si>
    <t>Great Basin Province , CA,Horizontal-Drill Rig Fuel Consumed (gallons)</t>
  </si>
  <si>
    <t>Great Basin Province , CA,Horizontal-Mud Pump Rated Horsepower (hp/engine)</t>
  </si>
  <si>
    <t>Great Basin Province , CA,Horizontal-Drill Rig Mud Pumps Load Factor</t>
  </si>
  <si>
    <t>Great Basin Province , CA,Horizontal-Drill Rig Spud Depth  (ft/spud)</t>
  </si>
  <si>
    <t>Great Basin Province , CA,Horizontal-Drill Rig Spud Duration (hrs)</t>
  </si>
  <si>
    <t>Great Basin Province , CA,Horizontal-Draw Rig Number of Engine per Rig (number/rig)</t>
  </si>
  <si>
    <t>Great Basin Province , ID,Diesel-Electric-horizontal-Generator Load Factor</t>
  </si>
  <si>
    <t>Great Basin Province , ID,Diesel-Electric-horizontal-Generator Number of Engine per Spud (number/rig)</t>
  </si>
  <si>
    <t>Great Basin Province , ID,Diesel-Electric-horizontal-Generator Rated Horsepower (hp/engine)</t>
  </si>
  <si>
    <t>Great Basin Province , ID,Diesel-Electric-horizontal-Generator Hours of Operation (hours/spud)</t>
  </si>
  <si>
    <t>Great Basin Province , ID,horizontal-Generator Rated Horsepower (hp/engine)</t>
  </si>
  <si>
    <t>Great Basin Province , ID,horizontal-Generator Load Factor</t>
  </si>
  <si>
    <t>Great Basin Province , ID,horizontal-Generator Number of Engine per Rig (number/rig)</t>
  </si>
  <si>
    <t>Great Basin Province , ID,horizontal-Generator Hours of Operation (hours/spud)</t>
  </si>
  <si>
    <t>Great Basin Province , ID,Horizontal-Draw Rig Rated Horsepower (hp/engine)</t>
  </si>
  <si>
    <t>Great Basin Province , ID,Horizontal-Draw Rig Load Factor</t>
  </si>
  <si>
    <t>Great Basin Province , ID,Horizontal-Draw Rig Hours of Operation (hours/spud)</t>
  </si>
  <si>
    <t>Great Basin Province , ID,Horizontal-Mud Pump Hours of Operation (hours/spud)</t>
  </si>
  <si>
    <t>Great Basin Province , ID,Horizontal-Mud Pump Number of Engine per Rig (number/rig)</t>
  </si>
  <si>
    <t>Great Basin Province , ID,Horizontal-Drill Rig Fuel Consumed (gallons)</t>
  </si>
  <si>
    <t>Great Basin Province , ID,Horizontal-Mud Pump Rated Horsepower (hp/engine)</t>
  </si>
  <si>
    <t>Great Basin Province , ID,Horizontal-Drill Rig Mud Pumps Load Factor</t>
  </si>
  <si>
    <t>Great Basin Province , ID,Horizontal-Drill Rig Spud Depth  (ft/spud)</t>
  </si>
  <si>
    <t>Great Basin Province , ID,Horizontal-Drill Rig Spud Duration (hrs)</t>
  </si>
  <si>
    <t>Great Basin Province , ID,Horizontal-Draw Rig Number of Engine per Rig (number/rig)</t>
  </si>
  <si>
    <t>Great Basin Province , NV,Diesel-Electric-horizontal-Generator Load Factor</t>
  </si>
  <si>
    <t>Great Basin Province , NV,Diesel-Electric-horizontal-Generator Number of Engine per Spud (number/rig)</t>
  </si>
  <si>
    <t>Great Basin Province , NV,Diesel-Electric-horizontal-Generator Rated Horsepower (hp/engine)</t>
  </si>
  <si>
    <t>Great Basin Province , NV,Diesel-Electric-horizontal-Generator Hours of Operation (hours/spud)</t>
  </si>
  <si>
    <t>Great Basin Province , NV,horizontal-Generator Rated Horsepower (hp/engine)</t>
  </si>
  <si>
    <t>Great Basin Province , NV,horizontal-Generator Load Factor</t>
  </si>
  <si>
    <t>Great Basin Province , NV,horizontal-Generator Number of Engine per Rig (number/rig)</t>
  </si>
  <si>
    <t>Great Basin Province , NV,horizontal-Generator Hours of Operation (hours/spud)</t>
  </si>
  <si>
    <t>Great Basin Province , NV,Horizontal-Draw Rig Rated Horsepower (hp/engine)</t>
  </si>
  <si>
    <t>Great Basin Province , NV,Horizontal-Draw Rig Load Factor</t>
  </si>
  <si>
    <t>Great Basin Province , NV,Horizontal-Draw Rig Hours of Operation (hours/spud)</t>
  </si>
  <si>
    <t>Great Basin Province , NV,Horizontal-Mud Pump Hours of Operation (hours/spud)</t>
  </si>
  <si>
    <t>Great Basin Province , NV,Horizontal-Mud Pump Number of Engine per Rig (number/rig)</t>
  </si>
  <si>
    <t>Great Basin Province , NV,Horizontal-Drill Rig Fuel Consumed (gallons)</t>
  </si>
  <si>
    <t>Great Basin Province , NV,Horizontal-Mud Pump Rated Horsepower (hp/engine)</t>
  </si>
  <si>
    <t>Great Basin Province , NV,Horizontal-Drill Rig Mud Pumps Load Factor</t>
  </si>
  <si>
    <t>Great Basin Province , NV,Horizontal-Drill Rig Spud Depth  (ft/spud)</t>
  </si>
  <si>
    <t>Great Basin Province , NV,Horizontal-Drill Rig Spud Duration (hrs)</t>
  </si>
  <si>
    <t>Great Basin Province , NV,Horizontal-Draw Rig Number of Engine per Rig (number/rig)</t>
  </si>
  <si>
    <t>Great Basin Province , UT,Diesel-Electric-horizontal-Generator Load Factor</t>
  </si>
  <si>
    <t>Great Basin Province , UT,Diesel-Electric-horizontal-Generator Number of Engine per Spud (number/rig)</t>
  </si>
  <si>
    <t>Great Basin Province , UT,Diesel-Electric-horizontal-Generator Rated Horsepower (hp/engine)</t>
  </si>
  <si>
    <t>Great Basin Province , UT,Diesel-Electric-horizontal-Generator Hours of Operation (hours/spud)</t>
  </si>
  <si>
    <t>Great Basin Province , UT,horizontal-Generator Rated Horsepower (hp/engine)</t>
  </si>
  <si>
    <t>Great Basin Province , UT,horizontal-Generator Load Factor</t>
  </si>
  <si>
    <t>Great Basin Province , UT,horizontal-Generator Number of Engine per Rig (number/rig)</t>
  </si>
  <si>
    <t>Great Basin Province , UT,horizontal-Generator Hours of Operation (hours/spud)</t>
  </si>
  <si>
    <t>Great Basin Province , UT,Horizontal-Draw Rig Rated Horsepower (hp/engine)</t>
  </si>
  <si>
    <t>Great Basin Province , UT,Horizontal-Draw Rig Load Factor</t>
  </si>
  <si>
    <t>Great Basin Province , UT,Horizontal-Draw Rig Hours of Operation (hours/spud)</t>
  </si>
  <si>
    <t>Great Basin Province , UT,Horizontal-Mud Pump Hours of Operation (hours/spud)</t>
  </si>
  <si>
    <t>Great Basin Province , UT,Horizontal-Mud Pump Number of Engine per Rig (number/rig)</t>
  </si>
  <si>
    <t>Great Basin Province , UT,Horizontal-Drill Rig Fuel Consumed (gallons)</t>
  </si>
  <si>
    <t>Great Basin Province , UT,Horizontal-Mud Pump Rated Horsepower (hp/engine)</t>
  </si>
  <si>
    <t>Great Basin Province , UT,Horizontal-Drill Rig Mud Pumps Load Factor</t>
  </si>
  <si>
    <t>Great Basin Province , UT,Horizontal-Drill Rig Spud Depth  (ft/spud)</t>
  </si>
  <si>
    <t>Great Basin Province , UT,Horizontal-Drill Rig Spud Duration (hrs)</t>
  </si>
  <si>
    <t>Great Basin Province , UT,Horizontal-Draw Rig Number of Engine per Rig (number/rig)</t>
  </si>
  <si>
    <t>Green River Basin , CO,Diesel-Electric-horizontal-Generator Load Factor</t>
  </si>
  <si>
    <t>Green River Basin , CO,Diesel-Electric-horizontal-Generator Number of Engine per Spud (number/rig)</t>
  </si>
  <si>
    <t>Green River Basin , CO,Diesel-Electric-horizontal-Generator Rated Horsepower (hp/engine)</t>
  </si>
  <si>
    <t>Green River Basin , CO,Diesel-Electric-horizontal-Generator Hours of Operation (hours/spud)</t>
  </si>
  <si>
    <t>Green River Basin , CO,horizontal-Generator Rated Horsepower (hp/engine)</t>
  </si>
  <si>
    <t>Green River Basin , CO,horizontal-Generator Load Factor</t>
  </si>
  <si>
    <t>Green River Basin , CO,horizontal-Generator Number of Engine per Rig (number/rig)</t>
  </si>
  <si>
    <t>Green River Basin , CO,horizontal-Generator Hours of Operation (hours/spud)</t>
  </si>
  <si>
    <t>Green River Basin , CO,Horizontal-Draw Rig Rated Horsepower (hp/engine)</t>
  </si>
  <si>
    <t>Green River Basin , CO,Horizontal-Draw Rig Load Factor</t>
  </si>
  <si>
    <t>Green River Basin , CO,Horizontal-Draw Rig Hours of Operation (hours/spud)</t>
  </si>
  <si>
    <t>Green River Basin , CO,Horizontal-Mud Pump Hours of Operation (hours/spud)</t>
  </si>
  <si>
    <t>Green River Basin , CO,Horizontal-Mud Pump Number of Engine per Rig (number/rig)</t>
  </si>
  <si>
    <t>Green River Basin , CO,Horizontal-Drill Rig Fuel Consumed (gallons)</t>
  </si>
  <si>
    <t>Green River Basin , CO,Horizontal-Mud Pump Rated Horsepower (hp/engine)</t>
  </si>
  <si>
    <t>Green River Basin , CO,Horizontal-Drill Rig Mud Pumps Load Factor</t>
  </si>
  <si>
    <t>Green River Basin , CO,Horizontal-Drill Rig Spud Depth  (ft/spud)</t>
  </si>
  <si>
    <t>Green River Basin , CO,Horizontal-Drill Rig Spud Duration (hrs)</t>
  </si>
  <si>
    <t>Green River Basin , CO,Horizontal-Draw Rig Number of Engine per Rig (number/rig)</t>
  </si>
  <si>
    <t>Green River Basin , WY,Diesel-Electric-horizontal-Generator Load Factor</t>
  </si>
  <si>
    <t>Green River Basin , WY,Diesel-Electric-horizontal-Generator Number of Engine per Spud (number/rig)</t>
  </si>
  <si>
    <t>Green River Basin , WY,Diesel-Electric-horizontal-Generator Rated Horsepower (hp/engine)</t>
  </si>
  <si>
    <t>Green River Basin , WY,Diesel-Electric-horizontal-Generator Hours of Operation (hours/spud)</t>
  </si>
  <si>
    <t>Green River Basin , WY,horizontal-Generator Rated Horsepower (hp/engine)</t>
  </si>
  <si>
    <t>Green River Basin , WY,horizontal-Generator Load Factor</t>
  </si>
  <si>
    <t>Green River Basin , WY,horizontal-Generator Number of Engine per Rig (number/rig)</t>
  </si>
  <si>
    <t>Green River Basin , WY,horizontal-Generator Hours of Operation (hours/spud)</t>
  </si>
  <si>
    <t>Green River Basin , WY,Horizontal-Draw Rig Rated Horsepower (hp/engine)</t>
  </si>
  <si>
    <t>Green River Basin , WY,Horizontal-Draw Rig Load Factor</t>
  </si>
  <si>
    <t>Green River Basin , WY,Horizontal-Draw Rig Hours of Operation (hours/spud)</t>
  </si>
  <si>
    <t>Green River Basin , WY,Horizontal-Mud Pump Hours of Operation (hours/spud)</t>
  </si>
  <si>
    <t>Green River Basin , WY,Horizontal-Mud Pump Number of Engine per Rig (number/rig)</t>
  </si>
  <si>
    <t>Green River Basin , WY,Horizontal-Drill Rig Fuel Consumed (gallons)</t>
  </si>
  <si>
    <t>Green River Basin , WY,Horizontal-Mud Pump Rated Horsepower (hp/engine)</t>
  </si>
  <si>
    <t>Green River Basin , WY,Horizontal-Drill Rig Mud Pumps Load Factor</t>
  </si>
  <si>
    <t>Green River Basin , WY,Horizontal-Drill Rig Spud Depth  (ft/spud)</t>
  </si>
  <si>
    <t>Green River Basin , WY,Horizontal-Drill Rig Spud Duration (hrs)</t>
  </si>
  <si>
    <t>Green River Basin , WY,Horizontal-Draw Rig Number of Engine per Rig (number/rig)</t>
  </si>
  <si>
    <t>Gulf of Alaska Basin , AK,Diesel-Electric-horizontal-Generator Load Factor</t>
  </si>
  <si>
    <t>Gulf of Alaska Basin , AK,Diesel-Electric-horizontal-Generator Number of Engine per Spud (number/rig)</t>
  </si>
  <si>
    <t>Gulf of Alaska Basin , AK,Diesel-Electric-horizontal-Generator Rated Horsepower (hp/engine)</t>
  </si>
  <si>
    <t>Gulf of Alaska Basin , AK,Diesel-Electric-horizontal-Generator Hours of Operation (hours/spud)</t>
  </si>
  <si>
    <t>Gulf of Alaska Basin , AK,horizontal-Generator Rated Horsepower (hp/engine)</t>
  </si>
  <si>
    <t>Gulf of Alaska Basin , AK,horizontal-Generator Load Factor</t>
  </si>
  <si>
    <t>Gulf of Alaska Basin , AK,horizontal-Generator Number of Engine per Rig (number/rig)</t>
  </si>
  <si>
    <t>Gulf of Alaska Basin , AK,horizontal-Generator Hours of Operation (hours/spud)</t>
  </si>
  <si>
    <t>Gulf of Alaska Basin , AK,Horizontal-Draw Rig Rated Horsepower (hp/engine)</t>
  </si>
  <si>
    <t>Gulf of Alaska Basin , AK,Horizontal-Draw Rig Load Factor</t>
  </si>
  <si>
    <t>Gulf of Alaska Basin , AK,Horizontal-Draw Rig Hours of Operation (hours/spud)</t>
  </si>
  <si>
    <t>Gulf of Alaska Basin , AK,Horizontal-Mud Pump Hours of Operation (hours/spud)</t>
  </si>
  <si>
    <t>Gulf of Alaska Basin , AK,Horizontal-Mud Pump Number of Engine per Rig (number/rig)</t>
  </si>
  <si>
    <t>Gulf of Alaska Basin , AK,Horizontal-Drill Rig Fuel Consumed (gallons)</t>
  </si>
  <si>
    <t>Gulf of Alaska Basin , AK,Horizontal-Mud Pump Rated Horsepower (hp/engine)</t>
  </si>
  <si>
    <t>Gulf of Alaska Basin , AK,Horizontal-Drill Rig Mud Pumps Load Factor</t>
  </si>
  <si>
    <t>Gulf of Alaska Basin , AK,Horizontal-Drill Rig Spud Depth  (ft/spud)</t>
  </si>
  <si>
    <t>Gulf of Alaska Basin , AK,Horizontal-Drill Rig Spud Duration (hrs)</t>
  </si>
  <si>
    <t>Gulf of Alaska Basin , AK,Horizontal-Draw Rig Number of Engine per Rig (number/rig)</t>
  </si>
  <si>
    <t>Idaho Mountains Province , ID,Diesel-Electric-horizontal-Generator Load Factor</t>
  </si>
  <si>
    <t>Idaho Mountains Province , ID,Diesel-Electric-horizontal-Generator Number of Engine per Spud (number/rig)</t>
  </si>
  <si>
    <t>Idaho Mountains Province , ID,Diesel-Electric-horizontal-Generator Rated Horsepower (hp/engine)</t>
  </si>
  <si>
    <t>Idaho Mountains Province , ID,Diesel-Electric-horizontal-Generator Hours of Operation (hours/spud)</t>
  </si>
  <si>
    <t>Idaho Mountains Province , ID,horizontal-Generator Rated Horsepower (hp/engine)</t>
  </si>
  <si>
    <t>Idaho Mountains Province , ID,horizontal-Generator Load Factor</t>
  </si>
  <si>
    <t>Idaho Mountains Province , ID,horizontal-Generator Number of Engine per Rig (number/rig)</t>
  </si>
  <si>
    <t>Idaho Mountains Province , ID,horizontal-Generator Hours of Operation (hours/spud)</t>
  </si>
  <si>
    <t>Idaho Mountains Province , ID,Horizontal-Draw Rig Rated Horsepower (hp/engine)</t>
  </si>
  <si>
    <t>Idaho Mountains Province , ID,Horizontal-Draw Rig Load Factor</t>
  </si>
  <si>
    <t>Idaho Mountains Province , ID,Horizontal-Draw Rig Hours of Operation (hours/spud)</t>
  </si>
  <si>
    <t>Idaho Mountains Province , ID,Horizontal-Mud Pump Hours of Operation (hours/spud)</t>
  </si>
  <si>
    <t>Idaho Mountains Province , ID,Horizontal-Mud Pump Number of Engine per Rig (number/rig)</t>
  </si>
  <si>
    <t>Idaho Mountains Province , ID,Horizontal-Drill Rig Fuel Consumed (gallons)</t>
  </si>
  <si>
    <t>Idaho Mountains Province , ID,Horizontal-Mud Pump Rated Horsepower (hp/engine)</t>
  </si>
  <si>
    <t>Idaho Mountains Province , ID,Horizontal-Drill Rig Mud Pumps Load Factor</t>
  </si>
  <si>
    <t>Idaho Mountains Province , ID,Horizontal-Drill Rig Spud Depth  (ft/spud)</t>
  </si>
  <si>
    <t>Idaho Mountains Province , ID,Horizontal-Drill Rig Spud Duration (hrs)</t>
  </si>
  <si>
    <t>Idaho Mountains Province , ID,Horizontal-Draw Rig Number of Engine per Rig (number/rig)</t>
  </si>
  <si>
    <t>Interior Lowlands Basin , AK,Diesel-Electric-horizontal-Generator Load Factor</t>
  </si>
  <si>
    <t>Interior Lowlands Basin , AK,Diesel-Electric-horizontal-Generator Number of Engine per Spud (number/rig)</t>
  </si>
  <si>
    <t>Interior Lowlands Basin , AK,Diesel-Electric-horizontal-Generator Rated Horsepower (hp/engine)</t>
  </si>
  <si>
    <t>Interior Lowlands Basin , AK,Diesel-Electric-horizontal-Generator Hours of Operation (hours/spud)</t>
  </si>
  <si>
    <t>Interior Lowlands Basin , AK,horizontal-Generator Rated Horsepower (hp/engine)</t>
  </si>
  <si>
    <t>Interior Lowlands Basin , AK,horizontal-Generator Load Factor</t>
  </si>
  <si>
    <t>Interior Lowlands Basin , AK,horizontal-Generator Number of Engine per Rig (number/rig)</t>
  </si>
  <si>
    <t>Interior Lowlands Basin , AK,horizontal-Generator Hours of Operation (hours/spud)</t>
  </si>
  <si>
    <t>Interior Lowlands Basin , AK,Horizontal-Draw Rig Rated Horsepower (hp/engine)</t>
  </si>
  <si>
    <t>Interior Lowlands Basin , AK,Horizontal-Draw Rig Load Factor</t>
  </si>
  <si>
    <t>Interior Lowlands Basin , AK,Horizontal-Draw Rig Hours of Operation (hours/spud)</t>
  </si>
  <si>
    <t>Interior Lowlands Basin , AK,Horizontal-Mud Pump Hours of Operation (hours/spud)</t>
  </si>
  <si>
    <t>Interior Lowlands Basin , AK,Horizontal-Mud Pump Number of Engine per Rig (number/rig)</t>
  </si>
  <si>
    <t>Interior Lowlands Basin , AK,Horizontal-Drill Rig Fuel Consumed (gallons)</t>
  </si>
  <si>
    <t>Interior Lowlands Basin , AK,Horizontal-Mud Pump Rated Horsepower (hp/engine)</t>
  </si>
  <si>
    <t>Interior Lowlands Basin , AK,Horizontal-Drill Rig Mud Pumps Load Factor</t>
  </si>
  <si>
    <t>Interior Lowlands Basin , AK,Horizontal-Drill Rig Spud Depth  (ft/spud)</t>
  </si>
  <si>
    <t>Interior Lowlands Basin , AK,Horizontal-Drill Rig Spud Duration (hrs)</t>
  </si>
  <si>
    <t>Interior Lowlands Basin , AK,Horizontal-Draw Rig Number of Engine per Rig (number/rig)</t>
  </si>
  <si>
    <t>Klamath Mountains Province , CA,Diesel-Electric-horizontal-Generator Load Factor</t>
  </si>
  <si>
    <t>Klamath Mountains Province , CA,Diesel-Electric-horizontal-Generator Number of Engine per Spud (number/rig)</t>
  </si>
  <si>
    <t>Klamath Mountains Province , CA,Diesel-Electric-horizontal-Generator Rated Horsepower (hp/engine)</t>
  </si>
  <si>
    <t>Klamath Mountains Province , CA,Diesel-Electric-horizontal-Generator Hours of Operation (hours/spud)</t>
  </si>
  <si>
    <t>Klamath Mountains Province , CA,horizontal-Generator Rated Horsepower (hp/engine)</t>
  </si>
  <si>
    <t>Klamath Mountains Province , CA,horizontal-Generator Load Factor</t>
  </si>
  <si>
    <t>Klamath Mountains Province , CA,horizontal-Generator Number of Engine per Rig (number/rig)</t>
  </si>
  <si>
    <t>Klamath Mountains Province , CA,horizontal-Generator Hours of Operation (hours/spud)</t>
  </si>
  <si>
    <t>Klamath Mountains Province , CA,Horizontal-Draw Rig Rated Horsepower (hp/engine)</t>
  </si>
  <si>
    <t>Klamath Mountains Province , CA,Horizontal-Draw Rig Load Factor</t>
  </si>
  <si>
    <t>Klamath Mountains Province , CA,Horizontal-Draw Rig Hours of Operation (hours/spud)</t>
  </si>
  <si>
    <t>Klamath Mountains Province , CA,Horizontal-Mud Pump Hours of Operation (hours/spud)</t>
  </si>
  <si>
    <t>Klamath Mountains Province , CA,Horizontal-Mud Pump Number of Engine per Rig (number/rig)</t>
  </si>
  <si>
    <t>Klamath Mountains Province , CA,Horizontal-Drill Rig Fuel Consumed (gallons)</t>
  </si>
  <si>
    <t>Klamath Mountains Province , CA,Horizontal-Mud Pump Rated Horsepower (hp/engine)</t>
  </si>
  <si>
    <t>Klamath Mountains Province , CA,Horizontal-Drill Rig Mud Pumps Load Factor</t>
  </si>
  <si>
    <t>Klamath Mountains Province , CA,Horizontal-Drill Rig Spud Depth  (ft/spud)</t>
  </si>
  <si>
    <t>Klamath Mountains Province , CA,Horizontal-Drill Rig Spud Duration (hrs)</t>
  </si>
  <si>
    <t>Klamath Mountains Province , CA,Horizontal-Draw Rig Number of Engine per Rig (number/rig)</t>
  </si>
  <si>
    <t>Klamath Mountains Province , OR,Diesel-Electric-horizontal-Generator Load Factor</t>
  </si>
  <si>
    <t>Klamath Mountains Province , OR,Diesel-Electric-horizontal-Generator Number of Engine per Spud (number/rig)</t>
  </si>
  <si>
    <t>Klamath Mountains Province , OR,Diesel-Electric-horizontal-Generator Rated Horsepower (hp/engine)</t>
  </si>
  <si>
    <t>Klamath Mountains Province , OR,Diesel-Electric-horizontal-Generator Hours of Operation (hours/spud)</t>
  </si>
  <si>
    <t>Klamath Mountains Province , OR,horizontal-Generator Rated Horsepower (hp/engine)</t>
  </si>
  <si>
    <t>Klamath Mountains Province , OR,horizontal-Generator Load Factor</t>
  </si>
  <si>
    <t>Klamath Mountains Province , OR,horizontal-Generator Number of Engine per Rig (number/rig)</t>
  </si>
  <si>
    <t>Klamath Mountains Province , OR,horizontal-Generator Hours of Operation (hours/spud)</t>
  </si>
  <si>
    <t>Klamath Mountains Province , OR,Horizontal-Draw Rig Rated Horsepower (hp/engine)</t>
  </si>
  <si>
    <t>Klamath Mountains Province , OR,Horizontal-Draw Rig Load Factor</t>
  </si>
  <si>
    <t>Klamath Mountains Province , OR,Horizontal-Draw Rig Hours of Operation (hours/spud)</t>
  </si>
  <si>
    <t>Klamath Mountains Province , OR,Horizontal-Mud Pump Hours of Operation (hours/spud)</t>
  </si>
  <si>
    <t>Klamath Mountains Province , OR,Horizontal-Mud Pump Number of Engine per Rig (number/rig)</t>
  </si>
  <si>
    <t>Klamath Mountains Province , OR,Horizontal-Drill Rig Fuel Consumed (gallons)</t>
  </si>
  <si>
    <t>Klamath Mountains Province , OR,Horizontal-Mud Pump Rated Horsepower (hp/engine)</t>
  </si>
  <si>
    <t>Klamath Mountains Province , OR,Horizontal-Drill Rig Mud Pumps Load Factor</t>
  </si>
  <si>
    <t>Klamath Mountains Province , OR,Horizontal-Drill Rig Spud Depth  (ft/spud)</t>
  </si>
  <si>
    <t>Klamath Mountains Province , OR,Horizontal-Drill Rig Spud Duration (hrs)</t>
  </si>
  <si>
    <t>Klamath Mountains Province , OR,Horizontal-Draw Rig Number of Engine per Rig (number/rig)</t>
  </si>
  <si>
    <t>Kodiak State , AK,Diesel-Electric-horizontal-Generator Load Factor</t>
  </si>
  <si>
    <t>Kodiak State , AK,Diesel-Electric-horizontal-Generator Number of Engine per Spud (number/rig)</t>
  </si>
  <si>
    <t>Kodiak State , AK,Diesel-Electric-horizontal-Generator Rated Horsepower (hp/engine)</t>
  </si>
  <si>
    <t>Kodiak State , AK,Diesel-Electric-horizontal-Generator Hours of Operation (hours/spud)</t>
  </si>
  <si>
    <t>Kodiak State , AK,horizontal-Generator Rated Horsepower (hp/engine)</t>
  </si>
  <si>
    <t>Kodiak State , AK,horizontal-Generator Load Factor</t>
  </si>
  <si>
    <t>Kodiak State , AK,horizontal-Generator Number of Engine per Rig (number/rig)</t>
  </si>
  <si>
    <t>Kodiak State , AK,horizontal-Generator Hours of Operation (hours/spud)</t>
  </si>
  <si>
    <t>Kodiak State , AK,Horizontal-Draw Rig Rated Horsepower (hp/engine)</t>
  </si>
  <si>
    <t>Kodiak State , AK,Horizontal-Draw Rig Load Factor</t>
  </si>
  <si>
    <t>Kodiak State , AK,Horizontal-Draw Rig Hours of Operation (hours/spud)</t>
  </si>
  <si>
    <t>Kodiak State , AK,Horizontal-Mud Pump Hours of Operation (hours/spud)</t>
  </si>
  <si>
    <t>Kodiak State , AK,Horizontal-Mud Pump Number of Engine per Rig (number/rig)</t>
  </si>
  <si>
    <t>Kodiak State , AK,Horizontal-Drill Rig Fuel Consumed (gallons)</t>
  </si>
  <si>
    <t>Kodiak State , AK,Horizontal-Mud Pump Rated Horsepower (hp/engine)</t>
  </si>
  <si>
    <t>Kodiak State , AK,Horizontal-Drill Rig Mud Pumps Load Factor</t>
  </si>
  <si>
    <t>Kodiak State , AK,Horizontal-Drill Rig Spud Depth  (ft/spud)</t>
  </si>
  <si>
    <t>Kodiak State , AK,Horizontal-Drill Rig Spud Duration (hrs)</t>
  </si>
  <si>
    <t>Kodiak State , AK,Horizontal-Draw Rig Number of Engine per Rig (number/rig)</t>
  </si>
  <si>
    <t>Las Animas Arch , CO,Diesel-Electric-horizontal-Generator Load Factor</t>
  </si>
  <si>
    <t>Las Animas Arch , CO,Diesel-Electric-horizontal-Generator Number of Engine per Spud (number/rig)</t>
  </si>
  <si>
    <t>Las Animas Arch , CO,Diesel-Electric-horizontal-Generator Rated Horsepower (hp/engine)</t>
  </si>
  <si>
    <t>Las Animas Arch , CO,Diesel-Electric-horizontal-Generator Hours of Operation (hours/spud)</t>
  </si>
  <si>
    <t>Las Animas Arch , CO,horizontal-Generator Rated Horsepower (hp/engine)</t>
  </si>
  <si>
    <t>Las Animas Arch , CO,horizontal-Generator Load Factor</t>
  </si>
  <si>
    <t>Las Animas Arch , CO,horizontal-Generator Number of Engine per Rig (number/rig)</t>
  </si>
  <si>
    <t>Las Animas Arch , CO,horizontal-Generator Hours of Operation (hours/spud)</t>
  </si>
  <si>
    <t>Las Animas Arch , CO,Horizontal-Draw Rig Rated Horsepower (hp/engine)</t>
  </si>
  <si>
    <t>Las Animas Arch , CO,Horizontal-Draw Rig Load Factor</t>
  </si>
  <si>
    <t>Las Animas Arch , CO,Horizontal-Draw Rig Hours of Operation (hours/spud)</t>
  </si>
  <si>
    <t>Las Animas Arch , CO,Horizontal-Mud Pump Hours of Operation (hours/spud)</t>
  </si>
  <si>
    <t>Las Animas Arch , CO,Horizontal-Mud Pump Number of Engine per Rig (number/rig)</t>
  </si>
  <si>
    <t>Las Animas Arch , CO,Horizontal-Drill Rig Fuel Consumed (gallons)</t>
  </si>
  <si>
    <t>Las Animas Arch , CO,Horizontal-Mud Pump Rated Horsepower (hp/engine)</t>
  </si>
  <si>
    <t>Las Animas Arch , CO,Horizontal-Drill Rig Mud Pumps Load Factor</t>
  </si>
  <si>
    <t>Las Animas Arch , CO,Horizontal-Drill Rig Spud Depth  (ft/spud)</t>
  </si>
  <si>
    <t>Las Animas Arch , CO,Horizontal-Drill Rig Spud Duration (hrs)</t>
  </si>
  <si>
    <t>Las Animas Arch , CO,Horizontal-Draw Rig Number of Engine per Rig (number/rig)</t>
  </si>
  <si>
    <t>Las Vegas-Raton Basin , CO,Diesel-Electric-horizontal-Generator Load Factor</t>
  </si>
  <si>
    <t>Las Vegas-Raton Basin , CO,Diesel-Electric-horizontal-Generator Number of Engine per Spud (number/rig)</t>
  </si>
  <si>
    <t>Las Vegas-Raton Basin , CO,Diesel-Electric-horizontal-Generator Rated Horsepower (hp/engine)</t>
  </si>
  <si>
    <t>Las Vegas-Raton Basin , CO,Diesel-Electric-horizontal-Generator Hours of Operation (hours/spud)</t>
  </si>
  <si>
    <t>Las Vegas-Raton Basin , CO,horizontal-Generator Rated Horsepower (hp/engine)</t>
  </si>
  <si>
    <t>Las Vegas-Raton Basin , CO,horizontal-Generator Load Factor</t>
  </si>
  <si>
    <t>Las Vegas-Raton Basin , CO,horizontal-Generator Number of Engine per Rig (number/rig)</t>
  </si>
  <si>
    <t>Las Vegas-Raton Basin , CO,horizontal-Generator Hours of Operation (hours/spud)</t>
  </si>
  <si>
    <t>Las Vegas-Raton Basin , CO,Horizontal-Draw Rig Rated Horsepower (hp/engine)</t>
  </si>
  <si>
    <t>Las Vegas-Raton Basin , CO,Horizontal-Draw Rig Load Factor</t>
  </si>
  <si>
    <t>Las Vegas-Raton Basin , CO,Horizontal-Draw Rig Hours of Operation (hours/spud)</t>
  </si>
  <si>
    <t>Las Vegas-Raton Basin , CO,Horizontal-Mud Pump Hours of Operation (hours/spud)</t>
  </si>
  <si>
    <t>Las Vegas-Raton Basin , CO,Horizontal-Mud Pump Number of Engine per Rig (number/rig)</t>
  </si>
  <si>
    <t>Las Vegas-Raton Basin , CO,Horizontal-Drill Rig Fuel Consumed (gallons)</t>
  </si>
  <si>
    <t>Las Vegas-Raton Basin , CO,Horizontal-Mud Pump Rated Horsepower (hp/engine)</t>
  </si>
  <si>
    <t>Las Vegas-Raton Basin , CO,Horizontal-Drill Rig Mud Pumps Load Factor</t>
  </si>
  <si>
    <t>Las Vegas-Raton Basin , CO,Horizontal-Drill Rig Spud Depth  (ft/spud)</t>
  </si>
  <si>
    <t>Las Vegas-Raton Basin , CO,Horizontal-Drill Rig Spud Duration (hrs)</t>
  </si>
  <si>
    <t>Las Vegas-Raton Basin , CO,Horizontal-Draw Rig Number of Engine per Rig (number/rig)</t>
  </si>
  <si>
    <t>Las Vegas-Raton Basin , NM,Diesel-Electric-horizontal-Generator Load Factor</t>
  </si>
  <si>
    <t>Las Vegas-Raton Basin , NM,Diesel-Electric-horizontal-Generator Number of Engine per Spud (number/rig)</t>
  </si>
  <si>
    <t>Las Vegas-Raton Basin , NM,Diesel-Electric-horizontal-Generator Rated Horsepower (hp/engine)</t>
  </si>
  <si>
    <t>Las Vegas-Raton Basin , NM,Diesel-Electric-horizontal-Generator Hours of Operation (hours/spud)</t>
  </si>
  <si>
    <t>Las Vegas-Raton Basin , NM,horizontal-Generator Rated Horsepower (hp/engine)</t>
  </si>
  <si>
    <t>Las Vegas-Raton Basin , NM,horizontal-Generator Load Factor</t>
  </si>
  <si>
    <t>Las Vegas-Raton Basin , NM,horizontal-Generator Number of Engine per Rig (number/rig)</t>
  </si>
  <si>
    <t>Las Vegas-Raton Basin , NM,horizontal-Generator Hours of Operation (hours/spud)</t>
  </si>
  <si>
    <t>Las Vegas-Raton Basin , NM,Horizontal-Draw Rig Rated Horsepower (hp/engine)</t>
  </si>
  <si>
    <t>Las Vegas-Raton Basin , NM,Horizontal-Draw Rig Load Factor</t>
  </si>
  <si>
    <t>Las Vegas-Raton Basin , NM,Horizontal-Draw Rig Hours of Operation (hours/spud)</t>
  </si>
  <si>
    <t>Las Vegas-Raton Basin , NM,Horizontal-Mud Pump Hours of Operation (hours/spud)</t>
  </si>
  <si>
    <t>Las Vegas-Raton Basin , NM,Horizontal-Mud Pump Number of Engine per Rig (number/rig)</t>
  </si>
  <si>
    <t>Las Vegas-Raton Basin , NM,Horizontal-Drill Rig Fuel Consumed (gallons)</t>
  </si>
  <si>
    <t>Las Vegas-Raton Basin , NM,Horizontal-Mud Pump Rated Horsepower (hp/engine)</t>
  </si>
  <si>
    <t>Las Vegas-Raton Basin , NM,Horizontal-Drill Rig Mud Pumps Load Factor</t>
  </si>
  <si>
    <t>Las Vegas-Raton Basin , NM,Horizontal-Drill Rig Spud Depth  (ft/spud)</t>
  </si>
  <si>
    <t>Las Vegas-Raton Basin , NM,Horizontal-Drill Rig Spud Duration (hrs)</t>
  </si>
  <si>
    <t>Las Vegas-Raton Basin , NM,Horizontal-Draw Rig Number of Engine per Rig (number/rig)</t>
  </si>
  <si>
    <t>Los Angeles Basin , CA,Diesel-Electric-horizontal-Generator Load Factor</t>
  </si>
  <si>
    <t>Los Angeles Basin , CA,Diesel-Electric-horizontal-Generator Number of Engine per Spud (number/rig)</t>
  </si>
  <si>
    <t>Los Angeles Basin , CA,Diesel-Electric-horizontal-Generator Rated Horsepower (hp/engine)</t>
  </si>
  <si>
    <t>Los Angeles Basin , CA,Diesel-Electric-horizontal-Generator Hours of Operation (hours/spud)</t>
  </si>
  <si>
    <t>Los Angeles Basin , CA,horizontal-Generator Rated Horsepower (hp/engine)</t>
  </si>
  <si>
    <t>Los Angeles Basin , CA,horizontal-Generator Load Factor</t>
  </si>
  <si>
    <t>Los Angeles Basin , CA,horizontal-Generator Number of Engine per Rig (number/rig)</t>
  </si>
  <si>
    <t>Los Angeles Basin , CA,horizontal-Generator Hours of Operation (hours/spud)</t>
  </si>
  <si>
    <t>Los Angeles Basin , CA,Horizontal-Draw Rig Rated Horsepower (hp/engine)</t>
  </si>
  <si>
    <t>Los Angeles Basin , CA,Horizontal-Draw Rig Load Factor</t>
  </si>
  <si>
    <t>Los Angeles Basin , CA,Horizontal-Draw Rig Hours of Operation (hours/spud)</t>
  </si>
  <si>
    <t>Los Angeles Basin , CA,Horizontal-Mud Pump Hours of Operation (hours/spud)</t>
  </si>
  <si>
    <t>Los Angeles Basin , CA,Horizontal-Mud Pump Number of Engine per Rig (number/rig)</t>
  </si>
  <si>
    <t>Los Angeles Basin , CA,Horizontal-Drill Rig Fuel Consumed (gallons)</t>
  </si>
  <si>
    <t>Los Angeles Basin , CA,Horizontal-Mud Pump Rated Horsepower (hp/engine)</t>
  </si>
  <si>
    <t>Los Angeles Basin , CA,Horizontal-Drill Rig Mud Pumps Load Factor</t>
  </si>
  <si>
    <t>Los Angeles Basin , CA,Horizontal-Drill Rig Spud Depth  (ft/spud)</t>
  </si>
  <si>
    <t>Los Angeles Basin , CA,Horizontal-Drill Rig Spud Duration (hrs)</t>
  </si>
  <si>
    <t>Los Angeles Basin , CA,Horizontal-Draw Rig Number of Engine per Rig (number/rig)</t>
  </si>
  <si>
    <t>Mojave Basin , CA,Diesel-Electric-horizontal-Generator Load Factor</t>
  </si>
  <si>
    <t>Mojave Basin , CA,Diesel-Electric-horizontal-Generator Number of Engine per Spud (number/rig)</t>
  </si>
  <si>
    <t>Mojave Basin , CA,Diesel-Electric-horizontal-Generator Rated Horsepower (hp/engine)</t>
  </si>
  <si>
    <t>Mojave Basin , CA,Diesel-Electric-horizontal-Generator Hours of Operation (hours/spud)</t>
  </si>
  <si>
    <t>Mojave Basin , CA,horizontal-Generator Rated Horsepower (hp/engine)</t>
  </si>
  <si>
    <t>Mojave Basin , CA,horizontal-Generator Load Factor</t>
  </si>
  <si>
    <t>Mojave Basin , CA,horizontal-Generator Number of Engine per Rig (number/rig)</t>
  </si>
  <si>
    <t>Mojave Basin , CA,horizontal-Generator Hours of Operation (hours/spud)</t>
  </si>
  <si>
    <t>Mojave Basin , CA,Horizontal-Draw Rig Rated Horsepower (hp/engine)</t>
  </si>
  <si>
    <t>Mojave Basin , CA,Horizontal-Draw Rig Load Factor</t>
  </si>
  <si>
    <t>Mojave Basin , CA,Horizontal-Draw Rig Hours of Operation (hours/spud)</t>
  </si>
  <si>
    <t>Mojave Basin , CA,Horizontal-Mud Pump Hours of Operation (hours/spud)</t>
  </si>
  <si>
    <t>Mojave Basin , CA,Horizontal-Mud Pump Number of Engine per Rig (number/rig)</t>
  </si>
  <si>
    <t>Mojave Basin , CA,Horizontal-Drill Rig Fuel Consumed (gallons)</t>
  </si>
  <si>
    <t>Mojave Basin , CA,Horizontal-Mud Pump Rated Horsepower (hp/engine)</t>
  </si>
  <si>
    <t>Mojave Basin , CA,Horizontal-Drill Rig Mud Pumps Load Factor</t>
  </si>
  <si>
    <t>Mojave Basin , CA,Horizontal-Drill Rig Spud Depth  (ft/spud)</t>
  </si>
  <si>
    <t>Mojave Basin , CA,Horizontal-Drill Rig Spud Duration (hrs)</t>
  </si>
  <si>
    <t>Mojave Basin , CA,Horizontal-Draw Rig Number of Engine per Rig (number/rig)</t>
  </si>
  <si>
    <t>Montana Folded Belt , MT,Diesel-Electric-horizontal-Generator Load Factor</t>
  </si>
  <si>
    <t>Montana Folded Belt , MT,Diesel-Electric-horizontal-Generator Number of Engine per Spud (number/rig)</t>
  </si>
  <si>
    <t>Montana Folded Belt , MT,Diesel-Electric-horizontal-Generator Rated Horsepower (hp/engine)</t>
  </si>
  <si>
    <t>Montana Folded Belt , MT,Diesel-Electric-horizontal-Generator Hours of Operation (hours/spud)</t>
  </si>
  <si>
    <t>Montana Folded Belt , MT,horizontal-Generator Rated Horsepower (hp/engine)</t>
  </si>
  <si>
    <t>Montana Folded Belt , MT,horizontal-Generator Load Factor</t>
  </si>
  <si>
    <t>Montana Folded Belt , MT,horizontal-Generator Number of Engine per Rig (number/rig)</t>
  </si>
  <si>
    <t>Montana Folded Belt , MT,horizontal-Generator Hours of Operation (hours/spud)</t>
  </si>
  <si>
    <t>Montana Folded Belt , MT,Horizontal-Draw Rig Rated Horsepower (hp/engine)</t>
  </si>
  <si>
    <t>Montana Folded Belt , MT,Horizontal-Draw Rig Load Factor</t>
  </si>
  <si>
    <t>Montana Folded Belt , MT,Horizontal-Draw Rig Hours of Operation (hours/spud)</t>
  </si>
  <si>
    <t>Montana Folded Belt , MT,Horizontal-Mud Pump Hours of Operation (hours/spud)</t>
  </si>
  <si>
    <t>Montana Folded Belt , MT,Horizontal-Mud Pump Number of Engine per Rig (number/rig)</t>
  </si>
  <si>
    <t>Montana Folded Belt , MT,Horizontal-Drill Rig Fuel Consumed (gallons)</t>
  </si>
  <si>
    <t>Montana Folded Belt , MT,Horizontal-Mud Pump Rated Horsepower (hp/engine)</t>
  </si>
  <si>
    <t>Montana Folded Belt , MT,Horizontal-Drill Rig Mud Pumps Load Factor</t>
  </si>
  <si>
    <t>Montana Folded Belt , MT,Horizontal-Drill Rig Spud Depth  (ft/spud)</t>
  </si>
  <si>
    <t>Montana Folded Belt , MT,Horizontal-Drill Rig Spud Duration (hrs)</t>
  </si>
  <si>
    <t>Montana Folded Belt , MT,Horizontal-Draw Rig Number of Engine per Rig (number/rig)</t>
  </si>
  <si>
    <t>N. Cascades-Okanagan Prov , WA,Diesel-Electric-horizontal-Generator Load Factor</t>
  </si>
  <si>
    <t>N. Cascades-Okanagan Prov , WA,Diesel-Electric-horizontal-Generator Number of Engine per Spud (number/rig)</t>
  </si>
  <si>
    <t>N. Cascades-Okanagan Prov , WA,Diesel-Electric-horizontal-Generator Rated Horsepower (hp/engine)</t>
  </si>
  <si>
    <t>N. Cascades-Okanagan Prov , WA,Diesel-Electric-horizontal-Generator Hours of Operation (hours/spud)</t>
  </si>
  <si>
    <t>N. Cascades-Okanagan Prov , WA,horizontal-Generator Rated Horsepower (hp/engine)</t>
  </si>
  <si>
    <t>N. Cascades-Okanagan Prov , WA,horizontal-Generator Load Factor</t>
  </si>
  <si>
    <t>N. Cascades-Okanagan Prov , WA,horizontal-Generator Number of Engine per Rig (number/rig)</t>
  </si>
  <si>
    <t>N. Cascades-Okanagan Prov , WA,horizontal-Generator Hours of Operation (hours/spud)</t>
  </si>
  <si>
    <t>N. Cascades-Okanagan Prov , WA,Horizontal-Draw Rig Rated Horsepower (hp/engine)</t>
  </si>
  <si>
    <t>N. Cascades-Okanagan Prov , WA,Horizontal-Draw Rig Load Factor</t>
  </si>
  <si>
    <t>N. Cascades-Okanagan Prov , WA,Horizontal-Draw Rig Hours of Operation (hours/spud)</t>
  </si>
  <si>
    <t>N. Cascades-Okanagan Prov , WA,Horizontal-Mud Pump Hours of Operation (hours/spud)</t>
  </si>
  <si>
    <t>N. Cascades-Okanagan Prov , WA,Horizontal-Mud Pump Number of Engine per Rig (number/rig)</t>
  </si>
  <si>
    <t>N. Cascades-Okanagan Prov , WA,Horizontal-Drill Rig Fuel Consumed (gallons)</t>
  </si>
  <si>
    <t>N. Cascades-Okanagan Prov , WA,Horizontal-Mud Pump Rated Horsepower (hp/engine)</t>
  </si>
  <si>
    <t>N. Cascades-Okanagan Prov , WA,Horizontal-Drill Rig Mud Pumps Load Factor</t>
  </si>
  <si>
    <t>N. Cascades-Okanagan Prov , WA,Horizontal-Drill Rig Spud Depth  (ft/spud)</t>
  </si>
  <si>
    <t>N. Cascades-Okanagan Prov , WA,Horizontal-Drill Rig Spud Duration (hrs)</t>
  </si>
  <si>
    <t>N. Cascades-Okanagan Prov , WA,Horizontal-Draw Rig Number of Engine per Rig (number/rig)</t>
  </si>
  <si>
    <t>North Park Basin , CO,Diesel-Electric-horizontal-Generator Load Factor</t>
  </si>
  <si>
    <t>North Park Basin , CO,Diesel-Electric-horizontal-Generator Number of Engine per Spud (number/rig)</t>
  </si>
  <si>
    <t>North Park Basin , CO,Diesel-Electric-horizontal-Generator Rated Horsepower (hp/engine)</t>
  </si>
  <si>
    <t>North Park Basin , CO,Diesel-Electric-horizontal-Generator Hours of Operation (hours/spud)</t>
  </si>
  <si>
    <t>North Park Basin , CO,horizontal-Generator Rated Horsepower (hp/engine)</t>
  </si>
  <si>
    <t>North Park Basin , CO,horizontal-Generator Load Factor</t>
  </si>
  <si>
    <t>North Park Basin , CO,horizontal-Generator Number of Engine per Rig (number/rig)</t>
  </si>
  <si>
    <t>North Park Basin , CO,horizontal-Generator Hours of Operation (hours/spud)</t>
  </si>
  <si>
    <t>North Park Basin , CO,Horizontal-Draw Rig Rated Horsepower (hp/engine)</t>
  </si>
  <si>
    <t>North Park Basin , CO,Horizontal-Draw Rig Load Factor</t>
  </si>
  <si>
    <t>North Park Basin , CO,Horizontal-Draw Rig Hours of Operation (hours/spud)</t>
  </si>
  <si>
    <t>North Park Basin , CO,Horizontal-Mud Pump Hours of Operation (hours/spud)</t>
  </si>
  <si>
    <t>North Park Basin , CO,Horizontal-Mud Pump Number of Engine per Rig (number/rig)</t>
  </si>
  <si>
    <t>North Park Basin , CO,Horizontal-Drill Rig Fuel Consumed (gallons)</t>
  </si>
  <si>
    <t>North Park Basin , CO,Horizontal-Mud Pump Rated Horsepower (hp/engine)</t>
  </si>
  <si>
    <t>North Park Basin , CO,Horizontal-Drill Rig Mud Pumps Load Factor</t>
  </si>
  <si>
    <t>North Park Basin , CO,Horizontal-Drill Rig Spud Depth  (ft/spud)</t>
  </si>
  <si>
    <t>North Park Basin , CO,Horizontal-Drill Rig Spud Duration (hrs)</t>
  </si>
  <si>
    <t>North Park Basin , CO,Horizontal-Draw Rig Number of Engine per Rig (number/rig)</t>
  </si>
  <si>
    <t>North Western Overthrust , MT,Diesel-Electric-horizontal-Generator Load Factor</t>
  </si>
  <si>
    <t>North Western Overthrust , MT,Diesel-Electric-horizontal-Generator Number of Engine per Spud (number/rig)</t>
  </si>
  <si>
    <t>North Western Overthrust , MT,Diesel-Electric-horizontal-Generator Rated Horsepower (hp/engine)</t>
  </si>
  <si>
    <t>North Western Overthrust , MT,Diesel-Electric-horizontal-Generator Hours of Operation (hours/spud)</t>
  </si>
  <si>
    <t>North Western Overthrust , MT,horizontal-Generator Rated Horsepower (hp/engine)</t>
  </si>
  <si>
    <t>North Western Overthrust , MT,horizontal-Generator Load Factor</t>
  </si>
  <si>
    <t>North Western Overthrust , MT,horizontal-Generator Number of Engine per Rig (number/rig)</t>
  </si>
  <si>
    <t>North Western Overthrust , MT,horizontal-Generator Hours of Operation (hours/spud)</t>
  </si>
  <si>
    <t>North Western Overthrust , MT,Horizontal-Draw Rig Rated Horsepower (hp/engine)</t>
  </si>
  <si>
    <t>North Western Overthrust , MT,Horizontal-Draw Rig Load Factor</t>
  </si>
  <si>
    <t>North Western Overthrust , MT,Horizontal-Draw Rig Hours of Operation (hours/spud)</t>
  </si>
  <si>
    <t>North Western Overthrust , MT,Horizontal-Mud Pump Hours of Operation (hours/spud)</t>
  </si>
  <si>
    <t>North Western Overthrust , MT,Horizontal-Mud Pump Number of Engine per Rig (number/rig)</t>
  </si>
  <si>
    <t>North Western Overthrust , MT,Horizontal-Drill Rig Fuel Consumed (gallons)</t>
  </si>
  <si>
    <t>North Western Overthrust , MT,Horizontal-Mud Pump Rated Horsepower (hp/engine)</t>
  </si>
  <si>
    <t>North Western Overthrust , MT,Horizontal-Drill Rig Mud Pumps Load Factor</t>
  </si>
  <si>
    <t>North Western Overthrust , MT,Horizontal-Drill Rig Spud Depth  (ft/spud)</t>
  </si>
  <si>
    <t>North Western Overthrust , MT,Horizontal-Drill Rig Spud Duration (hrs)</t>
  </si>
  <si>
    <t>North Western Overthrust , MT,Horizontal-Draw Rig Number of Engine per Rig (number/rig)</t>
  </si>
  <si>
    <t>Northern Coast Range Prov , CA,Diesel-Electric-horizontal-Generator Load Factor</t>
  </si>
  <si>
    <t>Northern Coast Range Prov , CA,Diesel-Electric-horizontal-Generator Number of Engine per Spud (number/rig)</t>
  </si>
  <si>
    <t>Northern Coast Range Prov , CA,Diesel-Electric-horizontal-Generator Rated Horsepower (hp/engine)</t>
  </si>
  <si>
    <t>Northern Coast Range Prov , CA,Diesel-Electric-horizontal-Generator Hours of Operation (hours/spud)</t>
  </si>
  <si>
    <t>Northern Coast Range Prov , CA,horizontal-Generator Rated Horsepower (hp/engine)</t>
  </si>
  <si>
    <t>Northern Coast Range Prov , CA,horizontal-Generator Load Factor</t>
  </si>
  <si>
    <t>Northern Coast Range Prov , CA,horizontal-Generator Number of Engine per Rig (number/rig)</t>
  </si>
  <si>
    <t>Northern Coast Range Prov , CA,horizontal-Generator Hours of Operation (hours/spud)</t>
  </si>
  <si>
    <t>Northern Coast Range Prov , CA,Horizontal-Draw Rig Rated Horsepower (hp/engine)</t>
  </si>
  <si>
    <t>Northern Coast Range Prov , CA,Horizontal-Draw Rig Load Factor</t>
  </si>
  <si>
    <t>Northern Coast Range Prov , CA,Horizontal-Draw Rig Hours of Operation (hours/spud)</t>
  </si>
  <si>
    <t>Northern Coast Range Prov , CA,Horizontal-Mud Pump Hours of Operation (hours/spud)</t>
  </si>
  <si>
    <t>Northern Coast Range Prov , CA,Horizontal-Mud Pump Number of Engine per Rig (number/rig)</t>
  </si>
  <si>
    <t>Northern Coast Range Prov , CA,Horizontal-Drill Rig Fuel Consumed (gallons)</t>
  </si>
  <si>
    <t>Northern Coast Range Prov , CA,Horizontal-Mud Pump Rated Horsepower (hp/engine)</t>
  </si>
  <si>
    <t>Northern Coast Range Prov , CA,Horizontal-Drill Rig Mud Pumps Load Factor</t>
  </si>
  <si>
    <t>Northern Coast Range Prov , CA,Horizontal-Drill Rig Spud Depth  (ft/spud)</t>
  </si>
  <si>
    <t>Northern Coast Range Prov , CA,Horizontal-Drill Rig Spud Duration (hrs)</t>
  </si>
  <si>
    <t>Northern Coast Range Prov , CA,Horizontal-Draw Rig Number of Engine per Rig (number/rig)</t>
  </si>
  <si>
    <t>Not Assigned - SURVEY AVERAGE , AK,Diesel-Electric-horizontal-Generator Load Factor</t>
  </si>
  <si>
    <t>Not Assigned - SURVEY AVERAGE , AK,Diesel-Electric-horizontal-Generator Number of Engine per Spud (number/rig)</t>
  </si>
  <si>
    <t>Not Assigned - SURVEY AVERAGE , AK,Diesel-Electric-horizontal-Generator Rated Horsepower (hp/engine)</t>
  </si>
  <si>
    <t>Not Assigned - SURVEY AVERAGE , AK,Diesel-Electric-horizontal-Generator Hours of Operation (hours/spud)</t>
  </si>
  <si>
    <t>Not Assigned - SURVEY AVERAGE , AK,horizontal-Generator Rated Horsepower (hp/engine)</t>
  </si>
  <si>
    <t>Not Assigned - SURVEY AVERAGE , AK,horizontal-Generator Load Factor</t>
  </si>
  <si>
    <t>Not Assigned - SURVEY AVERAGE , AK,horizontal-Generator Number of Engine per Rig (number/rig)</t>
  </si>
  <si>
    <t>Not Assigned - SURVEY AVERAGE , AK,horizontal-Generator Hours of Operation (hours/spud)</t>
  </si>
  <si>
    <t>Not Assigned - SURVEY AVERAGE , AK,Horizontal-Draw Rig Rated Horsepower (hp/engine)</t>
  </si>
  <si>
    <t>Not Assigned - SURVEY AVERAGE , AK,Horizontal-Draw Rig Load Factor</t>
  </si>
  <si>
    <t>Not Assigned - SURVEY AVERAGE , AK,Horizontal-Draw Rig Hours of Operation (hours/spud)</t>
  </si>
  <si>
    <t>Not Assigned - SURVEY AVERAGE , AK,Horizontal-Mud Pump Hours of Operation (hours/spud)</t>
  </si>
  <si>
    <t>Not Assigned - SURVEY AVERAGE , AK,Horizontal-Mud Pump Number of Engine per Rig (number/rig)</t>
  </si>
  <si>
    <t>Not Assigned - SURVEY AVERAGE , AK,Horizontal-Drill Rig Fuel Consumed (gallons)</t>
  </si>
  <si>
    <t>Not Assigned - SURVEY AVERAGE , AK,Horizontal-Mud Pump Rated Horsepower (hp/engine)</t>
  </si>
  <si>
    <t>Not Assigned - SURVEY AVERAGE , AK,Horizontal-Drill Rig Mud Pumps Load Factor</t>
  </si>
  <si>
    <t>Not Assigned - SURVEY AVERAGE , AK,Horizontal-Drill Rig Spud Depth  (ft/spud)</t>
  </si>
  <si>
    <t>Not Assigned - SURVEY AVERAGE , AK,Horizontal-Drill Rig Spud Duration (hrs)</t>
  </si>
  <si>
    <t>Not Assigned - SURVEY AVERAGE , AK,Horizontal-Draw Rig Number of Engine per Rig (number/rig)</t>
  </si>
  <si>
    <t>Orogrande Basin , NM,Diesel-Electric-horizontal-Generator Load Factor</t>
  </si>
  <si>
    <t>Orogrande Basin , NM,Diesel-Electric-horizontal-Generator Number of Engine per Spud (number/rig)</t>
  </si>
  <si>
    <t>Orogrande Basin , NM,Diesel-Electric-horizontal-Generator Rated Horsepower (hp/engine)</t>
  </si>
  <si>
    <t>Orogrande Basin , NM,Diesel-Electric-horizontal-Generator Hours of Operation (hours/spud)</t>
  </si>
  <si>
    <t>Orogrande Basin , NM,horizontal-Generator Rated Horsepower (hp/engine)</t>
  </si>
  <si>
    <t>Orogrande Basin , NM,horizontal-Generator Load Factor</t>
  </si>
  <si>
    <t>Orogrande Basin , NM,horizontal-Generator Number of Engine per Rig (number/rig)</t>
  </si>
  <si>
    <t>Orogrande Basin , NM,horizontal-Generator Hours of Operation (hours/spud)</t>
  </si>
  <si>
    <t>Orogrande Basin , NM,Horizontal-Draw Rig Rated Horsepower (hp/engine)</t>
  </si>
  <si>
    <t>Orogrande Basin , NM,Horizontal-Draw Rig Load Factor</t>
  </si>
  <si>
    <t>Orogrande Basin , NM,Horizontal-Draw Rig Hours of Operation (hours/spud)</t>
  </si>
  <si>
    <t>Orogrande Basin , NM,Horizontal-Mud Pump Hours of Operation (hours/spud)</t>
  </si>
  <si>
    <t>Orogrande Basin , NM,Horizontal-Mud Pump Number of Engine per Rig (number/rig)</t>
  </si>
  <si>
    <t>Orogrande Basin , NM,Horizontal-Drill Rig Fuel Consumed (gallons)</t>
  </si>
  <si>
    <t>Orogrande Basin , NM,Horizontal-Mud Pump Rated Horsepower (hp/engine)</t>
  </si>
  <si>
    <t>Orogrande Basin , NM,Horizontal-Drill Rig Mud Pumps Load Factor</t>
  </si>
  <si>
    <t>Orogrande Basin , NM,Horizontal-Drill Rig Spud Depth  (ft/spud)</t>
  </si>
  <si>
    <t>Orogrande Basin , NM,Horizontal-Drill Rig Spud Duration (hrs)</t>
  </si>
  <si>
    <t>Orogrande Basin , NM,Horizontal-Draw Rig Number of Engine per Rig (number/rig)</t>
  </si>
  <si>
    <t>Overthrust&amp;Wasatch Uplift , UT,Diesel-Electric-horizontal-Generator Load Factor</t>
  </si>
  <si>
    <t>Overthrust&amp;Wasatch Uplift , UT,Diesel-Electric-horizontal-Generator Number of Engine per Spud (number/rig)</t>
  </si>
  <si>
    <t>Overthrust&amp;Wasatch Uplift , UT,Diesel-Electric-horizontal-Generator Rated Horsepower (hp/engine)</t>
  </si>
  <si>
    <t>Overthrust&amp;Wasatch Uplift , UT,Diesel-Electric-horizontal-Generator Hours of Operation (hours/spud)</t>
  </si>
  <si>
    <t>Overthrust&amp;Wasatch Uplift , UT,horizontal-Generator Rated Horsepower (hp/engine)</t>
  </si>
  <si>
    <t>Overthrust&amp;Wasatch Uplift , UT,horizontal-Generator Load Factor</t>
  </si>
  <si>
    <t>Overthrust&amp;Wasatch Uplift , UT,horizontal-Generator Number of Engine per Rig (number/rig)</t>
  </si>
  <si>
    <t>Overthrust&amp;Wasatch Uplift , UT,horizontal-Generator Hours of Operation (hours/spud)</t>
  </si>
  <si>
    <t>Overthrust&amp;Wasatch Uplift , UT,Horizontal-Draw Rig Rated Horsepower (hp/engine)</t>
  </si>
  <si>
    <t>Overthrust&amp;Wasatch Uplift , UT,Horizontal-Draw Rig Load Factor</t>
  </si>
  <si>
    <t>Overthrust&amp;Wasatch Uplift , UT,Horizontal-Draw Rig Hours of Operation (hours/spud)</t>
  </si>
  <si>
    <t>Overthrust&amp;Wasatch Uplift , UT,Horizontal-Mud Pump Hours of Operation (hours/spud)</t>
  </si>
  <si>
    <t>Overthrust&amp;Wasatch Uplift , UT,Horizontal-Mud Pump Number of Engine per Rig (number/rig)</t>
  </si>
  <si>
    <t>Overthrust&amp;Wasatch Uplift , UT,Horizontal-Drill Rig Fuel Consumed (gallons)</t>
  </si>
  <si>
    <t>Overthrust&amp;Wasatch Uplift , UT,Horizontal-Mud Pump Rated Horsepower (hp/engine)</t>
  </si>
  <si>
    <t>Overthrust&amp;Wasatch Uplift , UT,Horizontal-Drill Rig Mud Pumps Load Factor</t>
  </si>
  <si>
    <t>Overthrust&amp;Wasatch Uplift , UT,Horizontal-Drill Rig Spud Depth  (ft/spud)</t>
  </si>
  <si>
    <t>Overthrust&amp;Wasatch Uplift , UT,Horizontal-Drill Rig Spud Duration (hrs)</t>
  </si>
  <si>
    <t>Overthrust&amp;Wasatch Uplift , UT,Horizontal-Draw Rig Number of Engine per Rig (number/rig)</t>
  </si>
  <si>
    <t>Palo Duro Basin , NM,Diesel-Electric-horizontal-Generator Load Factor</t>
  </si>
  <si>
    <t>Palo Duro Basin , NM,Diesel-Electric-horizontal-Generator Number of Engine per Spud (number/rig)</t>
  </si>
  <si>
    <t>Palo Duro Basin , NM,Diesel-Electric-horizontal-Generator Rated Horsepower (hp/engine)</t>
  </si>
  <si>
    <t>Palo Duro Basin , NM,Diesel-Electric-horizontal-Generator Hours of Operation (hours/spud)</t>
  </si>
  <si>
    <t>Palo Duro Basin , NM,horizontal-Generator Rated Horsepower (hp/engine)</t>
  </si>
  <si>
    <t>Palo Duro Basin , NM,horizontal-Generator Load Factor</t>
  </si>
  <si>
    <t>Palo Duro Basin , NM,horizontal-Generator Number of Engine per Rig (number/rig)</t>
  </si>
  <si>
    <t>Palo Duro Basin , NM,horizontal-Generator Hours of Operation (hours/spud)</t>
  </si>
  <si>
    <t>Palo Duro Basin , NM,Horizontal-Draw Rig Rated Horsepower (hp/engine)</t>
  </si>
  <si>
    <t>Palo Duro Basin , NM,Horizontal-Draw Rig Load Factor</t>
  </si>
  <si>
    <t>Palo Duro Basin , NM,Horizontal-Draw Rig Hours of Operation (hours/spud)</t>
  </si>
  <si>
    <t>Palo Duro Basin , NM,Horizontal-Mud Pump Hours of Operation (hours/spud)</t>
  </si>
  <si>
    <t>Palo Duro Basin , NM,Horizontal-Mud Pump Number of Engine per Rig (number/rig)</t>
  </si>
  <si>
    <t>Palo Duro Basin , NM,Horizontal-Drill Rig Fuel Consumed (gallons)</t>
  </si>
  <si>
    <t>Palo Duro Basin , NM,Horizontal-Mud Pump Rated Horsepower (hp/engine)</t>
  </si>
  <si>
    <t>Palo Duro Basin , NM,Horizontal-Drill Rig Mud Pumps Load Factor</t>
  </si>
  <si>
    <t>Palo Duro Basin , NM,Horizontal-Drill Rig Spud Depth  (ft/spud)</t>
  </si>
  <si>
    <t>Palo Duro Basin , NM,Horizontal-Drill Rig Spud Duration (hrs)</t>
  </si>
  <si>
    <t>Palo Duro Basin , NM,Horizontal-Draw Rig Number of Engine per Rig (number/rig)</t>
  </si>
  <si>
    <t>Palo Duro Basin , OK</t>
  </si>
  <si>
    <t>Palo Duro Basin , OK,Diesel-Electric-horizontal-Generator Load Factor</t>
  </si>
  <si>
    <t>Palo Duro Basin , OK,Diesel-Electric-horizontal-Generator Number of Engine per Spud (number/rig)</t>
  </si>
  <si>
    <t>Palo Duro Basin , OK,Diesel-Electric-horizontal-Generator Rated Horsepower (hp/engine)</t>
  </si>
  <si>
    <t>Palo Duro Basin , OK,Diesel-Electric-horizontal-Generator Hours of Operation (hours/spud)</t>
  </si>
  <si>
    <t>Palo Duro Basin , OK,horizontal-Generator Rated Horsepower (hp/engine)</t>
  </si>
  <si>
    <t>Palo Duro Basin , OK,horizontal-Generator Load Factor</t>
  </si>
  <si>
    <t>Palo Duro Basin , OK,horizontal-Generator Number of Engine per Rig (number/rig)</t>
  </si>
  <si>
    <t>Palo Duro Basin , OK,horizontal-Generator Hours of Operation (hours/spud)</t>
  </si>
  <si>
    <t>Palo Duro Basin , OK,Horizontal-Draw Rig Rated Horsepower (hp/engine)</t>
  </si>
  <si>
    <t>Palo Duro Basin , OK,Horizontal-Draw Rig Load Factor</t>
  </si>
  <si>
    <t>Palo Duro Basin , OK,Horizontal-Draw Rig Hours of Operation (hours/spud)</t>
  </si>
  <si>
    <t>Palo Duro Basin , OK,Horizontal-Mud Pump Hours of Operation (hours/spud)</t>
  </si>
  <si>
    <t>Palo Duro Basin , OK,Horizontal-Mud Pump Number of Engine per Rig (number/rig)</t>
  </si>
  <si>
    <t>Palo Duro Basin , OK,Horizontal-Drill Rig Fuel Consumed (gallons)</t>
  </si>
  <si>
    <t>Palo Duro Basin , OK,Horizontal-Mud Pump Rated Horsepower (hp/engine)</t>
  </si>
  <si>
    <t>Palo Duro Basin , OK,Horizontal-Drill Rig Mud Pumps Load Factor</t>
  </si>
  <si>
    <t>Palo Duro Basin , OK,Horizontal-Drill Rig Spud Depth  (ft/spud)</t>
  </si>
  <si>
    <t>Palo Duro Basin , OK,Horizontal-Drill Rig Spud Duration (hrs)</t>
  </si>
  <si>
    <t>Palo Duro Basin , OK,Horizontal-Draw Rig Number of Engine per Rig (number/rig)</t>
  </si>
  <si>
    <t>Palo Duro Basin , TX</t>
  </si>
  <si>
    <t>Palo Duro Basin , TX,Diesel-Electric-horizontal-Generator Load Factor</t>
  </si>
  <si>
    <t>Palo Duro Basin , TX,Diesel-Electric-horizontal-Generator Number of Engine per Spud (number/rig)</t>
  </si>
  <si>
    <t>Palo Duro Basin , TX,Diesel-Electric-horizontal-Generator Rated Horsepower (hp/engine)</t>
  </si>
  <si>
    <t>Palo Duro Basin , TX,Diesel-Electric-horizontal-Generator Hours of Operation (hours/spud)</t>
  </si>
  <si>
    <t>Palo Duro Basin , TX,horizontal-Generator Rated Horsepower (hp/engine)</t>
  </si>
  <si>
    <t>Palo Duro Basin , TX,horizontal-Generator Load Factor</t>
  </si>
  <si>
    <t>Palo Duro Basin , TX,horizontal-Generator Number of Engine per Rig (number/rig)</t>
  </si>
  <si>
    <t>Palo Duro Basin , TX,horizontal-Generator Hours of Operation (hours/spud)</t>
  </si>
  <si>
    <t>Palo Duro Basin , TX,Horizontal-Draw Rig Rated Horsepower (hp/engine)</t>
  </si>
  <si>
    <t>Palo Duro Basin , TX,Horizontal-Draw Rig Load Factor</t>
  </si>
  <si>
    <t>Palo Duro Basin , TX,Horizontal-Draw Rig Hours of Operation (hours/spud)</t>
  </si>
  <si>
    <t>Palo Duro Basin , TX,Horizontal-Mud Pump Hours of Operation (hours/spud)</t>
  </si>
  <si>
    <t>Palo Duro Basin , TX,Horizontal-Mud Pump Number of Engine per Rig (number/rig)</t>
  </si>
  <si>
    <t>Palo Duro Basin , TX,Horizontal-Drill Rig Fuel Consumed (gallons)</t>
  </si>
  <si>
    <t>Palo Duro Basin , TX,Horizontal-Mud Pump Rated Horsepower (hp/engine)</t>
  </si>
  <si>
    <t>Palo Duro Basin , TX,Horizontal-Drill Rig Mud Pumps Load Factor</t>
  </si>
  <si>
    <t>Palo Duro Basin , TX,Horizontal-Drill Rig Spud Depth  (ft/spud)</t>
  </si>
  <si>
    <t>Palo Duro Basin , TX,Horizontal-Drill Rig Spud Duration (hrs)</t>
  </si>
  <si>
    <t>Palo Duro Basin , TX,Horizontal-Draw Rig Number of Engine per Rig (number/rig)</t>
  </si>
  <si>
    <t>Paradox Basin , CO,Diesel-Electric-horizontal-Generator Load Factor</t>
  </si>
  <si>
    <t>Paradox Basin , CO,Diesel-Electric-horizontal-Generator Number of Engine per Spud (number/rig)</t>
  </si>
  <si>
    <t>Paradox Basin , CO,Diesel-Electric-horizontal-Generator Rated Horsepower (hp/engine)</t>
  </si>
  <si>
    <t>Paradox Basin , CO,Diesel-Electric-horizontal-Generator Hours of Operation (hours/spud)</t>
  </si>
  <si>
    <t>Paradox Basin , CO,horizontal-Generator Rated Horsepower (hp/engine)</t>
  </si>
  <si>
    <t>Paradox Basin , CO,horizontal-Generator Load Factor</t>
  </si>
  <si>
    <t>Paradox Basin , CO,horizontal-Generator Number of Engine per Rig (number/rig)</t>
  </si>
  <si>
    <t>Paradox Basin , CO,horizontal-Generator Hours of Operation (hours/spud)</t>
  </si>
  <si>
    <t>Paradox Basin , CO,Horizontal-Draw Rig Rated Horsepower (hp/engine)</t>
  </si>
  <si>
    <t>Paradox Basin , CO,Horizontal-Draw Rig Load Factor</t>
  </si>
  <si>
    <t>Paradox Basin , CO,Horizontal-Draw Rig Hours of Operation (hours/spud)</t>
  </si>
  <si>
    <t>Paradox Basin , CO,Horizontal-Mud Pump Hours of Operation (hours/spud)</t>
  </si>
  <si>
    <t>Paradox Basin , CO,Horizontal-Mud Pump Number of Engine per Rig (number/rig)</t>
  </si>
  <si>
    <t>Paradox Basin , CO,Horizontal-Drill Rig Fuel Consumed (gallons)</t>
  </si>
  <si>
    <t>Paradox Basin , CO,Horizontal-Mud Pump Rated Horsepower (hp/engine)</t>
  </si>
  <si>
    <t>Paradox Basin , CO,Horizontal-Drill Rig Mud Pumps Load Factor</t>
  </si>
  <si>
    <t>Paradox Basin , CO,Horizontal-Drill Rig Spud Depth  (ft/spud)</t>
  </si>
  <si>
    <t>Paradox Basin , CO,Horizontal-Drill Rig Spud Duration (hrs)</t>
  </si>
  <si>
    <t>Paradox Basin , CO,Horizontal-Draw Rig Number of Engine per Rig (number/rig)</t>
  </si>
  <si>
    <t>Paradox Basin , UT,Diesel-Electric-horizontal-Generator Load Factor</t>
  </si>
  <si>
    <t>Paradox Basin , UT,Diesel-Electric-horizontal-Generator Number of Engine per Spud (number/rig)</t>
  </si>
  <si>
    <t>Paradox Basin , UT,Diesel-Electric-horizontal-Generator Rated Horsepower (hp/engine)</t>
  </si>
  <si>
    <t>Paradox Basin , UT,Diesel-Electric-horizontal-Generator Hours of Operation (hours/spud)</t>
  </si>
  <si>
    <t>Paradox Basin , UT,horizontal-Generator Rated Horsepower (hp/engine)</t>
  </si>
  <si>
    <t>Paradox Basin , UT,horizontal-Generator Load Factor</t>
  </si>
  <si>
    <t>Paradox Basin , UT,horizontal-Generator Number of Engine per Rig (number/rig)</t>
  </si>
  <si>
    <t>Paradox Basin , UT,horizontal-Generator Hours of Operation (hours/spud)</t>
  </si>
  <si>
    <t>Paradox Basin , UT,Horizontal-Draw Rig Rated Horsepower (hp/engine)</t>
  </si>
  <si>
    <t>Paradox Basin , UT,Horizontal-Draw Rig Load Factor</t>
  </si>
  <si>
    <t>Paradox Basin , UT,Horizontal-Draw Rig Hours of Operation (hours/spud)</t>
  </si>
  <si>
    <t>Paradox Basin , UT,Horizontal-Mud Pump Hours of Operation (hours/spud)</t>
  </si>
  <si>
    <t>Paradox Basin , UT,Horizontal-Mud Pump Number of Engine per Rig (number/rig)</t>
  </si>
  <si>
    <t>Paradox Basin , UT,Horizontal-Drill Rig Fuel Consumed (gallons)</t>
  </si>
  <si>
    <t>Paradox Basin , UT,Horizontal-Mud Pump Rated Horsepower (hp/engine)</t>
  </si>
  <si>
    <t>Paradox Basin , UT,Horizontal-Drill Rig Mud Pumps Load Factor</t>
  </si>
  <si>
    <t>Paradox Basin , UT,Horizontal-Drill Rig Spud Depth  (ft/spud)</t>
  </si>
  <si>
    <t>Paradox Basin , UT,Horizontal-Drill Rig Spud Duration (hrs)</t>
  </si>
  <si>
    <t>Paradox Basin , UT,Horizontal-Draw Rig Number of Engine per Rig (number/rig)</t>
  </si>
  <si>
    <t>Pedregosa Basin , AZ,Diesel-Electric-horizontal-Generator Load Factor</t>
  </si>
  <si>
    <t>Pedregosa Basin , AZ,Diesel-Electric-horizontal-Generator Number of Engine per Spud (number/rig)</t>
  </si>
  <si>
    <t>Pedregosa Basin , AZ,Diesel-Electric-horizontal-Generator Rated Horsepower (hp/engine)</t>
  </si>
  <si>
    <t>Pedregosa Basin , AZ,Diesel-Electric-horizontal-Generator Hours of Operation (hours/spud)</t>
  </si>
  <si>
    <t>Pedregosa Basin , AZ,horizontal-Generator Rated Horsepower (hp/engine)</t>
  </si>
  <si>
    <t>Pedregosa Basin , AZ,horizontal-Generator Load Factor</t>
  </si>
  <si>
    <t>Pedregosa Basin , AZ,horizontal-Generator Number of Engine per Rig (number/rig)</t>
  </si>
  <si>
    <t>Pedregosa Basin , AZ,horizontal-Generator Hours of Operation (hours/spud)</t>
  </si>
  <si>
    <t>Pedregosa Basin , AZ,Horizontal-Draw Rig Rated Horsepower (hp/engine)</t>
  </si>
  <si>
    <t>Pedregosa Basin , AZ,Horizontal-Draw Rig Load Factor</t>
  </si>
  <si>
    <t>Pedregosa Basin , AZ,Horizontal-Draw Rig Hours of Operation (hours/spud)</t>
  </si>
  <si>
    <t>Pedregosa Basin , AZ,Horizontal-Mud Pump Hours of Operation (hours/spud)</t>
  </si>
  <si>
    <t>Pedregosa Basin , AZ,Horizontal-Mud Pump Number of Engine per Rig (number/rig)</t>
  </si>
  <si>
    <t>Pedregosa Basin , AZ,Horizontal-Drill Rig Fuel Consumed (gallons)</t>
  </si>
  <si>
    <t>Pedregosa Basin , AZ,Horizontal-Mud Pump Rated Horsepower (hp/engine)</t>
  </si>
  <si>
    <t>Pedregosa Basin , AZ,Horizontal-Drill Rig Mud Pumps Load Factor</t>
  </si>
  <si>
    <t>Pedregosa Basin , AZ,Horizontal-Drill Rig Spud Depth  (ft/spud)</t>
  </si>
  <si>
    <t>Pedregosa Basin , AZ,Horizontal-Drill Rig Spud Duration (hrs)</t>
  </si>
  <si>
    <t>Pedregosa Basin , AZ,Horizontal-Draw Rig Number of Engine per Rig (number/rig)</t>
  </si>
  <si>
    <t>Pedregosa Basin , NM,Diesel-Electric-horizontal-Generator Load Factor</t>
  </si>
  <si>
    <t>Pedregosa Basin , NM,Diesel-Electric-horizontal-Generator Number of Engine per Spud (number/rig)</t>
  </si>
  <si>
    <t>Pedregosa Basin , NM,Diesel-Electric-horizontal-Generator Rated Horsepower (hp/engine)</t>
  </si>
  <si>
    <t>Pedregosa Basin , NM,Diesel-Electric-horizontal-Generator Hours of Operation (hours/spud)</t>
  </si>
  <si>
    <t>Pedregosa Basin , NM,horizontal-Generator Rated Horsepower (hp/engine)</t>
  </si>
  <si>
    <t>Pedregosa Basin , NM,horizontal-Generator Load Factor</t>
  </si>
  <si>
    <t>Pedregosa Basin , NM,horizontal-Generator Number of Engine per Rig (number/rig)</t>
  </si>
  <si>
    <t>Pedregosa Basin , NM,horizontal-Generator Hours of Operation (hours/spud)</t>
  </si>
  <si>
    <t>Pedregosa Basin , NM,Horizontal-Draw Rig Rated Horsepower (hp/engine)</t>
  </si>
  <si>
    <t>Pedregosa Basin , NM,Horizontal-Draw Rig Load Factor</t>
  </si>
  <si>
    <t>Pedregosa Basin , NM,Horizontal-Draw Rig Hours of Operation (hours/spud)</t>
  </si>
  <si>
    <t>Pedregosa Basin , NM,Horizontal-Mud Pump Hours of Operation (hours/spud)</t>
  </si>
  <si>
    <t>Pedregosa Basin , NM,Horizontal-Mud Pump Number of Engine per Rig (number/rig)</t>
  </si>
  <si>
    <t>Pedregosa Basin , NM,Horizontal-Drill Rig Fuel Consumed (gallons)</t>
  </si>
  <si>
    <t>Pedregosa Basin , NM,Horizontal-Mud Pump Rated Horsepower (hp/engine)</t>
  </si>
  <si>
    <t>Pedregosa Basin , NM,Horizontal-Drill Rig Mud Pumps Load Factor</t>
  </si>
  <si>
    <t>Pedregosa Basin , NM,Horizontal-Drill Rig Spud Depth  (ft/spud)</t>
  </si>
  <si>
    <t>Pedregosa Basin , NM,Horizontal-Drill Rig Spud Duration (hrs)</t>
  </si>
  <si>
    <t>Pedregosa Basin , NM,Horizontal-Draw Rig Number of Engine per Rig (number/rig)</t>
  </si>
  <si>
    <t>Permian Basin , NM,Diesel-Electric-horizontal-Generator Load Factor</t>
  </si>
  <si>
    <t>Permian Basin , NM,Diesel-Electric-horizontal-Generator Number of Engine per Spud (number/rig)</t>
  </si>
  <si>
    <t>Permian Basin , NM,Diesel-Electric-horizontal-Generator Rated Horsepower (hp/engine)</t>
  </si>
  <si>
    <t>Permian Basin , NM,Diesel-Electric-horizontal-Generator Hours of Operation (hours/spud)</t>
  </si>
  <si>
    <t>Permian Basin , NM,horizontal-Generator Rated Horsepower (hp/engine)</t>
  </si>
  <si>
    <t>Permian Basin , NM,horizontal-Generator Load Factor</t>
  </si>
  <si>
    <t>Permian Basin , NM,horizontal-Generator Number of Engine per Rig (number/rig)</t>
  </si>
  <si>
    <t>Permian Basin , NM,horizontal-Generator Hours of Operation (hours/spud)</t>
  </si>
  <si>
    <t>Permian Basin , NM,Horizontal-Draw Rig Rated Horsepower (hp/engine)</t>
  </si>
  <si>
    <t>Permian Basin , NM,Horizontal-Draw Rig Load Factor</t>
  </si>
  <si>
    <t>Permian Basin , NM,Horizontal-Draw Rig Hours of Operation (hours/spud)</t>
  </si>
  <si>
    <t>Permian Basin , NM,Horizontal-Mud Pump Hours of Operation (hours/spud)</t>
  </si>
  <si>
    <t>Permian Basin , NM,Horizontal-Mud Pump Number of Engine per Rig (number/rig)</t>
  </si>
  <si>
    <t>Permian Basin , NM,Horizontal-Drill Rig Fuel Consumed (gallons)</t>
  </si>
  <si>
    <t>Permian Basin , NM,Horizontal-Mud Pump Rated Horsepower (hp/engine)</t>
  </si>
  <si>
    <t>Permian Basin , NM,Horizontal-Drill Rig Mud Pumps Load Factor</t>
  </si>
  <si>
    <t>Permian Basin , NM,Horizontal-Drill Rig Spud Depth  (ft/spud)</t>
  </si>
  <si>
    <t>Permian Basin , NM,Horizontal-Drill Rig Spud Duration (hrs)</t>
  </si>
  <si>
    <t>Permian Basin , NM,Horizontal-Draw Rig Number of Engine per Rig (number/rig)</t>
  </si>
  <si>
    <t>Permian Basin , TX</t>
  </si>
  <si>
    <t>Permian Basin , TX,Diesel-Electric-horizontal-Generator Load Factor</t>
  </si>
  <si>
    <t>Permian Basin , TX,Diesel-Electric-horizontal-Generator Number of Engine per Spud (number/rig)</t>
  </si>
  <si>
    <t>Permian Basin , TX,Diesel-Electric-horizontal-Generator Rated Horsepower (hp/engine)</t>
  </si>
  <si>
    <t>Permian Basin , TX,Diesel-Electric-horizontal-Generator Hours of Operation (hours/spud)</t>
  </si>
  <si>
    <t>Permian Basin , TX,horizontal-Generator Rated Horsepower (hp/engine)</t>
  </si>
  <si>
    <t>Permian Basin , TX,horizontal-Generator Load Factor</t>
  </si>
  <si>
    <t>Permian Basin , TX,horizontal-Generator Number of Engine per Rig (number/rig)</t>
  </si>
  <si>
    <t>Permian Basin , TX,horizontal-Generator Hours of Operation (hours/spud)</t>
  </si>
  <si>
    <t>Permian Basin , TX,Horizontal-Draw Rig Rated Horsepower (hp/engine)</t>
  </si>
  <si>
    <t>Permian Basin , TX,Horizontal-Draw Rig Load Factor</t>
  </si>
  <si>
    <t>Permian Basin , TX,Horizontal-Draw Rig Hours of Operation (hours/spud)</t>
  </si>
  <si>
    <t>Permian Basin , TX,Horizontal-Mud Pump Hours of Operation (hours/spud)</t>
  </si>
  <si>
    <t>Permian Basin , TX,Horizontal-Mud Pump Number of Engine per Rig (number/rig)</t>
  </si>
  <si>
    <t>Permian Basin , TX,Horizontal-Drill Rig Fuel Consumed (gallons)</t>
  </si>
  <si>
    <t>Permian Basin , TX,Horizontal-Mud Pump Rated Horsepower (hp/engine)</t>
  </si>
  <si>
    <t>Permian Basin , TX,Horizontal-Drill Rig Mud Pumps Load Factor</t>
  </si>
  <si>
    <t>Permian Basin , TX,Horizontal-Drill Rig Spud Depth  (ft/spud)</t>
  </si>
  <si>
    <t>Permian Basin , TX,Horizontal-Drill Rig Spud Duration (hrs)</t>
  </si>
  <si>
    <t>Permian Basin , TX,Horizontal-Draw Rig Number of Engine per Rig (number/rig)</t>
  </si>
  <si>
    <t>Piceance Basin , CO,Diesel-Electric-horizontal-Generator Load Factor</t>
  </si>
  <si>
    <t>Piceance Basin , CO,Diesel-Electric-horizontal-Generator Number of Engine per Spud (number/rig)</t>
  </si>
  <si>
    <t>Piceance Basin , CO,Diesel-Electric-horizontal-Generator Rated Horsepower (hp/engine)</t>
  </si>
  <si>
    <t>Piceance Basin , CO,Diesel-Electric-horizontal-Generator Hours of Operation (hours/spud)</t>
  </si>
  <si>
    <t>Piceance Basin , CO,horizontal-Generator Rated Horsepower (hp/engine)</t>
  </si>
  <si>
    <t>Piceance Basin , CO,horizontal-Generator Load Factor</t>
  </si>
  <si>
    <t>Piceance Basin , CO,horizontal-Generator Number of Engine per Rig (number/rig)</t>
  </si>
  <si>
    <t>Piceance Basin , CO,horizontal-Generator Hours of Operation (hours/spud)</t>
  </si>
  <si>
    <t>Piceance Basin , CO,Horizontal-Draw Rig Rated Horsepower (hp/engine)</t>
  </si>
  <si>
    <t>Piceance Basin , CO,Horizontal-Draw Rig Load Factor</t>
  </si>
  <si>
    <t>Piceance Basin , CO,Horizontal-Draw Rig Hours of Operation (hours/spud)</t>
  </si>
  <si>
    <t>Piceance Basin , CO,Horizontal-Mud Pump Hours of Operation (hours/spud)</t>
  </si>
  <si>
    <t>Piceance Basin , CO,Horizontal-Mud Pump Number of Engine per Rig (number/rig)</t>
  </si>
  <si>
    <t>Piceance Basin , CO,Horizontal-Drill Rig Fuel Consumed (gallons)</t>
  </si>
  <si>
    <t>Piceance Basin , CO,Horizontal-Mud Pump Rated Horsepower (hp/engine)</t>
  </si>
  <si>
    <t>Piceance Basin , CO,Horizontal-Drill Rig Mud Pumps Load Factor</t>
  </si>
  <si>
    <t>Piceance Basin , CO,Horizontal-Drill Rig Spud Depth  (ft/spud)</t>
  </si>
  <si>
    <t>Piceance Basin , CO,Horizontal-Drill Rig Spud Duration (hrs)</t>
  </si>
  <si>
    <t>Piceance Basin , CO,Horizontal-Draw Rig Number of Engine per Rig (number/rig)</t>
  </si>
  <si>
    <t>Plateau Sedimentary Prov , AZ,Diesel-Electric-horizontal-Generator Load Factor</t>
  </si>
  <si>
    <t>Plateau Sedimentary Prov , AZ,Diesel-Electric-horizontal-Generator Number of Engine per Spud (number/rig)</t>
  </si>
  <si>
    <t>Plateau Sedimentary Prov , AZ,Diesel-Electric-horizontal-Generator Rated Horsepower (hp/engine)</t>
  </si>
  <si>
    <t>Plateau Sedimentary Prov , AZ,Diesel-Electric-horizontal-Generator Hours of Operation (hours/spud)</t>
  </si>
  <si>
    <t>Plateau Sedimentary Prov , AZ,horizontal-Generator Rated Horsepower (hp/engine)</t>
  </si>
  <si>
    <t>Plateau Sedimentary Prov , AZ,horizontal-Generator Load Factor</t>
  </si>
  <si>
    <t>Plateau Sedimentary Prov , AZ,horizontal-Generator Number of Engine per Rig (number/rig)</t>
  </si>
  <si>
    <t>Plateau Sedimentary Prov , AZ,horizontal-Generator Hours of Operation (hours/spud)</t>
  </si>
  <si>
    <t>Plateau Sedimentary Prov , AZ,Horizontal-Draw Rig Rated Horsepower (hp/engine)</t>
  </si>
  <si>
    <t>Plateau Sedimentary Prov , AZ,Horizontal-Draw Rig Load Factor</t>
  </si>
  <si>
    <t>Plateau Sedimentary Prov , AZ,Horizontal-Draw Rig Hours of Operation (hours/spud)</t>
  </si>
  <si>
    <t>Plateau Sedimentary Prov , AZ,Horizontal-Mud Pump Hours of Operation (hours/spud)</t>
  </si>
  <si>
    <t>Plateau Sedimentary Prov , AZ,Horizontal-Mud Pump Number of Engine per Rig (number/rig)</t>
  </si>
  <si>
    <t>Plateau Sedimentary Prov , AZ,Horizontal-Drill Rig Fuel Consumed (gallons)</t>
  </si>
  <si>
    <t>Plateau Sedimentary Prov , AZ,Horizontal-Mud Pump Rated Horsepower (hp/engine)</t>
  </si>
  <si>
    <t>Plateau Sedimentary Prov , AZ,Horizontal-Drill Rig Mud Pumps Load Factor</t>
  </si>
  <si>
    <t>Plateau Sedimentary Prov , AZ,Horizontal-Drill Rig Spud Depth  (ft/spud)</t>
  </si>
  <si>
    <t>Plateau Sedimentary Prov , AZ,Horizontal-Drill Rig Spud Duration (hrs)</t>
  </si>
  <si>
    <t>Plateau Sedimentary Prov , AZ,Horizontal-Draw Rig Number of Engine per Rig (number/rig)</t>
  </si>
  <si>
    <t>Plateau Sedimentary Prov , UT,Diesel-Electric-horizontal-Generator Load Factor</t>
  </si>
  <si>
    <t>Plateau Sedimentary Prov , UT,Diesel-Electric-horizontal-Generator Number of Engine per Spud (number/rig)</t>
  </si>
  <si>
    <t>Plateau Sedimentary Prov , UT,Diesel-Electric-horizontal-Generator Rated Horsepower (hp/engine)</t>
  </si>
  <si>
    <t>Plateau Sedimentary Prov , UT,Diesel-Electric-horizontal-Generator Hours of Operation (hours/spud)</t>
  </si>
  <si>
    <t>Plateau Sedimentary Prov , UT,horizontal-Generator Rated Horsepower (hp/engine)</t>
  </si>
  <si>
    <t>Plateau Sedimentary Prov , UT,horizontal-Generator Load Factor</t>
  </si>
  <si>
    <t>Plateau Sedimentary Prov , UT,horizontal-Generator Number of Engine per Rig (number/rig)</t>
  </si>
  <si>
    <t>Plateau Sedimentary Prov , UT,horizontal-Generator Hours of Operation (hours/spud)</t>
  </si>
  <si>
    <t>Plateau Sedimentary Prov , UT,Horizontal-Draw Rig Rated Horsepower (hp/engine)</t>
  </si>
  <si>
    <t>Plateau Sedimentary Prov , UT,Horizontal-Draw Rig Load Factor</t>
  </si>
  <si>
    <t>Plateau Sedimentary Prov , UT,Horizontal-Draw Rig Hours of Operation (hours/spud)</t>
  </si>
  <si>
    <t>Plateau Sedimentary Prov , UT,Horizontal-Mud Pump Hours of Operation (hours/spud)</t>
  </si>
  <si>
    <t>Plateau Sedimentary Prov , UT,Horizontal-Mud Pump Number of Engine per Rig (number/rig)</t>
  </si>
  <si>
    <t>Plateau Sedimentary Prov , UT,Horizontal-Drill Rig Fuel Consumed (gallons)</t>
  </si>
  <si>
    <t>Plateau Sedimentary Prov , UT,Horizontal-Mud Pump Rated Horsepower (hp/engine)</t>
  </si>
  <si>
    <t>Plateau Sedimentary Prov , UT,Horizontal-Drill Rig Mud Pumps Load Factor</t>
  </si>
  <si>
    <t>Plateau Sedimentary Prov , UT,Horizontal-Drill Rig Spud Depth  (ft/spud)</t>
  </si>
  <si>
    <t>Plateau Sedimentary Prov , UT,Horizontal-Drill Rig Spud Duration (hrs)</t>
  </si>
  <si>
    <t>Plateau Sedimentary Prov , UT,Horizontal-Draw Rig Number of Engine per Rig (number/rig)</t>
  </si>
  <si>
    <t>Powder River Basin , MT,Diesel-Electric-horizontal-Generator Load Factor</t>
  </si>
  <si>
    <t>Powder River Basin , MT,Diesel-Electric-horizontal-Generator Number of Engine per Spud (number/rig)</t>
  </si>
  <si>
    <t>Powder River Basin , MT,Diesel-Electric-horizontal-Generator Rated Horsepower (hp/engine)</t>
  </si>
  <si>
    <t>Powder River Basin , MT,Diesel-Electric-horizontal-Generator Hours of Operation (hours/spud)</t>
  </si>
  <si>
    <t>Powder River Basin , MT,horizontal-Generator Rated Horsepower (hp/engine)</t>
  </si>
  <si>
    <t>Powder River Basin , MT,horizontal-Generator Load Factor</t>
  </si>
  <si>
    <t>Powder River Basin , MT,horizontal-Generator Number of Engine per Rig (number/rig)</t>
  </si>
  <si>
    <t>Powder River Basin , MT,horizontal-Generator Hours of Operation (hours/spud)</t>
  </si>
  <si>
    <t>Powder River Basin , MT,Horizontal-Draw Rig Rated Horsepower (hp/engine)</t>
  </si>
  <si>
    <t>Powder River Basin , MT,Horizontal-Draw Rig Load Factor</t>
  </si>
  <si>
    <t>Powder River Basin , MT,Horizontal-Draw Rig Hours of Operation (hours/spud)</t>
  </si>
  <si>
    <t>Powder River Basin , MT,Horizontal-Mud Pump Hours of Operation (hours/spud)</t>
  </si>
  <si>
    <t>Powder River Basin , MT,Horizontal-Mud Pump Number of Engine per Rig (number/rig)</t>
  </si>
  <si>
    <t>Powder River Basin , MT,Horizontal-Drill Rig Fuel Consumed (gallons)</t>
  </si>
  <si>
    <t>Powder River Basin , MT,Horizontal-Mud Pump Rated Horsepower (hp/engine)</t>
  </si>
  <si>
    <t>Powder River Basin , MT,Horizontal-Drill Rig Mud Pumps Load Factor</t>
  </si>
  <si>
    <t>Powder River Basin , MT,Horizontal-Drill Rig Spud Depth  (ft/spud)</t>
  </si>
  <si>
    <t>Powder River Basin , MT,Horizontal-Drill Rig Spud Duration (hrs)</t>
  </si>
  <si>
    <t>Powder River Basin , MT,Horizontal-Draw Rig Number of Engine per Rig (number/rig)</t>
  </si>
  <si>
    <t>Powder River Basin , SD,Diesel-Electric-horizontal-Generator Load Factor</t>
  </si>
  <si>
    <t>Powder River Basin , SD,Diesel-Electric-horizontal-Generator Number of Engine per Spud (number/rig)</t>
  </si>
  <si>
    <t>Powder River Basin , SD,Diesel-Electric-horizontal-Generator Rated Horsepower (hp/engine)</t>
  </si>
  <si>
    <t>Powder River Basin , SD,Diesel-Electric-horizontal-Generator Hours of Operation (hours/spud)</t>
  </si>
  <si>
    <t>Powder River Basin , SD,horizontal-Generator Rated Horsepower (hp/engine)</t>
  </si>
  <si>
    <t>Powder River Basin , SD,horizontal-Generator Load Factor</t>
  </si>
  <si>
    <t>Powder River Basin , SD,horizontal-Generator Number of Engine per Rig (number/rig)</t>
  </si>
  <si>
    <t>Powder River Basin , SD,horizontal-Generator Hours of Operation (hours/spud)</t>
  </si>
  <si>
    <t>Powder River Basin , SD,Horizontal-Draw Rig Rated Horsepower (hp/engine)</t>
  </si>
  <si>
    <t>Powder River Basin , SD,Horizontal-Draw Rig Load Factor</t>
  </si>
  <si>
    <t>Powder River Basin , SD,Horizontal-Draw Rig Hours of Operation (hours/spud)</t>
  </si>
  <si>
    <t>Powder River Basin , SD,Horizontal-Mud Pump Hours of Operation (hours/spud)</t>
  </si>
  <si>
    <t>Powder River Basin , SD,Horizontal-Mud Pump Number of Engine per Rig (number/rig)</t>
  </si>
  <si>
    <t>Powder River Basin , SD,Horizontal-Drill Rig Fuel Consumed (gallons)</t>
  </si>
  <si>
    <t>Powder River Basin , SD,Horizontal-Mud Pump Rated Horsepower (hp/engine)</t>
  </si>
  <si>
    <t>Powder River Basin , SD,Horizontal-Drill Rig Mud Pumps Load Factor</t>
  </si>
  <si>
    <t>Powder River Basin , SD,Horizontal-Drill Rig Spud Depth  (ft/spud)</t>
  </si>
  <si>
    <t>Powder River Basin , SD,Horizontal-Drill Rig Spud Duration (hrs)</t>
  </si>
  <si>
    <t>Powder River Basin , SD,Horizontal-Draw Rig Number of Engine per Rig (number/rig)</t>
  </si>
  <si>
    <t>Powder River Basin , WY,Diesel-Electric-horizontal-Generator Load Factor</t>
  </si>
  <si>
    <t>Powder River Basin , WY,Diesel-Electric-horizontal-Generator Number of Engine per Spud (number/rig)</t>
  </si>
  <si>
    <t>Powder River Basin , WY,Diesel-Electric-horizontal-Generator Rated Horsepower (hp/engine)</t>
  </si>
  <si>
    <t>Powder River Basin , WY,Diesel-Electric-horizontal-Generator Hours of Operation (hours/spud)</t>
  </si>
  <si>
    <t>Powder River Basin , WY,horizontal-Generator Rated Horsepower (hp/engine)</t>
  </si>
  <si>
    <t>Powder River Basin , WY,horizontal-Generator Load Factor</t>
  </si>
  <si>
    <t>Powder River Basin , WY,horizontal-Generator Number of Engine per Rig (number/rig)</t>
  </si>
  <si>
    <t>Powder River Basin , WY,horizontal-Generator Hours of Operation (hours/spud)</t>
  </si>
  <si>
    <t>Powder River Basin , WY,Horizontal-Draw Rig Rated Horsepower (hp/engine)</t>
  </si>
  <si>
    <t>Powder River Basin , WY,Horizontal-Draw Rig Load Factor</t>
  </si>
  <si>
    <t>Powder River Basin , WY,Horizontal-Draw Rig Hours of Operation (hours/spud)</t>
  </si>
  <si>
    <t>Powder River Basin , WY,Horizontal-Mud Pump Hours of Operation (hours/spud)</t>
  </si>
  <si>
    <t>Powder River Basin , WY,Horizontal-Mud Pump Number of Engine per Rig (number/rig)</t>
  </si>
  <si>
    <t>Powder River Basin , WY,Horizontal-Drill Rig Fuel Consumed (gallons)</t>
  </si>
  <si>
    <t>Powder River Basin , WY,Horizontal-Mud Pump Rated Horsepower (hp/engine)</t>
  </si>
  <si>
    <t>Powder River Basin , WY,Horizontal-Drill Rig Mud Pumps Load Factor</t>
  </si>
  <si>
    <t>Powder River Basin , WY,Horizontal-Drill Rig Spud Depth  (ft/spud)</t>
  </si>
  <si>
    <t>Powder River Basin , WY,Horizontal-Drill Rig Spud Duration (hrs)</t>
  </si>
  <si>
    <t>Powder River Basin , WY,Horizontal-Draw Rig Number of Engine per Rig (number/rig)</t>
  </si>
  <si>
    <t>Puget Sound Province , WA,Diesel-Electric-horizontal-Generator Load Factor</t>
  </si>
  <si>
    <t>Puget Sound Province , WA,Diesel-Electric-horizontal-Generator Number of Engine per Spud (number/rig)</t>
  </si>
  <si>
    <t>Puget Sound Province , WA,Diesel-Electric-horizontal-Generator Rated Horsepower (hp/engine)</t>
  </si>
  <si>
    <t>Puget Sound Province , WA,Diesel-Electric-horizontal-Generator Hours of Operation (hours/spud)</t>
  </si>
  <si>
    <t>Puget Sound Province , WA,horizontal-Generator Rated Horsepower (hp/engine)</t>
  </si>
  <si>
    <t>Puget Sound Province , WA,horizontal-Generator Load Factor</t>
  </si>
  <si>
    <t>Puget Sound Province , WA,horizontal-Generator Number of Engine per Rig (number/rig)</t>
  </si>
  <si>
    <t>Puget Sound Province , WA,horizontal-Generator Hours of Operation (hours/spud)</t>
  </si>
  <si>
    <t>Puget Sound Province , WA,Horizontal-Draw Rig Rated Horsepower (hp/engine)</t>
  </si>
  <si>
    <t>Puget Sound Province , WA,Horizontal-Draw Rig Load Factor</t>
  </si>
  <si>
    <t>Puget Sound Province , WA,Horizontal-Draw Rig Hours of Operation (hours/spud)</t>
  </si>
  <si>
    <t>Puget Sound Province , WA,Horizontal-Mud Pump Hours of Operation (hours/spud)</t>
  </si>
  <si>
    <t>Puget Sound Province , WA,Horizontal-Mud Pump Number of Engine per Rig (number/rig)</t>
  </si>
  <si>
    <t>Puget Sound Province , WA,Horizontal-Drill Rig Fuel Consumed (gallons)</t>
  </si>
  <si>
    <t>Puget Sound Province , WA,Horizontal-Mud Pump Rated Horsepower (hp/engine)</t>
  </si>
  <si>
    <t>Puget Sound Province , WA,Horizontal-Drill Rig Mud Pumps Load Factor</t>
  </si>
  <si>
    <t>Puget Sound Province , WA,Horizontal-Drill Rig Spud Depth  (ft/spud)</t>
  </si>
  <si>
    <t>Puget Sound Province , WA,Horizontal-Drill Rig Spud Duration (hrs)</t>
  </si>
  <si>
    <t>Puget Sound Province , WA,Horizontal-Draw Rig Number of Engine per Rig (number/rig)</t>
  </si>
  <si>
    <t>Sacramento Basin , CA,Diesel-Electric-horizontal-Generator Load Factor</t>
  </si>
  <si>
    <t>Sacramento Basin , CA,Diesel-Electric-horizontal-Generator Number of Engine per Spud (number/rig)</t>
  </si>
  <si>
    <t>Sacramento Basin , CA,Diesel-Electric-horizontal-Generator Rated Horsepower (hp/engine)</t>
  </si>
  <si>
    <t>Sacramento Basin , CA,Diesel-Electric-horizontal-Generator Hours of Operation (hours/spud)</t>
  </si>
  <si>
    <t>Sacramento Basin , CA,horizontal-Generator Rated Horsepower (hp/engine)</t>
  </si>
  <si>
    <t>Sacramento Basin , CA,horizontal-Generator Load Factor</t>
  </si>
  <si>
    <t>Sacramento Basin , CA,horizontal-Generator Number of Engine per Rig (number/rig)</t>
  </si>
  <si>
    <t>Sacramento Basin , CA,horizontal-Generator Hours of Operation (hours/spud)</t>
  </si>
  <si>
    <t>Sacramento Basin , CA,Horizontal-Draw Rig Rated Horsepower (hp/engine)</t>
  </si>
  <si>
    <t>Sacramento Basin , CA,Horizontal-Draw Rig Load Factor</t>
  </si>
  <si>
    <t>Sacramento Basin , CA,Horizontal-Draw Rig Hours of Operation (hours/spud)</t>
  </si>
  <si>
    <t>Sacramento Basin , CA,Horizontal-Mud Pump Hours of Operation (hours/spud)</t>
  </si>
  <si>
    <t>Sacramento Basin , CA,Horizontal-Mud Pump Number of Engine per Rig (number/rig)</t>
  </si>
  <si>
    <t>Sacramento Basin , CA,Horizontal-Drill Rig Fuel Consumed (gallons)</t>
  </si>
  <si>
    <t>Sacramento Basin , CA,Horizontal-Mud Pump Rated Horsepower (hp/engine)</t>
  </si>
  <si>
    <t>Sacramento Basin , CA,Horizontal-Drill Rig Mud Pumps Load Factor</t>
  </si>
  <si>
    <t>Sacramento Basin , CA,Horizontal-Drill Rig Spud Depth  (ft/spud)</t>
  </si>
  <si>
    <t>Sacramento Basin , CA,Horizontal-Drill Rig Spud Duration (hrs)</t>
  </si>
  <si>
    <t>Sacramento Basin , CA,Horizontal-Draw Rig Number of Engine per Rig (number/rig)</t>
  </si>
  <si>
    <t>Salton Basin , CA,Diesel-Electric-horizontal-Generator Load Factor</t>
  </si>
  <si>
    <t>Salton Basin , CA,Diesel-Electric-horizontal-Generator Number of Engine per Spud (number/rig)</t>
  </si>
  <si>
    <t>Salton Basin , CA,Diesel-Electric-horizontal-Generator Rated Horsepower (hp/engine)</t>
  </si>
  <si>
    <t>Salton Basin , CA,Diesel-Electric-horizontal-Generator Hours of Operation (hours/spud)</t>
  </si>
  <si>
    <t>Salton Basin , CA,horizontal-Generator Rated Horsepower (hp/engine)</t>
  </si>
  <si>
    <t>Salton Basin , CA,horizontal-Generator Load Factor</t>
  </si>
  <si>
    <t>Salton Basin , CA,horizontal-Generator Number of Engine per Rig (number/rig)</t>
  </si>
  <si>
    <t>Salton Basin , CA,horizontal-Generator Hours of Operation (hours/spud)</t>
  </si>
  <si>
    <t>Salton Basin , CA,Horizontal-Draw Rig Rated Horsepower (hp/engine)</t>
  </si>
  <si>
    <t>Salton Basin , CA,Horizontal-Draw Rig Load Factor</t>
  </si>
  <si>
    <t>Salton Basin , CA,Horizontal-Draw Rig Hours of Operation (hours/spud)</t>
  </si>
  <si>
    <t>Salton Basin , CA,Horizontal-Mud Pump Hours of Operation (hours/spud)</t>
  </si>
  <si>
    <t>Salton Basin , CA,Horizontal-Mud Pump Number of Engine per Rig (number/rig)</t>
  </si>
  <si>
    <t>Salton Basin , CA,Horizontal-Drill Rig Fuel Consumed (gallons)</t>
  </si>
  <si>
    <t>Salton Basin , CA,Horizontal-Mud Pump Rated Horsepower (hp/engine)</t>
  </si>
  <si>
    <t>Salton Basin , CA,Horizontal-Drill Rig Mud Pumps Load Factor</t>
  </si>
  <si>
    <t>Salton Basin , CA,Horizontal-Drill Rig Spud Depth  (ft/spud)</t>
  </si>
  <si>
    <t>Salton Basin , CA,Horizontal-Drill Rig Spud Duration (hrs)</t>
  </si>
  <si>
    <t>Salton Basin , CA,Horizontal-Draw Rig Number of Engine per Rig (number/rig)</t>
  </si>
  <si>
    <t>San Joaquin Basin , CA,Diesel-Electric-horizontal-Generator Load Factor</t>
  </si>
  <si>
    <t>San Joaquin Basin , CA,Diesel-Electric-horizontal-Generator Number of Engine per Spud (number/rig)</t>
  </si>
  <si>
    <t>San Joaquin Basin , CA,Diesel-Electric-horizontal-Generator Rated Horsepower (hp/engine)</t>
  </si>
  <si>
    <t>San Joaquin Basin , CA,Diesel-Electric-horizontal-Generator Hours of Operation (hours/spud)</t>
  </si>
  <si>
    <t>San Joaquin Basin , CA,horizontal-Generator Rated Horsepower (hp/engine)</t>
  </si>
  <si>
    <t>San Joaquin Basin , CA,horizontal-Generator Load Factor</t>
  </si>
  <si>
    <t>San Joaquin Basin , CA,horizontal-Generator Number of Engine per Rig (number/rig)</t>
  </si>
  <si>
    <t>San Joaquin Basin , CA,horizontal-Generator Hours of Operation (hours/spud)</t>
  </si>
  <si>
    <t>San Joaquin Basin , CA,Horizontal-Draw Rig Rated Horsepower (hp/engine)</t>
  </si>
  <si>
    <t>San Joaquin Basin , CA,Horizontal-Draw Rig Load Factor</t>
  </si>
  <si>
    <t>San Joaquin Basin , CA,Horizontal-Draw Rig Hours of Operation (hours/spud)</t>
  </si>
  <si>
    <t>San Joaquin Basin , CA,Horizontal-Mud Pump Hours of Operation (hours/spud)</t>
  </si>
  <si>
    <t>San Joaquin Basin , CA,Horizontal-Mud Pump Number of Engine per Rig (number/rig)</t>
  </si>
  <si>
    <t>San Joaquin Basin , CA,Horizontal-Drill Rig Fuel Consumed (gallons)</t>
  </si>
  <si>
    <t>San Joaquin Basin , CA,Horizontal-Mud Pump Rated Horsepower (hp/engine)</t>
  </si>
  <si>
    <t>San Joaquin Basin , CA,Horizontal-Drill Rig Mud Pumps Load Factor</t>
  </si>
  <si>
    <t>San Joaquin Basin , CA,Horizontal-Drill Rig Spud Depth  (ft/spud)</t>
  </si>
  <si>
    <t>San Joaquin Basin , CA,Horizontal-Drill Rig Spud Duration (hrs)</t>
  </si>
  <si>
    <t>San Joaquin Basin , CA,Horizontal-Draw Rig Number of Engine per Rig (number/rig)</t>
  </si>
  <si>
    <t>San Juan Basin , CO,Diesel-Electric-horizontal-Generator Load Factor</t>
  </si>
  <si>
    <t>San Juan Basin , CO,Diesel-Electric-horizontal-Generator Number of Engine per Spud (number/rig)</t>
  </si>
  <si>
    <t>San Juan Basin , CO,Diesel-Electric-horizontal-Generator Rated Horsepower (hp/engine)</t>
  </si>
  <si>
    <t>San Juan Basin , CO,Diesel-Electric-horizontal-Generator Hours of Operation (hours/spud)</t>
  </si>
  <si>
    <t>San Juan Basin , CO,horizontal-Generator Rated Horsepower (hp/engine)</t>
  </si>
  <si>
    <t>San Juan Basin , CO,horizontal-Generator Load Factor</t>
  </si>
  <si>
    <t>San Juan Basin , CO,horizontal-Generator Number of Engine per Rig (number/rig)</t>
  </si>
  <si>
    <t>San Juan Basin , CO,horizontal-Generator Hours of Operation (hours/spud)</t>
  </si>
  <si>
    <t>San Juan Basin , CO,Horizontal-Draw Rig Rated Horsepower (hp/engine)</t>
  </si>
  <si>
    <t>San Juan Basin , CO,Horizontal-Draw Rig Load Factor</t>
  </si>
  <si>
    <t>San Juan Basin , CO,Horizontal-Draw Rig Hours of Operation (hours/spud)</t>
  </si>
  <si>
    <t>San Juan Basin , CO,Horizontal-Mud Pump Hours of Operation (hours/spud)</t>
  </si>
  <si>
    <t>San Juan Basin , CO,Horizontal-Mud Pump Number of Engine per Rig (number/rig)</t>
  </si>
  <si>
    <t>San Juan Basin , CO,Horizontal-Drill Rig Fuel Consumed (gallons)</t>
  </si>
  <si>
    <t>San Juan Basin , CO,Horizontal-Mud Pump Rated Horsepower (hp/engine)</t>
  </si>
  <si>
    <t>San Juan Basin , CO,Horizontal-Drill Rig Mud Pumps Load Factor</t>
  </si>
  <si>
    <t>San Juan Basin , CO,Horizontal-Drill Rig Spud Depth  (ft/spud)</t>
  </si>
  <si>
    <t>San Juan Basin , CO,Horizontal-Drill Rig Spud Duration (hrs)</t>
  </si>
  <si>
    <t>San Juan Basin , CO,Horizontal-Draw Rig Number of Engine per Rig (number/rig)</t>
  </si>
  <si>
    <t>San Juan Basin , NM,Diesel-Electric-horizontal-Generator Load Factor</t>
  </si>
  <si>
    <t>San Juan Basin , NM,Diesel-Electric-horizontal-Generator Number of Engine per Spud (number/rig)</t>
  </si>
  <si>
    <t>San Juan Basin , NM,Diesel-Electric-horizontal-Generator Rated Horsepower (hp/engine)</t>
  </si>
  <si>
    <t>San Juan Basin , NM,Diesel-Electric-horizontal-Generator Hours of Operation (hours/spud)</t>
  </si>
  <si>
    <t>San Juan Basin , NM,horizontal-Generator Rated Horsepower (hp/engine)</t>
  </si>
  <si>
    <t>San Juan Basin , NM,horizontal-Generator Load Factor</t>
  </si>
  <si>
    <t>San Juan Basin , NM,horizontal-Generator Number of Engine per Rig (number/rig)</t>
  </si>
  <si>
    <t>San Juan Basin , NM,horizontal-Generator Hours of Operation (hours/spud)</t>
  </si>
  <si>
    <t>San Juan Basin , NM,Horizontal-Draw Rig Rated Horsepower (hp/engine)</t>
  </si>
  <si>
    <t>San Juan Basin , NM,Horizontal-Draw Rig Load Factor</t>
  </si>
  <si>
    <t>San Juan Basin , NM,Horizontal-Draw Rig Hours of Operation (hours/spud)</t>
  </si>
  <si>
    <t>San Juan Basin , NM,Horizontal-Mud Pump Hours of Operation (hours/spud)</t>
  </si>
  <si>
    <t>San Juan Basin , NM,Horizontal-Mud Pump Number of Engine per Rig (number/rig)</t>
  </si>
  <si>
    <t>San Juan Basin , NM,Horizontal-Drill Rig Fuel Consumed (gallons)</t>
  </si>
  <si>
    <t>San Juan Basin , NM,Horizontal-Mud Pump Rated Horsepower (hp/engine)</t>
  </si>
  <si>
    <t>San Juan Basin , NM,Horizontal-Drill Rig Mud Pumps Load Factor</t>
  </si>
  <si>
    <t>San Juan Basin , NM,Horizontal-Drill Rig Spud Depth  (ft/spud)</t>
  </si>
  <si>
    <t>San Juan Basin , NM,Horizontal-Drill Rig Spud Duration (hrs)</t>
  </si>
  <si>
    <t>San Juan Basin , NM,Horizontal-Draw Rig Number of Engine per Rig (number/rig)</t>
  </si>
  <si>
    <t>San Juan Mountains Prov , CO,Diesel-Electric-horizontal-Generator Load Factor</t>
  </si>
  <si>
    <t>San Juan Mountains Prov , CO,Diesel-Electric-horizontal-Generator Number of Engine per Spud (number/rig)</t>
  </si>
  <si>
    <t>San Juan Mountains Prov , CO,Diesel-Electric-horizontal-Generator Rated Horsepower (hp/engine)</t>
  </si>
  <si>
    <t>San Juan Mountains Prov , CO,Diesel-Electric-horizontal-Generator Hours of Operation (hours/spud)</t>
  </si>
  <si>
    <t>San Juan Mountains Prov , CO,horizontal-Generator Rated Horsepower (hp/engine)</t>
  </si>
  <si>
    <t>San Juan Mountains Prov , CO,horizontal-Generator Load Factor</t>
  </si>
  <si>
    <t>San Juan Mountains Prov , CO,horizontal-Generator Number of Engine per Rig (number/rig)</t>
  </si>
  <si>
    <t>San Juan Mountains Prov , CO,horizontal-Generator Hours of Operation (hours/spud)</t>
  </si>
  <si>
    <t>San Juan Mountains Prov , CO,Horizontal-Draw Rig Rated Horsepower (hp/engine)</t>
  </si>
  <si>
    <t>San Juan Mountains Prov , CO,Horizontal-Draw Rig Load Factor</t>
  </si>
  <si>
    <t>San Juan Mountains Prov , CO,Horizontal-Draw Rig Hours of Operation (hours/spud)</t>
  </si>
  <si>
    <t>San Juan Mountains Prov , CO,Horizontal-Mud Pump Hours of Operation (hours/spud)</t>
  </si>
  <si>
    <t>San Juan Mountains Prov , CO,Horizontal-Mud Pump Number of Engine per Rig (number/rig)</t>
  </si>
  <si>
    <t>San Juan Mountains Prov , CO,Horizontal-Drill Rig Fuel Consumed (gallons)</t>
  </si>
  <si>
    <t>San Juan Mountains Prov , CO,Horizontal-Mud Pump Rated Horsepower (hp/engine)</t>
  </si>
  <si>
    <t>San Juan Mountains Prov , CO,Horizontal-Drill Rig Mud Pumps Load Factor</t>
  </si>
  <si>
    <t>San Juan Mountains Prov , CO,Horizontal-Drill Rig Spud Depth  (ft/spud)</t>
  </si>
  <si>
    <t>San Juan Mountains Prov , CO,Horizontal-Drill Rig Spud Duration (hrs)</t>
  </si>
  <si>
    <t>San Juan Mountains Prov , CO,Horizontal-Draw Rig Number of Engine per Rig (number/rig)</t>
  </si>
  <si>
    <t>San Luis Basin , CO,Diesel-Electric-horizontal-Generator Load Factor</t>
  </si>
  <si>
    <t>San Luis Basin , CO,Diesel-Electric-horizontal-Generator Number of Engine per Spud (number/rig)</t>
  </si>
  <si>
    <t>San Luis Basin , CO,Diesel-Electric-horizontal-Generator Rated Horsepower (hp/engine)</t>
  </si>
  <si>
    <t>San Luis Basin , CO,Diesel-Electric-horizontal-Generator Hours of Operation (hours/spud)</t>
  </si>
  <si>
    <t>San Luis Basin , CO,horizontal-Generator Rated Horsepower (hp/engine)</t>
  </si>
  <si>
    <t>San Luis Basin , CO,horizontal-Generator Load Factor</t>
  </si>
  <si>
    <t>San Luis Basin , CO,horizontal-Generator Number of Engine per Rig (number/rig)</t>
  </si>
  <si>
    <t>San Luis Basin , CO,horizontal-Generator Hours of Operation (hours/spud)</t>
  </si>
  <si>
    <t>San Luis Basin , CO,Horizontal-Draw Rig Rated Horsepower (hp/engine)</t>
  </si>
  <si>
    <t>San Luis Basin , CO,Horizontal-Draw Rig Load Factor</t>
  </si>
  <si>
    <t>San Luis Basin , CO,Horizontal-Draw Rig Hours of Operation (hours/spud)</t>
  </si>
  <si>
    <t>San Luis Basin , CO,Horizontal-Mud Pump Hours of Operation (hours/spud)</t>
  </si>
  <si>
    <t>San Luis Basin , CO,Horizontal-Mud Pump Number of Engine per Rig (number/rig)</t>
  </si>
  <si>
    <t>San Luis Basin , CO,Horizontal-Drill Rig Fuel Consumed (gallons)</t>
  </si>
  <si>
    <t>San Luis Basin , CO,Horizontal-Mud Pump Rated Horsepower (hp/engine)</t>
  </si>
  <si>
    <t>San Luis Basin , CO,Horizontal-Drill Rig Mud Pumps Load Factor</t>
  </si>
  <si>
    <t>San Luis Basin , CO,Horizontal-Drill Rig Spud Depth  (ft/spud)</t>
  </si>
  <si>
    <t>San Luis Basin , CO,Horizontal-Drill Rig Spud Duration (hrs)</t>
  </si>
  <si>
    <t>San Luis Basin , CO,Horizontal-Draw Rig Number of Engine per Rig (number/rig)</t>
  </si>
  <si>
    <t>San Luis Basin , NM,Diesel-Electric-horizontal-Generator Load Factor</t>
  </si>
  <si>
    <t>San Luis Basin , NM,Diesel-Electric-horizontal-Generator Number of Engine per Spud (number/rig)</t>
  </si>
  <si>
    <t>San Luis Basin , NM,Diesel-Electric-horizontal-Generator Rated Horsepower (hp/engine)</t>
  </si>
  <si>
    <t>San Luis Basin , NM,Diesel-Electric-horizontal-Generator Hours of Operation (hours/spud)</t>
  </si>
  <si>
    <t>San Luis Basin , NM,horizontal-Generator Rated Horsepower (hp/engine)</t>
  </si>
  <si>
    <t>San Luis Basin , NM,horizontal-Generator Load Factor</t>
  </si>
  <si>
    <t>San Luis Basin , NM,horizontal-Generator Number of Engine per Rig (number/rig)</t>
  </si>
  <si>
    <t>San Luis Basin , NM,horizontal-Generator Hours of Operation (hours/spud)</t>
  </si>
  <si>
    <t>San Luis Basin , NM,Horizontal-Draw Rig Rated Horsepower (hp/engine)</t>
  </si>
  <si>
    <t>San Luis Basin , NM,Horizontal-Draw Rig Load Factor</t>
  </si>
  <si>
    <t>San Luis Basin , NM,Horizontal-Draw Rig Hours of Operation (hours/spud)</t>
  </si>
  <si>
    <t>San Luis Basin , NM,Horizontal-Mud Pump Hours of Operation (hours/spud)</t>
  </si>
  <si>
    <t>San Luis Basin , NM,Horizontal-Mud Pump Number of Engine per Rig (number/rig)</t>
  </si>
  <si>
    <t>San Luis Basin , NM,Horizontal-Drill Rig Fuel Consumed (gallons)</t>
  </si>
  <si>
    <t>San Luis Basin , NM,Horizontal-Mud Pump Rated Horsepower (hp/engine)</t>
  </si>
  <si>
    <t>San Luis Basin , NM,Horizontal-Drill Rig Mud Pumps Load Factor</t>
  </si>
  <si>
    <t>San Luis Basin , NM,Horizontal-Drill Rig Spud Depth  (ft/spud)</t>
  </si>
  <si>
    <t>San Luis Basin , NM,Horizontal-Drill Rig Spud Duration (hrs)</t>
  </si>
  <si>
    <t>San Luis Basin , NM,Horizontal-Draw Rig Number of Engine per Rig (number/rig)</t>
  </si>
  <si>
    <t>Santa Cruz Basin , CA,Diesel-Electric-horizontal-Generator Load Factor</t>
  </si>
  <si>
    <t>Santa Cruz Basin , CA,Diesel-Electric-horizontal-Generator Number of Engine per Spud (number/rig)</t>
  </si>
  <si>
    <t>Santa Cruz Basin , CA,Diesel-Electric-horizontal-Generator Rated Horsepower (hp/engine)</t>
  </si>
  <si>
    <t>Santa Cruz Basin , CA,Diesel-Electric-horizontal-Generator Hours of Operation (hours/spud)</t>
  </si>
  <si>
    <t>Santa Cruz Basin , CA,horizontal-Generator Rated Horsepower (hp/engine)</t>
  </si>
  <si>
    <t>Santa Cruz Basin , CA,horizontal-Generator Load Factor</t>
  </si>
  <si>
    <t>Santa Cruz Basin , CA,horizontal-Generator Number of Engine per Rig (number/rig)</t>
  </si>
  <si>
    <t>Santa Cruz Basin , CA,horizontal-Generator Hours of Operation (hours/spud)</t>
  </si>
  <si>
    <t>Santa Cruz Basin , CA,Horizontal-Draw Rig Rated Horsepower (hp/engine)</t>
  </si>
  <si>
    <t>Santa Cruz Basin , CA,Horizontal-Draw Rig Load Factor</t>
  </si>
  <si>
    <t>Santa Cruz Basin , CA,Horizontal-Draw Rig Hours of Operation (hours/spud)</t>
  </si>
  <si>
    <t>Santa Cruz Basin , CA,Horizontal-Mud Pump Hours of Operation (hours/spud)</t>
  </si>
  <si>
    <t>Santa Cruz Basin , CA,Horizontal-Mud Pump Number of Engine per Rig (number/rig)</t>
  </si>
  <si>
    <t>Santa Cruz Basin , CA,Horizontal-Drill Rig Fuel Consumed (gallons)</t>
  </si>
  <si>
    <t>Santa Cruz Basin , CA,Horizontal-Mud Pump Rated Horsepower (hp/engine)</t>
  </si>
  <si>
    <t>Santa Cruz Basin , CA,Horizontal-Drill Rig Mud Pumps Load Factor</t>
  </si>
  <si>
    <t>Santa Cruz Basin , CA,Horizontal-Drill Rig Spud Depth  (ft/spud)</t>
  </si>
  <si>
    <t>Santa Cruz Basin , CA,Horizontal-Drill Rig Spud Duration (hrs)</t>
  </si>
  <si>
    <t>Santa Cruz Basin , CA,Horizontal-Draw Rig Number of Engine per Rig (number/rig)</t>
  </si>
  <si>
    <t>Santa Maria Basin , CA,Diesel-Electric-horizontal-Generator Load Factor</t>
  </si>
  <si>
    <t>Santa Maria Basin , CA,Diesel-Electric-horizontal-Generator Number of Engine per Spud (number/rig)</t>
  </si>
  <si>
    <t>Santa Maria Basin , CA,Diesel-Electric-horizontal-Generator Rated Horsepower (hp/engine)</t>
  </si>
  <si>
    <t>Santa Maria Basin , CA,Diesel-Electric-horizontal-Generator Hours of Operation (hours/spud)</t>
  </si>
  <si>
    <t>Santa Maria Basin , CA,horizontal-Generator Rated Horsepower (hp/engine)</t>
  </si>
  <si>
    <t>Santa Maria Basin , CA,horizontal-Generator Load Factor</t>
  </si>
  <si>
    <t>Santa Maria Basin , CA,horizontal-Generator Number of Engine per Rig (number/rig)</t>
  </si>
  <si>
    <t>Santa Maria Basin , CA,horizontal-Generator Hours of Operation (hours/spud)</t>
  </si>
  <si>
    <t>Santa Maria Basin , CA,Horizontal-Draw Rig Rated Horsepower (hp/engine)</t>
  </si>
  <si>
    <t>Santa Maria Basin , CA,Horizontal-Draw Rig Load Factor</t>
  </si>
  <si>
    <t>Santa Maria Basin , CA,Horizontal-Draw Rig Hours of Operation (hours/spud)</t>
  </si>
  <si>
    <t>Santa Maria Basin , CA,Horizontal-Mud Pump Hours of Operation (hours/spud)</t>
  </si>
  <si>
    <t>Santa Maria Basin , CA,Horizontal-Mud Pump Number of Engine per Rig (number/rig)</t>
  </si>
  <si>
    <t>Santa Maria Basin , CA,Horizontal-Drill Rig Fuel Consumed (gallons)</t>
  </si>
  <si>
    <t>Santa Maria Basin , CA,Horizontal-Mud Pump Rated Horsepower (hp/engine)</t>
  </si>
  <si>
    <t>Santa Maria Basin , CA,Horizontal-Drill Rig Mud Pumps Load Factor</t>
  </si>
  <si>
    <t>Santa Maria Basin , CA,Horizontal-Drill Rig Spud Depth  (ft/spud)</t>
  </si>
  <si>
    <t>Santa Maria Basin , CA,Horizontal-Drill Rig Spud Duration (hrs)</t>
  </si>
  <si>
    <t>Santa Maria Basin , CA,Horizontal-Draw Rig Number of Engine per Rig (number/rig)</t>
  </si>
  <si>
    <t>Sierra Grande Uplift , NM,Diesel-Electric-horizontal-Generator Load Factor</t>
  </si>
  <si>
    <t>Sierra Grande Uplift , NM,Diesel-Electric-horizontal-Generator Number of Engine per Spud (number/rig)</t>
  </si>
  <si>
    <t>Sierra Grande Uplift , NM,Diesel-Electric-horizontal-Generator Rated Horsepower (hp/engine)</t>
  </si>
  <si>
    <t>Sierra Grande Uplift , NM,Diesel-Electric-horizontal-Generator Hours of Operation (hours/spud)</t>
  </si>
  <si>
    <t>Sierra Grande Uplift , NM,horizontal-Generator Rated Horsepower (hp/engine)</t>
  </si>
  <si>
    <t>Sierra Grande Uplift , NM,horizontal-Generator Load Factor</t>
  </si>
  <si>
    <t>Sierra Grande Uplift , NM,horizontal-Generator Number of Engine per Rig (number/rig)</t>
  </si>
  <si>
    <t>Sierra Grande Uplift , NM,horizontal-Generator Hours of Operation (hours/spud)</t>
  </si>
  <si>
    <t>Sierra Grande Uplift , NM,Horizontal-Draw Rig Rated Horsepower (hp/engine)</t>
  </si>
  <si>
    <t>Sierra Grande Uplift , NM,Horizontal-Draw Rig Load Factor</t>
  </si>
  <si>
    <t>Sierra Grande Uplift , NM,Horizontal-Draw Rig Hours of Operation (hours/spud)</t>
  </si>
  <si>
    <t>Sierra Grande Uplift , NM,Horizontal-Mud Pump Hours of Operation (hours/spud)</t>
  </si>
  <si>
    <t>Sierra Grande Uplift , NM,Horizontal-Mud Pump Number of Engine per Rig (number/rig)</t>
  </si>
  <si>
    <t>Sierra Grande Uplift , NM,Horizontal-Drill Rig Fuel Consumed (gallons)</t>
  </si>
  <si>
    <t>Sierra Grande Uplift , NM,Horizontal-Mud Pump Rated Horsepower (hp/engine)</t>
  </si>
  <si>
    <t>Sierra Grande Uplift , NM,Horizontal-Drill Rig Mud Pumps Load Factor</t>
  </si>
  <si>
    <t>Sierra Grande Uplift , NM,Horizontal-Drill Rig Spud Depth  (ft/spud)</t>
  </si>
  <si>
    <t>Sierra Grande Uplift , NM,Horizontal-Drill Rig Spud Duration (hrs)</t>
  </si>
  <si>
    <t>Sierra Grande Uplift , NM,Horizontal-Draw Rig Number of Engine per Rig (number/rig)</t>
  </si>
  <si>
    <t>Sierra Nevada Province , CA,Diesel-Electric-horizontal-Generator Load Factor</t>
  </si>
  <si>
    <t>Sierra Nevada Province , CA,Diesel-Electric-horizontal-Generator Number of Engine per Spud (number/rig)</t>
  </si>
  <si>
    <t>Sierra Nevada Province , CA,Diesel-Electric-horizontal-Generator Rated Horsepower (hp/engine)</t>
  </si>
  <si>
    <t>Sierra Nevada Province , CA,Diesel-Electric-horizontal-Generator Hours of Operation (hours/spud)</t>
  </si>
  <si>
    <t>Sierra Nevada Province , CA,horizontal-Generator Rated Horsepower (hp/engine)</t>
  </si>
  <si>
    <t>Sierra Nevada Province , CA,horizontal-Generator Load Factor</t>
  </si>
  <si>
    <t>Sierra Nevada Province , CA,horizontal-Generator Number of Engine per Rig (number/rig)</t>
  </si>
  <si>
    <t>Sierra Nevada Province , CA,horizontal-Generator Hours of Operation (hours/spud)</t>
  </si>
  <si>
    <t>Sierra Nevada Province , CA,Horizontal-Draw Rig Rated Horsepower (hp/engine)</t>
  </si>
  <si>
    <t>Sierra Nevada Province , CA,Horizontal-Draw Rig Load Factor</t>
  </si>
  <si>
    <t>Sierra Nevada Province , CA,Horizontal-Draw Rig Hours of Operation (hours/spud)</t>
  </si>
  <si>
    <t>Sierra Nevada Province , CA,Horizontal-Mud Pump Hours of Operation (hours/spud)</t>
  </si>
  <si>
    <t>Sierra Nevada Province , CA,Horizontal-Mud Pump Number of Engine per Rig (number/rig)</t>
  </si>
  <si>
    <t>Sierra Nevada Province , CA,Horizontal-Drill Rig Fuel Consumed (gallons)</t>
  </si>
  <si>
    <t>Sierra Nevada Province , CA,Horizontal-Mud Pump Rated Horsepower (hp/engine)</t>
  </si>
  <si>
    <t>Sierra Nevada Province , CA,Horizontal-Drill Rig Mud Pumps Load Factor</t>
  </si>
  <si>
    <t>Sierra Nevada Province , CA,Horizontal-Drill Rig Spud Depth  (ft/spud)</t>
  </si>
  <si>
    <t>Sierra Nevada Province , CA,Horizontal-Drill Rig Spud Duration (hrs)</t>
  </si>
  <si>
    <t>Sierra Nevada Province , CA,Horizontal-Draw Rig Number of Engine per Rig (number/rig)</t>
  </si>
  <si>
    <t>Sioux Uplift , SD,Diesel-Electric-horizontal-Generator Load Factor</t>
  </si>
  <si>
    <t>Sioux Uplift , SD,Diesel-Electric-horizontal-Generator Number of Engine per Spud (number/rig)</t>
  </si>
  <si>
    <t>Sioux Uplift , SD,Diesel-Electric-horizontal-Generator Rated Horsepower (hp/engine)</t>
  </si>
  <si>
    <t>Sioux Uplift , SD,Diesel-Electric-horizontal-Generator Hours of Operation (hours/spud)</t>
  </si>
  <si>
    <t>Sioux Uplift , SD,horizontal-Generator Rated Horsepower (hp/engine)</t>
  </si>
  <si>
    <t>Sioux Uplift , SD,horizontal-Generator Load Factor</t>
  </si>
  <si>
    <t>Sioux Uplift , SD,horizontal-Generator Number of Engine per Rig (number/rig)</t>
  </si>
  <si>
    <t>Sioux Uplift , SD,horizontal-Generator Hours of Operation (hours/spud)</t>
  </si>
  <si>
    <t>Sioux Uplift , SD,Horizontal-Draw Rig Rated Horsepower (hp/engine)</t>
  </si>
  <si>
    <t>Sioux Uplift , SD,Horizontal-Draw Rig Load Factor</t>
  </si>
  <si>
    <t>Sioux Uplift , SD,Horizontal-Draw Rig Hours of Operation (hours/spud)</t>
  </si>
  <si>
    <t>Sioux Uplift , SD,Horizontal-Mud Pump Hours of Operation (hours/spud)</t>
  </si>
  <si>
    <t>Sioux Uplift , SD,Horizontal-Mud Pump Number of Engine per Rig (number/rig)</t>
  </si>
  <si>
    <t>Sioux Uplift , SD,Horizontal-Drill Rig Fuel Consumed (gallons)</t>
  </si>
  <si>
    <t>Sioux Uplift , SD,Horizontal-Mud Pump Rated Horsepower (hp/engine)</t>
  </si>
  <si>
    <t>Sioux Uplift , SD,Horizontal-Drill Rig Mud Pumps Load Factor</t>
  </si>
  <si>
    <t>Sioux Uplift , SD,Horizontal-Drill Rig Spud Depth  (ft/spud)</t>
  </si>
  <si>
    <t>Sioux Uplift , SD,Horizontal-Drill Rig Spud Duration (hrs)</t>
  </si>
  <si>
    <t>Sioux Uplift , SD,Horizontal-Draw Rig Number of Engine per Rig (number/rig)</t>
  </si>
  <si>
    <t>Sioux Uplift , MN</t>
  </si>
  <si>
    <t>Sioux Uplift , MN,Diesel-Electric-horizontal-Generator Load Factor</t>
  </si>
  <si>
    <t>Sioux Uplift , MN,Diesel-Electric-horizontal-Generator Number of Engine per Spud (number/rig)</t>
  </si>
  <si>
    <t>Sioux Uplift , MN,Diesel-Electric-horizontal-Generator Rated Horsepower (hp/engine)</t>
  </si>
  <si>
    <t>Sioux Uplift , MN,Diesel-Electric-horizontal-Generator Hours of Operation (hours/spud)</t>
  </si>
  <si>
    <t>Sioux Uplift , MN,horizontal-Generator Rated Horsepower (hp/engine)</t>
  </si>
  <si>
    <t>Sioux Uplift , MN,horizontal-Generator Load Factor</t>
  </si>
  <si>
    <t>Sioux Uplift , MN,horizontal-Generator Number of Engine per Rig (number/rig)</t>
  </si>
  <si>
    <t>Sioux Uplift , MN,horizontal-Generator Hours of Operation (hours/spud)</t>
  </si>
  <si>
    <t>Sioux Uplift , MN,Horizontal-Draw Rig Rated Horsepower (hp/engine)</t>
  </si>
  <si>
    <t>Sioux Uplift , MN,Horizontal-Draw Rig Load Factor</t>
  </si>
  <si>
    <t>Sioux Uplift , MN,Horizontal-Draw Rig Hours of Operation (hours/spud)</t>
  </si>
  <si>
    <t>Sioux Uplift , MN,Horizontal-Mud Pump Hours of Operation (hours/spud)</t>
  </si>
  <si>
    <t>Sioux Uplift , MN,Horizontal-Mud Pump Number of Engine per Rig (number/rig)</t>
  </si>
  <si>
    <t>Sioux Uplift , MN,Horizontal-Drill Rig Fuel Consumed (gallons)</t>
  </si>
  <si>
    <t>Sioux Uplift , MN,Horizontal-Mud Pump Rated Horsepower (hp/engine)</t>
  </si>
  <si>
    <t>Sioux Uplift , MN,Horizontal-Drill Rig Mud Pumps Load Factor</t>
  </si>
  <si>
    <t>Sioux Uplift , MN,Horizontal-Drill Rig Spud Depth  (ft/spud)</t>
  </si>
  <si>
    <t>Sioux Uplift , MN,Horizontal-Drill Rig Spud Duration (hrs)</t>
  </si>
  <si>
    <t>Sioux Uplift , MN,Horizontal-Draw Rig Number of Engine per Rig (number/rig)</t>
  </si>
  <si>
    <t>Snake River Basin , ID,Diesel-Electric-horizontal-Generator Load Factor</t>
  </si>
  <si>
    <t>Snake River Basin , ID,Diesel-Electric-horizontal-Generator Number of Engine per Spud (number/rig)</t>
  </si>
  <si>
    <t>Snake River Basin , ID,Diesel-Electric-horizontal-Generator Rated Horsepower (hp/engine)</t>
  </si>
  <si>
    <t>Snake River Basin , ID,Diesel-Electric-horizontal-Generator Hours of Operation (hours/spud)</t>
  </si>
  <si>
    <t>Snake River Basin , ID,horizontal-Generator Rated Horsepower (hp/engine)</t>
  </si>
  <si>
    <t>Snake River Basin , ID,horizontal-Generator Load Factor</t>
  </si>
  <si>
    <t>Snake River Basin , ID,horizontal-Generator Number of Engine per Rig (number/rig)</t>
  </si>
  <si>
    <t>Snake River Basin , ID,horizontal-Generator Hours of Operation (hours/spud)</t>
  </si>
  <si>
    <t>Snake River Basin , ID,Horizontal-Draw Rig Rated Horsepower (hp/engine)</t>
  </si>
  <si>
    <t>Snake River Basin , ID,Horizontal-Draw Rig Load Factor</t>
  </si>
  <si>
    <t>Snake River Basin , ID,Horizontal-Draw Rig Hours of Operation (hours/spud)</t>
  </si>
  <si>
    <t>Snake River Basin , ID,Horizontal-Mud Pump Hours of Operation (hours/spud)</t>
  </si>
  <si>
    <t>Snake River Basin , ID,Horizontal-Mud Pump Number of Engine per Rig (number/rig)</t>
  </si>
  <si>
    <t>Snake River Basin , ID,Horizontal-Drill Rig Fuel Consumed (gallons)</t>
  </si>
  <si>
    <t>Snake River Basin , ID,Horizontal-Mud Pump Rated Horsepower (hp/engine)</t>
  </si>
  <si>
    <t>Snake River Basin , ID,Horizontal-Drill Rig Mud Pumps Load Factor</t>
  </si>
  <si>
    <t>Snake River Basin , ID,Horizontal-Drill Rig Spud Depth  (ft/spud)</t>
  </si>
  <si>
    <t>Snake River Basin , ID,Horizontal-Drill Rig Spud Duration (hrs)</t>
  </si>
  <si>
    <t>Snake River Basin , ID,Horizontal-Draw Rig Number of Engine per Rig (number/rig)</t>
  </si>
  <si>
    <t>Snake River Basin , OR,Diesel-Electric-horizontal-Generator Load Factor</t>
  </si>
  <si>
    <t>Snake River Basin , OR,Diesel-Electric-horizontal-Generator Number of Engine per Spud (number/rig)</t>
  </si>
  <si>
    <t>Snake River Basin , OR,Diesel-Electric-horizontal-Generator Rated Horsepower (hp/engine)</t>
  </si>
  <si>
    <t>Snake River Basin , OR,Diesel-Electric-horizontal-Generator Hours of Operation (hours/spud)</t>
  </si>
  <si>
    <t>Snake River Basin , OR,horizontal-Generator Rated Horsepower (hp/engine)</t>
  </si>
  <si>
    <t>Snake River Basin , OR,horizontal-Generator Load Factor</t>
  </si>
  <si>
    <t>Snake River Basin , OR,horizontal-Generator Number of Engine per Rig (number/rig)</t>
  </si>
  <si>
    <t>Snake River Basin , OR,horizontal-Generator Hours of Operation (hours/spud)</t>
  </si>
  <si>
    <t>Snake River Basin , OR,Horizontal-Draw Rig Rated Horsepower (hp/engine)</t>
  </si>
  <si>
    <t>Snake River Basin , OR,Horizontal-Draw Rig Load Factor</t>
  </si>
  <si>
    <t>Snake River Basin , OR,Horizontal-Draw Rig Hours of Operation (hours/spud)</t>
  </si>
  <si>
    <t>Snake River Basin , OR,Horizontal-Mud Pump Hours of Operation (hours/spud)</t>
  </si>
  <si>
    <t>Snake River Basin , OR,Horizontal-Mud Pump Number of Engine per Rig (number/rig)</t>
  </si>
  <si>
    <t>Snake River Basin , OR,Horizontal-Drill Rig Fuel Consumed (gallons)</t>
  </si>
  <si>
    <t>Snake River Basin , OR,Horizontal-Mud Pump Rated Horsepower (hp/engine)</t>
  </si>
  <si>
    <t>Snake River Basin , OR,Horizontal-Drill Rig Mud Pumps Load Factor</t>
  </si>
  <si>
    <t>Snake River Basin , OR,Horizontal-Drill Rig Spud Depth  (ft/spud)</t>
  </si>
  <si>
    <t>Snake River Basin , OR,Horizontal-Drill Rig Spud Duration (hrs)</t>
  </si>
  <si>
    <t>Snake River Basin , OR,Horizontal-Draw Rig Number of Engine per Rig (number/rig)</t>
  </si>
  <si>
    <t>South Park Basin , CO,Diesel-Electric-horizontal-Generator Load Factor</t>
  </si>
  <si>
    <t>South Park Basin , CO,Diesel-Electric-horizontal-Generator Number of Engine per Spud (number/rig)</t>
  </si>
  <si>
    <t>South Park Basin , CO,Diesel-Electric-horizontal-Generator Rated Horsepower (hp/engine)</t>
  </si>
  <si>
    <t>South Park Basin , CO,Diesel-Electric-horizontal-Generator Hours of Operation (hours/spud)</t>
  </si>
  <si>
    <t>South Park Basin , CO,horizontal-Generator Rated Horsepower (hp/engine)</t>
  </si>
  <si>
    <t>South Park Basin , CO,horizontal-Generator Load Factor</t>
  </si>
  <si>
    <t>South Park Basin , CO,horizontal-Generator Number of Engine per Rig (number/rig)</t>
  </si>
  <si>
    <t>South Park Basin , CO,horizontal-Generator Hours of Operation (hours/spud)</t>
  </si>
  <si>
    <t>South Park Basin , CO,Horizontal-Draw Rig Rated Horsepower (hp/engine)</t>
  </si>
  <si>
    <t>South Park Basin , CO,Horizontal-Draw Rig Load Factor</t>
  </si>
  <si>
    <t>South Park Basin , CO,Horizontal-Draw Rig Hours of Operation (hours/spud)</t>
  </si>
  <si>
    <t>South Park Basin , CO,Horizontal-Mud Pump Hours of Operation (hours/spud)</t>
  </si>
  <si>
    <t>South Park Basin , CO,Horizontal-Mud Pump Number of Engine per Rig (number/rig)</t>
  </si>
  <si>
    <t>South Park Basin , CO,Horizontal-Drill Rig Fuel Consumed (gallons)</t>
  </si>
  <si>
    <t>South Park Basin , CO,Horizontal-Mud Pump Rated Horsepower (hp/engine)</t>
  </si>
  <si>
    <t>South Park Basin , CO,Horizontal-Drill Rig Mud Pumps Load Factor</t>
  </si>
  <si>
    <t>South Park Basin , CO,Horizontal-Drill Rig Spud Depth  (ft/spud)</t>
  </si>
  <si>
    <t>South Park Basin , CO,Horizontal-Drill Rig Spud Duration (hrs)</t>
  </si>
  <si>
    <t>South Park Basin , CO,Horizontal-Draw Rig Number of Engine per Rig (number/rig)</t>
  </si>
  <si>
    <t>South Western Overthrust , NV,Diesel-Electric-horizontal-Generator Load Factor</t>
  </si>
  <si>
    <t>South Western Overthrust , NV,Diesel-Electric-horizontal-Generator Number of Engine per Spud (number/rig)</t>
  </si>
  <si>
    <t>South Western Overthrust , NV,Diesel-Electric-horizontal-Generator Rated Horsepower (hp/engine)</t>
  </si>
  <si>
    <t>South Western Overthrust , NV,Diesel-Electric-horizontal-Generator Hours of Operation (hours/spud)</t>
  </si>
  <si>
    <t>South Western Overthrust , NV,horizontal-Generator Rated Horsepower (hp/engine)</t>
  </si>
  <si>
    <t>South Western Overthrust , NV,horizontal-Generator Load Factor</t>
  </si>
  <si>
    <t>South Western Overthrust , NV,horizontal-Generator Number of Engine per Rig (number/rig)</t>
  </si>
  <si>
    <t>South Western Overthrust , NV,horizontal-Generator Hours of Operation (hours/spud)</t>
  </si>
  <si>
    <t>South Western Overthrust , NV,Horizontal-Draw Rig Rated Horsepower (hp/engine)</t>
  </si>
  <si>
    <t>South Western Overthrust , NV,Horizontal-Draw Rig Load Factor</t>
  </si>
  <si>
    <t>South Western Overthrust , NV,Horizontal-Draw Rig Hours of Operation (hours/spud)</t>
  </si>
  <si>
    <t>South Western Overthrust , NV,Horizontal-Mud Pump Hours of Operation (hours/spud)</t>
  </si>
  <si>
    <t>South Western Overthrust , NV,Horizontal-Mud Pump Number of Engine per Rig (number/rig)</t>
  </si>
  <si>
    <t>South Western Overthrust , NV,Horizontal-Drill Rig Fuel Consumed (gallons)</t>
  </si>
  <si>
    <t>South Western Overthrust , NV,Horizontal-Mud Pump Rated Horsepower (hp/engine)</t>
  </si>
  <si>
    <t>South Western Overthrust , NV,Horizontal-Drill Rig Mud Pumps Load Factor</t>
  </si>
  <si>
    <t>South Western Overthrust , NV,Horizontal-Drill Rig Spud Depth  (ft/spud)</t>
  </si>
  <si>
    <t>South Western Overthrust , NV,Horizontal-Drill Rig Spud Duration (hrs)</t>
  </si>
  <si>
    <t>South Western Overthrust , NV,Horizontal-Draw Rig Number of Engine per Rig (number/rig)</t>
  </si>
  <si>
    <t>South Western Overthrust , UT,Diesel-Electric-horizontal-Generator Load Factor</t>
  </si>
  <si>
    <t>South Western Overthrust , UT,Diesel-Electric-horizontal-Generator Number of Engine per Spud (number/rig)</t>
  </si>
  <si>
    <t>South Western Overthrust , UT,Diesel-Electric-horizontal-Generator Rated Horsepower (hp/engine)</t>
  </si>
  <si>
    <t>South Western Overthrust , UT,Diesel-Electric-horizontal-Generator Hours of Operation (hours/spud)</t>
  </si>
  <si>
    <t>South Western Overthrust , UT,horizontal-Generator Rated Horsepower (hp/engine)</t>
  </si>
  <si>
    <t>South Western Overthrust , UT,horizontal-Generator Load Factor</t>
  </si>
  <si>
    <t>South Western Overthrust , UT,horizontal-Generator Number of Engine per Rig (number/rig)</t>
  </si>
  <si>
    <t>South Western Overthrust , UT,horizontal-Generator Hours of Operation (hours/spud)</t>
  </si>
  <si>
    <t>South Western Overthrust , UT,Horizontal-Draw Rig Rated Horsepower (hp/engine)</t>
  </si>
  <si>
    <t>South Western Overthrust , UT,Horizontal-Draw Rig Load Factor</t>
  </si>
  <si>
    <t>South Western Overthrust , UT,Horizontal-Draw Rig Hours of Operation (hours/spud)</t>
  </si>
  <si>
    <t>South Western Overthrust , UT,Horizontal-Mud Pump Hours of Operation (hours/spud)</t>
  </si>
  <si>
    <t>South Western Overthrust , UT,Horizontal-Mud Pump Number of Engine per Rig (number/rig)</t>
  </si>
  <si>
    <t>South Western Overthrust , UT,Horizontal-Drill Rig Fuel Consumed (gallons)</t>
  </si>
  <si>
    <t>South Western Overthrust , UT,Horizontal-Mud Pump Rated Horsepower (hp/engine)</t>
  </si>
  <si>
    <t>South Western Overthrust , UT,Horizontal-Drill Rig Mud Pumps Load Factor</t>
  </si>
  <si>
    <t>South Western Overthrust , UT,Horizontal-Drill Rig Spud Depth  (ft/spud)</t>
  </si>
  <si>
    <t>South Western Overthrust , UT,Horizontal-Drill Rig Spud Duration (hrs)</t>
  </si>
  <si>
    <t>South Western Overthrust , UT,Horizontal-Draw Rig Number of Engine per Rig (number/rig)</t>
  </si>
  <si>
    <t>Southeastern Alaska Provinces , AK,Diesel-Electric-horizontal-Generator Load Factor</t>
  </si>
  <si>
    <t>Southeastern Alaska Provinces , AK,Diesel-Electric-horizontal-Generator Number of Engine per Spud (number/rig)</t>
  </si>
  <si>
    <t>Southeastern Alaska Provinces , AK,Diesel-Electric-horizontal-Generator Rated Horsepower (hp/engine)</t>
  </si>
  <si>
    <t>Southeastern Alaska Provinces , AK,Diesel-Electric-horizontal-Generator Hours of Operation (hours/spud)</t>
  </si>
  <si>
    <t>Southeastern Alaska Provinces , AK,horizontal-Generator Rated Horsepower (hp/engine)</t>
  </si>
  <si>
    <t>Southeastern Alaska Provinces , AK,horizontal-Generator Load Factor</t>
  </si>
  <si>
    <t>Southeastern Alaska Provinces , AK,horizontal-Generator Number of Engine per Rig (number/rig)</t>
  </si>
  <si>
    <t>Southeastern Alaska Provinces , AK,horizontal-Generator Hours of Operation (hours/spud)</t>
  </si>
  <si>
    <t>Southeastern Alaska Provinces , AK,Horizontal-Draw Rig Rated Horsepower (hp/engine)</t>
  </si>
  <si>
    <t>Southeastern Alaska Provinces , AK,Horizontal-Draw Rig Load Factor</t>
  </si>
  <si>
    <t>Southeastern Alaska Provinces , AK,Horizontal-Draw Rig Hours of Operation (hours/spud)</t>
  </si>
  <si>
    <t>Southeastern Alaska Provinces , AK,Horizontal-Mud Pump Hours of Operation (hours/spud)</t>
  </si>
  <si>
    <t>Southeastern Alaska Provinces , AK,Horizontal-Mud Pump Number of Engine per Rig (number/rig)</t>
  </si>
  <si>
    <t>Southeastern Alaska Provinces , AK,Horizontal-Drill Rig Fuel Consumed (gallons)</t>
  </si>
  <si>
    <t>Southeastern Alaska Provinces , AK,Horizontal-Mud Pump Rated Horsepower (hp/engine)</t>
  </si>
  <si>
    <t>Southeastern Alaska Provinces , AK,Horizontal-Drill Rig Mud Pumps Load Factor</t>
  </si>
  <si>
    <t>Southeastern Alaska Provinces , AK,Horizontal-Drill Rig Spud Depth  (ft/spud)</t>
  </si>
  <si>
    <t>Southeastern Alaska Provinces , AK,Horizontal-Drill Rig Spud Duration (hrs)</t>
  </si>
  <si>
    <t>Southeastern Alaska Provinces , AK,Horizontal-Draw Rig Number of Engine per Rig (number/rig)</t>
  </si>
  <si>
    <t>Southern Oregon Basin , CA,Diesel-Electric-horizontal-Generator Load Factor</t>
  </si>
  <si>
    <t>Southern Oregon Basin , CA,Diesel-Electric-horizontal-Generator Number of Engine per Spud (number/rig)</t>
  </si>
  <si>
    <t>Southern Oregon Basin , CA,Diesel-Electric-horizontal-Generator Rated Horsepower (hp/engine)</t>
  </si>
  <si>
    <t>Southern Oregon Basin , CA,Diesel-Electric-horizontal-Generator Hours of Operation (hours/spud)</t>
  </si>
  <si>
    <t>Southern Oregon Basin , CA,horizontal-Generator Rated Horsepower (hp/engine)</t>
  </si>
  <si>
    <t>Southern Oregon Basin , CA,horizontal-Generator Load Factor</t>
  </si>
  <si>
    <t>Southern Oregon Basin , CA,horizontal-Generator Number of Engine per Rig (number/rig)</t>
  </si>
  <si>
    <t>Southern Oregon Basin , CA,horizontal-Generator Hours of Operation (hours/spud)</t>
  </si>
  <si>
    <t>Southern Oregon Basin , CA,Horizontal-Draw Rig Rated Horsepower (hp/engine)</t>
  </si>
  <si>
    <t>Southern Oregon Basin , CA,Horizontal-Draw Rig Load Factor</t>
  </si>
  <si>
    <t>Southern Oregon Basin , CA,Horizontal-Draw Rig Hours of Operation (hours/spud)</t>
  </si>
  <si>
    <t>Southern Oregon Basin , CA,Horizontal-Mud Pump Hours of Operation (hours/spud)</t>
  </si>
  <si>
    <t>Southern Oregon Basin , CA,Horizontal-Mud Pump Number of Engine per Rig (number/rig)</t>
  </si>
  <si>
    <t>Southern Oregon Basin , CA,Horizontal-Drill Rig Fuel Consumed (gallons)</t>
  </si>
  <si>
    <t>Southern Oregon Basin , CA,Horizontal-Mud Pump Rated Horsepower (hp/engine)</t>
  </si>
  <si>
    <t>Southern Oregon Basin , CA,Horizontal-Drill Rig Mud Pumps Load Factor</t>
  </si>
  <si>
    <t>Southern Oregon Basin , CA,Horizontal-Drill Rig Spud Depth  (ft/spud)</t>
  </si>
  <si>
    <t>Southern Oregon Basin , CA,Horizontal-Drill Rig Spud Duration (hrs)</t>
  </si>
  <si>
    <t>Southern Oregon Basin , CA,Horizontal-Draw Rig Number of Engine per Rig (number/rig)</t>
  </si>
  <si>
    <t>Southern Oregon Basin , NV,Diesel-Electric-horizontal-Generator Load Factor</t>
  </si>
  <si>
    <t>Southern Oregon Basin , NV,Diesel-Electric-horizontal-Generator Number of Engine per Spud (number/rig)</t>
  </si>
  <si>
    <t>Southern Oregon Basin , NV,Diesel-Electric-horizontal-Generator Rated Horsepower (hp/engine)</t>
  </si>
  <si>
    <t>Southern Oregon Basin , NV,Diesel-Electric-horizontal-Generator Hours of Operation (hours/spud)</t>
  </si>
  <si>
    <t>Southern Oregon Basin , NV,horizontal-Generator Rated Horsepower (hp/engine)</t>
  </si>
  <si>
    <t>Southern Oregon Basin , NV,horizontal-Generator Load Factor</t>
  </si>
  <si>
    <t>Southern Oregon Basin , NV,horizontal-Generator Number of Engine per Rig (number/rig)</t>
  </si>
  <si>
    <t>Southern Oregon Basin , NV,horizontal-Generator Hours of Operation (hours/spud)</t>
  </si>
  <si>
    <t>Southern Oregon Basin , NV,Horizontal-Draw Rig Rated Horsepower (hp/engine)</t>
  </si>
  <si>
    <t>Southern Oregon Basin , NV,Horizontal-Draw Rig Load Factor</t>
  </si>
  <si>
    <t>Southern Oregon Basin , NV,Horizontal-Draw Rig Hours of Operation (hours/spud)</t>
  </si>
  <si>
    <t>Southern Oregon Basin , NV,Horizontal-Mud Pump Hours of Operation (hours/spud)</t>
  </si>
  <si>
    <t>Southern Oregon Basin , NV,Horizontal-Mud Pump Number of Engine per Rig (number/rig)</t>
  </si>
  <si>
    <t>Southern Oregon Basin , NV,Horizontal-Drill Rig Fuel Consumed (gallons)</t>
  </si>
  <si>
    <t>Southern Oregon Basin , NV,Horizontal-Mud Pump Rated Horsepower (hp/engine)</t>
  </si>
  <si>
    <t>Southern Oregon Basin , NV,Horizontal-Drill Rig Mud Pumps Load Factor</t>
  </si>
  <si>
    <t>Southern Oregon Basin , NV,Horizontal-Drill Rig Spud Depth  (ft/spud)</t>
  </si>
  <si>
    <t>Southern Oregon Basin , NV,Horizontal-Drill Rig Spud Duration (hrs)</t>
  </si>
  <si>
    <t>Southern Oregon Basin , NV,Horizontal-Draw Rig Number of Engine per Rig (number/rig)</t>
  </si>
  <si>
    <t>Southern Oregon Basin , OR,Diesel-Electric-horizontal-Generator Load Factor</t>
  </si>
  <si>
    <t>Southern Oregon Basin , OR,Diesel-Electric-horizontal-Generator Number of Engine per Spud (number/rig)</t>
  </si>
  <si>
    <t>Southern Oregon Basin , OR,Diesel-Electric-horizontal-Generator Rated Horsepower (hp/engine)</t>
  </si>
  <si>
    <t>Southern Oregon Basin , OR,Diesel-Electric-horizontal-Generator Hours of Operation (hours/spud)</t>
  </si>
  <si>
    <t>Southern Oregon Basin , OR,horizontal-Generator Rated Horsepower (hp/engine)</t>
  </si>
  <si>
    <t>Southern Oregon Basin , OR,horizontal-Generator Load Factor</t>
  </si>
  <si>
    <t>Southern Oregon Basin , OR,horizontal-Generator Number of Engine per Rig (number/rig)</t>
  </si>
  <si>
    <t>Southern Oregon Basin , OR,horizontal-Generator Hours of Operation (hours/spud)</t>
  </si>
  <si>
    <t>Southern Oregon Basin , OR,Horizontal-Draw Rig Rated Horsepower (hp/engine)</t>
  </si>
  <si>
    <t>Southern Oregon Basin , OR,Horizontal-Draw Rig Load Factor</t>
  </si>
  <si>
    <t>Southern Oregon Basin , OR,Horizontal-Draw Rig Hours of Operation (hours/spud)</t>
  </si>
  <si>
    <t>Southern Oregon Basin , OR,Horizontal-Mud Pump Hours of Operation (hours/spud)</t>
  </si>
  <si>
    <t>Southern Oregon Basin , OR,Horizontal-Mud Pump Number of Engine per Rig (number/rig)</t>
  </si>
  <si>
    <t>Southern Oregon Basin , OR,Horizontal-Drill Rig Fuel Consumed (gallons)</t>
  </si>
  <si>
    <t>Southern Oregon Basin , OR,Horizontal-Mud Pump Rated Horsepower (hp/engine)</t>
  </si>
  <si>
    <t>Southern Oregon Basin , OR,Horizontal-Drill Rig Mud Pumps Load Factor</t>
  </si>
  <si>
    <t>Southern Oregon Basin , OR,Horizontal-Drill Rig Spud Depth  (ft/spud)</t>
  </si>
  <si>
    <t>Southern Oregon Basin , OR,Horizontal-Drill Rig Spud Duration (hrs)</t>
  </si>
  <si>
    <t>Southern Oregon Basin , OR,Horizontal-Draw Rig Number of Engine per Rig (number/rig)</t>
  </si>
  <si>
    <t>Sweetgrass Arch , MT,Diesel-Electric-horizontal-Generator Load Factor</t>
  </si>
  <si>
    <t>Sweetgrass Arch , MT,Diesel-Electric-horizontal-Generator Number of Engine per Spud (number/rig)</t>
  </si>
  <si>
    <t>Sweetgrass Arch , MT,Diesel-Electric-horizontal-Generator Rated Horsepower (hp/engine)</t>
  </si>
  <si>
    <t>Sweetgrass Arch , MT,Diesel-Electric-horizontal-Generator Hours of Operation (hours/spud)</t>
  </si>
  <si>
    <t>Sweetgrass Arch , MT,horizontal-Generator Rated Horsepower (hp/engine)</t>
  </si>
  <si>
    <t>Sweetgrass Arch , MT,horizontal-Generator Load Factor</t>
  </si>
  <si>
    <t>Sweetgrass Arch , MT,horizontal-Generator Number of Engine per Rig (number/rig)</t>
  </si>
  <si>
    <t>Sweetgrass Arch , MT,horizontal-Generator Hours of Operation (hours/spud)</t>
  </si>
  <si>
    <t>Sweetgrass Arch , MT,Horizontal-Draw Rig Rated Horsepower (hp/engine)</t>
  </si>
  <si>
    <t>Sweetgrass Arch , MT,Horizontal-Draw Rig Load Factor</t>
  </si>
  <si>
    <t>Sweetgrass Arch , MT,Horizontal-Draw Rig Hours of Operation (hours/spud)</t>
  </si>
  <si>
    <t>Sweetgrass Arch , MT,Horizontal-Mud Pump Hours of Operation (hours/spud)</t>
  </si>
  <si>
    <t>Sweetgrass Arch , MT,Horizontal-Mud Pump Number of Engine per Rig (number/rig)</t>
  </si>
  <si>
    <t>Sweetgrass Arch , MT,Horizontal-Drill Rig Fuel Consumed (gallons)</t>
  </si>
  <si>
    <t>Sweetgrass Arch , MT,Horizontal-Mud Pump Rated Horsepower (hp/engine)</t>
  </si>
  <si>
    <t>Sweetgrass Arch , MT,Horizontal-Drill Rig Mud Pumps Load Factor</t>
  </si>
  <si>
    <t>Sweetgrass Arch , MT,Horizontal-Drill Rig Spud Depth  (ft/spud)</t>
  </si>
  <si>
    <t>Sweetgrass Arch , MT,Horizontal-Drill Rig Spud Duration (hrs)</t>
  </si>
  <si>
    <t>Sweetgrass Arch , MT,Horizontal-Draw Rig Number of Engine per Rig (number/rig)</t>
  </si>
  <si>
    <t>Uinta Basin , UT,Diesel-Electric-horizontal-Generator Load Factor</t>
  </si>
  <si>
    <t>Uinta Basin , UT,Diesel-Electric-horizontal-Generator Number of Engine per Spud (number/rig)</t>
  </si>
  <si>
    <t>Uinta Basin , UT,Diesel-Electric-horizontal-Generator Rated Horsepower (hp/engine)</t>
  </si>
  <si>
    <t>Uinta Basin , UT,Diesel-Electric-horizontal-Generator Hours of Operation (hours/spud)</t>
  </si>
  <si>
    <t>Uinta Basin , UT,horizontal-Generator Rated Horsepower (hp/engine)</t>
  </si>
  <si>
    <t>Uinta Basin , UT,horizontal-Generator Load Factor</t>
  </si>
  <si>
    <t>Uinta Basin , UT,horizontal-Generator Number of Engine per Rig (number/rig)</t>
  </si>
  <si>
    <t>Uinta Basin , UT,horizontal-Generator Hours of Operation (hours/spud)</t>
  </si>
  <si>
    <t>Uinta Basin , UT,Horizontal-Draw Rig Rated Horsepower (hp/engine)</t>
  </si>
  <si>
    <t>Uinta Basin , UT,Horizontal-Draw Rig Load Factor</t>
  </si>
  <si>
    <t>Uinta Basin , UT,Horizontal-Draw Rig Hours of Operation (hours/spud)</t>
  </si>
  <si>
    <t>Uinta Basin , UT,Horizontal-Mud Pump Hours of Operation (hours/spud)</t>
  </si>
  <si>
    <t>Uinta Basin , UT,Horizontal-Mud Pump Number of Engine per Rig (number/rig)</t>
  </si>
  <si>
    <t>Uinta Basin , UT,Horizontal-Drill Rig Fuel Consumed (gallons)</t>
  </si>
  <si>
    <t>Uinta Basin , UT,Horizontal-Mud Pump Rated Horsepower (hp/engine)</t>
  </si>
  <si>
    <t>Uinta Basin , UT,Horizontal-Drill Rig Mud Pumps Load Factor</t>
  </si>
  <si>
    <t>Uinta Basin , UT,Horizontal-Drill Rig Spud Depth  (ft/spud)</t>
  </si>
  <si>
    <t>Uinta Basin , UT,Horizontal-Drill Rig Spud Duration (hrs)</t>
  </si>
  <si>
    <t>Uinta Basin , UT,Horizontal-Draw Rig Number of Engine per Rig (number/rig)</t>
  </si>
  <si>
    <t>Ventura Basin , CA,Diesel-Electric-horizontal-Generator Load Factor</t>
  </si>
  <si>
    <t>Ventura Basin , CA,Diesel-Electric-horizontal-Generator Number of Engine per Spud (number/rig)</t>
  </si>
  <si>
    <t>Ventura Basin , CA,Diesel-Electric-horizontal-Generator Rated Horsepower (hp/engine)</t>
  </si>
  <si>
    <t>Ventura Basin , CA,Diesel-Electric-horizontal-Generator Hours of Operation (hours/spud)</t>
  </si>
  <si>
    <t>Ventura Basin , CA,horizontal-Generator Rated Horsepower (hp/engine)</t>
  </si>
  <si>
    <t>Ventura Basin , CA,horizontal-Generator Load Factor</t>
  </si>
  <si>
    <t>Ventura Basin , CA,horizontal-Generator Number of Engine per Rig (number/rig)</t>
  </si>
  <si>
    <t>Ventura Basin , CA,horizontal-Generator Hours of Operation (hours/spud)</t>
  </si>
  <si>
    <t>Ventura Basin , CA,Horizontal-Draw Rig Rated Horsepower (hp/engine)</t>
  </si>
  <si>
    <t>Ventura Basin , CA,Horizontal-Draw Rig Load Factor</t>
  </si>
  <si>
    <t>Ventura Basin , CA,Horizontal-Draw Rig Hours of Operation (hours/spud)</t>
  </si>
  <si>
    <t>Ventura Basin , CA,Horizontal-Mud Pump Hours of Operation (hours/spud)</t>
  </si>
  <si>
    <t>Ventura Basin , CA,Horizontal-Mud Pump Number of Engine per Rig (number/rig)</t>
  </si>
  <si>
    <t>Ventura Basin , CA,Horizontal-Drill Rig Fuel Consumed (gallons)</t>
  </si>
  <si>
    <t>Ventura Basin , CA,Horizontal-Mud Pump Rated Horsepower (hp/engine)</t>
  </si>
  <si>
    <t>Ventura Basin , CA,Horizontal-Drill Rig Mud Pumps Load Factor</t>
  </si>
  <si>
    <t>Ventura Basin , CA,Horizontal-Drill Rig Spud Depth  (ft/spud)</t>
  </si>
  <si>
    <t>Ventura Basin , CA,Horizontal-Drill Rig Spud Duration (hrs)</t>
  </si>
  <si>
    <t>Ventura Basin , CA,Horizontal-Draw Rig Number of Engine per Rig (number/rig)</t>
  </si>
  <si>
    <t>Western Columbia Basin , OR,Diesel-Electric-horizontal-Generator Load Factor</t>
  </si>
  <si>
    <t>Western Columbia Basin , OR,Diesel-Electric-horizontal-Generator Number of Engine per Spud (number/rig)</t>
  </si>
  <si>
    <t>Western Columbia Basin , OR,Diesel-Electric-horizontal-Generator Rated Horsepower (hp/engine)</t>
  </si>
  <si>
    <t>Western Columbia Basin , OR,Diesel-Electric-horizontal-Generator Hours of Operation (hours/spud)</t>
  </si>
  <si>
    <t>Western Columbia Basin , OR,horizontal-Generator Rated Horsepower (hp/engine)</t>
  </si>
  <si>
    <t>Western Columbia Basin , OR,horizontal-Generator Load Factor</t>
  </si>
  <si>
    <t>Western Columbia Basin , OR,horizontal-Generator Number of Engine per Rig (number/rig)</t>
  </si>
  <si>
    <t>Western Columbia Basin , OR,horizontal-Generator Hours of Operation (hours/spud)</t>
  </si>
  <si>
    <t>Western Columbia Basin , OR,Horizontal-Draw Rig Rated Horsepower (hp/engine)</t>
  </si>
  <si>
    <t>Western Columbia Basin , OR,Horizontal-Draw Rig Load Factor</t>
  </si>
  <si>
    <t>Western Columbia Basin , OR,Horizontal-Draw Rig Hours of Operation (hours/spud)</t>
  </si>
  <si>
    <t>Western Columbia Basin , OR,Horizontal-Mud Pump Hours of Operation (hours/spud)</t>
  </si>
  <si>
    <t>Western Columbia Basin , OR,Horizontal-Mud Pump Number of Engine per Rig (number/rig)</t>
  </si>
  <si>
    <t>Western Columbia Basin , OR,Horizontal-Drill Rig Fuel Consumed (gallons)</t>
  </si>
  <si>
    <t>Western Columbia Basin , OR,Horizontal-Mud Pump Rated Horsepower (hp/engine)</t>
  </si>
  <si>
    <t>Western Columbia Basin , OR,Horizontal-Drill Rig Mud Pumps Load Factor</t>
  </si>
  <si>
    <t>Western Columbia Basin , OR,Horizontal-Drill Rig Spud Depth  (ft/spud)</t>
  </si>
  <si>
    <t>Western Columbia Basin , OR,Horizontal-Drill Rig Spud Duration (hrs)</t>
  </si>
  <si>
    <t>Western Columbia Basin , OR,Horizontal-Draw Rig Number of Engine per Rig (number/rig)</t>
  </si>
  <si>
    <t>Western Columbia Basin , WA,Diesel-Electric-horizontal-Generator Load Factor</t>
  </si>
  <si>
    <t>Western Columbia Basin , WA,Diesel-Electric-horizontal-Generator Number of Engine per Spud (number/rig)</t>
  </si>
  <si>
    <t>Western Columbia Basin , WA,Diesel-Electric-horizontal-Generator Rated Horsepower (hp/engine)</t>
  </si>
  <si>
    <t>Western Columbia Basin , WA,Diesel-Electric-horizontal-Generator Hours of Operation (hours/spud)</t>
  </si>
  <si>
    <t>Western Columbia Basin , WA,horizontal-Generator Rated Horsepower (hp/engine)</t>
  </si>
  <si>
    <t>Western Columbia Basin , WA,horizontal-Generator Load Factor</t>
  </si>
  <si>
    <t>Western Columbia Basin , WA,horizontal-Generator Number of Engine per Rig (number/rig)</t>
  </si>
  <si>
    <t>Western Columbia Basin , WA,horizontal-Generator Hours of Operation (hours/spud)</t>
  </si>
  <si>
    <t>Western Columbia Basin , WA,Horizontal-Draw Rig Rated Horsepower (hp/engine)</t>
  </si>
  <si>
    <t>Western Columbia Basin , WA,Horizontal-Draw Rig Load Factor</t>
  </si>
  <si>
    <t>Western Columbia Basin , WA,Horizontal-Draw Rig Hours of Operation (hours/spud)</t>
  </si>
  <si>
    <t>Western Columbia Basin , WA,Horizontal-Mud Pump Hours of Operation (hours/spud)</t>
  </si>
  <si>
    <t>Western Columbia Basin , WA,Horizontal-Mud Pump Number of Engine per Rig (number/rig)</t>
  </si>
  <si>
    <t>Western Columbia Basin , WA,Horizontal-Drill Rig Fuel Consumed (gallons)</t>
  </si>
  <si>
    <t>Western Columbia Basin , WA,Horizontal-Mud Pump Rated Horsepower (hp/engine)</t>
  </si>
  <si>
    <t>Western Columbia Basin , WA,Horizontal-Drill Rig Mud Pumps Load Factor</t>
  </si>
  <si>
    <t>Western Columbia Basin , WA,Horizontal-Drill Rig Spud Depth  (ft/spud)</t>
  </si>
  <si>
    <t>Western Columbia Basin , WA,Horizontal-Drill Rig Spud Duration (hrs)</t>
  </si>
  <si>
    <t>Western Columbia Basin , WA,Horizontal-Draw Rig Number of Engine per Rig (number/rig)</t>
  </si>
  <si>
    <t>Williston Basin , MT,Diesel-Electric-horizontal-Generator Load Factor</t>
  </si>
  <si>
    <t>Williston Basin , MT,Diesel-Electric-horizontal-Generator Number of Engine per Spud (number/rig)</t>
  </si>
  <si>
    <t>Williston Basin , MT,Diesel-Electric-horizontal-Generator Rated Horsepower (hp/engine)</t>
  </si>
  <si>
    <t>Williston Basin , MT,Diesel-Electric-horizontal-Generator Hours of Operation (hours/spud)</t>
  </si>
  <si>
    <t>Williston Basin , MT,horizontal-Generator Rated Horsepower (hp/engine)</t>
  </si>
  <si>
    <t>Williston Basin , MT,horizontal-Generator Load Factor</t>
  </si>
  <si>
    <t>Williston Basin , MT,horizontal-Generator Number of Engine per Rig (number/rig)</t>
  </si>
  <si>
    <t>Williston Basin , MT,horizontal-Generator Hours of Operation (hours/spud)</t>
  </si>
  <si>
    <t>Williston Basin , MT,Horizontal-Draw Rig Rated Horsepower (hp/engine)</t>
  </si>
  <si>
    <t>Williston Basin , MT,Horizontal-Draw Rig Load Factor</t>
  </si>
  <si>
    <t>Williston Basin , MT,Horizontal-Draw Rig Hours of Operation (hours/spud)</t>
  </si>
  <si>
    <t>Williston Basin , MT,Horizontal-Mud Pump Hours of Operation (hours/spud)</t>
  </si>
  <si>
    <t>Williston Basin , MT,Horizontal-Mud Pump Number of Engine per Rig (number/rig)</t>
  </si>
  <si>
    <t>Williston Basin , MT,Horizontal-Drill Rig Fuel Consumed (gallons)</t>
  </si>
  <si>
    <t>Williston Basin , MT,Horizontal-Mud Pump Rated Horsepower (hp/engine)</t>
  </si>
  <si>
    <t>Williston Basin , MT,Horizontal-Drill Rig Mud Pumps Load Factor</t>
  </si>
  <si>
    <t>Williston Basin , MT,Horizontal-Drill Rig Spud Depth  (ft/spud)</t>
  </si>
  <si>
    <t>Williston Basin , MT,Horizontal-Drill Rig Spud Duration (hrs)</t>
  </si>
  <si>
    <t>Williston Basin , MT,Horizontal-Draw Rig Number of Engine per Rig (number/rig)</t>
  </si>
  <si>
    <t>Williston Basin , ND,Diesel-Electric-horizontal-Generator Load Factor</t>
  </si>
  <si>
    <t>Williston Basin , ND,Diesel-Electric-horizontal-Generator Number of Engine per Spud (number/rig)</t>
  </si>
  <si>
    <t>Williston Basin , ND,Diesel-Electric-horizontal-Generator Rated Horsepower (hp/engine)</t>
  </si>
  <si>
    <t>Williston Basin , ND,Diesel-Electric-horizontal-Generator Hours of Operation (hours/spud)</t>
  </si>
  <si>
    <t>Williston Basin , ND,horizontal-Generator Rated Horsepower (hp/engine)</t>
  </si>
  <si>
    <t>Williston Basin , ND,horizontal-Generator Load Factor</t>
  </si>
  <si>
    <t>Williston Basin , ND,horizontal-Generator Number of Engine per Rig (number/rig)</t>
  </si>
  <si>
    <t>Williston Basin , ND,horizontal-Generator Hours of Operation (hours/spud)</t>
  </si>
  <si>
    <t>Williston Basin , ND,Horizontal-Draw Rig Rated Horsepower (hp/engine)</t>
  </si>
  <si>
    <t>Williston Basin , ND,Horizontal-Draw Rig Load Factor</t>
  </si>
  <si>
    <t>Williston Basin , ND,Horizontal-Draw Rig Hours of Operation (hours/spud)</t>
  </si>
  <si>
    <t>Williston Basin , ND,Horizontal-Mud Pump Hours of Operation (hours/spud)</t>
  </si>
  <si>
    <t>Williston Basin , ND,Horizontal-Mud Pump Number of Engine per Rig (number/rig)</t>
  </si>
  <si>
    <t>Williston Basin , ND,Horizontal-Drill Rig Fuel Consumed (gallons)</t>
  </si>
  <si>
    <t>Williston Basin , ND,Horizontal-Mud Pump Rated Horsepower (hp/engine)</t>
  </si>
  <si>
    <t>Williston Basin , ND,Horizontal-Drill Rig Mud Pumps Load Factor</t>
  </si>
  <si>
    <t>Williston Basin , ND,Horizontal-Drill Rig Spud Depth  (ft/spud)</t>
  </si>
  <si>
    <t>Williston Basin , ND,Horizontal-Drill Rig Spud Duration (hrs)</t>
  </si>
  <si>
    <t>Williston Basin , ND,Horizontal-Draw Rig Number of Engine per Rig (number/rig)</t>
  </si>
  <si>
    <t>Williston Basin , SD,Diesel-Electric-horizontal-Generator Load Factor</t>
  </si>
  <si>
    <t>Williston Basin , SD,Diesel-Electric-horizontal-Generator Number of Engine per Spud (number/rig)</t>
  </si>
  <si>
    <t>Williston Basin , SD,Diesel-Electric-horizontal-Generator Rated Horsepower (hp/engine)</t>
  </si>
  <si>
    <t>Williston Basin , SD,Diesel-Electric-horizontal-Generator Hours of Operation (hours/spud)</t>
  </si>
  <si>
    <t>Williston Basin , SD,horizontal-Generator Rated Horsepower (hp/engine)</t>
  </si>
  <si>
    <t>Williston Basin , SD,horizontal-Generator Load Factor</t>
  </si>
  <si>
    <t>Williston Basin , SD,horizontal-Generator Number of Engine per Rig (number/rig)</t>
  </si>
  <si>
    <t>Williston Basin , SD,horizontal-Generator Hours of Operation (hours/spud)</t>
  </si>
  <si>
    <t>Williston Basin , SD,Horizontal-Draw Rig Rated Horsepower (hp/engine)</t>
  </si>
  <si>
    <t>Williston Basin , SD,Horizontal-Draw Rig Load Factor</t>
  </si>
  <si>
    <t>Williston Basin , SD,Horizontal-Draw Rig Hours of Operation (hours/spud)</t>
  </si>
  <si>
    <t>Williston Basin , SD,Horizontal-Mud Pump Hours of Operation (hours/spud)</t>
  </si>
  <si>
    <t>Williston Basin , SD,Horizontal-Mud Pump Number of Engine per Rig (number/rig)</t>
  </si>
  <si>
    <t>Williston Basin , SD,Horizontal-Drill Rig Fuel Consumed (gallons)</t>
  </si>
  <si>
    <t>Williston Basin , SD,Horizontal-Mud Pump Rated Horsepower (hp/engine)</t>
  </si>
  <si>
    <t>Williston Basin , SD,Horizontal-Drill Rig Mud Pumps Load Factor</t>
  </si>
  <si>
    <t>Williston Basin , SD,Horizontal-Drill Rig Spud Depth  (ft/spud)</t>
  </si>
  <si>
    <t>Williston Basin , SD,Horizontal-Drill Rig Spud Duration (hrs)</t>
  </si>
  <si>
    <t>Williston Basin , SD,Horizontal-Draw Rig Number of Engine per Rig (number/rig)</t>
  </si>
  <si>
    <t>Wind River Basin , WY,Diesel-Electric-horizontal-Generator Load Factor</t>
  </si>
  <si>
    <t>Wind River Basin , WY,Diesel-Electric-horizontal-Generator Number of Engine per Spud (number/rig)</t>
  </si>
  <si>
    <t>Wind River Basin , WY,Diesel-Electric-horizontal-Generator Rated Horsepower (hp/engine)</t>
  </si>
  <si>
    <t>Wind River Basin , WY,Diesel-Electric-horizontal-Generator Hours of Operation (hours/spud)</t>
  </si>
  <si>
    <t>Wind River Basin , WY,horizontal-Generator Rated Horsepower (hp/engine)</t>
  </si>
  <si>
    <t>Wind River Basin , WY,horizontal-Generator Load Factor</t>
  </si>
  <si>
    <t>Wind River Basin , WY,horizontal-Generator Number of Engine per Rig (number/rig)</t>
  </si>
  <si>
    <t>Wind River Basin , WY,horizontal-Generator Hours of Operation (hours/spud)</t>
  </si>
  <si>
    <t>Wind River Basin , WY,Horizontal-Draw Rig Rated Horsepower (hp/engine)</t>
  </si>
  <si>
    <t>Wind River Basin , WY,Horizontal-Draw Rig Load Factor</t>
  </si>
  <si>
    <t>Wind River Basin , WY,Horizontal-Draw Rig Hours of Operation (hours/spud)</t>
  </si>
  <si>
    <t>Wind River Basin , WY,Horizontal-Mud Pump Hours of Operation (hours/spud)</t>
  </si>
  <si>
    <t>Wind River Basin , WY,Horizontal-Mud Pump Number of Engine per Rig (number/rig)</t>
  </si>
  <si>
    <t>Wind River Basin , WY,Horizontal-Drill Rig Fuel Consumed (gallons)</t>
  </si>
  <si>
    <t>Wind River Basin , WY,Horizontal-Mud Pump Rated Horsepower (hp/engine)</t>
  </si>
  <si>
    <t>Wind River Basin , WY,Horizontal-Drill Rig Mud Pumps Load Factor</t>
  </si>
  <si>
    <t>Wind River Basin , WY,Horizontal-Drill Rig Spud Depth  (ft/spud)</t>
  </si>
  <si>
    <t>Wind River Basin , WY,Horizontal-Drill Rig Spud Duration (hrs)</t>
  </si>
  <si>
    <t>Wind River Basin , WY,Horizontal-Draw Rig Number of Engine per Rig (number/rig)</t>
  </si>
  <si>
    <t>Yellowstone Province , WY,Diesel-Electric-horizontal-Generator Load Factor</t>
  </si>
  <si>
    <t>Yellowstone Province , WY,Diesel-Electric-horizontal-Generator Number of Engine per Spud (number/rig)</t>
  </si>
  <si>
    <t>Yellowstone Province , WY,Diesel-Electric-horizontal-Generator Rated Horsepower (hp/engine)</t>
  </si>
  <si>
    <t>Yellowstone Province , WY,Diesel-Electric-horizontal-Generator Hours of Operation (hours/spud)</t>
  </si>
  <si>
    <t>Yellowstone Province , WY,horizontal-Generator Rated Horsepower (hp/engine)</t>
  </si>
  <si>
    <t>Yellowstone Province , WY,horizontal-Generator Load Factor</t>
  </si>
  <si>
    <t>Yellowstone Province , WY,horizontal-Generator Number of Engine per Rig (number/rig)</t>
  </si>
  <si>
    <t>Yellowstone Province , WY,horizontal-Generator Hours of Operation (hours/spud)</t>
  </si>
  <si>
    <t>Yellowstone Province , WY,Horizontal-Draw Rig Rated Horsepower (hp/engine)</t>
  </si>
  <si>
    <t>Yellowstone Province , WY,Horizontal-Draw Rig Load Factor</t>
  </si>
  <si>
    <t>Yellowstone Province , WY,Horizontal-Draw Rig Hours of Operation (hours/spud)</t>
  </si>
  <si>
    <t>Yellowstone Province , WY,Horizontal-Mud Pump Hours of Operation (hours/spud)</t>
  </si>
  <si>
    <t>Yellowstone Province , WY,Horizontal-Mud Pump Number of Engine per Rig (number/rig)</t>
  </si>
  <si>
    <t>Yellowstone Province , WY,Horizontal-Drill Rig Fuel Consumed (gallons)</t>
  </si>
  <si>
    <t>Yellowstone Province , WY,Horizontal-Mud Pump Rated Horsepower (hp/engine)</t>
  </si>
  <si>
    <t>Yellowstone Province , WY,Horizontal-Drill Rig Mud Pumps Load Factor</t>
  </si>
  <si>
    <t>Yellowstone Province , WY,Horizontal-Drill Rig Spud Depth  (ft/spud)</t>
  </si>
  <si>
    <t>Yellowstone Province , WY,Horizontal-Drill Rig Spud Duration (hrs)</t>
  </si>
  <si>
    <t>Yellowstone Province , WY,Horizontal-Draw Rig Number of Engine per Rig (number/rig)</t>
  </si>
  <si>
    <t>Yukon-Koyukuk Province , AK,Diesel-Electric-horizontal-Generator Load Factor</t>
  </si>
  <si>
    <t>Yukon-Koyukuk Province , AK,Diesel-Electric-horizontal-Generator Number of Engine per Spud (number/rig)</t>
  </si>
  <si>
    <t>Yukon-Koyukuk Province , AK,Diesel-Electric-horizontal-Generator Rated Horsepower (hp/engine)</t>
  </si>
  <si>
    <t>Yukon-Koyukuk Province , AK,Diesel-Electric-horizontal-Generator Hours of Operation (hours/spud)</t>
  </si>
  <si>
    <t>Yukon-Koyukuk Province , AK,horizontal-Generator Rated Horsepower (hp/engine)</t>
  </si>
  <si>
    <t>Yukon-Koyukuk Province , AK,horizontal-Generator Load Factor</t>
  </si>
  <si>
    <t>Yukon-Koyukuk Province , AK,horizontal-Generator Number of Engine per Rig (number/rig)</t>
  </si>
  <si>
    <t>Yukon-Koyukuk Province , AK,horizontal-Generator Hours of Operation (hours/spud)</t>
  </si>
  <si>
    <t>Yukon-Koyukuk Province , AK,Horizontal-Draw Rig Rated Horsepower (hp/engine)</t>
  </si>
  <si>
    <t>Yukon-Koyukuk Province , AK,Horizontal-Draw Rig Load Factor</t>
  </si>
  <si>
    <t>Yukon-Koyukuk Province , AK,Horizontal-Draw Rig Hours of Operation (hours/spud)</t>
  </si>
  <si>
    <t>Yukon-Koyukuk Province , AK,Horizontal-Mud Pump Hours of Operation (hours/spud)</t>
  </si>
  <si>
    <t>Yukon-Koyukuk Province , AK,Horizontal-Mud Pump Number of Engine per Rig (number/rig)</t>
  </si>
  <si>
    <t>Yukon-Koyukuk Province , AK,Horizontal-Drill Rig Fuel Consumed (gallons)</t>
  </si>
  <si>
    <t>Yukon-Koyukuk Province , AK,Horizontal-Mud Pump Rated Horsepower (hp/engine)</t>
  </si>
  <si>
    <t>Yukon-Koyukuk Province , AK,Horizontal-Drill Rig Mud Pumps Load Factor</t>
  </si>
  <si>
    <t>Yukon-Koyukuk Province , AK,Horizontal-Drill Rig Spud Depth  (ft/spud)</t>
  </si>
  <si>
    <t>Yukon-Koyukuk Province , AK,Horizontal-Drill Rig Spud Duration (hrs)</t>
  </si>
  <si>
    <t>Yukon-Koyukuk Province , AK,Horizontal-Draw Rig Number of Engine per Rig (number/rig)</t>
  </si>
  <si>
    <t>Ozark Uplift , AR,Diesel-Electric-horizontal-Generator Load Factor</t>
  </si>
  <si>
    <t>Ozark Uplift , AR,Diesel-Electric-horizontal-Generator Number of Engine per Spud (number/rig)</t>
  </si>
  <si>
    <t>Ozark Uplift , AR,Diesel-Electric-horizontal-Generator Rated Horsepower (hp/engine)</t>
  </si>
  <si>
    <t>Ozark Uplift , AR,Diesel-Electric-horizontal-Generator Hours of Operation (hours/spud)</t>
  </si>
  <si>
    <t>Ozark Uplift , AR,horizontal-Generator Rated Horsepower (hp/engine)</t>
  </si>
  <si>
    <t>Ozark Uplift , AR,horizontal-Generator Load Factor</t>
  </si>
  <si>
    <t>Ozark Uplift , AR,horizontal-Generator Number of Engine per Rig (number/rig)</t>
  </si>
  <si>
    <t>Ozark Uplift , AR,horizontal-Generator Hours of Operation (hours/spud)</t>
  </si>
  <si>
    <t>Ozark Uplift , AR,Horizontal-Draw Rig Rated Horsepower (hp/engine)</t>
  </si>
  <si>
    <t>Ozark Uplift , AR,Horizontal-Draw Rig Load Factor</t>
  </si>
  <si>
    <t>Ozark Uplift , AR,Horizontal-Draw Rig Hours of Operation (hours/spud)</t>
  </si>
  <si>
    <t>Ozark Uplift , AR,Horizontal-Mud Pump Hours of Operation (hours/spud)</t>
  </si>
  <si>
    <t>Ozark Uplift , AR,Horizontal-Mud Pump Number of Engine per Rig (number/rig)</t>
  </si>
  <si>
    <t>Ozark Uplift , AR,Horizontal-Drill Rig Fuel Consumed (gallons)</t>
  </si>
  <si>
    <t>Ozark Uplift , AR,Horizontal-Mud Pump Rated Horsepower (hp/engine)</t>
  </si>
  <si>
    <t>Ozark Uplift , AR,Horizontal-Drill Rig Mud Pumps Load Factor</t>
  </si>
  <si>
    <t>Ozark Uplift , AR,Horizontal-Drill Rig Spud Depth  (ft/spud)</t>
  </si>
  <si>
    <t>Ozark Uplift , AR,Horizontal-Drill Rig Spud Duration (hrs)</t>
  </si>
  <si>
    <t>Ozark Uplift , AR,Horizontal-Draw Rig Number of Engine per Rig (number/rig)</t>
  </si>
  <si>
    <t>Ozark Uplift , MO,Diesel-Electric-horizontal-Generator Load Factor</t>
  </si>
  <si>
    <t>Ozark Uplift , MO,Diesel-Electric-horizontal-Generator Number of Engine per Spud (number/rig)</t>
  </si>
  <si>
    <t>Ozark Uplift , MO,Diesel-Electric-horizontal-Generator Rated Horsepower (hp/engine)</t>
  </si>
  <si>
    <t>Ozark Uplift , MO,Diesel-Electric-horizontal-Generator Hours of Operation (hours/spud)</t>
  </si>
  <si>
    <t>Ozark Uplift , MO,horizontal-Generator Rated Horsepower (hp/engine)</t>
  </si>
  <si>
    <t>Ozark Uplift , MO,horizontal-Generator Load Factor</t>
  </si>
  <si>
    <t>Ozark Uplift , MO,horizontal-Generator Number of Engine per Rig (number/rig)</t>
  </si>
  <si>
    <t>Ozark Uplift , MO,horizontal-Generator Hours of Operation (hours/spud)</t>
  </si>
  <si>
    <t>Ozark Uplift , MO,Horizontal-Draw Rig Rated Horsepower (hp/engine)</t>
  </si>
  <si>
    <t>Ozark Uplift , MO,Horizontal-Draw Rig Load Factor</t>
  </si>
  <si>
    <t>Ozark Uplift , MO,Horizontal-Draw Rig Hours of Operation (hours/spud)</t>
  </si>
  <si>
    <t>Ozark Uplift , MO,Horizontal-Mud Pump Hours of Operation (hours/spud)</t>
  </si>
  <si>
    <t>Ozark Uplift , MO,Horizontal-Mud Pump Number of Engine per Rig (number/rig)</t>
  </si>
  <si>
    <t>Ozark Uplift , MO,Horizontal-Drill Rig Fuel Consumed (gallons)</t>
  </si>
  <si>
    <t>Ozark Uplift , MO,Horizontal-Mud Pump Rated Horsepower (hp/engine)</t>
  </si>
  <si>
    <t>Ozark Uplift , MO,Horizontal-Drill Rig Mud Pumps Load Factor</t>
  </si>
  <si>
    <t>Ozark Uplift , MO,Horizontal-Drill Rig Spud Depth  (ft/spud)</t>
  </si>
  <si>
    <t>Ozark Uplift , MO,Horizontal-Drill Rig Spud Duration (hrs)</t>
  </si>
  <si>
    <t>Ozark Uplift , MO,Horizontal-Draw Rig Number of Engine per Rig (number/rig)</t>
  </si>
  <si>
    <t>Arkoma Basin , AR,Diesel-Electric-horizontal-Generator Load Factor</t>
  </si>
  <si>
    <t>Arkoma Basin , AR,Diesel-Electric-horizontal-Generator Number of Engine per Spud (number/rig)</t>
  </si>
  <si>
    <t>Arkoma Basin , AR,Diesel-Electric-horizontal-Generator Rated Horsepower (hp/engine)</t>
  </si>
  <si>
    <t>Arkoma Basin , AR,Diesel-Electric-horizontal-Generator Hours of Operation (hours/spud)</t>
  </si>
  <si>
    <t>Arkoma Basin , AR,horizontal-Generator Rated Horsepower (hp/engine)</t>
  </si>
  <si>
    <t>Arkoma Basin , AR,horizontal-Generator Load Factor</t>
  </si>
  <si>
    <t>Arkoma Basin , AR,horizontal-Generator Number of Engine per Rig (number/rig)</t>
  </si>
  <si>
    <t>Arkoma Basin , AR,horizontal-Generator Hours of Operation (hours/spud)</t>
  </si>
  <si>
    <t>Arkoma Basin , AR,Horizontal-Draw Rig Rated Horsepower (hp/engine)</t>
  </si>
  <si>
    <t>Arkoma Basin , AR,Horizontal-Draw Rig Load Factor</t>
  </si>
  <si>
    <t>Arkoma Basin , AR,Horizontal-Draw Rig Hours of Operation (hours/spud)</t>
  </si>
  <si>
    <t>Arkoma Basin , AR,Horizontal-Mud Pump Hours of Operation (hours/spud)</t>
  </si>
  <si>
    <t>Arkoma Basin , AR,Horizontal-Mud Pump Number of Engine per Rig (number/rig)</t>
  </si>
  <si>
    <t>Arkoma Basin , AR,Horizontal-Drill Rig Fuel Consumed (gallons)</t>
  </si>
  <si>
    <t>Arkoma Basin , AR,Horizontal-Mud Pump Rated Horsepower (hp/engine)</t>
  </si>
  <si>
    <t>Arkoma Basin , AR,Horizontal-Drill Rig Mud Pumps Load Factor</t>
  </si>
  <si>
    <t>Arkoma Basin , AR,Horizontal-Drill Rig Spud Depth  (ft/spud)</t>
  </si>
  <si>
    <t>Arkoma Basin , AR,Horizontal-Drill Rig Spud Duration (hrs)</t>
  </si>
  <si>
    <t>Arkoma Basin , AR,Horizontal-Draw Rig Number of Engine per Rig (number/rig)</t>
  </si>
  <si>
    <t>Arkoma Basin , OK,Diesel-Electric-horizontal-Generator Load Factor</t>
  </si>
  <si>
    <t>Arkoma Basin , OK,Diesel-Electric-horizontal-Generator Number of Engine per Spud (number/rig)</t>
  </si>
  <si>
    <t>Arkoma Basin , OK,Diesel-Electric-horizontal-Generator Rated Horsepower (hp/engine)</t>
  </si>
  <si>
    <t>Arkoma Basin , OK,Diesel-Electric-horizontal-Generator Hours of Operation (hours/spud)</t>
  </si>
  <si>
    <t>Arkoma Basin , OK,horizontal-Generator Rated Horsepower (hp/engine)</t>
  </si>
  <si>
    <t>Arkoma Basin , OK,horizontal-Generator Load Factor</t>
  </si>
  <si>
    <t>Arkoma Basin , OK,horizontal-Generator Number of Engine per Rig (number/rig)</t>
  </si>
  <si>
    <t>Arkoma Basin , OK,horizontal-Generator Hours of Operation (hours/spud)</t>
  </si>
  <si>
    <t>Arkoma Basin , OK,Horizontal-Draw Rig Rated Horsepower (hp/engine)</t>
  </si>
  <si>
    <t>Arkoma Basin , OK,Horizontal-Draw Rig Load Factor</t>
  </si>
  <si>
    <t>Arkoma Basin , OK,Horizontal-Draw Rig Hours of Operation (hours/spud)</t>
  </si>
  <si>
    <t>Arkoma Basin , OK,Horizontal-Mud Pump Hours of Operation (hours/spud)</t>
  </si>
  <si>
    <t>Arkoma Basin , OK,Horizontal-Mud Pump Number of Engine per Rig (number/rig)</t>
  </si>
  <si>
    <t>Arkoma Basin , OK,Horizontal-Drill Rig Fuel Consumed (gallons)</t>
  </si>
  <si>
    <t>Arkoma Basin , OK,Horizontal-Mud Pump Rated Horsepower (hp/engine)</t>
  </si>
  <si>
    <t>Arkoma Basin , OK,Horizontal-Drill Rig Mud Pumps Load Factor</t>
  </si>
  <si>
    <t>Arkoma Basin , OK,Horizontal-Drill Rig Spud Depth  (ft/spud)</t>
  </si>
  <si>
    <t>Arkoma Basin , OK,Horizontal-Drill Rig Spud Duration (hrs)</t>
  </si>
  <si>
    <t>Arkoma Basin , OK,Horizontal-Draw Rig Number of Engine per Rig (number/rig)</t>
  </si>
  <si>
    <t>Illinois Basin , AR,Diesel-Electric-horizontal-Generator Load Factor</t>
  </si>
  <si>
    <t>Illinois Basin , AR,Diesel-Electric-horizontal-Generator Number of Engine per Spud (number/rig)</t>
  </si>
  <si>
    <t>Illinois Basin , AR,Diesel-Electric-horizontal-Generator Rated Horsepower (hp/engine)</t>
  </si>
  <si>
    <t>Illinois Basin , AR,Diesel-Electric-horizontal-Generator Hours of Operation (hours/spud)</t>
  </si>
  <si>
    <t>Illinois Basin , AR,horizontal-Generator Rated Horsepower (hp/engine)</t>
  </si>
  <si>
    <t>Illinois Basin , AR,horizontal-Generator Load Factor</t>
  </si>
  <si>
    <t>Illinois Basin , AR,horizontal-Generator Number of Engine per Rig (number/rig)</t>
  </si>
  <si>
    <t>Illinois Basin , AR,horizontal-Generator Hours of Operation (hours/spud)</t>
  </si>
  <si>
    <t>Illinois Basin , AR,Horizontal-Draw Rig Rated Horsepower (hp/engine)</t>
  </si>
  <si>
    <t>Illinois Basin , AR,Horizontal-Draw Rig Load Factor</t>
  </si>
  <si>
    <t>Illinois Basin , AR,Horizontal-Draw Rig Hours of Operation (hours/spud)</t>
  </si>
  <si>
    <t>Illinois Basin , AR,Horizontal-Mud Pump Hours of Operation (hours/spud)</t>
  </si>
  <si>
    <t>Illinois Basin , AR,Horizontal-Mud Pump Number of Engine per Rig (number/rig)</t>
  </si>
  <si>
    <t>Illinois Basin , AR,Horizontal-Drill Rig Fuel Consumed (gallons)</t>
  </si>
  <si>
    <t>Illinois Basin , AR,Horizontal-Mud Pump Rated Horsepower (hp/engine)</t>
  </si>
  <si>
    <t>Illinois Basin , AR,Horizontal-Drill Rig Mud Pumps Load Factor</t>
  </si>
  <si>
    <t>Illinois Basin , AR,Horizontal-Drill Rig Spud Depth  (ft/spud)</t>
  </si>
  <si>
    <t>Illinois Basin , AR,Horizontal-Drill Rig Spud Duration (hrs)</t>
  </si>
  <si>
    <t>Illinois Basin , AR,Horizontal-Draw Rig Number of Engine per Rig (number/rig)</t>
  </si>
  <si>
    <t>Illinois Basin , IL,Diesel-Electric-horizontal-Generator Load Factor</t>
  </si>
  <si>
    <t>Illinois Basin , IL,Diesel-Electric-horizontal-Generator Number of Engine per Spud (number/rig)</t>
  </si>
  <si>
    <t>Illinois Basin , IL,Diesel-Electric-horizontal-Generator Rated Horsepower (hp/engine)</t>
  </si>
  <si>
    <t>Illinois Basin , IL,Diesel-Electric-horizontal-Generator Hours of Operation (hours/spud)</t>
  </si>
  <si>
    <t>Illinois Basin , IL,horizontal-Generator Rated Horsepower (hp/engine)</t>
  </si>
  <si>
    <t>Illinois Basin , IL,horizontal-Generator Load Factor</t>
  </si>
  <si>
    <t>Illinois Basin , IL,horizontal-Generator Number of Engine per Rig (number/rig)</t>
  </si>
  <si>
    <t>Illinois Basin , IL,horizontal-Generator Hours of Operation (hours/spud)</t>
  </si>
  <si>
    <t>Illinois Basin , IL,Horizontal-Draw Rig Rated Horsepower (hp/engine)</t>
  </si>
  <si>
    <t>Illinois Basin , IL,Horizontal-Draw Rig Load Factor</t>
  </si>
  <si>
    <t>Illinois Basin , IL,Horizontal-Draw Rig Hours of Operation (hours/spud)</t>
  </si>
  <si>
    <t>Illinois Basin , IL,Horizontal-Mud Pump Hours of Operation (hours/spud)</t>
  </si>
  <si>
    <t>Illinois Basin , IL,Horizontal-Mud Pump Number of Engine per Rig (number/rig)</t>
  </si>
  <si>
    <t>Illinois Basin , IL,Horizontal-Drill Rig Fuel Consumed (gallons)</t>
  </si>
  <si>
    <t>Illinois Basin , IL,Horizontal-Mud Pump Rated Horsepower (hp/engine)</t>
  </si>
  <si>
    <t>Illinois Basin , IL,Horizontal-Drill Rig Mud Pumps Load Factor</t>
  </si>
  <si>
    <t>Illinois Basin , IL,Horizontal-Drill Rig Spud Depth  (ft/spud)</t>
  </si>
  <si>
    <t>Illinois Basin , IL,Horizontal-Drill Rig Spud Duration (hrs)</t>
  </si>
  <si>
    <t>Illinois Basin , IL,Horizontal-Draw Rig Number of Engine per Rig (number/rig)</t>
  </si>
  <si>
    <t>Illinois Basin , IN,Diesel-Electric-horizontal-Generator Load Factor</t>
  </si>
  <si>
    <t>Illinois Basin , IN,Diesel-Electric-horizontal-Generator Number of Engine per Spud (number/rig)</t>
  </si>
  <si>
    <t>Illinois Basin , IN,Diesel-Electric-horizontal-Generator Rated Horsepower (hp/engine)</t>
  </si>
  <si>
    <t>Illinois Basin , IN,Diesel-Electric-horizontal-Generator Hours of Operation (hours/spud)</t>
  </si>
  <si>
    <t>Illinois Basin , IN,horizontal-Generator Rated Horsepower (hp/engine)</t>
  </si>
  <si>
    <t>Illinois Basin , IN,horizontal-Generator Load Factor</t>
  </si>
  <si>
    <t>Illinois Basin , IN,horizontal-Generator Number of Engine per Rig (number/rig)</t>
  </si>
  <si>
    <t>Illinois Basin , IN,horizontal-Generator Hours of Operation (hours/spud)</t>
  </si>
  <si>
    <t>Illinois Basin , IN,Horizontal-Draw Rig Rated Horsepower (hp/engine)</t>
  </si>
  <si>
    <t>Illinois Basin , IN,Horizontal-Draw Rig Load Factor</t>
  </si>
  <si>
    <t>Illinois Basin , IN,Horizontal-Draw Rig Hours of Operation (hours/spud)</t>
  </si>
  <si>
    <t>Illinois Basin , IN,Horizontal-Mud Pump Hours of Operation (hours/spud)</t>
  </si>
  <si>
    <t>Illinois Basin , IN,Horizontal-Mud Pump Number of Engine per Rig (number/rig)</t>
  </si>
  <si>
    <t>Illinois Basin , IN,Horizontal-Drill Rig Fuel Consumed (gallons)</t>
  </si>
  <si>
    <t>Illinois Basin , IN,Horizontal-Mud Pump Rated Horsepower (hp/engine)</t>
  </si>
  <si>
    <t>Illinois Basin , IN,Horizontal-Drill Rig Mud Pumps Load Factor</t>
  </si>
  <si>
    <t>Illinois Basin , IN,Horizontal-Drill Rig Spud Depth  (ft/spud)</t>
  </si>
  <si>
    <t>Illinois Basin , IN,Horizontal-Drill Rig Spud Duration (hrs)</t>
  </si>
  <si>
    <t>Illinois Basin , IN,Horizontal-Draw Rig Number of Engine per Rig (number/rig)</t>
  </si>
  <si>
    <t>Illinois Basin , KY,Diesel-Electric-horizontal-Generator Load Factor</t>
  </si>
  <si>
    <t>Illinois Basin , KY,Diesel-Electric-horizontal-Generator Number of Engine per Spud (number/rig)</t>
  </si>
  <si>
    <t>Illinois Basin , KY,Diesel-Electric-horizontal-Generator Rated Horsepower (hp/engine)</t>
  </si>
  <si>
    <t>Illinois Basin , KY,Diesel-Electric-horizontal-Generator Hours of Operation (hours/spud)</t>
  </si>
  <si>
    <t>Illinois Basin , KY,horizontal-Generator Rated Horsepower (hp/engine)</t>
  </si>
  <si>
    <t>Illinois Basin , KY,horizontal-Generator Load Factor</t>
  </si>
  <si>
    <t>Illinois Basin , KY,horizontal-Generator Number of Engine per Rig (number/rig)</t>
  </si>
  <si>
    <t>Illinois Basin , KY,horizontal-Generator Hours of Operation (hours/spud)</t>
  </si>
  <si>
    <t>Illinois Basin , KY,Horizontal-Draw Rig Rated Horsepower (hp/engine)</t>
  </si>
  <si>
    <t>Illinois Basin , KY,Horizontal-Draw Rig Load Factor</t>
  </si>
  <si>
    <t>Illinois Basin , KY,Horizontal-Draw Rig Hours of Operation (hours/spud)</t>
  </si>
  <si>
    <t>Illinois Basin , KY,Horizontal-Mud Pump Hours of Operation (hours/spud)</t>
  </si>
  <si>
    <t>Illinois Basin , KY,Horizontal-Mud Pump Number of Engine per Rig (number/rig)</t>
  </si>
  <si>
    <t>Illinois Basin , KY,Horizontal-Drill Rig Fuel Consumed (gallons)</t>
  </si>
  <si>
    <t>Illinois Basin , KY,Horizontal-Mud Pump Rated Horsepower (hp/engine)</t>
  </si>
  <si>
    <t>Illinois Basin , KY,Horizontal-Drill Rig Mud Pumps Load Factor</t>
  </si>
  <si>
    <t>Illinois Basin , KY,Horizontal-Drill Rig Spud Depth  (ft/spud)</t>
  </si>
  <si>
    <t>Illinois Basin , KY,Horizontal-Drill Rig Spud Duration (hrs)</t>
  </si>
  <si>
    <t>Illinois Basin , KY,Horizontal-Draw Rig Number of Engine per Rig (number/rig)</t>
  </si>
  <si>
    <t>Cherokee Platform , OK,Diesel-Electric-horizontal-Generator Load Factor</t>
  </si>
  <si>
    <t>Cherokee Platform , OK,Diesel-Electric-horizontal-Generator Number of Engine per Spud (number/rig)</t>
  </si>
  <si>
    <t>Cherokee Platform , OK,Diesel-Electric-horizontal-Generator Rated Horsepower (hp/engine)</t>
  </si>
  <si>
    <t>Cherokee Platform , OK,Diesel-Electric-horizontal-Generator Hours of Operation (hours/spud)</t>
  </si>
  <si>
    <t>Cherokee Platform , OK,horizontal-Generator Rated Horsepower (hp/engine)</t>
  </si>
  <si>
    <t>Cherokee Platform , OK,horizontal-Generator Load Factor</t>
  </si>
  <si>
    <t>Cherokee Platform , OK,horizontal-Generator Number of Engine per Rig (number/rig)</t>
  </si>
  <si>
    <t>Cherokee Platform , OK,horizontal-Generator Hours of Operation (hours/spud)</t>
  </si>
  <si>
    <t>Cherokee Platform , OK,Horizontal-Draw Rig Rated Horsepower (hp/engine)</t>
  </si>
  <si>
    <t>Cherokee Platform , OK,Horizontal-Draw Rig Load Factor</t>
  </si>
  <si>
    <t>Cherokee Platform , OK,Horizontal-Draw Rig Hours of Operation (hours/spud)</t>
  </si>
  <si>
    <t>Cherokee Platform , OK,Horizontal-Mud Pump Hours of Operation (hours/spud)</t>
  </si>
  <si>
    <t>Cherokee Platform , OK,Horizontal-Mud Pump Number of Engine per Rig (number/rig)</t>
  </si>
  <si>
    <t>Cherokee Platform , OK,Horizontal-Drill Rig Fuel Consumed (gallons)</t>
  </si>
  <si>
    <t>Cherokee Platform , OK,Horizontal-Mud Pump Rated Horsepower (hp/engine)</t>
  </si>
  <si>
    <t>Cherokee Platform , OK,Horizontal-Drill Rig Mud Pumps Load Factor</t>
  </si>
  <si>
    <t>Cherokee Platform , OK,Horizontal-Drill Rig Spud Depth  (ft/spud)</t>
  </si>
  <si>
    <t>Cherokee Platform , OK,Horizontal-Drill Rig Spud Duration (hrs)</t>
  </si>
  <si>
    <t>Cherokee Platform , OK,Horizontal-Draw Rig Number of Engine per Rig (number/rig)</t>
  </si>
  <si>
    <t>Louisiana-Mississippi Salt Basins , AR,Diesel-Electric-horizontal-Generator Load Factor</t>
  </si>
  <si>
    <t>Louisiana-Mississippi Salt Basins , AR,Diesel-Electric-horizontal-Generator Number of Engine per Spud (number/rig)</t>
  </si>
  <si>
    <t>Louisiana-Mississippi Salt Basins , AR,Diesel-Electric-horizontal-Generator Rated Horsepower (hp/engine)</t>
  </si>
  <si>
    <t>Louisiana-Mississippi Salt Basins , AR,Diesel-Electric-horizontal-Generator Hours of Operation (hours/spud)</t>
  </si>
  <si>
    <t>Louisiana-Mississippi Salt Basins , AR,horizontal-Generator Rated Horsepower (hp/engine)</t>
  </si>
  <si>
    <t>Louisiana-Mississippi Salt Basins , AR,horizontal-Generator Load Factor</t>
  </si>
  <si>
    <t>Louisiana-Mississippi Salt Basins , AR,horizontal-Generator Number of Engine per Rig (number/rig)</t>
  </si>
  <si>
    <t>Louisiana-Mississippi Salt Basins , AR,horizontal-Generator Hours of Operation (hours/spud)</t>
  </si>
  <si>
    <t>Louisiana-Mississippi Salt Basins , AR,Horizontal-Draw Rig Rated Horsepower (hp/engine)</t>
  </si>
  <si>
    <t>Louisiana-Mississippi Salt Basins , AR,Horizontal-Draw Rig Load Factor</t>
  </si>
  <si>
    <t>Louisiana-Mississippi Salt Basins , AR,Horizontal-Draw Rig Hours of Operation (hours/spud)</t>
  </si>
  <si>
    <t>Louisiana-Mississippi Salt Basins , AR,Horizontal-Mud Pump Hours of Operation (hours/spud)</t>
  </si>
  <si>
    <t>Louisiana-Mississippi Salt Basins , AR,Horizontal-Mud Pump Number of Engine per Rig (number/rig)</t>
  </si>
  <si>
    <t>Louisiana-Mississippi Salt Basins , AR,Horizontal-Drill Rig Fuel Consumed (gallons)</t>
  </si>
  <si>
    <t>Louisiana-Mississippi Salt Basins , AR,Horizontal-Mud Pump Rated Horsepower (hp/engine)</t>
  </si>
  <si>
    <t>Louisiana-Mississippi Salt Basins , AR,Horizontal-Drill Rig Mud Pumps Load Factor</t>
  </si>
  <si>
    <t>Louisiana-Mississippi Salt Basins , AR,Horizontal-Drill Rig Spud Depth  (ft/spud)</t>
  </si>
  <si>
    <t>Louisiana-Mississippi Salt Basins , AR,Horizontal-Drill Rig Spud Duration (hrs)</t>
  </si>
  <si>
    <t>Louisiana-Mississippi Salt Basins , AR,Horizontal-Draw Rig Number of Engine per Rig (number/rig)</t>
  </si>
  <si>
    <t>Cambridge Arch-Central Kansas Uplift , KS</t>
  </si>
  <si>
    <t>Cambridge Arch-Central Kansas Uplift , KS,Diesel-Electric-horizontal-Generator Load Factor</t>
  </si>
  <si>
    <t>Cambridge Arch-Central Kansas Uplift , KS,Diesel-Electric-horizontal-Generator Number of Engine per Spud (number/rig)</t>
  </si>
  <si>
    <t>Cambridge Arch-Central Kansas Uplift , KS,Diesel-Electric-horizontal-Generator Rated Horsepower (hp/engine)</t>
  </si>
  <si>
    <t>Cambridge Arch-Central Kansas Uplift , KS,Diesel-Electric-horizontal-Generator Hours of Operation (hours/spud)</t>
  </si>
  <si>
    <t>Cambridge Arch-Central Kansas Uplift , KS,horizontal-Generator Rated Horsepower (hp/engine)</t>
  </si>
  <si>
    <t>Cambridge Arch-Central Kansas Uplift , KS,horizontal-Generator Load Factor</t>
  </si>
  <si>
    <t>Cambridge Arch-Central Kansas Uplift , KS,horizontal-Generator Number of Engine per Rig (number/rig)</t>
  </si>
  <si>
    <t>Cambridge Arch-Central Kansas Uplift , KS,horizontal-Generator Hours of Operation (hours/spud)</t>
  </si>
  <si>
    <t>Cambridge Arch-Central Kansas Uplift , KS,Horizontal-Draw Rig Rated Horsepower (hp/engine)</t>
  </si>
  <si>
    <t>Cambridge Arch-Central Kansas Uplift , KS,Horizontal-Draw Rig Load Factor</t>
  </si>
  <si>
    <t>Cambridge Arch-Central Kansas Uplift , KS,Horizontal-Draw Rig Hours of Operation (hours/spud)</t>
  </si>
  <si>
    <t>Cambridge Arch-Central Kansas Uplift , KS,Horizontal-Mud Pump Hours of Operation (hours/spud)</t>
  </si>
  <si>
    <t>Cambridge Arch-Central Kansas Uplift , KS,Horizontal-Mud Pump Number of Engine per Rig (number/rig)</t>
  </si>
  <si>
    <t>Cambridge Arch-Central Kansas Uplift , KS,Horizontal-Drill Rig Fuel Consumed (gallons)</t>
  </si>
  <si>
    <t>Cambridge Arch-Central Kansas Uplift , KS,Horizontal-Mud Pump Rated Horsepower (hp/engine)</t>
  </si>
  <si>
    <t>Cambridge Arch-Central Kansas Uplift , KS,Horizontal-Drill Rig Mud Pumps Load Factor</t>
  </si>
  <si>
    <t>Cambridge Arch-Central Kansas Uplift , KS,Horizontal-Drill Rig Spud Depth  (ft/spud)</t>
  </si>
  <si>
    <t>Cambridge Arch-Central Kansas Uplift , KS,Horizontal-Drill Rig Spud Duration (hrs)</t>
  </si>
  <si>
    <t>Cambridge Arch-Central Kansas Uplift , KS,Horizontal-Draw Rig Number of Engine per Rig (number/rig)</t>
  </si>
  <si>
    <t>Cambridge Arch-Central Kansas Uplift , NE</t>
  </si>
  <si>
    <t>Cambridge Arch-Central Kansas Uplift , NE,Diesel-Electric-horizontal-Generator Load Factor</t>
  </si>
  <si>
    <t>Cambridge Arch-Central Kansas Uplift , NE,Diesel-Electric-horizontal-Generator Number of Engine per Spud (number/rig)</t>
  </si>
  <si>
    <t>Cambridge Arch-Central Kansas Uplift , NE,Diesel-Electric-horizontal-Generator Rated Horsepower (hp/engine)</t>
  </si>
  <si>
    <t>Cambridge Arch-Central Kansas Uplift , NE,Diesel-Electric-horizontal-Generator Hours of Operation (hours/spud)</t>
  </si>
  <si>
    <t>Cambridge Arch-Central Kansas Uplift , NE,horizontal-Generator Rated Horsepower (hp/engine)</t>
  </si>
  <si>
    <t>Cambridge Arch-Central Kansas Uplift , NE,horizontal-Generator Load Factor</t>
  </si>
  <si>
    <t>Cambridge Arch-Central Kansas Uplift , NE,horizontal-Generator Number of Engine per Rig (number/rig)</t>
  </si>
  <si>
    <t>Cambridge Arch-Central Kansas Uplift , NE,horizontal-Generator Hours of Operation (hours/spud)</t>
  </si>
  <si>
    <t>Cambridge Arch-Central Kansas Uplift , NE,Horizontal-Draw Rig Rated Horsepower (hp/engine)</t>
  </si>
  <si>
    <t>Cambridge Arch-Central Kansas Uplift , NE,Horizontal-Draw Rig Load Factor</t>
  </si>
  <si>
    <t>Cambridge Arch-Central Kansas Uplift , NE,Horizontal-Draw Rig Hours of Operation (hours/spud)</t>
  </si>
  <si>
    <t>Cambridge Arch-Central Kansas Uplift , NE,Horizontal-Mud Pump Hours of Operation (hours/spud)</t>
  </si>
  <si>
    <t>Cambridge Arch-Central Kansas Uplift , NE,Horizontal-Mud Pump Number of Engine per Rig (number/rig)</t>
  </si>
  <si>
    <t>Cambridge Arch-Central Kansas Uplift , NE,Horizontal-Drill Rig Fuel Consumed (gallons)</t>
  </si>
  <si>
    <t>Cambridge Arch-Central Kansas Uplift , NE,Horizontal-Mud Pump Rated Horsepower (hp/engine)</t>
  </si>
  <si>
    <t>Cambridge Arch-Central Kansas Uplift , NE,Horizontal-Drill Rig Mud Pumps Load Factor</t>
  </si>
  <si>
    <t>Cambridge Arch-Central Kansas Uplift , NE,Horizontal-Drill Rig Spud Depth  (ft/spud)</t>
  </si>
  <si>
    <t>Cambridge Arch-Central Kansas Uplift , NE,Horizontal-Drill Rig Spud Duration (hrs)</t>
  </si>
  <si>
    <t>Cambridge Arch-Central Kansas Uplift , NE,Horizontal-Draw Rig Number of Engine per Rig (number/rig)</t>
  </si>
  <si>
    <t>Bend Arch-Fort Worth Basin , OK</t>
  </si>
  <si>
    <t>Bend Arch-Fort Worth Basin , OK,Diesel-Electric-horizontal-Generator Load Factor</t>
  </si>
  <si>
    <t>Bend Arch-Fort Worth Basin , OK,Diesel-Electric-horizontal-Generator Number of Engine per Spud (number/rig)</t>
  </si>
  <si>
    <t>Bend Arch-Fort Worth Basin , OK,Diesel-Electric-horizontal-Generator Rated Horsepower (hp/engine)</t>
  </si>
  <si>
    <t>Bend Arch-Fort Worth Basin , OK,Diesel-Electric-horizontal-Generator Hours of Operation (hours/spud)</t>
  </si>
  <si>
    <t>Bend Arch-Fort Worth Basin , OK,horizontal-Generator Rated Horsepower (hp/engine)</t>
  </si>
  <si>
    <t>Bend Arch-Fort Worth Basin , OK,horizontal-Generator Load Factor</t>
  </si>
  <si>
    <t>Bend Arch-Fort Worth Basin , OK,horizontal-Generator Number of Engine per Rig (number/rig)</t>
  </si>
  <si>
    <t>Bend Arch-Fort Worth Basin , OK,horizontal-Generator Hours of Operation (hours/spud)</t>
  </si>
  <si>
    <t>Bend Arch-Fort Worth Basin , OK,Horizontal-Draw Rig Rated Horsepower (hp/engine)</t>
  </si>
  <si>
    <t>Bend Arch-Fort Worth Basin , OK,Horizontal-Draw Rig Load Factor</t>
  </si>
  <si>
    <t>Bend Arch-Fort Worth Basin , OK,Horizontal-Draw Rig Hours of Operation (hours/spud)</t>
  </si>
  <si>
    <t>Bend Arch-Fort Worth Basin , OK,Horizontal-Mud Pump Hours of Operation (hours/spud)</t>
  </si>
  <si>
    <t>Bend Arch-Fort Worth Basin , OK,Horizontal-Mud Pump Number of Engine per Rig (number/rig)</t>
  </si>
  <si>
    <t>Bend Arch-Fort Worth Basin , OK,Horizontal-Drill Rig Fuel Consumed (gallons)</t>
  </si>
  <si>
    <t>Bend Arch-Fort Worth Basin , OK,Horizontal-Mud Pump Rated Horsepower (hp/engine)</t>
  </si>
  <si>
    <t>Bend Arch-Fort Worth Basin , OK,Horizontal-Drill Rig Mud Pumps Load Factor</t>
  </si>
  <si>
    <t>Bend Arch-Fort Worth Basin , OK,Horizontal-Drill Rig Spud Depth  (ft/spud)</t>
  </si>
  <si>
    <t>Bend Arch-Fort Worth Basin , OK,Horizontal-Drill Rig Spud Duration (hrs)</t>
  </si>
  <si>
    <t>Bend Arch-Fort Worth Basin , OK,Horizontal-Draw Rig Number of Engine per Rig (number/rig)</t>
  </si>
  <si>
    <t>Bend Arch-Fort Worth Basin , TX</t>
  </si>
  <si>
    <t>Bend Arch-Fort Worth Basin , TX,Diesel-Electric-horizontal-Generator Load Factor</t>
  </si>
  <si>
    <t>Bend Arch-Fort Worth Basin , TX,Diesel-Electric-horizontal-Generator Number of Engine per Spud (number/rig)</t>
  </si>
  <si>
    <t>Bend Arch-Fort Worth Basin , TX,Diesel-Electric-horizontal-Generator Rated Horsepower (hp/engine)</t>
  </si>
  <si>
    <t>Bend Arch-Fort Worth Basin , TX,Diesel-Electric-horizontal-Generator Hours of Operation (hours/spud)</t>
  </si>
  <si>
    <t>Bend Arch-Fort Worth Basin , TX,horizontal-Generator Rated Horsepower (hp/engine)</t>
  </si>
  <si>
    <t>Bend Arch-Fort Worth Basin , TX,horizontal-Generator Load Factor</t>
  </si>
  <si>
    <t>Bend Arch-Fort Worth Basin , TX,horizontal-Generator Number of Engine per Rig (number/rig)</t>
  </si>
  <si>
    <t>Bend Arch-Fort Worth Basin , TX,horizontal-Generator Hours of Operation (hours/spud)</t>
  </si>
  <si>
    <t>Bend Arch-Fort Worth Basin , TX,Horizontal-Draw Rig Rated Horsepower (hp/engine)</t>
  </si>
  <si>
    <t>Bend Arch-Fort Worth Basin , TX,Horizontal-Draw Rig Load Factor</t>
  </si>
  <si>
    <t>Bend Arch-Fort Worth Basin , TX,Horizontal-Draw Rig Hours of Operation (hours/spud)</t>
  </si>
  <si>
    <t>Bend Arch-Fort Worth Basin , TX,Horizontal-Mud Pump Hours of Operation (hours/spud)</t>
  </si>
  <si>
    <t>Bend Arch-Fort Worth Basin , TX,Horizontal-Mud Pump Number of Engine per Rig (number/rig)</t>
  </si>
  <si>
    <t>Bend Arch-Fort Worth Basin , TX,Horizontal-Drill Rig Fuel Consumed (gallons)</t>
  </si>
  <si>
    <t>Bend Arch-Fort Worth Basin , TX,Horizontal-Mud Pump Rated Horsepower (hp/engine)</t>
  </si>
  <si>
    <t>Bend Arch-Fort Worth Basin , TX,Horizontal-Drill Rig Mud Pumps Load Factor</t>
  </si>
  <si>
    <t>Bend Arch-Fort Worth Basin , TX,Horizontal-Drill Rig Spud Depth  (ft/spud)</t>
  </si>
  <si>
    <t>Bend Arch-Fort Worth Basin , TX,Horizontal-Drill Rig Spud Duration (hrs)</t>
  </si>
  <si>
    <t>Bend Arch-Fort Worth Basin , TX,Horizontal-Draw Rig Number of Engine per Rig (number/rig)</t>
  </si>
  <si>
    <t>Marathon Thrust Belt , TX</t>
  </si>
  <si>
    <t>Marathon Thrust Belt , TX,Diesel-Electric-horizontal-Generator Load Factor</t>
  </si>
  <si>
    <t>Marathon Thrust Belt , TX,Diesel-Electric-horizontal-Generator Number of Engine per Spud (number/rig)</t>
  </si>
  <si>
    <t>Marathon Thrust Belt , TX,Diesel-Electric-horizontal-Generator Rated Horsepower (hp/engine)</t>
  </si>
  <si>
    <t>Marathon Thrust Belt , TX,Diesel-Electric-horizontal-Generator Hours of Operation (hours/spud)</t>
  </si>
  <si>
    <t>Marathon Thrust Belt , TX,horizontal-Generator Rated Horsepower (hp/engine)</t>
  </si>
  <si>
    <t>Marathon Thrust Belt , TX,horizontal-Generator Load Factor</t>
  </si>
  <si>
    <t>Marathon Thrust Belt , TX,horizontal-Generator Number of Engine per Rig (number/rig)</t>
  </si>
  <si>
    <t>Marathon Thrust Belt , TX,horizontal-Generator Hours of Operation (hours/spud)</t>
  </si>
  <si>
    <t>Marathon Thrust Belt , TX,Horizontal-Draw Rig Rated Horsepower (hp/engine)</t>
  </si>
  <si>
    <t>Marathon Thrust Belt , TX,Horizontal-Draw Rig Load Factor</t>
  </si>
  <si>
    <t>Marathon Thrust Belt , TX,Horizontal-Draw Rig Hours of Operation (hours/spud)</t>
  </si>
  <si>
    <t>Marathon Thrust Belt , TX,Horizontal-Mud Pump Hours of Operation (hours/spud)</t>
  </si>
  <si>
    <t>Marathon Thrust Belt , TX,Horizontal-Mud Pump Number of Engine per Rig (number/rig)</t>
  </si>
  <si>
    <t>Marathon Thrust Belt , TX,Horizontal-Drill Rig Fuel Consumed (gallons)</t>
  </si>
  <si>
    <t>Marathon Thrust Belt , TX,Horizontal-Mud Pump Rated Horsepower (hp/engine)</t>
  </si>
  <si>
    <t>Marathon Thrust Belt , TX,Horizontal-Drill Rig Mud Pumps Load Factor</t>
  </si>
  <si>
    <t>Marathon Thrust Belt , TX,Horizontal-Drill Rig Spud Depth  (ft/spud)</t>
  </si>
  <si>
    <t>Marathon Thrust Belt , TX,Horizontal-Drill Rig Spud Duration (hrs)</t>
  </si>
  <si>
    <t>Marathon Thrust Belt , TX,Horizontal-Draw Rig Number of Engine per Rig (number/rig)</t>
  </si>
  <si>
    <t>Diesel-Electric Vertical Drill Rigs Load Factor</t>
  </si>
  <si>
    <t>Diesel-Electric -Vertical-Diesel-Electric Engine Load Factor</t>
  </si>
  <si>
    <t>AK Cook Inlet Basin , AK,Diesel-Electric -Vertical-Diesel-Electric Engine Load Factor</t>
  </si>
  <si>
    <t>Diesel-Electric-Vertical Drill Number of Engines (count/rig)</t>
  </si>
  <si>
    <t>Diesel-Electric -Vertical-Diesel-Electric Engine Number of Engine per Spud (number/rig)</t>
  </si>
  <si>
    <t>AK Cook Inlet Basin , AK,Diesel-Electric -Vertical-Diesel-Electric Engine Number of Engine per Spud (number/rig)</t>
  </si>
  <si>
    <t>Diesel-Electric-Vertical Drill Rigs Horsepower (HP)</t>
  </si>
  <si>
    <t>Diesel-Electric -Vertical-Diesel-Electric Engine Rated Horsepower (hp/engine)</t>
  </si>
  <si>
    <t>AK Cook Inlet Basin , AK,Diesel-Electric -Vertical-Diesel-Electric Engine Rated Horsepower (hp/engine)</t>
  </si>
  <si>
    <t>Diesel-Electric-Vertical Drill Spud Duration (hrs/spud)</t>
  </si>
  <si>
    <t>Diesel-Electric -Vertical-Diesel-Electric Engine Hours of Operation (hours/spud)</t>
  </si>
  <si>
    <t>AK Cook Inlet Basin , AK,Diesel-Electric -Vertical-Diesel-Electric Engine Hours of Operation (hours/spud)</t>
  </si>
  <si>
    <t>Diesel-Vertical Drill Rigs Horsepower (HP)</t>
  </si>
  <si>
    <t>Vertical-Generator Rated Horsepower (hp/engine)</t>
  </si>
  <si>
    <t>AK Cook Inlet Basin , AK,Vertical-Generator Rated Horsepower (hp/engine)</t>
  </si>
  <si>
    <t>Diesel-Vertical Drill Rigs Load Factor</t>
  </si>
  <si>
    <t>Diesel-Vertical-Generator Load Factor</t>
  </si>
  <si>
    <t>AK Cook Inlet Basin , AK,Diesel-Vertical-Generator Load Factor</t>
  </si>
  <si>
    <t>Diesel-Vertical Drill Rigs Number of Engines (count/rig)</t>
  </si>
  <si>
    <t>Vertical-Generator Number of Engine per Rig (number/rig)</t>
  </si>
  <si>
    <t>AK Cook Inlet Basin , AK,Vertical-Generator Number of Engine per Rig (number/rig)</t>
  </si>
  <si>
    <t>Diesel-Vertical Drill Rigs Spud Duration (hrs/spud)</t>
  </si>
  <si>
    <t>Vertical-Generator Hours of Operation (hours/spud)</t>
  </si>
  <si>
    <t>AK Cook Inlet Basin , AK,Vertical-Generator Hours of Operation (hours/spud)</t>
  </si>
  <si>
    <t>Fraction of Diesel-Electric Drill Rigs</t>
  </si>
  <si>
    <t>Vertical Percent of Engines Electrified (%)</t>
  </si>
  <si>
    <t>AK Cook Inlet Basin , AK,Vertical Percent of Engines Electrified (%)</t>
  </si>
  <si>
    <t>Number of Vertical Draw Rig Engines (count/rig)</t>
  </si>
  <si>
    <t>Vertical-Draw Rig Number of Engine per Rig (number/rig)</t>
  </si>
  <si>
    <t>AK Cook Inlet Basin , AK,Vertical-Draw Rig Number of Engine per Rig (number/rig)</t>
  </si>
  <si>
    <t>Vertical Draw Rig Horsepower (HP)</t>
  </si>
  <si>
    <t>Vertical-Draw Rig Rated Horsepower (hp/engine)</t>
  </si>
  <si>
    <t>AK Cook Inlet Basin , AK,Vertical-Draw Rig Rated Horsepower (hp/engine)</t>
  </si>
  <si>
    <t>Vertical Draw Rig Load Factor</t>
  </si>
  <si>
    <t>Vertical-Draw Rig Load Factor</t>
  </si>
  <si>
    <t>AK Cook Inlet Basin , AK,Vertical-Draw Rig Load Factor</t>
  </si>
  <si>
    <t>Vertical Draw Spud Duration (hrs/spud)</t>
  </si>
  <si>
    <t>Vertical-Draw Rig Hours of Operation (hours/spud)</t>
  </si>
  <si>
    <t>AK Cook Inlet Basin , AK,Vertical-Draw Rig Hours of Operation (hours/spud)</t>
  </si>
  <si>
    <t>Vertical Drill Fuel Consumed (gallons)</t>
  </si>
  <si>
    <t>AK Cook Inlet Basin , AK,Vertical Drill Fuel Consumed (gallons)</t>
  </si>
  <si>
    <t>Vertical Drill Mud Pumps Spud Duration (hrs/spud)</t>
  </si>
  <si>
    <t>Vertical-Mud Pump Hours of Operation (hours/spud)</t>
  </si>
  <si>
    <t>AK Cook Inlet Basin , AK,Vertical-Mud Pump Hours of Operation (hours/spud)</t>
  </si>
  <si>
    <t>Vertical Drill Number of Mud Pump Engines (count/rig)</t>
  </si>
  <si>
    <t>Vertical-Mud Pump Number of Engine per Rig (number/rig)</t>
  </si>
  <si>
    <t>AK Cook Inlet Basin , AK,Vertical-Mud Pump Number of Engine per Rig (number/rig)</t>
  </si>
  <si>
    <t>Vertical Drill Rig Mud Pumps Load Factor</t>
  </si>
  <si>
    <t>AK Cook Inlet Basin , AK,Vertical Drill Rig Mud Pumps Load Factor</t>
  </si>
  <si>
    <t>Vertical Drill Spud Depth (ft/spud)</t>
  </si>
  <si>
    <t>AK Cook Inlet Basin , AK,Vertical Drill Spud Depth (ft/spud)</t>
  </si>
  <si>
    <t>Vertical Drill Spud Duration (hrs/spud)</t>
  </si>
  <si>
    <t>AK Cook Inlet Basin , AK,Vertical Drill Spud Duration (hrs/spud)</t>
  </si>
  <si>
    <t>Vertical-Drill Rig Mud Pumps Horsepower (HP)</t>
  </si>
  <si>
    <t>Vertical-Mud Pump Rated Horsepower (hp/engine)</t>
  </si>
  <si>
    <t>AK Cook Inlet Basin , AK,Vertical-Mud Pump Rated Horsepower (hp/engine)</t>
  </si>
  <si>
    <t>Anadarko Basin , CO,Diesel-Electric -Vertical-Diesel-Electric Engine Load Factor</t>
  </si>
  <si>
    <t>Anadarko Basin , CO,Diesel-Electric -Vertical-Diesel-Electric Engine Number of Engine per Spud (number/rig)</t>
  </si>
  <si>
    <t>Anadarko Basin , CO,Diesel-Electric -Vertical-Diesel-Electric Engine Rated Horsepower (hp/engine)</t>
  </si>
  <si>
    <t>Anadarko Basin , CO,Diesel-Electric -Vertical-Diesel-Electric Engine Hours of Operation (hours/spud)</t>
  </si>
  <si>
    <t>Anadarko Basin , CO,Vertical-Generator Rated Horsepower (hp/engine)</t>
  </si>
  <si>
    <t>Anadarko Basin , CO,Diesel-Vertical-Generator Load Factor</t>
  </si>
  <si>
    <t>Anadarko Basin , CO,Vertical-Generator Number of Engine per Rig (number/rig)</t>
  </si>
  <si>
    <t>Anadarko Basin , CO,Vertical-Generator Hours of Operation (hours/spud)</t>
  </si>
  <si>
    <t>Anadarko Basin , CO,Vertical Percent of Engines Electrified (%)</t>
  </si>
  <si>
    <t>Anadarko Basin , CO,Vertical-Draw Rig Number of Engine per Rig (number/rig)</t>
  </si>
  <si>
    <t>Anadarko Basin , CO,Vertical-Draw Rig Rated Horsepower (hp/engine)</t>
  </si>
  <si>
    <t>Anadarko Basin , CO,Vertical-Draw Rig Load Factor</t>
  </si>
  <si>
    <t>Anadarko Basin , CO,Vertical-Draw Rig Hours of Operation (hours/spud)</t>
  </si>
  <si>
    <t>Anadarko Basin , CO,Vertical Drill Fuel Consumed (gallons)</t>
  </si>
  <si>
    <t>Anadarko Basin , CO,Vertical-Mud Pump Hours of Operation (hours/spud)</t>
  </si>
  <si>
    <t>Anadarko Basin , CO,Vertical-Mud Pump Number of Engine per Rig (number/rig)</t>
  </si>
  <si>
    <t>Anadarko Basin , CO,Vertical Drill Rig Mud Pumps Load Factor</t>
  </si>
  <si>
    <t>Anadarko Basin , CO,Vertical Drill Spud Depth (ft/spud)</t>
  </si>
  <si>
    <t>Anadarko Basin , CO,Vertical Drill Spud Duration (hrs/spud)</t>
  </si>
  <si>
    <t>Anadarko Basin , CO,Vertical-Mud Pump Rated Horsepower (hp/engine)</t>
  </si>
  <si>
    <t>Anadarko Basin , OK,Diesel-Electric -Vertical-Diesel-Electric Engine Load Factor</t>
  </si>
  <si>
    <t>Anadarko Basin , OK,Diesel-Electric -Vertical-Diesel-Electric Engine Number of Engine per Spud (number/rig)</t>
  </si>
  <si>
    <t>Anadarko Basin , OK,Diesel-Electric -Vertical-Diesel-Electric Engine Rated Horsepower (hp/engine)</t>
  </si>
  <si>
    <t>Anadarko Basin , OK,Diesel-Electric -Vertical-Diesel-Electric Engine Hours of Operation (hours/spud)</t>
  </si>
  <si>
    <t>Anadarko Basin , OK,Vertical-Generator Rated Horsepower (hp/engine)</t>
  </si>
  <si>
    <t>Anadarko Basin , OK,Diesel-Vertical-Generator Load Factor</t>
  </si>
  <si>
    <t>Anadarko Basin , OK,Vertical-Generator Number of Engine per Rig (number/rig)</t>
  </si>
  <si>
    <t>Anadarko Basin , OK,Vertical-Generator Hours of Operation (hours/spud)</t>
  </si>
  <si>
    <t>Anadarko Basin , OK,Vertical Percent of Engines Electrified (%)</t>
  </si>
  <si>
    <t>Anadarko Basin , OK,Vertical-Draw Rig Number of Engine per Rig (number/rig)</t>
  </si>
  <si>
    <t>Anadarko Basin , OK,Vertical-Draw Rig Rated Horsepower (hp/engine)</t>
  </si>
  <si>
    <t>Anadarko Basin , OK,Vertical-Draw Rig Load Factor</t>
  </si>
  <si>
    <t>Anadarko Basin , OK,Vertical-Draw Rig Hours of Operation (hours/spud)</t>
  </si>
  <si>
    <t>Anadarko Basin , OK,Vertical Drill Fuel Consumed (gallons)</t>
  </si>
  <si>
    <t>Anadarko Basin , OK,Vertical-Mud Pump Hours of Operation (hours/spud)</t>
  </si>
  <si>
    <t>Anadarko Basin , OK,Vertical-Mud Pump Number of Engine per Rig (number/rig)</t>
  </si>
  <si>
    <t>Anadarko Basin , OK,Vertical Drill Rig Mud Pumps Load Factor</t>
  </si>
  <si>
    <t>Anadarko Basin , OK,Vertical Drill Spud Depth (ft/spud)</t>
  </si>
  <si>
    <t>Anadarko Basin , OK,Vertical Drill Spud Duration (hrs/spud)</t>
  </si>
  <si>
    <t>Anadarko Basin , OK,Vertical-Mud Pump Rated Horsepower (hp/engine)</t>
  </si>
  <si>
    <t>Anadarko Basin , KS,Diesel-Electric -Vertical-Diesel-Electric Engine Load Factor</t>
  </si>
  <si>
    <t>Anadarko Basin , KS,Diesel-Electric -Vertical-Diesel-Electric Engine Number of Engine per Spud (number/rig)</t>
  </si>
  <si>
    <t>Anadarko Basin , KS,Diesel-Electric -Vertical-Diesel-Electric Engine Rated Horsepower (hp/engine)</t>
  </si>
  <si>
    <t>Anadarko Basin , KS,Diesel-Electric -Vertical-Diesel-Electric Engine Hours of Operation (hours/spud)</t>
  </si>
  <si>
    <t>Anadarko Basin , KS,Vertical-Generator Rated Horsepower (hp/engine)</t>
  </si>
  <si>
    <t>Anadarko Basin , KS,Diesel-Vertical-Generator Load Factor</t>
  </si>
  <si>
    <t>Anadarko Basin , KS,Vertical-Generator Number of Engine per Rig (number/rig)</t>
  </si>
  <si>
    <t>Anadarko Basin , KS,Vertical-Generator Hours of Operation (hours/spud)</t>
  </si>
  <si>
    <t>Anadarko Basin , KS,Vertical Percent of Engines Electrified (%)</t>
  </si>
  <si>
    <t>Anadarko Basin , KS,Vertical-Draw Rig Number of Engine per Rig (number/rig)</t>
  </si>
  <si>
    <t>Anadarko Basin , KS,Vertical-Draw Rig Rated Horsepower (hp/engine)</t>
  </si>
  <si>
    <t>Anadarko Basin , KS,Vertical-Draw Rig Load Factor</t>
  </si>
  <si>
    <t>Anadarko Basin , KS,Vertical-Draw Rig Hours of Operation (hours/spud)</t>
  </si>
  <si>
    <t>Anadarko Basin , KS,Vertical Drill Fuel Consumed (gallons)</t>
  </si>
  <si>
    <t>Anadarko Basin , KS,Vertical-Mud Pump Hours of Operation (hours/spud)</t>
  </si>
  <si>
    <t>Anadarko Basin , KS,Vertical-Mud Pump Number of Engine per Rig (number/rig)</t>
  </si>
  <si>
    <t>Anadarko Basin , KS,Vertical Drill Rig Mud Pumps Load Factor</t>
  </si>
  <si>
    <t>Anadarko Basin , KS,Vertical Drill Spud Depth (ft/spud)</t>
  </si>
  <si>
    <t>Anadarko Basin , KS,Vertical Drill Spud Duration (hrs/spud)</t>
  </si>
  <si>
    <t>Anadarko Basin , KS,Vertical-Mud Pump Rated Horsepower (hp/engine)</t>
  </si>
  <si>
    <t>Anadarko Basin , TX,Diesel-Electric -Vertical-Diesel-Electric Engine Load Factor</t>
  </si>
  <si>
    <t>Anadarko Basin , TX,Diesel-Electric -Vertical-Diesel-Electric Engine Number of Engine per Spud (number/rig)</t>
  </si>
  <si>
    <t>Anadarko Basin , TX,Diesel-Electric -Vertical-Diesel-Electric Engine Rated Horsepower (hp/engine)</t>
  </si>
  <si>
    <t>Anadarko Basin , TX,Diesel-Electric -Vertical-Diesel-Electric Engine Hours of Operation (hours/spud)</t>
  </si>
  <si>
    <t>Anadarko Basin , TX,Vertical-Generator Rated Horsepower (hp/engine)</t>
  </si>
  <si>
    <t>Anadarko Basin , TX,Diesel-Vertical-Generator Load Factor</t>
  </si>
  <si>
    <t>Anadarko Basin , TX,Vertical-Generator Number of Engine per Rig (number/rig)</t>
  </si>
  <si>
    <t>Anadarko Basin , TX,Vertical-Generator Hours of Operation (hours/spud)</t>
  </si>
  <si>
    <t>Anadarko Basin , TX,Vertical Percent of Engines Electrified (%)</t>
  </si>
  <si>
    <t>Anadarko Basin , TX,Vertical-Draw Rig Number of Engine per Rig (number/rig)</t>
  </si>
  <si>
    <t>Anadarko Basin , TX,Vertical-Draw Rig Rated Horsepower (hp/engine)</t>
  </si>
  <si>
    <t>Anadarko Basin , TX,Vertical-Draw Rig Load Factor</t>
  </si>
  <si>
    <t>Anadarko Basin , TX,Vertical-Draw Rig Hours of Operation (hours/spud)</t>
  </si>
  <si>
    <t>Anadarko Basin , TX,Vertical Drill Fuel Consumed (gallons)</t>
  </si>
  <si>
    <t>Anadarko Basin , TX,Vertical-Mud Pump Hours of Operation (hours/spud)</t>
  </si>
  <si>
    <t>Anadarko Basin , TX,Vertical-Mud Pump Number of Engine per Rig (number/rig)</t>
  </si>
  <si>
    <t>Anadarko Basin , TX,Vertical Drill Rig Mud Pumps Load Factor</t>
  </si>
  <si>
    <t>Anadarko Basin , TX,Vertical Drill Spud Depth (ft/spud)</t>
  </si>
  <si>
    <t>Anadarko Basin , TX,Vertical Drill Spud Duration (hrs/spud)</t>
  </si>
  <si>
    <t>Anadarko Basin , TX,Vertical-Mud Pump Rated Horsepower (hp/engine)</t>
  </si>
  <si>
    <t>Arctic Coastal Plains Province , AK,Diesel-Electric -Vertical-Diesel-Electric Engine Load Factor</t>
  </si>
  <si>
    <t>Arctic Coastal Plains Province , AK,Diesel-Electric -Vertical-Diesel-Electric Engine Number of Engine per Spud (number/rig)</t>
  </si>
  <si>
    <t>Arctic Coastal Plains Province , AK,Diesel-Electric -Vertical-Diesel-Electric Engine Rated Horsepower (hp/engine)</t>
  </si>
  <si>
    <t>Arctic Coastal Plains Province , AK,Diesel-Electric -Vertical-Diesel-Electric Engine Hours of Operation (hours/spud)</t>
  </si>
  <si>
    <t>Arctic Coastal Plains Province , AK,Vertical-Generator Rated Horsepower (hp/engine)</t>
  </si>
  <si>
    <t>Arctic Coastal Plains Province , AK,Diesel-Vertical-Generator Load Factor</t>
  </si>
  <si>
    <t>Arctic Coastal Plains Province , AK,Vertical-Generator Number of Engine per Rig (number/rig)</t>
  </si>
  <si>
    <t>Arctic Coastal Plains Province , AK,Vertical-Generator Hours of Operation (hours/spud)</t>
  </si>
  <si>
    <t>Arctic Coastal Plains Province , AK,Vertical Percent of Engines Electrified (%)</t>
  </si>
  <si>
    <t>Arctic Coastal Plains Province , AK,Vertical-Draw Rig Number of Engine per Rig (number/rig)</t>
  </si>
  <si>
    <t>Arctic Coastal Plains Province , AK,Vertical-Draw Rig Rated Horsepower (hp/engine)</t>
  </si>
  <si>
    <t>Arctic Coastal Plains Province , AK,Vertical-Draw Rig Load Factor</t>
  </si>
  <si>
    <t>Arctic Coastal Plains Province , AK,Vertical-Draw Rig Hours of Operation (hours/spud)</t>
  </si>
  <si>
    <t>Arctic Coastal Plains Province , AK,Vertical Drill Fuel Consumed (gallons)</t>
  </si>
  <si>
    <t>Arctic Coastal Plains Province , AK,Vertical-Mud Pump Hours of Operation (hours/spud)</t>
  </si>
  <si>
    <t>Arctic Coastal Plains Province , AK,Vertical-Mud Pump Number of Engine per Rig (number/rig)</t>
  </si>
  <si>
    <t>Arctic Coastal Plains Province , AK,Vertical Drill Rig Mud Pumps Load Factor</t>
  </si>
  <si>
    <t>Arctic Coastal Plains Province , AK,Vertical Drill Spud Depth (ft/spud)</t>
  </si>
  <si>
    <t>Arctic Coastal Plains Province , AK,Vertical Drill Spud Duration (hrs/spud)</t>
  </si>
  <si>
    <t>Arctic Coastal Plains Province , AK,Vertical-Mud Pump Rated Horsepower (hp/engine)</t>
  </si>
  <si>
    <t>Basin-And-Range Province , AZ,Diesel-Electric -Vertical-Diesel-Electric Engine Load Factor</t>
  </si>
  <si>
    <t>Basin-And-Range Province , AZ,Diesel-Electric -Vertical-Diesel-Electric Engine Number of Engine per Spud (number/rig)</t>
  </si>
  <si>
    <t>Basin-And-Range Province , AZ,Diesel-Electric -Vertical-Diesel-Electric Engine Rated Horsepower (hp/engine)</t>
  </si>
  <si>
    <t>Basin-And-Range Province , AZ,Diesel-Electric -Vertical-Diesel-Electric Engine Hours of Operation (hours/spud)</t>
  </si>
  <si>
    <t>Basin-And-Range Province , AZ,Vertical-Generator Rated Horsepower (hp/engine)</t>
  </si>
  <si>
    <t>Basin-And-Range Province , AZ,Diesel-Vertical-Generator Load Factor</t>
  </si>
  <si>
    <t>Basin-And-Range Province , AZ,Vertical-Generator Number of Engine per Rig (number/rig)</t>
  </si>
  <si>
    <t>Basin-And-Range Province , AZ,Vertical-Generator Hours of Operation (hours/spud)</t>
  </si>
  <si>
    <t>Basin-And-Range Province , AZ,Vertical Percent of Engines Electrified (%)</t>
  </si>
  <si>
    <t>Basin-And-Range Province , AZ,Vertical-Draw Rig Number of Engine per Rig (number/rig)</t>
  </si>
  <si>
    <t>Basin-And-Range Province , AZ,Vertical-Draw Rig Rated Horsepower (hp/engine)</t>
  </si>
  <si>
    <t>Basin-And-Range Province , AZ,Vertical-Draw Rig Load Factor</t>
  </si>
  <si>
    <t>Basin-And-Range Province , AZ,Vertical-Draw Rig Hours of Operation (hours/spud)</t>
  </si>
  <si>
    <t>Basin-And-Range Province , AZ,Vertical Drill Fuel Consumed (gallons)</t>
  </si>
  <si>
    <t>Basin-And-Range Province , AZ,Vertical-Mud Pump Hours of Operation (hours/spud)</t>
  </si>
  <si>
    <t>Basin-And-Range Province , AZ,Vertical-Mud Pump Number of Engine per Rig (number/rig)</t>
  </si>
  <si>
    <t>Basin-And-Range Province , AZ,Vertical Drill Rig Mud Pumps Load Factor</t>
  </si>
  <si>
    <t>Basin-And-Range Province , AZ,Vertical Drill Spud Depth (ft/spud)</t>
  </si>
  <si>
    <t>Basin-And-Range Province , AZ,Vertical Drill Spud Duration (hrs/spud)</t>
  </si>
  <si>
    <t>Basin-And-Range Province , AZ,Vertical-Mud Pump Rated Horsepower (hp/engine)</t>
  </si>
  <si>
    <t>Basin-And-Range Province , NM,Diesel-Electric -Vertical-Diesel-Electric Engine Load Factor</t>
  </si>
  <si>
    <t>Basin-And-Range Province , NM,Diesel-Electric -Vertical-Diesel-Electric Engine Number of Engine per Spud (number/rig)</t>
  </si>
  <si>
    <t>Basin-And-Range Province , NM,Diesel-Electric -Vertical-Diesel-Electric Engine Rated Horsepower (hp/engine)</t>
  </si>
  <si>
    <t>Basin-And-Range Province , NM,Diesel-Electric -Vertical-Diesel-Electric Engine Hours of Operation (hours/spud)</t>
  </si>
  <si>
    <t>Basin-And-Range Province , NM,Vertical-Generator Rated Horsepower (hp/engine)</t>
  </si>
  <si>
    <t>Basin-And-Range Province , NM,Diesel-Vertical-Generator Load Factor</t>
  </si>
  <si>
    <t>Basin-And-Range Province , NM,Vertical-Generator Number of Engine per Rig (number/rig)</t>
  </si>
  <si>
    <t>Basin-And-Range Province , NM,Vertical-Generator Hours of Operation (hours/spud)</t>
  </si>
  <si>
    <t>Basin-And-Range Province , NM,Vertical Percent of Engines Electrified (%)</t>
  </si>
  <si>
    <t>Basin-And-Range Province , NM,Vertical-Draw Rig Number of Engine per Rig (number/rig)</t>
  </si>
  <si>
    <t>Basin-And-Range Province , NM,Vertical-Draw Rig Rated Horsepower (hp/engine)</t>
  </si>
  <si>
    <t>Basin-And-Range Province , NM,Vertical-Draw Rig Load Factor</t>
  </si>
  <si>
    <t>Basin-And-Range Province , NM,Vertical-Draw Rig Hours of Operation (hours/spud)</t>
  </si>
  <si>
    <t>Basin-And-Range Province , NM,Vertical Drill Fuel Consumed (gallons)</t>
  </si>
  <si>
    <t>Basin-And-Range Province , NM,Vertical-Mud Pump Hours of Operation (hours/spud)</t>
  </si>
  <si>
    <t>Basin-And-Range Province , NM,Vertical-Mud Pump Number of Engine per Rig (number/rig)</t>
  </si>
  <si>
    <t>Basin-And-Range Province , NM,Vertical Drill Rig Mud Pumps Load Factor</t>
  </si>
  <si>
    <t>Basin-And-Range Province , NM,Vertical Drill Spud Depth (ft/spud)</t>
  </si>
  <si>
    <t>Basin-And-Range Province , NM,Vertical Drill Spud Duration (hrs/spud)</t>
  </si>
  <si>
    <t>Basin-And-Range Province , NM,Vertical-Mud Pump Rated Horsepower (hp/engine)</t>
  </si>
  <si>
    <t>Bellingham Basin , WA,Diesel-Electric -Vertical-Diesel-Electric Engine Load Factor</t>
  </si>
  <si>
    <t>Bellingham Basin , WA,Diesel-Electric -Vertical-Diesel-Electric Engine Number of Engine per Spud (number/rig)</t>
  </si>
  <si>
    <t>Bellingham Basin , WA,Diesel-Electric -Vertical-Diesel-Electric Engine Rated Horsepower (hp/engine)</t>
  </si>
  <si>
    <t>Bellingham Basin , WA,Diesel-Electric -Vertical-Diesel-Electric Engine Hours of Operation (hours/spud)</t>
  </si>
  <si>
    <t>Bellingham Basin , WA,Vertical-Generator Rated Horsepower (hp/engine)</t>
  </si>
  <si>
    <t>Bellingham Basin , WA,Diesel-Vertical-Generator Load Factor</t>
  </si>
  <si>
    <t>Bellingham Basin , WA,Vertical-Generator Number of Engine per Rig (number/rig)</t>
  </si>
  <si>
    <t>Bellingham Basin , WA,Vertical-Generator Hours of Operation (hours/spud)</t>
  </si>
  <si>
    <t>Bellingham Basin , WA,Vertical Percent of Engines Electrified (%)</t>
  </si>
  <si>
    <t>Bellingham Basin , WA,Vertical-Draw Rig Number of Engine per Rig (number/rig)</t>
  </si>
  <si>
    <t>Bellingham Basin , WA,Vertical-Draw Rig Rated Horsepower (hp/engine)</t>
  </si>
  <si>
    <t>Bellingham Basin , WA,Vertical-Draw Rig Load Factor</t>
  </si>
  <si>
    <t>Bellingham Basin , WA,Vertical-Draw Rig Hours of Operation (hours/spud)</t>
  </si>
  <si>
    <t>Bellingham Basin , WA,Vertical Drill Fuel Consumed (gallons)</t>
  </si>
  <si>
    <t>Bellingham Basin , WA,Vertical-Mud Pump Hours of Operation (hours/spud)</t>
  </si>
  <si>
    <t>Bellingham Basin , WA,Vertical-Mud Pump Number of Engine per Rig (number/rig)</t>
  </si>
  <si>
    <t>Bellingham Basin , WA,Vertical Drill Rig Mud Pumps Load Factor</t>
  </si>
  <si>
    <t>Bellingham Basin , WA,Vertical Drill Spud Depth (ft/spud)</t>
  </si>
  <si>
    <t>Bellingham Basin , WA,Vertical Drill Spud Duration (hrs/spud)</t>
  </si>
  <si>
    <t>Bellingham Basin , WA,Vertical-Mud Pump Rated Horsepower (hp/engine)</t>
  </si>
  <si>
    <t>Big Horn Basin , MT,Diesel-Electric -Vertical-Diesel-Electric Engine Load Factor</t>
  </si>
  <si>
    <t>Big Horn Basin , MT,Diesel-Electric -Vertical-Diesel-Electric Engine Number of Engine per Spud (number/rig)</t>
  </si>
  <si>
    <t>Big Horn Basin , MT,Diesel-Electric -Vertical-Diesel-Electric Engine Rated Horsepower (hp/engine)</t>
  </si>
  <si>
    <t>Big Horn Basin , MT,Diesel-Electric -Vertical-Diesel-Electric Engine Hours of Operation (hours/spud)</t>
  </si>
  <si>
    <t>Big Horn Basin , MT,Vertical-Generator Rated Horsepower (hp/engine)</t>
  </si>
  <si>
    <t>Big Horn Basin , MT,Diesel-Vertical-Generator Load Factor</t>
  </si>
  <si>
    <t>Big Horn Basin , MT,Vertical-Generator Number of Engine per Rig (number/rig)</t>
  </si>
  <si>
    <t>Big Horn Basin , MT,Vertical-Generator Hours of Operation (hours/spud)</t>
  </si>
  <si>
    <t>Big Horn Basin , MT,Vertical Percent of Engines Electrified (%)</t>
  </si>
  <si>
    <t>Big Horn Basin , MT,Vertical-Draw Rig Number of Engine per Rig (number/rig)</t>
  </si>
  <si>
    <t>Big Horn Basin , MT,Vertical-Draw Rig Rated Horsepower (hp/engine)</t>
  </si>
  <si>
    <t>Big Horn Basin , MT,Vertical-Draw Rig Load Factor</t>
  </si>
  <si>
    <t>Big Horn Basin , MT,Vertical-Draw Rig Hours of Operation (hours/spud)</t>
  </si>
  <si>
    <t>Big Horn Basin , MT,Vertical Drill Fuel Consumed (gallons)</t>
  </si>
  <si>
    <t>Big Horn Basin , MT,Vertical-Mud Pump Hours of Operation (hours/spud)</t>
  </si>
  <si>
    <t>Big Horn Basin , MT,Vertical-Mud Pump Number of Engine per Rig (number/rig)</t>
  </si>
  <si>
    <t>Big Horn Basin , MT,Vertical Drill Rig Mud Pumps Load Factor</t>
  </si>
  <si>
    <t>Big Horn Basin , MT,Vertical Drill Spud Depth (ft/spud)</t>
  </si>
  <si>
    <t>Big Horn Basin , MT,Vertical Drill Spud Duration (hrs/spud)</t>
  </si>
  <si>
    <t>Big Horn Basin , MT,Vertical-Mud Pump Rated Horsepower (hp/engine)</t>
  </si>
  <si>
    <t>Big Horn Basin , WY,Diesel-Electric -Vertical-Diesel-Electric Engine Load Factor</t>
  </si>
  <si>
    <t>Big Horn Basin , WY,Diesel-Electric -Vertical-Diesel-Electric Engine Number of Engine per Spud (number/rig)</t>
  </si>
  <si>
    <t>Big Horn Basin , WY,Diesel-Electric -Vertical-Diesel-Electric Engine Rated Horsepower (hp/engine)</t>
  </si>
  <si>
    <t>Big Horn Basin , WY,Diesel-Electric -Vertical-Diesel-Electric Engine Hours of Operation (hours/spud)</t>
  </si>
  <si>
    <t>Big Horn Basin , WY,Vertical-Generator Rated Horsepower (hp/engine)</t>
  </si>
  <si>
    <t>Big Horn Basin , WY,Diesel-Vertical-Generator Load Factor</t>
  </si>
  <si>
    <t>Big Horn Basin , WY,Vertical-Generator Number of Engine per Rig (number/rig)</t>
  </si>
  <si>
    <t>Big Horn Basin , WY,Vertical-Generator Hours of Operation (hours/spud)</t>
  </si>
  <si>
    <t>Big Horn Basin , WY,Vertical Percent of Engines Electrified (%)</t>
  </si>
  <si>
    <t>Big Horn Basin , WY,Vertical-Draw Rig Number of Engine per Rig (number/rig)</t>
  </si>
  <si>
    <t>Big Horn Basin , WY,Vertical-Draw Rig Rated Horsepower (hp/engine)</t>
  </si>
  <si>
    <t>Big Horn Basin , WY,Vertical-Draw Rig Load Factor</t>
  </si>
  <si>
    <t>Big Horn Basin , WY,Vertical-Draw Rig Hours of Operation (hours/spud)</t>
  </si>
  <si>
    <t>Big Horn Basin , WY,Vertical Drill Fuel Consumed (gallons)</t>
  </si>
  <si>
    <t>Big Horn Basin , WY,Vertical-Mud Pump Hours of Operation (hours/spud)</t>
  </si>
  <si>
    <t>Big Horn Basin , WY,Vertical-Mud Pump Number of Engine per Rig (number/rig)</t>
  </si>
  <si>
    <t>Big Horn Basin , WY,Vertical Drill Rig Mud Pumps Load Factor</t>
  </si>
  <si>
    <t>Big Horn Basin , WY,Vertical Drill Spud Depth (ft/spud)</t>
  </si>
  <si>
    <t>Big Horn Basin , WY,Vertical Drill Spud Duration (hrs/spud)</t>
  </si>
  <si>
    <t>Big Horn Basin , WY,Vertical-Mud Pump Rated Horsepower (hp/engine)</t>
  </si>
  <si>
    <t>Black Mesa Basin , AZ,Diesel-Electric -Vertical-Diesel-Electric Engine Load Factor</t>
  </si>
  <si>
    <t>Black Mesa Basin , AZ,Diesel-Electric -Vertical-Diesel-Electric Engine Number of Engine per Spud (number/rig)</t>
  </si>
  <si>
    <t>Black Mesa Basin , AZ,Diesel-Electric -Vertical-Diesel-Electric Engine Rated Horsepower (hp/engine)</t>
  </si>
  <si>
    <t>Black Mesa Basin , AZ,Diesel-Electric -Vertical-Diesel-Electric Engine Hours of Operation (hours/spud)</t>
  </si>
  <si>
    <t>Black Mesa Basin , AZ,Vertical-Generator Rated Horsepower (hp/engine)</t>
  </si>
  <si>
    <t>Black Mesa Basin , AZ,Diesel-Vertical-Generator Load Factor</t>
  </si>
  <si>
    <t>Black Mesa Basin , AZ,Vertical-Generator Number of Engine per Rig (number/rig)</t>
  </si>
  <si>
    <t>Black Mesa Basin , AZ,Vertical-Generator Hours of Operation (hours/spud)</t>
  </si>
  <si>
    <t>Black Mesa Basin , AZ,Vertical Percent of Engines Electrified (%)</t>
  </si>
  <si>
    <t>Black Mesa Basin , AZ,Vertical-Draw Rig Number of Engine per Rig (number/rig)</t>
  </si>
  <si>
    <t>Black Mesa Basin , AZ,Vertical-Draw Rig Rated Horsepower (hp/engine)</t>
  </si>
  <si>
    <t>Black Mesa Basin , AZ,Vertical-Draw Rig Load Factor</t>
  </si>
  <si>
    <t>Black Mesa Basin , AZ,Vertical-Draw Rig Hours of Operation (hours/spud)</t>
  </si>
  <si>
    <t>Black Mesa Basin , AZ,Vertical Drill Fuel Consumed (gallons)</t>
  </si>
  <si>
    <t>Black Mesa Basin , AZ,Vertical-Mud Pump Hours of Operation (hours/spud)</t>
  </si>
  <si>
    <t>Black Mesa Basin , AZ,Vertical-Mud Pump Number of Engine per Rig (number/rig)</t>
  </si>
  <si>
    <t>Black Mesa Basin , AZ,Vertical Drill Rig Mud Pumps Load Factor</t>
  </si>
  <si>
    <t>Black Mesa Basin , AZ,Vertical Drill Spud Depth (ft/spud)</t>
  </si>
  <si>
    <t>Black Mesa Basin , AZ,Vertical Drill Spud Duration (hrs/spud)</t>
  </si>
  <si>
    <t>Black Mesa Basin , AZ,Vertical-Mud Pump Rated Horsepower (hp/engine)</t>
  </si>
  <si>
    <t>Bristol Bay Basin , AK,Diesel-Electric -Vertical-Diesel-Electric Engine Load Factor</t>
  </si>
  <si>
    <t>Bristol Bay Basin , AK,Diesel-Electric -Vertical-Diesel-Electric Engine Number of Engine per Spud (number/rig)</t>
  </si>
  <si>
    <t>Bristol Bay Basin , AK,Diesel-Electric -Vertical-Diesel-Electric Engine Rated Horsepower (hp/engine)</t>
  </si>
  <si>
    <t>Bristol Bay Basin , AK,Diesel-Electric -Vertical-Diesel-Electric Engine Hours of Operation (hours/spud)</t>
  </si>
  <si>
    <t>Bristol Bay Basin , AK,Vertical-Generator Rated Horsepower (hp/engine)</t>
  </si>
  <si>
    <t>Bristol Bay Basin , AK,Diesel-Vertical-Generator Load Factor</t>
  </si>
  <si>
    <t>Bristol Bay Basin , AK,Vertical-Generator Number of Engine per Rig (number/rig)</t>
  </si>
  <si>
    <t>Bristol Bay Basin , AK,Vertical-Generator Hours of Operation (hours/spud)</t>
  </si>
  <si>
    <t>Bristol Bay Basin , AK,Vertical Percent of Engines Electrified (%)</t>
  </si>
  <si>
    <t>Bristol Bay Basin , AK,Vertical-Draw Rig Number of Engine per Rig (number/rig)</t>
  </si>
  <si>
    <t>Bristol Bay Basin , AK,Vertical-Draw Rig Rated Horsepower (hp/engine)</t>
  </si>
  <si>
    <t>Bristol Bay Basin , AK,Vertical-Draw Rig Load Factor</t>
  </si>
  <si>
    <t>Bristol Bay Basin , AK,Vertical-Draw Rig Hours of Operation (hours/spud)</t>
  </si>
  <si>
    <t>Bristol Bay Basin , AK,Vertical Drill Fuel Consumed (gallons)</t>
  </si>
  <si>
    <t>Bristol Bay Basin , AK,Vertical-Mud Pump Hours of Operation (hours/spud)</t>
  </si>
  <si>
    <t>Bristol Bay Basin , AK,Vertical-Mud Pump Number of Engine per Rig (number/rig)</t>
  </si>
  <si>
    <t>Bristol Bay Basin , AK,Vertical Drill Rig Mud Pumps Load Factor</t>
  </si>
  <si>
    <t>Bristol Bay Basin , AK,Vertical Drill Spud Depth (ft/spud)</t>
  </si>
  <si>
    <t>Bristol Bay Basin , AK,Vertical Drill Spud Duration (hrs/spud)</t>
  </si>
  <si>
    <t>Bristol Bay Basin , AK,Vertical-Mud Pump Rated Horsepower (hp/engine)</t>
  </si>
  <si>
    <t>Capistrano Basin , CA,Diesel-Electric -Vertical-Diesel-Electric Engine Load Factor</t>
  </si>
  <si>
    <t>Capistrano Basin , CA,Diesel-Electric -Vertical-Diesel-Electric Engine Number of Engine per Spud (number/rig)</t>
  </si>
  <si>
    <t>Capistrano Basin , CA,Diesel-Electric -Vertical-Diesel-Electric Engine Rated Horsepower (hp/engine)</t>
  </si>
  <si>
    <t>Capistrano Basin , CA,Diesel-Electric -Vertical-Diesel-Electric Engine Hours of Operation (hours/spud)</t>
  </si>
  <si>
    <t>Capistrano Basin , CA,Vertical-Generator Rated Horsepower (hp/engine)</t>
  </si>
  <si>
    <t>Capistrano Basin , CA,Diesel-Vertical-Generator Load Factor</t>
  </si>
  <si>
    <t>Capistrano Basin , CA,Vertical-Generator Number of Engine per Rig (number/rig)</t>
  </si>
  <si>
    <t>Capistrano Basin , CA,Vertical-Generator Hours of Operation (hours/spud)</t>
  </si>
  <si>
    <t>Capistrano Basin , CA,Vertical Percent of Engines Electrified (%)</t>
  </si>
  <si>
    <t>Capistrano Basin , CA,Vertical-Draw Rig Number of Engine per Rig (number/rig)</t>
  </si>
  <si>
    <t>Capistrano Basin , CA,Vertical-Draw Rig Rated Horsepower (hp/engine)</t>
  </si>
  <si>
    <t>Capistrano Basin , CA,Vertical-Draw Rig Load Factor</t>
  </si>
  <si>
    <t>Capistrano Basin , CA,Vertical-Draw Rig Hours of Operation (hours/spud)</t>
  </si>
  <si>
    <t>Capistrano Basin , CA,Vertical Drill Fuel Consumed (gallons)</t>
  </si>
  <si>
    <t>Capistrano Basin , CA,Vertical-Mud Pump Hours of Operation (hours/spud)</t>
  </si>
  <si>
    <t>Capistrano Basin , CA,Vertical-Mud Pump Number of Engine per Rig (number/rig)</t>
  </si>
  <si>
    <t>Capistrano Basin , CA,Vertical Drill Rig Mud Pumps Load Factor</t>
  </si>
  <si>
    <t>Capistrano Basin , CA,Vertical Drill Spud Depth (ft/spud)</t>
  </si>
  <si>
    <t>Capistrano Basin , CA,Vertical Drill Spud Duration (hrs/spud)</t>
  </si>
  <si>
    <t>Capistrano Basin , CA,Vertical-Mud Pump Rated Horsepower (hp/engine)</t>
  </si>
  <si>
    <t>Central Montana Uplift , MT,Diesel-Electric -Vertical-Diesel-Electric Engine Load Factor</t>
  </si>
  <si>
    <t>Central Montana Uplift , MT,Diesel-Electric -Vertical-Diesel-Electric Engine Number of Engine per Spud (number/rig)</t>
  </si>
  <si>
    <t>Central Montana Uplift , MT,Diesel-Electric -Vertical-Diesel-Electric Engine Rated Horsepower (hp/engine)</t>
  </si>
  <si>
    <t>Central Montana Uplift , MT,Diesel-Electric -Vertical-Diesel-Electric Engine Hours of Operation (hours/spud)</t>
  </si>
  <si>
    <t>Central Montana Uplift , MT,Vertical-Generator Rated Horsepower (hp/engine)</t>
  </si>
  <si>
    <t>Central Montana Uplift , MT,Diesel-Vertical-Generator Load Factor</t>
  </si>
  <si>
    <t>Central Montana Uplift , MT,Vertical-Generator Number of Engine per Rig (number/rig)</t>
  </si>
  <si>
    <t>Central Montana Uplift , MT,Vertical-Generator Hours of Operation (hours/spud)</t>
  </si>
  <si>
    <t>Central Montana Uplift , MT,Vertical Percent of Engines Electrified (%)</t>
  </si>
  <si>
    <t>Central Montana Uplift , MT,Vertical-Draw Rig Number of Engine per Rig (number/rig)</t>
  </si>
  <si>
    <t>Central Montana Uplift , MT,Vertical-Draw Rig Rated Horsepower (hp/engine)</t>
  </si>
  <si>
    <t>Central Montana Uplift , MT,Vertical-Draw Rig Load Factor</t>
  </si>
  <si>
    <t>Central Montana Uplift , MT,Vertical-Draw Rig Hours of Operation (hours/spud)</t>
  </si>
  <si>
    <t>Central Montana Uplift , MT,Vertical Drill Fuel Consumed (gallons)</t>
  </si>
  <si>
    <t>Central Montana Uplift , MT,Vertical-Mud Pump Hours of Operation (hours/spud)</t>
  </si>
  <si>
    <t>Central Montana Uplift , MT,Vertical-Mud Pump Number of Engine per Rig (number/rig)</t>
  </si>
  <si>
    <t>Central Montana Uplift , MT,Vertical Drill Rig Mud Pumps Load Factor</t>
  </si>
  <si>
    <t>Central Montana Uplift , MT,Vertical Drill Spud Depth (ft/spud)</t>
  </si>
  <si>
    <t>Central Montana Uplift , MT,Vertical Drill Spud Duration (hrs/spud)</t>
  </si>
  <si>
    <t>Central Montana Uplift , MT,Vertical-Mud Pump Rated Horsepower (hp/engine)</t>
  </si>
  <si>
    <t>Central Western Overthrust , ID,Diesel-Electric -Vertical-Diesel-Electric Engine Load Factor</t>
  </si>
  <si>
    <t>Central Western Overthrust , ID,Diesel-Electric -Vertical-Diesel-Electric Engine Number of Engine per Spud (number/rig)</t>
  </si>
  <si>
    <t>Central Western Overthrust , ID,Diesel-Electric -Vertical-Diesel-Electric Engine Rated Horsepower (hp/engine)</t>
  </si>
  <si>
    <t>Central Western Overthrust , ID,Diesel-Electric -Vertical-Diesel-Electric Engine Hours of Operation (hours/spud)</t>
  </si>
  <si>
    <t>Central Western Overthrust , ID,Vertical-Generator Rated Horsepower (hp/engine)</t>
  </si>
  <si>
    <t>Central Western Overthrust , ID,Diesel-Vertical-Generator Load Factor</t>
  </si>
  <si>
    <t>Central Western Overthrust , ID,Vertical-Generator Number of Engine per Rig (number/rig)</t>
  </si>
  <si>
    <t>Central Western Overthrust , ID,Vertical-Generator Hours of Operation (hours/spud)</t>
  </si>
  <si>
    <t>Central Western Overthrust , ID,Vertical Percent of Engines Electrified (%)</t>
  </si>
  <si>
    <t>Central Western Overthrust , ID,Vertical-Draw Rig Number of Engine per Rig (number/rig)</t>
  </si>
  <si>
    <t>Central Western Overthrust , ID,Vertical-Draw Rig Rated Horsepower (hp/engine)</t>
  </si>
  <si>
    <t>Central Western Overthrust , ID,Vertical-Draw Rig Load Factor</t>
  </si>
  <si>
    <t>Central Western Overthrust , ID,Vertical-Draw Rig Hours of Operation (hours/spud)</t>
  </si>
  <si>
    <t>Central Western Overthrust , ID,Vertical Drill Fuel Consumed (gallons)</t>
  </si>
  <si>
    <t>Central Western Overthrust , ID,Vertical-Mud Pump Hours of Operation (hours/spud)</t>
  </si>
  <si>
    <t>Central Western Overthrust , ID,Vertical-Mud Pump Number of Engine per Rig (number/rig)</t>
  </si>
  <si>
    <t>Central Western Overthrust , ID,Vertical Drill Rig Mud Pumps Load Factor</t>
  </si>
  <si>
    <t>Central Western Overthrust , ID,Vertical Drill Spud Depth (ft/spud)</t>
  </si>
  <si>
    <t>Central Western Overthrust , ID,Vertical Drill Spud Duration (hrs/spud)</t>
  </si>
  <si>
    <t>Central Western Overthrust , ID,Vertical-Mud Pump Rated Horsepower (hp/engine)</t>
  </si>
  <si>
    <t>Central Western Overthrust , UT,Diesel-Electric -Vertical-Diesel-Electric Engine Load Factor</t>
  </si>
  <si>
    <t>Central Western Overthrust , UT,Diesel-Electric -Vertical-Diesel-Electric Engine Number of Engine per Spud (number/rig)</t>
  </si>
  <si>
    <t>Central Western Overthrust , UT,Diesel-Electric -Vertical-Diesel-Electric Engine Rated Horsepower (hp/engine)</t>
  </si>
  <si>
    <t>Central Western Overthrust , UT,Diesel-Electric -Vertical-Diesel-Electric Engine Hours of Operation (hours/spud)</t>
  </si>
  <si>
    <t>Central Western Overthrust , UT,Vertical-Generator Rated Horsepower (hp/engine)</t>
  </si>
  <si>
    <t>Central Western Overthrust , UT,Diesel-Vertical-Generator Load Factor</t>
  </si>
  <si>
    <t>Central Western Overthrust , UT,Vertical-Generator Number of Engine per Rig (number/rig)</t>
  </si>
  <si>
    <t>Central Western Overthrust , UT,Vertical-Generator Hours of Operation (hours/spud)</t>
  </si>
  <si>
    <t>Central Western Overthrust , UT,Vertical Percent of Engines Electrified (%)</t>
  </si>
  <si>
    <t>Central Western Overthrust , UT,Vertical-Draw Rig Number of Engine per Rig (number/rig)</t>
  </si>
  <si>
    <t>Central Western Overthrust , UT,Vertical-Draw Rig Rated Horsepower (hp/engine)</t>
  </si>
  <si>
    <t>Central Western Overthrust , UT,Vertical-Draw Rig Load Factor</t>
  </si>
  <si>
    <t>Central Western Overthrust , UT,Vertical-Draw Rig Hours of Operation (hours/spud)</t>
  </si>
  <si>
    <t>Central Western Overthrust , UT,Vertical Drill Fuel Consumed (gallons)</t>
  </si>
  <si>
    <t>Central Western Overthrust , UT,Vertical-Mud Pump Hours of Operation (hours/spud)</t>
  </si>
  <si>
    <t>Central Western Overthrust , UT,Vertical-Mud Pump Number of Engine per Rig (number/rig)</t>
  </si>
  <si>
    <t>Central Western Overthrust , UT,Vertical Drill Rig Mud Pumps Load Factor</t>
  </si>
  <si>
    <t>Central Western Overthrust , UT,Vertical Drill Spud Depth (ft/spud)</t>
  </si>
  <si>
    <t>Central Western Overthrust , UT,Vertical Drill Spud Duration (hrs/spud)</t>
  </si>
  <si>
    <t>Central Western Overthrust , UT,Vertical-Mud Pump Rated Horsepower (hp/engine)</t>
  </si>
  <si>
    <t>Central Western Overthrust , WY,Diesel-Electric -Vertical-Diesel-Electric Engine Load Factor</t>
  </si>
  <si>
    <t>Central Western Overthrust , WY,Diesel-Electric -Vertical-Diesel-Electric Engine Number of Engine per Spud (number/rig)</t>
  </si>
  <si>
    <t>Central Western Overthrust , WY,Diesel-Electric -Vertical-Diesel-Electric Engine Rated Horsepower (hp/engine)</t>
  </si>
  <si>
    <t>Central Western Overthrust , WY,Diesel-Electric -Vertical-Diesel-Electric Engine Hours of Operation (hours/spud)</t>
  </si>
  <si>
    <t>Central Western Overthrust , WY,Vertical-Generator Rated Horsepower (hp/engine)</t>
  </si>
  <si>
    <t>Central Western Overthrust , WY,Diesel-Vertical-Generator Load Factor</t>
  </si>
  <si>
    <t>Central Western Overthrust , WY,Vertical-Generator Number of Engine per Rig (number/rig)</t>
  </si>
  <si>
    <t>Central Western Overthrust , WY,Vertical-Generator Hours of Operation (hours/spud)</t>
  </si>
  <si>
    <t>Central Western Overthrust , WY,Vertical Percent of Engines Electrified (%)</t>
  </si>
  <si>
    <t>Central Western Overthrust , WY,Vertical-Draw Rig Number of Engine per Rig (number/rig)</t>
  </si>
  <si>
    <t>Central Western Overthrust , WY,Vertical-Draw Rig Rated Horsepower (hp/engine)</t>
  </si>
  <si>
    <t>Central Western Overthrust , WY,Vertical-Draw Rig Load Factor</t>
  </si>
  <si>
    <t>Central Western Overthrust , WY,Vertical-Draw Rig Hours of Operation (hours/spud)</t>
  </si>
  <si>
    <t>Central Western Overthrust , WY,Vertical Drill Fuel Consumed (gallons)</t>
  </si>
  <si>
    <t>Central Western Overthrust , WY,Vertical-Mud Pump Hours of Operation (hours/spud)</t>
  </si>
  <si>
    <t>Central Western Overthrust , WY,Vertical-Mud Pump Number of Engine per Rig (number/rig)</t>
  </si>
  <si>
    <t>Central Western Overthrust , WY,Vertical Drill Rig Mud Pumps Load Factor</t>
  </si>
  <si>
    <t>Central Western Overthrust , WY,Vertical Drill Spud Depth (ft/spud)</t>
  </si>
  <si>
    <t>Central Western Overthrust , WY,Vertical Drill Spud Duration (hrs/spud)</t>
  </si>
  <si>
    <t>Central Western Overthrust , WY,Vertical-Mud Pump Rated Horsepower (hp/engine)</t>
  </si>
  <si>
    <t>Chadron Arch , SD,Diesel-Electric -Vertical-Diesel-Electric Engine Load Factor</t>
  </si>
  <si>
    <t>Chadron Arch , SD,Diesel-Electric -Vertical-Diesel-Electric Engine Number of Engine per Spud (number/rig)</t>
  </si>
  <si>
    <t>Chadron Arch , SD,Diesel-Electric -Vertical-Diesel-Electric Engine Rated Horsepower (hp/engine)</t>
  </si>
  <si>
    <t>Chadron Arch , SD,Diesel-Electric -Vertical-Diesel-Electric Engine Hours of Operation (hours/spud)</t>
  </si>
  <si>
    <t>Chadron Arch , SD,Vertical-Generator Rated Horsepower (hp/engine)</t>
  </si>
  <si>
    <t>Chadron Arch , SD,Diesel-Vertical-Generator Load Factor</t>
  </si>
  <si>
    <t>Chadron Arch , SD,Vertical-Generator Number of Engine per Rig (number/rig)</t>
  </si>
  <si>
    <t>Chadron Arch , SD,Vertical-Generator Hours of Operation (hours/spud)</t>
  </si>
  <si>
    <t>Chadron Arch , SD,Vertical Percent of Engines Electrified (%)</t>
  </si>
  <si>
    <t>Chadron Arch , SD,Vertical-Draw Rig Number of Engine per Rig (number/rig)</t>
  </si>
  <si>
    <t>Chadron Arch , SD,Vertical-Draw Rig Rated Horsepower (hp/engine)</t>
  </si>
  <si>
    <t>Chadron Arch , SD,Vertical-Draw Rig Load Factor</t>
  </si>
  <si>
    <t>Chadron Arch , SD,Vertical-Draw Rig Hours of Operation (hours/spud)</t>
  </si>
  <si>
    <t>Chadron Arch , SD,Vertical Drill Fuel Consumed (gallons)</t>
  </si>
  <si>
    <t>Chadron Arch , SD,Vertical-Mud Pump Hours of Operation (hours/spud)</t>
  </si>
  <si>
    <t>Chadron Arch , SD,Vertical-Mud Pump Number of Engine per Rig (number/rig)</t>
  </si>
  <si>
    <t>Chadron Arch , SD,Vertical Drill Rig Mud Pumps Load Factor</t>
  </si>
  <si>
    <t>Chadron Arch , SD,Vertical Drill Spud Depth (ft/spud)</t>
  </si>
  <si>
    <t>Chadron Arch , SD,Vertical Drill Spud Duration (hrs/spud)</t>
  </si>
  <si>
    <t>Chadron Arch , SD,Vertical-Mud Pump Rated Horsepower (hp/engine)</t>
  </si>
  <si>
    <t>Coastal Basins , CA,Diesel-Electric -Vertical-Diesel-Electric Engine Load Factor</t>
  </si>
  <si>
    <t>Coastal Basins , CA,Diesel-Electric -Vertical-Diesel-Electric Engine Number of Engine per Spud (number/rig)</t>
  </si>
  <si>
    <t>Coastal Basins , CA,Diesel-Electric -Vertical-Diesel-Electric Engine Rated Horsepower (hp/engine)</t>
  </si>
  <si>
    <t>Coastal Basins , CA,Diesel-Electric -Vertical-Diesel-Electric Engine Hours of Operation (hours/spud)</t>
  </si>
  <si>
    <t>Coastal Basins , CA,Vertical-Generator Rated Horsepower (hp/engine)</t>
  </si>
  <si>
    <t>Coastal Basins , CA,Diesel-Vertical-Generator Load Factor</t>
  </si>
  <si>
    <t>Coastal Basins , CA,Vertical-Generator Number of Engine per Rig (number/rig)</t>
  </si>
  <si>
    <t>Coastal Basins , CA,Vertical-Generator Hours of Operation (hours/spud)</t>
  </si>
  <si>
    <t>Coastal Basins , CA,Vertical Percent of Engines Electrified (%)</t>
  </si>
  <si>
    <t>Coastal Basins , CA,Vertical-Draw Rig Number of Engine per Rig (number/rig)</t>
  </si>
  <si>
    <t>Coastal Basins , CA,Vertical-Draw Rig Rated Horsepower (hp/engine)</t>
  </si>
  <si>
    <t>Coastal Basins , CA,Vertical-Draw Rig Load Factor</t>
  </si>
  <si>
    <t>Coastal Basins , CA,Vertical-Draw Rig Hours of Operation (hours/spud)</t>
  </si>
  <si>
    <t>Coastal Basins , CA,Vertical Drill Fuel Consumed (gallons)</t>
  </si>
  <si>
    <t>Coastal Basins , CA,Vertical-Mud Pump Hours of Operation (hours/spud)</t>
  </si>
  <si>
    <t>Coastal Basins , CA,Vertical-Mud Pump Number of Engine per Rig (number/rig)</t>
  </si>
  <si>
    <t>Coastal Basins , CA,Vertical Drill Rig Mud Pumps Load Factor</t>
  </si>
  <si>
    <t>Coastal Basins , CA,Vertical Drill Spud Depth (ft/spud)</t>
  </si>
  <si>
    <t>Coastal Basins , CA,Vertical Drill Spud Duration (hrs/spud)</t>
  </si>
  <si>
    <t>Coastal Basins , CA,Vertical-Mud Pump Rated Horsepower (hp/engine)</t>
  </si>
  <si>
    <t>Copper River Basin , AK,Diesel-Electric -Vertical-Diesel-Electric Engine Load Factor</t>
  </si>
  <si>
    <t>Copper River Basin , AK,Diesel-Electric -Vertical-Diesel-Electric Engine Number of Engine per Spud (number/rig)</t>
  </si>
  <si>
    <t>Copper River Basin , AK,Diesel-Electric -Vertical-Diesel-Electric Engine Rated Horsepower (hp/engine)</t>
  </si>
  <si>
    <t>Copper River Basin , AK,Diesel-Electric -Vertical-Diesel-Electric Engine Hours of Operation (hours/spud)</t>
  </si>
  <si>
    <t>Copper River Basin , AK,Vertical-Generator Rated Horsepower (hp/engine)</t>
  </si>
  <si>
    <t>Copper River Basin , AK,Diesel-Vertical-Generator Load Factor</t>
  </si>
  <si>
    <t>Copper River Basin , AK,Vertical-Generator Number of Engine per Rig (number/rig)</t>
  </si>
  <si>
    <t>Copper River Basin , AK,Vertical-Generator Hours of Operation (hours/spud)</t>
  </si>
  <si>
    <t>Copper River Basin , AK,Vertical Percent of Engines Electrified (%)</t>
  </si>
  <si>
    <t>Copper River Basin , AK,Vertical-Draw Rig Number of Engine per Rig (number/rig)</t>
  </si>
  <si>
    <t>Copper River Basin , AK,Vertical-Draw Rig Rated Horsepower (hp/engine)</t>
  </si>
  <si>
    <t>Copper River Basin , AK,Vertical-Draw Rig Load Factor</t>
  </si>
  <si>
    <t>Copper River Basin , AK,Vertical-Draw Rig Hours of Operation (hours/spud)</t>
  </si>
  <si>
    <t>Copper River Basin , AK,Vertical Drill Fuel Consumed (gallons)</t>
  </si>
  <si>
    <t>Copper River Basin , AK,Vertical-Mud Pump Hours of Operation (hours/spud)</t>
  </si>
  <si>
    <t>Copper River Basin , AK,Vertical-Mud Pump Number of Engine per Rig (number/rig)</t>
  </si>
  <si>
    <t>Copper River Basin , AK,Vertical Drill Rig Mud Pumps Load Factor</t>
  </si>
  <si>
    <t>Copper River Basin , AK,Vertical Drill Spud Depth (ft/spud)</t>
  </si>
  <si>
    <t>Copper River Basin , AK,Vertical Drill Spud Duration (hrs/spud)</t>
  </si>
  <si>
    <t>Copper River Basin , AK,Vertical-Mud Pump Rated Horsepower (hp/engine)</t>
  </si>
  <si>
    <t>Denver Basin , CO,Diesel-Electric -Vertical-Diesel-Electric Engine Load Factor</t>
  </si>
  <si>
    <t>Denver Basin , CO,Diesel-Electric -Vertical-Diesel-Electric Engine Number of Engine per Spud (number/rig)</t>
  </si>
  <si>
    <t>Denver Basin , CO,Diesel-Electric -Vertical-Diesel-Electric Engine Rated Horsepower (hp/engine)</t>
  </si>
  <si>
    <t>Denver Basin , CO,Diesel-Electric -Vertical-Diesel-Electric Engine Hours of Operation (hours/spud)</t>
  </si>
  <si>
    <t>Denver Basin , CO,Vertical-Generator Rated Horsepower (hp/engine)</t>
  </si>
  <si>
    <t>Denver Basin , CO,Diesel-Vertical-Generator Load Factor</t>
  </si>
  <si>
    <t>Denver Basin , CO,Vertical-Generator Number of Engine per Rig (number/rig)</t>
  </si>
  <si>
    <t>Denver Basin , CO,Vertical-Generator Hours of Operation (hours/spud)</t>
  </si>
  <si>
    <t>Denver Basin , CO,Vertical Percent of Engines Electrified (%)</t>
  </si>
  <si>
    <t>Denver Basin , CO,Vertical-Draw Rig Number of Engine per Rig (number/rig)</t>
  </si>
  <si>
    <t>Denver Basin , CO,Vertical-Draw Rig Rated Horsepower (hp/engine)</t>
  </si>
  <si>
    <t>Denver Basin , CO,Vertical-Draw Rig Load Factor</t>
  </si>
  <si>
    <t>Denver Basin , CO,Vertical-Draw Rig Hours of Operation (hours/spud)</t>
  </si>
  <si>
    <t>Denver Basin , CO,Vertical Drill Fuel Consumed (gallons)</t>
  </si>
  <si>
    <t>Denver Basin , CO,Vertical-Mud Pump Hours of Operation (hours/spud)</t>
  </si>
  <si>
    <t>Denver Basin , CO,Vertical-Mud Pump Number of Engine per Rig (number/rig)</t>
  </si>
  <si>
    <t>Denver Basin , CO,Vertical Drill Rig Mud Pumps Load Factor</t>
  </si>
  <si>
    <t>Denver Basin , CO,Vertical Drill Spud Depth (ft/spud)</t>
  </si>
  <si>
    <t>Denver Basin , CO,Vertical Drill Spud Duration (hrs/spud)</t>
  </si>
  <si>
    <t>Denver Basin , CO,Vertical-Mud Pump Rated Horsepower (hp/engine)</t>
  </si>
  <si>
    <t>Denver Basin , WY,Diesel-Electric -Vertical-Diesel-Electric Engine Load Factor</t>
  </si>
  <si>
    <t>Denver Basin , WY,Diesel-Electric -Vertical-Diesel-Electric Engine Number of Engine per Spud (number/rig)</t>
  </si>
  <si>
    <t>Denver Basin , WY,Diesel-Electric -Vertical-Diesel-Electric Engine Rated Horsepower (hp/engine)</t>
  </si>
  <si>
    <t>Denver Basin , WY,Diesel-Electric -Vertical-Diesel-Electric Engine Hours of Operation (hours/spud)</t>
  </si>
  <si>
    <t>Denver Basin , WY,Vertical-Generator Rated Horsepower (hp/engine)</t>
  </si>
  <si>
    <t>Denver Basin , WY,Diesel-Vertical-Generator Load Factor</t>
  </si>
  <si>
    <t>Denver Basin , WY,Vertical-Generator Number of Engine per Rig (number/rig)</t>
  </si>
  <si>
    <t>Denver Basin , WY,Vertical-Generator Hours of Operation (hours/spud)</t>
  </si>
  <si>
    <t>Denver Basin , WY,Vertical Percent of Engines Electrified (%)</t>
  </si>
  <si>
    <t>Denver Basin , WY,Vertical-Draw Rig Number of Engine per Rig (number/rig)</t>
  </si>
  <si>
    <t>Denver Basin , WY,Vertical-Draw Rig Rated Horsepower (hp/engine)</t>
  </si>
  <si>
    <t>Denver Basin , WY,Vertical-Draw Rig Load Factor</t>
  </si>
  <si>
    <t>Denver Basin , WY,Vertical-Draw Rig Hours of Operation (hours/spud)</t>
  </si>
  <si>
    <t>Denver Basin , WY,Vertical Drill Fuel Consumed (gallons)</t>
  </si>
  <si>
    <t>Denver Basin , WY,Vertical-Mud Pump Hours of Operation (hours/spud)</t>
  </si>
  <si>
    <t>Denver Basin , WY,Vertical-Mud Pump Number of Engine per Rig (number/rig)</t>
  </si>
  <si>
    <t>Denver Basin , WY,Vertical Drill Rig Mud Pumps Load Factor</t>
  </si>
  <si>
    <t>Denver Basin , WY,Vertical Drill Spud Depth (ft/spud)</t>
  </si>
  <si>
    <t>Denver Basin , WY,Vertical Drill Spud Duration (hrs/spud)</t>
  </si>
  <si>
    <t>Denver Basin , WY,Vertical-Mud Pump Rated Horsepower (hp/engine)</t>
  </si>
  <si>
    <t>Denver Basin , NE,Diesel-Electric -Vertical-Diesel-Electric Engine Load Factor</t>
  </si>
  <si>
    <t>Denver Basin , NE,Diesel-Electric -Vertical-Diesel-Electric Engine Number of Engine per Spud (number/rig)</t>
  </si>
  <si>
    <t>Denver Basin , NE,Diesel-Electric -Vertical-Diesel-Electric Engine Rated Horsepower (hp/engine)</t>
  </si>
  <si>
    <t>Denver Basin , NE,Diesel-Electric -Vertical-Diesel-Electric Engine Hours of Operation (hours/spud)</t>
  </si>
  <si>
    <t>Denver Basin , NE,Vertical-Generator Rated Horsepower (hp/engine)</t>
  </si>
  <si>
    <t>Denver Basin , NE,Diesel-Vertical-Generator Load Factor</t>
  </si>
  <si>
    <t>Denver Basin , NE,Vertical-Generator Number of Engine per Rig (number/rig)</t>
  </si>
  <si>
    <t>Denver Basin , NE,Vertical-Generator Hours of Operation (hours/spud)</t>
  </si>
  <si>
    <t>Denver Basin , NE,Vertical Percent of Engines Electrified (%)</t>
  </si>
  <si>
    <t>Denver Basin , NE,Vertical-Draw Rig Number of Engine per Rig (number/rig)</t>
  </si>
  <si>
    <t>Denver Basin , NE,Vertical-Draw Rig Rated Horsepower (hp/engine)</t>
  </si>
  <si>
    <t>Denver Basin , NE,Vertical-Draw Rig Load Factor</t>
  </si>
  <si>
    <t>Denver Basin , NE,Vertical-Draw Rig Hours of Operation (hours/spud)</t>
  </si>
  <si>
    <t>Denver Basin , NE,Vertical Drill Fuel Consumed (gallons)</t>
  </si>
  <si>
    <t>Denver Basin , NE,Vertical-Mud Pump Hours of Operation (hours/spud)</t>
  </si>
  <si>
    <t>Denver Basin , NE,Vertical-Mud Pump Number of Engine per Rig (number/rig)</t>
  </si>
  <si>
    <t>Denver Basin , NE,Vertical Drill Rig Mud Pumps Load Factor</t>
  </si>
  <si>
    <t>Denver Basin , NE,Vertical Drill Spud Depth (ft/spud)</t>
  </si>
  <si>
    <t>Denver Basin , NE,Vertical Drill Spud Duration (hrs/spud)</t>
  </si>
  <si>
    <t>Denver Basin , NE,Vertical-Mud Pump Rated Horsepower (hp/engine)</t>
  </si>
  <si>
    <t>Eagle Basin , CO,Diesel-Electric -Vertical-Diesel-Electric Engine Load Factor</t>
  </si>
  <si>
    <t>Eagle Basin , CO,Diesel-Electric -Vertical-Diesel-Electric Engine Number of Engine per Spud (number/rig)</t>
  </si>
  <si>
    <t>Eagle Basin , CO,Diesel-Electric -Vertical-Diesel-Electric Engine Rated Horsepower (hp/engine)</t>
  </si>
  <si>
    <t>Eagle Basin , CO,Diesel-Electric -Vertical-Diesel-Electric Engine Hours of Operation (hours/spud)</t>
  </si>
  <si>
    <t>Eagle Basin , CO,Vertical-Generator Rated Horsepower (hp/engine)</t>
  </si>
  <si>
    <t>Eagle Basin , CO,Diesel-Vertical-Generator Load Factor</t>
  </si>
  <si>
    <t>Eagle Basin , CO,Vertical-Generator Number of Engine per Rig (number/rig)</t>
  </si>
  <si>
    <t>Eagle Basin , CO,Vertical-Generator Hours of Operation (hours/spud)</t>
  </si>
  <si>
    <t>Eagle Basin , CO,Vertical Percent of Engines Electrified (%)</t>
  </si>
  <si>
    <t>Eagle Basin , CO,Vertical-Draw Rig Number of Engine per Rig (number/rig)</t>
  </si>
  <si>
    <t>Eagle Basin , CO,Vertical-Draw Rig Rated Horsepower (hp/engine)</t>
  </si>
  <si>
    <t>Eagle Basin , CO,Vertical-Draw Rig Load Factor</t>
  </si>
  <si>
    <t>Eagle Basin , CO,Vertical-Draw Rig Hours of Operation (hours/spud)</t>
  </si>
  <si>
    <t>Eagle Basin , CO,Vertical Drill Fuel Consumed (gallons)</t>
  </si>
  <si>
    <t>Eagle Basin , CO,Vertical-Mud Pump Hours of Operation (hours/spud)</t>
  </si>
  <si>
    <t>Eagle Basin , CO,Vertical-Mud Pump Number of Engine per Rig (number/rig)</t>
  </si>
  <si>
    <t>Eagle Basin , CO,Vertical Drill Rig Mud Pumps Load Factor</t>
  </si>
  <si>
    <t>Eagle Basin , CO,Vertical Drill Spud Depth (ft/spud)</t>
  </si>
  <si>
    <t>Eagle Basin , CO,Vertical Drill Spud Duration (hrs/spud)</t>
  </si>
  <si>
    <t>Eagle Basin , CO,Vertical-Mud Pump Rated Horsepower (hp/engine)</t>
  </si>
  <si>
    <t>Eastern Columbia Basin , ID,Diesel-Electric -Vertical-Diesel-Electric Engine Load Factor</t>
  </si>
  <si>
    <t>Eastern Columbia Basin , ID,Diesel-Electric -Vertical-Diesel-Electric Engine Number of Engine per Spud (number/rig)</t>
  </si>
  <si>
    <t>Eastern Columbia Basin , ID,Diesel-Electric -Vertical-Diesel-Electric Engine Rated Horsepower (hp/engine)</t>
  </si>
  <si>
    <t>Eastern Columbia Basin , ID,Diesel-Electric -Vertical-Diesel-Electric Engine Hours of Operation (hours/spud)</t>
  </si>
  <si>
    <t>Eastern Columbia Basin , ID,Vertical-Generator Rated Horsepower (hp/engine)</t>
  </si>
  <si>
    <t>Eastern Columbia Basin , ID,Diesel-Vertical-Generator Load Factor</t>
  </si>
  <si>
    <t>Eastern Columbia Basin , ID,Vertical-Generator Number of Engine per Rig (number/rig)</t>
  </si>
  <si>
    <t>Eastern Columbia Basin , ID,Vertical-Generator Hours of Operation (hours/spud)</t>
  </si>
  <si>
    <t>Eastern Columbia Basin , ID,Vertical Percent of Engines Electrified (%)</t>
  </si>
  <si>
    <t>Eastern Columbia Basin , ID,Vertical-Draw Rig Number of Engine per Rig (number/rig)</t>
  </si>
  <si>
    <t>Eastern Columbia Basin , ID,Vertical-Draw Rig Rated Horsepower (hp/engine)</t>
  </si>
  <si>
    <t>Eastern Columbia Basin , ID,Vertical-Draw Rig Load Factor</t>
  </si>
  <si>
    <t>Eastern Columbia Basin , ID,Vertical-Draw Rig Hours of Operation (hours/spud)</t>
  </si>
  <si>
    <t>Eastern Columbia Basin , ID,Vertical Drill Fuel Consumed (gallons)</t>
  </si>
  <si>
    <t>Eastern Columbia Basin , ID,Vertical-Mud Pump Hours of Operation (hours/spud)</t>
  </si>
  <si>
    <t>Eastern Columbia Basin , ID,Vertical-Mud Pump Number of Engine per Rig (number/rig)</t>
  </si>
  <si>
    <t>Eastern Columbia Basin , ID,Vertical Drill Rig Mud Pumps Load Factor</t>
  </si>
  <si>
    <t>Eastern Columbia Basin , ID,Vertical Drill Spud Depth (ft/spud)</t>
  </si>
  <si>
    <t>Eastern Columbia Basin , ID,Vertical Drill Spud Duration (hrs/spud)</t>
  </si>
  <si>
    <t>Eastern Columbia Basin , ID,Vertical-Mud Pump Rated Horsepower (hp/engine)</t>
  </si>
  <si>
    <t>Eastern Columbia Basin , OR,Diesel-Electric -Vertical-Diesel-Electric Engine Load Factor</t>
  </si>
  <si>
    <t>Eastern Columbia Basin , OR,Diesel-Electric -Vertical-Diesel-Electric Engine Number of Engine per Spud (number/rig)</t>
  </si>
  <si>
    <t>Eastern Columbia Basin , OR,Diesel-Electric -Vertical-Diesel-Electric Engine Rated Horsepower (hp/engine)</t>
  </si>
  <si>
    <t>Eastern Columbia Basin , OR,Diesel-Electric -Vertical-Diesel-Electric Engine Hours of Operation (hours/spud)</t>
  </si>
  <si>
    <t>Eastern Columbia Basin , OR,Vertical-Generator Rated Horsepower (hp/engine)</t>
  </si>
  <si>
    <t>Eastern Columbia Basin , OR,Diesel-Vertical-Generator Load Factor</t>
  </si>
  <si>
    <t>Eastern Columbia Basin , OR,Vertical-Generator Number of Engine per Rig (number/rig)</t>
  </si>
  <si>
    <t>Eastern Columbia Basin , OR,Vertical-Generator Hours of Operation (hours/spud)</t>
  </si>
  <si>
    <t>Eastern Columbia Basin , OR,Vertical Percent of Engines Electrified (%)</t>
  </si>
  <si>
    <t>Eastern Columbia Basin , OR,Vertical-Draw Rig Number of Engine per Rig (number/rig)</t>
  </si>
  <si>
    <t>Eastern Columbia Basin , OR,Vertical-Draw Rig Rated Horsepower (hp/engine)</t>
  </si>
  <si>
    <t>Eastern Columbia Basin , OR,Vertical-Draw Rig Load Factor</t>
  </si>
  <si>
    <t>Eastern Columbia Basin , OR,Vertical-Draw Rig Hours of Operation (hours/spud)</t>
  </si>
  <si>
    <t>Eastern Columbia Basin , OR,Vertical Drill Fuel Consumed (gallons)</t>
  </si>
  <si>
    <t>Eastern Columbia Basin , OR,Vertical-Mud Pump Hours of Operation (hours/spud)</t>
  </si>
  <si>
    <t>Eastern Columbia Basin , OR,Vertical-Mud Pump Number of Engine per Rig (number/rig)</t>
  </si>
  <si>
    <t>Eastern Columbia Basin , OR,Vertical Drill Rig Mud Pumps Load Factor</t>
  </si>
  <si>
    <t>Eastern Columbia Basin , OR,Vertical Drill Spud Depth (ft/spud)</t>
  </si>
  <si>
    <t>Eastern Columbia Basin , OR,Vertical Drill Spud Duration (hrs/spud)</t>
  </si>
  <si>
    <t>Eastern Columbia Basin , OR,Vertical-Mud Pump Rated Horsepower (hp/engine)</t>
  </si>
  <si>
    <t>Eastern Columbia Basin , WA,Diesel-Electric -Vertical-Diesel-Electric Engine Load Factor</t>
  </si>
  <si>
    <t>Eastern Columbia Basin , WA,Diesel-Electric -Vertical-Diesel-Electric Engine Number of Engine per Spud (number/rig)</t>
  </si>
  <si>
    <t>Eastern Columbia Basin , WA,Diesel-Electric -Vertical-Diesel-Electric Engine Rated Horsepower (hp/engine)</t>
  </si>
  <si>
    <t>Eastern Columbia Basin , WA,Diesel-Electric -Vertical-Diesel-Electric Engine Hours of Operation (hours/spud)</t>
  </si>
  <si>
    <t>Eastern Columbia Basin , WA,Vertical-Generator Rated Horsepower (hp/engine)</t>
  </si>
  <si>
    <t>Eastern Columbia Basin , WA,Diesel-Vertical-Generator Load Factor</t>
  </si>
  <si>
    <t>Eastern Columbia Basin , WA,Vertical-Generator Number of Engine per Rig (number/rig)</t>
  </si>
  <si>
    <t>Eastern Columbia Basin , WA,Vertical-Generator Hours of Operation (hours/spud)</t>
  </si>
  <si>
    <t>Eastern Columbia Basin , WA,Vertical Percent of Engines Electrified (%)</t>
  </si>
  <si>
    <t>Eastern Columbia Basin , WA,Vertical-Draw Rig Number of Engine per Rig (number/rig)</t>
  </si>
  <si>
    <t>Eastern Columbia Basin , WA,Vertical-Draw Rig Rated Horsepower (hp/engine)</t>
  </si>
  <si>
    <t>Eastern Columbia Basin , WA,Vertical-Draw Rig Load Factor</t>
  </si>
  <si>
    <t>Eastern Columbia Basin , WA,Vertical-Draw Rig Hours of Operation (hours/spud)</t>
  </si>
  <si>
    <t>Eastern Columbia Basin , WA,Vertical Drill Fuel Consumed (gallons)</t>
  </si>
  <si>
    <t>Eastern Columbia Basin , WA,Vertical-Mud Pump Hours of Operation (hours/spud)</t>
  </si>
  <si>
    <t>Eastern Columbia Basin , WA,Vertical-Mud Pump Number of Engine per Rig (number/rig)</t>
  </si>
  <si>
    <t>Eastern Columbia Basin , WA,Vertical Drill Rig Mud Pumps Load Factor</t>
  </si>
  <si>
    <t>Eastern Columbia Basin , WA,Vertical Drill Spud Depth (ft/spud)</t>
  </si>
  <si>
    <t>Eastern Columbia Basin , WA,Vertical Drill Spud Duration (hrs/spud)</t>
  </si>
  <si>
    <t>Eastern Columbia Basin , WA,Vertical-Mud Pump Rated Horsepower (hp/engine)</t>
  </si>
  <si>
    <t>Eel River Basin , CA,Diesel-Electric -Vertical-Diesel-Electric Engine Load Factor</t>
  </si>
  <si>
    <t>Eel River Basin , CA,Diesel-Electric -Vertical-Diesel-Electric Engine Number of Engine per Spud (number/rig)</t>
  </si>
  <si>
    <t>Eel River Basin , CA,Diesel-Electric -Vertical-Diesel-Electric Engine Rated Horsepower (hp/engine)</t>
  </si>
  <si>
    <t>Eel River Basin , CA,Diesel-Electric -Vertical-Diesel-Electric Engine Hours of Operation (hours/spud)</t>
  </si>
  <si>
    <t>Eel River Basin , CA,Vertical-Generator Rated Horsepower (hp/engine)</t>
  </si>
  <si>
    <t>Eel River Basin , CA,Diesel-Vertical-Generator Load Factor</t>
  </si>
  <si>
    <t>Eel River Basin , CA,Vertical-Generator Number of Engine per Rig (number/rig)</t>
  </si>
  <si>
    <t>Eel River Basin , CA,Vertical-Generator Hours of Operation (hours/spud)</t>
  </si>
  <si>
    <t>Eel River Basin , CA,Vertical Percent of Engines Electrified (%)</t>
  </si>
  <si>
    <t>Eel River Basin , CA,Vertical-Draw Rig Number of Engine per Rig (number/rig)</t>
  </si>
  <si>
    <t>Eel River Basin , CA,Vertical-Draw Rig Rated Horsepower (hp/engine)</t>
  </si>
  <si>
    <t>Eel River Basin , CA,Vertical-Draw Rig Load Factor</t>
  </si>
  <si>
    <t>Eel River Basin , CA,Vertical-Draw Rig Hours of Operation (hours/spud)</t>
  </si>
  <si>
    <t>Eel River Basin , CA,Vertical Drill Fuel Consumed (gallons)</t>
  </si>
  <si>
    <t>Eel River Basin , CA,Vertical-Mud Pump Hours of Operation (hours/spud)</t>
  </si>
  <si>
    <t>Eel River Basin , CA,Vertical-Mud Pump Number of Engine per Rig (number/rig)</t>
  </si>
  <si>
    <t>Eel River Basin , CA,Vertical Drill Rig Mud Pumps Load Factor</t>
  </si>
  <si>
    <t>Eel River Basin , CA,Vertical Drill Spud Depth (ft/spud)</t>
  </si>
  <si>
    <t>Eel River Basin , CA,Vertical Drill Spud Duration (hrs/spud)</t>
  </si>
  <si>
    <t>Eel River Basin , CA,Vertical-Mud Pump Rated Horsepower (hp/engine)</t>
  </si>
  <si>
    <t>Estancia Basin , NM,Diesel-Electric -Vertical-Diesel-Electric Engine Load Factor</t>
  </si>
  <si>
    <t>Estancia Basin , NM,Diesel-Electric -Vertical-Diesel-Electric Engine Number of Engine per Spud (number/rig)</t>
  </si>
  <si>
    <t>Estancia Basin , NM,Diesel-Electric -Vertical-Diesel-Electric Engine Rated Horsepower (hp/engine)</t>
  </si>
  <si>
    <t>Estancia Basin , NM,Diesel-Electric -Vertical-Diesel-Electric Engine Hours of Operation (hours/spud)</t>
  </si>
  <si>
    <t>Estancia Basin , NM,Vertical-Generator Rated Horsepower (hp/engine)</t>
  </si>
  <si>
    <t>Estancia Basin , NM,Diesel-Vertical-Generator Load Factor</t>
  </si>
  <si>
    <t>Estancia Basin , NM,Vertical-Generator Number of Engine per Rig (number/rig)</t>
  </si>
  <si>
    <t>Estancia Basin , NM,Vertical-Generator Hours of Operation (hours/spud)</t>
  </si>
  <si>
    <t>Estancia Basin , NM,Vertical Percent of Engines Electrified (%)</t>
  </si>
  <si>
    <t>Estancia Basin , NM,Vertical-Draw Rig Number of Engine per Rig (number/rig)</t>
  </si>
  <si>
    <t>Estancia Basin , NM,Vertical-Draw Rig Rated Horsepower (hp/engine)</t>
  </si>
  <si>
    <t>Estancia Basin , NM,Vertical-Draw Rig Load Factor</t>
  </si>
  <si>
    <t>Estancia Basin , NM,Vertical-Draw Rig Hours of Operation (hours/spud)</t>
  </si>
  <si>
    <t>Estancia Basin , NM,Vertical Drill Fuel Consumed (gallons)</t>
  </si>
  <si>
    <t>Estancia Basin , NM,Vertical-Mud Pump Hours of Operation (hours/spud)</t>
  </si>
  <si>
    <t>Estancia Basin , NM,Vertical-Mud Pump Number of Engine per Rig (number/rig)</t>
  </si>
  <si>
    <t>Estancia Basin , NM,Vertical Drill Rig Mud Pumps Load Factor</t>
  </si>
  <si>
    <t>Estancia Basin , NM,Vertical Drill Spud Depth (ft/spud)</t>
  </si>
  <si>
    <t>Estancia Basin , NM,Vertical Drill Spud Duration (hrs/spud)</t>
  </si>
  <si>
    <t>Estancia Basin , NM,Vertical-Mud Pump Rated Horsepower (hp/engine)</t>
  </si>
  <si>
    <t>Great Basin Province , CA,Diesel-Electric -Vertical-Diesel-Electric Engine Load Factor</t>
  </si>
  <si>
    <t>Great Basin Province , CA,Diesel-Electric -Vertical-Diesel-Electric Engine Number of Engine per Spud (number/rig)</t>
  </si>
  <si>
    <t>Great Basin Province , CA,Diesel-Electric -Vertical-Diesel-Electric Engine Rated Horsepower (hp/engine)</t>
  </si>
  <si>
    <t>Great Basin Province , CA,Diesel-Electric -Vertical-Diesel-Electric Engine Hours of Operation (hours/spud)</t>
  </si>
  <si>
    <t>Great Basin Province , CA,Vertical-Generator Rated Horsepower (hp/engine)</t>
  </si>
  <si>
    <t>Great Basin Province , CA,Diesel-Vertical-Generator Load Factor</t>
  </si>
  <si>
    <t>Great Basin Province , CA,Vertical-Generator Number of Engine per Rig (number/rig)</t>
  </si>
  <si>
    <t>Great Basin Province , CA,Vertical-Generator Hours of Operation (hours/spud)</t>
  </si>
  <si>
    <t>Great Basin Province , CA,Vertical Percent of Engines Electrified (%)</t>
  </si>
  <si>
    <t>Great Basin Province , CA,Vertical-Draw Rig Number of Engine per Rig (number/rig)</t>
  </si>
  <si>
    <t>Great Basin Province , CA,Vertical-Draw Rig Rated Horsepower (hp/engine)</t>
  </si>
  <si>
    <t>Great Basin Province , CA,Vertical-Draw Rig Load Factor</t>
  </si>
  <si>
    <t>Great Basin Province , CA,Vertical-Draw Rig Hours of Operation (hours/spud)</t>
  </si>
  <si>
    <t>Great Basin Province , CA,Vertical Drill Fuel Consumed (gallons)</t>
  </si>
  <si>
    <t>Great Basin Province , CA,Vertical-Mud Pump Hours of Operation (hours/spud)</t>
  </si>
  <si>
    <t>Great Basin Province , CA,Vertical-Mud Pump Number of Engine per Rig (number/rig)</t>
  </si>
  <si>
    <t>Great Basin Province , CA,Vertical Drill Rig Mud Pumps Load Factor</t>
  </si>
  <si>
    <t>Great Basin Province , CA,Vertical Drill Spud Depth (ft/spud)</t>
  </si>
  <si>
    <t>Great Basin Province , CA,Vertical Drill Spud Duration (hrs/spud)</t>
  </si>
  <si>
    <t>Great Basin Province , CA,Vertical-Mud Pump Rated Horsepower (hp/engine)</t>
  </si>
  <si>
    <t>Great Basin Province , ID,Diesel-Electric -Vertical-Diesel-Electric Engine Load Factor</t>
  </si>
  <si>
    <t>Great Basin Province , ID,Diesel-Electric -Vertical-Diesel-Electric Engine Number of Engine per Spud (number/rig)</t>
  </si>
  <si>
    <t>Great Basin Province , ID,Diesel-Electric -Vertical-Diesel-Electric Engine Rated Horsepower (hp/engine)</t>
  </si>
  <si>
    <t>Great Basin Province , ID,Diesel-Electric -Vertical-Diesel-Electric Engine Hours of Operation (hours/spud)</t>
  </si>
  <si>
    <t>Great Basin Province , ID,Vertical-Generator Rated Horsepower (hp/engine)</t>
  </si>
  <si>
    <t>Great Basin Province , ID,Diesel-Vertical-Generator Load Factor</t>
  </si>
  <si>
    <t>Great Basin Province , ID,Vertical-Generator Number of Engine per Rig (number/rig)</t>
  </si>
  <si>
    <t>Great Basin Province , ID,Vertical-Generator Hours of Operation (hours/spud)</t>
  </si>
  <si>
    <t>Great Basin Province , ID,Vertical Percent of Engines Electrified (%)</t>
  </si>
  <si>
    <t>Great Basin Province , ID,Vertical-Draw Rig Number of Engine per Rig (number/rig)</t>
  </si>
  <si>
    <t>Great Basin Province , ID,Vertical-Draw Rig Rated Horsepower (hp/engine)</t>
  </si>
  <si>
    <t>Great Basin Province , ID,Vertical-Draw Rig Load Factor</t>
  </si>
  <si>
    <t>Great Basin Province , ID,Vertical-Draw Rig Hours of Operation (hours/spud)</t>
  </si>
  <si>
    <t>Great Basin Province , ID,Vertical Drill Fuel Consumed (gallons)</t>
  </si>
  <si>
    <t>Great Basin Province , ID,Vertical-Mud Pump Hours of Operation (hours/spud)</t>
  </si>
  <si>
    <t>Great Basin Province , ID,Vertical-Mud Pump Number of Engine per Rig (number/rig)</t>
  </si>
  <si>
    <t>Great Basin Province , ID,Vertical Drill Rig Mud Pumps Load Factor</t>
  </si>
  <si>
    <t>Great Basin Province , ID,Vertical Drill Spud Depth (ft/spud)</t>
  </si>
  <si>
    <t>Great Basin Province , ID,Vertical Drill Spud Duration (hrs/spud)</t>
  </si>
  <si>
    <t>Great Basin Province , ID,Vertical-Mud Pump Rated Horsepower (hp/engine)</t>
  </si>
  <si>
    <t>Great Basin Province , NV,Diesel-Electric -Vertical-Diesel-Electric Engine Load Factor</t>
  </si>
  <si>
    <t>Great Basin Province , NV,Diesel-Electric -Vertical-Diesel-Electric Engine Number of Engine per Spud (number/rig)</t>
  </si>
  <si>
    <t>Great Basin Province , NV,Diesel-Electric -Vertical-Diesel-Electric Engine Rated Horsepower (hp/engine)</t>
  </si>
  <si>
    <t>Great Basin Province , NV,Diesel-Electric -Vertical-Diesel-Electric Engine Hours of Operation (hours/spud)</t>
  </si>
  <si>
    <t>Great Basin Province , NV,Vertical-Generator Rated Horsepower (hp/engine)</t>
  </si>
  <si>
    <t>Great Basin Province , NV,Diesel-Vertical-Generator Load Factor</t>
  </si>
  <si>
    <t>Great Basin Province , NV,Vertical-Generator Number of Engine per Rig (number/rig)</t>
  </si>
  <si>
    <t>Great Basin Province , NV,Vertical-Generator Hours of Operation (hours/spud)</t>
  </si>
  <si>
    <t>Great Basin Province , NV,Vertical Percent of Engines Electrified (%)</t>
  </si>
  <si>
    <t>Great Basin Province , NV,Vertical-Draw Rig Number of Engine per Rig (number/rig)</t>
  </si>
  <si>
    <t>Great Basin Province , NV,Vertical-Draw Rig Rated Horsepower (hp/engine)</t>
  </si>
  <si>
    <t>Great Basin Province , NV,Vertical-Draw Rig Load Factor</t>
  </si>
  <si>
    <t>Great Basin Province , NV,Vertical-Draw Rig Hours of Operation (hours/spud)</t>
  </si>
  <si>
    <t>Great Basin Province , NV,Vertical Drill Fuel Consumed (gallons)</t>
  </si>
  <si>
    <t>Great Basin Province , NV,Vertical-Mud Pump Hours of Operation (hours/spud)</t>
  </si>
  <si>
    <t>Great Basin Province , NV,Vertical-Mud Pump Number of Engine per Rig (number/rig)</t>
  </si>
  <si>
    <t>Great Basin Province , NV,Vertical Drill Rig Mud Pumps Load Factor</t>
  </si>
  <si>
    <t>Great Basin Province , NV,Vertical Drill Spud Depth (ft/spud)</t>
  </si>
  <si>
    <t>Great Basin Province , NV,Vertical Drill Spud Duration (hrs/spud)</t>
  </si>
  <si>
    <t>Great Basin Province , NV,Vertical-Mud Pump Rated Horsepower (hp/engine)</t>
  </si>
  <si>
    <t>Great Basin Province , UT,Diesel-Electric -Vertical-Diesel-Electric Engine Load Factor</t>
  </si>
  <si>
    <t>Great Basin Province , UT,Diesel-Electric -Vertical-Diesel-Electric Engine Number of Engine per Spud (number/rig)</t>
  </si>
  <si>
    <t>Great Basin Province , UT,Diesel-Electric -Vertical-Diesel-Electric Engine Rated Horsepower (hp/engine)</t>
  </si>
  <si>
    <t>Great Basin Province , UT,Diesel-Electric -Vertical-Diesel-Electric Engine Hours of Operation (hours/spud)</t>
  </si>
  <si>
    <t>Great Basin Province , UT,Vertical-Generator Rated Horsepower (hp/engine)</t>
  </si>
  <si>
    <t>Great Basin Province , UT,Diesel-Vertical-Generator Load Factor</t>
  </si>
  <si>
    <t>Great Basin Province , UT,Vertical-Generator Number of Engine per Rig (number/rig)</t>
  </si>
  <si>
    <t>Great Basin Province , UT,Vertical-Generator Hours of Operation (hours/spud)</t>
  </si>
  <si>
    <t>Great Basin Province , UT,Vertical Percent of Engines Electrified (%)</t>
  </si>
  <si>
    <t>Great Basin Province , UT,Vertical-Draw Rig Number of Engine per Rig (number/rig)</t>
  </si>
  <si>
    <t>Great Basin Province , UT,Vertical-Draw Rig Rated Horsepower (hp/engine)</t>
  </si>
  <si>
    <t>Great Basin Province , UT,Vertical-Draw Rig Load Factor</t>
  </si>
  <si>
    <t>Great Basin Province , UT,Vertical-Draw Rig Hours of Operation (hours/spud)</t>
  </si>
  <si>
    <t>Great Basin Province , UT,Vertical Drill Fuel Consumed (gallons)</t>
  </si>
  <si>
    <t>Great Basin Province , UT,Vertical-Mud Pump Hours of Operation (hours/spud)</t>
  </si>
  <si>
    <t>Great Basin Province , UT,Vertical-Mud Pump Number of Engine per Rig (number/rig)</t>
  </si>
  <si>
    <t>Great Basin Province , UT,Vertical Drill Rig Mud Pumps Load Factor</t>
  </si>
  <si>
    <t>Great Basin Province , UT,Vertical Drill Spud Depth (ft/spud)</t>
  </si>
  <si>
    <t>Great Basin Province , UT,Vertical Drill Spud Duration (hrs/spud)</t>
  </si>
  <si>
    <t>Great Basin Province , UT,Vertical-Mud Pump Rated Horsepower (hp/engine)</t>
  </si>
  <si>
    <t>Green River Basin , CO,Diesel-Electric -Vertical-Diesel-Electric Engine Load Factor</t>
  </si>
  <si>
    <t>Green River Basin , CO,Diesel-Electric -Vertical-Diesel-Electric Engine Number of Engine per Spud (number/rig)</t>
  </si>
  <si>
    <t>Green River Basin , CO,Diesel-Electric -Vertical-Diesel-Electric Engine Rated Horsepower (hp/engine)</t>
  </si>
  <si>
    <t>Green River Basin , CO,Diesel-Electric -Vertical-Diesel-Electric Engine Hours of Operation (hours/spud)</t>
  </si>
  <si>
    <t>Green River Basin , CO,Vertical-Generator Rated Horsepower (hp/engine)</t>
  </si>
  <si>
    <t>Green River Basin , CO,Diesel-Vertical-Generator Load Factor</t>
  </si>
  <si>
    <t>Green River Basin , CO,Vertical-Generator Number of Engine per Rig (number/rig)</t>
  </si>
  <si>
    <t>Green River Basin , CO,Vertical-Generator Hours of Operation (hours/spud)</t>
  </si>
  <si>
    <t>Green River Basin , CO,Vertical Percent of Engines Electrified (%)</t>
  </si>
  <si>
    <t>Green River Basin , CO,Vertical-Draw Rig Number of Engine per Rig (number/rig)</t>
  </si>
  <si>
    <t>Green River Basin , CO,Vertical-Draw Rig Rated Horsepower (hp/engine)</t>
  </si>
  <si>
    <t>Green River Basin , CO,Vertical-Draw Rig Load Factor</t>
  </si>
  <si>
    <t>Green River Basin , CO,Vertical-Draw Rig Hours of Operation (hours/spud)</t>
  </si>
  <si>
    <t>Green River Basin , CO,Vertical Drill Fuel Consumed (gallons)</t>
  </si>
  <si>
    <t>Green River Basin , CO,Vertical-Mud Pump Hours of Operation (hours/spud)</t>
  </si>
  <si>
    <t>Green River Basin , CO,Vertical-Mud Pump Number of Engine per Rig (number/rig)</t>
  </si>
  <si>
    <t>Green River Basin , CO,Vertical Drill Rig Mud Pumps Load Factor</t>
  </si>
  <si>
    <t>Green River Basin , CO,Vertical Drill Spud Depth (ft/spud)</t>
  </si>
  <si>
    <t>Green River Basin , CO,Vertical Drill Spud Duration (hrs/spud)</t>
  </si>
  <si>
    <t>Green River Basin , CO,Vertical-Mud Pump Rated Horsepower (hp/engine)</t>
  </si>
  <si>
    <t>Green River Basin , WY,Diesel-Electric -Vertical-Diesel-Electric Engine Load Factor</t>
  </si>
  <si>
    <t>Green River Basin , WY,Diesel-Electric -Vertical-Diesel-Electric Engine Number of Engine per Spud (number/rig)</t>
  </si>
  <si>
    <t>Green River Basin , WY,Diesel-Electric -Vertical-Diesel-Electric Engine Rated Horsepower (hp/engine)</t>
  </si>
  <si>
    <t>Green River Basin , WY,Diesel-Electric -Vertical-Diesel-Electric Engine Hours of Operation (hours/spud)</t>
  </si>
  <si>
    <t>Green River Basin , WY,Vertical-Generator Rated Horsepower (hp/engine)</t>
  </si>
  <si>
    <t>Green River Basin , WY,Diesel-Vertical-Generator Load Factor</t>
  </si>
  <si>
    <t>Green River Basin , WY,Vertical-Generator Number of Engine per Rig (number/rig)</t>
  </si>
  <si>
    <t>Green River Basin , WY,Vertical-Generator Hours of Operation (hours/spud)</t>
  </si>
  <si>
    <t>Green River Basin , WY,Vertical Percent of Engines Electrified (%)</t>
  </si>
  <si>
    <t>Green River Basin , WY,Vertical-Draw Rig Number of Engine per Rig (number/rig)</t>
  </si>
  <si>
    <t>Green River Basin , WY,Vertical-Draw Rig Rated Horsepower (hp/engine)</t>
  </si>
  <si>
    <t>Green River Basin , WY,Vertical-Draw Rig Load Factor</t>
  </si>
  <si>
    <t>Green River Basin , WY,Vertical-Draw Rig Hours of Operation (hours/spud)</t>
  </si>
  <si>
    <t>Green River Basin , WY,Vertical Drill Fuel Consumed (gallons)</t>
  </si>
  <si>
    <t>Green River Basin , WY,Vertical-Mud Pump Hours of Operation (hours/spud)</t>
  </si>
  <si>
    <t>Green River Basin , WY,Vertical-Mud Pump Number of Engine per Rig (number/rig)</t>
  </si>
  <si>
    <t>Green River Basin , WY,Vertical Drill Rig Mud Pumps Load Factor</t>
  </si>
  <si>
    <t>Green River Basin , WY,Vertical Drill Spud Depth (ft/spud)</t>
  </si>
  <si>
    <t>Green River Basin , WY,Vertical Drill Spud Duration (hrs/spud)</t>
  </si>
  <si>
    <t>Green River Basin , WY,Vertical-Mud Pump Rated Horsepower (hp/engine)</t>
  </si>
  <si>
    <t>Gulf of Alaska Basin , AK,Diesel-Electric -Vertical-Diesel-Electric Engine Load Factor</t>
  </si>
  <si>
    <t>Gulf of Alaska Basin , AK,Diesel-Electric -Vertical-Diesel-Electric Engine Number of Engine per Spud (number/rig)</t>
  </si>
  <si>
    <t>Gulf of Alaska Basin , AK,Diesel-Electric -Vertical-Diesel-Electric Engine Rated Horsepower (hp/engine)</t>
  </si>
  <si>
    <t>Gulf of Alaska Basin , AK,Diesel-Electric -Vertical-Diesel-Electric Engine Hours of Operation (hours/spud)</t>
  </si>
  <si>
    <t>Gulf of Alaska Basin , AK,Vertical-Generator Rated Horsepower (hp/engine)</t>
  </si>
  <si>
    <t>Gulf of Alaska Basin , AK,Diesel-Vertical-Generator Load Factor</t>
  </si>
  <si>
    <t>Gulf of Alaska Basin , AK,Vertical-Generator Number of Engine per Rig (number/rig)</t>
  </si>
  <si>
    <t>Gulf of Alaska Basin , AK,Vertical-Generator Hours of Operation (hours/spud)</t>
  </si>
  <si>
    <t>Gulf of Alaska Basin , AK,Vertical Percent of Engines Electrified (%)</t>
  </si>
  <si>
    <t>Gulf of Alaska Basin , AK,Vertical-Draw Rig Number of Engine per Rig (number/rig)</t>
  </si>
  <si>
    <t>Gulf of Alaska Basin , AK,Vertical-Draw Rig Rated Horsepower (hp/engine)</t>
  </si>
  <si>
    <t>Gulf of Alaska Basin , AK,Vertical-Draw Rig Load Factor</t>
  </si>
  <si>
    <t>Gulf of Alaska Basin , AK,Vertical-Draw Rig Hours of Operation (hours/spud)</t>
  </si>
  <si>
    <t>Gulf of Alaska Basin , AK,Vertical Drill Fuel Consumed (gallons)</t>
  </si>
  <si>
    <t>Gulf of Alaska Basin , AK,Vertical-Mud Pump Hours of Operation (hours/spud)</t>
  </si>
  <si>
    <t>Gulf of Alaska Basin , AK,Vertical-Mud Pump Number of Engine per Rig (number/rig)</t>
  </si>
  <si>
    <t>Gulf of Alaska Basin , AK,Vertical Drill Rig Mud Pumps Load Factor</t>
  </si>
  <si>
    <t>Gulf of Alaska Basin , AK,Vertical Drill Spud Depth (ft/spud)</t>
  </si>
  <si>
    <t>Gulf of Alaska Basin , AK,Vertical Drill Spud Duration (hrs/spud)</t>
  </si>
  <si>
    <t>Gulf of Alaska Basin , AK,Vertical-Mud Pump Rated Horsepower (hp/engine)</t>
  </si>
  <si>
    <t>Idaho Mountains Province , ID,Diesel-Electric -Vertical-Diesel-Electric Engine Load Factor</t>
  </si>
  <si>
    <t>Idaho Mountains Province , ID,Diesel-Electric -Vertical-Diesel-Electric Engine Number of Engine per Spud (number/rig)</t>
  </si>
  <si>
    <t>Idaho Mountains Province , ID,Diesel-Electric -Vertical-Diesel-Electric Engine Rated Horsepower (hp/engine)</t>
  </si>
  <si>
    <t>Idaho Mountains Province , ID,Diesel-Electric -Vertical-Diesel-Electric Engine Hours of Operation (hours/spud)</t>
  </si>
  <si>
    <t>Idaho Mountains Province , ID,Vertical-Generator Rated Horsepower (hp/engine)</t>
  </si>
  <si>
    <t>Idaho Mountains Province , ID,Diesel-Vertical-Generator Load Factor</t>
  </si>
  <si>
    <t>Idaho Mountains Province , ID,Vertical-Generator Number of Engine per Rig (number/rig)</t>
  </si>
  <si>
    <t>Idaho Mountains Province , ID,Vertical-Generator Hours of Operation (hours/spud)</t>
  </si>
  <si>
    <t>Idaho Mountains Province , ID,Vertical Percent of Engines Electrified (%)</t>
  </si>
  <si>
    <t>Idaho Mountains Province , ID,Vertical-Draw Rig Number of Engine per Rig (number/rig)</t>
  </si>
  <si>
    <t>Idaho Mountains Province , ID,Vertical-Draw Rig Rated Horsepower (hp/engine)</t>
  </si>
  <si>
    <t>Idaho Mountains Province , ID,Vertical-Draw Rig Load Factor</t>
  </si>
  <si>
    <t>Idaho Mountains Province , ID,Vertical-Draw Rig Hours of Operation (hours/spud)</t>
  </si>
  <si>
    <t>Idaho Mountains Province , ID,Vertical Drill Fuel Consumed (gallons)</t>
  </si>
  <si>
    <t>Idaho Mountains Province , ID,Vertical-Mud Pump Hours of Operation (hours/spud)</t>
  </si>
  <si>
    <t>Idaho Mountains Province , ID,Vertical-Mud Pump Number of Engine per Rig (number/rig)</t>
  </si>
  <si>
    <t>Idaho Mountains Province , ID,Vertical Drill Rig Mud Pumps Load Factor</t>
  </si>
  <si>
    <t>Idaho Mountains Province , ID,Vertical Drill Spud Depth (ft/spud)</t>
  </si>
  <si>
    <t>Idaho Mountains Province , ID,Vertical Drill Spud Duration (hrs/spud)</t>
  </si>
  <si>
    <t>Idaho Mountains Province , ID,Vertical-Mud Pump Rated Horsepower (hp/engine)</t>
  </si>
  <si>
    <t>Interior Lowlands Basin , AK,Diesel-Electric -Vertical-Diesel-Electric Engine Load Factor</t>
  </si>
  <si>
    <t>Interior Lowlands Basin , AK,Diesel-Electric -Vertical-Diesel-Electric Engine Number of Engine per Spud (number/rig)</t>
  </si>
  <si>
    <t>Interior Lowlands Basin , AK,Diesel-Electric -Vertical-Diesel-Electric Engine Rated Horsepower (hp/engine)</t>
  </si>
  <si>
    <t>Interior Lowlands Basin , AK,Diesel-Electric -Vertical-Diesel-Electric Engine Hours of Operation (hours/spud)</t>
  </si>
  <si>
    <t>Interior Lowlands Basin , AK,Vertical-Generator Rated Horsepower (hp/engine)</t>
  </si>
  <si>
    <t>Interior Lowlands Basin , AK,Diesel-Vertical-Generator Load Factor</t>
  </si>
  <si>
    <t>Interior Lowlands Basin , AK,Vertical-Generator Number of Engine per Rig (number/rig)</t>
  </si>
  <si>
    <t>Interior Lowlands Basin , AK,Vertical-Generator Hours of Operation (hours/spud)</t>
  </si>
  <si>
    <t>Interior Lowlands Basin , AK,Vertical Percent of Engines Electrified (%)</t>
  </si>
  <si>
    <t>Interior Lowlands Basin , AK,Vertical-Draw Rig Number of Engine per Rig (number/rig)</t>
  </si>
  <si>
    <t>Interior Lowlands Basin , AK,Vertical-Draw Rig Rated Horsepower (hp/engine)</t>
  </si>
  <si>
    <t>Interior Lowlands Basin , AK,Vertical-Draw Rig Load Factor</t>
  </si>
  <si>
    <t>Interior Lowlands Basin , AK,Vertical-Draw Rig Hours of Operation (hours/spud)</t>
  </si>
  <si>
    <t>Interior Lowlands Basin , AK,Vertical Drill Fuel Consumed (gallons)</t>
  </si>
  <si>
    <t>Interior Lowlands Basin , AK,Vertical-Mud Pump Hours of Operation (hours/spud)</t>
  </si>
  <si>
    <t>Interior Lowlands Basin , AK,Vertical-Mud Pump Number of Engine per Rig (number/rig)</t>
  </si>
  <si>
    <t>Interior Lowlands Basin , AK,Vertical Drill Rig Mud Pumps Load Factor</t>
  </si>
  <si>
    <t>Interior Lowlands Basin , AK,Vertical Drill Spud Depth (ft/spud)</t>
  </si>
  <si>
    <t>Interior Lowlands Basin , AK,Vertical Drill Spud Duration (hrs/spud)</t>
  </si>
  <si>
    <t>Interior Lowlands Basin , AK,Vertical-Mud Pump Rated Horsepower (hp/engine)</t>
  </si>
  <si>
    <t>Klamath Mountains Province , CA,Diesel-Electric -Vertical-Diesel-Electric Engine Load Factor</t>
  </si>
  <si>
    <t>Klamath Mountains Province , CA,Diesel-Electric -Vertical-Diesel-Electric Engine Number of Engine per Spud (number/rig)</t>
  </si>
  <si>
    <t>Klamath Mountains Province , CA,Diesel-Electric -Vertical-Diesel-Electric Engine Rated Horsepower (hp/engine)</t>
  </si>
  <si>
    <t>Klamath Mountains Province , CA,Diesel-Electric -Vertical-Diesel-Electric Engine Hours of Operation (hours/spud)</t>
  </si>
  <si>
    <t>Klamath Mountains Province , CA,Vertical-Generator Rated Horsepower (hp/engine)</t>
  </si>
  <si>
    <t>Klamath Mountains Province , CA,Diesel-Vertical-Generator Load Factor</t>
  </si>
  <si>
    <t>Klamath Mountains Province , CA,Vertical-Generator Number of Engine per Rig (number/rig)</t>
  </si>
  <si>
    <t>Klamath Mountains Province , CA,Vertical-Generator Hours of Operation (hours/spud)</t>
  </si>
  <si>
    <t>Klamath Mountains Province , CA,Vertical Percent of Engines Electrified (%)</t>
  </si>
  <si>
    <t>Klamath Mountains Province , CA,Vertical-Draw Rig Number of Engine per Rig (number/rig)</t>
  </si>
  <si>
    <t>Klamath Mountains Province , CA,Vertical-Draw Rig Rated Horsepower (hp/engine)</t>
  </si>
  <si>
    <t>Klamath Mountains Province , CA,Vertical-Draw Rig Load Factor</t>
  </si>
  <si>
    <t>Klamath Mountains Province , CA,Vertical-Draw Rig Hours of Operation (hours/spud)</t>
  </si>
  <si>
    <t>Klamath Mountains Province , CA,Vertical Drill Fuel Consumed (gallons)</t>
  </si>
  <si>
    <t>Klamath Mountains Province , CA,Vertical-Mud Pump Hours of Operation (hours/spud)</t>
  </si>
  <si>
    <t>Klamath Mountains Province , CA,Vertical-Mud Pump Number of Engine per Rig (number/rig)</t>
  </si>
  <si>
    <t>Klamath Mountains Province , CA,Vertical Drill Rig Mud Pumps Load Factor</t>
  </si>
  <si>
    <t>Klamath Mountains Province , CA,Vertical Drill Spud Depth (ft/spud)</t>
  </si>
  <si>
    <t>Klamath Mountains Province , CA,Vertical Drill Spud Duration (hrs/spud)</t>
  </si>
  <si>
    <t>Klamath Mountains Province , CA,Vertical-Mud Pump Rated Horsepower (hp/engine)</t>
  </si>
  <si>
    <t>Klamath Mountains Province , OR,Diesel-Electric -Vertical-Diesel-Electric Engine Load Factor</t>
  </si>
  <si>
    <t>Klamath Mountains Province , OR,Diesel-Electric -Vertical-Diesel-Electric Engine Number of Engine per Spud (number/rig)</t>
  </si>
  <si>
    <t>Klamath Mountains Province , OR,Diesel-Electric -Vertical-Diesel-Electric Engine Rated Horsepower (hp/engine)</t>
  </si>
  <si>
    <t>Klamath Mountains Province , OR,Diesel-Electric -Vertical-Diesel-Electric Engine Hours of Operation (hours/spud)</t>
  </si>
  <si>
    <t>Klamath Mountains Province , OR,Vertical-Generator Rated Horsepower (hp/engine)</t>
  </si>
  <si>
    <t>Klamath Mountains Province , OR,Diesel-Vertical-Generator Load Factor</t>
  </si>
  <si>
    <t>Klamath Mountains Province , OR,Vertical-Generator Number of Engine per Rig (number/rig)</t>
  </si>
  <si>
    <t>Klamath Mountains Province , OR,Vertical-Generator Hours of Operation (hours/spud)</t>
  </si>
  <si>
    <t>Klamath Mountains Province , OR,Vertical Percent of Engines Electrified (%)</t>
  </si>
  <si>
    <t>Klamath Mountains Province , OR,Vertical-Draw Rig Number of Engine per Rig (number/rig)</t>
  </si>
  <si>
    <t>Klamath Mountains Province , OR,Vertical-Draw Rig Rated Horsepower (hp/engine)</t>
  </si>
  <si>
    <t>Klamath Mountains Province , OR,Vertical-Draw Rig Load Factor</t>
  </si>
  <si>
    <t>Klamath Mountains Province , OR,Vertical-Draw Rig Hours of Operation (hours/spud)</t>
  </si>
  <si>
    <t>Klamath Mountains Province , OR,Vertical Drill Fuel Consumed (gallons)</t>
  </si>
  <si>
    <t>Klamath Mountains Province , OR,Vertical-Mud Pump Hours of Operation (hours/spud)</t>
  </si>
  <si>
    <t>Klamath Mountains Province , OR,Vertical-Mud Pump Number of Engine per Rig (number/rig)</t>
  </si>
  <si>
    <t>Klamath Mountains Province , OR,Vertical Drill Rig Mud Pumps Load Factor</t>
  </si>
  <si>
    <t>Klamath Mountains Province , OR,Vertical Drill Spud Depth (ft/spud)</t>
  </si>
  <si>
    <t>Klamath Mountains Province , OR,Vertical Drill Spud Duration (hrs/spud)</t>
  </si>
  <si>
    <t>Klamath Mountains Province , OR,Vertical-Mud Pump Rated Horsepower (hp/engine)</t>
  </si>
  <si>
    <t>Kodiak State , AK,Diesel-Electric -Vertical-Diesel-Electric Engine Load Factor</t>
  </si>
  <si>
    <t>Kodiak State , AK,Diesel-Electric -Vertical-Diesel-Electric Engine Number of Engine per Spud (number/rig)</t>
  </si>
  <si>
    <t>Kodiak State , AK,Diesel-Electric -Vertical-Diesel-Electric Engine Rated Horsepower (hp/engine)</t>
  </si>
  <si>
    <t>Kodiak State , AK,Diesel-Electric -Vertical-Diesel-Electric Engine Hours of Operation (hours/spud)</t>
  </si>
  <si>
    <t>Kodiak State , AK,Vertical-Generator Rated Horsepower (hp/engine)</t>
  </si>
  <si>
    <t>Kodiak State , AK,Diesel-Vertical-Generator Load Factor</t>
  </si>
  <si>
    <t>Kodiak State , AK,Vertical-Generator Number of Engine per Rig (number/rig)</t>
  </si>
  <si>
    <t>Kodiak State , AK,Vertical-Generator Hours of Operation (hours/spud)</t>
  </si>
  <si>
    <t>Kodiak State , AK,Vertical Percent of Engines Electrified (%)</t>
  </si>
  <si>
    <t>Kodiak State , AK,Vertical-Draw Rig Number of Engine per Rig (number/rig)</t>
  </si>
  <si>
    <t>Kodiak State , AK,Vertical-Draw Rig Rated Horsepower (hp/engine)</t>
  </si>
  <si>
    <t>Kodiak State , AK,Vertical-Draw Rig Load Factor</t>
  </si>
  <si>
    <t>Kodiak State , AK,Vertical-Draw Rig Hours of Operation (hours/spud)</t>
  </si>
  <si>
    <t>Kodiak State , AK,Vertical Drill Fuel Consumed (gallons)</t>
  </si>
  <si>
    <t>Kodiak State , AK,Vertical-Mud Pump Hours of Operation (hours/spud)</t>
  </si>
  <si>
    <t>Kodiak State , AK,Vertical-Mud Pump Number of Engine per Rig (number/rig)</t>
  </si>
  <si>
    <t>Kodiak State , AK,Vertical Drill Rig Mud Pumps Load Factor</t>
  </si>
  <si>
    <t>Kodiak State , AK,Vertical Drill Spud Depth (ft/spud)</t>
  </si>
  <si>
    <t>Kodiak State , AK,Vertical Drill Spud Duration (hrs/spud)</t>
  </si>
  <si>
    <t>Kodiak State , AK,Vertical-Mud Pump Rated Horsepower (hp/engine)</t>
  </si>
  <si>
    <t>Las Animas Arch , CO,Diesel-Electric -Vertical-Diesel-Electric Engine Load Factor</t>
  </si>
  <si>
    <t>Las Animas Arch , CO,Diesel-Electric -Vertical-Diesel-Electric Engine Number of Engine per Spud (number/rig)</t>
  </si>
  <si>
    <t>Las Animas Arch , CO,Diesel-Electric -Vertical-Diesel-Electric Engine Rated Horsepower (hp/engine)</t>
  </si>
  <si>
    <t>Las Animas Arch , CO,Diesel-Electric -Vertical-Diesel-Electric Engine Hours of Operation (hours/spud)</t>
  </si>
  <si>
    <t>Las Animas Arch , CO,Vertical-Generator Rated Horsepower (hp/engine)</t>
  </si>
  <si>
    <t>Las Animas Arch , CO,Diesel-Vertical-Generator Load Factor</t>
  </si>
  <si>
    <t>Las Animas Arch , CO,Vertical-Generator Number of Engine per Rig (number/rig)</t>
  </si>
  <si>
    <t>Las Animas Arch , CO,Vertical-Generator Hours of Operation (hours/spud)</t>
  </si>
  <si>
    <t>Las Animas Arch , CO,Vertical Percent of Engines Electrified (%)</t>
  </si>
  <si>
    <t>Las Animas Arch , CO,Vertical-Draw Rig Number of Engine per Rig (number/rig)</t>
  </si>
  <si>
    <t>Las Animas Arch , CO,Vertical-Draw Rig Rated Horsepower (hp/engine)</t>
  </si>
  <si>
    <t>Las Animas Arch , CO,Vertical-Draw Rig Load Factor</t>
  </si>
  <si>
    <t>Las Animas Arch , CO,Vertical-Draw Rig Hours of Operation (hours/spud)</t>
  </si>
  <si>
    <t>Las Animas Arch , CO,Vertical Drill Fuel Consumed (gallons)</t>
  </si>
  <si>
    <t>Las Animas Arch , CO,Vertical-Mud Pump Hours of Operation (hours/spud)</t>
  </si>
  <si>
    <t>Las Animas Arch , CO,Vertical-Mud Pump Number of Engine per Rig (number/rig)</t>
  </si>
  <si>
    <t>Las Animas Arch , CO,Vertical Drill Rig Mud Pumps Load Factor</t>
  </si>
  <si>
    <t>Las Animas Arch , CO,Vertical Drill Spud Depth (ft/spud)</t>
  </si>
  <si>
    <t>Las Animas Arch , CO,Vertical Drill Spud Duration (hrs/spud)</t>
  </si>
  <si>
    <t>Las Animas Arch , CO,Vertical-Mud Pump Rated Horsepower (hp/engine)</t>
  </si>
  <si>
    <t>Las Vegas-Raton Basin , CO,Diesel-Electric -Vertical-Diesel-Electric Engine Load Factor</t>
  </si>
  <si>
    <t>Las Vegas-Raton Basin , CO,Diesel-Electric -Vertical-Diesel-Electric Engine Number of Engine per Spud (number/rig)</t>
  </si>
  <si>
    <t>Las Vegas-Raton Basin , CO,Diesel-Electric -Vertical-Diesel-Electric Engine Rated Horsepower (hp/engine)</t>
  </si>
  <si>
    <t>Las Vegas-Raton Basin , CO,Diesel-Electric -Vertical-Diesel-Electric Engine Hours of Operation (hours/spud)</t>
  </si>
  <si>
    <t>Las Vegas-Raton Basin , CO,Vertical-Generator Rated Horsepower (hp/engine)</t>
  </si>
  <si>
    <t>Las Vegas-Raton Basin , CO,Diesel-Vertical-Generator Load Factor</t>
  </si>
  <si>
    <t>Las Vegas-Raton Basin , CO,Vertical-Generator Number of Engine per Rig (number/rig)</t>
  </si>
  <si>
    <t>Las Vegas-Raton Basin , CO,Vertical-Generator Hours of Operation (hours/spud)</t>
  </si>
  <si>
    <t>Las Vegas-Raton Basin , CO,Vertical Percent of Engines Electrified (%)</t>
  </si>
  <si>
    <t>Las Vegas-Raton Basin , CO,Vertical-Draw Rig Number of Engine per Rig (number/rig)</t>
  </si>
  <si>
    <t>Las Vegas-Raton Basin , CO,Vertical-Draw Rig Rated Horsepower (hp/engine)</t>
  </si>
  <si>
    <t>Las Vegas-Raton Basin , CO,Vertical-Draw Rig Load Factor</t>
  </si>
  <si>
    <t>Las Vegas-Raton Basin , CO,Vertical-Draw Rig Hours of Operation (hours/spud)</t>
  </si>
  <si>
    <t>Las Vegas-Raton Basin , CO,Vertical Drill Fuel Consumed (gallons)</t>
  </si>
  <si>
    <t>Las Vegas-Raton Basin , CO,Vertical-Mud Pump Hours of Operation (hours/spud)</t>
  </si>
  <si>
    <t>Las Vegas-Raton Basin , CO,Vertical-Mud Pump Number of Engine per Rig (number/rig)</t>
  </si>
  <si>
    <t>Las Vegas-Raton Basin , CO,Vertical Drill Rig Mud Pumps Load Factor</t>
  </si>
  <si>
    <t>Las Vegas-Raton Basin , CO,Vertical Drill Spud Depth (ft/spud)</t>
  </si>
  <si>
    <t>Las Vegas-Raton Basin , CO,Vertical Drill Spud Duration (hrs/spud)</t>
  </si>
  <si>
    <t>Las Vegas-Raton Basin , CO,Vertical-Mud Pump Rated Horsepower (hp/engine)</t>
  </si>
  <si>
    <t>Las Vegas-Raton Basin , NM,Diesel-Electric -Vertical-Diesel-Electric Engine Load Factor</t>
  </si>
  <si>
    <t>Las Vegas-Raton Basin , NM,Diesel-Electric -Vertical-Diesel-Electric Engine Number of Engine per Spud (number/rig)</t>
  </si>
  <si>
    <t>Las Vegas-Raton Basin , NM,Diesel-Electric -Vertical-Diesel-Electric Engine Rated Horsepower (hp/engine)</t>
  </si>
  <si>
    <t>Las Vegas-Raton Basin , NM,Diesel-Electric -Vertical-Diesel-Electric Engine Hours of Operation (hours/spud)</t>
  </si>
  <si>
    <t>Las Vegas-Raton Basin , NM,Vertical-Generator Rated Horsepower (hp/engine)</t>
  </si>
  <si>
    <t>Las Vegas-Raton Basin , NM,Diesel-Vertical-Generator Load Factor</t>
  </si>
  <si>
    <t>Las Vegas-Raton Basin , NM,Vertical-Generator Number of Engine per Rig (number/rig)</t>
  </si>
  <si>
    <t>Las Vegas-Raton Basin , NM,Vertical-Generator Hours of Operation (hours/spud)</t>
  </si>
  <si>
    <t>Las Vegas-Raton Basin , NM,Vertical Percent of Engines Electrified (%)</t>
  </si>
  <si>
    <t>Las Vegas-Raton Basin , NM,Vertical-Draw Rig Number of Engine per Rig (number/rig)</t>
  </si>
  <si>
    <t>Las Vegas-Raton Basin , NM,Vertical-Draw Rig Rated Horsepower (hp/engine)</t>
  </si>
  <si>
    <t>Las Vegas-Raton Basin , NM,Vertical-Draw Rig Load Factor</t>
  </si>
  <si>
    <t>Las Vegas-Raton Basin , NM,Vertical-Draw Rig Hours of Operation (hours/spud)</t>
  </si>
  <si>
    <t>Las Vegas-Raton Basin , NM,Vertical Drill Fuel Consumed (gallons)</t>
  </si>
  <si>
    <t>Las Vegas-Raton Basin , NM,Vertical-Mud Pump Hours of Operation (hours/spud)</t>
  </si>
  <si>
    <t>Las Vegas-Raton Basin , NM,Vertical-Mud Pump Number of Engine per Rig (number/rig)</t>
  </si>
  <si>
    <t>Las Vegas-Raton Basin , NM,Vertical Drill Rig Mud Pumps Load Factor</t>
  </si>
  <si>
    <t>Las Vegas-Raton Basin , NM,Vertical Drill Spud Depth (ft/spud)</t>
  </si>
  <si>
    <t>Las Vegas-Raton Basin , NM,Vertical Drill Spud Duration (hrs/spud)</t>
  </si>
  <si>
    <t>Las Vegas-Raton Basin , NM,Vertical-Mud Pump Rated Horsepower (hp/engine)</t>
  </si>
  <si>
    <t>Los Angeles Basin , CA,Diesel-Electric -Vertical-Diesel-Electric Engine Load Factor</t>
  </si>
  <si>
    <t>Los Angeles Basin , CA,Diesel-Electric -Vertical-Diesel-Electric Engine Number of Engine per Spud (number/rig)</t>
  </si>
  <si>
    <t>Los Angeles Basin , CA,Diesel-Electric -Vertical-Diesel-Electric Engine Rated Horsepower (hp/engine)</t>
  </si>
  <si>
    <t>Los Angeles Basin , CA,Diesel-Electric -Vertical-Diesel-Electric Engine Hours of Operation (hours/spud)</t>
  </si>
  <si>
    <t>Los Angeles Basin , CA,Vertical-Generator Rated Horsepower (hp/engine)</t>
  </si>
  <si>
    <t>Los Angeles Basin , CA,Diesel-Vertical-Generator Load Factor</t>
  </si>
  <si>
    <t>Los Angeles Basin , CA,Vertical-Generator Number of Engine per Rig (number/rig)</t>
  </si>
  <si>
    <t>Los Angeles Basin , CA,Vertical-Generator Hours of Operation (hours/spud)</t>
  </si>
  <si>
    <t>Los Angeles Basin , CA,Vertical Percent of Engines Electrified (%)</t>
  </si>
  <si>
    <t>Los Angeles Basin , CA,Vertical-Draw Rig Number of Engine per Rig (number/rig)</t>
  </si>
  <si>
    <t>Los Angeles Basin , CA,Vertical-Draw Rig Rated Horsepower (hp/engine)</t>
  </si>
  <si>
    <t>Los Angeles Basin , CA,Vertical-Draw Rig Load Factor</t>
  </si>
  <si>
    <t>Los Angeles Basin , CA,Vertical-Draw Rig Hours of Operation (hours/spud)</t>
  </si>
  <si>
    <t>Los Angeles Basin , CA,Vertical Drill Fuel Consumed (gallons)</t>
  </si>
  <si>
    <t>Los Angeles Basin , CA,Vertical-Mud Pump Hours of Operation (hours/spud)</t>
  </si>
  <si>
    <t>Los Angeles Basin , CA,Vertical-Mud Pump Number of Engine per Rig (number/rig)</t>
  </si>
  <si>
    <t>Los Angeles Basin , CA,Vertical Drill Rig Mud Pumps Load Factor</t>
  </si>
  <si>
    <t>Los Angeles Basin , CA,Vertical Drill Spud Depth (ft/spud)</t>
  </si>
  <si>
    <t>Los Angeles Basin , CA,Vertical Drill Spud Duration (hrs/spud)</t>
  </si>
  <si>
    <t>Los Angeles Basin , CA,Vertical-Mud Pump Rated Horsepower (hp/engine)</t>
  </si>
  <si>
    <t>Mojave Basin , CA,Diesel-Electric -Vertical-Diesel-Electric Engine Load Factor</t>
  </si>
  <si>
    <t>Mojave Basin , CA,Diesel-Electric -Vertical-Diesel-Electric Engine Number of Engine per Spud (number/rig)</t>
  </si>
  <si>
    <t>Mojave Basin , CA,Diesel-Electric -Vertical-Diesel-Electric Engine Rated Horsepower (hp/engine)</t>
  </si>
  <si>
    <t>Mojave Basin , CA,Diesel-Electric -Vertical-Diesel-Electric Engine Hours of Operation (hours/spud)</t>
  </si>
  <si>
    <t>Mojave Basin , CA,Vertical-Generator Rated Horsepower (hp/engine)</t>
  </si>
  <si>
    <t>Mojave Basin , CA,Diesel-Vertical-Generator Load Factor</t>
  </si>
  <si>
    <t>Mojave Basin , CA,Vertical-Generator Number of Engine per Rig (number/rig)</t>
  </si>
  <si>
    <t>Mojave Basin , CA,Vertical-Generator Hours of Operation (hours/spud)</t>
  </si>
  <si>
    <t>Mojave Basin , CA,Vertical Percent of Engines Electrified (%)</t>
  </si>
  <si>
    <t>Mojave Basin , CA,Vertical-Draw Rig Number of Engine per Rig (number/rig)</t>
  </si>
  <si>
    <t>Mojave Basin , CA,Vertical-Draw Rig Rated Horsepower (hp/engine)</t>
  </si>
  <si>
    <t>Mojave Basin , CA,Vertical-Draw Rig Load Factor</t>
  </si>
  <si>
    <t>Mojave Basin , CA,Vertical-Draw Rig Hours of Operation (hours/spud)</t>
  </si>
  <si>
    <t>Mojave Basin , CA,Vertical Drill Fuel Consumed (gallons)</t>
  </si>
  <si>
    <t>Mojave Basin , CA,Vertical-Mud Pump Hours of Operation (hours/spud)</t>
  </si>
  <si>
    <t>Mojave Basin , CA,Vertical-Mud Pump Number of Engine per Rig (number/rig)</t>
  </si>
  <si>
    <t>Mojave Basin , CA,Vertical Drill Rig Mud Pumps Load Factor</t>
  </si>
  <si>
    <t>Mojave Basin , CA,Vertical Drill Spud Depth (ft/spud)</t>
  </si>
  <si>
    <t>Mojave Basin , CA,Vertical Drill Spud Duration (hrs/spud)</t>
  </si>
  <si>
    <t>Mojave Basin , CA,Vertical-Mud Pump Rated Horsepower (hp/engine)</t>
  </si>
  <si>
    <t>Montana Folded Belt , MT,Diesel-Electric -Vertical-Diesel-Electric Engine Load Factor</t>
  </si>
  <si>
    <t>Montana Folded Belt , MT,Diesel-Electric -Vertical-Diesel-Electric Engine Number of Engine per Spud (number/rig)</t>
  </si>
  <si>
    <t>Montana Folded Belt , MT,Diesel-Electric -Vertical-Diesel-Electric Engine Rated Horsepower (hp/engine)</t>
  </si>
  <si>
    <t>Montana Folded Belt , MT,Diesel-Electric -Vertical-Diesel-Electric Engine Hours of Operation (hours/spud)</t>
  </si>
  <si>
    <t>Montana Folded Belt , MT,Vertical-Generator Rated Horsepower (hp/engine)</t>
  </si>
  <si>
    <t>Montana Folded Belt , MT,Diesel-Vertical-Generator Load Factor</t>
  </si>
  <si>
    <t>Montana Folded Belt , MT,Vertical-Generator Number of Engine per Rig (number/rig)</t>
  </si>
  <si>
    <t>Montana Folded Belt , MT,Vertical-Generator Hours of Operation (hours/spud)</t>
  </si>
  <si>
    <t>Montana Folded Belt , MT,Vertical Percent of Engines Electrified (%)</t>
  </si>
  <si>
    <t>Montana Folded Belt , MT,Vertical-Draw Rig Number of Engine per Rig (number/rig)</t>
  </si>
  <si>
    <t>Montana Folded Belt , MT,Vertical-Draw Rig Rated Horsepower (hp/engine)</t>
  </si>
  <si>
    <t>Montana Folded Belt , MT,Vertical-Draw Rig Load Factor</t>
  </si>
  <si>
    <t>Montana Folded Belt , MT,Vertical-Draw Rig Hours of Operation (hours/spud)</t>
  </si>
  <si>
    <t>Montana Folded Belt , MT,Vertical Drill Fuel Consumed (gallons)</t>
  </si>
  <si>
    <t>Montana Folded Belt , MT,Vertical-Mud Pump Hours of Operation (hours/spud)</t>
  </si>
  <si>
    <t>Montana Folded Belt , MT,Vertical-Mud Pump Number of Engine per Rig (number/rig)</t>
  </si>
  <si>
    <t>Montana Folded Belt , MT,Vertical Drill Rig Mud Pumps Load Factor</t>
  </si>
  <si>
    <t>Montana Folded Belt , MT,Vertical Drill Spud Depth (ft/spud)</t>
  </si>
  <si>
    <t>Montana Folded Belt , MT,Vertical Drill Spud Duration (hrs/spud)</t>
  </si>
  <si>
    <t>Montana Folded Belt , MT,Vertical-Mud Pump Rated Horsepower (hp/engine)</t>
  </si>
  <si>
    <t>N. Cascades-Okanagan Prov , WA,Diesel-Electric -Vertical-Diesel-Electric Engine Load Factor</t>
  </si>
  <si>
    <t>N. Cascades-Okanagan Prov , WA,Diesel-Electric -Vertical-Diesel-Electric Engine Number of Engine per Spud (number/rig)</t>
  </si>
  <si>
    <t>N. Cascades-Okanagan Prov , WA,Diesel-Electric -Vertical-Diesel-Electric Engine Rated Horsepower (hp/engine)</t>
  </si>
  <si>
    <t>N. Cascades-Okanagan Prov , WA,Diesel-Electric -Vertical-Diesel-Electric Engine Hours of Operation (hours/spud)</t>
  </si>
  <si>
    <t>N. Cascades-Okanagan Prov , WA,Vertical-Generator Rated Horsepower (hp/engine)</t>
  </si>
  <si>
    <t>N. Cascades-Okanagan Prov , WA,Diesel-Vertical-Generator Load Factor</t>
  </si>
  <si>
    <t>N. Cascades-Okanagan Prov , WA,Vertical-Generator Number of Engine per Rig (number/rig)</t>
  </si>
  <si>
    <t>N. Cascades-Okanagan Prov , WA,Vertical-Generator Hours of Operation (hours/spud)</t>
  </si>
  <si>
    <t>N. Cascades-Okanagan Prov , WA,Vertical Percent of Engines Electrified (%)</t>
  </si>
  <si>
    <t>N. Cascades-Okanagan Prov , WA,Vertical-Draw Rig Number of Engine per Rig (number/rig)</t>
  </si>
  <si>
    <t>N. Cascades-Okanagan Prov , WA,Vertical-Draw Rig Rated Horsepower (hp/engine)</t>
  </si>
  <si>
    <t>N. Cascades-Okanagan Prov , WA,Vertical-Draw Rig Load Factor</t>
  </si>
  <si>
    <t>N. Cascades-Okanagan Prov , WA,Vertical-Draw Rig Hours of Operation (hours/spud)</t>
  </si>
  <si>
    <t>N. Cascades-Okanagan Prov , WA,Vertical Drill Fuel Consumed (gallons)</t>
  </si>
  <si>
    <t>N. Cascades-Okanagan Prov , WA,Vertical-Mud Pump Hours of Operation (hours/spud)</t>
  </si>
  <si>
    <t>N. Cascades-Okanagan Prov , WA,Vertical-Mud Pump Number of Engine per Rig (number/rig)</t>
  </si>
  <si>
    <t>N. Cascades-Okanagan Prov , WA,Vertical Drill Rig Mud Pumps Load Factor</t>
  </si>
  <si>
    <t>N. Cascades-Okanagan Prov , WA,Vertical Drill Spud Depth (ft/spud)</t>
  </si>
  <si>
    <t>N. Cascades-Okanagan Prov , WA,Vertical Drill Spud Duration (hrs/spud)</t>
  </si>
  <si>
    <t>N. Cascades-Okanagan Prov , WA,Vertical-Mud Pump Rated Horsepower (hp/engine)</t>
  </si>
  <si>
    <t>North Park Basin , CO,Diesel-Electric -Vertical-Diesel-Electric Engine Load Factor</t>
  </si>
  <si>
    <t>North Park Basin , CO,Diesel-Electric -Vertical-Diesel-Electric Engine Number of Engine per Spud (number/rig)</t>
  </si>
  <si>
    <t>North Park Basin , CO,Diesel-Electric -Vertical-Diesel-Electric Engine Rated Horsepower (hp/engine)</t>
  </si>
  <si>
    <t>North Park Basin , CO,Diesel-Electric -Vertical-Diesel-Electric Engine Hours of Operation (hours/spud)</t>
  </si>
  <si>
    <t>North Park Basin , CO,Vertical-Generator Rated Horsepower (hp/engine)</t>
  </si>
  <si>
    <t>North Park Basin , CO,Diesel-Vertical-Generator Load Factor</t>
  </si>
  <si>
    <t>North Park Basin , CO,Vertical-Generator Number of Engine per Rig (number/rig)</t>
  </si>
  <si>
    <t>North Park Basin , CO,Vertical-Generator Hours of Operation (hours/spud)</t>
  </si>
  <si>
    <t>North Park Basin , CO,Vertical Percent of Engines Electrified (%)</t>
  </si>
  <si>
    <t>North Park Basin , CO,Vertical-Draw Rig Number of Engine per Rig (number/rig)</t>
  </si>
  <si>
    <t>North Park Basin , CO,Vertical-Draw Rig Rated Horsepower (hp/engine)</t>
  </si>
  <si>
    <t>North Park Basin , CO,Vertical-Draw Rig Load Factor</t>
  </si>
  <si>
    <t>North Park Basin , CO,Vertical-Draw Rig Hours of Operation (hours/spud)</t>
  </si>
  <si>
    <t>North Park Basin , CO,Vertical Drill Fuel Consumed (gallons)</t>
  </si>
  <si>
    <t>North Park Basin , CO,Vertical-Mud Pump Hours of Operation (hours/spud)</t>
  </si>
  <si>
    <t>North Park Basin , CO,Vertical-Mud Pump Number of Engine per Rig (number/rig)</t>
  </si>
  <si>
    <t>North Park Basin , CO,Vertical Drill Rig Mud Pumps Load Factor</t>
  </si>
  <si>
    <t>North Park Basin , CO,Vertical Drill Spud Depth (ft/spud)</t>
  </si>
  <si>
    <t>North Park Basin , CO,Vertical Drill Spud Duration (hrs/spud)</t>
  </si>
  <si>
    <t>North Park Basin , CO,Vertical-Mud Pump Rated Horsepower (hp/engine)</t>
  </si>
  <si>
    <t>North Western Overthrust , MT,Diesel-Electric -Vertical-Diesel-Electric Engine Load Factor</t>
  </si>
  <si>
    <t>North Western Overthrust , MT,Diesel-Electric -Vertical-Diesel-Electric Engine Number of Engine per Spud (number/rig)</t>
  </si>
  <si>
    <t>North Western Overthrust , MT,Diesel-Electric -Vertical-Diesel-Electric Engine Rated Horsepower (hp/engine)</t>
  </si>
  <si>
    <t>North Western Overthrust , MT,Diesel-Electric -Vertical-Diesel-Electric Engine Hours of Operation (hours/spud)</t>
  </si>
  <si>
    <t>North Western Overthrust , MT,Vertical-Generator Rated Horsepower (hp/engine)</t>
  </si>
  <si>
    <t>North Western Overthrust , MT,Diesel-Vertical-Generator Load Factor</t>
  </si>
  <si>
    <t>North Western Overthrust , MT,Vertical-Generator Number of Engine per Rig (number/rig)</t>
  </si>
  <si>
    <t>North Western Overthrust , MT,Vertical-Generator Hours of Operation (hours/spud)</t>
  </si>
  <si>
    <t>North Western Overthrust , MT,Vertical Percent of Engines Electrified (%)</t>
  </si>
  <si>
    <t>North Western Overthrust , MT,Vertical-Draw Rig Number of Engine per Rig (number/rig)</t>
  </si>
  <si>
    <t>North Western Overthrust , MT,Vertical-Draw Rig Rated Horsepower (hp/engine)</t>
  </si>
  <si>
    <t>North Western Overthrust , MT,Vertical-Draw Rig Load Factor</t>
  </si>
  <si>
    <t>North Western Overthrust , MT,Vertical-Draw Rig Hours of Operation (hours/spud)</t>
  </si>
  <si>
    <t>North Western Overthrust , MT,Vertical Drill Fuel Consumed (gallons)</t>
  </si>
  <si>
    <t>North Western Overthrust , MT,Vertical-Mud Pump Hours of Operation (hours/spud)</t>
  </si>
  <si>
    <t>North Western Overthrust , MT,Vertical-Mud Pump Number of Engine per Rig (number/rig)</t>
  </si>
  <si>
    <t>North Western Overthrust , MT,Vertical Drill Rig Mud Pumps Load Factor</t>
  </si>
  <si>
    <t>North Western Overthrust , MT,Vertical Drill Spud Depth (ft/spud)</t>
  </si>
  <si>
    <t>North Western Overthrust , MT,Vertical Drill Spud Duration (hrs/spud)</t>
  </si>
  <si>
    <t>North Western Overthrust , MT,Vertical-Mud Pump Rated Horsepower (hp/engine)</t>
  </si>
  <si>
    <t>Northern Coast Range Prov , CA,Diesel-Electric -Vertical-Diesel-Electric Engine Load Factor</t>
  </si>
  <si>
    <t>Northern Coast Range Prov , CA,Diesel-Electric -Vertical-Diesel-Electric Engine Number of Engine per Spud (number/rig)</t>
  </si>
  <si>
    <t>Northern Coast Range Prov , CA,Diesel-Electric -Vertical-Diesel-Electric Engine Rated Horsepower (hp/engine)</t>
  </si>
  <si>
    <t>Northern Coast Range Prov , CA,Diesel-Electric -Vertical-Diesel-Electric Engine Hours of Operation (hours/spud)</t>
  </si>
  <si>
    <t>Northern Coast Range Prov , CA,Vertical-Generator Rated Horsepower (hp/engine)</t>
  </si>
  <si>
    <t>Northern Coast Range Prov , CA,Diesel-Vertical-Generator Load Factor</t>
  </si>
  <si>
    <t>Northern Coast Range Prov , CA,Vertical-Generator Number of Engine per Rig (number/rig)</t>
  </si>
  <si>
    <t>Northern Coast Range Prov , CA,Vertical-Generator Hours of Operation (hours/spud)</t>
  </si>
  <si>
    <t>Northern Coast Range Prov , CA,Vertical Percent of Engines Electrified (%)</t>
  </si>
  <si>
    <t>Northern Coast Range Prov , CA,Vertical-Draw Rig Number of Engine per Rig (number/rig)</t>
  </si>
  <si>
    <t>Northern Coast Range Prov , CA,Vertical-Draw Rig Rated Horsepower (hp/engine)</t>
  </si>
  <si>
    <t>Northern Coast Range Prov , CA,Vertical-Draw Rig Load Factor</t>
  </si>
  <si>
    <t>Northern Coast Range Prov , CA,Vertical-Draw Rig Hours of Operation (hours/spud)</t>
  </si>
  <si>
    <t>Northern Coast Range Prov , CA,Vertical Drill Fuel Consumed (gallons)</t>
  </si>
  <si>
    <t>Northern Coast Range Prov , CA,Vertical-Mud Pump Hours of Operation (hours/spud)</t>
  </si>
  <si>
    <t>Northern Coast Range Prov , CA,Vertical-Mud Pump Number of Engine per Rig (number/rig)</t>
  </si>
  <si>
    <t>Northern Coast Range Prov , CA,Vertical Drill Rig Mud Pumps Load Factor</t>
  </si>
  <si>
    <t>Northern Coast Range Prov , CA,Vertical Drill Spud Depth (ft/spud)</t>
  </si>
  <si>
    <t>Northern Coast Range Prov , CA,Vertical Drill Spud Duration (hrs/spud)</t>
  </si>
  <si>
    <t>Northern Coast Range Prov , CA,Vertical-Mud Pump Rated Horsepower (hp/engine)</t>
  </si>
  <si>
    <t>Not Assigned - SURVEY AVERAGE , AK,Diesel-Electric -Vertical-Diesel-Electric Engine Load Factor</t>
  </si>
  <si>
    <t>Not Assigned - SURVEY AVERAGE , AK,Diesel-Electric -Vertical-Diesel-Electric Engine Number of Engine per Spud (number/rig)</t>
  </si>
  <si>
    <t>Not Assigned - SURVEY AVERAGE , AK,Diesel-Electric -Vertical-Diesel-Electric Engine Rated Horsepower (hp/engine)</t>
  </si>
  <si>
    <t>Not Assigned - SURVEY AVERAGE , AK,Diesel-Electric -Vertical-Diesel-Electric Engine Hours of Operation (hours/spud)</t>
  </si>
  <si>
    <t>Not Assigned - SURVEY AVERAGE , AK,Vertical-Generator Rated Horsepower (hp/engine)</t>
  </si>
  <si>
    <t>Not Assigned - SURVEY AVERAGE , AK,Diesel-Vertical-Generator Load Factor</t>
  </si>
  <si>
    <t>Not Assigned - SURVEY AVERAGE , AK,Vertical-Generator Number of Engine per Rig (number/rig)</t>
  </si>
  <si>
    <t>Not Assigned - SURVEY AVERAGE , AK,Vertical-Generator Hours of Operation (hours/spud)</t>
  </si>
  <si>
    <t>Not Assigned - SURVEY AVERAGE , AK,Vertical Percent of Engines Electrified (%)</t>
  </si>
  <si>
    <t>Not Assigned - SURVEY AVERAGE , AK,Vertical-Draw Rig Number of Engine per Rig (number/rig)</t>
  </si>
  <si>
    <t>Not Assigned - SURVEY AVERAGE , AK,Vertical-Draw Rig Rated Horsepower (hp/engine)</t>
  </si>
  <si>
    <t>Not Assigned - SURVEY AVERAGE , AK,Vertical-Draw Rig Load Factor</t>
  </si>
  <si>
    <t>Not Assigned - SURVEY AVERAGE , AK,Vertical-Draw Rig Hours of Operation (hours/spud)</t>
  </si>
  <si>
    <t>Not Assigned - SURVEY AVERAGE , AK,Vertical Drill Fuel Consumed (gallons)</t>
  </si>
  <si>
    <t>Not Assigned - SURVEY AVERAGE , AK,Vertical-Mud Pump Hours of Operation (hours/spud)</t>
  </si>
  <si>
    <t>Not Assigned - SURVEY AVERAGE , AK,Vertical-Mud Pump Number of Engine per Rig (number/rig)</t>
  </si>
  <si>
    <t>Not Assigned - SURVEY AVERAGE , AK,Vertical Drill Rig Mud Pumps Load Factor</t>
  </si>
  <si>
    <t>Not Assigned - SURVEY AVERAGE , AK,Vertical Drill Spud Depth (ft/spud)</t>
  </si>
  <si>
    <t>Not Assigned - SURVEY AVERAGE , AK,Vertical Drill Spud Duration (hrs/spud)</t>
  </si>
  <si>
    <t>Not Assigned - SURVEY AVERAGE , AK,Vertical-Mud Pump Rated Horsepower (hp/engine)</t>
  </si>
  <si>
    <t>Orogrande Basin , NM,Diesel-Electric -Vertical-Diesel-Electric Engine Load Factor</t>
  </si>
  <si>
    <t>Orogrande Basin , NM,Diesel-Electric -Vertical-Diesel-Electric Engine Number of Engine per Spud (number/rig)</t>
  </si>
  <si>
    <t>Orogrande Basin , NM,Diesel-Electric -Vertical-Diesel-Electric Engine Rated Horsepower (hp/engine)</t>
  </si>
  <si>
    <t>Orogrande Basin , NM,Diesel-Electric -Vertical-Diesel-Electric Engine Hours of Operation (hours/spud)</t>
  </si>
  <si>
    <t>Orogrande Basin , NM,Vertical-Generator Rated Horsepower (hp/engine)</t>
  </si>
  <si>
    <t>Orogrande Basin , NM,Diesel-Vertical-Generator Load Factor</t>
  </si>
  <si>
    <t>Orogrande Basin , NM,Vertical-Generator Number of Engine per Rig (number/rig)</t>
  </si>
  <si>
    <t>Orogrande Basin , NM,Vertical-Generator Hours of Operation (hours/spud)</t>
  </si>
  <si>
    <t>Orogrande Basin , NM,Vertical Percent of Engines Electrified (%)</t>
  </si>
  <si>
    <t>Orogrande Basin , NM,Vertical-Draw Rig Number of Engine per Rig (number/rig)</t>
  </si>
  <si>
    <t>Orogrande Basin , NM,Vertical-Draw Rig Rated Horsepower (hp/engine)</t>
  </si>
  <si>
    <t>Orogrande Basin , NM,Vertical-Draw Rig Load Factor</t>
  </si>
  <si>
    <t>Orogrande Basin , NM,Vertical-Draw Rig Hours of Operation (hours/spud)</t>
  </si>
  <si>
    <t>Orogrande Basin , NM,Vertical Drill Fuel Consumed (gallons)</t>
  </si>
  <si>
    <t>Orogrande Basin , NM,Vertical-Mud Pump Hours of Operation (hours/spud)</t>
  </si>
  <si>
    <t>Orogrande Basin , NM,Vertical-Mud Pump Number of Engine per Rig (number/rig)</t>
  </si>
  <si>
    <t>Orogrande Basin , NM,Vertical Drill Rig Mud Pumps Load Factor</t>
  </si>
  <si>
    <t>Orogrande Basin , NM,Vertical Drill Spud Depth (ft/spud)</t>
  </si>
  <si>
    <t>Orogrande Basin , NM,Vertical Drill Spud Duration (hrs/spud)</t>
  </si>
  <si>
    <t>Orogrande Basin , NM,Vertical-Mud Pump Rated Horsepower (hp/engine)</t>
  </si>
  <si>
    <t>Overthrust&amp;Wasatch Uplift , UT,Diesel-Electric -Vertical-Diesel-Electric Engine Load Factor</t>
  </si>
  <si>
    <t>Overthrust&amp;Wasatch Uplift , UT,Diesel-Electric -Vertical-Diesel-Electric Engine Number of Engine per Spud (number/rig)</t>
  </si>
  <si>
    <t>Overthrust&amp;Wasatch Uplift , UT,Diesel-Electric -Vertical-Diesel-Electric Engine Rated Horsepower (hp/engine)</t>
  </si>
  <si>
    <t>Overthrust&amp;Wasatch Uplift , UT,Diesel-Electric -Vertical-Diesel-Electric Engine Hours of Operation (hours/spud)</t>
  </si>
  <si>
    <t>Overthrust&amp;Wasatch Uplift , UT,Vertical-Generator Rated Horsepower (hp/engine)</t>
  </si>
  <si>
    <t>Overthrust&amp;Wasatch Uplift , UT,Diesel-Vertical-Generator Load Factor</t>
  </si>
  <si>
    <t>Overthrust&amp;Wasatch Uplift , UT,Vertical-Generator Number of Engine per Rig (number/rig)</t>
  </si>
  <si>
    <t>Overthrust&amp;Wasatch Uplift , UT,Vertical-Generator Hours of Operation (hours/spud)</t>
  </si>
  <si>
    <t>Overthrust&amp;Wasatch Uplift , UT,Vertical Percent of Engines Electrified (%)</t>
  </si>
  <si>
    <t>Overthrust&amp;Wasatch Uplift , UT,Vertical-Draw Rig Number of Engine per Rig (number/rig)</t>
  </si>
  <si>
    <t>Overthrust&amp;Wasatch Uplift , UT,Vertical-Draw Rig Rated Horsepower (hp/engine)</t>
  </si>
  <si>
    <t>Overthrust&amp;Wasatch Uplift , UT,Vertical-Draw Rig Load Factor</t>
  </si>
  <si>
    <t>Overthrust&amp;Wasatch Uplift , UT,Vertical-Draw Rig Hours of Operation (hours/spud)</t>
  </si>
  <si>
    <t>Overthrust&amp;Wasatch Uplift , UT,Vertical Drill Fuel Consumed (gallons)</t>
  </si>
  <si>
    <t>Overthrust&amp;Wasatch Uplift , UT,Vertical-Mud Pump Hours of Operation (hours/spud)</t>
  </si>
  <si>
    <t>Overthrust&amp;Wasatch Uplift , UT,Vertical-Mud Pump Number of Engine per Rig (number/rig)</t>
  </si>
  <si>
    <t>Overthrust&amp;Wasatch Uplift , UT,Vertical Drill Rig Mud Pumps Load Factor</t>
  </si>
  <si>
    <t>Overthrust&amp;Wasatch Uplift , UT,Vertical Drill Spud Depth (ft/spud)</t>
  </si>
  <si>
    <t>Overthrust&amp;Wasatch Uplift , UT,Vertical Drill Spud Duration (hrs/spud)</t>
  </si>
  <si>
    <t>Overthrust&amp;Wasatch Uplift , UT,Vertical-Mud Pump Rated Horsepower (hp/engine)</t>
  </si>
  <si>
    <t>Palo Duro Basin , NM,Diesel-Electric -Vertical-Diesel-Electric Engine Load Factor</t>
  </si>
  <si>
    <t>Palo Duro Basin , NM,Diesel-Electric -Vertical-Diesel-Electric Engine Number of Engine per Spud (number/rig)</t>
  </si>
  <si>
    <t>Palo Duro Basin , NM,Diesel-Electric -Vertical-Diesel-Electric Engine Rated Horsepower (hp/engine)</t>
  </si>
  <si>
    <t>Palo Duro Basin , NM,Diesel-Electric -Vertical-Diesel-Electric Engine Hours of Operation (hours/spud)</t>
  </si>
  <si>
    <t>Palo Duro Basin , NM,Vertical-Generator Rated Horsepower (hp/engine)</t>
  </si>
  <si>
    <t>Palo Duro Basin , NM,Diesel-Vertical-Generator Load Factor</t>
  </si>
  <si>
    <t>Palo Duro Basin , NM,Vertical-Generator Number of Engine per Rig (number/rig)</t>
  </si>
  <si>
    <t>Palo Duro Basin , NM,Vertical-Generator Hours of Operation (hours/spud)</t>
  </si>
  <si>
    <t>Palo Duro Basin , NM,Vertical Percent of Engines Electrified (%)</t>
  </si>
  <si>
    <t>Palo Duro Basin , NM,Vertical-Draw Rig Number of Engine per Rig (number/rig)</t>
  </si>
  <si>
    <t>Palo Duro Basin , NM,Vertical-Draw Rig Rated Horsepower (hp/engine)</t>
  </si>
  <si>
    <t>Palo Duro Basin , NM,Vertical-Draw Rig Load Factor</t>
  </si>
  <si>
    <t>Palo Duro Basin , NM,Vertical-Draw Rig Hours of Operation (hours/spud)</t>
  </si>
  <si>
    <t>Palo Duro Basin , NM,Vertical Drill Fuel Consumed (gallons)</t>
  </si>
  <si>
    <t>Palo Duro Basin , NM,Vertical-Mud Pump Hours of Operation (hours/spud)</t>
  </si>
  <si>
    <t>Palo Duro Basin , NM,Vertical-Mud Pump Number of Engine per Rig (number/rig)</t>
  </si>
  <si>
    <t>Palo Duro Basin , NM,Vertical Drill Rig Mud Pumps Load Factor</t>
  </si>
  <si>
    <t>Palo Duro Basin , NM,Vertical Drill Spud Depth (ft/spud)</t>
  </si>
  <si>
    <t>Palo Duro Basin , NM,Vertical Drill Spud Duration (hrs/spud)</t>
  </si>
  <si>
    <t>Palo Duro Basin , NM,Vertical-Mud Pump Rated Horsepower (hp/engine)</t>
  </si>
  <si>
    <t>Palo Duro Basin , OK,Diesel-Electric -Vertical-Diesel-Electric Engine Load Factor</t>
  </si>
  <si>
    <t>Palo Duro Basin , OK,Diesel-Electric -Vertical-Diesel-Electric Engine Number of Engine per Spud (number/rig)</t>
  </si>
  <si>
    <t>Palo Duro Basin , OK,Diesel-Electric -Vertical-Diesel-Electric Engine Rated Horsepower (hp/engine)</t>
  </si>
  <si>
    <t>Palo Duro Basin , OK,Diesel-Electric -Vertical-Diesel-Electric Engine Hours of Operation (hours/spud)</t>
  </si>
  <si>
    <t>Palo Duro Basin , OK,Vertical-Generator Rated Horsepower (hp/engine)</t>
  </si>
  <si>
    <t>Palo Duro Basin , OK,Diesel-Vertical-Generator Load Factor</t>
  </si>
  <si>
    <t>Palo Duro Basin , OK,Vertical-Generator Number of Engine per Rig (number/rig)</t>
  </si>
  <si>
    <t>Palo Duro Basin , OK,Vertical-Generator Hours of Operation (hours/spud)</t>
  </si>
  <si>
    <t>Palo Duro Basin , OK,Vertical Percent of Engines Electrified (%)</t>
  </si>
  <si>
    <t>Palo Duro Basin , OK,Vertical-Draw Rig Number of Engine per Rig (number/rig)</t>
  </si>
  <si>
    <t>Palo Duro Basin , OK,Vertical-Draw Rig Rated Horsepower (hp/engine)</t>
  </si>
  <si>
    <t>Palo Duro Basin , OK,Vertical-Draw Rig Load Factor</t>
  </si>
  <si>
    <t>Palo Duro Basin , OK,Vertical-Draw Rig Hours of Operation (hours/spud)</t>
  </si>
  <si>
    <t>Palo Duro Basin , OK,Vertical Drill Fuel Consumed (gallons)</t>
  </si>
  <si>
    <t>Palo Duro Basin , OK,Vertical-Mud Pump Hours of Operation (hours/spud)</t>
  </si>
  <si>
    <t>Palo Duro Basin , OK,Vertical-Mud Pump Number of Engine per Rig (number/rig)</t>
  </si>
  <si>
    <t>Palo Duro Basin , OK,Vertical Drill Rig Mud Pumps Load Factor</t>
  </si>
  <si>
    <t>Palo Duro Basin , OK,Vertical Drill Spud Depth (ft/spud)</t>
  </si>
  <si>
    <t>Palo Duro Basin , OK,Vertical Drill Spud Duration (hrs/spud)</t>
  </si>
  <si>
    <t>Palo Duro Basin , OK,Vertical-Mud Pump Rated Horsepower (hp/engine)</t>
  </si>
  <si>
    <t>Palo Duro Basin , TX,Diesel-Electric -Vertical-Diesel-Electric Engine Load Factor</t>
  </si>
  <si>
    <t>Palo Duro Basin , TX,Diesel-Electric -Vertical-Diesel-Electric Engine Number of Engine per Spud (number/rig)</t>
  </si>
  <si>
    <t>Palo Duro Basin , TX,Diesel-Electric -Vertical-Diesel-Electric Engine Rated Horsepower (hp/engine)</t>
  </si>
  <si>
    <t>Palo Duro Basin , TX,Diesel-Electric -Vertical-Diesel-Electric Engine Hours of Operation (hours/spud)</t>
  </si>
  <si>
    <t>Palo Duro Basin , TX,Vertical-Generator Rated Horsepower (hp/engine)</t>
  </si>
  <si>
    <t>Palo Duro Basin , TX,Diesel-Vertical-Generator Load Factor</t>
  </si>
  <si>
    <t>Palo Duro Basin , TX,Vertical-Generator Number of Engine per Rig (number/rig)</t>
  </si>
  <si>
    <t>Palo Duro Basin , TX,Vertical-Generator Hours of Operation (hours/spud)</t>
  </si>
  <si>
    <t>Palo Duro Basin , TX,Vertical Percent of Engines Electrified (%)</t>
  </si>
  <si>
    <t>Palo Duro Basin , TX,Vertical-Draw Rig Number of Engine per Rig (number/rig)</t>
  </si>
  <si>
    <t>Palo Duro Basin , TX,Vertical-Draw Rig Rated Horsepower (hp/engine)</t>
  </si>
  <si>
    <t>Palo Duro Basin , TX,Vertical-Draw Rig Load Factor</t>
  </si>
  <si>
    <t>Palo Duro Basin , TX,Vertical-Draw Rig Hours of Operation (hours/spud)</t>
  </si>
  <si>
    <t>Palo Duro Basin , TX,Vertical Drill Fuel Consumed (gallons)</t>
  </si>
  <si>
    <t>Palo Duro Basin , TX,Vertical-Mud Pump Hours of Operation (hours/spud)</t>
  </si>
  <si>
    <t>Palo Duro Basin , TX,Vertical-Mud Pump Number of Engine per Rig (number/rig)</t>
  </si>
  <si>
    <t>Palo Duro Basin , TX,Vertical Drill Rig Mud Pumps Load Factor</t>
  </si>
  <si>
    <t>Palo Duro Basin , TX,Vertical Drill Spud Depth (ft/spud)</t>
  </si>
  <si>
    <t>Palo Duro Basin , TX,Vertical Drill Spud Duration (hrs/spud)</t>
  </si>
  <si>
    <t>Palo Duro Basin , TX,Vertical-Mud Pump Rated Horsepower (hp/engine)</t>
  </si>
  <si>
    <t>Paradox Basin , CO,Diesel-Electric -Vertical-Diesel-Electric Engine Load Factor</t>
  </si>
  <si>
    <t>Paradox Basin , CO,Diesel-Electric -Vertical-Diesel-Electric Engine Number of Engine per Spud (number/rig)</t>
  </si>
  <si>
    <t>Paradox Basin , CO,Diesel-Electric -Vertical-Diesel-Electric Engine Rated Horsepower (hp/engine)</t>
  </si>
  <si>
    <t>Paradox Basin , CO,Diesel-Electric -Vertical-Diesel-Electric Engine Hours of Operation (hours/spud)</t>
  </si>
  <si>
    <t>Paradox Basin , CO,Vertical-Generator Rated Horsepower (hp/engine)</t>
  </si>
  <si>
    <t>Paradox Basin , CO,Diesel-Vertical-Generator Load Factor</t>
  </si>
  <si>
    <t>Paradox Basin , CO,Vertical-Generator Number of Engine per Rig (number/rig)</t>
  </si>
  <si>
    <t>Paradox Basin , CO,Vertical-Generator Hours of Operation (hours/spud)</t>
  </si>
  <si>
    <t>Paradox Basin , CO,Vertical Percent of Engines Electrified (%)</t>
  </si>
  <si>
    <t>Paradox Basin , CO,Vertical-Draw Rig Number of Engine per Rig (number/rig)</t>
  </si>
  <si>
    <t>Paradox Basin , CO,Vertical-Draw Rig Rated Horsepower (hp/engine)</t>
  </si>
  <si>
    <t>Paradox Basin , CO,Vertical-Draw Rig Load Factor</t>
  </si>
  <si>
    <t>Paradox Basin , CO,Vertical-Draw Rig Hours of Operation (hours/spud)</t>
  </si>
  <si>
    <t>Paradox Basin , CO,Vertical Drill Fuel Consumed (gallons)</t>
  </si>
  <si>
    <t>Paradox Basin , CO,Vertical-Mud Pump Hours of Operation (hours/spud)</t>
  </si>
  <si>
    <t>Paradox Basin , CO,Vertical-Mud Pump Number of Engine per Rig (number/rig)</t>
  </si>
  <si>
    <t>Paradox Basin , CO,Vertical Drill Rig Mud Pumps Load Factor</t>
  </si>
  <si>
    <t>Paradox Basin , CO,Vertical Drill Spud Depth (ft/spud)</t>
  </si>
  <si>
    <t>Paradox Basin , CO,Vertical Drill Spud Duration (hrs/spud)</t>
  </si>
  <si>
    <t>Paradox Basin , CO,Vertical-Mud Pump Rated Horsepower (hp/engine)</t>
  </si>
  <si>
    <t>Paradox Basin , UT,Diesel-Electric -Vertical-Diesel-Electric Engine Load Factor</t>
  </si>
  <si>
    <t>Paradox Basin , UT,Diesel-Electric -Vertical-Diesel-Electric Engine Number of Engine per Spud (number/rig)</t>
  </si>
  <si>
    <t>Paradox Basin , UT,Diesel-Electric -Vertical-Diesel-Electric Engine Rated Horsepower (hp/engine)</t>
  </si>
  <si>
    <t>Paradox Basin , UT,Diesel-Electric -Vertical-Diesel-Electric Engine Hours of Operation (hours/spud)</t>
  </si>
  <si>
    <t>Paradox Basin , UT,Vertical-Generator Rated Horsepower (hp/engine)</t>
  </si>
  <si>
    <t>Paradox Basin , UT,Diesel-Vertical-Generator Load Factor</t>
  </si>
  <si>
    <t>Paradox Basin , UT,Vertical-Generator Number of Engine per Rig (number/rig)</t>
  </si>
  <si>
    <t>Paradox Basin , UT,Vertical-Generator Hours of Operation (hours/spud)</t>
  </si>
  <si>
    <t>Paradox Basin , UT,Vertical Percent of Engines Electrified (%)</t>
  </si>
  <si>
    <t>Paradox Basin , UT,Vertical-Draw Rig Number of Engine per Rig (number/rig)</t>
  </si>
  <si>
    <t>Paradox Basin , UT,Vertical-Draw Rig Rated Horsepower (hp/engine)</t>
  </si>
  <si>
    <t>Paradox Basin , UT,Vertical-Draw Rig Load Factor</t>
  </si>
  <si>
    <t>Paradox Basin , UT,Vertical-Draw Rig Hours of Operation (hours/spud)</t>
  </si>
  <si>
    <t>Paradox Basin , UT,Vertical Drill Fuel Consumed (gallons)</t>
  </si>
  <si>
    <t>Paradox Basin , UT,Vertical-Mud Pump Hours of Operation (hours/spud)</t>
  </si>
  <si>
    <t>Paradox Basin , UT,Vertical-Mud Pump Number of Engine per Rig (number/rig)</t>
  </si>
  <si>
    <t>Paradox Basin , UT,Vertical Drill Rig Mud Pumps Load Factor</t>
  </si>
  <si>
    <t>Paradox Basin , UT,Vertical Drill Spud Depth (ft/spud)</t>
  </si>
  <si>
    <t>Paradox Basin , UT,Vertical Drill Spud Duration (hrs/spud)</t>
  </si>
  <si>
    <t>Paradox Basin , UT,Vertical-Mud Pump Rated Horsepower (hp/engine)</t>
  </si>
  <si>
    <t>Pedregosa Basin , AZ,Diesel-Electric -Vertical-Diesel-Electric Engine Load Factor</t>
  </si>
  <si>
    <t>Pedregosa Basin , AZ,Diesel-Electric -Vertical-Diesel-Electric Engine Number of Engine per Spud (number/rig)</t>
  </si>
  <si>
    <t>Pedregosa Basin , AZ,Diesel-Electric -Vertical-Diesel-Electric Engine Rated Horsepower (hp/engine)</t>
  </si>
  <si>
    <t>Pedregosa Basin , AZ,Diesel-Electric -Vertical-Diesel-Electric Engine Hours of Operation (hours/spud)</t>
  </si>
  <si>
    <t>Pedregosa Basin , AZ,Vertical-Generator Rated Horsepower (hp/engine)</t>
  </si>
  <si>
    <t>Pedregosa Basin , AZ,Diesel-Vertical-Generator Load Factor</t>
  </si>
  <si>
    <t>Pedregosa Basin , AZ,Vertical-Generator Number of Engine per Rig (number/rig)</t>
  </si>
  <si>
    <t>Pedregosa Basin , AZ,Vertical-Generator Hours of Operation (hours/spud)</t>
  </si>
  <si>
    <t>Pedregosa Basin , AZ,Vertical Percent of Engines Electrified (%)</t>
  </si>
  <si>
    <t>Pedregosa Basin , AZ,Vertical-Draw Rig Number of Engine per Rig (number/rig)</t>
  </si>
  <si>
    <t>Pedregosa Basin , AZ,Vertical-Draw Rig Rated Horsepower (hp/engine)</t>
  </si>
  <si>
    <t>Pedregosa Basin , AZ,Vertical-Draw Rig Load Factor</t>
  </si>
  <si>
    <t>Pedregosa Basin , AZ,Vertical-Draw Rig Hours of Operation (hours/spud)</t>
  </si>
  <si>
    <t>Pedregosa Basin , AZ,Vertical Drill Fuel Consumed (gallons)</t>
  </si>
  <si>
    <t>Pedregosa Basin , AZ,Vertical-Mud Pump Hours of Operation (hours/spud)</t>
  </si>
  <si>
    <t>Pedregosa Basin , AZ,Vertical-Mud Pump Number of Engine per Rig (number/rig)</t>
  </si>
  <si>
    <t>Pedregosa Basin , AZ,Vertical Drill Rig Mud Pumps Load Factor</t>
  </si>
  <si>
    <t>Pedregosa Basin , AZ,Vertical Drill Spud Depth (ft/spud)</t>
  </si>
  <si>
    <t>Pedregosa Basin , AZ,Vertical Drill Spud Duration (hrs/spud)</t>
  </si>
  <si>
    <t>Pedregosa Basin , AZ,Vertical-Mud Pump Rated Horsepower (hp/engine)</t>
  </si>
  <si>
    <t>Pedregosa Basin , NM,Diesel-Electric -Vertical-Diesel-Electric Engine Load Factor</t>
  </si>
  <si>
    <t>Pedregosa Basin , NM,Diesel-Electric -Vertical-Diesel-Electric Engine Number of Engine per Spud (number/rig)</t>
  </si>
  <si>
    <t>Pedregosa Basin , NM,Diesel-Electric -Vertical-Diesel-Electric Engine Rated Horsepower (hp/engine)</t>
  </si>
  <si>
    <t>Pedregosa Basin , NM,Diesel-Electric -Vertical-Diesel-Electric Engine Hours of Operation (hours/spud)</t>
  </si>
  <si>
    <t>Pedregosa Basin , NM,Vertical-Generator Rated Horsepower (hp/engine)</t>
  </si>
  <si>
    <t>Pedregosa Basin , NM,Diesel-Vertical-Generator Load Factor</t>
  </si>
  <si>
    <t>Pedregosa Basin , NM,Vertical-Generator Number of Engine per Rig (number/rig)</t>
  </si>
  <si>
    <t>Pedregosa Basin , NM,Vertical-Generator Hours of Operation (hours/spud)</t>
  </si>
  <si>
    <t>Pedregosa Basin , NM,Vertical Percent of Engines Electrified (%)</t>
  </si>
  <si>
    <t>Pedregosa Basin , NM,Vertical-Draw Rig Number of Engine per Rig (number/rig)</t>
  </si>
  <si>
    <t>Pedregosa Basin , NM,Vertical-Draw Rig Rated Horsepower (hp/engine)</t>
  </si>
  <si>
    <t>Pedregosa Basin , NM,Vertical-Draw Rig Load Factor</t>
  </si>
  <si>
    <t>Pedregosa Basin , NM,Vertical-Draw Rig Hours of Operation (hours/spud)</t>
  </si>
  <si>
    <t>Pedregosa Basin , NM,Vertical Drill Fuel Consumed (gallons)</t>
  </si>
  <si>
    <t>Pedregosa Basin , NM,Vertical-Mud Pump Hours of Operation (hours/spud)</t>
  </si>
  <si>
    <t>Pedregosa Basin , NM,Vertical-Mud Pump Number of Engine per Rig (number/rig)</t>
  </si>
  <si>
    <t>Pedregosa Basin , NM,Vertical Drill Rig Mud Pumps Load Factor</t>
  </si>
  <si>
    <t>Pedregosa Basin , NM,Vertical Drill Spud Depth (ft/spud)</t>
  </si>
  <si>
    <t>Pedregosa Basin , NM,Vertical Drill Spud Duration (hrs/spud)</t>
  </si>
  <si>
    <t>Pedregosa Basin , NM,Vertical-Mud Pump Rated Horsepower (hp/engine)</t>
  </si>
  <si>
    <t>Permian Basin , NM,Diesel-Electric -Vertical-Diesel-Electric Engine Load Factor</t>
  </si>
  <si>
    <t>Permian Basin , NM,Diesel-Electric -Vertical-Diesel-Electric Engine Number of Engine per Spud (number/rig)</t>
  </si>
  <si>
    <t>Permian Basin , NM,Diesel-Electric -Vertical-Diesel-Electric Engine Rated Horsepower (hp/engine)</t>
  </si>
  <si>
    <t>Permian Basin , NM,Diesel-Electric -Vertical-Diesel-Electric Engine Hours of Operation (hours/spud)</t>
  </si>
  <si>
    <t>Permian Basin , NM,Vertical-Generator Rated Horsepower (hp/engine)</t>
  </si>
  <si>
    <t>Permian Basin , NM,Diesel-Vertical-Generator Load Factor</t>
  </si>
  <si>
    <t>Permian Basin , NM,Vertical-Generator Number of Engine per Rig (number/rig)</t>
  </si>
  <si>
    <t>Permian Basin , NM,Vertical-Generator Hours of Operation (hours/spud)</t>
  </si>
  <si>
    <t>Permian Basin , NM,Vertical Percent of Engines Electrified (%)</t>
  </si>
  <si>
    <t>Permian Basin , NM,Vertical-Draw Rig Number of Engine per Rig (number/rig)</t>
  </si>
  <si>
    <t>Permian Basin , NM,Vertical-Draw Rig Rated Horsepower (hp/engine)</t>
  </si>
  <si>
    <t>Permian Basin , NM,Vertical-Draw Rig Load Factor</t>
  </si>
  <si>
    <t>Permian Basin , NM,Vertical-Draw Rig Hours of Operation (hours/spud)</t>
  </si>
  <si>
    <t>Permian Basin , NM,Vertical Drill Fuel Consumed (gallons)</t>
  </si>
  <si>
    <t>Permian Basin , NM,Vertical-Mud Pump Hours of Operation (hours/spud)</t>
  </si>
  <si>
    <t>Permian Basin , NM,Vertical-Mud Pump Number of Engine per Rig (number/rig)</t>
  </si>
  <si>
    <t>Permian Basin , NM,Vertical Drill Rig Mud Pumps Load Factor</t>
  </si>
  <si>
    <t>Permian Basin , NM,Vertical Drill Spud Depth (ft/spud)</t>
  </si>
  <si>
    <t>Permian Basin , NM,Vertical Drill Spud Duration (hrs/spud)</t>
  </si>
  <si>
    <t>Permian Basin , NM,Vertical-Mud Pump Rated Horsepower (hp/engine)</t>
  </si>
  <si>
    <t>Permian Basin , TX,Diesel-Electric -Vertical-Diesel-Electric Engine Load Factor</t>
  </si>
  <si>
    <t>Permian Basin , TX,Diesel-Electric -Vertical-Diesel-Electric Engine Number of Engine per Spud (number/rig)</t>
  </si>
  <si>
    <t>Permian Basin , TX,Diesel-Electric -Vertical-Diesel-Electric Engine Rated Horsepower (hp/engine)</t>
  </si>
  <si>
    <t>Permian Basin , TX,Diesel-Electric -Vertical-Diesel-Electric Engine Hours of Operation (hours/spud)</t>
  </si>
  <si>
    <t>Permian Basin , TX,Vertical-Generator Rated Horsepower (hp/engine)</t>
  </si>
  <si>
    <t>Permian Basin , TX,Diesel-Vertical-Generator Load Factor</t>
  </si>
  <si>
    <t>Permian Basin , TX,Vertical-Generator Number of Engine per Rig (number/rig)</t>
  </si>
  <si>
    <t>Permian Basin , TX,Vertical-Generator Hours of Operation (hours/spud)</t>
  </si>
  <si>
    <t>Permian Basin , TX,Vertical Percent of Engines Electrified (%)</t>
  </si>
  <si>
    <t>Permian Basin , TX,Vertical-Draw Rig Number of Engine per Rig (number/rig)</t>
  </si>
  <si>
    <t>Permian Basin , TX,Vertical-Draw Rig Rated Horsepower (hp/engine)</t>
  </si>
  <si>
    <t>Permian Basin , TX,Vertical-Draw Rig Load Factor</t>
  </si>
  <si>
    <t>Permian Basin , TX,Vertical-Draw Rig Hours of Operation (hours/spud)</t>
  </si>
  <si>
    <t>Permian Basin , TX,Vertical Drill Fuel Consumed (gallons)</t>
  </si>
  <si>
    <t>Permian Basin , TX,Vertical-Mud Pump Hours of Operation (hours/spud)</t>
  </si>
  <si>
    <t>Permian Basin , TX,Vertical-Mud Pump Number of Engine per Rig (number/rig)</t>
  </si>
  <si>
    <t>Permian Basin , TX,Vertical Drill Rig Mud Pumps Load Factor</t>
  </si>
  <si>
    <t>Permian Basin , TX,Vertical Drill Spud Depth (ft/spud)</t>
  </si>
  <si>
    <t>Permian Basin , TX,Vertical Drill Spud Duration (hrs/spud)</t>
  </si>
  <si>
    <t>Permian Basin , TX,Vertical-Mud Pump Rated Horsepower (hp/engine)</t>
  </si>
  <si>
    <t>Piceance Basin , CO,Diesel-Electric -Vertical-Diesel-Electric Engine Load Factor</t>
  </si>
  <si>
    <t>Piceance Basin , CO,Diesel-Electric -Vertical-Diesel-Electric Engine Number of Engine per Spud (number/rig)</t>
  </si>
  <si>
    <t>Piceance Basin , CO,Diesel-Electric -Vertical-Diesel-Electric Engine Rated Horsepower (hp/engine)</t>
  </si>
  <si>
    <t>Piceance Basin , CO,Diesel-Electric -Vertical-Diesel-Electric Engine Hours of Operation (hours/spud)</t>
  </si>
  <si>
    <t>Piceance Basin , CO,Vertical-Generator Rated Horsepower (hp/engine)</t>
  </si>
  <si>
    <t>Piceance Basin , CO,Diesel-Vertical-Generator Load Factor</t>
  </si>
  <si>
    <t>Piceance Basin , CO,Vertical-Generator Number of Engine per Rig (number/rig)</t>
  </si>
  <si>
    <t>Piceance Basin , CO,Vertical-Generator Hours of Operation (hours/spud)</t>
  </si>
  <si>
    <t>Piceance Basin , CO,Vertical Percent of Engines Electrified (%)</t>
  </si>
  <si>
    <t>Piceance Basin , CO,Vertical-Draw Rig Number of Engine per Rig (number/rig)</t>
  </si>
  <si>
    <t>Piceance Basin , CO,Vertical-Draw Rig Rated Horsepower (hp/engine)</t>
  </si>
  <si>
    <t>Piceance Basin , CO,Vertical-Draw Rig Load Factor</t>
  </si>
  <si>
    <t>Piceance Basin , CO,Vertical-Draw Rig Hours of Operation (hours/spud)</t>
  </si>
  <si>
    <t>Piceance Basin , CO,Vertical Drill Fuel Consumed (gallons)</t>
  </si>
  <si>
    <t>Piceance Basin , CO,Vertical-Mud Pump Hours of Operation (hours/spud)</t>
  </si>
  <si>
    <t>Piceance Basin , CO,Vertical-Mud Pump Number of Engine per Rig (number/rig)</t>
  </si>
  <si>
    <t>Piceance Basin , CO,Vertical Drill Rig Mud Pumps Load Factor</t>
  </si>
  <si>
    <t>Piceance Basin , CO,Vertical Drill Spud Depth (ft/spud)</t>
  </si>
  <si>
    <t>Piceance Basin , CO,Vertical Drill Spud Duration (hrs/spud)</t>
  </si>
  <si>
    <t>Piceance Basin , CO,Vertical-Mud Pump Rated Horsepower (hp/engine)</t>
  </si>
  <si>
    <t>Plateau Sedimentary Prov , AZ,Diesel-Electric -Vertical-Diesel-Electric Engine Load Factor</t>
  </si>
  <si>
    <t>Plateau Sedimentary Prov , AZ,Diesel-Electric -Vertical-Diesel-Electric Engine Number of Engine per Spud (number/rig)</t>
  </si>
  <si>
    <t>Plateau Sedimentary Prov , AZ,Diesel-Electric -Vertical-Diesel-Electric Engine Rated Horsepower (hp/engine)</t>
  </si>
  <si>
    <t>Plateau Sedimentary Prov , AZ,Diesel-Electric -Vertical-Diesel-Electric Engine Hours of Operation (hours/spud)</t>
  </si>
  <si>
    <t>Plateau Sedimentary Prov , AZ,Vertical-Generator Rated Horsepower (hp/engine)</t>
  </si>
  <si>
    <t>Plateau Sedimentary Prov , AZ,Diesel-Vertical-Generator Load Factor</t>
  </si>
  <si>
    <t>Plateau Sedimentary Prov , AZ,Vertical-Generator Number of Engine per Rig (number/rig)</t>
  </si>
  <si>
    <t>Plateau Sedimentary Prov , AZ,Vertical-Generator Hours of Operation (hours/spud)</t>
  </si>
  <si>
    <t>Plateau Sedimentary Prov , AZ,Vertical Percent of Engines Electrified (%)</t>
  </si>
  <si>
    <t>Plateau Sedimentary Prov , AZ,Vertical-Draw Rig Number of Engine per Rig (number/rig)</t>
  </si>
  <si>
    <t>Plateau Sedimentary Prov , AZ,Vertical-Draw Rig Rated Horsepower (hp/engine)</t>
  </si>
  <si>
    <t>Plateau Sedimentary Prov , AZ,Vertical-Draw Rig Load Factor</t>
  </si>
  <si>
    <t>Plateau Sedimentary Prov , AZ,Vertical-Draw Rig Hours of Operation (hours/spud)</t>
  </si>
  <si>
    <t>Plateau Sedimentary Prov , AZ,Vertical Drill Fuel Consumed (gallons)</t>
  </si>
  <si>
    <t>Plateau Sedimentary Prov , AZ,Vertical-Mud Pump Hours of Operation (hours/spud)</t>
  </si>
  <si>
    <t>Plateau Sedimentary Prov , AZ,Vertical-Mud Pump Number of Engine per Rig (number/rig)</t>
  </si>
  <si>
    <t>Plateau Sedimentary Prov , AZ,Vertical Drill Rig Mud Pumps Load Factor</t>
  </si>
  <si>
    <t>Plateau Sedimentary Prov , AZ,Vertical Drill Spud Depth (ft/spud)</t>
  </si>
  <si>
    <t>Plateau Sedimentary Prov , AZ,Vertical Drill Spud Duration (hrs/spud)</t>
  </si>
  <si>
    <t>Plateau Sedimentary Prov , AZ,Vertical-Mud Pump Rated Horsepower (hp/engine)</t>
  </si>
  <si>
    <t>Plateau Sedimentary Prov , UT,Diesel-Electric -Vertical-Diesel-Electric Engine Load Factor</t>
  </si>
  <si>
    <t>Plateau Sedimentary Prov , UT,Diesel-Electric -Vertical-Diesel-Electric Engine Number of Engine per Spud (number/rig)</t>
  </si>
  <si>
    <t>Plateau Sedimentary Prov , UT,Diesel-Electric -Vertical-Diesel-Electric Engine Rated Horsepower (hp/engine)</t>
  </si>
  <si>
    <t>Plateau Sedimentary Prov , UT,Diesel-Electric -Vertical-Diesel-Electric Engine Hours of Operation (hours/spud)</t>
  </si>
  <si>
    <t>Plateau Sedimentary Prov , UT,Vertical-Generator Rated Horsepower (hp/engine)</t>
  </si>
  <si>
    <t>Plateau Sedimentary Prov , UT,Diesel-Vertical-Generator Load Factor</t>
  </si>
  <si>
    <t>Plateau Sedimentary Prov , UT,Vertical-Generator Number of Engine per Rig (number/rig)</t>
  </si>
  <si>
    <t>Plateau Sedimentary Prov , UT,Vertical-Generator Hours of Operation (hours/spud)</t>
  </si>
  <si>
    <t>Plateau Sedimentary Prov , UT,Vertical Percent of Engines Electrified (%)</t>
  </si>
  <si>
    <t>Plateau Sedimentary Prov , UT,Vertical-Draw Rig Number of Engine per Rig (number/rig)</t>
  </si>
  <si>
    <t>Plateau Sedimentary Prov , UT,Vertical-Draw Rig Rated Horsepower (hp/engine)</t>
  </si>
  <si>
    <t>Plateau Sedimentary Prov , UT,Vertical-Draw Rig Load Factor</t>
  </si>
  <si>
    <t>Plateau Sedimentary Prov , UT,Vertical-Draw Rig Hours of Operation (hours/spud)</t>
  </si>
  <si>
    <t>Plateau Sedimentary Prov , UT,Vertical Drill Fuel Consumed (gallons)</t>
  </si>
  <si>
    <t>Plateau Sedimentary Prov , UT,Vertical-Mud Pump Hours of Operation (hours/spud)</t>
  </si>
  <si>
    <t>Plateau Sedimentary Prov , UT,Vertical-Mud Pump Number of Engine per Rig (number/rig)</t>
  </si>
  <si>
    <t>Plateau Sedimentary Prov , UT,Vertical Drill Rig Mud Pumps Load Factor</t>
  </si>
  <si>
    <t>Plateau Sedimentary Prov , UT,Vertical Drill Spud Depth (ft/spud)</t>
  </si>
  <si>
    <t>Plateau Sedimentary Prov , UT,Vertical Drill Spud Duration (hrs/spud)</t>
  </si>
  <si>
    <t>Plateau Sedimentary Prov , UT,Vertical-Mud Pump Rated Horsepower (hp/engine)</t>
  </si>
  <si>
    <t>Powder River Basin , MT,Diesel-Electric -Vertical-Diesel-Electric Engine Load Factor</t>
  </si>
  <si>
    <t>Powder River Basin , MT,Diesel-Electric -Vertical-Diesel-Electric Engine Number of Engine per Spud (number/rig)</t>
  </si>
  <si>
    <t>Powder River Basin , MT,Diesel-Electric -Vertical-Diesel-Electric Engine Rated Horsepower (hp/engine)</t>
  </si>
  <si>
    <t>Powder River Basin , MT,Diesel-Electric -Vertical-Diesel-Electric Engine Hours of Operation (hours/spud)</t>
  </si>
  <si>
    <t>Powder River Basin , MT,Vertical-Generator Rated Horsepower (hp/engine)</t>
  </si>
  <si>
    <t>Powder River Basin , MT,Diesel-Vertical-Generator Load Factor</t>
  </si>
  <si>
    <t>Powder River Basin , MT,Vertical-Generator Number of Engine per Rig (number/rig)</t>
  </si>
  <si>
    <t>Powder River Basin , MT,Vertical-Generator Hours of Operation (hours/spud)</t>
  </si>
  <si>
    <t>Powder River Basin , MT,Vertical Percent of Engines Electrified (%)</t>
  </si>
  <si>
    <t>Powder River Basin , MT,Vertical-Draw Rig Number of Engine per Rig (number/rig)</t>
  </si>
  <si>
    <t>Powder River Basin , MT,Vertical-Draw Rig Rated Horsepower (hp/engine)</t>
  </si>
  <si>
    <t>Powder River Basin , MT,Vertical-Draw Rig Load Factor</t>
  </si>
  <si>
    <t>Powder River Basin , MT,Vertical-Draw Rig Hours of Operation (hours/spud)</t>
  </si>
  <si>
    <t>Powder River Basin , MT,Vertical Drill Fuel Consumed (gallons)</t>
  </si>
  <si>
    <t>Powder River Basin , MT,Vertical-Mud Pump Hours of Operation (hours/spud)</t>
  </si>
  <si>
    <t>Powder River Basin , MT,Vertical-Mud Pump Number of Engine per Rig (number/rig)</t>
  </si>
  <si>
    <t>Powder River Basin , MT,Vertical Drill Rig Mud Pumps Load Factor</t>
  </si>
  <si>
    <t>Powder River Basin , MT,Vertical Drill Spud Depth (ft/spud)</t>
  </si>
  <si>
    <t>Powder River Basin , MT,Vertical Drill Spud Duration (hrs/spud)</t>
  </si>
  <si>
    <t>Powder River Basin , MT,Vertical-Mud Pump Rated Horsepower (hp/engine)</t>
  </si>
  <si>
    <t>Powder River Basin , SD,Diesel-Electric -Vertical-Diesel-Electric Engine Load Factor</t>
  </si>
  <si>
    <t>Powder River Basin , SD,Diesel-Electric -Vertical-Diesel-Electric Engine Number of Engine per Spud (number/rig)</t>
  </si>
  <si>
    <t>Powder River Basin , SD,Diesel-Electric -Vertical-Diesel-Electric Engine Rated Horsepower (hp/engine)</t>
  </si>
  <si>
    <t>Powder River Basin , SD,Diesel-Electric -Vertical-Diesel-Electric Engine Hours of Operation (hours/spud)</t>
  </si>
  <si>
    <t>Powder River Basin , SD,Vertical-Generator Rated Horsepower (hp/engine)</t>
  </si>
  <si>
    <t>Powder River Basin , SD,Diesel-Vertical-Generator Load Factor</t>
  </si>
  <si>
    <t>Powder River Basin , SD,Vertical-Generator Number of Engine per Rig (number/rig)</t>
  </si>
  <si>
    <t>Powder River Basin , SD,Vertical-Generator Hours of Operation (hours/spud)</t>
  </si>
  <si>
    <t>Powder River Basin , SD,Vertical Percent of Engines Electrified (%)</t>
  </si>
  <si>
    <t>Powder River Basin , SD,Vertical-Draw Rig Number of Engine per Rig (number/rig)</t>
  </si>
  <si>
    <t>Powder River Basin , SD,Vertical-Draw Rig Rated Horsepower (hp/engine)</t>
  </si>
  <si>
    <t>Powder River Basin , SD,Vertical-Draw Rig Load Factor</t>
  </si>
  <si>
    <t>Powder River Basin , SD,Vertical-Draw Rig Hours of Operation (hours/spud)</t>
  </si>
  <si>
    <t>Powder River Basin , SD,Vertical Drill Fuel Consumed (gallons)</t>
  </si>
  <si>
    <t>Powder River Basin , SD,Vertical-Mud Pump Hours of Operation (hours/spud)</t>
  </si>
  <si>
    <t>Powder River Basin , SD,Vertical-Mud Pump Number of Engine per Rig (number/rig)</t>
  </si>
  <si>
    <t>Powder River Basin , SD,Vertical Drill Rig Mud Pumps Load Factor</t>
  </si>
  <si>
    <t>Powder River Basin , SD,Vertical Drill Spud Depth (ft/spud)</t>
  </si>
  <si>
    <t>Powder River Basin , SD,Vertical Drill Spud Duration (hrs/spud)</t>
  </si>
  <si>
    <t>Powder River Basin , SD,Vertical-Mud Pump Rated Horsepower (hp/engine)</t>
  </si>
  <si>
    <t>Powder River Basin , WY,Diesel-Electric -Vertical-Diesel-Electric Engine Load Factor</t>
  </si>
  <si>
    <t>Powder River Basin , WY,Diesel-Electric -Vertical-Diesel-Electric Engine Number of Engine per Spud (number/rig)</t>
  </si>
  <si>
    <t>Powder River Basin , WY,Diesel-Electric -Vertical-Diesel-Electric Engine Rated Horsepower (hp/engine)</t>
  </si>
  <si>
    <t>Powder River Basin , WY,Diesel-Electric -Vertical-Diesel-Electric Engine Hours of Operation (hours/spud)</t>
  </si>
  <si>
    <t>Powder River Basin , WY,Vertical-Generator Rated Horsepower (hp/engine)</t>
  </si>
  <si>
    <t>Powder River Basin , WY,Diesel-Vertical-Generator Load Factor</t>
  </si>
  <si>
    <t>Powder River Basin , WY,Vertical-Generator Number of Engine per Rig (number/rig)</t>
  </si>
  <si>
    <t>Powder River Basin , WY,Vertical-Generator Hours of Operation (hours/spud)</t>
  </si>
  <si>
    <t>Powder River Basin , WY,Vertical Percent of Engines Electrified (%)</t>
  </si>
  <si>
    <t>Powder River Basin , WY,Vertical-Draw Rig Number of Engine per Rig (number/rig)</t>
  </si>
  <si>
    <t>Powder River Basin , WY,Vertical-Draw Rig Rated Horsepower (hp/engine)</t>
  </si>
  <si>
    <t>Powder River Basin , WY,Vertical-Draw Rig Load Factor</t>
  </si>
  <si>
    <t>Powder River Basin , WY,Vertical-Draw Rig Hours of Operation (hours/spud)</t>
  </si>
  <si>
    <t>Powder River Basin , WY,Vertical Drill Fuel Consumed (gallons)</t>
  </si>
  <si>
    <t>Powder River Basin , WY,Vertical-Mud Pump Hours of Operation (hours/spud)</t>
  </si>
  <si>
    <t>Powder River Basin , WY,Vertical-Mud Pump Number of Engine per Rig (number/rig)</t>
  </si>
  <si>
    <t>Powder River Basin , WY,Vertical Drill Rig Mud Pumps Load Factor</t>
  </si>
  <si>
    <t>Powder River Basin , WY,Vertical Drill Spud Depth (ft/spud)</t>
  </si>
  <si>
    <t>Powder River Basin , WY,Vertical Drill Spud Duration (hrs/spud)</t>
  </si>
  <si>
    <t>Powder River Basin , WY,Vertical-Mud Pump Rated Horsepower (hp/engine)</t>
  </si>
  <si>
    <t>Puget Sound Province , WA,Diesel-Electric -Vertical-Diesel-Electric Engine Load Factor</t>
  </si>
  <si>
    <t>Puget Sound Province , WA,Diesel-Electric -Vertical-Diesel-Electric Engine Number of Engine per Spud (number/rig)</t>
  </si>
  <si>
    <t>Puget Sound Province , WA,Diesel-Electric -Vertical-Diesel-Electric Engine Rated Horsepower (hp/engine)</t>
  </si>
  <si>
    <t>Puget Sound Province , WA,Diesel-Electric -Vertical-Diesel-Electric Engine Hours of Operation (hours/spud)</t>
  </si>
  <si>
    <t>Puget Sound Province , WA,Vertical-Generator Rated Horsepower (hp/engine)</t>
  </si>
  <si>
    <t>Puget Sound Province , WA,Diesel-Vertical-Generator Load Factor</t>
  </si>
  <si>
    <t>Puget Sound Province , WA,Vertical-Generator Number of Engine per Rig (number/rig)</t>
  </si>
  <si>
    <t>Puget Sound Province , WA,Vertical-Generator Hours of Operation (hours/spud)</t>
  </si>
  <si>
    <t>Puget Sound Province , WA,Vertical Percent of Engines Electrified (%)</t>
  </si>
  <si>
    <t>Puget Sound Province , WA,Vertical-Draw Rig Number of Engine per Rig (number/rig)</t>
  </si>
  <si>
    <t>Puget Sound Province , WA,Vertical-Draw Rig Rated Horsepower (hp/engine)</t>
  </si>
  <si>
    <t>Puget Sound Province , WA,Vertical-Draw Rig Load Factor</t>
  </si>
  <si>
    <t>Puget Sound Province , WA,Vertical-Draw Rig Hours of Operation (hours/spud)</t>
  </si>
  <si>
    <t>Puget Sound Province , WA,Vertical Drill Fuel Consumed (gallons)</t>
  </si>
  <si>
    <t>Puget Sound Province , WA,Vertical-Mud Pump Hours of Operation (hours/spud)</t>
  </si>
  <si>
    <t>Puget Sound Province , WA,Vertical-Mud Pump Number of Engine per Rig (number/rig)</t>
  </si>
  <si>
    <t>Puget Sound Province , WA,Vertical Drill Rig Mud Pumps Load Factor</t>
  </si>
  <si>
    <t>Puget Sound Province , WA,Vertical Drill Spud Depth (ft/spud)</t>
  </si>
  <si>
    <t>Puget Sound Province , WA,Vertical Drill Spud Duration (hrs/spud)</t>
  </si>
  <si>
    <t>Puget Sound Province , WA,Vertical-Mud Pump Rated Horsepower (hp/engine)</t>
  </si>
  <si>
    <t>Sacramento Basin , CA,Diesel-Electric -Vertical-Diesel-Electric Engine Load Factor</t>
  </si>
  <si>
    <t>Sacramento Basin , CA,Diesel-Electric -Vertical-Diesel-Electric Engine Number of Engine per Spud (number/rig)</t>
  </si>
  <si>
    <t>Sacramento Basin , CA,Diesel-Electric -Vertical-Diesel-Electric Engine Rated Horsepower (hp/engine)</t>
  </si>
  <si>
    <t>Sacramento Basin , CA,Diesel-Electric -Vertical-Diesel-Electric Engine Hours of Operation (hours/spud)</t>
  </si>
  <si>
    <t>Sacramento Basin , CA,Vertical-Generator Rated Horsepower (hp/engine)</t>
  </si>
  <si>
    <t>Sacramento Basin , CA,Diesel-Vertical-Generator Load Factor</t>
  </si>
  <si>
    <t>Sacramento Basin , CA,Vertical-Generator Number of Engine per Rig (number/rig)</t>
  </si>
  <si>
    <t>Sacramento Basin , CA,Vertical-Generator Hours of Operation (hours/spud)</t>
  </si>
  <si>
    <t>Sacramento Basin , CA,Vertical Percent of Engines Electrified (%)</t>
  </si>
  <si>
    <t>Sacramento Basin , CA,Vertical-Draw Rig Number of Engine per Rig (number/rig)</t>
  </si>
  <si>
    <t>Sacramento Basin , CA,Vertical-Draw Rig Rated Horsepower (hp/engine)</t>
  </si>
  <si>
    <t>Sacramento Basin , CA,Vertical-Draw Rig Load Factor</t>
  </si>
  <si>
    <t>Sacramento Basin , CA,Vertical-Draw Rig Hours of Operation (hours/spud)</t>
  </si>
  <si>
    <t>Sacramento Basin , CA,Vertical Drill Fuel Consumed (gallons)</t>
  </si>
  <si>
    <t>Sacramento Basin , CA,Vertical-Mud Pump Hours of Operation (hours/spud)</t>
  </si>
  <si>
    <t>Sacramento Basin , CA,Vertical-Mud Pump Number of Engine per Rig (number/rig)</t>
  </si>
  <si>
    <t>Sacramento Basin , CA,Vertical Drill Rig Mud Pumps Load Factor</t>
  </si>
  <si>
    <t>Sacramento Basin , CA,Vertical Drill Spud Depth (ft/spud)</t>
  </si>
  <si>
    <t>Sacramento Basin , CA,Vertical Drill Spud Duration (hrs/spud)</t>
  </si>
  <si>
    <t>Sacramento Basin , CA,Vertical-Mud Pump Rated Horsepower (hp/engine)</t>
  </si>
  <si>
    <t>Salton Basin , CA,Diesel-Electric -Vertical-Diesel-Electric Engine Load Factor</t>
  </si>
  <si>
    <t>Salton Basin , CA,Diesel-Electric -Vertical-Diesel-Electric Engine Number of Engine per Spud (number/rig)</t>
  </si>
  <si>
    <t>Salton Basin , CA,Diesel-Electric -Vertical-Diesel-Electric Engine Rated Horsepower (hp/engine)</t>
  </si>
  <si>
    <t>Salton Basin , CA,Diesel-Electric -Vertical-Diesel-Electric Engine Hours of Operation (hours/spud)</t>
  </si>
  <si>
    <t>Salton Basin , CA,Vertical-Generator Rated Horsepower (hp/engine)</t>
  </si>
  <si>
    <t>Salton Basin , CA,Diesel-Vertical-Generator Load Factor</t>
  </si>
  <si>
    <t>Salton Basin , CA,Vertical-Generator Number of Engine per Rig (number/rig)</t>
  </si>
  <si>
    <t>Salton Basin , CA,Vertical-Generator Hours of Operation (hours/spud)</t>
  </si>
  <si>
    <t>Salton Basin , CA,Vertical Percent of Engines Electrified (%)</t>
  </si>
  <si>
    <t>Salton Basin , CA,Vertical-Draw Rig Number of Engine per Rig (number/rig)</t>
  </si>
  <si>
    <t>Salton Basin , CA,Vertical-Draw Rig Rated Horsepower (hp/engine)</t>
  </si>
  <si>
    <t>Salton Basin , CA,Vertical-Draw Rig Load Factor</t>
  </si>
  <si>
    <t>Salton Basin , CA,Vertical-Draw Rig Hours of Operation (hours/spud)</t>
  </si>
  <si>
    <t>Salton Basin , CA,Vertical Drill Fuel Consumed (gallons)</t>
  </si>
  <si>
    <t>Salton Basin , CA,Vertical-Mud Pump Hours of Operation (hours/spud)</t>
  </si>
  <si>
    <t>Salton Basin , CA,Vertical-Mud Pump Number of Engine per Rig (number/rig)</t>
  </si>
  <si>
    <t>Salton Basin , CA,Vertical Drill Rig Mud Pumps Load Factor</t>
  </si>
  <si>
    <t>Salton Basin , CA,Vertical Drill Spud Depth (ft/spud)</t>
  </si>
  <si>
    <t>Salton Basin , CA,Vertical Drill Spud Duration (hrs/spud)</t>
  </si>
  <si>
    <t>Salton Basin , CA,Vertical-Mud Pump Rated Horsepower (hp/engine)</t>
  </si>
  <si>
    <t>San Joaquin Basin , CA,Diesel-Electric -Vertical-Diesel-Electric Engine Load Factor</t>
  </si>
  <si>
    <t>San Joaquin Basin , CA,Diesel-Electric -Vertical-Diesel-Electric Engine Number of Engine per Spud (number/rig)</t>
  </si>
  <si>
    <t>San Joaquin Basin , CA,Diesel-Electric -Vertical-Diesel-Electric Engine Rated Horsepower (hp/engine)</t>
  </si>
  <si>
    <t>San Joaquin Basin , CA,Diesel-Electric -Vertical-Diesel-Electric Engine Hours of Operation (hours/spud)</t>
  </si>
  <si>
    <t>San Joaquin Basin , CA,Vertical-Generator Rated Horsepower (hp/engine)</t>
  </si>
  <si>
    <t>San Joaquin Basin , CA,Diesel-Vertical-Generator Load Factor</t>
  </si>
  <si>
    <t>San Joaquin Basin , CA,Vertical-Generator Number of Engine per Rig (number/rig)</t>
  </si>
  <si>
    <t>San Joaquin Basin , CA,Vertical-Generator Hours of Operation (hours/spud)</t>
  </si>
  <si>
    <t>San Joaquin Basin , CA,Vertical Percent of Engines Electrified (%)</t>
  </si>
  <si>
    <t>San Joaquin Basin , CA,Vertical-Draw Rig Number of Engine per Rig (number/rig)</t>
  </si>
  <si>
    <t>San Joaquin Basin , CA,Vertical-Draw Rig Rated Horsepower (hp/engine)</t>
  </si>
  <si>
    <t>San Joaquin Basin , CA,Vertical-Draw Rig Load Factor</t>
  </si>
  <si>
    <t>San Joaquin Basin , CA,Vertical-Draw Rig Hours of Operation (hours/spud)</t>
  </si>
  <si>
    <t>San Joaquin Basin , CA,Vertical Drill Fuel Consumed (gallons)</t>
  </si>
  <si>
    <t>San Joaquin Basin , CA,Vertical-Mud Pump Hours of Operation (hours/spud)</t>
  </si>
  <si>
    <t>San Joaquin Basin , CA,Vertical-Mud Pump Number of Engine per Rig (number/rig)</t>
  </si>
  <si>
    <t>San Joaquin Basin , CA,Vertical Drill Rig Mud Pumps Load Factor</t>
  </si>
  <si>
    <t>San Joaquin Basin , CA,Vertical Drill Spud Depth (ft/spud)</t>
  </si>
  <si>
    <t>San Joaquin Basin , CA,Vertical Drill Spud Duration (hrs/spud)</t>
  </si>
  <si>
    <t>San Joaquin Basin , CA,Vertical-Mud Pump Rated Horsepower (hp/engine)</t>
  </si>
  <si>
    <t>San Juan Basin , CO,Diesel-Electric -Vertical-Diesel-Electric Engine Load Factor</t>
  </si>
  <si>
    <t>San Juan Basin , CO,Diesel-Electric -Vertical-Diesel-Electric Engine Number of Engine per Spud (number/rig)</t>
  </si>
  <si>
    <t>San Juan Basin , CO,Diesel-Electric -Vertical-Diesel-Electric Engine Rated Horsepower (hp/engine)</t>
  </si>
  <si>
    <t>San Juan Basin , CO,Diesel-Electric -Vertical-Diesel-Electric Engine Hours of Operation (hours/spud)</t>
  </si>
  <si>
    <t>San Juan Basin , CO,Vertical-Generator Rated Horsepower (hp/engine)</t>
  </si>
  <si>
    <t>San Juan Basin , CO,Diesel-Vertical-Generator Load Factor</t>
  </si>
  <si>
    <t>San Juan Basin , CO,Vertical-Generator Number of Engine per Rig (number/rig)</t>
  </si>
  <si>
    <t>San Juan Basin , CO,Vertical-Generator Hours of Operation (hours/spud)</t>
  </si>
  <si>
    <t>San Juan Basin , CO,Vertical Percent of Engines Electrified (%)</t>
  </si>
  <si>
    <t>San Juan Basin , CO,Vertical-Draw Rig Number of Engine per Rig (number/rig)</t>
  </si>
  <si>
    <t>San Juan Basin , CO,Vertical-Draw Rig Rated Horsepower (hp/engine)</t>
  </si>
  <si>
    <t>San Juan Basin , CO,Vertical-Draw Rig Load Factor</t>
  </si>
  <si>
    <t>San Juan Basin , CO,Vertical-Draw Rig Hours of Operation (hours/spud)</t>
  </si>
  <si>
    <t>San Juan Basin , CO,Vertical Drill Fuel Consumed (gallons)</t>
  </si>
  <si>
    <t>San Juan Basin , CO,Vertical-Mud Pump Hours of Operation (hours/spud)</t>
  </si>
  <si>
    <t>San Juan Basin , CO,Vertical-Mud Pump Number of Engine per Rig (number/rig)</t>
  </si>
  <si>
    <t>San Juan Basin , CO,Vertical Drill Rig Mud Pumps Load Factor</t>
  </si>
  <si>
    <t>San Juan Basin , CO,Vertical Drill Spud Depth (ft/spud)</t>
  </si>
  <si>
    <t>San Juan Basin , CO,Vertical Drill Spud Duration (hrs/spud)</t>
  </si>
  <si>
    <t>San Juan Basin , CO,Vertical-Mud Pump Rated Horsepower (hp/engine)</t>
  </si>
  <si>
    <t>San Juan Basin , NM,Diesel-Electric -Vertical-Diesel-Electric Engine Load Factor</t>
  </si>
  <si>
    <t>San Juan Basin , NM,Diesel-Electric -Vertical-Diesel-Electric Engine Number of Engine per Spud (number/rig)</t>
  </si>
  <si>
    <t>San Juan Basin , NM,Diesel-Electric -Vertical-Diesel-Electric Engine Rated Horsepower (hp/engine)</t>
  </si>
  <si>
    <t>San Juan Basin , NM,Diesel-Electric -Vertical-Diesel-Electric Engine Hours of Operation (hours/spud)</t>
  </si>
  <si>
    <t>San Juan Basin , NM,Vertical-Generator Rated Horsepower (hp/engine)</t>
  </si>
  <si>
    <t>San Juan Basin , NM,Diesel-Vertical-Generator Load Factor</t>
  </si>
  <si>
    <t>San Juan Basin , NM,Vertical-Generator Number of Engine per Rig (number/rig)</t>
  </si>
  <si>
    <t>San Juan Basin , NM,Vertical-Generator Hours of Operation (hours/spud)</t>
  </si>
  <si>
    <t>San Juan Basin , NM,Vertical Percent of Engines Electrified (%)</t>
  </si>
  <si>
    <t>San Juan Basin , NM,Vertical-Draw Rig Number of Engine per Rig (number/rig)</t>
  </si>
  <si>
    <t>San Juan Basin , NM,Vertical-Draw Rig Rated Horsepower (hp/engine)</t>
  </si>
  <si>
    <t>San Juan Basin , NM,Vertical-Draw Rig Load Factor</t>
  </si>
  <si>
    <t>San Juan Basin , NM,Vertical-Draw Rig Hours of Operation (hours/spud)</t>
  </si>
  <si>
    <t>San Juan Basin , NM,Vertical Drill Fuel Consumed (gallons)</t>
  </si>
  <si>
    <t>San Juan Basin , NM,Vertical-Mud Pump Hours of Operation (hours/spud)</t>
  </si>
  <si>
    <t>San Juan Basin , NM,Vertical-Mud Pump Number of Engine per Rig (number/rig)</t>
  </si>
  <si>
    <t>San Juan Basin , NM,Vertical Drill Rig Mud Pumps Load Factor</t>
  </si>
  <si>
    <t>San Juan Basin , NM,Vertical Drill Spud Depth (ft/spud)</t>
  </si>
  <si>
    <t>San Juan Basin , NM,Vertical Drill Spud Duration (hrs/spud)</t>
  </si>
  <si>
    <t>San Juan Basin , NM,Vertical-Mud Pump Rated Horsepower (hp/engine)</t>
  </si>
  <si>
    <t>San Juan Mountains Prov , CO,Diesel-Electric -Vertical-Diesel-Electric Engine Load Factor</t>
  </si>
  <si>
    <t>San Juan Mountains Prov , CO,Diesel-Electric -Vertical-Diesel-Electric Engine Number of Engine per Spud (number/rig)</t>
  </si>
  <si>
    <t>San Juan Mountains Prov , CO,Diesel-Electric -Vertical-Diesel-Electric Engine Rated Horsepower (hp/engine)</t>
  </si>
  <si>
    <t>San Juan Mountains Prov , CO,Diesel-Electric -Vertical-Diesel-Electric Engine Hours of Operation (hours/spud)</t>
  </si>
  <si>
    <t>San Juan Mountains Prov , CO,Vertical-Generator Rated Horsepower (hp/engine)</t>
  </si>
  <si>
    <t>San Juan Mountains Prov , CO,Diesel-Vertical-Generator Load Factor</t>
  </si>
  <si>
    <t>San Juan Mountains Prov , CO,Vertical-Generator Number of Engine per Rig (number/rig)</t>
  </si>
  <si>
    <t>San Juan Mountains Prov , CO,Vertical-Generator Hours of Operation (hours/spud)</t>
  </si>
  <si>
    <t>San Juan Mountains Prov , CO,Vertical Percent of Engines Electrified (%)</t>
  </si>
  <si>
    <t>San Juan Mountains Prov , CO,Vertical-Draw Rig Number of Engine per Rig (number/rig)</t>
  </si>
  <si>
    <t>San Juan Mountains Prov , CO,Vertical-Draw Rig Rated Horsepower (hp/engine)</t>
  </si>
  <si>
    <t>San Juan Mountains Prov , CO,Vertical-Draw Rig Load Factor</t>
  </si>
  <si>
    <t>San Juan Mountains Prov , CO,Vertical-Draw Rig Hours of Operation (hours/spud)</t>
  </si>
  <si>
    <t>San Juan Mountains Prov , CO,Vertical Drill Fuel Consumed (gallons)</t>
  </si>
  <si>
    <t>San Juan Mountains Prov , CO,Vertical-Mud Pump Hours of Operation (hours/spud)</t>
  </si>
  <si>
    <t>San Juan Mountains Prov , CO,Vertical-Mud Pump Number of Engine per Rig (number/rig)</t>
  </si>
  <si>
    <t>San Juan Mountains Prov , CO,Vertical Drill Rig Mud Pumps Load Factor</t>
  </si>
  <si>
    <t>San Juan Mountains Prov , CO,Vertical Drill Spud Depth (ft/spud)</t>
  </si>
  <si>
    <t>San Juan Mountains Prov , CO,Vertical Drill Spud Duration (hrs/spud)</t>
  </si>
  <si>
    <t>San Juan Mountains Prov , CO,Vertical-Mud Pump Rated Horsepower (hp/engine)</t>
  </si>
  <si>
    <t>San Luis Basin , CO,Diesel-Electric -Vertical-Diesel-Electric Engine Load Factor</t>
  </si>
  <si>
    <t>San Luis Basin , CO,Diesel-Electric -Vertical-Diesel-Electric Engine Number of Engine per Spud (number/rig)</t>
  </si>
  <si>
    <t>San Luis Basin , CO,Diesel-Electric -Vertical-Diesel-Electric Engine Rated Horsepower (hp/engine)</t>
  </si>
  <si>
    <t>San Luis Basin , CO,Diesel-Electric -Vertical-Diesel-Electric Engine Hours of Operation (hours/spud)</t>
  </si>
  <si>
    <t>San Luis Basin , CO,Vertical-Generator Rated Horsepower (hp/engine)</t>
  </si>
  <si>
    <t>San Luis Basin , CO,Diesel-Vertical-Generator Load Factor</t>
  </si>
  <si>
    <t>San Luis Basin , CO,Vertical-Generator Number of Engine per Rig (number/rig)</t>
  </si>
  <si>
    <t>San Luis Basin , CO,Vertical-Generator Hours of Operation (hours/spud)</t>
  </si>
  <si>
    <t>San Luis Basin , CO,Vertical Percent of Engines Electrified (%)</t>
  </si>
  <si>
    <t>San Luis Basin , CO,Vertical-Draw Rig Number of Engine per Rig (number/rig)</t>
  </si>
  <si>
    <t>San Luis Basin , CO,Vertical-Draw Rig Rated Horsepower (hp/engine)</t>
  </si>
  <si>
    <t>San Luis Basin , CO,Vertical-Draw Rig Load Factor</t>
  </si>
  <si>
    <t>San Luis Basin , CO,Vertical-Draw Rig Hours of Operation (hours/spud)</t>
  </si>
  <si>
    <t>San Luis Basin , CO,Vertical Drill Fuel Consumed (gallons)</t>
  </si>
  <si>
    <t>San Luis Basin , CO,Vertical-Mud Pump Hours of Operation (hours/spud)</t>
  </si>
  <si>
    <t>San Luis Basin , CO,Vertical-Mud Pump Number of Engine per Rig (number/rig)</t>
  </si>
  <si>
    <t>San Luis Basin , CO,Vertical Drill Rig Mud Pumps Load Factor</t>
  </si>
  <si>
    <t>San Luis Basin , CO,Vertical Drill Spud Depth (ft/spud)</t>
  </si>
  <si>
    <t>San Luis Basin , CO,Vertical Drill Spud Duration (hrs/spud)</t>
  </si>
  <si>
    <t>San Luis Basin , CO,Vertical-Mud Pump Rated Horsepower (hp/engine)</t>
  </si>
  <si>
    <t>San Luis Basin , NM,Diesel-Electric -Vertical-Diesel-Electric Engine Load Factor</t>
  </si>
  <si>
    <t>San Luis Basin , NM,Diesel-Electric -Vertical-Diesel-Electric Engine Number of Engine per Spud (number/rig)</t>
  </si>
  <si>
    <t>San Luis Basin , NM,Diesel-Electric -Vertical-Diesel-Electric Engine Rated Horsepower (hp/engine)</t>
  </si>
  <si>
    <t>San Luis Basin , NM,Diesel-Electric -Vertical-Diesel-Electric Engine Hours of Operation (hours/spud)</t>
  </si>
  <si>
    <t>San Luis Basin , NM,Vertical-Generator Rated Horsepower (hp/engine)</t>
  </si>
  <si>
    <t>San Luis Basin , NM,Diesel-Vertical-Generator Load Factor</t>
  </si>
  <si>
    <t>San Luis Basin , NM,Vertical-Generator Number of Engine per Rig (number/rig)</t>
  </si>
  <si>
    <t>San Luis Basin , NM,Vertical-Generator Hours of Operation (hours/spud)</t>
  </si>
  <si>
    <t>San Luis Basin , NM,Vertical Percent of Engines Electrified (%)</t>
  </si>
  <si>
    <t>San Luis Basin , NM,Vertical-Draw Rig Number of Engine per Rig (number/rig)</t>
  </si>
  <si>
    <t>San Luis Basin , NM,Vertical-Draw Rig Rated Horsepower (hp/engine)</t>
  </si>
  <si>
    <t>San Luis Basin , NM,Vertical-Draw Rig Load Factor</t>
  </si>
  <si>
    <t>San Luis Basin , NM,Vertical-Draw Rig Hours of Operation (hours/spud)</t>
  </si>
  <si>
    <t>San Luis Basin , NM,Vertical Drill Fuel Consumed (gallons)</t>
  </si>
  <si>
    <t>San Luis Basin , NM,Vertical-Mud Pump Hours of Operation (hours/spud)</t>
  </si>
  <si>
    <t>San Luis Basin , NM,Vertical-Mud Pump Number of Engine per Rig (number/rig)</t>
  </si>
  <si>
    <t>San Luis Basin , NM,Vertical Drill Rig Mud Pumps Load Factor</t>
  </si>
  <si>
    <t>San Luis Basin , NM,Vertical Drill Spud Depth (ft/spud)</t>
  </si>
  <si>
    <t>San Luis Basin , NM,Vertical Drill Spud Duration (hrs/spud)</t>
  </si>
  <si>
    <t>San Luis Basin , NM,Vertical-Mud Pump Rated Horsepower (hp/engine)</t>
  </si>
  <si>
    <t>Santa Cruz Basin , CA,Diesel-Electric -Vertical-Diesel-Electric Engine Load Factor</t>
  </si>
  <si>
    <t>Santa Cruz Basin , CA,Diesel-Electric -Vertical-Diesel-Electric Engine Number of Engine per Spud (number/rig)</t>
  </si>
  <si>
    <t>Santa Cruz Basin , CA,Diesel-Electric -Vertical-Diesel-Electric Engine Rated Horsepower (hp/engine)</t>
  </si>
  <si>
    <t>Santa Cruz Basin , CA,Diesel-Electric -Vertical-Diesel-Electric Engine Hours of Operation (hours/spud)</t>
  </si>
  <si>
    <t>Santa Cruz Basin , CA,Vertical-Generator Rated Horsepower (hp/engine)</t>
  </si>
  <si>
    <t>Santa Cruz Basin , CA,Diesel-Vertical-Generator Load Factor</t>
  </si>
  <si>
    <t>Santa Cruz Basin , CA,Vertical-Generator Number of Engine per Rig (number/rig)</t>
  </si>
  <si>
    <t>Santa Cruz Basin , CA,Vertical-Generator Hours of Operation (hours/spud)</t>
  </si>
  <si>
    <t>Santa Cruz Basin , CA,Vertical Percent of Engines Electrified (%)</t>
  </si>
  <si>
    <t>Santa Cruz Basin , CA,Vertical-Draw Rig Number of Engine per Rig (number/rig)</t>
  </si>
  <si>
    <t>Santa Cruz Basin , CA,Vertical-Draw Rig Rated Horsepower (hp/engine)</t>
  </si>
  <si>
    <t>Santa Cruz Basin , CA,Vertical-Draw Rig Load Factor</t>
  </si>
  <si>
    <t>Santa Cruz Basin , CA,Vertical-Draw Rig Hours of Operation (hours/spud)</t>
  </si>
  <si>
    <t>Santa Cruz Basin , CA,Vertical Drill Fuel Consumed (gallons)</t>
  </si>
  <si>
    <t>Santa Cruz Basin , CA,Vertical-Mud Pump Hours of Operation (hours/spud)</t>
  </si>
  <si>
    <t>Santa Cruz Basin , CA,Vertical-Mud Pump Number of Engine per Rig (number/rig)</t>
  </si>
  <si>
    <t>Santa Cruz Basin , CA,Vertical Drill Rig Mud Pumps Load Factor</t>
  </si>
  <si>
    <t>Santa Cruz Basin , CA,Vertical Drill Spud Depth (ft/spud)</t>
  </si>
  <si>
    <t>Santa Cruz Basin , CA,Vertical Drill Spud Duration (hrs/spud)</t>
  </si>
  <si>
    <t>Santa Cruz Basin , CA,Vertical-Mud Pump Rated Horsepower (hp/engine)</t>
  </si>
  <si>
    <t>Santa Maria Basin , CA,Diesel-Electric -Vertical-Diesel-Electric Engine Load Factor</t>
  </si>
  <si>
    <t>Santa Maria Basin , CA,Diesel-Electric -Vertical-Diesel-Electric Engine Number of Engine per Spud (number/rig)</t>
  </si>
  <si>
    <t>Santa Maria Basin , CA,Diesel-Electric -Vertical-Diesel-Electric Engine Rated Horsepower (hp/engine)</t>
  </si>
  <si>
    <t>Santa Maria Basin , CA,Diesel-Electric -Vertical-Diesel-Electric Engine Hours of Operation (hours/spud)</t>
  </si>
  <si>
    <t>Santa Maria Basin , CA,Vertical-Generator Rated Horsepower (hp/engine)</t>
  </si>
  <si>
    <t>Santa Maria Basin , CA,Diesel-Vertical-Generator Load Factor</t>
  </si>
  <si>
    <t>Santa Maria Basin , CA,Vertical-Generator Number of Engine per Rig (number/rig)</t>
  </si>
  <si>
    <t>Santa Maria Basin , CA,Vertical-Generator Hours of Operation (hours/spud)</t>
  </si>
  <si>
    <t>Santa Maria Basin , CA,Vertical Percent of Engines Electrified (%)</t>
  </si>
  <si>
    <t>Santa Maria Basin , CA,Vertical-Draw Rig Number of Engine per Rig (number/rig)</t>
  </si>
  <si>
    <t>Santa Maria Basin , CA,Vertical-Draw Rig Rated Horsepower (hp/engine)</t>
  </si>
  <si>
    <t>Santa Maria Basin , CA,Vertical-Draw Rig Load Factor</t>
  </si>
  <si>
    <t>Santa Maria Basin , CA,Vertical-Draw Rig Hours of Operation (hours/spud)</t>
  </si>
  <si>
    <t>Santa Maria Basin , CA,Vertical Drill Fuel Consumed (gallons)</t>
  </si>
  <si>
    <t>Santa Maria Basin , CA,Vertical-Mud Pump Hours of Operation (hours/spud)</t>
  </si>
  <si>
    <t>Santa Maria Basin , CA,Vertical-Mud Pump Number of Engine per Rig (number/rig)</t>
  </si>
  <si>
    <t>Santa Maria Basin , CA,Vertical Drill Rig Mud Pumps Load Factor</t>
  </si>
  <si>
    <t>Santa Maria Basin , CA,Vertical Drill Spud Depth (ft/spud)</t>
  </si>
  <si>
    <t>Santa Maria Basin , CA,Vertical Drill Spud Duration (hrs/spud)</t>
  </si>
  <si>
    <t>Santa Maria Basin , CA,Vertical-Mud Pump Rated Horsepower (hp/engine)</t>
  </si>
  <si>
    <t>Sierra Grande Uplift , NM,Diesel-Electric -Vertical-Diesel-Electric Engine Load Factor</t>
  </si>
  <si>
    <t>Sierra Grande Uplift , NM,Diesel-Electric -Vertical-Diesel-Electric Engine Number of Engine per Spud (number/rig)</t>
  </si>
  <si>
    <t>Sierra Grande Uplift , NM,Diesel-Electric -Vertical-Diesel-Electric Engine Rated Horsepower (hp/engine)</t>
  </si>
  <si>
    <t>Sierra Grande Uplift , NM,Diesel-Electric -Vertical-Diesel-Electric Engine Hours of Operation (hours/spud)</t>
  </si>
  <si>
    <t>Sierra Grande Uplift , NM,Vertical-Generator Rated Horsepower (hp/engine)</t>
  </si>
  <si>
    <t>Sierra Grande Uplift , NM,Diesel-Vertical-Generator Load Factor</t>
  </si>
  <si>
    <t>Sierra Grande Uplift , NM,Vertical-Generator Number of Engine per Rig (number/rig)</t>
  </si>
  <si>
    <t>Sierra Grande Uplift , NM,Vertical-Generator Hours of Operation (hours/spud)</t>
  </si>
  <si>
    <t>Sierra Grande Uplift , NM,Vertical Percent of Engines Electrified (%)</t>
  </si>
  <si>
    <t>Sierra Grande Uplift , NM,Vertical-Draw Rig Number of Engine per Rig (number/rig)</t>
  </si>
  <si>
    <t>Sierra Grande Uplift , NM,Vertical-Draw Rig Rated Horsepower (hp/engine)</t>
  </si>
  <si>
    <t>Sierra Grande Uplift , NM,Vertical-Draw Rig Load Factor</t>
  </si>
  <si>
    <t>Sierra Grande Uplift , NM,Vertical-Draw Rig Hours of Operation (hours/spud)</t>
  </si>
  <si>
    <t>Sierra Grande Uplift , NM,Vertical Drill Fuel Consumed (gallons)</t>
  </si>
  <si>
    <t>Sierra Grande Uplift , NM,Vertical-Mud Pump Hours of Operation (hours/spud)</t>
  </si>
  <si>
    <t>Sierra Grande Uplift , NM,Vertical-Mud Pump Number of Engine per Rig (number/rig)</t>
  </si>
  <si>
    <t>Sierra Grande Uplift , NM,Vertical Drill Rig Mud Pumps Load Factor</t>
  </si>
  <si>
    <t>Sierra Grande Uplift , NM,Vertical Drill Spud Depth (ft/spud)</t>
  </si>
  <si>
    <t>Sierra Grande Uplift , NM,Vertical Drill Spud Duration (hrs/spud)</t>
  </si>
  <si>
    <t>Sierra Grande Uplift , NM,Vertical-Mud Pump Rated Horsepower (hp/engine)</t>
  </si>
  <si>
    <t>Sierra Nevada Province , CA,Diesel-Electric -Vertical-Diesel-Electric Engine Load Factor</t>
  </si>
  <si>
    <t>Sierra Nevada Province , CA,Diesel-Electric -Vertical-Diesel-Electric Engine Number of Engine per Spud (number/rig)</t>
  </si>
  <si>
    <t>Sierra Nevada Province , CA,Diesel-Electric -Vertical-Diesel-Electric Engine Rated Horsepower (hp/engine)</t>
  </si>
  <si>
    <t>Sierra Nevada Province , CA,Diesel-Electric -Vertical-Diesel-Electric Engine Hours of Operation (hours/spud)</t>
  </si>
  <si>
    <t>Sierra Nevada Province , CA,Vertical-Generator Rated Horsepower (hp/engine)</t>
  </si>
  <si>
    <t>Sierra Nevada Province , CA,Diesel-Vertical-Generator Load Factor</t>
  </si>
  <si>
    <t>Sierra Nevada Province , CA,Vertical-Generator Number of Engine per Rig (number/rig)</t>
  </si>
  <si>
    <t>Sierra Nevada Province , CA,Vertical-Generator Hours of Operation (hours/spud)</t>
  </si>
  <si>
    <t>Sierra Nevada Province , CA,Vertical Percent of Engines Electrified (%)</t>
  </si>
  <si>
    <t>Sierra Nevada Province , CA,Vertical-Draw Rig Number of Engine per Rig (number/rig)</t>
  </si>
  <si>
    <t>Sierra Nevada Province , CA,Vertical-Draw Rig Rated Horsepower (hp/engine)</t>
  </si>
  <si>
    <t>Sierra Nevada Province , CA,Vertical-Draw Rig Load Factor</t>
  </si>
  <si>
    <t>Sierra Nevada Province , CA,Vertical-Draw Rig Hours of Operation (hours/spud)</t>
  </si>
  <si>
    <t>Sierra Nevada Province , CA,Vertical Drill Fuel Consumed (gallons)</t>
  </si>
  <si>
    <t>Sierra Nevada Province , CA,Vertical-Mud Pump Hours of Operation (hours/spud)</t>
  </si>
  <si>
    <t>Sierra Nevada Province , CA,Vertical-Mud Pump Number of Engine per Rig (number/rig)</t>
  </si>
  <si>
    <t>Sierra Nevada Province , CA,Vertical Drill Rig Mud Pumps Load Factor</t>
  </si>
  <si>
    <t>Sierra Nevada Province , CA,Vertical Drill Spud Depth (ft/spud)</t>
  </si>
  <si>
    <t>Sierra Nevada Province , CA,Vertical Drill Spud Duration (hrs/spud)</t>
  </si>
  <si>
    <t>Sierra Nevada Province , CA,Vertical-Mud Pump Rated Horsepower (hp/engine)</t>
  </si>
  <si>
    <t>Sioux Uplift , SD,Diesel-Electric -Vertical-Diesel-Electric Engine Load Factor</t>
  </si>
  <si>
    <t>Sioux Uplift , SD,Diesel-Electric -Vertical-Diesel-Electric Engine Number of Engine per Spud (number/rig)</t>
  </si>
  <si>
    <t>Sioux Uplift , SD,Diesel-Electric -Vertical-Diesel-Electric Engine Rated Horsepower (hp/engine)</t>
  </si>
  <si>
    <t>Sioux Uplift , SD,Diesel-Electric -Vertical-Diesel-Electric Engine Hours of Operation (hours/spud)</t>
  </si>
  <si>
    <t>Sioux Uplift , SD,Vertical-Generator Rated Horsepower (hp/engine)</t>
  </si>
  <si>
    <t>Sioux Uplift , SD,Diesel-Vertical-Generator Load Factor</t>
  </si>
  <si>
    <t>Sioux Uplift , SD,Vertical-Generator Number of Engine per Rig (number/rig)</t>
  </si>
  <si>
    <t>Sioux Uplift , SD,Vertical-Generator Hours of Operation (hours/spud)</t>
  </si>
  <si>
    <t>Sioux Uplift , SD,Vertical Percent of Engines Electrified (%)</t>
  </si>
  <si>
    <t>Sioux Uplift , SD,Vertical-Draw Rig Number of Engine per Rig (number/rig)</t>
  </si>
  <si>
    <t>Sioux Uplift , SD,Vertical-Draw Rig Rated Horsepower (hp/engine)</t>
  </si>
  <si>
    <t>Sioux Uplift , SD,Vertical-Draw Rig Load Factor</t>
  </si>
  <si>
    <t>Sioux Uplift , SD,Vertical-Draw Rig Hours of Operation (hours/spud)</t>
  </si>
  <si>
    <t>Sioux Uplift , SD,Vertical Drill Fuel Consumed (gallons)</t>
  </si>
  <si>
    <t>Sioux Uplift , SD,Vertical-Mud Pump Hours of Operation (hours/spud)</t>
  </si>
  <si>
    <t>Sioux Uplift , SD,Vertical-Mud Pump Number of Engine per Rig (number/rig)</t>
  </si>
  <si>
    <t>Sioux Uplift , SD,Vertical Drill Rig Mud Pumps Load Factor</t>
  </si>
  <si>
    <t>Sioux Uplift , SD,Vertical Drill Spud Depth (ft/spud)</t>
  </si>
  <si>
    <t>Sioux Uplift , SD,Vertical Drill Spud Duration (hrs/spud)</t>
  </si>
  <si>
    <t>Sioux Uplift , SD,Vertical-Mud Pump Rated Horsepower (hp/engine)</t>
  </si>
  <si>
    <t>Sioux Uplift , MN,Diesel-Electric -Vertical-Diesel-Electric Engine Load Factor</t>
  </si>
  <si>
    <t>Sioux Uplift , MN,Diesel-Electric -Vertical-Diesel-Electric Engine Number of Engine per Spud (number/rig)</t>
  </si>
  <si>
    <t>Sioux Uplift , MN,Diesel-Electric -Vertical-Diesel-Electric Engine Rated Horsepower (hp/engine)</t>
  </si>
  <si>
    <t>Sioux Uplift , MN,Diesel-Electric -Vertical-Diesel-Electric Engine Hours of Operation (hours/spud)</t>
  </si>
  <si>
    <t>Sioux Uplift , MN,Vertical-Generator Rated Horsepower (hp/engine)</t>
  </si>
  <si>
    <t>Sioux Uplift , MN,Diesel-Vertical-Generator Load Factor</t>
  </si>
  <si>
    <t>Sioux Uplift , MN,Vertical-Generator Number of Engine per Rig (number/rig)</t>
  </si>
  <si>
    <t>Sioux Uplift , MN,Vertical-Generator Hours of Operation (hours/spud)</t>
  </si>
  <si>
    <t>Sioux Uplift , MN,Vertical Percent of Engines Electrified (%)</t>
  </si>
  <si>
    <t>Sioux Uplift , MN,Vertical-Draw Rig Number of Engine per Rig (number/rig)</t>
  </si>
  <si>
    <t>Sioux Uplift , MN,Vertical-Draw Rig Rated Horsepower (hp/engine)</t>
  </si>
  <si>
    <t>Sioux Uplift , MN,Vertical-Draw Rig Load Factor</t>
  </si>
  <si>
    <t>Sioux Uplift , MN,Vertical-Draw Rig Hours of Operation (hours/spud)</t>
  </si>
  <si>
    <t>Sioux Uplift , MN,Vertical Drill Fuel Consumed (gallons)</t>
  </si>
  <si>
    <t>Sioux Uplift , MN,Vertical-Mud Pump Hours of Operation (hours/spud)</t>
  </si>
  <si>
    <t>Sioux Uplift , MN,Vertical-Mud Pump Number of Engine per Rig (number/rig)</t>
  </si>
  <si>
    <t>Sioux Uplift , MN,Vertical Drill Rig Mud Pumps Load Factor</t>
  </si>
  <si>
    <t>Sioux Uplift , MN,Vertical Drill Spud Depth (ft/spud)</t>
  </si>
  <si>
    <t>Sioux Uplift , MN,Vertical Drill Spud Duration (hrs/spud)</t>
  </si>
  <si>
    <t>Sioux Uplift , MN,Vertical-Mud Pump Rated Horsepower (hp/engine)</t>
  </si>
  <si>
    <t>Snake River Basin , ID,Diesel-Electric -Vertical-Diesel-Electric Engine Load Factor</t>
  </si>
  <si>
    <t>Snake River Basin , ID,Diesel-Electric -Vertical-Diesel-Electric Engine Number of Engine per Spud (number/rig)</t>
  </si>
  <si>
    <t>Snake River Basin , ID,Diesel-Electric -Vertical-Diesel-Electric Engine Rated Horsepower (hp/engine)</t>
  </si>
  <si>
    <t>Snake River Basin , ID,Diesel-Electric -Vertical-Diesel-Electric Engine Hours of Operation (hours/spud)</t>
  </si>
  <si>
    <t>Snake River Basin , ID,Vertical-Generator Rated Horsepower (hp/engine)</t>
  </si>
  <si>
    <t>Snake River Basin , ID,Diesel-Vertical-Generator Load Factor</t>
  </si>
  <si>
    <t>Snake River Basin , ID,Vertical-Generator Number of Engine per Rig (number/rig)</t>
  </si>
  <si>
    <t>Snake River Basin , ID,Vertical-Generator Hours of Operation (hours/spud)</t>
  </si>
  <si>
    <t>Snake River Basin , ID,Vertical Percent of Engines Electrified (%)</t>
  </si>
  <si>
    <t>Snake River Basin , ID,Vertical-Draw Rig Number of Engine per Rig (number/rig)</t>
  </si>
  <si>
    <t>Snake River Basin , ID,Vertical-Draw Rig Rated Horsepower (hp/engine)</t>
  </si>
  <si>
    <t>Snake River Basin , ID,Vertical-Draw Rig Load Factor</t>
  </si>
  <si>
    <t>Snake River Basin , ID,Vertical-Draw Rig Hours of Operation (hours/spud)</t>
  </si>
  <si>
    <t>Snake River Basin , ID,Vertical Drill Fuel Consumed (gallons)</t>
  </si>
  <si>
    <t>Snake River Basin , ID,Vertical-Mud Pump Hours of Operation (hours/spud)</t>
  </si>
  <si>
    <t>Snake River Basin , ID,Vertical-Mud Pump Number of Engine per Rig (number/rig)</t>
  </si>
  <si>
    <t>Snake River Basin , ID,Vertical Drill Rig Mud Pumps Load Factor</t>
  </si>
  <si>
    <t>Snake River Basin , ID,Vertical Drill Spud Depth (ft/spud)</t>
  </si>
  <si>
    <t>Snake River Basin , ID,Vertical Drill Spud Duration (hrs/spud)</t>
  </si>
  <si>
    <t>Snake River Basin , ID,Vertical-Mud Pump Rated Horsepower (hp/engine)</t>
  </si>
  <si>
    <t>Snake River Basin , OR,Diesel-Electric -Vertical-Diesel-Electric Engine Load Factor</t>
  </si>
  <si>
    <t>Snake River Basin , OR,Diesel-Electric -Vertical-Diesel-Electric Engine Number of Engine per Spud (number/rig)</t>
  </si>
  <si>
    <t>Snake River Basin , OR,Diesel-Electric -Vertical-Diesel-Electric Engine Rated Horsepower (hp/engine)</t>
  </si>
  <si>
    <t>Snake River Basin , OR,Diesel-Electric -Vertical-Diesel-Electric Engine Hours of Operation (hours/spud)</t>
  </si>
  <si>
    <t>Snake River Basin , OR,Vertical-Generator Rated Horsepower (hp/engine)</t>
  </si>
  <si>
    <t>Snake River Basin , OR,Diesel-Vertical-Generator Load Factor</t>
  </si>
  <si>
    <t>Snake River Basin , OR,Vertical-Generator Number of Engine per Rig (number/rig)</t>
  </si>
  <si>
    <t>Snake River Basin , OR,Vertical-Generator Hours of Operation (hours/spud)</t>
  </si>
  <si>
    <t>Snake River Basin , OR,Vertical Percent of Engines Electrified (%)</t>
  </si>
  <si>
    <t>Snake River Basin , OR,Vertical-Draw Rig Number of Engine per Rig (number/rig)</t>
  </si>
  <si>
    <t>Snake River Basin , OR,Vertical-Draw Rig Rated Horsepower (hp/engine)</t>
  </si>
  <si>
    <t>Snake River Basin , OR,Vertical-Draw Rig Load Factor</t>
  </si>
  <si>
    <t>Snake River Basin , OR,Vertical-Draw Rig Hours of Operation (hours/spud)</t>
  </si>
  <si>
    <t>Snake River Basin , OR,Vertical Drill Fuel Consumed (gallons)</t>
  </si>
  <si>
    <t>Snake River Basin , OR,Vertical-Mud Pump Hours of Operation (hours/spud)</t>
  </si>
  <si>
    <t>Snake River Basin , OR,Vertical-Mud Pump Number of Engine per Rig (number/rig)</t>
  </si>
  <si>
    <t>Snake River Basin , OR,Vertical Drill Rig Mud Pumps Load Factor</t>
  </si>
  <si>
    <t>Snake River Basin , OR,Vertical Drill Spud Depth (ft/spud)</t>
  </si>
  <si>
    <t>Snake River Basin , OR,Vertical Drill Spud Duration (hrs/spud)</t>
  </si>
  <si>
    <t>Snake River Basin , OR,Vertical-Mud Pump Rated Horsepower (hp/engine)</t>
  </si>
  <si>
    <t>South Park Basin , CO,Diesel-Electric -Vertical-Diesel-Electric Engine Load Factor</t>
  </si>
  <si>
    <t>South Park Basin , CO,Diesel-Electric -Vertical-Diesel-Electric Engine Number of Engine per Spud (number/rig)</t>
  </si>
  <si>
    <t>South Park Basin , CO,Diesel-Electric -Vertical-Diesel-Electric Engine Rated Horsepower (hp/engine)</t>
  </si>
  <si>
    <t>South Park Basin , CO,Diesel-Electric -Vertical-Diesel-Electric Engine Hours of Operation (hours/spud)</t>
  </si>
  <si>
    <t>South Park Basin , CO,Vertical-Generator Rated Horsepower (hp/engine)</t>
  </si>
  <si>
    <t>South Park Basin , CO,Diesel-Vertical-Generator Load Factor</t>
  </si>
  <si>
    <t>South Park Basin , CO,Vertical-Generator Number of Engine per Rig (number/rig)</t>
  </si>
  <si>
    <t>South Park Basin , CO,Vertical-Generator Hours of Operation (hours/spud)</t>
  </si>
  <si>
    <t>South Park Basin , CO,Vertical Percent of Engines Electrified (%)</t>
  </si>
  <si>
    <t>South Park Basin , CO,Vertical-Draw Rig Number of Engine per Rig (number/rig)</t>
  </si>
  <si>
    <t>South Park Basin , CO,Vertical-Draw Rig Rated Horsepower (hp/engine)</t>
  </si>
  <si>
    <t>South Park Basin , CO,Vertical-Draw Rig Load Factor</t>
  </si>
  <si>
    <t>South Park Basin , CO,Vertical-Draw Rig Hours of Operation (hours/spud)</t>
  </si>
  <si>
    <t>South Park Basin , CO,Vertical Drill Fuel Consumed (gallons)</t>
  </si>
  <si>
    <t>South Park Basin , CO,Vertical-Mud Pump Hours of Operation (hours/spud)</t>
  </si>
  <si>
    <t>South Park Basin , CO,Vertical-Mud Pump Number of Engine per Rig (number/rig)</t>
  </si>
  <si>
    <t>South Park Basin , CO,Vertical Drill Rig Mud Pumps Load Factor</t>
  </si>
  <si>
    <t>South Park Basin , CO,Vertical Drill Spud Depth (ft/spud)</t>
  </si>
  <si>
    <t>South Park Basin , CO,Vertical Drill Spud Duration (hrs/spud)</t>
  </si>
  <si>
    <t>South Park Basin , CO,Vertical-Mud Pump Rated Horsepower (hp/engine)</t>
  </si>
  <si>
    <t>South Western Overthrust , NV,Diesel-Electric -Vertical-Diesel-Electric Engine Load Factor</t>
  </si>
  <si>
    <t>South Western Overthrust , NV,Diesel-Electric -Vertical-Diesel-Electric Engine Number of Engine per Spud (number/rig)</t>
  </si>
  <si>
    <t>South Western Overthrust , NV,Diesel-Electric -Vertical-Diesel-Electric Engine Rated Horsepower (hp/engine)</t>
  </si>
  <si>
    <t>South Western Overthrust , NV,Diesel-Electric -Vertical-Diesel-Electric Engine Hours of Operation (hours/spud)</t>
  </si>
  <si>
    <t>South Western Overthrust , NV,Vertical-Generator Rated Horsepower (hp/engine)</t>
  </si>
  <si>
    <t>South Western Overthrust , NV,Diesel-Vertical-Generator Load Factor</t>
  </si>
  <si>
    <t>South Western Overthrust , NV,Vertical-Generator Number of Engine per Rig (number/rig)</t>
  </si>
  <si>
    <t>South Western Overthrust , NV,Vertical-Generator Hours of Operation (hours/spud)</t>
  </si>
  <si>
    <t>South Western Overthrust , NV,Vertical Percent of Engines Electrified (%)</t>
  </si>
  <si>
    <t>South Western Overthrust , NV,Vertical-Draw Rig Number of Engine per Rig (number/rig)</t>
  </si>
  <si>
    <t>South Western Overthrust , NV,Vertical-Draw Rig Rated Horsepower (hp/engine)</t>
  </si>
  <si>
    <t>South Western Overthrust , NV,Vertical-Draw Rig Load Factor</t>
  </si>
  <si>
    <t>South Western Overthrust , NV,Vertical-Draw Rig Hours of Operation (hours/spud)</t>
  </si>
  <si>
    <t>South Western Overthrust , NV,Vertical Drill Fuel Consumed (gallons)</t>
  </si>
  <si>
    <t>South Western Overthrust , NV,Vertical-Mud Pump Hours of Operation (hours/spud)</t>
  </si>
  <si>
    <t>South Western Overthrust , NV,Vertical-Mud Pump Number of Engine per Rig (number/rig)</t>
  </si>
  <si>
    <t>South Western Overthrust , NV,Vertical Drill Rig Mud Pumps Load Factor</t>
  </si>
  <si>
    <t>South Western Overthrust , NV,Vertical Drill Spud Depth (ft/spud)</t>
  </si>
  <si>
    <t>South Western Overthrust , NV,Vertical Drill Spud Duration (hrs/spud)</t>
  </si>
  <si>
    <t>South Western Overthrust , NV,Vertical-Mud Pump Rated Horsepower (hp/engine)</t>
  </si>
  <si>
    <t>South Western Overthrust , UT,Diesel-Electric -Vertical-Diesel-Electric Engine Load Factor</t>
  </si>
  <si>
    <t>South Western Overthrust , UT,Diesel-Electric -Vertical-Diesel-Electric Engine Number of Engine per Spud (number/rig)</t>
  </si>
  <si>
    <t>South Western Overthrust , UT,Diesel-Electric -Vertical-Diesel-Electric Engine Rated Horsepower (hp/engine)</t>
  </si>
  <si>
    <t>South Western Overthrust , UT,Diesel-Electric -Vertical-Diesel-Electric Engine Hours of Operation (hours/spud)</t>
  </si>
  <si>
    <t>South Western Overthrust , UT,Vertical-Generator Rated Horsepower (hp/engine)</t>
  </si>
  <si>
    <t>South Western Overthrust , UT,Diesel-Vertical-Generator Load Factor</t>
  </si>
  <si>
    <t>South Western Overthrust , UT,Vertical-Generator Number of Engine per Rig (number/rig)</t>
  </si>
  <si>
    <t>South Western Overthrust , UT,Vertical-Generator Hours of Operation (hours/spud)</t>
  </si>
  <si>
    <t>South Western Overthrust , UT,Vertical Percent of Engines Electrified (%)</t>
  </si>
  <si>
    <t>South Western Overthrust , UT,Vertical-Draw Rig Number of Engine per Rig (number/rig)</t>
  </si>
  <si>
    <t>South Western Overthrust , UT,Vertical-Draw Rig Rated Horsepower (hp/engine)</t>
  </si>
  <si>
    <t>South Western Overthrust , UT,Vertical-Draw Rig Load Factor</t>
  </si>
  <si>
    <t>South Western Overthrust , UT,Vertical-Draw Rig Hours of Operation (hours/spud)</t>
  </si>
  <si>
    <t>South Western Overthrust , UT,Vertical Drill Fuel Consumed (gallons)</t>
  </si>
  <si>
    <t>South Western Overthrust , UT,Vertical-Mud Pump Hours of Operation (hours/spud)</t>
  </si>
  <si>
    <t>South Western Overthrust , UT,Vertical-Mud Pump Number of Engine per Rig (number/rig)</t>
  </si>
  <si>
    <t>South Western Overthrust , UT,Vertical Drill Rig Mud Pumps Load Factor</t>
  </si>
  <si>
    <t>South Western Overthrust , UT,Vertical Drill Spud Depth (ft/spud)</t>
  </si>
  <si>
    <t>South Western Overthrust , UT,Vertical Drill Spud Duration (hrs/spud)</t>
  </si>
  <si>
    <t>South Western Overthrust , UT,Vertical-Mud Pump Rated Horsepower (hp/engine)</t>
  </si>
  <si>
    <t>Southeastern Alaska Provinces , AK,Diesel-Electric -Vertical-Diesel-Electric Engine Load Factor</t>
  </si>
  <si>
    <t>Southeastern Alaska Provinces , AK,Diesel-Electric -Vertical-Diesel-Electric Engine Number of Engine per Spud (number/rig)</t>
  </si>
  <si>
    <t>Southeastern Alaska Provinces , AK,Diesel-Electric -Vertical-Diesel-Electric Engine Rated Horsepower (hp/engine)</t>
  </si>
  <si>
    <t>Southeastern Alaska Provinces , AK,Diesel-Electric -Vertical-Diesel-Electric Engine Hours of Operation (hours/spud)</t>
  </si>
  <si>
    <t>Southeastern Alaska Provinces , AK,Vertical-Generator Rated Horsepower (hp/engine)</t>
  </si>
  <si>
    <t>Southeastern Alaska Provinces , AK,Diesel-Vertical-Generator Load Factor</t>
  </si>
  <si>
    <t>Southeastern Alaska Provinces , AK,Vertical-Generator Number of Engine per Rig (number/rig)</t>
  </si>
  <si>
    <t>Southeastern Alaska Provinces , AK,Vertical-Generator Hours of Operation (hours/spud)</t>
  </si>
  <si>
    <t>Southeastern Alaska Provinces , AK,Vertical Percent of Engines Electrified (%)</t>
  </si>
  <si>
    <t>Southeastern Alaska Provinces , AK,Vertical-Draw Rig Number of Engine per Rig (number/rig)</t>
  </si>
  <si>
    <t>Southeastern Alaska Provinces , AK,Vertical-Draw Rig Rated Horsepower (hp/engine)</t>
  </si>
  <si>
    <t>Southeastern Alaska Provinces , AK,Vertical-Draw Rig Load Factor</t>
  </si>
  <si>
    <t>Southeastern Alaska Provinces , AK,Vertical-Draw Rig Hours of Operation (hours/spud)</t>
  </si>
  <si>
    <t>Southeastern Alaska Provinces , AK,Vertical Drill Fuel Consumed (gallons)</t>
  </si>
  <si>
    <t>Southeastern Alaska Provinces , AK,Vertical-Mud Pump Hours of Operation (hours/spud)</t>
  </si>
  <si>
    <t>Southeastern Alaska Provinces , AK,Vertical-Mud Pump Number of Engine per Rig (number/rig)</t>
  </si>
  <si>
    <t>Southeastern Alaska Provinces , AK,Vertical Drill Rig Mud Pumps Load Factor</t>
  </si>
  <si>
    <t>Southeastern Alaska Provinces , AK,Vertical Drill Spud Depth (ft/spud)</t>
  </si>
  <si>
    <t>Southeastern Alaska Provinces , AK,Vertical Drill Spud Duration (hrs/spud)</t>
  </si>
  <si>
    <t>Southeastern Alaska Provinces , AK,Vertical-Mud Pump Rated Horsepower (hp/engine)</t>
  </si>
  <si>
    <t>Southern Oregon Basin , CA,Diesel-Electric -Vertical-Diesel-Electric Engine Load Factor</t>
  </si>
  <si>
    <t>Southern Oregon Basin , CA,Diesel-Electric -Vertical-Diesel-Electric Engine Number of Engine per Spud (number/rig)</t>
  </si>
  <si>
    <t>Southern Oregon Basin , CA,Diesel-Electric -Vertical-Diesel-Electric Engine Rated Horsepower (hp/engine)</t>
  </si>
  <si>
    <t>Southern Oregon Basin , CA,Diesel-Electric -Vertical-Diesel-Electric Engine Hours of Operation (hours/spud)</t>
  </si>
  <si>
    <t>Southern Oregon Basin , CA,Vertical-Generator Rated Horsepower (hp/engine)</t>
  </si>
  <si>
    <t>Southern Oregon Basin , CA,Diesel-Vertical-Generator Load Factor</t>
  </si>
  <si>
    <t>Southern Oregon Basin , CA,Vertical-Generator Number of Engine per Rig (number/rig)</t>
  </si>
  <si>
    <t>Southern Oregon Basin , CA,Vertical-Generator Hours of Operation (hours/spud)</t>
  </si>
  <si>
    <t>Southern Oregon Basin , CA,Vertical Percent of Engines Electrified (%)</t>
  </si>
  <si>
    <t>Southern Oregon Basin , CA,Vertical-Draw Rig Number of Engine per Rig (number/rig)</t>
  </si>
  <si>
    <t>Southern Oregon Basin , CA,Vertical-Draw Rig Rated Horsepower (hp/engine)</t>
  </si>
  <si>
    <t>Southern Oregon Basin , CA,Vertical-Draw Rig Load Factor</t>
  </si>
  <si>
    <t>Southern Oregon Basin , CA,Vertical-Draw Rig Hours of Operation (hours/spud)</t>
  </si>
  <si>
    <t>Southern Oregon Basin , CA,Vertical Drill Fuel Consumed (gallons)</t>
  </si>
  <si>
    <t>Southern Oregon Basin , CA,Vertical-Mud Pump Hours of Operation (hours/spud)</t>
  </si>
  <si>
    <t>Southern Oregon Basin , CA,Vertical-Mud Pump Number of Engine per Rig (number/rig)</t>
  </si>
  <si>
    <t>Southern Oregon Basin , CA,Vertical Drill Rig Mud Pumps Load Factor</t>
  </si>
  <si>
    <t>Southern Oregon Basin , CA,Vertical Drill Spud Depth (ft/spud)</t>
  </si>
  <si>
    <t>Southern Oregon Basin , CA,Vertical Drill Spud Duration (hrs/spud)</t>
  </si>
  <si>
    <t>Southern Oregon Basin , CA,Vertical-Mud Pump Rated Horsepower (hp/engine)</t>
  </si>
  <si>
    <t>Southern Oregon Basin , NV,Diesel-Electric -Vertical-Diesel-Electric Engine Load Factor</t>
  </si>
  <si>
    <t>Southern Oregon Basin , NV,Diesel-Electric -Vertical-Diesel-Electric Engine Number of Engine per Spud (number/rig)</t>
  </si>
  <si>
    <t>Southern Oregon Basin , NV,Diesel-Electric -Vertical-Diesel-Electric Engine Rated Horsepower (hp/engine)</t>
  </si>
  <si>
    <t>Southern Oregon Basin , NV,Diesel-Electric -Vertical-Diesel-Electric Engine Hours of Operation (hours/spud)</t>
  </si>
  <si>
    <t>Southern Oregon Basin , NV,Vertical-Generator Rated Horsepower (hp/engine)</t>
  </si>
  <si>
    <t>Southern Oregon Basin , NV,Diesel-Vertical-Generator Load Factor</t>
  </si>
  <si>
    <t>Southern Oregon Basin , NV,Vertical-Generator Number of Engine per Rig (number/rig)</t>
  </si>
  <si>
    <t>Southern Oregon Basin , NV,Vertical-Generator Hours of Operation (hours/spud)</t>
  </si>
  <si>
    <t>Southern Oregon Basin , NV,Vertical Percent of Engines Electrified (%)</t>
  </si>
  <si>
    <t>Southern Oregon Basin , NV,Vertical-Draw Rig Number of Engine per Rig (number/rig)</t>
  </si>
  <si>
    <t>Southern Oregon Basin , NV,Vertical-Draw Rig Rated Horsepower (hp/engine)</t>
  </si>
  <si>
    <t>Southern Oregon Basin , NV,Vertical-Draw Rig Load Factor</t>
  </si>
  <si>
    <t>Southern Oregon Basin , NV,Vertical-Draw Rig Hours of Operation (hours/spud)</t>
  </si>
  <si>
    <t>Southern Oregon Basin , NV,Vertical Drill Fuel Consumed (gallons)</t>
  </si>
  <si>
    <t>Southern Oregon Basin , NV,Vertical-Mud Pump Hours of Operation (hours/spud)</t>
  </si>
  <si>
    <t>Southern Oregon Basin , NV,Vertical-Mud Pump Number of Engine per Rig (number/rig)</t>
  </si>
  <si>
    <t>Southern Oregon Basin , NV,Vertical Drill Rig Mud Pumps Load Factor</t>
  </si>
  <si>
    <t>Southern Oregon Basin , NV,Vertical Drill Spud Depth (ft/spud)</t>
  </si>
  <si>
    <t>Southern Oregon Basin , NV,Vertical Drill Spud Duration (hrs/spud)</t>
  </si>
  <si>
    <t>Southern Oregon Basin , NV,Vertical-Mud Pump Rated Horsepower (hp/engine)</t>
  </si>
  <si>
    <t>Southern Oregon Basin , OR,Diesel-Electric -Vertical-Diesel-Electric Engine Load Factor</t>
  </si>
  <si>
    <t>Southern Oregon Basin , OR,Diesel-Electric -Vertical-Diesel-Electric Engine Number of Engine per Spud (number/rig)</t>
  </si>
  <si>
    <t>Southern Oregon Basin , OR,Diesel-Electric -Vertical-Diesel-Electric Engine Rated Horsepower (hp/engine)</t>
  </si>
  <si>
    <t>Southern Oregon Basin , OR,Diesel-Electric -Vertical-Diesel-Electric Engine Hours of Operation (hours/spud)</t>
  </si>
  <si>
    <t>Southern Oregon Basin , OR,Vertical-Generator Rated Horsepower (hp/engine)</t>
  </si>
  <si>
    <t>Southern Oregon Basin , OR,Diesel-Vertical-Generator Load Factor</t>
  </si>
  <si>
    <t>Southern Oregon Basin , OR,Vertical-Generator Number of Engine per Rig (number/rig)</t>
  </si>
  <si>
    <t>Southern Oregon Basin , OR,Vertical-Generator Hours of Operation (hours/spud)</t>
  </si>
  <si>
    <t>Southern Oregon Basin , OR,Vertical Percent of Engines Electrified (%)</t>
  </si>
  <si>
    <t>Southern Oregon Basin , OR,Vertical-Draw Rig Number of Engine per Rig (number/rig)</t>
  </si>
  <si>
    <t>Southern Oregon Basin , OR,Vertical-Draw Rig Rated Horsepower (hp/engine)</t>
  </si>
  <si>
    <t>Southern Oregon Basin , OR,Vertical-Draw Rig Load Factor</t>
  </si>
  <si>
    <t>Southern Oregon Basin , OR,Vertical-Draw Rig Hours of Operation (hours/spud)</t>
  </si>
  <si>
    <t>Southern Oregon Basin , OR,Vertical Drill Fuel Consumed (gallons)</t>
  </si>
  <si>
    <t>Southern Oregon Basin , OR,Vertical-Mud Pump Hours of Operation (hours/spud)</t>
  </si>
  <si>
    <t>Southern Oregon Basin , OR,Vertical-Mud Pump Number of Engine per Rig (number/rig)</t>
  </si>
  <si>
    <t>Southern Oregon Basin , OR,Vertical Drill Rig Mud Pumps Load Factor</t>
  </si>
  <si>
    <t>Southern Oregon Basin , OR,Vertical Drill Spud Depth (ft/spud)</t>
  </si>
  <si>
    <t>Southern Oregon Basin , OR,Vertical Drill Spud Duration (hrs/spud)</t>
  </si>
  <si>
    <t>Southern Oregon Basin , OR,Vertical-Mud Pump Rated Horsepower (hp/engine)</t>
  </si>
  <si>
    <t>Sweetgrass Arch , MT,Diesel-Electric -Vertical-Diesel-Electric Engine Load Factor</t>
  </si>
  <si>
    <t>Sweetgrass Arch , MT,Diesel-Electric -Vertical-Diesel-Electric Engine Number of Engine per Spud (number/rig)</t>
  </si>
  <si>
    <t>Sweetgrass Arch , MT,Diesel-Electric -Vertical-Diesel-Electric Engine Rated Horsepower (hp/engine)</t>
  </si>
  <si>
    <t>Sweetgrass Arch , MT,Diesel-Electric -Vertical-Diesel-Electric Engine Hours of Operation (hours/spud)</t>
  </si>
  <si>
    <t>Sweetgrass Arch , MT,Vertical-Generator Rated Horsepower (hp/engine)</t>
  </si>
  <si>
    <t>Sweetgrass Arch , MT,Diesel-Vertical-Generator Load Factor</t>
  </si>
  <si>
    <t>Sweetgrass Arch , MT,Vertical-Generator Number of Engine per Rig (number/rig)</t>
  </si>
  <si>
    <t>Sweetgrass Arch , MT,Vertical-Generator Hours of Operation (hours/spud)</t>
  </si>
  <si>
    <t>Sweetgrass Arch , MT,Vertical Percent of Engines Electrified (%)</t>
  </si>
  <si>
    <t>Sweetgrass Arch , MT,Vertical-Draw Rig Number of Engine per Rig (number/rig)</t>
  </si>
  <si>
    <t>Sweetgrass Arch , MT,Vertical-Draw Rig Rated Horsepower (hp/engine)</t>
  </si>
  <si>
    <t>Sweetgrass Arch , MT,Vertical-Draw Rig Load Factor</t>
  </si>
  <si>
    <t>Sweetgrass Arch , MT,Vertical-Draw Rig Hours of Operation (hours/spud)</t>
  </si>
  <si>
    <t>Sweetgrass Arch , MT,Vertical Drill Fuel Consumed (gallons)</t>
  </si>
  <si>
    <t>Sweetgrass Arch , MT,Vertical-Mud Pump Hours of Operation (hours/spud)</t>
  </si>
  <si>
    <t>Sweetgrass Arch , MT,Vertical-Mud Pump Number of Engine per Rig (number/rig)</t>
  </si>
  <si>
    <t>Sweetgrass Arch , MT,Vertical Drill Rig Mud Pumps Load Factor</t>
  </si>
  <si>
    <t>Sweetgrass Arch , MT,Vertical Drill Spud Depth (ft/spud)</t>
  </si>
  <si>
    <t>Sweetgrass Arch , MT,Vertical Drill Spud Duration (hrs/spud)</t>
  </si>
  <si>
    <t>Sweetgrass Arch , MT,Vertical-Mud Pump Rated Horsepower (hp/engine)</t>
  </si>
  <si>
    <t>Uinta Basin , UT,Diesel-Electric -Vertical-Diesel-Electric Engine Load Factor</t>
  </si>
  <si>
    <t>Uinta Basin , UT,Diesel-Electric -Vertical-Diesel-Electric Engine Number of Engine per Spud (number/rig)</t>
  </si>
  <si>
    <t>Uinta Basin , UT,Diesel-Electric -Vertical-Diesel-Electric Engine Rated Horsepower (hp/engine)</t>
  </si>
  <si>
    <t>Uinta Basin , UT,Diesel-Electric -Vertical-Diesel-Electric Engine Hours of Operation (hours/spud)</t>
  </si>
  <si>
    <t>Uinta Basin , UT,Vertical-Generator Rated Horsepower (hp/engine)</t>
  </si>
  <si>
    <t>Uinta Basin , UT,Diesel-Vertical-Generator Load Factor</t>
  </si>
  <si>
    <t>Uinta Basin , UT,Vertical-Generator Number of Engine per Rig (number/rig)</t>
  </si>
  <si>
    <t>Uinta Basin , UT,Vertical-Generator Hours of Operation (hours/spud)</t>
  </si>
  <si>
    <t>Uinta Basin , UT,Vertical Percent of Engines Electrified (%)</t>
  </si>
  <si>
    <t>Uinta Basin , UT,Vertical-Draw Rig Number of Engine per Rig (number/rig)</t>
  </si>
  <si>
    <t>Uinta Basin , UT,Vertical-Draw Rig Rated Horsepower (hp/engine)</t>
  </si>
  <si>
    <t>Uinta Basin , UT,Vertical-Draw Rig Load Factor</t>
  </si>
  <si>
    <t>Uinta Basin , UT,Vertical-Draw Rig Hours of Operation (hours/spud)</t>
  </si>
  <si>
    <t>Uinta Basin , UT,Vertical Drill Fuel Consumed (gallons)</t>
  </si>
  <si>
    <t>Uinta Basin , UT,Vertical-Mud Pump Hours of Operation (hours/spud)</t>
  </si>
  <si>
    <t>Uinta Basin , UT,Vertical-Mud Pump Number of Engine per Rig (number/rig)</t>
  </si>
  <si>
    <t>Uinta Basin , UT,Vertical Drill Rig Mud Pumps Load Factor</t>
  </si>
  <si>
    <t>Uinta Basin , UT,Vertical Drill Spud Depth (ft/spud)</t>
  </si>
  <si>
    <t>Uinta Basin , UT,Vertical Drill Spud Duration (hrs/spud)</t>
  </si>
  <si>
    <t>Uinta Basin , UT,Vertical-Mud Pump Rated Horsepower (hp/engine)</t>
  </si>
  <si>
    <t>Ventura Basin , CA,Diesel-Electric -Vertical-Diesel-Electric Engine Load Factor</t>
  </si>
  <si>
    <t>Ventura Basin , CA,Diesel-Electric -Vertical-Diesel-Electric Engine Number of Engine per Spud (number/rig)</t>
  </si>
  <si>
    <t>Ventura Basin , CA,Diesel-Electric -Vertical-Diesel-Electric Engine Rated Horsepower (hp/engine)</t>
  </si>
  <si>
    <t>Ventura Basin , CA,Diesel-Electric -Vertical-Diesel-Electric Engine Hours of Operation (hours/spud)</t>
  </si>
  <si>
    <t>Ventura Basin , CA,Vertical-Generator Rated Horsepower (hp/engine)</t>
  </si>
  <si>
    <t>Ventura Basin , CA,Diesel-Vertical-Generator Load Factor</t>
  </si>
  <si>
    <t>Ventura Basin , CA,Vertical-Generator Number of Engine per Rig (number/rig)</t>
  </si>
  <si>
    <t>Ventura Basin , CA,Vertical-Generator Hours of Operation (hours/spud)</t>
  </si>
  <si>
    <t>Ventura Basin , CA,Vertical Percent of Engines Electrified (%)</t>
  </si>
  <si>
    <t>Ventura Basin , CA,Vertical-Draw Rig Number of Engine per Rig (number/rig)</t>
  </si>
  <si>
    <t>Ventura Basin , CA,Vertical-Draw Rig Rated Horsepower (hp/engine)</t>
  </si>
  <si>
    <t>Ventura Basin , CA,Vertical-Draw Rig Load Factor</t>
  </si>
  <si>
    <t>Ventura Basin , CA,Vertical-Draw Rig Hours of Operation (hours/spud)</t>
  </si>
  <si>
    <t>Ventura Basin , CA,Vertical Drill Fuel Consumed (gallons)</t>
  </si>
  <si>
    <t>Ventura Basin , CA,Vertical-Mud Pump Hours of Operation (hours/spud)</t>
  </si>
  <si>
    <t>Ventura Basin , CA,Vertical-Mud Pump Number of Engine per Rig (number/rig)</t>
  </si>
  <si>
    <t>Ventura Basin , CA,Vertical Drill Rig Mud Pumps Load Factor</t>
  </si>
  <si>
    <t>Ventura Basin , CA,Vertical Drill Spud Depth (ft/spud)</t>
  </si>
  <si>
    <t>Ventura Basin , CA,Vertical Drill Spud Duration (hrs/spud)</t>
  </si>
  <si>
    <t>Ventura Basin , CA,Vertical-Mud Pump Rated Horsepower (hp/engine)</t>
  </si>
  <si>
    <t>Western Columbia Basin , OR,Diesel-Electric -Vertical-Diesel-Electric Engine Load Factor</t>
  </si>
  <si>
    <t>Western Columbia Basin , OR,Diesel-Electric -Vertical-Diesel-Electric Engine Number of Engine per Spud (number/rig)</t>
  </si>
  <si>
    <t>Western Columbia Basin , OR,Diesel-Electric -Vertical-Diesel-Electric Engine Rated Horsepower (hp/engine)</t>
  </si>
  <si>
    <t>Western Columbia Basin , OR,Diesel-Electric -Vertical-Diesel-Electric Engine Hours of Operation (hours/spud)</t>
  </si>
  <si>
    <t>Western Columbia Basin , OR,Vertical-Generator Rated Horsepower (hp/engine)</t>
  </si>
  <si>
    <t>Western Columbia Basin , OR,Diesel-Vertical-Generator Load Factor</t>
  </si>
  <si>
    <t>Western Columbia Basin , OR,Vertical-Generator Number of Engine per Rig (number/rig)</t>
  </si>
  <si>
    <t>Western Columbia Basin , OR,Vertical-Generator Hours of Operation (hours/spud)</t>
  </si>
  <si>
    <t>Western Columbia Basin , OR,Vertical Percent of Engines Electrified (%)</t>
  </si>
  <si>
    <t>Western Columbia Basin , OR,Vertical-Draw Rig Number of Engine per Rig (number/rig)</t>
  </si>
  <si>
    <t>Western Columbia Basin , OR,Vertical-Draw Rig Rated Horsepower (hp/engine)</t>
  </si>
  <si>
    <t>Western Columbia Basin , OR,Vertical-Draw Rig Load Factor</t>
  </si>
  <si>
    <t>Western Columbia Basin , OR,Vertical-Draw Rig Hours of Operation (hours/spud)</t>
  </si>
  <si>
    <t>Western Columbia Basin , OR,Vertical Drill Fuel Consumed (gallons)</t>
  </si>
  <si>
    <t>Western Columbia Basin , OR,Vertical-Mud Pump Hours of Operation (hours/spud)</t>
  </si>
  <si>
    <t>Western Columbia Basin , OR,Vertical-Mud Pump Number of Engine per Rig (number/rig)</t>
  </si>
  <si>
    <t>Western Columbia Basin , OR,Vertical Drill Rig Mud Pumps Load Factor</t>
  </si>
  <si>
    <t>Western Columbia Basin , OR,Vertical Drill Spud Depth (ft/spud)</t>
  </si>
  <si>
    <t>Western Columbia Basin , OR,Vertical Drill Spud Duration (hrs/spud)</t>
  </si>
  <si>
    <t>Western Columbia Basin , OR,Vertical-Mud Pump Rated Horsepower (hp/engine)</t>
  </si>
  <si>
    <t>Western Columbia Basin , WA,Diesel-Electric -Vertical-Diesel-Electric Engine Load Factor</t>
  </si>
  <si>
    <t>Western Columbia Basin , WA,Diesel-Electric -Vertical-Diesel-Electric Engine Number of Engine per Spud (number/rig)</t>
  </si>
  <si>
    <t>Western Columbia Basin , WA,Diesel-Electric -Vertical-Diesel-Electric Engine Rated Horsepower (hp/engine)</t>
  </si>
  <si>
    <t>Western Columbia Basin , WA,Diesel-Electric -Vertical-Diesel-Electric Engine Hours of Operation (hours/spud)</t>
  </si>
  <si>
    <t>Western Columbia Basin , WA,Vertical-Generator Rated Horsepower (hp/engine)</t>
  </si>
  <si>
    <t>Western Columbia Basin , WA,Diesel-Vertical-Generator Load Factor</t>
  </si>
  <si>
    <t>Western Columbia Basin , WA,Vertical-Generator Number of Engine per Rig (number/rig)</t>
  </si>
  <si>
    <t>Western Columbia Basin , WA,Vertical-Generator Hours of Operation (hours/spud)</t>
  </si>
  <si>
    <t>Western Columbia Basin , WA,Vertical Percent of Engines Electrified (%)</t>
  </si>
  <si>
    <t>Western Columbia Basin , WA,Vertical-Draw Rig Number of Engine per Rig (number/rig)</t>
  </si>
  <si>
    <t>Western Columbia Basin , WA,Vertical-Draw Rig Rated Horsepower (hp/engine)</t>
  </si>
  <si>
    <t>Western Columbia Basin , WA,Vertical-Draw Rig Load Factor</t>
  </si>
  <si>
    <t>Western Columbia Basin , WA,Vertical-Draw Rig Hours of Operation (hours/spud)</t>
  </si>
  <si>
    <t>Western Columbia Basin , WA,Vertical Drill Fuel Consumed (gallons)</t>
  </si>
  <si>
    <t>Western Columbia Basin , WA,Vertical-Mud Pump Hours of Operation (hours/spud)</t>
  </si>
  <si>
    <t>Western Columbia Basin , WA,Vertical-Mud Pump Number of Engine per Rig (number/rig)</t>
  </si>
  <si>
    <t>Western Columbia Basin , WA,Vertical Drill Rig Mud Pumps Load Factor</t>
  </si>
  <si>
    <t>Western Columbia Basin , WA,Vertical Drill Spud Depth (ft/spud)</t>
  </si>
  <si>
    <t>Western Columbia Basin , WA,Vertical Drill Spud Duration (hrs/spud)</t>
  </si>
  <si>
    <t>Western Columbia Basin , WA,Vertical-Mud Pump Rated Horsepower (hp/engine)</t>
  </si>
  <si>
    <t>Williston Basin , MT,Diesel-Electric -Vertical-Diesel-Electric Engine Load Factor</t>
  </si>
  <si>
    <t>Williston Basin , MT,Diesel-Electric -Vertical-Diesel-Electric Engine Number of Engine per Spud (number/rig)</t>
  </si>
  <si>
    <t>Williston Basin , MT,Diesel-Electric -Vertical-Diesel-Electric Engine Rated Horsepower (hp/engine)</t>
  </si>
  <si>
    <t>Williston Basin , MT,Diesel-Electric -Vertical-Diesel-Electric Engine Hours of Operation (hours/spud)</t>
  </si>
  <si>
    <t>Williston Basin , MT,Vertical-Generator Rated Horsepower (hp/engine)</t>
  </si>
  <si>
    <t>Williston Basin , MT,Diesel-Vertical-Generator Load Factor</t>
  </si>
  <si>
    <t>Williston Basin , MT,Vertical-Generator Number of Engine per Rig (number/rig)</t>
  </si>
  <si>
    <t>Williston Basin , MT,Vertical-Generator Hours of Operation (hours/spud)</t>
  </si>
  <si>
    <t>Williston Basin , MT,Vertical Percent of Engines Electrified (%)</t>
  </si>
  <si>
    <t>Williston Basin , MT,Vertical-Draw Rig Number of Engine per Rig (number/rig)</t>
  </si>
  <si>
    <t>Williston Basin , MT,Vertical-Draw Rig Rated Horsepower (hp/engine)</t>
  </si>
  <si>
    <t>Williston Basin , MT,Vertical-Draw Rig Load Factor</t>
  </si>
  <si>
    <t>Williston Basin , MT,Vertical-Draw Rig Hours of Operation (hours/spud)</t>
  </si>
  <si>
    <t>Williston Basin , MT,Vertical Drill Fuel Consumed (gallons)</t>
  </si>
  <si>
    <t>Williston Basin , MT,Vertical-Mud Pump Hours of Operation (hours/spud)</t>
  </si>
  <si>
    <t>Williston Basin , MT,Vertical-Mud Pump Number of Engine per Rig (number/rig)</t>
  </si>
  <si>
    <t>Williston Basin , MT,Vertical Drill Rig Mud Pumps Load Factor</t>
  </si>
  <si>
    <t>Williston Basin , MT,Vertical Drill Spud Depth (ft/spud)</t>
  </si>
  <si>
    <t>Williston Basin , MT,Vertical Drill Spud Duration (hrs/spud)</t>
  </si>
  <si>
    <t>Williston Basin , MT,Vertical-Mud Pump Rated Horsepower (hp/engine)</t>
  </si>
  <si>
    <t>Williston Basin , ND,Diesel-Electric -Vertical-Diesel-Electric Engine Load Factor</t>
  </si>
  <si>
    <t>Williston Basin , ND,Diesel-Electric -Vertical-Diesel-Electric Engine Number of Engine per Spud (number/rig)</t>
  </si>
  <si>
    <t>Williston Basin , ND,Diesel-Electric -Vertical-Diesel-Electric Engine Rated Horsepower (hp/engine)</t>
  </si>
  <si>
    <t>Williston Basin , ND,Diesel-Electric -Vertical-Diesel-Electric Engine Hours of Operation (hours/spud)</t>
  </si>
  <si>
    <t>Williston Basin , ND,Vertical-Generator Rated Horsepower (hp/engine)</t>
  </si>
  <si>
    <t>Williston Basin , ND,Diesel-Vertical-Generator Load Factor</t>
  </si>
  <si>
    <t>Williston Basin , ND,Vertical-Generator Number of Engine per Rig (number/rig)</t>
  </si>
  <si>
    <t>Williston Basin , ND,Vertical-Generator Hours of Operation (hours/spud)</t>
  </si>
  <si>
    <t>Williston Basin , ND,Vertical Percent of Engines Electrified (%)</t>
  </si>
  <si>
    <t>Williston Basin , ND,Vertical-Draw Rig Number of Engine per Rig (number/rig)</t>
  </si>
  <si>
    <t>Williston Basin , ND,Vertical-Draw Rig Rated Horsepower (hp/engine)</t>
  </si>
  <si>
    <t>Williston Basin , ND,Vertical-Draw Rig Load Factor</t>
  </si>
  <si>
    <t>Williston Basin , ND,Vertical-Draw Rig Hours of Operation (hours/spud)</t>
  </si>
  <si>
    <t>Williston Basin , ND,Vertical Drill Fuel Consumed (gallons)</t>
  </si>
  <si>
    <t>Williston Basin , ND,Vertical-Mud Pump Hours of Operation (hours/spud)</t>
  </si>
  <si>
    <t>Williston Basin , ND,Vertical-Mud Pump Number of Engine per Rig (number/rig)</t>
  </si>
  <si>
    <t>Williston Basin , ND,Vertical Drill Rig Mud Pumps Load Factor</t>
  </si>
  <si>
    <t>Williston Basin , ND,Vertical Drill Spud Depth (ft/spud)</t>
  </si>
  <si>
    <t>Williston Basin , ND,Vertical Drill Spud Duration (hrs/spud)</t>
  </si>
  <si>
    <t>Williston Basin , ND,Vertical-Mud Pump Rated Horsepower (hp/engine)</t>
  </si>
  <si>
    <t>Williston Basin , SD,Diesel-Electric -Vertical-Diesel-Electric Engine Load Factor</t>
  </si>
  <si>
    <t>Williston Basin , SD,Diesel-Electric -Vertical-Diesel-Electric Engine Number of Engine per Spud (number/rig)</t>
  </si>
  <si>
    <t>Williston Basin , SD,Diesel-Electric -Vertical-Diesel-Electric Engine Rated Horsepower (hp/engine)</t>
  </si>
  <si>
    <t>Williston Basin , SD,Diesel-Electric -Vertical-Diesel-Electric Engine Hours of Operation (hours/spud)</t>
  </si>
  <si>
    <t>Williston Basin , SD,Vertical-Generator Rated Horsepower (hp/engine)</t>
  </si>
  <si>
    <t>Williston Basin , SD,Diesel-Vertical-Generator Load Factor</t>
  </si>
  <si>
    <t>Williston Basin , SD,Vertical-Generator Number of Engine per Rig (number/rig)</t>
  </si>
  <si>
    <t>Williston Basin , SD,Vertical-Generator Hours of Operation (hours/spud)</t>
  </si>
  <si>
    <t>Williston Basin , SD,Vertical Percent of Engines Electrified (%)</t>
  </si>
  <si>
    <t>Williston Basin , SD,Vertical-Draw Rig Number of Engine per Rig (number/rig)</t>
  </si>
  <si>
    <t>Williston Basin , SD,Vertical-Draw Rig Rated Horsepower (hp/engine)</t>
  </si>
  <si>
    <t>Williston Basin , SD,Vertical-Draw Rig Load Factor</t>
  </si>
  <si>
    <t>Williston Basin , SD,Vertical-Draw Rig Hours of Operation (hours/spud)</t>
  </si>
  <si>
    <t>Williston Basin , SD,Vertical Drill Fuel Consumed (gallons)</t>
  </si>
  <si>
    <t>Williston Basin , SD,Vertical-Mud Pump Hours of Operation (hours/spud)</t>
  </si>
  <si>
    <t>Williston Basin , SD,Vertical-Mud Pump Number of Engine per Rig (number/rig)</t>
  </si>
  <si>
    <t>Williston Basin , SD,Vertical Drill Rig Mud Pumps Load Factor</t>
  </si>
  <si>
    <t>Williston Basin , SD,Vertical Drill Spud Depth (ft/spud)</t>
  </si>
  <si>
    <t>Williston Basin , SD,Vertical Drill Spud Duration (hrs/spud)</t>
  </si>
  <si>
    <t>Williston Basin , SD,Vertical-Mud Pump Rated Horsepower (hp/engine)</t>
  </si>
  <si>
    <t>Wind River Basin , WY,Diesel-Electric -Vertical-Diesel-Electric Engine Load Factor</t>
  </si>
  <si>
    <t>Wind River Basin , WY,Diesel-Electric -Vertical-Diesel-Electric Engine Number of Engine per Spud (number/rig)</t>
  </si>
  <si>
    <t>Wind River Basin , WY,Diesel-Electric -Vertical-Diesel-Electric Engine Rated Horsepower (hp/engine)</t>
  </si>
  <si>
    <t>Wind River Basin , WY,Diesel-Electric -Vertical-Diesel-Electric Engine Hours of Operation (hours/spud)</t>
  </si>
  <si>
    <t>Wind River Basin , WY,Vertical-Generator Rated Horsepower (hp/engine)</t>
  </si>
  <si>
    <t>Wind River Basin , WY,Diesel-Vertical-Generator Load Factor</t>
  </si>
  <si>
    <t>Wind River Basin , WY,Vertical-Generator Number of Engine per Rig (number/rig)</t>
  </si>
  <si>
    <t>Wind River Basin , WY,Vertical-Generator Hours of Operation (hours/spud)</t>
  </si>
  <si>
    <t>Wind River Basin , WY,Vertical Percent of Engines Electrified (%)</t>
  </si>
  <si>
    <t>Wind River Basin , WY,Vertical-Draw Rig Number of Engine per Rig (number/rig)</t>
  </si>
  <si>
    <t>Wind River Basin , WY,Vertical-Draw Rig Rated Horsepower (hp/engine)</t>
  </si>
  <si>
    <t>Wind River Basin , WY,Vertical-Draw Rig Load Factor</t>
  </si>
  <si>
    <t>Wind River Basin , WY,Vertical-Draw Rig Hours of Operation (hours/spud)</t>
  </si>
  <si>
    <t>Wind River Basin , WY,Vertical Drill Fuel Consumed (gallons)</t>
  </si>
  <si>
    <t>Wind River Basin , WY,Vertical-Mud Pump Hours of Operation (hours/spud)</t>
  </si>
  <si>
    <t>Wind River Basin , WY,Vertical-Mud Pump Number of Engine per Rig (number/rig)</t>
  </si>
  <si>
    <t>Wind River Basin , WY,Vertical Drill Rig Mud Pumps Load Factor</t>
  </si>
  <si>
    <t>Wind River Basin , WY,Vertical Drill Spud Depth (ft/spud)</t>
  </si>
  <si>
    <t>Wind River Basin , WY,Vertical Drill Spud Duration (hrs/spud)</t>
  </si>
  <si>
    <t>Wind River Basin , WY,Vertical-Mud Pump Rated Horsepower (hp/engine)</t>
  </si>
  <si>
    <t>Yellowstone Province , WY,Diesel-Electric -Vertical-Diesel-Electric Engine Load Factor</t>
  </si>
  <si>
    <t>Yellowstone Province , WY,Diesel-Electric -Vertical-Diesel-Electric Engine Number of Engine per Spud (number/rig)</t>
  </si>
  <si>
    <t>Yellowstone Province , WY,Diesel-Electric -Vertical-Diesel-Electric Engine Rated Horsepower (hp/engine)</t>
  </si>
  <si>
    <t>Yellowstone Province , WY,Diesel-Electric -Vertical-Diesel-Electric Engine Hours of Operation (hours/spud)</t>
  </si>
  <si>
    <t>Yellowstone Province , WY,Vertical-Generator Rated Horsepower (hp/engine)</t>
  </si>
  <si>
    <t>Yellowstone Province , WY,Diesel-Vertical-Generator Load Factor</t>
  </si>
  <si>
    <t>Yellowstone Province , WY,Vertical-Generator Number of Engine per Rig (number/rig)</t>
  </si>
  <si>
    <t>Yellowstone Province , WY,Vertical-Generator Hours of Operation (hours/spud)</t>
  </si>
  <si>
    <t>Yellowstone Province , WY,Vertical Percent of Engines Electrified (%)</t>
  </si>
  <si>
    <t>Yellowstone Province , WY,Vertical-Draw Rig Number of Engine per Rig (number/rig)</t>
  </si>
  <si>
    <t>Yellowstone Province , WY,Vertical-Draw Rig Rated Horsepower (hp/engine)</t>
  </si>
  <si>
    <t>Yellowstone Province , WY,Vertical-Draw Rig Load Factor</t>
  </si>
  <si>
    <t>Yellowstone Province , WY,Vertical-Draw Rig Hours of Operation (hours/spud)</t>
  </si>
  <si>
    <t>Yellowstone Province , WY,Vertical Drill Fuel Consumed (gallons)</t>
  </si>
  <si>
    <t>Yellowstone Province , WY,Vertical-Mud Pump Hours of Operation (hours/spud)</t>
  </si>
  <si>
    <t>Yellowstone Province , WY,Vertical-Mud Pump Number of Engine per Rig (number/rig)</t>
  </si>
  <si>
    <t>Yellowstone Province , WY,Vertical Drill Rig Mud Pumps Load Factor</t>
  </si>
  <si>
    <t>Yellowstone Province , WY,Vertical Drill Spud Depth (ft/spud)</t>
  </si>
  <si>
    <t>Yellowstone Province , WY,Vertical Drill Spud Duration (hrs/spud)</t>
  </si>
  <si>
    <t>Yellowstone Province , WY,Vertical-Mud Pump Rated Horsepower (hp/engine)</t>
  </si>
  <si>
    <t>Yukon-Koyukuk Province , AK,Diesel-Electric -Vertical-Diesel-Electric Engine Load Factor</t>
  </si>
  <si>
    <t>Yukon-Koyukuk Province , AK,Diesel-Electric -Vertical-Diesel-Electric Engine Number of Engine per Spud (number/rig)</t>
  </si>
  <si>
    <t>Yukon-Koyukuk Province , AK,Diesel-Electric -Vertical-Diesel-Electric Engine Rated Horsepower (hp/engine)</t>
  </si>
  <si>
    <t>Yukon-Koyukuk Province , AK,Diesel-Electric -Vertical-Diesel-Electric Engine Hours of Operation (hours/spud)</t>
  </si>
  <si>
    <t>Yukon-Koyukuk Province , AK,Vertical-Generator Rated Horsepower (hp/engine)</t>
  </si>
  <si>
    <t>Yukon-Koyukuk Province , AK,Diesel-Vertical-Generator Load Factor</t>
  </si>
  <si>
    <t>Yukon-Koyukuk Province , AK,Vertical-Generator Number of Engine per Rig (number/rig)</t>
  </si>
  <si>
    <t>Yukon-Koyukuk Province , AK,Vertical-Generator Hours of Operation (hours/spud)</t>
  </si>
  <si>
    <t>Yukon-Koyukuk Province , AK,Vertical Percent of Engines Electrified (%)</t>
  </si>
  <si>
    <t>Yukon-Koyukuk Province , AK,Vertical-Draw Rig Number of Engine per Rig (number/rig)</t>
  </si>
  <si>
    <t>Yukon-Koyukuk Province , AK,Vertical-Draw Rig Rated Horsepower (hp/engine)</t>
  </si>
  <si>
    <t>Yukon-Koyukuk Province , AK,Vertical-Draw Rig Load Factor</t>
  </si>
  <si>
    <t>Yukon-Koyukuk Province , AK,Vertical-Draw Rig Hours of Operation (hours/spud)</t>
  </si>
  <si>
    <t>Yukon-Koyukuk Province , AK,Vertical Drill Fuel Consumed (gallons)</t>
  </si>
  <si>
    <t>Yukon-Koyukuk Province , AK,Vertical-Mud Pump Hours of Operation (hours/spud)</t>
  </si>
  <si>
    <t>Yukon-Koyukuk Province , AK,Vertical-Mud Pump Number of Engine per Rig (number/rig)</t>
  </si>
  <si>
    <t>Yukon-Koyukuk Province , AK,Vertical Drill Rig Mud Pumps Load Factor</t>
  </si>
  <si>
    <t>Yukon-Koyukuk Province , AK,Vertical Drill Spud Depth (ft/spud)</t>
  </si>
  <si>
    <t>Yukon-Koyukuk Province , AK,Vertical Drill Spud Duration (hrs/spud)</t>
  </si>
  <si>
    <t>Yukon-Koyukuk Province , AK,Vertical-Mud Pump Rated Horsepower (hp/engine)</t>
  </si>
  <si>
    <t>Ozark Uplift , AR,Diesel-Electric -Vertical-Diesel-Electric Engine Load Factor</t>
  </si>
  <si>
    <t>Ozark Uplift , AR,Diesel-Electric -Vertical-Diesel-Electric Engine Number of Engine per Spud (number/rig)</t>
  </si>
  <si>
    <t>Ozark Uplift , AR,Diesel-Electric -Vertical-Diesel-Electric Engine Rated Horsepower (hp/engine)</t>
  </si>
  <si>
    <t>Ozark Uplift , AR,Diesel-Electric -Vertical-Diesel-Electric Engine Hours of Operation (hours/spud)</t>
  </si>
  <si>
    <t>Ozark Uplift , AR,Vertical-Generator Rated Horsepower (hp/engine)</t>
  </si>
  <si>
    <t>Ozark Uplift , AR,Diesel-Vertical-Generator Load Factor</t>
  </si>
  <si>
    <t>Ozark Uplift , AR,Vertical-Generator Number of Engine per Rig (number/rig)</t>
  </si>
  <si>
    <t>Ozark Uplift , AR,Vertical-Generator Hours of Operation (hours/spud)</t>
  </si>
  <si>
    <t>Ozark Uplift , AR,Vertical Percent of Engines Electrified (%)</t>
  </si>
  <si>
    <t>Ozark Uplift , AR,Vertical-Draw Rig Number of Engine per Rig (number/rig)</t>
  </si>
  <si>
    <t>Ozark Uplift , AR,Vertical-Draw Rig Rated Horsepower (hp/engine)</t>
  </si>
  <si>
    <t>Ozark Uplift , AR,Vertical-Draw Rig Load Factor</t>
  </si>
  <si>
    <t>Ozark Uplift , AR,Vertical-Draw Rig Hours of Operation (hours/spud)</t>
  </si>
  <si>
    <t>Ozark Uplift , AR,Vertical Drill Fuel Consumed (gallons)</t>
  </si>
  <si>
    <t>Ozark Uplift , AR,Vertical-Mud Pump Hours of Operation (hours/spud)</t>
  </si>
  <si>
    <t>Ozark Uplift , AR,Vertical-Mud Pump Number of Engine per Rig (number/rig)</t>
  </si>
  <si>
    <t>Ozark Uplift , AR,Vertical Drill Rig Mud Pumps Load Factor</t>
  </si>
  <si>
    <t>Ozark Uplift , AR,Vertical Drill Spud Depth (ft/spud)</t>
  </si>
  <si>
    <t>Ozark Uplift , AR,Vertical Drill Spud Duration (hrs/spud)</t>
  </si>
  <si>
    <t>Ozark Uplift , AR,Vertical-Mud Pump Rated Horsepower (hp/engine)</t>
  </si>
  <si>
    <t>Ozark Uplift , MO,Diesel-Electric -Vertical-Diesel-Electric Engine Load Factor</t>
  </si>
  <si>
    <t>Ozark Uplift , MO,Diesel-Electric -Vertical-Diesel-Electric Engine Number of Engine per Spud (number/rig)</t>
  </si>
  <si>
    <t>Ozark Uplift , MO,Diesel-Electric -Vertical-Diesel-Electric Engine Rated Horsepower (hp/engine)</t>
  </si>
  <si>
    <t>Ozark Uplift , MO,Diesel-Electric -Vertical-Diesel-Electric Engine Hours of Operation (hours/spud)</t>
  </si>
  <si>
    <t>Ozark Uplift , MO,Vertical-Generator Rated Horsepower (hp/engine)</t>
  </si>
  <si>
    <t>Ozark Uplift , MO,Diesel-Vertical-Generator Load Factor</t>
  </si>
  <si>
    <t>Ozark Uplift , MO,Vertical-Generator Number of Engine per Rig (number/rig)</t>
  </si>
  <si>
    <t>Ozark Uplift , MO,Vertical-Generator Hours of Operation (hours/spud)</t>
  </si>
  <si>
    <t>Ozark Uplift , MO,Vertical Percent of Engines Electrified (%)</t>
  </si>
  <si>
    <t>Ozark Uplift , MO,Vertical-Draw Rig Number of Engine per Rig (number/rig)</t>
  </si>
  <si>
    <t>Ozark Uplift , MO,Vertical-Draw Rig Rated Horsepower (hp/engine)</t>
  </si>
  <si>
    <t>Ozark Uplift , MO,Vertical-Draw Rig Load Factor</t>
  </si>
  <si>
    <t>Ozark Uplift , MO,Vertical-Draw Rig Hours of Operation (hours/spud)</t>
  </si>
  <si>
    <t>Ozark Uplift , MO,Vertical Drill Fuel Consumed (gallons)</t>
  </si>
  <si>
    <t>Ozark Uplift , MO,Vertical-Mud Pump Hours of Operation (hours/spud)</t>
  </si>
  <si>
    <t>Ozark Uplift , MO,Vertical-Mud Pump Number of Engine per Rig (number/rig)</t>
  </si>
  <si>
    <t>Ozark Uplift , MO,Vertical Drill Rig Mud Pumps Load Factor</t>
  </si>
  <si>
    <t>Ozark Uplift , MO,Vertical Drill Spud Depth (ft/spud)</t>
  </si>
  <si>
    <t>Ozark Uplift , MO,Vertical Drill Spud Duration (hrs/spud)</t>
  </si>
  <si>
    <t>Ozark Uplift , MO,Vertical-Mud Pump Rated Horsepower (hp/engine)</t>
  </si>
  <si>
    <t>Arkoma Basin , AR,Diesel-Electric -Vertical-Diesel-Electric Engine Load Factor</t>
  </si>
  <si>
    <t>Arkoma Basin , AR,Diesel-Electric -Vertical-Diesel-Electric Engine Number of Engine per Spud (number/rig)</t>
  </si>
  <si>
    <t>Arkoma Basin , AR,Diesel-Electric -Vertical-Diesel-Electric Engine Rated Horsepower (hp/engine)</t>
  </si>
  <si>
    <t>Arkoma Basin , AR,Diesel-Electric -Vertical-Diesel-Electric Engine Hours of Operation (hours/spud)</t>
  </si>
  <si>
    <t>Arkoma Basin , AR,Vertical-Generator Rated Horsepower (hp/engine)</t>
  </si>
  <si>
    <t>Arkoma Basin , AR,Diesel-Vertical-Generator Load Factor</t>
  </si>
  <si>
    <t>Arkoma Basin , AR,Vertical-Generator Number of Engine per Rig (number/rig)</t>
  </si>
  <si>
    <t>Arkoma Basin , AR,Vertical-Generator Hours of Operation (hours/spud)</t>
  </si>
  <si>
    <t>Arkoma Basin , AR,Vertical Percent of Engines Electrified (%)</t>
  </si>
  <si>
    <t>Arkoma Basin , AR,Vertical-Draw Rig Number of Engine per Rig (number/rig)</t>
  </si>
  <si>
    <t>Arkoma Basin , AR,Vertical-Draw Rig Rated Horsepower (hp/engine)</t>
  </si>
  <si>
    <t>Arkoma Basin , AR,Vertical-Draw Rig Load Factor</t>
  </si>
  <si>
    <t>Arkoma Basin , AR,Vertical-Draw Rig Hours of Operation (hours/spud)</t>
  </si>
  <si>
    <t>Arkoma Basin , AR,Vertical Drill Fuel Consumed (gallons)</t>
  </si>
  <si>
    <t>Arkoma Basin , AR,Vertical-Mud Pump Hours of Operation (hours/spud)</t>
  </si>
  <si>
    <t>Arkoma Basin , AR,Vertical-Mud Pump Number of Engine per Rig (number/rig)</t>
  </si>
  <si>
    <t>Arkoma Basin , AR,Vertical Drill Rig Mud Pumps Load Factor</t>
  </si>
  <si>
    <t>Arkoma Basin , AR,Vertical Drill Spud Depth (ft/spud)</t>
  </si>
  <si>
    <t>Arkoma Basin , AR,Vertical Drill Spud Duration (hrs/spud)</t>
  </si>
  <si>
    <t>Arkoma Basin , AR,Vertical-Mud Pump Rated Horsepower (hp/engine)</t>
  </si>
  <si>
    <t>Arkoma Basin , OK,Diesel-Electric -Vertical-Diesel-Electric Engine Load Factor</t>
  </si>
  <si>
    <t>Arkoma Basin , OK,Diesel-Electric -Vertical-Diesel-Electric Engine Number of Engine per Spud (number/rig)</t>
  </si>
  <si>
    <t>Arkoma Basin , OK,Diesel-Electric -Vertical-Diesel-Electric Engine Rated Horsepower (hp/engine)</t>
  </si>
  <si>
    <t>Arkoma Basin , OK,Diesel-Electric -Vertical-Diesel-Electric Engine Hours of Operation (hours/spud)</t>
  </si>
  <si>
    <t>Arkoma Basin , OK,Vertical-Generator Rated Horsepower (hp/engine)</t>
  </si>
  <si>
    <t>Arkoma Basin , OK,Diesel-Vertical-Generator Load Factor</t>
  </si>
  <si>
    <t>Arkoma Basin , OK,Vertical-Generator Number of Engine per Rig (number/rig)</t>
  </si>
  <si>
    <t>Arkoma Basin , OK,Vertical-Generator Hours of Operation (hours/spud)</t>
  </si>
  <si>
    <t>Arkoma Basin , OK,Vertical Percent of Engines Electrified (%)</t>
  </si>
  <si>
    <t>Arkoma Basin , OK,Vertical-Draw Rig Number of Engine per Rig (number/rig)</t>
  </si>
  <si>
    <t>Arkoma Basin , OK,Vertical-Draw Rig Rated Horsepower (hp/engine)</t>
  </si>
  <si>
    <t>Arkoma Basin , OK,Vertical-Draw Rig Load Factor</t>
  </si>
  <si>
    <t>Arkoma Basin , OK,Vertical-Draw Rig Hours of Operation (hours/spud)</t>
  </si>
  <si>
    <t>Arkoma Basin , OK,Vertical Drill Fuel Consumed (gallons)</t>
  </si>
  <si>
    <t>Arkoma Basin , OK,Vertical-Mud Pump Hours of Operation (hours/spud)</t>
  </si>
  <si>
    <t>Arkoma Basin , OK,Vertical-Mud Pump Number of Engine per Rig (number/rig)</t>
  </si>
  <si>
    <t>Arkoma Basin , OK,Vertical Drill Rig Mud Pumps Load Factor</t>
  </si>
  <si>
    <t>Arkoma Basin , OK,Vertical Drill Spud Depth (ft/spud)</t>
  </si>
  <si>
    <t>Arkoma Basin , OK,Vertical Drill Spud Duration (hrs/spud)</t>
  </si>
  <si>
    <t>Arkoma Basin , OK,Vertical-Mud Pump Rated Horsepower (hp/engine)</t>
  </si>
  <si>
    <t>Illinois Basin , AR,Diesel-Electric -Vertical-Diesel-Electric Engine Load Factor</t>
  </si>
  <si>
    <t>Illinois Basin , AR,Diesel-Electric -Vertical-Diesel-Electric Engine Number of Engine per Spud (number/rig)</t>
  </si>
  <si>
    <t>Illinois Basin , AR,Diesel-Electric -Vertical-Diesel-Electric Engine Rated Horsepower (hp/engine)</t>
  </si>
  <si>
    <t>Illinois Basin , AR,Diesel-Electric -Vertical-Diesel-Electric Engine Hours of Operation (hours/spud)</t>
  </si>
  <si>
    <t>Illinois Basin , AR,Vertical-Generator Rated Horsepower (hp/engine)</t>
  </si>
  <si>
    <t>Illinois Basin , AR,Diesel-Vertical-Generator Load Factor</t>
  </si>
  <si>
    <t>Illinois Basin , AR,Vertical-Generator Number of Engine per Rig (number/rig)</t>
  </si>
  <si>
    <t>Illinois Basin , AR,Vertical-Generator Hours of Operation (hours/spud)</t>
  </si>
  <si>
    <t>Illinois Basin , AR,Vertical Percent of Engines Electrified (%)</t>
  </si>
  <si>
    <t>Illinois Basin , AR,Vertical-Draw Rig Number of Engine per Rig (number/rig)</t>
  </si>
  <si>
    <t>Illinois Basin , AR,Vertical-Draw Rig Rated Horsepower (hp/engine)</t>
  </si>
  <si>
    <t>Illinois Basin , AR,Vertical-Draw Rig Load Factor</t>
  </si>
  <si>
    <t>Illinois Basin , AR,Vertical-Draw Rig Hours of Operation (hours/spud)</t>
  </si>
  <si>
    <t>Illinois Basin , AR,Vertical Drill Fuel Consumed (gallons)</t>
  </si>
  <si>
    <t>Illinois Basin , AR,Vertical-Mud Pump Hours of Operation (hours/spud)</t>
  </si>
  <si>
    <t>Illinois Basin , AR,Vertical-Mud Pump Number of Engine per Rig (number/rig)</t>
  </si>
  <si>
    <t>Illinois Basin , AR,Vertical Drill Rig Mud Pumps Load Factor</t>
  </si>
  <si>
    <t>Illinois Basin , AR,Vertical Drill Spud Depth (ft/spud)</t>
  </si>
  <si>
    <t>Illinois Basin , AR,Vertical Drill Spud Duration (hrs/spud)</t>
  </si>
  <si>
    <t>Illinois Basin , AR,Vertical-Mud Pump Rated Horsepower (hp/engine)</t>
  </si>
  <si>
    <t>Illinois Basin , IL,Diesel-Electric -Vertical-Diesel-Electric Engine Load Factor</t>
  </si>
  <si>
    <t>Illinois Basin , IL,Diesel-Electric -Vertical-Diesel-Electric Engine Number of Engine per Spud (number/rig)</t>
  </si>
  <si>
    <t>Illinois Basin , IL,Diesel-Electric -Vertical-Diesel-Electric Engine Rated Horsepower (hp/engine)</t>
  </si>
  <si>
    <t>Illinois Basin , IL,Diesel-Electric -Vertical-Diesel-Electric Engine Hours of Operation (hours/spud)</t>
  </si>
  <si>
    <t>Illinois Basin , IL,Vertical-Generator Rated Horsepower (hp/engine)</t>
  </si>
  <si>
    <t>Illinois Basin , IL,Diesel-Vertical-Generator Load Factor</t>
  </si>
  <si>
    <t>Illinois Basin , IL,Vertical-Generator Number of Engine per Rig (number/rig)</t>
  </si>
  <si>
    <t>Illinois Basin , IL,Vertical-Generator Hours of Operation (hours/spud)</t>
  </si>
  <si>
    <t>Illinois Basin , IL,Vertical Percent of Engines Electrified (%)</t>
  </si>
  <si>
    <t>Illinois Basin , IL,Vertical-Draw Rig Number of Engine per Rig (number/rig)</t>
  </si>
  <si>
    <t>Illinois Basin , IL,Vertical-Draw Rig Rated Horsepower (hp/engine)</t>
  </si>
  <si>
    <t>Illinois Basin , IL,Vertical-Draw Rig Load Factor</t>
  </si>
  <si>
    <t>Illinois Basin , IL,Vertical-Draw Rig Hours of Operation (hours/spud)</t>
  </si>
  <si>
    <t>Illinois Basin , IL,Vertical Drill Fuel Consumed (gallons)</t>
  </si>
  <si>
    <t>Illinois Basin , IL,Vertical-Mud Pump Hours of Operation (hours/spud)</t>
  </si>
  <si>
    <t>Illinois Basin , IL,Vertical-Mud Pump Number of Engine per Rig (number/rig)</t>
  </si>
  <si>
    <t>Illinois Basin , IL,Vertical Drill Rig Mud Pumps Load Factor</t>
  </si>
  <si>
    <t>Illinois Basin , IL,Vertical Drill Spud Depth (ft/spud)</t>
  </si>
  <si>
    <t>Illinois Basin , IL,Vertical Drill Spud Duration (hrs/spud)</t>
  </si>
  <si>
    <t>Illinois Basin , IL,Vertical-Mud Pump Rated Horsepower (hp/engine)</t>
  </si>
  <si>
    <t>Illinois Basin , IN,Diesel-Electric -Vertical-Diesel-Electric Engine Load Factor</t>
  </si>
  <si>
    <t>Illinois Basin , IN,Diesel-Electric -Vertical-Diesel-Electric Engine Number of Engine per Spud (number/rig)</t>
  </si>
  <si>
    <t>Illinois Basin , IN,Diesel-Electric -Vertical-Diesel-Electric Engine Rated Horsepower (hp/engine)</t>
  </si>
  <si>
    <t>Illinois Basin , IN,Diesel-Electric -Vertical-Diesel-Electric Engine Hours of Operation (hours/spud)</t>
  </si>
  <si>
    <t>Illinois Basin , IN,Vertical-Generator Rated Horsepower (hp/engine)</t>
  </si>
  <si>
    <t>Illinois Basin , IN,Diesel-Vertical-Generator Load Factor</t>
  </si>
  <si>
    <t>Illinois Basin , IN,Vertical-Generator Number of Engine per Rig (number/rig)</t>
  </si>
  <si>
    <t>Illinois Basin , IN,Vertical-Generator Hours of Operation (hours/spud)</t>
  </si>
  <si>
    <t>Illinois Basin , IN,Vertical Percent of Engines Electrified (%)</t>
  </si>
  <si>
    <t>Illinois Basin , IN,Vertical-Draw Rig Number of Engine per Rig (number/rig)</t>
  </si>
  <si>
    <t>Illinois Basin , IN,Vertical-Draw Rig Rated Horsepower (hp/engine)</t>
  </si>
  <si>
    <t>Illinois Basin , IN,Vertical-Draw Rig Load Factor</t>
  </si>
  <si>
    <t>Illinois Basin , IN,Vertical-Draw Rig Hours of Operation (hours/spud)</t>
  </si>
  <si>
    <t>Illinois Basin , IN,Vertical Drill Fuel Consumed (gallons)</t>
  </si>
  <si>
    <t>Illinois Basin , IN,Vertical-Mud Pump Hours of Operation (hours/spud)</t>
  </si>
  <si>
    <t>Illinois Basin , IN,Vertical-Mud Pump Number of Engine per Rig (number/rig)</t>
  </si>
  <si>
    <t>Illinois Basin , IN,Vertical Drill Rig Mud Pumps Load Factor</t>
  </si>
  <si>
    <t>Illinois Basin , IN,Vertical Drill Spud Depth (ft/spud)</t>
  </si>
  <si>
    <t>Illinois Basin , IN,Vertical Drill Spud Duration (hrs/spud)</t>
  </si>
  <si>
    <t>Illinois Basin , IN,Vertical-Mud Pump Rated Horsepower (hp/engine)</t>
  </si>
  <si>
    <t>Illinois Basin , KY,Diesel-Electric -Vertical-Diesel-Electric Engine Load Factor</t>
  </si>
  <si>
    <t>Illinois Basin , KY,Diesel-Electric -Vertical-Diesel-Electric Engine Number of Engine per Spud (number/rig)</t>
  </si>
  <si>
    <t>Illinois Basin , KY,Diesel-Electric -Vertical-Diesel-Electric Engine Rated Horsepower (hp/engine)</t>
  </si>
  <si>
    <t>Illinois Basin , KY,Diesel-Electric -Vertical-Diesel-Electric Engine Hours of Operation (hours/spud)</t>
  </si>
  <si>
    <t>Illinois Basin , KY,Vertical-Generator Rated Horsepower (hp/engine)</t>
  </si>
  <si>
    <t>Illinois Basin , KY,Diesel-Vertical-Generator Load Factor</t>
  </si>
  <si>
    <t>Illinois Basin , KY,Vertical-Generator Number of Engine per Rig (number/rig)</t>
  </si>
  <si>
    <t>Illinois Basin , KY,Vertical-Generator Hours of Operation (hours/spud)</t>
  </si>
  <si>
    <t>Illinois Basin , KY,Vertical Percent of Engines Electrified (%)</t>
  </si>
  <si>
    <t>Illinois Basin , KY,Vertical-Draw Rig Number of Engine per Rig (number/rig)</t>
  </si>
  <si>
    <t>Illinois Basin , KY,Vertical-Draw Rig Rated Horsepower (hp/engine)</t>
  </si>
  <si>
    <t>Illinois Basin , KY,Vertical-Draw Rig Load Factor</t>
  </si>
  <si>
    <t>Illinois Basin , KY,Vertical-Draw Rig Hours of Operation (hours/spud)</t>
  </si>
  <si>
    <t>Illinois Basin , KY,Vertical Drill Fuel Consumed (gallons)</t>
  </si>
  <si>
    <t>Illinois Basin , KY,Vertical-Mud Pump Hours of Operation (hours/spud)</t>
  </si>
  <si>
    <t>Illinois Basin , KY,Vertical-Mud Pump Number of Engine per Rig (number/rig)</t>
  </si>
  <si>
    <t>Illinois Basin , KY,Vertical Drill Rig Mud Pumps Load Factor</t>
  </si>
  <si>
    <t>Illinois Basin , KY,Vertical Drill Spud Depth (ft/spud)</t>
  </si>
  <si>
    <t>Illinois Basin , KY,Vertical Drill Spud Duration (hrs/spud)</t>
  </si>
  <si>
    <t>Illinois Basin , KY,Vertical-Mud Pump Rated Horsepower (hp/engine)</t>
  </si>
  <si>
    <t>Cherokee Platform , OK,Diesel-Electric -Vertical-Diesel-Electric Engine Load Factor</t>
  </si>
  <si>
    <t>Cherokee Platform , OK,Diesel-Electric -Vertical-Diesel-Electric Engine Number of Engine per Spud (number/rig)</t>
  </si>
  <si>
    <t>Cherokee Platform , OK,Diesel-Electric -Vertical-Diesel-Electric Engine Rated Horsepower (hp/engine)</t>
  </si>
  <si>
    <t>Cherokee Platform , OK,Diesel-Electric -Vertical-Diesel-Electric Engine Hours of Operation (hours/spud)</t>
  </si>
  <si>
    <t>Cherokee Platform , OK,Vertical-Generator Rated Horsepower (hp/engine)</t>
  </si>
  <si>
    <t>Cherokee Platform , OK,Diesel-Vertical-Generator Load Factor</t>
  </si>
  <si>
    <t>Cherokee Platform , OK,Vertical-Generator Number of Engine per Rig (number/rig)</t>
  </si>
  <si>
    <t>Cherokee Platform , OK,Vertical-Generator Hours of Operation (hours/spud)</t>
  </si>
  <si>
    <t>Cherokee Platform , OK,Vertical Percent of Engines Electrified (%)</t>
  </si>
  <si>
    <t>Cherokee Platform , OK,Vertical-Draw Rig Number of Engine per Rig (number/rig)</t>
  </si>
  <si>
    <t>Cherokee Platform , OK,Vertical-Draw Rig Rated Horsepower (hp/engine)</t>
  </si>
  <si>
    <t>Cherokee Platform , OK,Vertical-Draw Rig Load Factor</t>
  </si>
  <si>
    <t>Cherokee Platform , OK,Vertical-Draw Rig Hours of Operation (hours/spud)</t>
  </si>
  <si>
    <t>Cherokee Platform , OK,Vertical Drill Fuel Consumed (gallons)</t>
  </si>
  <si>
    <t>Cherokee Platform , OK,Vertical-Mud Pump Hours of Operation (hours/spud)</t>
  </si>
  <si>
    <t>Cherokee Platform , OK,Vertical-Mud Pump Number of Engine per Rig (number/rig)</t>
  </si>
  <si>
    <t>Cherokee Platform , OK,Vertical Drill Rig Mud Pumps Load Factor</t>
  </si>
  <si>
    <t>Cherokee Platform , OK,Vertical Drill Spud Depth (ft/spud)</t>
  </si>
  <si>
    <t>Cherokee Platform , OK,Vertical Drill Spud Duration (hrs/spud)</t>
  </si>
  <si>
    <t>Cherokee Platform , OK,Vertical-Mud Pump Rated Horsepower (hp/engine)</t>
  </si>
  <si>
    <t>Cambridge Arch-Central Kansas Uplift , KS,Diesel-Electric -Vertical-Diesel-Electric Engine Load Factor</t>
  </si>
  <si>
    <t>Cambridge Arch-Central Kansas Uplift , KS,Diesel-Electric -Vertical-Diesel-Electric Engine Number of Engine per Spud (number/rig)</t>
  </si>
  <si>
    <t>Cambridge Arch-Central Kansas Uplift , KS,Diesel-Electric -Vertical-Diesel-Electric Engine Rated Horsepower (hp/engine)</t>
  </si>
  <si>
    <t>Cambridge Arch-Central Kansas Uplift , KS,Diesel-Electric -Vertical-Diesel-Electric Engine Hours of Operation (hours/spud)</t>
  </si>
  <si>
    <t>Cambridge Arch-Central Kansas Uplift , KS,Vertical-Generator Rated Horsepower (hp/engine)</t>
  </si>
  <si>
    <t>Cambridge Arch-Central Kansas Uplift , KS,Diesel-Vertical-Generator Load Factor</t>
  </si>
  <si>
    <t>Cambridge Arch-Central Kansas Uplift , KS,Vertical-Generator Number of Engine per Rig (number/rig)</t>
  </si>
  <si>
    <t>Cambridge Arch-Central Kansas Uplift , KS,Vertical-Generator Hours of Operation (hours/spud)</t>
  </si>
  <si>
    <t>Cambridge Arch-Central Kansas Uplift , KS,Vertical Percent of Engines Electrified (%)</t>
  </si>
  <si>
    <t>Cambridge Arch-Central Kansas Uplift , KS,Vertical-Draw Rig Number of Engine per Rig (number/rig)</t>
  </si>
  <si>
    <t>Cambridge Arch-Central Kansas Uplift , KS,Vertical-Draw Rig Rated Horsepower (hp/engine)</t>
  </si>
  <si>
    <t>Cambridge Arch-Central Kansas Uplift , KS,Vertical-Draw Rig Load Factor</t>
  </si>
  <si>
    <t>Cambridge Arch-Central Kansas Uplift , KS,Vertical-Draw Rig Hours of Operation (hours/spud)</t>
  </si>
  <si>
    <t>Cambridge Arch-Central Kansas Uplift , KS,Vertical Drill Fuel Consumed (gallons)</t>
  </si>
  <si>
    <t>Cambridge Arch-Central Kansas Uplift , KS,Vertical-Mud Pump Hours of Operation (hours/spud)</t>
  </si>
  <si>
    <t>Cambridge Arch-Central Kansas Uplift , KS,Vertical-Mud Pump Number of Engine per Rig (number/rig)</t>
  </si>
  <si>
    <t>Cambridge Arch-Central Kansas Uplift , KS,Vertical Drill Rig Mud Pumps Load Factor</t>
  </si>
  <si>
    <t>Cambridge Arch-Central Kansas Uplift , KS,Vertical Drill Spud Depth (ft/spud)</t>
  </si>
  <si>
    <t>Cambridge Arch-Central Kansas Uplift , KS,Vertical Drill Spud Duration (hrs/spud)</t>
  </si>
  <si>
    <t>Cambridge Arch-Central Kansas Uplift , KS,Vertical-Mud Pump Rated Horsepower (hp/engine)</t>
  </si>
  <si>
    <t>Cambridge Arch-Central Kansas Uplift , NE,Diesel-Electric -Vertical-Diesel-Electric Engine Load Factor</t>
  </si>
  <si>
    <t>Cambridge Arch-Central Kansas Uplift , NE,Diesel-Electric -Vertical-Diesel-Electric Engine Number of Engine per Spud (number/rig)</t>
  </si>
  <si>
    <t>Cambridge Arch-Central Kansas Uplift , NE,Diesel-Electric -Vertical-Diesel-Electric Engine Rated Horsepower (hp/engine)</t>
  </si>
  <si>
    <t>Cambridge Arch-Central Kansas Uplift , NE,Diesel-Electric -Vertical-Diesel-Electric Engine Hours of Operation (hours/spud)</t>
  </si>
  <si>
    <t>Cambridge Arch-Central Kansas Uplift , NE,Vertical-Generator Rated Horsepower (hp/engine)</t>
  </si>
  <si>
    <t>Cambridge Arch-Central Kansas Uplift , NE,Diesel-Vertical-Generator Load Factor</t>
  </si>
  <si>
    <t>Cambridge Arch-Central Kansas Uplift , NE,Vertical-Generator Number of Engine per Rig (number/rig)</t>
  </si>
  <si>
    <t>Cambridge Arch-Central Kansas Uplift , NE,Vertical-Generator Hours of Operation (hours/spud)</t>
  </si>
  <si>
    <t>Cambridge Arch-Central Kansas Uplift , NE,Vertical Percent of Engines Electrified (%)</t>
  </si>
  <si>
    <t>Cambridge Arch-Central Kansas Uplift , NE,Vertical-Draw Rig Number of Engine per Rig (number/rig)</t>
  </si>
  <si>
    <t>Cambridge Arch-Central Kansas Uplift , NE,Vertical-Draw Rig Rated Horsepower (hp/engine)</t>
  </si>
  <si>
    <t>Cambridge Arch-Central Kansas Uplift , NE,Vertical-Draw Rig Load Factor</t>
  </si>
  <si>
    <t>Cambridge Arch-Central Kansas Uplift , NE,Vertical-Draw Rig Hours of Operation (hours/spud)</t>
  </si>
  <si>
    <t>Cambridge Arch-Central Kansas Uplift , NE,Vertical Drill Fuel Consumed (gallons)</t>
  </si>
  <si>
    <t>Cambridge Arch-Central Kansas Uplift , NE,Vertical-Mud Pump Hours of Operation (hours/spud)</t>
  </si>
  <si>
    <t>Cambridge Arch-Central Kansas Uplift , NE,Vertical-Mud Pump Number of Engine per Rig (number/rig)</t>
  </si>
  <si>
    <t>Cambridge Arch-Central Kansas Uplift , NE,Vertical Drill Rig Mud Pumps Load Factor</t>
  </si>
  <si>
    <t>Cambridge Arch-Central Kansas Uplift , NE,Vertical Drill Spud Depth (ft/spud)</t>
  </si>
  <si>
    <t>Cambridge Arch-Central Kansas Uplift , NE,Vertical Drill Spud Duration (hrs/spud)</t>
  </si>
  <si>
    <t>Cambridge Arch-Central Kansas Uplift , NE,Vertical-Mud Pump Rated Horsepower (hp/engine)</t>
  </si>
  <si>
    <t>Bend Arch-Fort Worth Basin , OK,Diesel-Electric -Vertical-Diesel-Electric Engine Load Factor</t>
  </si>
  <si>
    <t>Bend Arch-Fort Worth Basin , OK,Diesel-Electric -Vertical-Diesel-Electric Engine Number of Engine per Spud (number/rig)</t>
  </si>
  <si>
    <t>Bend Arch-Fort Worth Basin , OK,Diesel-Electric -Vertical-Diesel-Electric Engine Rated Horsepower (hp/engine)</t>
  </si>
  <si>
    <t>Bend Arch-Fort Worth Basin , OK,Diesel-Electric -Vertical-Diesel-Electric Engine Hours of Operation (hours/spud)</t>
  </si>
  <si>
    <t>Bend Arch-Fort Worth Basin , OK,Vertical-Generator Rated Horsepower (hp/engine)</t>
  </si>
  <si>
    <t>Bend Arch-Fort Worth Basin , OK,Diesel-Vertical-Generator Load Factor</t>
  </si>
  <si>
    <t>Bend Arch-Fort Worth Basin , OK,Vertical-Generator Number of Engine per Rig (number/rig)</t>
  </si>
  <si>
    <t>Bend Arch-Fort Worth Basin , OK,Vertical-Generator Hours of Operation (hours/spud)</t>
  </si>
  <si>
    <t>Bend Arch-Fort Worth Basin , OK,Vertical Percent of Engines Electrified (%)</t>
  </si>
  <si>
    <t>Bend Arch-Fort Worth Basin , OK,Vertical-Draw Rig Number of Engine per Rig (number/rig)</t>
  </si>
  <si>
    <t>Bend Arch-Fort Worth Basin , OK,Vertical-Draw Rig Rated Horsepower (hp/engine)</t>
  </si>
  <si>
    <t>Bend Arch-Fort Worth Basin , OK,Vertical-Draw Rig Load Factor</t>
  </si>
  <si>
    <t>Bend Arch-Fort Worth Basin , OK,Vertical-Draw Rig Hours of Operation (hours/spud)</t>
  </si>
  <si>
    <t>Bend Arch-Fort Worth Basin , OK,Vertical Drill Fuel Consumed (gallons)</t>
  </si>
  <si>
    <t>Bend Arch-Fort Worth Basin , OK,Vertical-Mud Pump Hours of Operation (hours/spud)</t>
  </si>
  <si>
    <t>Bend Arch-Fort Worth Basin , OK,Vertical-Mud Pump Number of Engine per Rig (number/rig)</t>
  </si>
  <si>
    <t>Bend Arch-Fort Worth Basin , OK,Vertical Drill Rig Mud Pumps Load Factor</t>
  </si>
  <si>
    <t>Bend Arch-Fort Worth Basin , OK,Vertical Drill Spud Depth (ft/spud)</t>
  </si>
  <si>
    <t>Bend Arch-Fort Worth Basin , OK,Vertical Drill Spud Duration (hrs/spud)</t>
  </si>
  <si>
    <t>Bend Arch-Fort Worth Basin , OK,Vertical-Mud Pump Rated Horsepower (hp/engine)</t>
  </si>
  <si>
    <t>Bend Arch-Fort Worth Basin , TX,Diesel-Electric -Vertical-Diesel-Electric Engine Load Factor</t>
  </si>
  <si>
    <t>Bend Arch-Fort Worth Basin , TX,Diesel-Electric -Vertical-Diesel-Electric Engine Number of Engine per Spud (number/rig)</t>
  </si>
  <si>
    <t>Bend Arch-Fort Worth Basin , TX,Diesel-Electric -Vertical-Diesel-Electric Engine Rated Horsepower (hp/engine)</t>
  </si>
  <si>
    <t>Bend Arch-Fort Worth Basin , TX,Diesel-Electric -Vertical-Diesel-Electric Engine Hours of Operation (hours/spud)</t>
  </si>
  <si>
    <t>Bend Arch-Fort Worth Basin , TX,Vertical-Generator Rated Horsepower (hp/engine)</t>
  </si>
  <si>
    <t>Bend Arch-Fort Worth Basin , TX,Diesel-Vertical-Generator Load Factor</t>
  </si>
  <si>
    <t>Bend Arch-Fort Worth Basin , TX,Vertical-Generator Number of Engine per Rig (number/rig)</t>
  </si>
  <si>
    <t>Bend Arch-Fort Worth Basin , TX,Vertical-Generator Hours of Operation (hours/spud)</t>
  </si>
  <si>
    <t>Bend Arch-Fort Worth Basin , TX,Vertical Percent of Engines Electrified (%)</t>
  </si>
  <si>
    <t>Bend Arch-Fort Worth Basin , TX,Vertical-Draw Rig Number of Engine per Rig (number/rig)</t>
  </si>
  <si>
    <t>Bend Arch-Fort Worth Basin , TX,Vertical-Draw Rig Rated Horsepower (hp/engine)</t>
  </si>
  <si>
    <t>Bend Arch-Fort Worth Basin , TX,Vertical-Draw Rig Load Factor</t>
  </si>
  <si>
    <t>Bend Arch-Fort Worth Basin , TX,Vertical-Draw Rig Hours of Operation (hours/spud)</t>
  </si>
  <si>
    <t>Bend Arch-Fort Worth Basin , TX,Vertical Drill Fuel Consumed (gallons)</t>
  </si>
  <si>
    <t>Bend Arch-Fort Worth Basin , TX,Vertical-Mud Pump Hours of Operation (hours/spud)</t>
  </si>
  <si>
    <t>Bend Arch-Fort Worth Basin , TX,Vertical-Mud Pump Number of Engine per Rig (number/rig)</t>
  </si>
  <si>
    <t>Bend Arch-Fort Worth Basin , TX,Vertical Drill Rig Mud Pumps Load Factor</t>
  </si>
  <si>
    <t>Bend Arch-Fort Worth Basin , TX,Vertical Drill Spud Depth (ft/spud)</t>
  </si>
  <si>
    <t>Bend Arch-Fort Worth Basin , TX,Vertical Drill Spud Duration (hrs/spud)</t>
  </si>
  <si>
    <t>Bend Arch-Fort Worth Basin , TX,Vertical-Mud Pump Rated Horsepower (hp/engine)</t>
  </si>
  <si>
    <t>Marathon Thrust Belt , TX,Diesel-Electric -Vertical-Diesel-Electric Engine Load Factor</t>
  </si>
  <si>
    <t>Marathon Thrust Belt , TX,Diesel-Electric -Vertical-Diesel-Electric Engine Number of Engine per Spud (number/rig)</t>
  </si>
  <si>
    <t>Marathon Thrust Belt , TX,Diesel-Electric -Vertical-Diesel-Electric Engine Rated Horsepower (hp/engine)</t>
  </si>
  <si>
    <t>Marathon Thrust Belt , TX,Diesel-Electric -Vertical-Diesel-Electric Engine Hours of Operation (hours/spud)</t>
  </si>
  <si>
    <t>Marathon Thrust Belt , TX,Vertical-Generator Rated Horsepower (hp/engine)</t>
  </si>
  <si>
    <t>Marathon Thrust Belt , TX,Diesel-Vertical-Generator Load Factor</t>
  </si>
  <si>
    <t>Marathon Thrust Belt , TX,Vertical-Generator Number of Engine per Rig (number/rig)</t>
  </si>
  <si>
    <t>Marathon Thrust Belt , TX,Vertical-Generator Hours of Operation (hours/spud)</t>
  </si>
  <si>
    <t>Marathon Thrust Belt , TX,Vertical Percent of Engines Electrified (%)</t>
  </si>
  <si>
    <t>Marathon Thrust Belt , TX,Vertical-Draw Rig Number of Engine per Rig (number/rig)</t>
  </si>
  <si>
    <t>Marathon Thrust Belt , TX,Vertical-Draw Rig Rated Horsepower (hp/engine)</t>
  </si>
  <si>
    <t>Marathon Thrust Belt , TX,Vertical-Draw Rig Load Factor</t>
  </si>
  <si>
    <t>Marathon Thrust Belt , TX,Vertical-Draw Rig Hours of Operation (hours/spud)</t>
  </si>
  <si>
    <t>Marathon Thrust Belt , TX,Vertical Drill Fuel Consumed (gallons)</t>
  </si>
  <si>
    <t>Marathon Thrust Belt , TX,Vertical-Mud Pump Hours of Operation (hours/spud)</t>
  </si>
  <si>
    <t>Marathon Thrust Belt , TX,Vertical-Mud Pump Number of Engine per Rig (number/rig)</t>
  </si>
  <si>
    <t>Marathon Thrust Belt , TX,Vertical Drill Rig Mud Pumps Load Factor</t>
  </si>
  <si>
    <t>Marathon Thrust Belt , TX,Vertical Drill Spud Depth (ft/spud)</t>
  </si>
  <si>
    <t>Marathon Thrust Belt , TX,Vertical Drill Spud Duration (hrs/spud)</t>
  </si>
  <si>
    <t>Marathon Thrust Belt , TX,Vertical-Mud Pump Rated Horsepower (hp/engine)</t>
  </si>
  <si>
    <t>Louisiana-Mississippi Salt Basins , AR,Diesel-Electric -Vertical-Diesel-Electric Engine Load Factor</t>
  </si>
  <si>
    <t>Louisiana-Mississippi Salt Basins , AR,Diesel-Electric -Vertical-Diesel-Electric Engine Number of Engine per Spud (number/rig)</t>
  </si>
  <si>
    <t>Louisiana-Mississippi Salt Basins , AR,Diesel-Electric -Vertical-Diesel-Electric Engine Rated Horsepower (hp/engine)</t>
  </si>
  <si>
    <t>Louisiana-Mississippi Salt Basins , AR,Diesel-Electric -Vertical-Diesel-Electric Engine Hours of Operation (hours/spud)</t>
  </si>
  <si>
    <t>Louisiana-Mississippi Salt Basins , AR,Vertical-Generator Rated Horsepower (hp/engine)</t>
  </si>
  <si>
    <t>Louisiana-Mississippi Salt Basins , AR,Diesel-Vertical-Generator Load Factor</t>
  </si>
  <si>
    <t>Louisiana-Mississippi Salt Basins , AR,Vertical-Generator Number of Engine per Rig (number/rig)</t>
  </si>
  <si>
    <t>Louisiana-Mississippi Salt Basins , AR,Vertical-Generator Hours of Operation (hours/spud)</t>
  </si>
  <si>
    <t>Louisiana-Mississippi Salt Basins , AR,Vertical Percent of Engines Electrified (%)</t>
  </si>
  <si>
    <t>Louisiana-Mississippi Salt Basins , AR,Vertical-Draw Rig Number of Engine per Rig (number/rig)</t>
  </si>
  <si>
    <t>Louisiana-Mississippi Salt Basins , AR,Vertical-Draw Rig Rated Horsepower (hp/engine)</t>
  </si>
  <si>
    <t>Louisiana-Mississippi Salt Basins , AR,Vertical-Draw Rig Load Factor</t>
  </si>
  <si>
    <t>Louisiana-Mississippi Salt Basins , AR,Vertical-Draw Rig Hours of Operation (hours/spud)</t>
  </si>
  <si>
    <t>Louisiana-Mississippi Salt Basins , AR,Vertical Drill Fuel Consumed (gallons)</t>
  </si>
  <si>
    <t>Louisiana-Mississippi Salt Basins , AR,Vertical-Mud Pump Hours of Operation (hours/spud)</t>
  </si>
  <si>
    <t>Louisiana-Mississippi Salt Basins , AR,Vertical-Mud Pump Number of Engine per Rig (number/rig)</t>
  </si>
  <si>
    <t>Louisiana-Mississippi Salt Basins , AR,Vertical Drill Rig Mud Pumps Load Factor</t>
  </si>
  <si>
    <t>Louisiana-Mississippi Salt Basins , AR,Vertical Drill Spud Depth (ft/spud)</t>
  </si>
  <si>
    <t>Louisiana-Mississippi Salt Basins , AR,Vertical Drill Spud Duration (hrs/spud)</t>
  </si>
  <si>
    <t>Louisiana-Mississippi Salt Basins , AR,Vertical-Mud Pump Rated Horsepower (hp/engine)</t>
  </si>
  <si>
    <t>Alternate Hyrdraulic Fracture Emission Factor (grams/HP-HR)</t>
  </si>
  <si>
    <t>AK Cook Inlet Basin , AK,Alternate Hyrdraulic Fracture Emission Factor (grams/HP-HR)</t>
  </si>
  <si>
    <t>Hydraulic Fracture Horsepower (HP)</t>
  </si>
  <si>
    <t>Hydraulic Fracture Load Factor</t>
  </si>
  <si>
    <t>AK Cook Inlet Basin , AK,Hydraulic Fracture Load Factor</t>
  </si>
  <si>
    <t>Number of fracturing engines per fracturing event (count)</t>
  </si>
  <si>
    <t>No. of Engines per event</t>
  </si>
  <si>
    <t>AK Cook Inlet Basin , AK,No. of Engines per event</t>
  </si>
  <si>
    <t>Number of Stages per Fracturing Event (count)</t>
  </si>
  <si>
    <t>No. of Stages per event</t>
  </si>
  <si>
    <t>AK Cook Inlet Basin , AK,No. of Stages per event</t>
  </si>
  <si>
    <t>Total Duration for fracturing (hrs/year)</t>
  </si>
  <si>
    <t>Anadarko Basin , CO,Alternate Hyrdraulic Fracture Emission Factor (grams/HP-HR)</t>
  </si>
  <si>
    <t>Anadarko Basin , CO,Hydraulic Fracture Load Factor</t>
  </si>
  <si>
    <t>Anadarko Basin , CO,No. of Engines per event</t>
  </si>
  <si>
    <t>Anadarko Basin , CO,No. of Stages per event</t>
  </si>
  <si>
    <t>Anadarko Basin , OK,Alternate Hyrdraulic Fracture Emission Factor (grams/HP-HR)</t>
  </si>
  <si>
    <t>Anadarko Basin , OK,Rated Horsepower (hp/engine)</t>
  </si>
  <si>
    <t>Anadarko Basin , OK,Hydraulic Fracture Load Factor</t>
  </si>
  <si>
    <t>Anadarko Basin , OK,No. of Engines per event</t>
  </si>
  <si>
    <t>Anadarko Basin , OK,No. of Stages per event</t>
  </si>
  <si>
    <t>Anadarko Basin , OK,Hours of Operation (hours/engine)</t>
  </si>
  <si>
    <t>Anadarko Basin , KS,Alternate Hyrdraulic Fracture Emission Factor (grams/HP-HR)</t>
  </si>
  <si>
    <t>Anadarko Basin , KS,Rated Horsepower (hp/engine)</t>
  </si>
  <si>
    <t>Anadarko Basin , KS,Hydraulic Fracture Load Factor</t>
  </si>
  <si>
    <t>Anadarko Basin , KS,No. of Engines per event</t>
  </si>
  <si>
    <t>Anadarko Basin , KS,No. of Stages per event</t>
  </si>
  <si>
    <t>Anadarko Basin , KS,Hours of Operation (hours/engine)</t>
  </si>
  <si>
    <t>Anadarko Basin , TX,Alternate Hyrdraulic Fracture Emission Factor (grams/HP-HR)</t>
  </si>
  <si>
    <t>Anadarko Basin , TX,Rated Horsepower (hp/engine)</t>
  </si>
  <si>
    <t>Anadarko Basin , TX,Hydraulic Fracture Load Factor</t>
  </si>
  <si>
    <t>Anadarko Basin , TX,No. of Engines per event</t>
  </si>
  <si>
    <t>Anadarko Basin , TX,No. of Stages per event</t>
  </si>
  <si>
    <t>Anadarko Basin , TX,Hours of Operation (hours/engine)</t>
  </si>
  <si>
    <t>Arctic Coastal Plains Province , AK,Alternate Hyrdraulic Fracture Emission Factor (grams/HP-HR)</t>
  </si>
  <si>
    <t>Arctic Coastal Plains Province , AK,Hydraulic Fracture Load Factor</t>
  </si>
  <si>
    <t>Arctic Coastal Plains Province , AK,No. of Engines per event</t>
  </si>
  <si>
    <t>Arctic Coastal Plains Province , AK,No. of Stages per event</t>
  </si>
  <si>
    <t>Basin-And-Range Province , AZ,Alternate Hyrdraulic Fracture Emission Factor (grams/HP-HR)</t>
  </si>
  <si>
    <t>Basin-And-Range Province , AZ,Hydraulic Fracture Load Factor</t>
  </si>
  <si>
    <t>Basin-And-Range Province , AZ,No. of Engines per event</t>
  </si>
  <si>
    <t>Basin-And-Range Province , AZ,No. of Stages per event</t>
  </si>
  <si>
    <t>Basin-And-Range Province , NM,Alternate Hyrdraulic Fracture Emission Factor (grams/HP-HR)</t>
  </si>
  <si>
    <t>Basin-And-Range Province , NM,Hydraulic Fracture Load Factor</t>
  </si>
  <si>
    <t>Basin-And-Range Province , NM,No. of Engines per event</t>
  </si>
  <si>
    <t>Basin-And-Range Province , NM,No. of Stages per event</t>
  </si>
  <si>
    <t>Bellingham Basin , WA,Alternate Hyrdraulic Fracture Emission Factor (grams/HP-HR)</t>
  </si>
  <si>
    <t>Bellingham Basin , WA,Hydraulic Fracture Load Factor</t>
  </si>
  <si>
    <t>Bellingham Basin , WA,No. of Engines per event</t>
  </si>
  <si>
    <t>Bellingham Basin , WA,No. of Stages per event</t>
  </si>
  <si>
    <t>Big Horn Basin , MT,Alternate Hyrdraulic Fracture Emission Factor (grams/HP-HR)</t>
  </si>
  <si>
    <t>Big Horn Basin , MT,Hydraulic Fracture Load Factor</t>
  </si>
  <si>
    <t>Big Horn Basin , MT,No. of Engines per event</t>
  </si>
  <si>
    <t>Big Horn Basin , MT,No. of Stages per event</t>
  </si>
  <si>
    <t>Big Horn Basin , WY,Alternate Hyrdraulic Fracture Emission Factor (grams/HP-HR)</t>
  </si>
  <si>
    <t>Big Horn Basin , WY,Hydraulic Fracture Load Factor</t>
  </si>
  <si>
    <t>Big Horn Basin , WY,No. of Engines per event</t>
  </si>
  <si>
    <t>Big Horn Basin , WY,No. of Stages per event</t>
  </si>
  <si>
    <t>Black Mesa Basin , AZ,Alternate Hyrdraulic Fracture Emission Factor (grams/HP-HR)</t>
  </si>
  <si>
    <t>Black Mesa Basin , AZ,Hydraulic Fracture Load Factor</t>
  </si>
  <si>
    <t>Black Mesa Basin , AZ,No. of Engines per event</t>
  </si>
  <si>
    <t>Black Mesa Basin , AZ,No. of Stages per event</t>
  </si>
  <si>
    <t>Bristol Bay Basin , AK,Alternate Hyrdraulic Fracture Emission Factor (grams/HP-HR)</t>
  </si>
  <si>
    <t>Bristol Bay Basin , AK,Hydraulic Fracture Load Factor</t>
  </si>
  <si>
    <t>Bristol Bay Basin , AK,No. of Engines per event</t>
  </si>
  <si>
    <t>Bristol Bay Basin , AK,No. of Stages per event</t>
  </si>
  <si>
    <t>Capistrano Basin , CA,Alternate Hyrdraulic Fracture Emission Factor (grams/HP-HR)</t>
  </si>
  <si>
    <t>Capistrano Basin , CA,Hydraulic Fracture Load Factor</t>
  </si>
  <si>
    <t>Capistrano Basin , CA,No. of Engines per event</t>
  </si>
  <si>
    <t>Capistrano Basin , CA,No. of Stages per event</t>
  </si>
  <si>
    <t>Central Montana Uplift , MT,Alternate Hyrdraulic Fracture Emission Factor (grams/HP-HR)</t>
  </si>
  <si>
    <t>Central Montana Uplift , MT,Hydraulic Fracture Load Factor</t>
  </si>
  <si>
    <t>Central Montana Uplift , MT,No. of Engines per event</t>
  </si>
  <si>
    <t>Central Montana Uplift , MT,No. of Stages per event</t>
  </si>
  <si>
    <t>Central Western Overthrust , ID,Alternate Hyrdraulic Fracture Emission Factor (grams/HP-HR)</t>
  </si>
  <si>
    <t>Central Western Overthrust , ID,Hydraulic Fracture Load Factor</t>
  </si>
  <si>
    <t>Central Western Overthrust , ID,No. of Engines per event</t>
  </si>
  <si>
    <t>Central Western Overthrust , ID,No. of Stages per event</t>
  </si>
  <si>
    <t>Central Western Overthrust , UT,Alternate Hyrdraulic Fracture Emission Factor (grams/HP-HR)</t>
  </si>
  <si>
    <t>Central Western Overthrust , UT,Hydraulic Fracture Load Factor</t>
  </si>
  <si>
    <t>Central Western Overthrust , UT,No. of Engines per event</t>
  </si>
  <si>
    <t>Central Western Overthrust , UT,No. of Stages per event</t>
  </si>
  <si>
    <t>Central Western Overthrust , WY,Alternate Hyrdraulic Fracture Emission Factor (grams/HP-HR)</t>
  </si>
  <si>
    <t>Central Western Overthrust , WY,Hydraulic Fracture Load Factor</t>
  </si>
  <si>
    <t>Central Western Overthrust , WY,No. of Engines per event</t>
  </si>
  <si>
    <t>Central Western Overthrust , WY,No. of Stages per event</t>
  </si>
  <si>
    <t>Chadron Arch , SD,Alternate Hyrdraulic Fracture Emission Factor (grams/HP-HR)</t>
  </si>
  <si>
    <t>Chadron Arch , SD,Hydraulic Fracture Load Factor</t>
  </si>
  <si>
    <t>Chadron Arch , SD,No. of Engines per event</t>
  </si>
  <si>
    <t>Chadron Arch , SD,No. of Stages per event</t>
  </si>
  <si>
    <t>Coastal Basins , CA,Alternate Hyrdraulic Fracture Emission Factor (grams/HP-HR)</t>
  </si>
  <si>
    <t>Coastal Basins , CA,Hydraulic Fracture Load Factor</t>
  </si>
  <si>
    <t>Coastal Basins , CA,No. of Engines per event</t>
  </si>
  <si>
    <t>Coastal Basins , CA,No. of Stages per event</t>
  </si>
  <si>
    <t>Copper River Basin , AK,Alternate Hyrdraulic Fracture Emission Factor (grams/HP-HR)</t>
  </si>
  <si>
    <t>Copper River Basin , AK,Hydraulic Fracture Load Factor</t>
  </si>
  <si>
    <t>Copper River Basin , AK,No. of Engines per event</t>
  </si>
  <si>
    <t>Copper River Basin , AK,No. of Stages per event</t>
  </si>
  <si>
    <t>Denver Basin , CO,Alternate Hyrdraulic Fracture Emission Factor (grams/HP-HR)</t>
  </si>
  <si>
    <t>Denver Basin , CO,Hydraulic Fracture Load Factor</t>
  </si>
  <si>
    <t>Denver Basin , CO,No. of Engines per event</t>
  </si>
  <si>
    <t>Denver Basin , CO,No. of Stages per event</t>
  </si>
  <si>
    <t>Denver Basin , WY,Alternate Hyrdraulic Fracture Emission Factor (grams/HP-HR)</t>
  </si>
  <si>
    <t>Denver Basin , WY,Hydraulic Fracture Load Factor</t>
  </si>
  <si>
    <t>Denver Basin , WY,No. of Engines per event</t>
  </si>
  <si>
    <t>Denver Basin , WY,No. of Stages per event</t>
  </si>
  <si>
    <t>Denver Basin , NE,Alternate Hyrdraulic Fracture Emission Factor (grams/HP-HR)</t>
  </si>
  <si>
    <t>Denver Basin , NE,Rated Horsepower (hp/engine)</t>
  </si>
  <si>
    <t>Denver Basin , NE,Hydraulic Fracture Load Factor</t>
  </si>
  <si>
    <t>Denver Basin , NE,No. of Engines per event</t>
  </si>
  <si>
    <t>Denver Basin , NE,No. of Stages per event</t>
  </si>
  <si>
    <t>Denver Basin , NE,Hours of Operation (hours/engine)</t>
  </si>
  <si>
    <t>Eagle Basin , CO,Alternate Hyrdraulic Fracture Emission Factor (grams/HP-HR)</t>
  </si>
  <si>
    <t>Eagle Basin , CO,Hydraulic Fracture Load Factor</t>
  </si>
  <si>
    <t>Eagle Basin , CO,No. of Engines per event</t>
  </si>
  <si>
    <t>Eagle Basin , CO,No. of Stages per event</t>
  </si>
  <si>
    <t>Eastern Columbia Basin , ID,Alternate Hyrdraulic Fracture Emission Factor (grams/HP-HR)</t>
  </si>
  <si>
    <t>Eastern Columbia Basin , ID,Hydraulic Fracture Load Factor</t>
  </si>
  <si>
    <t>Eastern Columbia Basin , ID,No. of Engines per event</t>
  </si>
  <si>
    <t>Eastern Columbia Basin , ID,No. of Stages per event</t>
  </si>
  <si>
    <t>Eastern Columbia Basin , OR,Alternate Hyrdraulic Fracture Emission Factor (grams/HP-HR)</t>
  </si>
  <si>
    <t>Eastern Columbia Basin , OR,Hydraulic Fracture Load Factor</t>
  </si>
  <si>
    <t>Eastern Columbia Basin , OR,No. of Engines per event</t>
  </si>
  <si>
    <t>Eastern Columbia Basin , OR,No. of Stages per event</t>
  </si>
  <si>
    <t>Eastern Columbia Basin , WA,Alternate Hyrdraulic Fracture Emission Factor (grams/HP-HR)</t>
  </si>
  <si>
    <t>Eastern Columbia Basin , WA,Hydraulic Fracture Load Factor</t>
  </si>
  <si>
    <t>Eastern Columbia Basin , WA,No. of Engines per event</t>
  </si>
  <si>
    <t>Eastern Columbia Basin , WA,No. of Stages per event</t>
  </si>
  <si>
    <t>Eel River Basin , CA,Alternate Hyrdraulic Fracture Emission Factor (grams/HP-HR)</t>
  </si>
  <si>
    <t>Eel River Basin , CA,Hydraulic Fracture Load Factor</t>
  </si>
  <si>
    <t>Eel River Basin , CA,No. of Engines per event</t>
  </si>
  <si>
    <t>Eel River Basin , CA,No. of Stages per event</t>
  </si>
  <si>
    <t>Estancia Basin , NM,Alternate Hyrdraulic Fracture Emission Factor (grams/HP-HR)</t>
  </si>
  <si>
    <t>Estancia Basin , NM,Hydraulic Fracture Load Factor</t>
  </si>
  <si>
    <t>Estancia Basin , NM,No. of Engines per event</t>
  </si>
  <si>
    <t>Estancia Basin , NM,No. of Stages per event</t>
  </si>
  <si>
    <t>Great Basin Province , CA,Alternate Hyrdraulic Fracture Emission Factor (grams/HP-HR)</t>
  </si>
  <si>
    <t>Great Basin Province , CA,Hydraulic Fracture Load Factor</t>
  </si>
  <si>
    <t>Great Basin Province , CA,No. of Engines per event</t>
  </si>
  <si>
    <t>Great Basin Province , CA,No. of Stages per event</t>
  </si>
  <si>
    <t>Great Basin Province , ID,Alternate Hyrdraulic Fracture Emission Factor (grams/HP-HR)</t>
  </si>
  <si>
    <t>Great Basin Province , ID,Hydraulic Fracture Load Factor</t>
  </si>
  <si>
    <t>Great Basin Province , ID,No. of Engines per event</t>
  </si>
  <si>
    <t>Great Basin Province , ID,No. of Stages per event</t>
  </si>
  <si>
    <t>Great Basin Province , NV,Alternate Hyrdraulic Fracture Emission Factor (grams/HP-HR)</t>
  </si>
  <si>
    <t>Great Basin Province , NV,Hydraulic Fracture Load Factor</t>
  </si>
  <si>
    <t>Great Basin Province , NV,No. of Engines per event</t>
  </si>
  <si>
    <t>Great Basin Province , NV,No. of Stages per event</t>
  </si>
  <si>
    <t>Great Basin Province , UT,Alternate Hyrdraulic Fracture Emission Factor (grams/HP-HR)</t>
  </si>
  <si>
    <t>Great Basin Province , UT,Hydraulic Fracture Load Factor</t>
  </si>
  <si>
    <t>Great Basin Province , UT,No. of Engines per event</t>
  </si>
  <si>
    <t>Great Basin Province , UT,No. of Stages per event</t>
  </si>
  <si>
    <t>Green River Basin , CO,Alternate Hyrdraulic Fracture Emission Factor (grams/HP-HR)</t>
  </si>
  <si>
    <t>Green River Basin , CO,Hydraulic Fracture Load Factor</t>
  </si>
  <si>
    <t>Green River Basin , CO,No. of Engines per event</t>
  </si>
  <si>
    <t>Green River Basin , CO,No. of Stages per event</t>
  </si>
  <si>
    <t>Green River Basin , WY,Alternate Hyrdraulic Fracture Emission Factor (grams/HP-HR)</t>
  </si>
  <si>
    <t>Green River Basin , WY,Hydraulic Fracture Load Factor</t>
  </si>
  <si>
    <t>Green River Basin , WY,No. of Engines per event</t>
  </si>
  <si>
    <t>Green River Basin , WY,No. of Stages per event</t>
  </si>
  <si>
    <t>Gulf of Alaska Basin , AK,Alternate Hyrdraulic Fracture Emission Factor (grams/HP-HR)</t>
  </si>
  <si>
    <t>Gulf of Alaska Basin , AK,Hydraulic Fracture Load Factor</t>
  </si>
  <si>
    <t>Gulf of Alaska Basin , AK,No. of Engines per event</t>
  </si>
  <si>
    <t>Gulf of Alaska Basin , AK,No. of Stages per event</t>
  </si>
  <si>
    <t>Idaho Mountains Province , ID,Alternate Hyrdraulic Fracture Emission Factor (grams/HP-HR)</t>
  </si>
  <si>
    <t>Idaho Mountains Province , ID,Hydraulic Fracture Load Factor</t>
  </si>
  <si>
    <t>Idaho Mountains Province , ID,No. of Engines per event</t>
  </si>
  <si>
    <t>Idaho Mountains Province , ID,No. of Stages per event</t>
  </si>
  <si>
    <t>Interior Lowlands Basin , AK,Alternate Hyrdraulic Fracture Emission Factor (grams/HP-HR)</t>
  </si>
  <si>
    <t>Interior Lowlands Basin , AK,Hydraulic Fracture Load Factor</t>
  </si>
  <si>
    <t>Interior Lowlands Basin , AK,No. of Engines per event</t>
  </si>
  <si>
    <t>Interior Lowlands Basin , AK,No. of Stages per event</t>
  </si>
  <si>
    <t>Klamath Mountains Province , CA,Alternate Hyrdraulic Fracture Emission Factor (grams/HP-HR)</t>
  </si>
  <si>
    <t>Klamath Mountains Province , CA,Hydraulic Fracture Load Factor</t>
  </si>
  <si>
    <t>Klamath Mountains Province , CA,No. of Engines per event</t>
  </si>
  <si>
    <t>Klamath Mountains Province , CA,No. of Stages per event</t>
  </si>
  <si>
    <t>Klamath Mountains Province , OR,Alternate Hyrdraulic Fracture Emission Factor (grams/HP-HR)</t>
  </si>
  <si>
    <t>Klamath Mountains Province , OR,Hydraulic Fracture Load Factor</t>
  </si>
  <si>
    <t>Klamath Mountains Province , OR,No. of Engines per event</t>
  </si>
  <si>
    <t>Klamath Mountains Province , OR,No. of Stages per event</t>
  </si>
  <si>
    <t>Kodiak State , AK,Alternate Hyrdraulic Fracture Emission Factor (grams/HP-HR)</t>
  </si>
  <si>
    <t>Kodiak State , AK,Hydraulic Fracture Load Factor</t>
  </si>
  <si>
    <t>Kodiak State , AK,No. of Engines per event</t>
  </si>
  <si>
    <t>Kodiak State , AK,No. of Stages per event</t>
  </si>
  <si>
    <t>Las Animas Arch , CO,Alternate Hyrdraulic Fracture Emission Factor (grams/HP-HR)</t>
  </si>
  <si>
    <t>Las Animas Arch , CO,Hydraulic Fracture Load Factor</t>
  </si>
  <si>
    <t>Las Animas Arch , CO,No. of Engines per event</t>
  </si>
  <si>
    <t>Las Animas Arch , CO,No. of Stages per event</t>
  </si>
  <si>
    <t>Las Vegas-Raton Basin , CO,Alternate Hyrdraulic Fracture Emission Factor (grams/HP-HR)</t>
  </si>
  <si>
    <t>Las Vegas-Raton Basin , CO,Hydraulic Fracture Load Factor</t>
  </si>
  <si>
    <t>Las Vegas-Raton Basin , CO,No. of Engines per event</t>
  </si>
  <si>
    <t>Las Vegas-Raton Basin , CO,No. of Stages per event</t>
  </si>
  <si>
    <t>Las Vegas-Raton Basin , NM,Alternate Hyrdraulic Fracture Emission Factor (grams/HP-HR)</t>
  </si>
  <si>
    <t>Las Vegas-Raton Basin , NM,Hydraulic Fracture Load Factor</t>
  </si>
  <si>
    <t>Las Vegas-Raton Basin , NM,No. of Engines per event</t>
  </si>
  <si>
    <t>Las Vegas-Raton Basin , NM,No. of Stages per event</t>
  </si>
  <si>
    <t>Los Angeles Basin , CA,Alternate Hyrdraulic Fracture Emission Factor (grams/HP-HR)</t>
  </si>
  <si>
    <t>Los Angeles Basin , CA,Hydraulic Fracture Load Factor</t>
  </si>
  <si>
    <t>Los Angeles Basin , CA,No. of Engines per event</t>
  </si>
  <si>
    <t>Los Angeles Basin , CA,No. of Stages per event</t>
  </si>
  <si>
    <t>Mojave Basin , CA,Alternate Hyrdraulic Fracture Emission Factor (grams/HP-HR)</t>
  </si>
  <si>
    <t>Mojave Basin , CA,Hydraulic Fracture Load Factor</t>
  </si>
  <si>
    <t>Mojave Basin , CA,No. of Engines per event</t>
  </si>
  <si>
    <t>Mojave Basin , CA,No. of Stages per event</t>
  </si>
  <si>
    <t>Montana Folded Belt , MT,Alternate Hyrdraulic Fracture Emission Factor (grams/HP-HR)</t>
  </si>
  <si>
    <t>Montana Folded Belt , MT,Hydraulic Fracture Load Factor</t>
  </si>
  <si>
    <t>Montana Folded Belt , MT,No. of Engines per event</t>
  </si>
  <si>
    <t>Montana Folded Belt , MT,No. of Stages per event</t>
  </si>
  <si>
    <t>N. Cascades-Okanagan Prov , WA,Alternate Hyrdraulic Fracture Emission Factor (grams/HP-HR)</t>
  </si>
  <si>
    <t>N. Cascades-Okanagan Prov , WA,Hydraulic Fracture Load Factor</t>
  </si>
  <si>
    <t>N. Cascades-Okanagan Prov , WA,No. of Engines per event</t>
  </si>
  <si>
    <t>N. Cascades-Okanagan Prov , WA,No. of Stages per event</t>
  </si>
  <si>
    <t>North Park Basin , CO,Alternate Hyrdraulic Fracture Emission Factor (grams/HP-HR)</t>
  </si>
  <si>
    <t>North Park Basin , CO,Hydraulic Fracture Load Factor</t>
  </si>
  <si>
    <t>North Park Basin , CO,No. of Engines per event</t>
  </si>
  <si>
    <t>North Park Basin , CO,No. of Stages per event</t>
  </si>
  <si>
    <t>North Western Overthrust , MT,Alternate Hyrdraulic Fracture Emission Factor (grams/HP-HR)</t>
  </si>
  <si>
    <t>North Western Overthrust , MT,Hydraulic Fracture Load Factor</t>
  </si>
  <si>
    <t>North Western Overthrust , MT,No. of Engines per event</t>
  </si>
  <si>
    <t>North Western Overthrust , MT,No. of Stages per event</t>
  </si>
  <si>
    <t>Northern Coast Range Prov , CA,Alternate Hyrdraulic Fracture Emission Factor (grams/HP-HR)</t>
  </si>
  <si>
    <t>Northern Coast Range Prov , CA,Hydraulic Fracture Load Factor</t>
  </si>
  <si>
    <t>Northern Coast Range Prov , CA,No. of Engines per event</t>
  </si>
  <si>
    <t>Northern Coast Range Prov , CA,No. of Stages per event</t>
  </si>
  <si>
    <t>Not Assigned - SURVEY AVERAGE , AK,Alternate Hyrdraulic Fracture Emission Factor (grams/HP-HR)</t>
  </si>
  <si>
    <t>Not Assigned - SURVEY AVERAGE , AK,Hydraulic Fracture Load Factor</t>
  </si>
  <si>
    <t>Not Assigned - SURVEY AVERAGE , AK,No. of Engines per event</t>
  </si>
  <si>
    <t>Not Assigned - SURVEY AVERAGE , AK,No. of Stages per event</t>
  </si>
  <si>
    <t>Orogrande Basin , NM,Alternate Hyrdraulic Fracture Emission Factor (grams/HP-HR)</t>
  </si>
  <si>
    <t>Orogrande Basin , NM,Hydraulic Fracture Load Factor</t>
  </si>
  <si>
    <t>Orogrande Basin , NM,No. of Engines per event</t>
  </si>
  <si>
    <t>Orogrande Basin , NM,No. of Stages per event</t>
  </si>
  <si>
    <t>Overthrust&amp;Wasatch Uplift , UT,Alternate Hyrdraulic Fracture Emission Factor (grams/HP-HR)</t>
  </si>
  <si>
    <t>Overthrust&amp;Wasatch Uplift , UT,Hydraulic Fracture Load Factor</t>
  </si>
  <si>
    <t>Overthrust&amp;Wasatch Uplift , UT,No. of Engines per event</t>
  </si>
  <si>
    <t>Overthrust&amp;Wasatch Uplift , UT,No. of Stages per event</t>
  </si>
  <si>
    <t>Palo Duro Basin , NM,Alternate Hyrdraulic Fracture Emission Factor (grams/HP-HR)</t>
  </si>
  <si>
    <t>Palo Duro Basin , NM,Hydraulic Fracture Load Factor</t>
  </si>
  <si>
    <t>Palo Duro Basin , NM,No. of Engines per event</t>
  </si>
  <si>
    <t>Palo Duro Basin , NM,No. of Stages per event</t>
  </si>
  <si>
    <t>Palo Duro Basin , OK,Alternate Hyrdraulic Fracture Emission Factor (grams/HP-HR)</t>
  </si>
  <si>
    <t>Palo Duro Basin , OK,Rated Horsepower (hp/engine)</t>
  </si>
  <si>
    <t>Palo Duro Basin , OK,Hydraulic Fracture Load Factor</t>
  </si>
  <si>
    <t>Palo Duro Basin , OK,No. of Engines per event</t>
  </si>
  <si>
    <t>Palo Duro Basin , OK,No. of Stages per event</t>
  </si>
  <si>
    <t>Palo Duro Basin , OK,Hours of Operation (hours/engine)</t>
  </si>
  <si>
    <t>Palo Duro Basin , TX,Alternate Hyrdraulic Fracture Emission Factor (grams/HP-HR)</t>
  </si>
  <si>
    <t>Palo Duro Basin , TX,Rated Horsepower (hp/engine)</t>
  </si>
  <si>
    <t>Palo Duro Basin , TX,Hydraulic Fracture Load Factor</t>
  </si>
  <si>
    <t>Palo Duro Basin , TX,No. of Engines per event</t>
  </si>
  <si>
    <t>Palo Duro Basin , TX,No. of Stages per event</t>
  </si>
  <si>
    <t>Palo Duro Basin , TX,Hours of Operation (hours/engine)</t>
  </si>
  <si>
    <t>Paradox Basin , CO,Alternate Hyrdraulic Fracture Emission Factor (grams/HP-HR)</t>
  </si>
  <si>
    <t>Paradox Basin , CO,Hydraulic Fracture Load Factor</t>
  </si>
  <si>
    <t>Paradox Basin , CO,No. of Engines per event</t>
  </si>
  <si>
    <t>Paradox Basin , CO,No. of Stages per event</t>
  </si>
  <si>
    <t>Paradox Basin , UT,Alternate Hyrdraulic Fracture Emission Factor (grams/HP-HR)</t>
  </si>
  <si>
    <t>Paradox Basin , UT,Hydraulic Fracture Load Factor</t>
  </si>
  <si>
    <t>Paradox Basin , UT,No. of Engines per event</t>
  </si>
  <si>
    <t>Paradox Basin , UT,No. of Stages per event</t>
  </si>
  <si>
    <t>Pedregosa Basin , AZ,Alternate Hyrdraulic Fracture Emission Factor (grams/HP-HR)</t>
  </si>
  <si>
    <t>Pedregosa Basin , AZ,Hydraulic Fracture Load Factor</t>
  </si>
  <si>
    <t>Pedregosa Basin , AZ,No. of Engines per event</t>
  </si>
  <si>
    <t>Pedregosa Basin , AZ,No. of Stages per event</t>
  </si>
  <si>
    <t>Pedregosa Basin , NM,Alternate Hyrdraulic Fracture Emission Factor (grams/HP-HR)</t>
  </si>
  <si>
    <t>Pedregosa Basin , NM,Hydraulic Fracture Load Factor</t>
  </si>
  <si>
    <t>Pedregosa Basin , NM,No. of Engines per event</t>
  </si>
  <si>
    <t>Pedregosa Basin , NM,No. of Stages per event</t>
  </si>
  <si>
    <t>Permian Basin , NM,Alternate Hyrdraulic Fracture Emission Factor (grams/HP-HR)</t>
  </si>
  <si>
    <t>Permian Basin , NM,Hydraulic Fracture Load Factor</t>
  </si>
  <si>
    <t>Permian Basin , NM,No. of Engines per event</t>
  </si>
  <si>
    <t>Permian Basin , NM,No. of Stages per event</t>
  </si>
  <si>
    <t>Permian Basin , TX,Alternate Hyrdraulic Fracture Emission Factor (grams/HP-HR)</t>
  </si>
  <si>
    <t>Permian Basin , TX,Rated Horsepower (hp/engine)</t>
  </si>
  <si>
    <t>Permian Basin , TX,Hydraulic Fracture Load Factor</t>
  </si>
  <si>
    <t>Permian Basin , TX,No. of Engines per event</t>
  </si>
  <si>
    <t>Permian Basin , TX,No. of Stages per event</t>
  </si>
  <si>
    <t>Permian Basin , TX,Hours of Operation (hours/engine)</t>
  </si>
  <si>
    <t>Piceance Basin , CO,Alternate Hyrdraulic Fracture Emission Factor (grams/HP-HR)</t>
  </si>
  <si>
    <t>Piceance Basin , CO,Hydraulic Fracture Load Factor</t>
  </si>
  <si>
    <t>Piceance Basin , CO,No. of Engines per event</t>
  </si>
  <si>
    <t>Piceance Basin , CO,No. of Stages per event</t>
  </si>
  <si>
    <t>Plateau Sedimentary Prov , AZ,Alternate Hyrdraulic Fracture Emission Factor (grams/HP-HR)</t>
  </si>
  <si>
    <t>Plateau Sedimentary Prov , AZ,Hydraulic Fracture Load Factor</t>
  </si>
  <si>
    <t>Plateau Sedimentary Prov , AZ,No. of Engines per event</t>
  </si>
  <si>
    <t>Plateau Sedimentary Prov , AZ,No. of Stages per event</t>
  </si>
  <si>
    <t>Plateau Sedimentary Prov , UT,Alternate Hyrdraulic Fracture Emission Factor (grams/HP-HR)</t>
  </si>
  <si>
    <t>Plateau Sedimentary Prov , UT,Hydraulic Fracture Load Factor</t>
  </si>
  <si>
    <t>Plateau Sedimentary Prov , UT,No. of Engines per event</t>
  </si>
  <si>
    <t>Plateau Sedimentary Prov , UT,No. of Stages per event</t>
  </si>
  <si>
    <t>Powder River Basin , MT,Alternate Hyrdraulic Fracture Emission Factor (grams/HP-HR)</t>
  </si>
  <si>
    <t>Powder River Basin , MT,Hydraulic Fracture Load Factor</t>
  </si>
  <si>
    <t>Powder River Basin , MT,No. of Engines per event</t>
  </si>
  <si>
    <t>Powder River Basin , MT,No. of Stages per event</t>
  </si>
  <si>
    <t>Powder River Basin , SD,Alternate Hyrdraulic Fracture Emission Factor (grams/HP-HR)</t>
  </si>
  <si>
    <t>Powder River Basin , SD,Hydraulic Fracture Load Factor</t>
  </si>
  <si>
    <t>Powder River Basin , SD,No. of Engines per event</t>
  </si>
  <si>
    <t>Powder River Basin , SD,No. of Stages per event</t>
  </si>
  <si>
    <t>Powder River Basin , WY,Alternate Hyrdraulic Fracture Emission Factor (grams/HP-HR)</t>
  </si>
  <si>
    <t>Powder River Basin , WY,Hydraulic Fracture Load Factor</t>
  </si>
  <si>
    <t>Powder River Basin , WY,No. of Engines per event</t>
  </si>
  <si>
    <t>Powder River Basin , WY,No. of Stages per event</t>
  </si>
  <si>
    <t>Puget Sound Province , WA,Alternate Hyrdraulic Fracture Emission Factor (grams/HP-HR)</t>
  </si>
  <si>
    <t>Puget Sound Province , WA,Hydraulic Fracture Load Factor</t>
  </si>
  <si>
    <t>Puget Sound Province , WA,No. of Engines per event</t>
  </si>
  <si>
    <t>Puget Sound Province , WA,No. of Stages per event</t>
  </si>
  <si>
    <t>Sacramento Basin , CA,Alternate Hyrdraulic Fracture Emission Factor (grams/HP-HR)</t>
  </si>
  <si>
    <t>Sacramento Basin , CA,Hydraulic Fracture Load Factor</t>
  </si>
  <si>
    <t>Sacramento Basin , CA,No. of Engines per event</t>
  </si>
  <si>
    <t>Sacramento Basin , CA,No. of Stages per event</t>
  </si>
  <si>
    <t>Salton Basin , CA,Alternate Hyrdraulic Fracture Emission Factor (grams/HP-HR)</t>
  </si>
  <si>
    <t>Salton Basin , CA,Hydraulic Fracture Load Factor</t>
  </si>
  <si>
    <t>Salton Basin , CA,No. of Engines per event</t>
  </si>
  <si>
    <t>Salton Basin , CA,No. of Stages per event</t>
  </si>
  <si>
    <t>San Joaquin Basin , CA,Alternate Hyrdraulic Fracture Emission Factor (grams/HP-HR)</t>
  </si>
  <si>
    <t>San Joaquin Basin , CA,Hydraulic Fracture Load Factor</t>
  </si>
  <si>
    <t>San Joaquin Basin , CA,No. of Engines per event</t>
  </si>
  <si>
    <t>San Joaquin Basin , CA,No. of Stages per event</t>
  </si>
  <si>
    <t>San Juan Basin , CO,Alternate Hyrdraulic Fracture Emission Factor (grams/HP-HR)</t>
  </si>
  <si>
    <t>San Juan Basin , CO,Hydraulic Fracture Load Factor</t>
  </si>
  <si>
    <t>San Juan Basin , CO,No. of Engines per event</t>
  </si>
  <si>
    <t>San Juan Basin , CO,No. of Stages per event</t>
  </si>
  <si>
    <t>San Juan Basin , NM,Alternate Hyrdraulic Fracture Emission Factor (grams/HP-HR)</t>
  </si>
  <si>
    <t>San Juan Basin , NM,Hydraulic Fracture Load Factor</t>
  </si>
  <si>
    <t>San Juan Basin , NM,No. of Engines per event</t>
  </si>
  <si>
    <t>San Juan Basin , NM,No. of Stages per event</t>
  </si>
  <si>
    <t>San Juan Mountains Prov , CO,Alternate Hyrdraulic Fracture Emission Factor (grams/HP-HR)</t>
  </si>
  <si>
    <t>San Juan Mountains Prov , CO,Hydraulic Fracture Load Factor</t>
  </si>
  <si>
    <t>San Juan Mountains Prov , CO,No. of Engines per event</t>
  </si>
  <si>
    <t>San Juan Mountains Prov , CO,No. of Stages per event</t>
  </si>
  <si>
    <t>San Luis Basin , CO,Alternate Hyrdraulic Fracture Emission Factor (grams/HP-HR)</t>
  </si>
  <si>
    <t>San Luis Basin , CO,Hydraulic Fracture Load Factor</t>
  </si>
  <si>
    <t>San Luis Basin , CO,No. of Engines per event</t>
  </si>
  <si>
    <t>San Luis Basin , CO,No. of Stages per event</t>
  </si>
  <si>
    <t>San Luis Basin , NM,Alternate Hyrdraulic Fracture Emission Factor (grams/HP-HR)</t>
  </si>
  <si>
    <t>San Luis Basin , NM,Hydraulic Fracture Load Factor</t>
  </si>
  <si>
    <t>San Luis Basin , NM,No. of Engines per event</t>
  </si>
  <si>
    <t>San Luis Basin , NM,No. of Stages per event</t>
  </si>
  <si>
    <t>Santa Cruz Basin , CA,Alternate Hyrdraulic Fracture Emission Factor (grams/HP-HR)</t>
  </si>
  <si>
    <t>Santa Cruz Basin , CA,Hydraulic Fracture Load Factor</t>
  </si>
  <si>
    <t>Santa Cruz Basin , CA,No. of Engines per event</t>
  </si>
  <si>
    <t>Santa Cruz Basin , CA,No. of Stages per event</t>
  </si>
  <si>
    <t>Santa Maria Basin , CA,Alternate Hyrdraulic Fracture Emission Factor (grams/HP-HR)</t>
  </si>
  <si>
    <t>Santa Maria Basin , CA,Hydraulic Fracture Load Factor</t>
  </si>
  <si>
    <t>Santa Maria Basin , CA,No. of Engines per event</t>
  </si>
  <si>
    <t>Santa Maria Basin , CA,No. of Stages per event</t>
  </si>
  <si>
    <t>Sierra Grande Uplift , NM,Alternate Hyrdraulic Fracture Emission Factor (grams/HP-HR)</t>
  </si>
  <si>
    <t>Sierra Grande Uplift , NM,Hydraulic Fracture Load Factor</t>
  </si>
  <si>
    <t>Sierra Grande Uplift , NM,No. of Engines per event</t>
  </si>
  <si>
    <t>Sierra Grande Uplift , NM,No. of Stages per event</t>
  </si>
  <si>
    <t>Sierra Nevada Province , CA,Alternate Hyrdraulic Fracture Emission Factor (grams/HP-HR)</t>
  </si>
  <si>
    <t>Sierra Nevada Province , CA,Hydraulic Fracture Load Factor</t>
  </si>
  <si>
    <t>Sierra Nevada Province , CA,No. of Engines per event</t>
  </si>
  <si>
    <t>Sierra Nevada Province , CA,No. of Stages per event</t>
  </si>
  <si>
    <t>Sioux Uplift , SD,Alternate Hyrdraulic Fracture Emission Factor (grams/HP-HR)</t>
  </si>
  <si>
    <t>Sioux Uplift , SD,Hydraulic Fracture Load Factor</t>
  </si>
  <si>
    <t>Sioux Uplift , SD,No. of Engines per event</t>
  </si>
  <si>
    <t>Sioux Uplift , SD,No. of Stages per event</t>
  </si>
  <si>
    <t>Sioux Uplift , MN,Alternate Hyrdraulic Fracture Emission Factor (grams/HP-HR)</t>
  </si>
  <si>
    <t>Sioux Uplift , MN,Rated Horsepower (hp/engine)</t>
  </si>
  <si>
    <t>Sioux Uplift , MN,Hydraulic Fracture Load Factor</t>
  </si>
  <si>
    <t>Sioux Uplift , MN,No. of Engines per event</t>
  </si>
  <si>
    <t>Sioux Uplift , MN,No. of Stages per event</t>
  </si>
  <si>
    <t>Sioux Uplift , MN,Hours of Operation (hours/engine)</t>
  </si>
  <si>
    <t>Snake River Basin , ID,Alternate Hyrdraulic Fracture Emission Factor (grams/HP-HR)</t>
  </si>
  <si>
    <t>Snake River Basin , ID,Hydraulic Fracture Load Factor</t>
  </si>
  <si>
    <t>Snake River Basin , ID,No. of Engines per event</t>
  </si>
  <si>
    <t>Snake River Basin , ID,No. of Stages per event</t>
  </si>
  <si>
    <t>Snake River Basin , OR,Alternate Hyrdraulic Fracture Emission Factor (grams/HP-HR)</t>
  </si>
  <si>
    <t>Snake River Basin , OR,Hydraulic Fracture Load Factor</t>
  </si>
  <si>
    <t>Snake River Basin , OR,No. of Engines per event</t>
  </si>
  <si>
    <t>Snake River Basin , OR,No. of Stages per event</t>
  </si>
  <si>
    <t>South Park Basin , CO,Alternate Hyrdraulic Fracture Emission Factor (grams/HP-HR)</t>
  </si>
  <si>
    <t>South Park Basin , CO,Hydraulic Fracture Load Factor</t>
  </si>
  <si>
    <t>South Park Basin , CO,No. of Engines per event</t>
  </si>
  <si>
    <t>South Park Basin , CO,No. of Stages per event</t>
  </si>
  <si>
    <t>South Western Overthrust , NV,Alternate Hyrdraulic Fracture Emission Factor (grams/HP-HR)</t>
  </si>
  <si>
    <t>South Western Overthrust , NV,Hydraulic Fracture Load Factor</t>
  </si>
  <si>
    <t>South Western Overthrust , NV,No. of Engines per event</t>
  </si>
  <si>
    <t>South Western Overthrust , NV,No. of Stages per event</t>
  </si>
  <si>
    <t>South Western Overthrust , UT,Alternate Hyrdraulic Fracture Emission Factor (grams/HP-HR)</t>
  </si>
  <si>
    <t>South Western Overthrust , UT,Hydraulic Fracture Load Factor</t>
  </si>
  <si>
    <t>South Western Overthrust , UT,No. of Engines per event</t>
  </si>
  <si>
    <t>South Western Overthrust , UT,No. of Stages per event</t>
  </si>
  <si>
    <t>Southeastern Alaska Provinces , AK,Alternate Hyrdraulic Fracture Emission Factor (grams/HP-HR)</t>
  </si>
  <si>
    <t>Southeastern Alaska Provinces , AK,Hydraulic Fracture Load Factor</t>
  </si>
  <si>
    <t>Southeastern Alaska Provinces , AK,No. of Engines per event</t>
  </si>
  <si>
    <t>Southeastern Alaska Provinces , AK,No. of Stages per event</t>
  </si>
  <si>
    <t>Southern Oregon Basin , CA,Alternate Hyrdraulic Fracture Emission Factor (grams/HP-HR)</t>
  </si>
  <si>
    <t>Southern Oregon Basin , CA,Hydraulic Fracture Load Factor</t>
  </si>
  <si>
    <t>Southern Oregon Basin , CA,No. of Engines per event</t>
  </si>
  <si>
    <t>Southern Oregon Basin , CA,No. of Stages per event</t>
  </si>
  <si>
    <t>Southern Oregon Basin , NV,Alternate Hyrdraulic Fracture Emission Factor (grams/HP-HR)</t>
  </si>
  <si>
    <t>Southern Oregon Basin , NV,Hydraulic Fracture Load Factor</t>
  </si>
  <si>
    <t>Southern Oregon Basin , NV,No. of Engines per event</t>
  </si>
  <si>
    <t>Southern Oregon Basin , NV,No. of Stages per event</t>
  </si>
  <si>
    <t>Southern Oregon Basin , OR,Alternate Hyrdraulic Fracture Emission Factor (grams/HP-HR)</t>
  </si>
  <si>
    <t>Southern Oregon Basin , OR,Hydraulic Fracture Load Factor</t>
  </si>
  <si>
    <t>Southern Oregon Basin , OR,No. of Engines per event</t>
  </si>
  <si>
    <t>Southern Oregon Basin , OR,No. of Stages per event</t>
  </si>
  <si>
    <t>Sweetgrass Arch , MT,Alternate Hyrdraulic Fracture Emission Factor (grams/HP-HR)</t>
  </si>
  <si>
    <t>Sweetgrass Arch , MT,Hydraulic Fracture Load Factor</t>
  </si>
  <si>
    <t>Sweetgrass Arch , MT,No. of Engines per event</t>
  </si>
  <si>
    <t>Sweetgrass Arch , MT,No. of Stages per event</t>
  </si>
  <si>
    <t>Uinta Basin , UT,Alternate Hyrdraulic Fracture Emission Factor (grams/HP-HR)</t>
  </si>
  <si>
    <t>Uinta Basin , UT,Hydraulic Fracture Load Factor</t>
  </si>
  <si>
    <t>Uinta Basin , UT,No. of Engines per event</t>
  </si>
  <si>
    <t>Uinta Basin , UT,No. of Stages per event</t>
  </si>
  <si>
    <t>Ventura Basin , CA,Alternate Hyrdraulic Fracture Emission Factor (grams/HP-HR)</t>
  </si>
  <si>
    <t>Ventura Basin , CA,Hydraulic Fracture Load Factor</t>
  </si>
  <si>
    <t>Ventura Basin , CA,No. of Engines per event</t>
  </si>
  <si>
    <t>Ventura Basin , CA,No. of Stages per event</t>
  </si>
  <si>
    <t>Western Columbia Basin , OR,Alternate Hyrdraulic Fracture Emission Factor (grams/HP-HR)</t>
  </si>
  <si>
    <t>Western Columbia Basin , OR,Hydraulic Fracture Load Factor</t>
  </si>
  <si>
    <t>Western Columbia Basin , OR,No. of Engines per event</t>
  </si>
  <si>
    <t>Western Columbia Basin , OR,No. of Stages per event</t>
  </si>
  <si>
    <t>Western Columbia Basin , WA,Alternate Hyrdraulic Fracture Emission Factor (grams/HP-HR)</t>
  </si>
  <si>
    <t>Western Columbia Basin , WA,Hydraulic Fracture Load Factor</t>
  </si>
  <si>
    <t>Western Columbia Basin , WA,No. of Engines per event</t>
  </si>
  <si>
    <t>Western Columbia Basin , WA,No. of Stages per event</t>
  </si>
  <si>
    <t>Williston Basin , MT,Alternate Hyrdraulic Fracture Emission Factor (grams/HP-HR)</t>
  </si>
  <si>
    <t>Williston Basin , MT,Hydraulic Fracture Load Factor</t>
  </si>
  <si>
    <t>Williston Basin , MT,No. of Engines per event</t>
  </si>
  <si>
    <t>Williston Basin , MT,No. of Stages per event</t>
  </si>
  <si>
    <t>Williston Basin , ND,Alternate Hyrdraulic Fracture Emission Factor (grams/HP-HR)</t>
  </si>
  <si>
    <t>Williston Basin , ND,Hydraulic Fracture Load Factor</t>
  </si>
  <si>
    <t>Williston Basin , ND,No. of Engines per event</t>
  </si>
  <si>
    <t>Williston Basin , ND,No. of Stages per event</t>
  </si>
  <si>
    <t>Williston Basin , SD,Alternate Hyrdraulic Fracture Emission Factor (grams/HP-HR)</t>
  </si>
  <si>
    <t>Williston Basin , SD,Hydraulic Fracture Load Factor</t>
  </si>
  <si>
    <t>Williston Basin , SD,No. of Engines per event</t>
  </si>
  <si>
    <t>Williston Basin , SD,No. of Stages per event</t>
  </si>
  <si>
    <t>Wind River Basin , WY,Alternate Hyrdraulic Fracture Emission Factor (grams/HP-HR)</t>
  </si>
  <si>
    <t>Wind River Basin , WY,Hydraulic Fracture Load Factor</t>
  </si>
  <si>
    <t>Wind River Basin , WY,No. of Engines per event</t>
  </si>
  <si>
    <t>Wind River Basin , WY,No. of Stages per event</t>
  </si>
  <si>
    <t>Yellowstone Province , WY,Alternate Hyrdraulic Fracture Emission Factor (grams/HP-HR)</t>
  </si>
  <si>
    <t>Yellowstone Province , WY,Hydraulic Fracture Load Factor</t>
  </si>
  <si>
    <t>Yellowstone Province , WY,No. of Engines per event</t>
  </si>
  <si>
    <t>Yellowstone Province , WY,No. of Stages per event</t>
  </si>
  <si>
    <t>Yukon-Koyukuk Province , AK,Alternate Hyrdraulic Fracture Emission Factor (grams/HP-HR)</t>
  </si>
  <si>
    <t>Yukon-Koyukuk Province , AK,Hydraulic Fracture Load Factor</t>
  </si>
  <si>
    <t>Yukon-Koyukuk Province , AK,No. of Engines per event</t>
  </si>
  <si>
    <t>Yukon-Koyukuk Province , AK,No. of Stages per event</t>
  </si>
  <si>
    <t>Ozark Uplift , AR,Alternate Hyrdraulic Fracture Emission Factor (grams/HP-HR)</t>
  </si>
  <si>
    <t>Ozark Uplift , AR,Hydraulic Fracture Load Factor</t>
  </si>
  <si>
    <t>Ozark Uplift , AR,No. of Engines per event</t>
  </si>
  <si>
    <t>Ozark Uplift , AR,No. of Stages per event</t>
  </si>
  <si>
    <t>Ozark Uplift , MO,Alternate Hyrdraulic Fracture Emission Factor (grams/HP-HR)</t>
  </si>
  <si>
    <t>Ozark Uplift , MO,Hydraulic Fracture Load Factor</t>
  </si>
  <si>
    <t>Ozark Uplift , MO,No. of Engines per event</t>
  </si>
  <si>
    <t>Ozark Uplift , MO,No. of Stages per event</t>
  </si>
  <si>
    <t>Arkoma Basin , AR,Alternate Hyrdraulic Fracture Emission Factor (grams/HP-HR)</t>
  </si>
  <si>
    <t>Arkoma Basin , AR,Hydraulic Fracture Load Factor</t>
  </si>
  <si>
    <t>Arkoma Basin , AR,No. of Engines per event</t>
  </si>
  <si>
    <t>Arkoma Basin , AR,No. of Stages per event</t>
  </si>
  <si>
    <t>Arkoma Basin , OK,Alternate Hyrdraulic Fracture Emission Factor (grams/HP-HR)</t>
  </si>
  <si>
    <t>Arkoma Basin , OK,Hydraulic Fracture Load Factor</t>
  </si>
  <si>
    <t>Arkoma Basin , OK,No. of Engines per event</t>
  </si>
  <si>
    <t>Arkoma Basin , OK,No. of Stages per event</t>
  </si>
  <si>
    <t>Illinois Basin , AR,Alternate Hyrdraulic Fracture Emission Factor (grams/HP-HR)</t>
  </si>
  <si>
    <t>Illinois Basin , AR,Hydraulic Fracture Load Factor</t>
  </si>
  <si>
    <t>Illinois Basin , AR,No. of Engines per event</t>
  </si>
  <si>
    <t>Illinois Basin , AR,No. of Stages per event</t>
  </si>
  <si>
    <t>Illinois Basin , IL,Alternate Hyrdraulic Fracture Emission Factor (grams/HP-HR)</t>
  </si>
  <si>
    <t>Illinois Basin , IL,Hydraulic Fracture Load Factor</t>
  </si>
  <si>
    <t>Illinois Basin , IL,No. of Engines per event</t>
  </si>
  <si>
    <t>Illinois Basin , IL,No. of Stages per event</t>
  </si>
  <si>
    <t>Illinois Basin , IN,Alternate Hyrdraulic Fracture Emission Factor (grams/HP-HR)</t>
  </si>
  <si>
    <t>Illinois Basin , IN,Hydraulic Fracture Load Factor</t>
  </si>
  <si>
    <t>Illinois Basin , IN,No. of Engines per event</t>
  </si>
  <si>
    <t>Illinois Basin , IN,No. of Stages per event</t>
  </si>
  <si>
    <t>Illinois Basin , KY,Alternate Hyrdraulic Fracture Emission Factor (grams/HP-HR)</t>
  </si>
  <si>
    <t>Illinois Basin , KY,Hydraulic Fracture Load Factor</t>
  </si>
  <si>
    <t>Illinois Basin , KY,No. of Engines per event</t>
  </si>
  <si>
    <t>Illinois Basin , KY,No. of Stages per event</t>
  </si>
  <si>
    <t>Cherokee Platform , OK,Alternate Hyrdraulic Fracture Emission Factor (grams/HP-HR)</t>
  </si>
  <si>
    <t>Cherokee Platform , OK,Hydraulic Fracture Load Factor</t>
  </si>
  <si>
    <t>Cherokee Platform , OK,No. of Engines per event</t>
  </si>
  <si>
    <t>Cherokee Platform , OK,No. of Stages per event</t>
  </si>
  <si>
    <t>Louisiana-Mississippi Salt Basins , AR,Alternate Hyrdraulic Fracture Emission Factor (grams/HP-HR)</t>
  </si>
  <si>
    <t>Louisiana-Mississippi Salt Basins , AR,Hydraulic Fracture Load Factor</t>
  </si>
  <si>
    <t>Louisiana-Mississippi Salt Basins , AR,No. of Engines per event</t>
  </si>
  <si>
    <t>Louisiana-Mississippi Salt Basins , AR,No. of Stages per event</t>
  </si>
  <si>
    <t>Cambridge Arch-Central Kansas Uplift , KS,Alternate Hyrdraulic Fracture Emission Factor (grams/HP-HR)</t>
  </si>
  <si>
    <t>Cambridge Arch-Central Kansas Uplift , KS,Rated Horsepower (hp/engine)</t>
  </si>
  <si>
    <t>Cambridge Arch-Central Kansas Uplift , KS,Hydraulic Fracture Load Factor</t>
  </si>
  <si>
    <t>Cambridge Arch-Central Kansas Uplift , KS,No. of Engines per event</t>
  </si>
  <si>
    <t>Cambridge Arch-Central Kansas Uplift , KS,No. of Stages per event</t>
  </si>
  <si>
    <t>Cambridge Arch-Central Kansas Uplift , KS,Hours of Operation (hours/engine)</t>
  </si>
  <si>
    <t>Cambridge Arch-Central Kansas Uplift , NE,Alternate Hyrdraulic Fracture Emission Factor (grams/HP-HR)</t>
  </si>
  <si>
    <t>Cambridge Arch-Central Kansas Uplift , NE,Rated Horsepower (hp/engine)</t>
  </si>
  <si>
    <t>Cambridge Arch-Central Kansas Uplift , NE,Hydraulic Fracture Load Factor</t>
  </si>
  <si>
    <t>Cambridge Arch-Central Kansas Uplift , NE,No. of Engines per event</t>
  </si>
  <si>
    <t>Cambridge Arch-Central Kansas Uplift , NE,No. of Stages per event</t>
  </si>
  <si>
    <t>Cambridge Arch-Central Kansas Uplift , NE,Hours of Operation (hours/engine)</t>
  </si>
  <si>
    <t>Bend Arch-Fort Worth Basin , OK,Alternate Hyrdraulic Fracture Emission Factor (grams/HP-HR)</t>
  </si>
  <si>
    <t>Bend Arch-Fort Worth Basin , OK,Rated Horsepower (hp/engine)</t>
  </si>
  <si>
    <t>Bend Arch-Fort Worth Basin , OK,Hydraulic Fracture Load Factor</t>
  </si>
  <si>
    <t>Bend Arch-Fort Worth Basin , OK,No. of Engines per event</t>
  </si>
  <si>
    <t>Bend Arch-Fort Worth Basin , OK,No. of Stages per event</t>
  </si>
  <si>
    <t>Bend Arch-Fort Worth Basin , OK,Hours of Operation (hours/engine)</t>
  </si>
  <si>
    <t>Bend Arch-Fort Worth Basin , TX,Alternate Hyrdraulic Fracture Emission Factor (grams/HP-HR)</t>
  </si>
  <si>
    <t>Bend Arch-Fort Worth Basin , TX,Rated Horsepower (hp/engine)</t>
  </si>
  <si>
    <t>Bend Arch-Fort Worth Basin , TX,Hydraulic Fracture Load Factor</t>
  </si>
  <si>
    <t>Bend Arch-Fort Worth Basin , TX,No. of Engines per event</t>
  </si>
  <si>
    <t>Bend Arch-Fort Worth Basin , TX,No. of Stages per event</t>
  </si>
  <si>
    <t>Bend Arch-Fort Worth Basin , TX,Hours of Operation (hours/engine)</t>
  </si>
  <si>
    <t>Marathon Thrust Belt , TX,Alternate Hyrdraulic Fracture Emission Factor (grams/HP-HR)</t>
  </si>
  <si>
    <t>Marathon Thrust Belt , TX,Rated Horsepower (hp/engine)</t>
  </si>
  <si>
    <t>Marathon Thrust Belt , TX,Hydraulic Fracture Load Factor</t>
  </si>
  <si>
    <t>Marathon Thrust Belt , TX,No. of Engines per event</t>
  </si>
  <si>
    <t>Marathon Thrust Belt , TX,No. of Stages per event</t>
  </si>
  <si>
    <t>Marathon Thrust Belt , TX,Hours of Operation (hours/engine)</t>
  </si>
  <si>
    <t>Fraction of 50-499 HP  Lateral Compressor Engines</t>
  </si>
  <si>
    <t>Fraction of Lean-burn Lateral Compressors</t>
  </si>
  <si>
    <t>Fraction of Rich-burn Lateral Compressors</t>
  </si>
  <si>
    <t>Hours of Operation per Year (HRS/YR)</t>
  </si>
  <si>
    <t>Lean-burn Lateral Compressors - Horsepower (HP)</t>
  </si>
  <si>
    <t>Lean Burn - Rated Horsepower (hp/engine)</t>
  </si>
  <si>
    <t>Lean-burn Lateral Compressors - Number Controlled</t>
  </si>
  <si>
    <t>Lean Burn - Percent of Engines with Control</t>
  </si>
  <si>
    <t>Lean-burn Lateral Compressors Load Factor</t>
  </si>
  <si>
    <t>Number of 4-Cycled Lateral Compressors</t>
  </si>
  <si>
    <t>Number of CBM Wells per Single Lateral Compressor</t>
  </si>
  <si>
    <t>CBM - Number of Well(s) per Engine</t>
  </si>
  <si>
    <t>Number of Gas Wells per Single Lateral Compressor</t>
  </si>
  <si>
    <t>Gas - Number of Well(s) per Engine</t>
  </si>
  <si>
    <t>Rich-burn Lateral Compressors - Horsepower (HP)</t>
  </si>
  <si>
    <t>Rich Burn - Rated Horsepower (hp/engine)</t>
  </si>
  <si>
    <t>Rich-burn Lateral Compressors - Number Controlled</t>
  </si>
  <si>
    <t>Rich Burn - Percent of Engines with Control</t>
  </si>
  <si>
    <t>Rich-burn Lateral Compressors Load Factor</t>
  </si>
  <si>
    <t>Gas Wells - Emission Factor of VOC  (LB VOC/BBL condensate)</t>
  </si>
  <si>
    <t>AK Cook Inlet Basin , AK,Uncontrolled Flashing VOC Efs (lb VOC/bbl)</t>
  </si>
  <si>
    <t>Gas Wells - Flare Capture efficiency (%)</t>
  </si>
  <si>
    <t>flare capture</t>
  </si>
  <si>
    <t>AK Cook Inlet Basin , AK,flare capture</t>
  </si>
  <si>
    <t>Gas Wells - Flare Control efficiency (%)</t>
  </si>
  <si>
    <t>flare control</t>
  </si>
  <si>
    <t>AK Cook Inlet Basin , AK,flare control</t>
  </si>
  <si>
    <t>Gas Wells - Fraction of condensate directed to tanks</t>
  </si>
  <si>
    <t>AK Cook Inlet Basin , AK,Gas Wells - Fraction of condensate directed to tanks</t>
  </si>
  <si>
    <t>Gas Wells - Fraction of condensate tanks with a flare</t>
  </si>
  <si>
    <t>flare</t>
  </si>
  <si>
    <t>AK Cook Inlet Basin , AK,flare</t>
  </si>
  <si>
    <t>Gas Wells - Volume of Flash Gas Bented (MCF/BBL condensate)</t>
  </si>
  <si>
    <t>AK Cook Inlet Basin , AK,Gas Venting Rate (MCF/bbl)</t>
  </si>
  <si>
    <t>Anadarko Basin , CO,Uncontrolled Flashing VOC Efs (lb VOC/bbl)</t>
  </si>
  <si>
    <t>Anadarko Basin , CO,flare capture</t>
  </si>
  <si>
    <t>Anadarko Basin , CO,flare control</t>
  </si>
  <si>
    <t>Anadarko Basin , CO,Gas Wells - Fraction of condensate directed to tanks</t>
  </si>
  <si>
    <t>Anadarko Basin , CO,flare</t>
  </si>
  <si>
    <t>Anadarko Basin , CO,Gas Venting Rate (MCF/bbl)</t>
  </si>
  <si>
    <t>Arctic Coastal Plains Province , AK,Uncontrolled Flashing VOC Efs (lb VOC/bbl)</t>
  </si>
  <si>
    <t>Arctic Coastal Plains Province , AK,flare capture</t>
  </si>
  <si>
    <t>Arctic Coastal Plains Province , AK,flare control</t>
  </si>
  <si>
    <t>Arctic Coastal Plains Province , AK,Gas Wells - Fraction of condensate directed to tanks</t>
  </si>
  <si>
    <t>Arctic Coastal Plains Province , AK,flare</t>
  </si>
  <si>
    <t>Arctic Coastal Plains Province , AK,Gas Venting Rate (MCF/bbl)</t>
  </si>
  <si>
    <t>Basin-And-Range Province , NM,Uncontrolled Flashing VOC Efs (lb VOC/bbl)</t>
  </si>
  <si>
    <t>Basin-And-Range Province , NM,flare capture</t>
  </si>
  <si>
    <t>Basin-And-Range Province , NM,flare control</t>
  </si>
  <si>
    <t>Basin-And-Range Province , NM,Gas Wells - Fraction of condensate directed to tanks</t>
  </si>
  <si>
    <t>Basin-And-Range Province , NM,flare</t>
  </si>
  <si>
    <t>Basin-And-Range Province , NM,Gas Venting Rate (MCF/bbl)</t>
  </si>
  <si>
    <t>Basin-And-Range Province , AZ,Uncontrolled Flashing VOC Efs (lb VOC/bbl)</t>
  </si>
  <si>
    <t>Basin-And-Range Province , AZ,flare capture</t>
  </si>
  <si>
    <t>Basin-And-Range Province , AZ,flare control</t>
  </si>
  <si>
    <t>Basin-And-Range Province , AZ,Gas Wells - Fraction of condensate directed to tanks</t>
  </si>
  <si>
    <t>Basin-And-Range Province , AZ,flare</t>
  </si>
  <si>
    <t>Basin-And-Range Province , AZ,Gas Venting Rate (MCF/bbl)</t>
  </si>
  <si>
    <t>Bellingham Basin , WA,Uncontrolled Flashing VOC Efs (lb VOC/bbl)</t>
  </si>
  <si>
    <t>Bellingham Basin , WA,flare capture</t>
  </si>
  <si>
    <t>Bellingham Basin , WA,flare control</t>
  </si>
  <si>
    <t>Bellingham Basin , WA,Gas Wells - Fraction of condensate directed to tanks</t>
  </si>
  <si>
    <t>Bellingham Basin , WA,flare</t>
  </si>
  <si>
    <t>Bellingham Basin , WA,Gas Venting Rate (MCF/bbl)</t>
  </si>
  <si>
    <t>Big Horn Basin , MT,Uncontrolled Flashing VOC Efs (lb VOC/bbl)</t>
  </si>
  <si>
    <t>Big Horn Basin , MT,flare capture</t>
  </si>
  <si>
    <t>Big Horn Basin , MT,flare control</t>
  </si>
  <si>
    <t>Big Horn Basin , MT,Gas Wells - Fraction of condensate directed to tanks</t>
  </si>
  <si>
    <t>Big Horn Basin , MT,flare</t>
  </si>
  <si>
    <t>Big Horn Basin , MT,Gas Venting Rate (MCF/bbl)</t>
  </si>
  <si>
    <t>Big Horn Basin , WY,Uncontrolled Flashing VOC Efs (lb VOC/bbl)</t>
  </si>
  <si>
    <t>Big Horn Basin , WY,flare capture</t>
  </si>
  <si>
    <t>Big Horn Basin , WY,flare control</t>
  </si>
  <si>
    <t>Big Horn Basin , WY,Gas Wells - Fraction of condensate directed to tanks</t>
  </si>
  <si>
    <t>Big Horn Basin , WY,flare</t>
  </si>
  <si>
    <t>Big Horn Basin , WY,Gas Venting Rate (MCF/bbl)</t>
  </si>
  <si>
    <t>Bristol Bay Basin , AK,Uncontrolled Flashing VOC Efs (lb VOC/bbl)</t>
  </si>
  <si>
    <t>Bristol Bay Basin , AK,flare capture</t>
  </si>
  <si>
    <t>Bristol Bay Basin , AK,flare control</t>
  </si>
  <si>
    <t>Bristol Bay Basin , AK,Gas Wells - Fraction of condensate directed to tanks</t>
  </si>
  <si>
    <t>Bristol Bay Basin , AK,flare</t>
  </si>
  <si>
    <t>Bristol Bay Basin , AK,Gas Venting Rate (MCF/bbl)</t>
  </si>
  <si>
    <t>Capistrano Basin , CA,Uncontrolled Flashing VOC Efs (lb VOC/bbl)</t>
  </si>
  <si>
    <t>Capistrano Basin , CA,flare capture</t>
  </si>
  <si>
    <t>Capistrano Basin , CA,flare control</t>
  </si>
  <si>
    <t>Capistrano Basin , CA,Gas Wells - Fraction of condensate directed to tanks</t>
  </si>
  <si>
    <t>Capistrano Basin , CA,flare</t>
  </si>
  <si>
    <t>Capistrano Basin , CA,Gas Venting Rate (MCF/bbl)</t>
  </si>
  <si>
    <t>Central Montana Uplift , MT,Uncontrolled Flashing VOC Efs (lb VOC/bbl)</t>
  </si>
  <si>
    <t>Central Montana Uplift , MT,flare capture</t>
  </si>
  <si>
    <t>Central Montana Uplift , MT,flare control</t>
  </si>
  <si>
    <t>Central Montana Uplift , MT,Gas Wells - Fraction of condensate directed to tanks</t>
  </si>
  <si>
    <t>Central Montana Uplift , MT,flare</t>
  </si>
  <si>
    <t>Central Montana Uplift , MT,Gas Venting Rate (MCF/bbl)</t>
  </si>
  <si>
    <t>Central Western Overthrust , ID,Uncontrolled Flashing VOC Efs (lb VOC/bbl)</t>
  </si>
  <si>
    <t>Central Western Overthrust , ID,flare capture</t>
  </si>
  <si>
    <t>Central Western Overthrust , ID,flare control</t>
  </si>
  <si>
    <t>Central Western Overthrust , ID,Gas Wells - Fraction of condensate directed to tanks</t>
  </si>
  <si>
    <t>Central Western Overthrust , ID,flare</t>
  </si>
  <si>
    <t>Central Western Overthrust , ID,Gas Venting Rate (MCF/bbl)</t>
  </si>
  <si>
    <t>Central Western Overthrust , UT,Uncontrolled Flashing VOC Efs (lb VOC/bbl)</t>
  </si>
  <si>
    <t>Central Western Overthrust , UT,flare capture</t>
  </si>
  <si>
    <t>Central Western Overthrust , UT,flare control</t>
  </si>
  <si>
    <t>Central Western Overthrust , UT,Gas Wells - Fraction of condensate directed to tanks</t>
  </si>
  <si>
    <t>Central Western Overthrust , UT,flare</t>
  </si>
  <si>
    <t>Central Western Overthrust , UT,Gas Venting Rate (MCF/bbl)</t>
  </si>
  <si>
    <t>Central Western Overthrust , WY,Uncontrolled Flashing VOC Efs (lb VOC/bbl)</t>
  </si>
  <si>
    <t>Central Western Overthrust , WY,flare capture</t>
  </si>
  <si>
    <t>Central Western Overthrust , WY,flare control</t>
  </si>
  <si>
    <t>Central Western Overthrust , WY,Gas Wells - Fraction of condensate directed to tanks</t>
  </si>
  <si>
    <t>Central Western Overthrust , WY,flare</t>
  </si>
  <si>
    <t>Central Western Overthrust , WY,Gas Venting Rate (MCF/bbl)</t>
  </si>
  <si>
    <t>Chadron Arch , SD,Uncontrolled Flashing VOC Efs (lb VOC/bbl)</t>
  </si>
  <si>
    <t>Chadron Arch , SD,flare capture</t>
  </si>
  <si>
    <t>Chadron Arch , SD,flare control</t>
  </si>
  <si>
    <t>Chadron Arch , SD,Gas Wells - Fraction of condensate directed to tanks</t>
  </si>
  <si>
    <t>Chadron Arch , SD,flare</t>
  </si>
  <si>
    <t>Chadron Arch , SD,Gas Venting Rate (MCF/bbl)</t>
  </si>
  <si>
    <t>Coastal Basins , CA,Uncontrolled Flashing VOC Efs (lb VOC/bbl)</t>
  </si>
  <si>
    <t>Coastal Basins , CA,flare capture</t>
  </si>
  <si>
    <t>Coastal Basins , CA,flare control</t>
  </si>
  <si>
    <t>Coastal Basins , CA,Gas Wells - Fraction of condensate directed to tanks</t>
  </si>
  <si>
    <t>Coastal Basins , CA,flare</t>
  </si>
  <si>
    <t>Coastal Basins , CA,Gas Venting Rate (MCF/bbl)</t>
  </si>
  <si>
    <t>Copper River Basin , AK,Uncontrolled Flashing VOC Efs (lb VOC/bbl)</t>
  </si>
  <si>
    <t>Copper River Basin , AK,flare capture</t>
  </si>
  <si>
    <t>Copper River Basin , AK,flare control</t>
  </si>
  <si>
    <t>Copper River Basin , AK,Gas Wells - Fraction of condensate directed to tanks</t>
  </si>
  <si>
    <t>Copper River Basin , AK,flare</t>
  </si>
  <si>
    <t>Copper River Basin , AK,Gas Venting Rate (MCF/bbl)</t>
  </si>
  <si>
    <t>Denver Basin , CO,Uncontrolled Flashing VOC Efs (lb VOC/bbl)</t>
  </si>
  <si>
    <t>Denver Basin , CO,flare capture</t>
  </si>
  <si>
    <t>Denver Basin , CO,flare control</t>
  </si>
  <si>
    <t>Denver Basin , CO,Gas Wells - Fraction of condensate directed to tanks</t>
  </si>
  <si>
    <t>Denver Basin , CO,flare</t>
  </si>
  <si>
    <t>Denver Basin , CO,Gas Venting Rate (MCF/bbl)</t>
  </si>
  <si>
    <t>Denver Basin , WY,Uncontrolled Flashing VOC Efs (lb VOC/bbl)</t>
  </si>
  <si>
    <t>Denver Basin , WY,flare capture</t>
  </si>
  <si>
    <t>Denver Basin , WY,flare control</t>
  </si>
  <si>
    <t>Denver Basin , WY,Gas Wells - Fraction of condensate directed to tanks</t>
  </si>
  <si>
    <t>Denver Basin , WY,flare</t>
  </si>
  <si>
    <t>Denver Basin , WY,Gas Venting Rate (MCF/bbl)</t>
  </si>
  <si>
    <t>Eagle Basin , CO,Uncontrolled Flashing VOC Efs (lb VOC/bbl)</t>
  </si>
  <si>
    <t>Eagle Basin , CO,flare capture</t>
  </si>
  <si>
    <t>Eagle Basin , CO,flare control</t>
  </si>
  <si>
    <t>Eagle Basin , CO,Gas Wells - Fraction of condensate directed to tanks</t>
  </si>
  <si>
    <t>Eagle Basin , CO,flare</t>
  </si>
  <si>
    <t>Eagle Basin , CO,Gas Venting Rate (MCF/bbl)</t>
  </si>
  <si>
    <t>Eastern Columbia Basin , ID,Uncontrolled Flashing VOC Efs (lb VOC/bbl)</t>
  </si>
  <si>
    <t>Eastern Columbia Basin , ID,flare capture</t>
  </si>
  <si>
    <t>Eastern Columbia Basin , ID,flare control</t>
  </si>
  <si>
    <t>Eastern Columbia Basin , ID,Gas Wells - Fraction of condensate directed to tanks</t>
  </si>
  <si>
    <t>Eastern Columbia Basin , ID,flare</t>
  </si>
  <si>
    <t>Eastern Columbia Basin , ID,Gas Venting Rate (MCF/bbl)</t>
  </si>
  <si>
    <t>Eastern Columbia Basin , OR,Uncontrolled Flashing VOC Efs (lb VOC/bbl)</t>
  </si>
  <si>
    <t>Eastern Columbia Basin , OR,flare capture</t>
  </si>
  <si>
    <t>Eastern Columbia Basin , OR,flare control</t>
  </si>
  <si>
    <t>Eastern Columbia Basin , OR,Gas Wells - Fraction of condensate directed to tanks</t>
  </si>
  <si>
    <t>Eastern Columbia Basin , OR,flare</t>
  </si>
  <si>
    <t>Eastern Columbia Basin , OR,Gas Venting Rate (MCF/bbl)</t>
  </si>
  <si>
    <t>Eastern Columbia Basin , WA,Uncontrolled Flashing VOC Efs (lb VOC/bbl)</t>
  </si>
  <si>
    <t>Eastern Columbia Basin , WA,flare capture</t>
  </si>
  <si>
    <t>Eastern Columbia Basin , WA,flare control</t>
  </si>
  <si>
    <t>Eastern Columbia Basin , WA,Gas Wells - Fraction of condensate directed to tanks</t>
  </si>
  <si>
    <t>Eastern Columbia Basin , WA,flare</t>
  </si>
  <si>
    <t>Eastern Columbia Basin , WA,Gas Venting Rate (MCF/bbl)</t>
  </si>
  <si>
    <t>Eel River Basin , CA,Uncontrolled Flashing VOC Efs (lb VOC/bbl)</t>
  </si>
  <si>
    <t>Eel River Basin , CA,flare capture</t>
  </si>
  <si>
    <t>Eel River Basin , CA,flare control</t>
  </si>
  <si>
    <t>Eel River Basin , CA,Gas Wells - Fraction of condensate directed to tanks</t>
  </si>
  <si>
    <t>Eel River Basin , CA,flare</t>
  </si>
  <si>
    <t>Eel River Basin , CA,Gas Venting Rate (MCF/bbl)</t>
  </si>
  <si>
    <t>Estancia Basin , NM,Uncontrolled Flashing VOC Efs (lb VOC/bbl)</t>
  </si>
  <si>
    <t>Estancia Basin , NM,flare capture</t>
  </si>
  <si>
    <t>Estancia Basin , NM,flare control</t>
  </si>
  <si>
    <t>Estancia Basin , NM,Gas Wells - Fraction of condensate directed to tanks</t>
  </si>
  <si>
    <t>Estancia Basin , NM,flare</t>
  </si>
  <si>
    <t>Estancia Basin , NM,Gas Venting Rate (MCF/bbl)</t>
  </si>
  <si>
    <t>Great Basin Province , CA,Uncontrolled Flashing VOC Efs (lb VOC/bbl)</t>
  </si>
  <si>
    <t>Great Basin Province , CA,flare capture</t>
  </si>
  <si>
    <t>Great Basin Province , CA,flare control</t>
  </si>
  <si>
    <t>Great Basin Province , CA,Gas Wells - Fraction of condensate directed to tanks</t>
  </si>
  <si>
    <t>Great Basin Province , CA,flare</t>
  </si>
  <si>
    <t>Great Basin Province , CA,Gas Venting Rate (MCF/bbl)</t>
  </si>
  <si>
    <t>Great Basin Province , ID,Uncontrolled Flashing VOC Efs (lb VOC/bbl)</t>
  </si>
  <si>
    <t>Great Basin Province , ID,flare capture</t>
  </si>
  <si>
    <t>Great Basin Province , ID,flare control</t>
  </si>
  <si>
    <t>Great Basin Province , ID,Gas Wells - Fraction of condensate directed to tanks</t>
  </si>
  <si>
    <t>Great Basin Province , ID,flare</t>
  </si>
  <si>
    <t>Great Basin Province , ID,Gas Venting Rate (MCF/bbl)</t>
  </si>
  <si>
    <t>Great Basin Province , NV,Uncontrolled Flashing VOC Efs (lb VOC/bbl)</t>
  </si>
  <si>
    <t>Great Basin Province , NV,flare capture</t>
  </si>
  <si>
    <t>Great Basin Province , NV,flare control</t>
  </si>
  <si>
    <t>Great Basin Province , NV,Gas Wells - Fraction of condensate directed to tanks</t>
  </si>
  <si>
    <t>Great Basin Province , NV,flare</t>
  </si>
  <si>
    <t>Great Basin Province , NV,Gas Venting Rate (MCF/bbl)</t>
  </si>
  <si>
    <t>Great Basin Province , UT,Uncontrolled Flashing VOC Efs (lb VOC/bbl)</t>
  </si>
  <si>
    <t>Great Basin Province , UT,flare capture</t>
  </si>
  <si>
    <t>Great Basin Province , UT,flare control</t>
  </si>
  <si>
    <t>Great Basin Province , UT,Gas Wells - Fraction of condensate directed to tanks</t>
  </si>
  <si>
    <t>Great Basin Province , UT,flare</t>
  </si>
  <si>
    <t>Great Basin Province , UT,Gas Venting Rate (MCF/bbl)</t>
  </si>
  <si>
    <t>Green River Basin , CO,Uncontrolled Flashing VOC Efs (lb VOC/bbl)</t>
  </si>
  <si>
    <t>Green River Basin , CO,flare capture</t>
  </si>
  <si>
    <t>Green River Basin , CO,flare control</t>
  </si>
  <si>
    <t>Green River Basin , CO,Gas Wells - Fraction of condensate directed to tanks</t>
  </si>
  <si>
    <t>Green River Basin , CO,flare</t>
  </si>
  <si>
    <t>Green River Basin , CO,Gas Venting Rate (MCF/bbl)</t>
  </si>
  <si>
    <t>Green River Basin , WY,Uncontrolled Flashing VOC Efs (lb VOC/bbl)</t>
  </si>
  <si>
    <t>Green River Basin , WY,flare capture</t>
  </si>
  <si>
    <t>Green River Basin , WY,flare control</t>
  </si>
  <si>
    <t>Green River Basin , WY,Gas Wells - Fraction of condensate directed to tanks</t>
  </si>
  <si>
    <t>Green River Basin , WY,flare</t>
  </si>
  <si>
    <t>Green River Basin , WY,Gas Venting Rate (MCF/bbl)</t>
  </si>
  <si>
    <t>Gulf of Alaska Basin , AK,Uncontrolled Flashing VOC Efs (lb VOC/bbl)</t>
  </si>
  <si>
    <t>Gulf of Alaska Basin , AK,flare capture</t>
  </si>
  <si>
    <t>Gulf of Alaska Basin , AK,flare control</t>
  </si>
  <si>
    <t>Gulf of Alaska Basin , AK,Gas Wells - Fraction of condensate directed to tanks</t>
  </si>
  <si>
    <t>Gulf of Alaska Basin , AK,flare</t>
  </si>
  <si>
    <t>Gulf of Alaska Basin , AK,Gas Venting Rate (MCF/bbl)</t>
  </si>
  <si>
    <t>Idaho Mountains Province , ID,Uncontrolled Flashing VOC Efs (lb VOC/bbl)</t>
  </si>
  <si>
    <t>Idaho Mountains Province , ID,flare capture</t>
  </si>
  <si>
    <t>Idaho Mountains Province , ID,flare control</t>
  </si>
  <si>
    <t>Idaho Mountains Province , ID,Gas Wells - Fraction of condensate directed to tanks</t>
  </si>
  <si>
    <t>Idaho Mountains Province , ID,flare</t>
  </si>
  <si>
    <t>Idaho Mountains Province , ID,Gas Venting Rate (MCF/bbl)</t>
  </si>
  <si>
    <t>Interior Lowlands Basin , AK,Uncontrolled Flashing VOC Efs (lb VOC/bbl)</t>
  </si>
  <si>
    <t>Interior Lowlands Basin , AK,flare capture</t>
  </si>
  <si>
    <t>Interior Lowlands Basin , AK,flare control</t>
  </si>
  <si>
    <t>Interior Lowlands Basin , AK,Gas Wells - Fraction of condensate directed to tanks</t>
  </si>
  <si>
    <t>Interior Lowlands Basin , AK,flare</t>
  </si>
  <si>
    <t>Interior Lowlands Basin , AK,Gas Venting Rate (MCF/bbl)</t>
  </si>
  <si>
    <t>Klamath Mountains Province , CA,Uncontrolled Flashing VOC Efs (lb VOC/bbl)</t>
  </si>
  <si>
    <t>Klamath Mountains Province , CA,flare capture</t>
  </si>
  <si>
    <t>Klamath Mountains Province , CA,flare control</t>
  </si>
  <si>
    <t>Klamath Mountains Province , CA,Gas Wells - Fraction of condensate directed to tanks</t>
  </si>
  <si>
    <t>Klamath Mountains Province , CA,flare</t>
  </si>
  <si>
    <t>Klamath Mountains Province , CA,Gas Venting Rate (MCF/bbl)</t>
  </si>
  <si>
    <t>Klamath Mountains Province , OR,Uncontrolled Flashing VOC Efs (lb VOC/bbl)</t>
  </si>
  <si>
    <t>Klamath Mountains Province , OR,flare capture</t>
  </si>
  <si>
    <t>Klamath Mountains Province , OR,flare control</t>
  </si>
  <si>
    <t>Klamath Mountains Province , OR,Gas Wells - Fraction of condensate directed to tanks</t>
  </si>
  <si>
    <t>Klamath Mountains Province , OR,flare</t>
  </si>
  <si>
    <t>Klamath Mountains Province , OR,Gas Venting Rate (MCF/bbl)</t>
  </si>
  <si>
    <t>Kodiak State , AK,Uncontrolled Flashing VOC Efs (lb VOC/bbl)</t>
  </si>
  <si>
    <t>Kodiak State , AK,flare capture</t>
  </si>
  <si>
    <t>Kodiak State , AK,flare control</t>
  </si>
  <si>
    <t>Kodiak State , AK,Gas Wells - Fraction of condensate directed to tanks</t>
  </si>
  <si>
    <t>Kodiak State , AK,flare</t>
  </si>
  <si>
    <t>Kodiak State , AK,Gas Venting Rate (MCF/bbl)</t>
  </si>
  <si>
    <t>Las Animas Arch , CO,Uncontrolled Flashing VOC Efs (lb VOC/bbl)</t>
  </si>
  <si>
    <t>Las Animas Arch , CO,flare capture</t>
  </si>
  <si>
    <t>Las Animas Arch , CO,flare control</t>
  </si>
  <si>
    <t>Las Animas Arch , CO,Gas Wells - Fraction of condensate directed to tanks</t>
  </si>
  <si>
    <t>Las Animas Arch , CO,flare</t>
  </si>
  <si>
    <t>Las Animas Arch , CO,Gas Venting Rate (MCF/bbl)</t>
  </si>
  <si>
    <t>Las Vegas-Raton Basin , CO,Uncontrolled Flashing VOC Efs (lb VOC/bbl)</t>
  </si>
  <si>
    <t>Las Vegas-Raton Basin , CO,flare capture</t>
  </si>
  <si>
    <t>Las Vegas-Raton Basin , CO,flare control</t>
  </si>
  <si>
    <t>Las Vegas-Raton Basin , CO,Gas Wells - Fraction of condensate directed to tanks</t>
  </si>
  <si>
    <t>Las Vegas-Raton Basin , CO,flare</t>
  </si>
  <si>
    <t>Las Vegas-Raton Basin , CO,Gas Venting Rate (MCF/bbl)</t>
  </si>
  <si>
    <t>Las Vegas-Raton Basin , NM,Uncontrolled Flashing VOC Efs (lb VOC/bbl)</t>
  </si>
  <si>
    <t>Las Vegas-Raton Basin , NM,flare capture</t>
  </si>
  <si>
    <t>Las Vegas-Raton Basin , NM,flare control</t>
  </si>
  <si>
    <t>Las Vegas-Raton Basin , NM,Gas Wells - Fraction of condensate directed to tanks</t>
  </si>
  <si>
    <t>Las Vegas-Raton Basin , NM,flare</t>
  </si>
  <si>
    <t>Las Vegas-Raton Basin , NM,Gas Venting Rate (MCF/bbl)</t>
  </si>
  <si>
    <t>Los Angeles Basin , CA,Uncontrolled Flashing VOC Efs (lb VOC/bbl)</t>
  </si>
  <si>
    <t>Los Angeles Basin , CA,flare capture</t>
  </si>
  <si>
    <t>Los Angeles Basin , CA,flare control</t>
  </si>
  <si>
    <t>Los Angeles Basin , CA,Gas Wells - Fraction of condensate directed to tanks</t>
  </si>
  <si>
    <t>Los Angeles Basin , CA,flare</t>
  </si>
  <si>
    <t>Los Angeles Basin , CA,Gas Venting Rate (MCF/bbl)</t>
  </si>
  <si>
    <t>Mojave Basin , CA,Uncontrolled Flashing VOC Efs (lb VOC/bbl)</t>
  </si>
  <si>
    <t>Mojave Basin , CA,flare capture</t>
  </si>
  <si>
    <t>Mojave Basin , CA,flare control</t>
  </si>
  <si>
    <t>Mojave Basin , CA,Gas Wells - Fraction of condensate directed to tanks</t>
  </si>
  <si>
    <t>Mojave Basin , CA,flare</t>
  </si>
  <si>
    <t>Mojave Basin , CA,Gas Venting Rate (MCF/bbl)</t>
  </si>
  <si>
    <t>Montana Folded Belt , MT,Uncontrolled Flashing VOC Efs (lb VOC/bbl)</t>
  </si>
  <si>
    <t>Montana Folded Belt , MT,flare capture</t>
  </si>
  <si>
    <t>Montana Folded Belt , MT,flare control</t>
  </si>
  <si>
    <t>Montana Folded Belt , MT,Gas Wells - Fraction of condensate directed to tanks</t>
  </si>
  <si>
    <t>Montana Folded Belt , MT,flare</t>
  </si>
  <si>
    <t>Montana Folded Belt , MT,Gas Venting Rate (MCF/bbl)</t>
  </si>
  <si>
    <t>N. Cascades-Okanagan Prov , WA,Uncontrolled Flashing VOC Efs (lb VOC/bbl)</t>
  </si>
  <si>
    <t>N. Cascades-Okanagan Prov , WA,flare capture</t>
  </si>
  <si>
    <t>N. Cascades-Okanagan Prov , WA,flare control</t>
  </si>
  <si>
    <t>N. Cascades-Okanagan Prov , WA,Gas Wells - Fraction of condensate directed to tanks</t>
  </si>
  <si>
    <t>N. Cascades-Okanagan Prov , WA,flare</t>
  </si>
  <si>
    <t>N. Cascades-Okanagan Prov , WA,Gas Venting Rate (MCF/bbl)</t>
  </si>
  <si>
    <t>North Park Basin , CO,Uncontrolled Flashing VOC Efs (lb VOC/bbl)</t>
  </si>
  <si>
    <t>North Park Basin , CO,flare capture</t>
  </si>
  <si>
    <t>North Park Basin , CO,flare control</t>
  </si>
  <si>
    <t>North Park Basin , CO,Gas Wells - Fraction of condensate directed to tanks</t>
  </si>
  <si>
    <t>North Park Basin , CO,flare</t>
  </si>
  <si>
    <t>North Park Basin , CO,Gas Venting Rate (MCF/bbl)</t>
  </si>
  <si>
    <t>North Western Overthrust , MT,Uncontrolled Flashing VOC Efs (lb VOC/bbl)</t>
  </si>
  <si>
    <t>North Western Overthrust , MT,flare capture</t>
  </si>
  <si>
    <t>North Western Overthrust , MT,flare control</t>
  </si>
  <si>
    <t>North Western Overthrust , MT,Gas Wells - Fraction of condensate directed to tanks</t>
  </si>
  <si>
    <t>North Western Overthrust , MT,flare</t>
  </si>
  <si>
    <t>North Western Overthrust , MT,Gas Venting Rate (MCF/bbl)</t>
  </si>
  <si>
    <t>Northern Coast Range Prov , CA,Uncontrolled Flashing VOC Efs (lb VOC/bbl)</t>
  </si>
  <si>
    <t>Northern Coast Range Prov , CA,flare capture</t>
  </si>
  <si>
    <t>Northern Coast Range Prov , CA,flare control</t>
  </si>
  <si>
    <t>Northern Coast Range Prov , CA,Gas Wells - Fraction of condensate directed to tanks</t>
  </si>
  <si>
    <t>Northern Coast Range Prov , CA,flare</t>
  </si>
  <si>
    <t>Northern Coast Range Prov , CA,Gas Venting Rate (MCF/bbl)</t>
  </si>
  <si>
    <t>Not Assigned - SURVEY AVERAGE , AK,Uncontrolled Flashing VOC Efs (lb VOC/bbl)</t>
  </si>
  <si>
    <t>Not Assigned - SURVEY AVERAGE , AK,flare capture</t>
  </si>
  <si>
    <t>Not Assigned - SURVEY AVERAGE , AK,flare control</t>
  </si>
  <si>
    <t>Not Assigned - SURVEY AVERAGE , AK,Gas Wells - Fraction of condensate directed to tanks</t>
  </si>
  <si>
    <t>Not Assigned - SURVEY AVERAGE , AK,flare</t>
  </si>
  <si>
    <t>Not Assigned - SURVEY AVERAGE , AK,Gas Venting Rate (MCF/bbl)</t>
  </si>
  <si>
    <t>Orogrande Basin , NM,Uncontrolled Flashing VOC Efs (lb VOC/bbl)</t>
  </si>
  <si>
    <t>Orogrande Basin , NM,flare capture</t>
  </si>
  <si>
    <t>Orogrande Basin , NM,flare control</t>
  </si>
  <si>
    <t>Orogrande Basin , NM,Gas Wells - Fraction of condensate directed to tanks</t>
  </si>
  <si>
    <t>Orogrande Basin , NM,flare</t>
  </si>
  <si>
    <t>Orogrande Basin , NM,Gas Venting Rate (MCF/bbl)</t>
  </si>
  <si>
    <t>Overthrust&amp;Wasatch Uplift , UT,Uncontrolled Flashing VOC Efs (lb VOC/bbl)</t>
  </si>
  <si>
    <t>Overthrust&amp;Wasatch Uplift , UT,flare capture</t>
  </si>
  <si>
    <t>Overthrust&amp;Wasatch Uplift , UT,flare control</t>
  </si>
  <si>
    <t>Overthrust&amp;Wasatch Uplift , UT,Gas Wells - Fraction of condensate directed to tanks</t>
  </si>
  <si>
    <t>Overthrust&amp;Wasatch Uplift , UT,flare</t>
  </si>
  <si>
    <t>Overthrust&amp;Wasatch Uplift , UT,Gas Venting Rate (MCF/bbl)</t>
  </si>
  <si>
    <t>Palo Duro Basin , NM,Uncontrolled Flashing VOC Efs (lb VOC/bbl)</t>
  </si>
  <si>
    <t>Palo Duro Basin , NM,flare capture</t>
  </si>
  <si>
    <t>Palo Duro Basin , NM,flare control</t>
  </si>
  <si>
    <t>Palo Duro Basin , NM,Gas Wells - Fraction of condensate directed to tanks</t>
  </si>
  <si>
    <t>Palo Duro Basin , NM,flare</t>
  </si>
  <si>
    <t>Palo Duro Basin , NM,Gas Venting Rate (MCF/bbl)</t>
  </si>
  <si>
    <t>Paradox Basin , CO,Uncontrolled Flashing VOC Efs (lb VOC/bbl)</t>
  </si>
  <si>
    <t>Paradox Basin , CO,flare capture</t>
  </si>
  <si>
    <t>Paradox Basin , CO,flare control</t>
  </si>
  <si>
    <t>Paradox Basin , CO,Gas Wells - Fraction of condensate directed to tanks</t>
  </si>
  <si>
    <t>Paradox Basin , CO,flare</t>
  </si>
  <si>
    <t>Paradox Basin , CO,Gas Venting Rate (MCF/bbl)</t>
  </si>
  <si>
    <t>Paradox Basin , UT,Uncontrolled Flashing VOC Efs (lb VOC/bbl)</t>
  </si>
  <si>
    <t>Paradox Basin , UT,flare capture</t>
  </si>
  <si>
    <t>Paradox Basin , UT,flare control</t>
  </si>
  <si>
    <t>Paradox Basin , UT,Gas Wells - Fraction of condensate directed to tanks</t>
  </si>
  <si>
    <t>Paradox Basin , UT,flare</t>
  </si>
  <si>
    <t>Paradox Basin , UT,Gas Venting Rate (MCF/bbl)</t>
  </si>
  <si>
    <t>Pedregosa Basin , NM,Uncontrolled Flashing VOC Efs (lb VOC/bbl)</t>
  </si>
  <si>
    <t>Pedregosa Basin , NM,flare capture</t>
  </si>
  <si>
    <t>Pedregosa Basin , NM,flare control</t>
  </si>
  <si>
    <t>Pedregosa Basin , NM,Gas Wells - Fraction of condensate directed to tanks</t>
  </si>
  <si>
    <t>Pedregosa Basin , NM,flare</t>
  </si>
  <si>
    <t>Pedregosa Basin , NM,Gas Venting Rate (MCF/bbl)</t>
  </si>
  <si>
    <t>Pedregosa Basin , AZ,Uncontrolled Flashing VOC Efs (lb VOC/bbl)</t>
  </si>
  <si>
    <t>Pedregosa Basin , AZ,flare capture</t>
  </si>
  <si>
    <t>Pedregosa Basin , AZ,flare control</t>
  </si>
  <si>
    <t>Pedregosa Basin , AZ,Gas Wells - Fraction of condensate directed to tanks</t>
  </si>
  <si>
    <t>Pedregosa Basin , AZ,flare</t>
  </si>
  <si>
    <t>Pedregosa Basin , AZ,Gas Venting Rate (MCF/bbl)</t>
  </si>
  <si>
    <t>Permian Basin , NM,Uncontrolled Flashing VOC Efs (lb VOC/bbl)</t>
  </si>
  <si>
    <t>Permian Basin , NM,flare capture</t>
  </si>
  <si>
    <t>Permian Basin , NM,flare control</t>
  </si>
  <si>
    <t>Permian Basin , NM,Gas Wells - Fraction of condensate directed to tanks</t>
  </si>
  <si>
    <t>Permian Basin , NM,flare</t>
  </si>
  <si>
    <t>Permian Basin , NM,Gas Venting Rate (MCF/bbl)</t>
  </si>
  <si>
    <t>Piceance Basin , CO,Uncontrolled Flashing VOC Efs (lb VOC/bbl)</t>
  </si>
  <si>
    <t>Piceance Basin , CO,flare capture</t>
  </si>
  <si>
    <t>Piceance Basin , CO,flare control</t>
  </si>
  <si>
    <t>Piceance Basin , CO,Gas Wells - Fraction of condensate directed to tanks</t>
  </si>
  <si>
    <t>Piceance Basin , CO,flare</t>
  </si>
  <si>
    <t>Piceance Basin , CO,Gas Venting Rate (MCF/bbl)</t>
  </si>
  <si>
    <t>Plateau Sedimentary Prov , UT,Uncontrolled Flashing VOC Efs (lb VOC/bbl)</t>
  </si>
  <si>
    <t>Plateau Sedimentary Prov , UT,flare capture</t>
  </si>
  <si>
    <t>Plateau Sedimentary Prov , UT,flare control</t>
  </si>
  <si>
    <t>Plateau Sedimentary Prov , UT,Gas Wells - Fraction of condensate directed to tanks</t>
  </si>
  <si>
    <t>Plateau Sedimentary Prov , UT,flare</t>
  </si>
  <si>
    <t>Plateau Sedimentary Prov , UT,Gas Venting Rate (MCF/bbl)</t>
  </si>
  <si>
    <t>Plateau Sedimentary Prov , AZ,Uncontrolled Flashing VOC Efs (lb VOC/bbl)</t>
  </si>
  <si>
    <t>Plateau Sedimentary Prov , AZ,flare capture</t>
  </si>
  <si>
    <t>Plateau Sedimentary Prov , AZ,flare control</t>
  </si>
  <si>
    <t>Plateau Sedimentary Prov , AZ,Gas Wells - Fraction of condensate directed to tanks</t>
  </si>
  <si>
    <t>Plateau Sedimentary Prov , AZ,flare</t>
  </si>
  <si>
    <t>Plateau Sedimentary Prov , AZ,Gas Venting Rate (MCF/bbl)</t>
  </si>
  <si>
    <t>Powder River Basin , MT,Uncontrolled Flashing VOC Efs (lb VOC/bbl)</t>
  </si>
  <si>
    <t>Powder River Basin , MT,flare capture</t>
  </si>
  <si>
    <t>Powder River Basin , MT,flare control</t>
  </si>
  <si>
    <t>Powder River Basin , MT,Gas Wells - Fraction of condensate directed to tanks</t>
  </si>
  <si>
    <t>Powder River Basin , MT,flare</t>
  </si>
  <si>
    <t>Powder River Basin , MT,Gas Venting Rate (MCF/bbl)</t>
  </si>
  <si>
    <t>Powder River Basin , SD,Uncontrolled Flashing VOC Efs (lb VOC/bbl)</t>
  </si>
  <si>
    <t>Powder River Basin , SD,flare capture</t>
  </si>
  <si>
    <t>Powder River Basin , SD,flare control</t>
  </si>
  <si>
    <t>Powder River Basin , SD,Gas Wells - Fraction of condensate directed to tanks</t>
  </si>
  <si>
    <t>Powder River Basin , SD,flare</t>
  </si>
  <si>
    <t>Powder River Basin , SD,Gas Venting Rate (MCF/bbl)</t>
  </si>
  <si>
    <t>Powder River Basin , WY,Uncontrolled Flashing VOC Efs (lb VOC/bbl)</t>
  </si>
  <si>
    <t>Powder River Basin , WY,flare capture</t>
  </si>
  <si>
    <t>Powder River Basin , WY,flare control</t>
  </si>
  <si>
    <t>Powder River Basin , WY,Gas Wells - Fraction of condensate directed to tanks</t>
  </si>
  <si>
    <t>Powder River Basin , WY,flare</t>
  </si>
  <si>
    <t>Powder River Basin , WY,Gas Venting Rate (MCF/bbl)</t>
  </si>
  <si>
    <t>Puget Sound Province , WA,Uncontrolled Flashing VOC Efs (lb VOC/bbl)</t>
  </si>
  <si>
    <t>Puget Sound Province , WA,flare capture</t>
  </si>
  <si>
    <t>Puget Sound Province , WA,flare control</t>
  </si>
  <si>
    <t>Puget Sound Province , WA,Gas Wells - Fraction of condensate directed to tanks</t>
  </si>
  <si>
    <t>Puget Sound Province , WA,flare</t>
  </si>
  <si>
    <t>Puget Sound Province , WA,Gas Venting Rate (MCF/bbl)</t>
  </si>
  <si>
    <t>Sacramento Basin , CA,Uncontrolled Flashing VOC Efs (lb VOC/bbl)</t>
  </si>
  <si>
    <t>Sacramento Basin , CA,flare capture</t>
  </si>
  <si>
    <t>Sacramento Basin , CA,flare control</t>
  </si>
  <si>
    <t>Sacramento Basin , CA,Gas Wells - Fraction of condensate directed to tanks</t>
  </si>
  <si>
    <t>Sacramento Basin , CA,flare</t>
  </si>
  <si>
    <t>Sacramento Basin , CA,Gas Venting Rate (MCF/bbl)</t>
  </si>
  <si>
    <t>Salton Basin , CA,Uncontrolled Flashing VOC Efs (lb VOC/bbl)</t>
  </si>
  <si>
    <t>Salton Basin , CA,flare capture</t>
  </si>
  <si>
    <t>Salton Basin , CA,flare control</t>
  </si>
  <si>
    <t>Salton Basin , CA,Gas Wells - Fraction of condensate directed to tanks</t>
  </si>
  <si>
    <t>Salton Basin , CA,flare</t>
  </si>
  <si>
    <t>Salton Basin , CA,Gas Venting Rate (MCF/bbl)</t>
  </si>
  <si>
    <t>San Joaquin Basin , CA,Uncontrolled Flashing VOC Efs (lb VOC/bbl)</t>
  </si>
  <si>
    <t>San Joaquin Basin , CA,flare capture</t>
  </si>
  <si>
    <t>San Joaquin Basin , CA,flare control</t>
  </si>
  <si>
    <t>San Joaquin Basin , CA,Gas Wells - Fraction of condensate directed to tanks</t>
  </si>
  <si>
    <t>San Joaquin Basin , CA,flare</t>
  </si>
  <si>
    <t>San Joaquin Basin , CA,Gas Venting Rate (MCF/bbl)</t>
  </si>
  <si>
    <t>San Juan Basin , CO,Uncontrolled Flashing VOC Efs (lb VOC/bbl)</t>
  </si>
  <si>
    <t>San Juan Basin , CO,flare capture</t>
  </si>
  <si>
    <t>San Juan Basin , CO,flare control</t>
  </si>
  <si>
    <t>San Juan Basin , CO,Gas Wells - Fraction of condensate directed to tanks</t>
  </si>
  <si>
    <t>San Juan Basin , CO,flare</t>
  </si>
  <si>
    <t>San Juan Basin , CO,Gas Venting Rate (MCF/bbl)</t>
  </si>
  <si>
    <t>San Juan Basin , NM,Uncontrolled Flashing VOC Efs (lb VOC/bbl)</t>
  </si>
  <si>
    <t>San Juan Basin , NM,flare capture</t>
  </si>
  <si>
    <t>San Juan Basin , NM,flare control</t>
  </si>
  <si>
    <t>San Juan Basin , NM,Gas Wells - Fraction of condensate directed to tanks</t>
  </si>
  <si>
    <t>San Juan Basin , NM,flare</t>
  </si>
  <si>
    <t>San Juan Basin , NM,Gas Venting Rate (MCF/bbl)</t>
  </si>
  <si>
    <t>San Juan Mountains Prov , CO,Uncontrolled Flashing VOC Efs (lb VOC/bbl)</t>
  </si>
  <si>
    <t>San Juan Mountains Prov , CO,flare capture</t>
  </si>
  <si>
    <t>San Juan Mountains Prov , CO,flare control</t>
  </si>
  <si>
    <t>San Juan Mountains Prov , CO,Gas Wells - Fraction of condensate directed to tanks</t>
  </si>
  <si>
    <t>San Juan Mountains Prov , CO,flare</t>
  </si>
  <si>
    <t>San Juan Mountains Prov , CO,Gas Venting Rate (MCF/bbl)</t>
  </si>
  <si>
    <t>San Luis Basin , CO,Uncontrolled Flashing VOC Efs (lb VOC/bbl)</t>
  </si>
  <si>
    <t>San Luis Basin , CO,flare capture</t>
  </si>
  <si>
    <t>San Luis Basin , CO,flare control</t>
  </si>
  <si>
    <t>San Luis Basin , CO,Gas Wells - Fraction of condensate directed to tanks</t>
  </si>
  <si>
    <t>San Luis Basin , CO,flare</t>
  </si>
  <si>
    <t>San Luis Basin , CO,Gas Venting Rate (MCF/bbl)</t>
  </si>
  <si>
    <t>San Luis Basin , NM,Uncontrolled Flashing VOC Efs (lb VOC/bbl)</t>
  </si>
  <si>
    <t>San Luis Basin , NM,flare capture</t>
  </si>
  <si>
    <t>San Luis Basin , NM,flare control</t>
  </si>
  <si>
    <t>San Luis Basin , NM,Gas Wells - Fraction of condensate directed to tanks</t>
  </si>
  <si>
    <t>San Luis Basin , NM,flare</t>
  </si>
  <si>
    <t>San Luis Basin , NM,Gas Venting Rate (MCF/bbl)</t>
  </si>
  <si>
    <t>Santa Cruz Basin , CA,Uncontrolled Flashing VOC Efs (lb VOC/bbl)</t>
  </si>
  <si>
    <t>Santa Cruz Basin , CA,flare capture</t>
  </si>
  <si>
    <t>Santa Cruz Basin , CA,flare control</t>
  </si>
  <si>
    <t>Santa Cruz Basin , CA,Gas Wells - Fraction of condensate directed to tanks</t>
  </si>
  <si>
    <t>Santa Cruz Basin , CA,flare</t>
  </si>
  <si>
    <t>Santa Cruz Basin , CA,Gas Venting Rate (MCF/bbl)</t>
  </si>
  <si>
    <t>Santa Maria Basin , CA,Uncontrolled Flashing VOC Efs (lb VOC/bbl)</t>
  </si>
  <si>
    <t>Santa Maria Basin , CA,flare capture</t>
  </si>
  <si>
    <t>Santa Maria Basin , CA,flare control</t>
  </si>
  <si>
    <t>Santa Maria Basin , CA,Gas Wells - Fraction of condensate directed to tanks</t>
  </si>
  <si>
    <t>Santa Maria Basin , CA,flare</t>
  </si>
  <si>
    <t>Santa Maria Basin , CA,Gas Venting Rate (MCF/bbl)</t>
  </si>
  <si>
    <t>Sierra Grande Uplift , NM,Uncontrolled Flashing VOC Efs (lb VOC/bbl)</t>
  </si>
  <si>
    <t>Sierra Grande Uplift , NM,flare capture</t>
  </si>
  <si>
    <t>Sierra Grande Uplift , NM,flare control</t>
  </si>
  <si>
    <t>Sierra Grande Uplift , NM,Gas Wells - Fraction of condensate directed to tanks</t>
  </si>
  <si>
    <t>Sierra Grande Uplift , NM,flare</t>
  </si>
  <si>
    <t>Sierra Grande Uplift , NM,Gas Venting Rate (MCF/bbl)</t>
  </si>
  <si>
    <t>Sierra Nevada Province , CA,Uncontrolled Flashing VOC Efs (lb VOC/bbl)</t>
  </si>
  <si>
    <t>Sierra Nevada Province , CA,flare capture</t>
  </si>
  <si>
    <t>Sierra Nevada Province , CA,flare control</t>
  </si>
  <si>
    <t>Sierra Nevada Province , CA,Gas Wells - Fraction of condensate directed to tanks</t>
  </si>
  <si>
    <t>Sierra Nevada Province , CA,flare</t>
  </si>
  <si>
    <t>Sierra Nevada Province , CA,Gas Venting Rate (MCF/bbl)</t>
  </si>
  <si>
    <t>Sioux Uplift , SD,Uncontrolled Flashing VOC Efs (lb VOC/bbl)</t>
  </si>
  <si>
    <t>Sioux Uplift , SD,flare capture</t>
  </si>
  <si>
    <t>Sioux Uplift , SD,flare control</t>
  </si>
  <si>
    <t>Sioux Uplift , SD,Gas Wells - Fraction of condensate directed to tanks</t>
  </si>
  <si>
    <t>Sioux Uplift , SD,flare</t>
  </si>
  <si>
    <t>Sioux Uplift , SD,Gas Venting Rate (MCF/bbl)</t>
  </si>
  <si>
    <t>Snake River Basin , ID,Uncontrolled Flashing VOC Efs (lb VOC/bbl)</t>
  </si>
  <si>
    <t>Snake River Basin , ID,flare capture</t>
  </si>
  <si>
    <t>Snake River Basin , ID,flare control</t>
  </si>
  <si>
    <t>Snake River Basin , ID,Gas Wells - Fraction of condensate directed to tanks</t>
  </si>
  <si>
    <t>Snake River Basin , ID,flare</t>
  </si>
  <si>
    <t>Snake River Basin , ID,Gas Venting Rate (MCF/bbl)</t>
  </si>
  <si>
    <t>Snake River Basin , OR,Uncontrolled Flashing VOC Efs (lb VOC/bbl)</t>
  </si>
  <si>
    <t>Snake River Basin , OR,flare capture</t>
  </si>
  <si>
    <t>Snake River Basin , OR,flare control</t>
  </si>
  <si>
    <t>Snake River Basin , OR,Gas Wells - Fraction of condensate directed to tanks</t>
  </si>
  <si>
    <t>Snake River Basin , OR,flare</t>
  </si>
  <si>
    <t>Snake River Basin , OR,Gas Venting Rate (MCF/bbl)</t>
  </si>
  <si>
    <t>South Park Basin , CO,Uncontrolled Flashing VOC Efs (lb VOC/bbl)</t>
  </si>
  <si>
    <t>South Park Basin , CO,flare capture</t>
  </si>
  <si>
    <t>South Park Basin , CO,flare control</t>
  </si>
  <si>
    <t>South Park Basin , CO,Gas Wells - Fraction of condensate directed to tanks</t>
  </si>
  <si>
    <t>South Park Basin , CO,flare</t>
  </si>
  <si>
    <t>South Park Basin , CO,Gas Venting Rate (MCF/bbl)</t>
  </si>
  <si>
    <t>South Western Overthrust , NV,Uncontrolled Flashing VOC Efs (lb VOC/bbl)</t>
  </si>
  <si>
    <t>South Western Overthrust , NV,flare capture</t>
  </si>
  <si>
    <t>South Western Overthrust , NV,flare control</t>
  </si>
  <si>
    <t>South Western Overthrust , NV,Gas Wells - Fraction of condensate directed to tanks</t>
  </si>
  <si>
    <t>South Western Overthrust , NV,flare</t>
  </si>
  <si>
    <t>South Western Overthrust , NV,Gas Venting Rate (MCF/bbl)</t>
  </si>
  <si>
    <t>South Western Overthrust , UT,Uncontrolled Flashing VOC Efs (lb VOC/bbl)</t>
  </si>
  <si>
    <t>South Western Overthrust , UT,flare capture</t>
  </si>
  <si>
    <t>South Western Overthrust , UT,flare control</t>
  </si>
  <si>
    <t>South Western Overthrust , UT,Gas Wells - Fraction of condensate directed to tanks</t>
  </si>
  <si>
    <t>South Western Overthrust , UT,flare</t>
  </si>
  <si>
    <t>South Western Overthrust , UT,Gas Venting Rate (MCF/bbl)</t>
  </si>
  <si>
    <t>Southeastern Alaska Provinces , AK,Uncontrolled Flashing VOC Efs (lb VOC/bbl)</t>
  </si>
  <si>
    <t>Southeastern Alaska Provinces , AK,flare capture</t>
  </si>
  <si>
    <t>Southeastern Alaska Provinces , AK,flare control</t>
  </si>
  <si>
    <t>Southeastern Alaska Provinces , AK,Gas Wells - Fraction of condensate directed to tanks</t>
  </si>
  <si>
    <t>Southeastern Alaska Provinces , AK,flare</t>
  </si>
  <si>
    <t>Southeastern Alaska Provinces , AK,Gas Venting Rate (MCF/bbl)</t>
  </si>
  <si>
    <t>Southern Oregon Basin , CA,Uncontrolled Flashing VOC Efs (lb VOC/bbl)</t>
  </si>
  <si>
    <t>Southern Oregon Basin , CA,flare capture</t>
  </si>
  <si>
    <t>Southern Oregon Basin , CA,flare control</t>
  </si>
  <si>
    <t>Southern Oregon Basin , CA,Gas Wells - Fraction of condensate directed to tanks</t>
  </si>
  <si>
    <t>Southern Oregon Basin , CA,flare</t>
  </si>
  <si>
    <t>Southern Oregon Basin , CA,Gas Venting Rate (MCF/bbl)</t>
  </si>
  <si>
    <t>Southern Oregon Basin , NV,Uncontrolled Flashing VOC Efs (lb VOC/bbl)</t>
  </si>
  <si>
    <t>Southern Oregon Basin , NV,flare capture</t>
  </si>
  <si>
    <t>Southern Oregon Basin , NV,flare control</t>
  </si>
  <si>
    <t>Southern Oregon Basin , NV,Gas Wells - Fraction of condensate directed to tanks</t>
  </si>
  <si>
    <t>Southern Oregon Basin , NV,flare</t>
  </si>
  <si>
    <t>Southern Oregon Basin , NV,Gas Venting Rate (MCF/bbl)</t>
  </si>
  <si>
    <t>Southern Oregon Basin , OR,Uncontrolled Flashing VOC Efs (lb VOC/bbl)</t>
  </si>
  <si>
    <t>Southern Oregon Basin , OR,flare capture</t>
  </si>
  <si>
    <t>Southern Oregon Basin , OR,flare control</t>
  </si>
  <si>
    <t>Southern Oregon Basin , OR,Gas Wells - Fraction of condensate directed to tanks</t>
  </si>
  <si>
    <t>Southern Oregon Basin , OR,flare</t>
  </si>
  <si>
    <t>Southern Oregon Basin , OR,Gas Venting Rate (MCF/bbl)</t>
  </si>
  <si>
    <t>Sweetgrass Arch , MT,Uncontrolled Flashing VOC Efs (lb VOC/bbl)</t>
  </si>
  <si>
    <t>Sweetgrass Arch , MT,flare capture</t>
  </si>
  <si>
    <t>Sweetgrass Arch , MT,flare control</t>
  </si>
  <si>
    <t>Sweetgrass Arch , MT,Gas Wells - Fraction of condensate directed to tanks</t>
  </si>
  <si>
    <t>Sweetgrass Arch , MT,flare</t>
  </si>
  <si>
    <t>Sweetgrass Arch , MT,Gas Venting Rate (MCF/bbl)</t>
  </si>
  <si>
    <t>Uinta Basin , UT,Uncontrolled Flashing VOC Efs (lb VOC/bbl)</t>
  </si>
  <si>
    <t>Uinta Basin , UT,flare capture</t>
  </si>
  <si>
    <t>Uinta Basin , UT,flare control</t>
  </si>
  <si>
    <t>Uinta Basin , UT,Gas Wells - Fraction of condensate directed to tanks</t>
  </si>
  <si>
    <t>Uinta Basin , UT,flare</t>
  </si>
  <si>
    <t>Uinta Basin , UT,Gas Venting Rate (MCF/bbl)</t>
  </si>
  <si>
    <t>Ventura Basin , CA,Uncontrolled Flashing VOC Efs (lb VOC/bbl)</t>
  </si>
  <si>
    <t>Ventura Basin , CA,flare capture</t>
  </si>
  <si>
    <t>Ventura Basin , CA,flare control</t>
  </si>
  <si>
    <t>Ventura Basin , CA,Gas Wells - Fraction of condensate directed to tanks</t>
  </si>
  <si>
    <t>Ventura Basin , CA,flare</t>
  </si>
  <si>
    <t>Ventura Basin , CA,Gas Venting Rate (MCF/bbl)</t>
  </si>
  <si>
    <t>Western Columbia Basin , OR,Uncontrolled Flashing VOC Efs (lb VOC/bbl)</t>
  </si>
  <si>
    <t>Western Columbia Basin , OR,flare capture</t>
  </si>
  <si>
    <t>Western Columbia Basin , OR,flare control</t>
  </si>
  <si>
    <t>Western Columbia Basin , OR,Gas Wells - Fraction of condensate directed to tanks</t>
  </si>
  <si>
    <t>Western Columbia Basin , OR,flare</t>
  </si>
  <si>
    <t>Western Columbia Basin , OR,Gas Venting Rate (MCF/bbl)</t>
  </si>
  <si>
    <t>Western Columbia Basin , WA,Uncontrolled Flashing VOC Efs (lb VOC/bbl)</t>
  </si>
  <si>
    <t>Western Columbia Basin , WA,flare capture</t>
  </si>
  <si>
    <t>Western Columbia Basin , WA,flare control</t>
  </si>
  <si>
    <t>Western Columbia Basin , WA,Gas Wells - Fraction of condensate directed to tanks</t>
  </si>
  <si>
    <t>Western Columbia Basin , WA,flare</t>
  </si>
  <si>
    <t>Western Columbia Basin , WA,Gas Venting Rate (MCF/bbl)</t>
  </si>
  <si>
    <t>Williston Basin , MT,Uncontrolled Flashing VOC Efs (lb VOC/bbl)</t>
  </si>
  <si>
    <t>Williston Basin , MT,flare capture</t>
  </si>
  <si>
    <t>Williston Basin , MT,flare control</t>
  </si>
  <si>
    <t>Williston Basin , MT,Gas Wells - Fraction of condensate directed to tanks</t>
  </si>
  <si>
    <t>Williston Basin , MT,flare</t>
  </si>
  <si>
    <t>Williston Basin , MT,Gas Venting Rate (MCF/bbl)</t>
  </si>
  <si>
    <t>Williston Basin , ND,Uncontrolled Flashing VOC Efs (lb VOC/bbl)</t>
  </si>
  <si>
    <t>Williston Basin , ND,flare capture</t>
  </si>
  <si>
    <t>Williston Basin , ND,flare control</t>
  </si>
  <si>
    <t>Williston Basin , ND,Gas Wells - Fraction of condensate directed to tanks</t>
  </si>
  <si>
    <t>Williston Basin , ND,flare</t>
  </si>
  <si>
    <t>Williston Basin , ND,Gas Venting Rate (MCF/bbl)</t>
  </si>
  <si>
    <t>Williston Basin , SD,Uncontrolled Flashing VOC Efs (lb VOC/bbl)</t>
  </si>
  <si>
    <t>Williston Basin , SD,flare capture</t>
  </si>
  <si>
    <t>Williston Basin , SD,flare control</t>
  </si>
  <si>
    <t>Williston Basin , SD,Gas Wells - Fraction of condensate directed to tanks</t>
  </si>
  <si>
    <t>Williston Basin , SD,flare</t>
  </si>
  <si>
    <t>Williston Basin , SD,Gas Venting Rate (MCF/bbl)</t>
  </si>
  <si>
    <t>Wind River Basin , WY,Uncontrolled Flashing VOC Efs (lb VOC/bbl)</t>
  </si>
  <si>
    <t>Wind River Basin , WY,flare capture</t>
  </si>
  <si>
    <t>Wind River Basin , WY,flare control</t>
  </si>
  <si>
    <t>Wind River Basin , WY,Gas Wells - Fraction of condensate directed to tanks</t>
  </si>
  <si>
    <t>Wind River Basin , WY,flare</t>
  </si>
  <si>
    <t>Wind River Basin , WY,Gas Venting Rate (MCF/bbl)</t>
  </si>
  <si>
    <t>Yellowstone Province , WY,Uncontrolled Flashing VOC Efs (lb VOC/bbl)</t>
  </si>
  <si>
    <t>Yellowstone Province , WY,flare capture</t>
  </si>
  <si>
    <t>Yellowstone Province , WY,flare control</t>
  </si>
  <si>
    <t>Yellowstone Province , WY,Gas Wells - Fraction of condensate directed to tanks</t>
  </si>
  <si>
    <t>Yellowstone Province , WY,flare</t>
  </si>
  <si>
    <t>Yellowstone Province , WY,Gas Venting Rate (MCF/bbl)</t>
  </si>
  <si>
    <t>Yukon-Koyukuk Province , AK,Uncontrolled Flashing VOC Efs (lb VOC/bbl)</t>
  </si>
  <si>
    <t>Yukon-Koyukuk Province , AK,flare capture</t>
  </si>
  <si>
    <t>Yukon-Koyukuk Province , AK,flare control</t>
  </si>
  <si>
    <t>Yukon-Koyukuk Province , AK,Gas Wells - Fraction of condensate directed to tanks</t>
  </si>
  <si>
    <t>Yukon-Koyukuk Province , AK,flare</t>
  </si>
  <si>
    <t>Yukon-Koyukuk Province , AK,Gas Venting Rate (MCF/bbl)</t>
  </si>
  <si>
    <t>Ozark Uplift , AR,Uncontrolled Flashing VOC Efs (lb VOC/bbl)</t>
  </si>
  <si>
    <t>Ozark Uplift , AR,flare capture</t>
  </si>
  <si>
    <t>Ozark Uplift , AR,flare control</t>
  </si>
  <si>
    <t>Ozark Uplift , AR,Gas Wells - Fraction of condensate directed to tanks</t>
  </si>
  <si>
    <t>Ozark Uplift , AR,flare</t>
  </si>
  <si>
    <t>Ozark Uplift , AR,Gas Venting Rate (MCF/bbl)</t>
  </si>
  <si>
    <t>Arkoma Basin , AR,Uncontrolled Flashing VOC Efs (lb VOC/bbl)</t>
  </si>
  <si>
    <t>Arkoma Basin , AR,flare capture</t>
  </si>
  <si>
    <t>Arkoma Basin , AR,flare control</t>
  </si>
  <si>
    <t>Arkoma Basin , AR,Gas Wells - Fraction of condensate directed to tanks</t>
  </si>
  <si>
    <t>Arkoma Basin , AR,flare</t>
  </si>
  <si>
    <t>Arkoma Basin , AR,Gas Venting Rate (MCF/bbl)</t>
  </si>
  <si>
    <t>Illinois Basin , AR,Uncontrolled Flashing VOC Efs (lb VOC/bbl)</t>
  </si>
  <si>
    <t>Illinois Basin , AR,flare capture</t>
  </si>
  <si>
    <t>Illinois Basin , AR,flare control</t>
  </si>
  <si>
    <t>Illinois Basin , AR,Gas Wells - Fraction of condensate directed to tanks</t>
  </si>
  <si>
    <t>Illinois Basin , AR,flare</t>
  </si>
  <si>
    <t>Illinois Basin , AR,Gas Venting Rate (MCF/bbl)</t>
  </si>
  <si>
    <t>Louisiana-Mississippi Salt Basins , AR,Uncontrolled Flashing VOC Efs (lb VOC/bbl)</t>
  </si>
  <si>
    <t>Louisiana-Mississippi Salt Basins , AR,flare capture</t>
  </si>
  <si>
    <t>Louisiana-Mississippi Salt Basins , AR,flare control</t>
  </si>
  <si>
    <t>Louisiana-Mississippi Salt Basins , AR,Gas Wells - Fraction of condensate directed to tanks</t>
  </si>
  <si>
    <t>Louisiana-Mississippi Salt Basins , AR,flare</t>
  </si>
  <si>
    <t>Louisiana-Mississippi Salt Basins , AR,Gas Venting Rate (MCF/bbl)</t>
  </si>
  <si>
    <t>Black Mesa Basin , AZ,Uncontrolled Flashing VOC Efs (lb VOC/bbl)</t>
  </si>
  <si>
    <t>Black Mesa Basin , AZ,flare capture</t>
  </si>
  <si>
    <t>Black Mesa Basin , AZ,flare control</t>
  </si>
  <si>
    <t>Black Mesa Basin , AZ,Gas Wells - Fraction of condensate directed to tanks</t>
  </si>
  <si>
    <t>Black Mesa Basin , AZ,flare</t>
  </si>
  <si>
    <t>Black Mesa Basin , AZ,Gas Venting Rate (MCF/bbl)</t>
  </si>
  <si>
    <t>Average VOCs Loss (lb VOCs/BBL Crude Oil)</t>
  </si>
  <si>
    <t>Crude Oil Fraction directed to Tanks</t>
  </si>
  <si>
    <t>AK Cook Inlet Basin , AK,Crude Oil Fraction directed to Tanks</t>
  </si>
  <si>
    <t>Flaring Capture Efficiency (%)</t>
  </si>
  <si>
    <t>Flaring Control Efficiency (%)</t>
  </si>
  <si>
    <t>Fraction of Oil Tanks with Flares</t>
  </si>
  <si>
    <t>Gas Venting Rate (MCF gas/BBL Crude Oil)</t>
  </si>
  <si>
    <t>Anadarko Basin , CO,Crude Oil Fraction directed to Tanks</t>
  </si>
  <si>
    <t>Arctic Coastal Plains Province , AK,Crude Oil Fraction directed to Tanks</t>
  </si>
  <si>
    <t>Basin-And-Range Province , NM,Crude Oil Fraction directed to Tanks</t>
  </si>
  <si>
    <t>Basin-And-Range Province , AZ,Crude Oil Fraction directed to Tanks</t>
  </si>
  <si>
    <t>Bellingham Basin , WA,Crude Oil Fraction directed to Tanks</t>
  </si>
  <si>
    <t>Big Horn Basin , MT,Crude Oil Fraction directed to Tanks</t>
  </si>
  <si>
    <t>Big Horn Basin , WY,Crude Oil Fraction directed to Tanks</t>
  </si>
  <si>
    <t>Bristol Bay Basin , AK,Crude Oil Fraction directed to Tanks</t>
  </si>
  <si>
    <t>Capistrano Basin , CA,Crude Oil Fraction directed to Tanks</t>
  </si>
  <si>
    <t>Central Montana Uplift , MT,Crude Oil Fraction directed to Tanks</t>
  </si>
  <si>
    <t>Central Western Overthrust , ID,Crude Oil Fraction directed to Tanks</t>
  </si>
  <si>
    <t>Central Western Overthrust , UT,Crude Oil Fraction directed to Tanks</t>
  </si>
  <si>
    <t>Central Western Overthrust , WY,Crude Oil Fraction directed to Tanks</t>
  </si>
  <si>
    <t>Chadron Arch , SD,Crude Oil Fraction directed to Tanks</t>
  </si>
  <si>
    <t>Coastal Basins , CA,Crude Oil Fraction directed to Tanks</t>
  </si>
  <si>
    <t>Copper River Basin , AK,Crude Oil Fraction directed to Tanks</t>
  </si>
  <si>
    <t>Denver Basin , CO,Crude Oil Fraction directed to Tanks</t>
  </si>
  <si>
    <t>Denver Basin , WY,Crude Oil Fraction directed to Tanks</t>
  </si>
  <si>
    <t>Eagle Basin , CO,Crude Oil Fraction directed to Tanks</t>
  </si>
  <si>
    <t>Eastern Columbia Basin , ID,Crude Oil Fraction directed to Tanks</t>
  </si>
  <si>
    <t>Eastern Columbia Basin , OR,Crude Oil Fraction directed to Tanks</t>
  </si>
  <si>
    <t>Eastern Columbia Basin , WA,Crude Oil Fraction directed to Tanks</t>
  </si>
  <si>
    <t>Eel River Basin , CA,Crude Oil Fraction directed to Tanks</t>
  </si>
  <si>
    <t>Estancia Basin , NM,Crude Oil Fraction directed to Tanks</t>
  </si>
  <si>
    <t>Great Basin Province , CA,Crude Oil Fraction directed to Tanks</t>
  </si>
  <si>
    <t>Great Basin Province , ID,Crude Oil Fraction directed to Tanks</t>
  </si>
  <si>
    <t>Great Basin Province , NV,Crude Oil Fraction directed to Tanks</t>
  </si>
  <si>
    <t>Great Basin Province , UT,Crude Oil Fraction directed to Tanks</t>
  </si>
  <si>
    <t>Green River Basin , CO,Crude Oil Fraction directed to Tanks</t>
  </si>
  <si>
    <t>Green River Basin , WY,Crude Oil Fraction directed to Tanks</t>
  </si>
  <si>
    <t>Gulf of Alaska Basin , AK,Crude Oil Fraction directed to Tanks</t>
  </si>
  <si>
    <t>Idaho Mountains Province , ID,Crude Oil Fraction directed to Tanks</t>
  </si>
  <si>
    <t>Interior Lowlands Basin , AK,Crude Oil Fraction directed to Tanks</t>
  </si>
  <si>
    <t>Klamath Mountains Province , CA,Crude Oil Fraction directed to Tanks</t>
  </si>
  <si>
    <t>Klamath Mountains Province , OR,Crude Oil Fraction directed to Tanks</t>
  </si>
  <si>
    <t>Kodiak State , AK,Crude Oil Fraction directed to Tanks</t>
  </si>
  <si>
    <t>Las Animas Arch , CO,Crude Oil Fraction directed to Tanks</t>
  </si>
  <si>
    <t>Las Vegas-Raton Basin , CO,Crude Oil Fraction directed to Tanks</t>
  </si>
  <si>
    <t>Las Vegas-Raton Basin , NM,Crude Oil Fraction directed to Tanks</t>
  </si>
  <si>
    <t>Los Angeles Basin , CA,Crude Oil Fraction directed to Tanks</t>
  </si>
  <si>
    <t>Mojave Basin , CA,Crude Oil Fraction directed to Tanks</t>
  </si>
  <si>
    <t>Montana Folded Belt , MT,Crude Oil Fraction directed to Tanks</t>
  </si>
  <si>
    <t>N. Cascades-Okanagan Prov , WA,Crude Oil Fraction directed to Tanks</t>
  </si>
  <si>
    <t>North Park Basin , CO,Crude Oil Fraction directed to Tanks</t>
  </si>
  <si>
    <t>North Western Overthrust , MT,Crude Oil Fraction directed to Tanks</t>
  </si>
  <si>
    <t>Northern Coast Range Prov , CA,Crude Oil Fraction directed to Tanks</t>
  </si>
  <si>
    <t>Not Assigned - SURVEY AVERAGE , AK,Crude Oil Fraction directed to Tanks</t>
  </si>
  <si>
    <t>Orogrande Basin , NM,Crude Oil Fraction directed to Tanks</t>
  </si>
  <si>
    <t>Overthrust&amp;Wasatch Uplift , UT,Crude Oil Fraction directed to Tanks</t>
  </si>
  <si>
    <t>Palo Duro Basin , NM,Crude Oil Fraction directed to Tanks</t>
  </si>
  <si>
    <t>Paradox Basin , CO,Crude Oil Fraction directed to Tanks</t>
  </si>
  <si>
    <t>Paradox Basin , UT,Crude Oil Fraction directed to Tanks</t>
  </si>
  <si>
    <t>Pedregosa Basin , NM,Crude Oil Fraction directed to Tanks</t>
  </si>
  <si>
    <t>Pedregosa Basin , AZ,Crude Oil Fraction directed to Tanks</t>
  </si>
  <si>
    <t>Permian Basin , NM,Crude Oil Fraction directed to Tanks</t>
  </si>
  <si>
    <t>Piceance Basin , CO,Crude Oil Fraction directed to Tanks</t>
  </si>
  <si>
    <t>Plateau Sedimentary Prov , UT,Crude Oil Fraction directed to Tanks</t>
  </si>
  <si>
    <t>Plateau Sedimentary Prov , AZ,Crude Oil Fraction directed to Tanks</t>
  </si>
  <si>
    <t>Powder River Basin , MT,Crude Oil Fraction directed to Tanks</t>
  </si>
  <si>
    <t>Powder River Basin , SD,Crude Oil Fraction directed to Tanks</t>
  </si>
  <si>
    <t>Powder River Basin , WY,Crude Oil Fraction directed to Tanks</t>
  </si>
  <si>
    <t>Puget Sound Province , WA,Crude Oil Fraction directed to Tanks</t>
  </si>
  <si>
    <t>Sacramento Basin , CA,Crude Oil Fraction directed to Tanks</t>
  </si>
  <si>
    <t>Salton Basin , CA,Crude Oil Fraction directed to Tanks</t>
  </si>
  <si>
    <t>San Joaquin Basin , CA,Crude Oil Fraction directed to Tanks</t>
  </si>
  <si>
    <t>San Juan Basin , CO,Crude Oil Fraction directed to Tanks</t>
  </si>
  <si>
    <t>San Juan Basin , NM,Crude Oil Fraction directed to Tanks</t>
  </si>
  <si>
    <t>San Juan Mountains Prov , CO,Crude Oil Fraction directed to Tanks</t>
  </si>
  <si>
    <t>San Luis Basin , CO,Crude Oil Fraction directed to Tanks</t>
  </si>
  <si>
    <t>San Luis Basin , NM,Crude Oil Fraction directed to Tanks</t>
  </si>
  <si>
    <t>Santa Cruz Basin , CA,Crude Oil Fraction directed to Tanks</t>
  </si>
  <si>
    <t>Santa Maria Basin , CA,Crude Oil Fraction directed to Tanks</t>
  </si>
  <si>
    <t>Sierra Grande Uplift , NM,Crude Oil Fraction directed to Tanks</t>
  </si>
  <si>
    <t>Sierra Nevada Province , CA,Crude Oil Fraction directed to Tanks</t>
  </si>
  <si>
    <t>Sioux Uplift , SD,Crude Oil Fraction directed to Tanks</t>
  </si>
  <si>
    <t>Snake River Basin , ID,Crude Oil Fraction directed to Tanks</t>
  </si>
  <si>
    <t>Snake River Basin , OR,Crude Oil Fraction directed to Tanks</t>
  </si>
  <si>
    <t>South Park Basin , CO,Crude Oil Fraction directed to Tanks</t>
  </si>
  <si>
    <t>South Western Overthrust , NV,Crude Oil Fraction directed to Tanks</t>
  </si>
  <si>
    <t>South Western Overthrust , UT,Crude Oil Fraction directed to Tanks</t>
  </si>
  <si>
    <t>Southeastern Alaska Provinces , AK,Crude Oil Fraction directed to Tanks</t>
  </si>
  <si>
    <t>Southern Oregon Basin , CA,Crude Oil Fraction directed to Tanks</t>
  </si>
  <si>
    <t>Southern Oregon Basin , NV,Crude Oil Fraction directed to Tanks</t>
  </si>
  <si>
    <t>Southern Oregon Basin , OR,Crude Oil Fraction directed to Tanks</t>
  </si>
  <si>
    <t>Sweetgrass Arch , MT,Crude Oil Fraction directed to Tanks</t>
  </si>
  <si>
    <t>Uinta Basin , UT,Crude Oil Fraction directed to Tanks</t>
  </si>
  <si>
    <t>Ventura Basin , CA,Crude Oil Fraction directed to Tanks</t>
  </si>
  <si>
    <t>Western Columbia Basin , OR,Crude Oil Fraction directed to Tanks</t>
  </si>
  <si>
    <t>Western Columbia Basin , WA,Crude Oil Fraction directed to Tanks</t>
  </si>
  <si>
    <t>Williston Basin , MT,Crude Oil Fraction directed to Tanks</t>
  </si>
  <si>
    <t>Williston Basin , ND,Crude Oil Fraction directed to Tanks</t>
  </si>
  <si>
    <t>Williston Basin , SD,Crude Oil Fraction directed to Tanks</t>
  </si>
  <si>
    <t>Wind River Basin , WY,Crude Oil Fraction directed to Tanks</t>
  </si>
  <si>
    <t>Yellowstone Province , WY,Crude Oil Fraction directed to Tanks</t>
  </si>
  <si>
    <t>Yukon-Koyukuk Province , AK,Crude Oil Fraction directed to Tanks</t>
  </si>
  <si>
    <t>Ozark Uplift , AR,Crude Oil Fraction directed to Tanks</t>
  </si>
  <si>
    <t>Arkoma Basin , AR,Crude Oil Fraction directed to Tanks</t>
  </si>
  <si>
    <t>Illinois Basin , AR,Crude Oil Fraction directed to Tanks</t>
  </si>
  <si>
    <t>Louisiana-Mississippi Salt Basins , AR,Crude Oil Fraction directed to Tanks</t>
  </si>
  <si>
    <t>Black Mesa Basin , AZ,Crude Oil Fraction directed to Tanks</t>
  </si>
  <si>
    <t>Gas Wells - Fraction of 2-cycle Engines</t>
  </si>
  <si>
    <t>Gas Wells - Fraction of 4-cycle Engines</t>
  </si>
  <si>
    <t>Gas Wells - Fraction of Compressors Engines &lt;50 HP</t>
  </si>
  <si>
    <t>Gas Wells - Fraction of Compressors Engines &gt;500 HP</t>
  </si>
  <si>
    <t>Gas Wells - Fraction of Compressors Engines between 50-499 HP</t>
  </si>
  <si>
    <t>Gas Wells - Fraction of Controlled Lean-burn Engines</t>
  </si>
  <si>
    <t>Gas Wells - Fraction of Controlled Rich-burn Engines</t>
  </si>
  <si>
    <t>Gas Wells - Fraction of Lean-burn Engines</t>
  </si>
  <si>
    <t>Gas Wells - Fraction of Rich-burn Engines</t>
  </si>
  <si>
    <t>Gas Wells - Hours of Operation per year (HRS/YR)</t>
  </si>
  <si>
    <t>Gas Wells - Lean Burn Load Factor</t>
  </si>
  <si>
    <t>Gas Wells - Lean-burn Engine Horsepower (HP)</t>
  </si>
  <si>
    <t>Gas Wells - Rich-burn Engine Horsepower (HP)</t>
  </si>
  <si>
    <t>Gas Wells - Rich-burn Load Factor</t>
  </si>
  <si>
    <t>Fraction of natural gas wells in the county needing compression</t>
  </si>
  <si>
    <t>CBM Wells- Fraction of Rich-burn Engines</t>
  </si>
  <si>
    <t>CBM Wells- Fraction of Lean-burn Engines</t>
  </si>
  <si>
    <t>CBM Wells- Rich-burn Load Factor</t>
  </si>
  <si>
    <t>CBM Wells- Lean-burn Load Factor</t>
  </si>
  <si>
    <t>CBM Wells - Fraction of 2-cycle Engines</t>
  </si>
  <si>
    <t>CBM Wells - Fraction of 4-cycle Engines</t>
  </si>
  <si>
    <t>CBM Wells - Fraction of Compressors Engines &lt;50 HP</t>
  </si>
  <si>
    <t>CBM Wells - Fraction of Compressors Engines between 50-499 HP</t>
  </si>
  <si>
    <t>CBM Wells - Fraction of Compressors Engines &gt;500 HP</t>
  </si>
  <si>
    <t>CBM Wells - Fraction of Controlled Lean-burn Engines</t>
  </si>
  <si>
    <t>CBM Wells - Fraction of Controlled Rich-burn Engines</t>
  </si>
  <si>
    <t>CBM Wells - Lean-burn Engine Horsepower (HP)</t>
  </si>
  <si>
    <t>CBM Wells - Rich-burn Engine Horsepower (HP)</t>
  </si>
  <si>
    <t>CBM Wells - Hours of Operation per year (HRS/YR)</t>
  </si>
  <si>
    <t>Fraction of CBM wells in the county needing compression</t>
  </si>
  <si>
    <t>Hours of Operation (hours/engine/fracturing event)</t>
  </si>
  <si>
    <t>A. Representative Drill Rig Data for Well Type and Spud Type Configuration 1</t>
  </si>
  <si>
    <t>Representative Engine Configuration</t>
  </si>
  <si>
    <t>B. Representative Drill Rig Data for Well Type and Spud Type Configuration 2</t>
  </si>
  <si>
    <t>C. Representative Drill Rig Data for Well Type and Spud Type Configuration 3</t>
  </si>
  <si>
    <t>D. Representative Drill Rig Data for Well Type and Spud Type Configuration 4</t>
  </si>
  <si>
    <t>E. Representative Drill Rig Data for Well Type and Spud Type Configuration 5</t>
  </si>
  <si>
    <t>B. Representative Fracing Engine Data for Well Type and Spud Type Configuration 2</t>
  </si>
  <si>
    <t>C. Representative Fracing Engine Data for Well Type and Spud Type Configuration 3</t>
  </si>
  <si>
    <t>D. Representative Fracing Engine Data for Well Type and Spud Type Configuration 4</t>
  </si>
  <si>
    <t>E. Representative Fracing Engine Data for Well Type and Spud Type Configuration 5</t>
  </si>
  <si>
    <t>A. Representative Fracing Engine Data for Well Type and Spud Type Configuration 1</t>
  </si>
  <si>
    <t>A. Representative Tank Data for Configuration 1</t>
  </si>
  <si>
    <t>B. Representative Tank Data for Configuration 2</t>
  </si>
  <si>
    <t>Representative Tank Information</t>
  </si>
  <si>
    <t>C. Representative Tank Data for Configuration 3</t>
  </si>
  <si>
    <t>A. Representative Wellhead Engine Data for Well Type and Spud Type Configuration 1</t>
  </si>
  <si>
    <t>B. Representative Wellhead Engine Data for Well Type and Spud Type Configuration 2</t>
  </si>
  <si>
    <t>C. Representative Wellhead Engine Data for Well Type and Spud Type Configuration 3</t>
  </si>
  <si>
    <t>D. Representative Wellhead Engine Data for Well Type and Spud Type Configuration 4</t>
  </si>
  <si>
    <t>E. Representative Wellhead Engine Data for Well Type and Spud Type Configuration 5</t>
  </si>
  <si>
    <t>Extended Analysis 2</t>
  </si>
  <si>
    <t>Extended Analysis 3</t>
  </si>
  <si>
    <t>Extended Analysis 4</t>
  </si>
  <si>
    <t>Extended Analysis 5</t>
  </si>
  <si>
    <t>Extended Analysis 6</t>
  </si>
  <si>
    <t>Extended Analysis 7</t>
  </si>
  <si>
    <t>Extended Analysis 8</t>
  </si>
  <si>
    <t>Extended Analysis 9</t>
  </si>
  <si>
    <t>Extended Analysis 10</t>
  </si>
  <si>
    <t>Extended Analysis 11</t>
  </si>
  <si>
    <t>Extended Analysis 12</t>
  </si>
  <si>
    <t>Extended Analysis 13</t>
  </si>
  <si>
    <t>Extended Analysis 14</t>
  </si>
  <si>
    <t>Extended Analysis 15</t>
  </si>
  <si>
    <t>Extended Analysis 16</t>
  </si>
  <si>
    <t>Extended Analysis 17</t>
  </si>
  <si>
    <t>Extended Analysis 18</t>
  </si>
  <si>
    <t>Extended Analysis 19</t>
  </si>
  <si>
    <t>Extended Analysis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</si>
</sst>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1" formatCode="_(* #,##0_);_(* \(#,##0\);_(* &quot;-&quot;_);_(@_)"/>
    <numFmt numFmtId="43" formatCode="_(* #,##0.00_);_(* \(#,##0.00\);_(* &quot;-&quot;??_);_(@_)"/>
    <numFmt numFmtId="164" formatCode="0.00_)"/>
    <numFmt numFmtId="165" formatCode="_(* #,##0.0_);_(* \(#,##0.0\);_(* &quot;-&quot;_);_(@_)"/>
    <numFmt numFmtId="166" formatCode="_(* General_)"/>
    <numFmt numFmtId="167" formatCode="[=0]\-\ _);[Red]\(#,##0\);#,##0_)"/>
    <numFmt numFmtId="168" formatCode="0____"/>
    <numFmt numFmtId="169" formatCode="0.000"/>
    <numFmt numFmtId="170" formatCode="0.0"/>
    <numFmt numFmtId="171" formatCode="_(* #,##0_);_(* \(#,##0\);_(* &quot;-&quot;??_);_(@_)"/>
    <numFmt numFmtId="172" formatCode="0.000%"/>
  </numFmts>
  <fonts count="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i/>
      <sz val="10"/>
      <color indexed="16"/>
      <name val="Arial"/>
      <family val="2"/>
    </font>
    <font>
      <u/>
      <sz val="10"/>
      <color indexed="12"/>
      <name val="Arial"/>
      <family val="2"/>
    </font>
    <font>
      <sz val="10"/>
      <color indexed="12"/>
      <name val="Arial"/>
      <family val="2"/>
    </font>
    <font>
      <sz val="12"/>
      <name val="Arial"/>
      <family val="2"/>
    </font>
    <font>
      <sz val="8"/>
      <name val="Arial"/>
      <family val="2"/>
    </font>
    <font>
      <b/>
      <sz val="12"/>
      <name val="Arial"/>
      <family val="2"/>
    </font>
    <font>
      <b/>
      <sz val="10"/>
      <color indexed="16"/>
      <name val="Arial"/>
      <family val="2"/>
    </font>
    <font>
      <sz val="10"/>
      <color indexed="20"/>
      <name val="Arial"/>
      <family val="2"/>
    </font>
    <font>
      <b/>
      <i/>
      <sz val="16"/>
      <name val="Helv"/>
    </font>
    <font>
      <sz val="9"/>
      <name val="Arial"/>
      <family val="2"/>
    </font>
    <font>
      <sz val="10"/>
      <name val="MS Sans Serif"/>
      <family val="2"/>
    </font>
    <font>
      <b/>
      <sz val="10"/>
      <name val="MS Sans Serif"/>
      <family val="2"/>
    </font>
    <font>
      <sz val="10"/>
      <name val="TimesNewRomanPS"/>
    </font>
    <font>
      <sz val="16"/>
      <name val="Arial"/>
      <family val="2"/>
    </font>
    <font>
      <b/>
      <sz val="9"/>
      <color indexed="18"/>
      <name val="Arial"/>
      <family val="2"/>
    </font>
    <font>
      <sz val="10"/>
      <name val="Corporate Mono"/>
    </font>
    <font>
      <b/>
      <sz val="16"/>
      <name val="Arial"/>
      <family val="2"/>
    </font>
    <font>
      <u/>
      <sz val="10"/>
      <color theme="10"/>
      <name val="Arial"/>
      <family val="2"/>
    </font>
    <font>
      <sz val="10"/>
      <name val="Arial"/>
      <family val="2"/>
    </font>
    <font>
      <b/>
      <sz val="11"/>
      <color theme="1"/>
      <name val="Calibri"/>
      <family val="2"/>
      <scheme val="minor"/>
    </font>
    <font>
      <b/>
      <u/>
      <sz val="14"/>
      <color theme="1"/>
      <name val="Calibri"/>
      <family val="2"/>
      <scheme val="minor"/>
    </font>
    <font>
      <sz val="10"/>
      <name val="Calibri"/>
      <family val="2"/>
      <scheme val="minor"/>
    </font>
    <font>
      <b/>
      <sz val="14"/>
      <name val="Calibri"/>
      <family val="2"/>
      <scheme val="minor"/>
    </font>
    <font>
      <b/>
      <sz val="12"/>
      <name val="Calibri"/>
      <family val="2"/>
      <scheme val="minor"/>
    </font>
    <font>
      <sz val="14"/>
      <name val="Calibri"/>
      <family val="2"/>
      <scheme val="minor"/>
    </font>
    <font>
      <sz val="12"/>
      <name val="Calibri"/>
      <family val="2"/>
      <scheme val="minor"/>
    </font>
    <font>
      <b/>
      <sz val="10"/>
      <name val="Calibri"/>
      <family val="2"/>
      <scheme val="minor"/>
    </font>
    <font>
      <b/>
      <u/>
      <sz val="16"/>
      <name val="Calibri"/>
      <family val="2"/>
      <scheme val="minor"/>
    </font>
    <font>
      <b/>
      <sz val="12"/>
      <color indexed="10"/>
      <name val="Calibri"/>
      <family val="2"/>
      <scheme val="minor"/>
    </font>
    <font>
      <sz val="12"/>
      <color indexed="10"/>
      <name val="Calibri"/>
      <family val="2"/>
      <scheme val="minor"/>
    </font>
    <font>
      <u/>
      <sz val="10"/>
      <color indexed="12"/>
      <name val="Calibri"/>
      <family val="2"/>
      <scheme val="minor"/>
    </font>
    <font>
      <b/>
      <sz val="16"/>
      <name val="Calibri"/>
      <family val="2"/>
      <scheme val="minor"/>
    </font>
    <font>
      <i/>
      <sz val="10"/>
      <name val="Calibri"/>
      <family val="2"/>
      <scheme val="minor"/>
    </font>
    <font>
      <b/>
      <sz val="11"/>
      <name val="Calibri"/>
      <family val="2"/>
      <scheme val="minor"/>
    </font>
    <font>
      <b/>
      <sz val="12"/>
      <color rgb="FFFF0000"/>
      <name val="Calibri"/>
      <family val="2"/>
      <scheme val="minor"/>
    </font>
    <font>
      <sz val="10"/>
      <color rgb="FF333333"/>
      <name val="Arial"/>
      <family val="2"/>
    </font>
    <font>
      <u/>
      <sz val="10"/>
      <name val="Arial"/>
      <family val="2"/>
    </font>
    <font>
      <u/>
      <sz val="10"/>
      <color rgb="FF333333"/>
      <name val="Arial"/>
      <family val="2"/>
    </font>
    <font>
      <sz val="18"/>
      <color rgb="FFFF0000"/>
      <name val="Calibri"/>
      <family val="2"/>
      <scheme val="minor"/>
    </font>
    <font>
      <i/>
      <sz val="12"/>
      <color rgb="FF0000FF"/>
      <name val="Calibri"/>
      <family val="2"/>
    </font>
    <font>
      <b/>
      <sz val="12"/>
      <name val="Calibri"/>
      <family val="2"/>
    </font>
    <font>
      <b/>
      <sz val="18"/>
      <name val="Calibri"/>
      <family val="2"/>
      <scheme val="minor"/>
    </font>
    <font>
      <sz val="11"/>
      <name val="Arial"/>
      <family val="2"/>
    </font>
    <font>
      <i/>
      <sz val="11"/>
      <name val="Arial"/>
      <family val="2"/>
    </font>
    <font>
      <b/>
      <sz val="12"/>
      <color rgb="FF0000FF"/>
      <name val="Calibri"/>
      <family val="2"/>
      <scheme val="minor"/>
    </font>
    <font>
      <b/>
      <u/>
      <sz val="12"/>
      <color rgb="FFFF0000"/>
      <name val="Calibri"/>
      <family val="2"/>
      <scheme val="minor"/>
    </font>
    <font>
      <b/>
      <u/>
      <sz val="12"/>
      <color theme="1"/>
      <name val="Calibri"/>
      <family val="2"/>
      <scheme val="minor"/>
    </font>
    <font>
      <b/>
      <sz val="10"/>
      <color theme="0"/>
      <name val="Arial"/>
      <family val="2"/>
    </font>
    <font>
      <b/>
      <sz val="10"/>
      <color theme="0"/>
      <name val="Arial"/>
      <family val="2"/>
    </font>
    <font>
      <sz val="10"/>
      <color theme="0"/>
      <name val="Calibri"/>
      <family val="2"/>
      <scheme val="minor"/>
    </font>
    <font>
      <b/>
      <sz val="11"/>
      <color rgb="FFFF0000"/>
      <name val="Calibri"/>
      <family val="2"/>
      <scheme val="minor"/>
    </font>
    <font>
      <sz val="11"/>
      <name val="Calibri"/>
      <family val="2"/>
      <scheme val="minor"/>
    </font>
    <font>
      <sz val="11"/>
      <color rgb="FF0000FF"/>
      <name val="Calibri"/>
      <family val="2"/>
      <scheme val="minor"/>
    </font>
    <font>
      <sz val="10"/>
      <name val="Arial"/>
      <family val="2"/>
    </font>
    <font>
      <sz val="15"/>
      <color rgb="FF0000FF"/>
      <name val="Calibri"/>
      <family val="2"/>
      <scheme val="minor"/>
    </font>
    <font>
      <b/>
      <u/>
      <sz val="11"/>
      <color theme="1"/>
      <name val="Calibri"/>
      <family val="2"/>
      <scheme val="minor"/>
    </font>
    <font>
      <b/>
      <sz val="11"/>
      <color indexed="10"/>
      <name val="Calibri"/>
      <family val="2"/>
      <scheme val="minor"/>
    </font>
    <font>
      <i/>
      <sz val="12"/>
      <color theme="0"/>
      <name val="Calibri"/>
      <family val="2"/>
    </font>
    <font>
      <sz val="11"/>
      <color rgb="FF0000FF"/>
      <name val="Arial"/>
      <family val="2"/>
    </font>
    <font>
      <b/>
      <sz val="12"/>
      <color rgb="FFFF0000"/>
      <name val="Calibri"/>
      <family val="2"/>
    </font>
    <font>
      <i/>
      <sz val="12"/>
      <name val="Calibri"/>
      <family val="2"/>
    </font>
    <font>
      <u/>
      <sz val="11"/>
      <color indexed="12"/>
      <name val="Arial"/>
      <family val="2"/>
    </font>
    <font>
      <i/>
      <sz val="11"/>
      <color rgb="FF0000FF"/>
      <name val="Calibri"/>
      <family val="2"/>
    </font>
    <font>
      <u/>
      <sz val="12"/>
      <name val="Calibri"/>
      <family val="2"/>
      <scheme val="minor"/>
    </font>
    <font>
      <i/>
      <sz val="11"/>
      <name val="Calibri"/>
      <family val="2"/>
      <scheme val="minor"/>
    </font>
    <font>
      <sz val="10"/>
      <color rgb="FFFF0000"/>
      <name val="Arial"/>
      <family val="2"/>
    </font>
    <font>
      <sz val="11"/>
      <color theme="0"/>
      <name val="Calibri"/>
      <family val="2"/>
      <scheme val="minor"/>
    </font>
    <font>
      <sz val="11"/>
      <color indexed="12"/>
      <name val="Calibri"/>
      <family val="2"/>
      <scheme val="minor"/>
    </font>
    <font>
      <i/>
      <sz val="12"/>
      <color rgb="FFFF0000"/>
      <name val="Calibri"/>
      <family val="2"/>
      <scheme val="minor"/>
    </font>
    <font>
      <b/>
      <sz val="11"/>
      <color rgb="FF0000FF"/>
      <name val="Calibri"/>
      <family val="2"/>
      <scheme val="minor"/>
    </font>
    <font>
      <sz val="10"/>
      <color rgb="FF0000FF"/>
      <name val="Calibri"/>
      <family val="2"/>
      <scheme val="minor"/>
    </font>
    <font>
      <i/>
      <sz val="10"/>
      <color theme="1"/>
      <name val="Calibri"/>
      <family val="2"/>
      <scheme val="minor"/>
    </font>
    <font>
      <b/>
      <sz val="10"/>
      <color theme="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gradientFill degree="90">
        <stop position="0">
          <color theme="0"/>
        </stop>
        <stop position="1">
          <color theme="7" tint="0.59999389629810485"/>
        </stop>
      </gradientFill>
    </fill>
    <fill>
      <patternFill patternType="solid">
        <fgColor theme="6" tint="0.79998168889431442"/>
        <bgColor indexed="64"/>
      </patternFill>
    </fill>
    <fill>
      <patternFill patternType="solid">
        <fgColor theme="5" tint="0.59999389629810485"/>
        <bgColor indexed="64"/>
      </patternFill>
    </fill>
    <fill>
      <gradientFill degree="270">
        <stop position="0">
          <color theme="0"/>
        </stop>
        <stop position="1">
          <color theme="3" tint="0.80001220740379042"/>
        </stop>
      </gradient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0EBF8"/>
        <bgColor indexed="64"/>
      </patternFill>
    </fill>
    <fill>
      <patternFill patternType="solid">
        <fgColor theme="1" tint="0.499984740745262"/>
        <bgColor indexed="64"/>
      </patternFill>
    </fill>
    <fill>
      <patternFill patternType="solid">
        <fgColor theme="4"/>
        <bgColor theme="4"/>
      </patternFill>
    </fill>
    <fill>
      <patternFill patternType="solid">
        <fgColor indexed="43"/>
        <bgColor indexed="64"/>
      </patternFill>
    </fill>
  </fills>
  <borders count="21">
    <border>
      <left/>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s>
  <cellStyleXfs count="81">
    <xf numFmtId="0" fontId="0" fillId="0" borderId="0"/>
    <xf numFmtId="0" fontId="11" fillId="0" borderId="0"/>
    <xf numFmtId="43" fontId="11" fillId="0" borderId="0" applyFont="0" applyFill="0" applyBorder="0" applyAlignment="0" applyProtection="0"/>
    <xf numFmtId="0" fontId="13" fillId="0" borderId="0" applyNumberFormat="0" applyFill="0" applyBorder="0" applyAlignment="0" applyProtection="0">
      <alignment vertical="top"/>
      <protection locked="0"/>
    </xf>
    <xf numFmtId="9" fontId="1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38" fontId="15" fillId="0" borderId="0" applyFont="0" applyFill="0" applyBorder="0" applyAlignment="0" applyProtection="0"/>
    <xf numFmtId="3" fontId="10" fillId="0" borderId="0"/>
    <xf numFmtId="5" fontId="10" fillId="0" borderId="0"/>
    <xf numFmtId="14" fontId="10" fillId="0" borderId="0"/>
    <xf numFmtId="2" fontId="10" fillId="0" borderId="0"/>
    <xf numFmtId="4" fontId="12" fillId="0" borderId="0">
      <protection locked="0"/>
    </xf>
    <xf numFmtId="38" fontId="16" fillId="4" borderId="0" applyNumberFormat="0" applyBorder="0" applyAlignment="0" applyProtection="0"/>
    <xf numFmtId="0" fontId="17" fillId="0" borderId="1" applyNumberFormat="0" applyAlignment="0" applyProtection="0">
      <alignment horizontal="left" vertical="center"/>
    </xf>
    <xf numFmtId="0" fontId="17" fillId="0" borderId="8">
      <alignment horizontal="left" vertical="center"/>
    </xf>
    <xf numFmtId="164" fontId="18" fillId="0" borderId="0">
      <alignment horizontal="right"/>
    </xf>
    <xf numFmtId="10" fontId="16" fillId="5" borderId="3" applyNumberFormat="0" applyBorder="0" applyAlignment="0" applyProtection="0"/>
    <xf numFmtId="165" fontId="14" fillId="0" borderId="0">
      <alignment horizontal="left"/>
      <protection locked="0"/>
    </xf>
    <xf numFmtId="40" fontId="19" fillId="0" borderId="0">
      <alignment horizontal="right"/>
    </xf>
    <xf numFmtId="164" fontId="20" fillId="0" borderId="0"/>
    <xf numFmtId="0" fontId="10" fillId="0" borderId="0"/>
    <xf numFmtId="0" fontId="10" fillId="0" borderId="0"/>
    <xf numFmtId="10" fontId="10" fillId="0" borderId="0" applyFont="0" applyFill="0" applyBorder="0" applyAlignment="0" applyProtection="0"/>
    <xf numFmtId="166" fontId="10" fillId="0" borderId="0" applyFont="0" applyFill="0" applyBorder="0" applyAlignment="0" applyProtection="0">
      <alignment horizontal="left"/>
    </xf>
    <xf numFmtId="39" fontId="21" fillId="0" borderId="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7">
      <alignment horizontal="center"/>
    </xf>
    <xf numFmtId="3" fontId="22" fillId="0" borderId="0" applyFont="0" applyFill="0" applyBorder="0" applyAlignment="0" applyProtection="0"/>
    <xf numFmtId="0" fontId="22" fillId="6" borderId="0" applyNumberFormat="0" applyFont="0" applyBorder="0" applyAlignment="0" applyProtection="0"/>
    <xf numFmtId="0" fontId="22" fillId="0" borderId="0">
      <alignment textRotation="90"/>
    </xf>
    <xf numFmtId="167" fontId="24" fillId="0" borderId="0" applyFont="0" applyFill="0" applyBorder="0" applyAlignment="0" applyProtection="0"/>
    <xf numFmtId="40" fontId="10" fillId="0" borderId="0">
      <alignment horizontal="left"/>
      <protection locked="0"/>
    </xf>
    <xf numFmtId="168" fontId="25" fillId="0" borderId="0"/>
    <xf numFmtId="39" fontId="26" fillId="0" borderId="0">
      <protection locked="0"/>
    </xf>
    <xf numFmtId="1" fontId="27" fillId="0" borderId="0">
      <alignment horizontal="center"/>
    </xf>
    <xf numFmtId="1" fontId="28" fillId="0" borderId="0">
      <alignment horizontal="centerContinuous"/>
    </xf>
    <xf numFmtId="0" fontId="29" fillId="0" borderId="0" applyNumberFormat="0" applyFill="0" applyBorder="0" applyAlignment="0" applyProtection="0">
      <alignment vertical="top"/>
      <protection locked="0"/>
    </xf>
    <xf numFmtId="0" fontId="9" fillId="0" borderId="0"/>
    <xf numFmtId="43" fontId="10" fillId="0" borderId="0" applyFont="0" applyFill="0" applyBorder="0" applyAlignment="0" applyProtection="0"/>
    <xf numFmtId="9" fontId="10" fillId="0" borderId="0" applyFont="0" applyFill="0" applyBorder="0" applyAlignment="0" applyProtection="0"/>
    <xf numFmtId="9" fontId="30" fillId="0" borderId="0" applyFont="0" applyFill="0" applyBorder="0" applyAlignment="0" applyProtection="0"/>
    <xf numFmtId="0" fontId="8" fillId="0" borderId="0"/>
    <xf numFmtId="0" fontId="8" fillId="0" borderId="0"/>
    <xf numFmtId="0" fontId="10"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9" fontId="10"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5" fillId="0" borderId="0"/>
    <xf numFmtId="43" fontId="65" fillId="0" borderId="0" applyFont="0" applyFill="0" applyBorder="0" applyAlignment="0" applyProtection="0"/>
    <xf numFmtId="0" fontId="4" fillId="0" borderId="0"/>
    <xf numFmtId="0" fontId="4" fillId="0" borderId="0"/>
    <xf numFmtId="0" fontId="10" fillId="0" borderId="0"/>
    <xf numFmtId="0" fontId="1" fillId="0" borderId="0"/>
    <xf numFmtId="9" fontId="1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cellStyleXfs>
  <cellXfs count="337">
    <xf numFmtId="0" fontId="0" fillId="0" borderId="0" xfId="0"/>
    <xf numFmtId="0" fontId="33" fillId="2" borderId="0" xfId="22"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3" fillId="3" borderId="0" xfId="0" applyFont="1" applyFill="1" applyBorder="1" applyAlignment="1" applyProtection="1">
      <alignment horizontal="left" wrapText="1"/>
      <protection locked="0"/>
    </xf>
    <xf numFmtId="0" fontId="33" fillId="3" borderId="0" xfId="0" applyFont="1" applyFill="1" applyBorder="1" applyAlignment="1" applyProtection="1">
      <alignment horizontal="left"/>
      <protection locked="0"/>
    </xf>
    <xf numFmtId="0" fontId="33" fillId="3" borderId="0" xfId="1" applyFont="1" applyFill="1" applyProtection="1">
      <protection locked="0"/>
    </xf>
    <xf numFmtId="0" fontId="33" fillId="3" borderId="0" xfId="1" applyFont="1" applyFill="1" applyBorder="1" applyProtection="1">
      <protection locked="0"/>
    </xf>
    <xf numFmtId="0" fontId="33" fillId="2" borderId="0" xfId="1" applyFont="1" applyFill="1" applyProtection="1">
      <protection locked="0"/>
    </xf>
    <xf numFmtId="0" fontId="38" fillId="2" borderId="0" xfId="1" applyFont="1" applyFill="1" applyAlignment="1" applyProtection="1">
      <protection locked="0"/>
    </xf>
    <xf numFmtId="0" fontId="44" fillId="3" borderId="0" xfId="1" applyFont="1" applyFill="1" applyBorder="1" applyAlignment="1" applyProtection="1">
      <alignment horizontal="center" wrapText="1"/>
      <protection locked="0"/>
    </xf>
    <xf numFmtId="0" fontId="38" fillId="3" borderId="0" xfId="1" applyFont="1" applyFill="1" applyAlignment="1" applyProtection="1">
      <protection locked="0"/>
    </xf>
    <xf numFmtId="0" fontId="33" fillId="2" borderId="0" xfId="1" applyFont="1" applyFill="1" applyBorder="1" applyProtection="1">
      <protection locked="0"/>
    </xf>
    <xf numFmtId="0" fontId="48" fillId="3" borderId="0" xfId="0" applyFont="1" applyFill="1" applyBorder="1"/>
    <xf numFmtId="0" fontId="0" fillId="3" borderId="0" xfId="0" applyFill="1" applyBorder="1"/>
    <xf numFmtId="0" fontId="10" fillId="3" borderId="0" xfId="0" applyFont="1" applyFill="1" applyBorder="1"/>
    <xf numFmtId="0" fontId="47" fillId="3" borderId="0" xfId="0" applyFont="1" applyFill="1" applyBorder="1" applyAlignment="1">
      <alignment horizontal="left" vertical="center" wrapText="1"/>
    </xf>
    <xf numFmtId="0" fontId="48" fillId="3" borderId="10" xfId="0" applyFont="1" applyFill="1" applyBorder="1"/>
    <xf numFmtId="0" fontId="0" fillId="3" borderId="15" xfId="0" applyFill="1" applyBorder="1"/>
    <xf numFmtId="0" fontId="48" fillId="3" borderId="15" xfId="0" applyFont="1" applyFill="1" applyBorder="1"/>
    <xf numFmtId="0" fontId="48" fillId="3" borderId="11" xfId="0" applyFont="1" applyFill="1" applyBorder="1"/>
    <xf numFmtId="0" fontId="10" fillId="3" borderId="16" xfId="0" applyFont="1" applyFill="1" applyBorder="1"/>
    <xf numFmtId="0" fontId="10" fillId="3" borderId="17" xfId="0" applyFont="1" applyFill="1" applyBorder="1"/>
    <xf numFmtId="0" fontId="47" fillId="3" borderId="16" xfId="0" applyFont="1" applyFill="1" applyBorder="1" applyAlignment="1">
      <alignment horizontal="left" vertical="center" wrapText="1"/>
    </xf>
    <xf numFmtId="0" fontId="0" fillId="3" borderId="17" xfId="0" applyFill="1" applyBorder="1"/>
    <xf numFmtId="0" fontId="0" fillId="3" borderId="9" xfId="0" applyFill="1" applyBorder="1"/>
    <xf numFmtId="0" fontId="0" fillId="3" borderId="4" xfId="0" applyFill="1" applyBorder="1"/>
    <xf numFmtId="0" fontId="10" fillId="3" borderId="16" xfId="22" applyFont="1" applyFill="1" applyBorder="1" applyAlignment="1" applyProtection="1">
      <alignment horizontal="left" wrapText="1"/>
      <protection locked="0"/>
    </xf>
    <xf numFmtId="0" fontId="10" fillId="3" borderId="16" xfId="22" applyFont="1" applyFill="1" applyBorder="1" applyAlignment="1" applyProtection="1">
      <alignment horizontal="left"/>
      <protection locked="0"/>
    </xf>
    <xf numFmtId="0" fontId="0" fillId="3" borderId="16" xfId="0" applyFill="1" applyBorder="1"/>
    <xf numFmtId="0" fontId="48" fillId="3" borderId="16" xfId="0" applyFont="1" applyFill="1" applyBorder="1"/>
    <xf numFmtId="0" fontId="11" fillId="3" borderId="16" xfId="1" applyFill="1" applyBorder="1"/>
    <xf numFmtId="0" fontId="11" fillId="3" borderId="12" xfId="1" applyFill="1" applyBorder="1"/>
    <xf numFmtId="0" fontId="49" fillId="3" borderId="16" xfId="0" applyFont="1" applyFill="1" applyBorder="1" applyAlignment="1">
      <alignment horizontal="left" vertical="center" wrapText="1"/>
    </xf>
    <xf numFmtId="0" fontId="10" fillId="0" borderId="0" xfId="0" applyFont="1"/>
    <xf numFmtId="0" fontId="46" fillId="2" borderId="0" xfId="1" applyFont="1" applyFill="1" applyBorder="1" applyProtection="1">
      <protection locked="0"/>
    </xf>
    <xf numFmtId="0" fontId="32" fillId="3" borderId="0" xfId="54" applyFont="1" applyFill="1" applyAlignment="1" applyProtection="1">
      <alignment horizontal="left"/>
      <protection locked="0"/>
    </xf>
    <xf numFmtId="0" fontId="33" fillId="2" borderId="0" xfId="22"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7" fillId="3" borderId="0" xfId="22" applyFont="1" applyFill="1" applyBorder="1" applyAlignment="1" applyProtection="1">
      <alignment horizontal="center"/>
      <protection locked="0"/>
    </xf>
    <xf numFmtId="0" fontId="33" fillId="2" borderId="0" xfId="0" applyFont="1" applyFill="1" applyAlignment="1" applyProtection="1">
      <alignment vertical="top" wrapText="1"/>
      <protection locked="0"/>
    </xf>
    <xf numFmtId="0" fontId="54" fillId="0" borderId="3" xfId="22" applyFont="1" applyFill="1" applyBorder="1" applyAlignment="1" applyProtection="1">
      <alignment horizontal="center" vertical="center" wrapText="1"/>
      <protection locked="0"/>
    </xf>
    <xf numFmtId="0" fontId="55" fillId="3" borderId="0" xfId="0" applyFont="1" applyFill="1" applyBorder="1" applyAlignment="1" applyProtection="1">
      <alignment horizontal="left"/>
      <protection locked="0"/>
    </xf>
    <xf numFmtId="0" fontId="53" fillId="2" borderId="0" xfId="22" applyFont="1" applyFill="1" applyAlignment="1" applyProtection="1">
      <alignment horizontal="left"/>
      <protection locked="0"/>
    </xf>
    <xf numFmtId="0" fontId="56" fillId="3" borderId="0" xfId="1" applyFont="1" applyFill="1" applyProtection="1">
      <protection locked="0"/>
    </xf>
    <xf numFmtId="0" fontId="57" fillId="3" borderId="0" xfId="54" applyFont="1" applyFill="1" applyAlignment="1" applyProtection="1">
      <alignment horizontal="left"/>
      <protection locked="0"/>
    </xf>
    <xf numFmtId="0" fontId="58" fillId="3" borderId="0" xfId="54" applyFont="1" applyFill="1" applyAlignment="1" applyProtection="1">
      <alignment horizontal="left"/>
      <protection locked="0"/>
    </xf>
    <xf numFmtId="0" fontId="37" fillId="2" borderId="0" xfId="22" applyFont="1" applyFill="1" applyBorder="1" applyAlignment="1" applyProtection="1">
      <alignment horizontal="left"/>
      <protection locked="0"/>
    </xf>
    <xf numFmtId="0" fontId="37" fillId="2" borderId="0" xfId="22" applyFont="1" applyFill="1" applyBorder="1" applyAlignment="1" applyProtection="1">
      <alignment horizontal="left" wrapText="1"/>
      <protection locked="0"/>
    </xf>
    <xf numFmtId="0" fontId="37" fillId="3" borderId="0" xfId="0" applyFont="1" applyFill="1" applyBorder="1" applyAlignment="1" applyProtection="1">
      <alignment horizontal="left"/>
      <protection locked="0"/>
    </xf>
    <xf numFmtId="0" fontId="37" fillId="2" borderId="0" xfId="0" applyFont="1" applyFill="1" applyBorder="1" applyAlignment="1" applyProtection="1">
      <alignment horizontal="left"/>
      <protection locked="0"/>
    </xf>
    <xf numFmtId="0" fontId="13" fillId="3" borderId="0" xfId="3" applyFill="1" applyBorder="1" applyAlignment="1" applyProtection="1">
      <alignment horizontal="left"/>
      <protection locked="0"/>
    </xf>
    <xf numFmtId="0" fontId="59" fillId="17" borderId="18" xfId="0" applyFont="1" applyFill="1" applyBorder="1"/>
    <xf numFmtId="0" fontId="59" fillId="17" borderId="19" xfId="0" applyFont="1" applyFill="1" applyBorder="1"/>
    <xf numFmtId="0" fontId="60" fillId="17" borderId="19" xfId="0" applyFont="1" applyFill="1" applyBorder="1"/>
    <xf numFmtId="0" fontId="60" fillId="17" borderId="20" xfId="0" applyFont="1" applyFill="1" applyBorder="1"/>
    <xf numFmtId="0" fontId="61" fillId="2" borderId="0" xfId="0" applyFont="1" applyFill="1" applyBorder="1" applyAlignment="1" applyProtection="1">
      <alignment horizontal="left"/>
      <protection locked="0"/>
    </xf>
    <xf numFmtId="0" fontId="61" fillId="3" borderId="0" xfId="0" applyFont="1" applyFill="1" applyBorder="1" applyAlignment="1" applyProtection="1">
      <alignment horizontal="left"/>
      <protection locked="0"/>
    </xf>
    <xf numFmtId="0" fontId="5" fillId="0" borderId="0" xfId="60"/>
    <xf numFmtId="0" fontId="5" fillId="0" borderId="0" xfId="60" applyNumberFormat="1"/>
    <xf numFmtId="0" fontId="66" fillId="2" borderId="0" xfId="1" applyFont="1" applyFill="1" applyProtection="1">
      <protection locked="0"/>
    </xf>
    <xf numFmtId="0" fontId="63" fillId="2" borderId="0" xfId="22" applyFont="1" applyFill="1" applyProtection="1">
      <protection locked="0"/>
    </xf>
    <xf numFmtId="0" fontId="63" fillId="3" borderId="0" xfId="22" applyFont="1" applyFill="1" applyProtection="1">
      <protection locked="0"/>
    </xf>
    <xf numFmtId="0" fontId="63" fillId="2" borderId="0" xfId="22" applyFont="1" applyFill="1" applyAlignment="1" applyProtection="1">
      <alignment horizontal="center"/>
      <protection locked="0"/>
    </xf>
    <xf numFmtId="0" fontId="63" fillId="0" borderId="3" xfId="22" applyFont="1" applyBorder="1" applyAlignment="1" applyProtection="1">
      <alignment horizontal="left"/>
      <protection locked="0"/>
    </xf>
    <xf numFmtId="172" fontId="63" fillId="18" borderId="3" xfId="43" applyNumberFormat="1" applyFont="1" applyFill="1" applyBorder="1" applyAlignment="1" applyProtection="1">
      <alignment horizontal="center"/>
      <protection locked="0"/>
    </xf>
    <xf numFmtId="0" fontId="62" fillId="2" borderId="0" xfId="22" applyFont="1" applyFill="1" applyBorder="1" applyAlignment="1" applyProtection="1">
      <alignment vertical="top"/>
      <protection locked="0"/>
    </xf>
    <xf numFmtId="0" fontId="61" fillId="3" borderId="0" xfId="1" applyFont="1" applyFill="1" applyProtection="1">
      <protection locked="0"/>
    </xf>
    <xf numFmtId="0" fontId="63" fillId="2" borderId="0" xfId="22" applyFont="1" applyFill="1" applyAlignment="1" applyProtection="1">
      <alignment horizontal="left"/>
      <protection locked="0"/>
    </xf>
    <xf numFmtId="0" fontId="46" fillId="2" borderId="0" xfId="22" applyFont="1" applyFill="1" applyBorder="1" applyProtection="1">
      <protection locked="0"/>
    </xf>
    <xf numFmtId="0" fontId="33" fillId="3" borderId="0" xfId="22" applyFont="1" applyFill="1" applyProtection="1">
      <protection locked="0"/>
    </xf>
    <xf numFmtId="0" fontId="63" fillId="9" borderId="3" xfId="22" applyFont="1" applyFill="1" applyBorder="1" applyAlignment="1" applyProtection="1">
      <alignment horizontal="right" wrapText="1"/>
    </xf>
    <xf numFmtId="0" fontId="63" fillId="7" borderId="3" xfId="22" applyFont="1" applyFill="1" applyBorder="1" applyAlignment="1" applyProtection="1">
      <alignment horizontal="right"/>
      <protection locked="0"/>
    </xf>
    <xf numFmtId="170" fontId="63" fillId="9" borderId="3" xfId="22" applyNumberFormat="1" applyFont="1" applyFill="1" applyBorder="1" applyAlignment="1" applyProtection="1">
      <alignment horizontal="right" wrapText="1"/>
    </xf>
    <xf numFmtId="1" fontId="63" fillId="9" borderId="3" xfId="22" applyNumberFormat="1" applyFont="1" applyFill="1" applyBorder="1" applyAlignment="1" applyProtection="1">
      <alignment horizontal="right" wrapText="1"/>
    </xf>
    <xf numFmtId="0" fontId="63" fillId="16" borderId="14" xfId="22" applyFont="1" applyFill="1" applyBorder="1" applyAlignment="1" applyProtection="1">
      <alignment horizontal="right" wrapText="1"/>
    </xf>
    <xf numFmtId="171" fontId="63" fillId="9" borderId="3" xfId="61" applyNumberFormat="1" applyFont="1" applyFill="1" applyBorder="1" applyAlignment="1" applyProtection="1">
      <alignment horizontal="right" wrapText="1"/>
    </xf>
    <xf numFmtId="171" fontId="63" fillId="9" borderId="3" xfId="22" applyNumberFormat="1" applyFont="1" applyFill="1" applyBorder="1" applyAlignment="1" applyProtection="1">
      <alignment horizontal="right" wrapText="1"/>
    </xf>
    <xf numFmtId="9" fontId="63" fillId="9" borderId="3" xfId="44" applyFont="1" applyFill="1" applyBorder="1" applyAlignment="1" applyProtection="1">
      <alignment horizontal="right" wrapText="1"/>
    </xf>
    <xf numFmtId="9" fontId="63" fillId="7" borderId="3" xfId="44" applyFont="1" applyFill="1" applyBorder="1" applyAlignment="1" applyProtection="1">
      <alignment horizontal="right"/>
      <protection locked="0"/>
    </xf>
    <xf numFmtId="9" fontId="63" fillId="16" borderId="14" xfId="22" applyNumberFormat="1" applyFont="1" applyFill="1" applyBorder="1" applyAlignment="1" applyProtection="1">
      <alignment horizontal="right" wrapText="1"/>
    </xf>
    <xf numFmtId="9" fontId="63" fillId="9" borderId="3" xfId="22" applyNumberFormat="1" applyFont="1" applyFill="1" applyBorder="1" applyAlignment="1" applyProtection="1">
      <alignment horizontal="right" wrapText="1"/>
    </xf>
    <xf numFmtId="9" fontId="63" fillId="16" borderId="14" xfId="22" applyNumberFormat="1" applyFont="1" applyFill="1" applyBorder="1" applyAlignment="1" applyProtection="1">
      <alignment horizontal="right" vertical="center" wrapText="1"/>
    </xf>
    <xf numFmtId="0" fontId="63" fillId="16" borderId="2" xfId="22" applyFont="1" applyFill="1" applyBorder="1" applyAlignment="1" applyProtection="1">
      <alignment horizontal="right" vertical="center" wrapText="1"/>
    </xf>
    <xf numFmtId="9" fontId="63" fillId="9" borderId="3" xfId="44" applyFont="1" applyFill="1" applyBorder="1" applyAlignment="1" applyProtection="1">
      <alignment horizontal="right" vertical="center" wrapText="1"/>
    </xf>
    <xf numFmtId="9" fontId="63" fillId="16" borderId="13" xfId="44" applyFont="1" applyFill="1" applyBorder="1" applyAlignment="1" applyProtection="1">
      <alignment horizontal="right" vertical="center" wrapText="1"/>
    </xf>
    <xf numFmtId="9" fontId="63" fillId="16" borderId="14" xfId="44" applyFont="1" applyFill="1" applyBorder="1" applyAlignment="1" applyProtection="1">
      <alignment horizontal="right" vertical="center" wrapText="1"/>
    </xf>
    <xf numFmtId="1" fontId="63" fillId="9" borderId="6" xfId="22" applyNumberFormat="1" applyFont="1" applyFill="1" applyBorder="1" applyAlignment="1" applyProtection="1">
      <alignment horizontal="right" wrapText="1"/>
    </xf>
    <xf numFmtId="0" fontId="63" fillId="16" borderId="2" xfId="22" applyFont="1" applyFill="1" applyBorder="1" applyAlignment="1" applyProtection="1">
      <alignment horizontal="right" wrapText="1"/>
    </xf>
    <xf numFmtId="0" fontId="46" fillId="3" borderId="0" xfId="54" applyFont="1" applyFill="1" applyAlignment="1" applyProtection="1">
      <alignment horizontal="left"/>
      <protection locked="0"/>
    </xf>
    <xf numFmtId="0" fontId="61" fillId="2" borderId="0" xfId="1" applyFont="1" applyFill="1" applyProtection="1">
      <protection locked="0"/>
    </xf>
    <xf numFmtId="0" fontId="63" fillId="3" borderId="0" xfId="1" applyFont="1" applyFill="1" applyProtection="1">
      <protection locked="0"/>
    </xf>
    <xf numFmtId="0" fontId="63" fillId="2" borderId="0" xfId="1" applyFont="1" applyFill="1" applyProtection="1">
      <protection locked="0"/>
    </xf>
    <xf numFmtId="2" fontId="63" fillId="9" borderId="3" xfId="22" applyNumberFormat="1" applyFont="1" applyFill="1" applyBorder="1" applyAlignment="1" applyProtection="1">
      <alignment horizontal="right" wrapText="1"/>
    </xf>
    <xf numFmtId="0" fontId="68" fillId="3" borderId="9" xfId="22" applyFont="1" applyFill="1" applyBorder="1" applyAlignment="1" applyProtection="1">
      <alignment vertical="top" wrapText="1"/>
      <protection locked="0"/>
    </xf>
    <xf numFmtId="0" fontId="68" fillId="3" borderId="0" xfId="22" applyFont="1" applyFill="1" applyBorder="1" applyAlignment="1" applyProtection="1">
      <alignment vertical="top" wrapText="1"/>
      <protection locked="0"/>
    </xf>
    <xf numFmtId="0" fontId="46" fillId="2" borderId="0" xfId="22" applyFont="1" applyFill="1" applyBorder="1" applyAlignment="1" applyProtection="1">
      <alignment vertical="top"/>
      <protection locked="0"/>
    </xf>
    <xf numFmtId="0" fontId="2" fillId="9" borderId="3" xfId="63" applyFont="1" applyFill="1" applyBorder="1" applyAlignment="1" applyProtection="1">
      <alignment horizontal="center" vertical="center" wrapText="1"/>
    </xf>
    <xf numFmtId="9" fontId="63" fillId="9" borderId="3" xfId="44" applyNumberFormat="1" applyFont="1" applyFill="1" applyBorder="1" applyAlignment="1" applyProtection="1">
      <alignment horizontal="right" wrapText="1"/>
    </xf>
    <xf numFmtId="0" fontId="63" fillId="3" borderId="0" xfId="1" applyFont="1" applyFill="1" applyBorder="1" applyAlignment="1" applyProtection="1">
      <alignment horizontal="left" wrapText="1"/>
      <protection locked="0"/>
    </xf>
    <xf numFmtId="0" fontId="73" fillId="3" borderId="0" xfId="3" applyFont="1" applyFill="1" applyBorder="1" applyAlignment="1" applyProtection="1">
      <alignment horizontal="center" vertical="center" wrapText="1"/>
      <protection locked="0"/>
    </xf>
    <xf numFmtId="0" fontId="77" fillId="0" borderId="0" xfId="0" applyFont="1"/>
    <xf numFmtId="0" fontId="63" fillId="3" borderId="0" xfId="22" applyFont="1" applyFill="1" applyBorder="1" applyAlignment="1" applyProtection="1">
      <alignment horizontal="center"/>
      <protection locked="0"/>
    </xf>
    <xf numFmtId="1" fontId="63" fillId="9" borderId="3" xfId="44" applyNumberFormat="1" applyFont="1" applyFill="1" applyBorder="1" applyAlignment="1" applyProtection="1">
      <alignment horizontal="right" vertical="center" wrapText="1"/>
    </xf>
    <xf numFmtId="0" fontId="78" fillId="3" borderId="0" xfId="22" applyFont="1" applyFill="1" applyBorder="1" applyAlignment="1" applyProtection="1">
      <alignment horizontal="center"/>
      <protection locked="0"/>
    </xf>
    <xf numFmtId="0" fontId="78" fillId="2" borderId="0" xfId="22" applyFont="1" applyFill="1" applyProtection="1">
      <protection locked="0"/>
    </xf>
    <xf numFmtId="0" fontId="61" fillId="3" borderId="0" xfId="1" applyFont="1" applyFill="1" applyAlignment="1" applyProtection="1">
      <protection locked="0"/>
    </xf>
    <xf numFmtId="0" fontId="79" fillId="9" borderId="3" xfId="3" applyFont="1" applyFill="1" applyBorder="1" applyAlignment="1" applyProtection="1">
      <alignment horizontal="left" vertical="center" wrapText="1"/>
      <protection locked="0"/>
    </xf>
    <xf numFmtId="0" fontId="61" fillId="2" borderId="0" xfId="1" applyFont="1" applyFill="1" applyBorder="1" applyProtection="1">
      <protection locked="0"/>
    </xf>
    <xf numFmtId="0" fontId="61" fillId="3" borderId="0" xfId="1" applyFont="1" applyFill="1" applyBorder="1" applyProtection="1">
      <protection locked="0"/>
    </xf>
    <xf numFmtId="0" fontId="63" fillId="16" borderId="14" xfId="22" applyFont="1" applyFill="1" applyBorder="1" applyAlignment="1" applyProtection="1">
      <alignment horizontal="center" vertical="center" wrapText="1"/>
    </xf>
    <xf numFmtId="3" fontId="63" fillId="7" borderId="3" xfId="22" applyNumberFormat="1" applyFont="1" applyFill="1" applyBorder="1" applyAlignment="1" applyProtection="1">
      <alignment horizontal="right"/>
      <protection locked="0"/>
    </xf>
    <xf numFmtId="171" fontId="63" fillId="7" borderId="3" xfId="61" applyNumberFormat="1" applyFont="1" applyFill="1" applyBorder="1" applyAlignment="1" applyProtection="1">
      <alignment horizontal="right"/>
      <protection locked="0"/>
    </xf>
    <xf numFmtId="43" fontId="63" fillId="7" borderId="3" xfId="61" applyNumberFormat="1" applyFont="1" applyFill="1" applyBorder="1" applyAlignment="1" applyProtection="1">
      <alignment horizontal="right"/>
      <protection locked="0"/>
    </xf>
    <xf numFmtId="0" fontId="79" fillId="9" borderId="13" xfId="3" applyFont="1" applyFill="1" applyBorder="1" applyAlignment="1" applyProtection="1">
      <alignment horizontal="left"/>
      <protection locked="0"/>
    </xf>
    <xf numFmtId="0" fontId="79" fillId="9" borderId="2" xfId="3" applyFont="1" applyFill="1" applyBorder="1" applyAlignment="1" applyProtection="1">
      <alignment horizontal="left"/>
      <protection locked="0"/>
    </xf>
    <xf numFmtId="0" fontId="81" fillId="3" borderId="0" xfId="1" applyFont="1" applyFill="1" applyProtection="1">
      <protection locked="0"/>
    </xf>
    <xf numFmtId="43" fontId="63" fillId="9" borderId="3" xfId="61" applyNumberFormat="1" applyFont="1" applyFill="1" applyBorder="1" applyAlignment="1" applyProtection="1">
      <alignment horizontal="right" wrapText="1"/>
    </xf>
    <xf numFmtId="0" fontId="45" fillId="9" borderId="3" xfId="1" applyFont="1" applyFill="1" applyBorder="1" applyAlignment="1" applyProtection="1">
      <protection locked="0"/>
    </xf>
    <xf numFmtId="0" fontId="82" fillId="3" borderId="0" xfId="1" applyFont="1" applyFill="1" applyProtection="1">
      <protection locked="0"/>
    </xf>
    <xf numFmtId="0" fontId="33" fillId="7" borderId="3" xfId="1" applyFont="1" applyFill="1" applyBorder="1" applyProtection="1">
      <protection locked="0"/>
    </xf>
    <xf numFmtId="0" fontId="0" fillId="0" borderId="0" xfId="0" applyAlignment="1">
      <alignment horizontal="left"/>
    </xf>
    <xf numFmtId="10" fontId="63" fillId="7" borderId="3" xfId="44" applyNumberFormat="1" applyFont="1" applyFill="1" applyBorder="1" applyAlignment="1" applyProtection="1">
      <alignment horizontal="right"/>
      <protection locked="0"/>
    </xf>
    <xf numFmtId="0" fontId="79" fillId="9" borderId="3" xfId="3" applyFont="1" applyFill="1" applyBorder="1" applyAlignment="1" applyProtection="1">
      <protection locked="0"/>
    </xf>
    <xf numFmtId="0" fontId="1" fillId="0" borderId="0" xfId="80"/>
    <xf numFmtId="0" fontId="45" fillId="14" borderId="3" xfId="22" applyFont="1" applyFill="1" applyBorder="1" applyAlignment="1" applyProtection="1">
      <alignment wrapText="1"/>
      <protection locked="0"/>
    </xf>
    <xf numFmtId="0" fontId="45" fillId="14" borderId="13" xfId="22" applyFont="1" applyFill="1" applyBorder="1" applyAlignment="1" applyProtection="1">
      <alignment wrapText="1"/>
      <protection locked="0"/>
    </xf>
    <xf numFmtId="0" fontId="82" fillId="3" borderId="0" xfId="1" applyFont="1" applyFill="1" applyAlignment="1" applyProtection="1">
      <protection locked="0"/>
    </xf>
    <xf numFmtId="0" fontId="31" fillId="8" borderId="10" xfId="45" applyFont="1" applyFill="1" applyBorder="1" applyAlignment="1" applyProtection="1">
      <alignment vertical="center" wrapText="1"/>
      <protection locked="0"/>
    </xf>
    <xf numFmtId="0" fontId="31" fillId="8" borderId="12" xfId="45" applyFont="1" applyFill="1" applyBorder="1" applyAlignment="1" applyProtection="1">
      <alignment vertical="center" wrapText="1"/>
      <protection locked="0"/>
    </xf>
    <xf numFmtId="0" fontId="63" fillId="7" borderId="2" xfId="22" applyFont="1" applyFill="1" applyBorder="1" applyAlignment="1" applyProtection="1">
      <alignment horizontal="right"/>
      <protection locked="0"/>
    </xf>
    <xf numFmtId="169" fontId="63" fillId="9" borderId="2" xfId="22" applyNumberFormat="1" applyFont="1" applyFill="1" applyBorder="1" applyAlignment="1" applyProtection="1">
      <alignment horizontal="right" wrapText="1"/>
    </xf>
    <xf numFmtId="9" fontId="63" fillId="9" borderId="13" xfId="44" applyFont="1" applyFill="1" applyBorder="1" applyAlignment="1" applyProtection="1">
      <alignment horizontal="right" wrapText="1"/>
    </xf>
    <xf numFmtId="9" fontId="63" fillId="7" borderId="13" xfId="44" applyFont="1" applyFill="1" applyBorder="1" applyAlignment="1" applyProtection="1">
      <alignment horizontal="right"/>
      <protection locked="0"/>
    </xf>
    <xf numFmtId="0" fontId="63" fillId="16" borderId="14" xfId="22" applyFont="1" applyFill="1" applyBorder="1" applyAlignment="1" applyProtection="1">
      <alignment horizontal="right" vertical="center" wrapText="1"/>
    </xf>
    <xf numFmtId="9" fontId="63" fillId="9" borderId="2" xfId="44" applyFont="1" applyFill="1" applyBorder="1" applyAlignment="1" applyProtection="1">
      <alignment horizontal="right" vertical="center" wrapText="1"/>
    </xf>
    <xf numFmtId="9" fontId="63" fillId="7" borderId="2" xfId="44" applyFont="1" applyFill="1" applyBorder="1" applyAlignment="1" applyProtection="1">
      <alignment horizontal="right"/>
      <protection locked="0"/>
    </xf>
    <xf numFmtId="2" fontId="63" fillId="9" borderId="2" xfId="22" applyNumberFormat="1" applyFont="1" applyFill="1" applyBorder="1" applyAlignment="1" applyProtection="1">
      <alignment horizontal="right" wrapText="1"/>
    </xf>
    <xf numFmtId="171" fontId="33" fillId="3" borderId="0" xfId="1" applyNumberFormat="1" applyFont="1" applyFill="1" applyBorder="1" applyProtection="1">
      <protection locked="0"/>
    </xf>
    <xf numFmtId="43" fontId="33" fillId="3" borderId="0" xfId="1" applyNumberFormat="1" applyFont="1" applyFill="1" applyBorder="1" applyProtection="1">
      <protection locked="0"/>
    </xf>
    <xf numFmtId="171" fontId="33" fillId="2" borderId="0" xfId="1" applyNumberFormat="1" applyFont="1" applyFill="1" applyProtection="1">
      <protection locked="0"/>
    </xf>
    <xf numFmtId="0" fontId="78" fillId="3" borderId="0" xfId="1" applyFont="1" applyFill="1" applyProtection="1">
      <protection locked="0"/>
    </xf>
    <xf numFmtId="0" fontId="84" fillId="3" borderId="0" xfId="1" applyFont="1" applyFill="1" applyAlignment="1" applyProtection="1">
      <protection locked="0"/>
    </xf>
    <xf numFmtId="0" fontId="33" fillId="3" borderId="0" xfId="1" applyFont="1" applyFill="1" applyAlignment="1" applyProtection="1">
      <protection locked="0"/>
    </xf>
    <xf numFmtId="41" fontId="33" fillId="3" borderId="0" xfId="1" applyNumberFormat="1" applyFont="1" applyFill="1" applyProtection="1">
      <protection locked="0"/>
    </xf>
    <xf numFmtId="0" fontId="31" fillId="8" borderId="3" xfId="45" applyFont="1" applyFill="1" applyBorder="1" applyAlignment="1" applyProtection="1">
      <alignment horizontal="center" vertical="center" wrapText="1"/>
      <protection locked="0"/>
    </xf>
    <xf numFmtId="0" fontId="31" fillId="8" borderId="5" xfId="45" applyFont="1" applyFill="1" applyBorder="1" applyAlignment="1" applyProtection="1">
      <alignment horizontal="center" vertical="center" wrapText="1"/>
      <protection locked="0"/>
    </xf>
    <xf numFmtId="0" fontId="31" fillId="8" borderId="6" xfId="45" applyFont="1" applyFill="1" applyBorder="1" applyAlignment="1" applyProtection="1">
      <alignment horizontal="center" vertical="center" wrapText="1"/>
      <protection locked="0"/>
    </xf>
    <xf numFmtId="0" fontId="63" fillId="7" borderId="3" xfId="22" applyFont="1" applyFill="1" applyBorder="1" applyAlignment="1" applyProtection="1">
      <alignment horizontal="center"/>
      <protection locked="0"/>
    </xf>
    <xf numFmtId="0" fontId="79" fillId="9" borderId="5" xfId="3" applyFont="1" applyFill="1" applyBorder="1" applyAlignment="1" applyProtection="1">
      <alignment horizontal="left"/>
      <protection locked="0"/>
    </xf>
    <xf numFmtId="0" fontId="79" fillId="9" borderId="8" xfId="3" applyFont="1" applyFill="1" applyBorder="1" applyAlignment="1" applyProtection="1">
      <alignment horizontal="left"/>
      <protection locked="0"/>
    </xf>
    <xf numFmtId="0" fontId="79" fillId="9" borderId="6" xfId="3" applyFont="1" applyFill="1" applyBorder="1" applyAlignment="1" applyProtection="1">
      <alignment horizontal="left"/>
      <protection locked="0"/>
    </xf>
    <xf numFmtId="0" fontId="63" fillId="7" borderId="9" xfId="22" applyFont="1" applyFill="1" applyBorder="1" applyAlignment="1" applyProtection="1">
      <alignment horizontal="center"/>
      <protection locked="0"/>
    </xf>
    <xf numFmtId="0" fontId="63" fillId="7" borderId="8" xfId="22" applyFont="1" applyFill="1" applyBorder="1" applyAlignment="1" applyProtection="1">
      <alignment horizontal="center"/>
      <protection locked="0"/>
    </xf>
    <xf numFmtId="0" fontId="31" fillId="8" borderId="5" xfId="45" applyFont="1" applyFill="1" applyBorder="1" applyAlignment="1" applyProtection="1">
      <alignment horizontal="center" vertical="center" wrapText="1"/>
      <protection locked="0"/>
    </xf>
    <xf numFmtId="0" fontId="31" fillId="8" borderId="8" xfId="45" applyFont="1" applyFill="1" applyBorder="1" applyAlignment="1" applyProtection="1">
      <alignment horizontal="center" vertical="center" wrapText="1"/>
      <protection locked="0"/>
    </xf>
    <xf numFmtId="0" fontId="31" fillId="8" borderId="6" xfId="45" applyFont="1" applyFill="1" applyBorder="1" applyAlignment="1" applyProtection="1">
      <alignment horizontal="center" vertical="center" wrapText="1"/>
      <protection locked="0"/>
    </xf>
    <xf numFmtId="0" fontId="31" fillId="8" borderId="3" xfId="45" applyFont="1" applyFill="1" applyBorder="1" applyAlignment="1" applyProtection="1">
      <alignment horizontal="center" vertical="center" wrapText="1"/>
      <protection locked="0"/>
    </xf>
    <xf numFmtId="0" fontId="63" fillId="2" borderId="15" xfId="22" applyFont="1" applyFill="1" applyBorder="1" applyAlignment="1" applyProtection="1">
      <alignment horizontal="left" vertical="center"/>
      <protection locked="0"/>
    </xf>
    <xf numFmtId="0" fontId="63" fillId="9" borderId="0" xfId="22" applyFont="1" applyFill="1" applyBorder="1" applyAlignment="1" applyProtection="1">
      <alignment horizontal="left" vertical="center" wrapText="1"/>
      <protection locked="0"/>
    </xf>
    <xf numFmtId="0" fontId="31" fillId="8" borderId="10" xfId="45" applyFont="1" applyFill="1" applyBorder="1" applyAlignment="1" applyProtection="1">
      <alignment horizontal="center" vertical="center" wrapText="1"/>
      <protection locked="0"/>
    </xf>
    <xf numFmtId="0" fontId="31" fillId="8" borderId="12" xfId="45" applyFont="1" applyFill="1" applyBorder="1" applyAlignment="1" applyProtection="1">
      <alignment horizontal="center" vertical="center" wrapText="1"/>
      <protection locked="0"/>
    </xf>
    <xf numFmtId="0" fontId="45" fillId="14" borderId="5" xfId="22" applyFont="1" applyFill="1" applyBorder="1" applyAlignment="1" applyProtection="1">
      <alignment horizontal="center" wrapText="1"/>
      <protection locked="0"/>
    </xf>
    <xf numFmtId="0" fontId="45" fillId="14" borderId="8" xfId="22" applyFont="1" applyFill="1" applyBorder="1" applyAlignment="1" applyProtection="1">
      <alignment horizontal="center" wrapText="1"/>
      <protection locked="0"/>
    </xf>
    <xf numFmtId="0" fontId="45" fillId="14" borderId="6" xfId="22" applyFont="1" applyFill="1" applyBorder="1" applyAlignment="1" applyProtection="1">
      <alignment horizontal="center" wrapText="1"/>
      <protection locked="0"/>
    </xf>
    <xf numFmtId="0" fontId="64" fillId="9" borderId="5" xfId="22" applyFont="1" applyFill="1" applyBorder="1" applyAlignment="1" applyProtection="1">
      <alignment horizontal="left" vertical="center" wrapText="1"/>
      <protection locked="0"/>
    </xf>
    <xf numFmtId="0" fontId="64" fillId="9" borderId="8" xfId="22" applyFont="1" applyFill="1" applyBorder="1" applyAlignment="1" applyProtection="1">
      <alignment horizontal="left" vertical="center" wrapText="1"/>
      <protection locked="0"/>
    </xf>
    <xf numFmtId="0" fontId="64" fillId="9" borderId="6" xfId="22" applyFont="1" applyFill="1" applyBorder="1" applyAlignment="1" applyProtection="1">
      <alignment horizontal="left" vertical="center" wrapText="1"/>
      <protection locked="0"/>
    </xf>
    <xf numFmtId="0" fontId="45" fillId="7" borderId="3" xfId="22" applyFont="1" applyFill="1" applyBorder="1" applyAlignment="1" applyProtection="1">
      <alignment horizontal="center"/>
      <protection locked="0"/>
    </xf>
    <xf numFmtId="0" fontId="63" fillId="7" borderId="3" xfId="22" applyFont="1" applyFill="1" applyBorder="1" applyAlignment="1" applyProtection="1">
      <alignment horizontal="center"/>
      <protection locked="0"/>
    </xf>
    <xf numFmtId="0" fontId="45" fillId="9" borderId="5" xfId="1" applyFont="1" applyFill="1" applyBorder="1" applyAlignment="1" applyProtection="1">
      <alignment horizontal="center"/>
      <protection locked="0"/>
    </xf>
    <xf numFmtId="0" fontId="45" fillId="9" borderId="8" xfId="1" applyFont="1" applyFill="1" applyBorder="1" applyAlignment="1" applyProtection="1">
      <alignment horizontal="center"/>
      <protection locked="0"/>
    </xf>
    <xf numFmtId="0" fontId="45" fillId="9" borderId="6" xfId="1" applyFont="1" applyFill="1" applyBorder="1" applyAlignment="1" applyProtection="1">
      <alignment horizontal="center"/>
      <protection locked="0"/>
    </xf>
    <xf numFmtId="0" fontId="45" fillId="14" borderId="3" xfId="22" applyFont="1" applyFill="1" applyBorder="1" applyAlignment="1" applyProtection="1">
      <alignment horizontal="center" wrapText="1"/>
      <protection locked="0"/>
    </xf>
    <xf numFmtId="0" fontId="31" fillId="8" borderId="15" xfId="45" applyFont="1" applyFill="1" applyBorder="1" applyAlignment="1" applyProtection="1">
      <alignment horizontal="center" vertical="center" wrapText="1"/>
      <protection locked="0"/>
    </xf>
    <xf numFmtId="0" fontId="31" fillId="8" borderId="9" xfId="45" applyFont="1" applyFill="1" applyBorder="1" applyAlignment="1" applyProtection="1">
      <alignment horizontal="center" vertical="center" wrapText="1"/>
      <protection locked="0"/>
    </xf>
    <xf numFmtId="0" fontId="64" fillId="9" borderId="10" xfId="1" applyFont="1" applyFill="1" applyBorder="1" applyAlignment="1" applyProtection="1">
      <alignment horizontal="left"/>
      <protection locked="0"/>
    </xf>
    <xf numFmtId="0" fontId="64" fillId="9" borderId="15" xfId="1" applyFont="1" applyFill="1" applyBorder="1" applyAlignment="1" applyProtection="1">
      <alignment horizontal="left"/>
      <protection locked="0"/>
    </xf>
    <xf numFmtId="0" fontId="64" fillId="9" borderId="11" xfId="1" applyFont="1" applyFill="1" applyBorder="1" applyAlignment="1" applyProtection="1">
      <alignment horizontal="left"/>
      <protection locked="0"/>
    </xf>
    <xf numFmtId="0" fontId="64" fillId="9" borderId="12" xfId="1" applyFont="1" applyFill="1" applyBorder="1" applyAlignment="1" applyProtection="1">
      <alignment horizontal="left"/>
      <protection locked="0"/>
    </xf>
    <xf numFmtId="0" fontId="64" fillId="9" borderId="9" xfId="1" applyFont="1" applyFill="1" applyBorder="1" applyAlignment="1" applyProtection="1">
      <alignment horizontal="left"/>
      <protection locked="0"/>
    </xf>
    <xf numFmtId="0" fontId="64" fillId="9" borderId="4" xfId="1" applyFont="1" applyFill="1" applyBorder="1" applyAlignment="1" applyProtection="1">
      <alignment horizontal="left"/>
      <protection locked="0"/>
    </xf>
    <xf numFmtId="0" fontId="3" fillId="0" borderId="0" xfId="60" applyFont="1" applyAlignment="1">
      <alignment horizontal="center"/>
    </xf>
    <xf numFmtId="0" fontId="5" fillId="0" borderId="0" xfId="60" applyAlignment="1">
      <alignment horizontal="center"/>
    </xf>
    <xf numFmtId="0" fontId="31" fillId="9" borderId="0" xfId="60" applyFont="1" applyFill="1" applyAlignment="1">
      <alignment horizontal="center"/>
    </xf>
    <xf numFmtId="0" fontId="43" fillId="10" borderId="0" xfId="22" applyFont="1" applyFill="1" applyAlignment="1" applyProtection="1">
      <alignment horizontal="center"/>
    </xf>
    <xf numFmtId="0" fontId="33" fillId="2" borderId="0" xfId="22" applyFont="1" applyFill="1" applyProtection="1"/>
    <xf numFmtId="0" fontId="39" fillId="2" borderId="0" xfId="22" quotePrefix="1" applyFont="1" applyFill="1" applyProtection="1"/>
    <xf numFmtId="0" fontId="37" fillId="2" borderId="0" xfId="22" applyFont="1" applyFill="1" applyBorder="1" applyProtection="1"/>
    <xf numFmtId="0" fontId="37" fillId="2" borderId="0" xfId="22" applyFont="1" applyFill="1" applyProtection="1"/>
    <xf numFmtId="0" fontId="33" fillId="2" borderId="0" xfId="22" applyFont="1" applyFill="1" applyAlignment="1" applyProtection="1">
      <alignment vertical="top" wrapText="1"/>
    </xf>
    <xf numFmtId="0" fontId="34" fillId="11" borderId="3" xfId="46" applyFont="1" applyFill="1" applyBorder="1" applyAlignment="1" applyProtection="1">
      <alignment horizontal="center" vertical="center" wrapText="1"/>
    </xf>
    <xf numFmtId="0" fontId="33" fillId="2" borderId="0" xfId="22" applyFont="1" applyFill="1" applyBorder="1" applyAlignment="1" applyProtection="1">
      <alignment vertical="top" wrapText="1"/>
    </xf>
    <xf numFmtId="49" fontId="37" fillId="12" borderId="3" xfId="22" applyNumberFormat="1" applyFont="1" applyFill="1" applyBorder="1" applyProtection="1"/>
    <xf numFmtId="0" fontId="37" fillId="12" borderId="3" xfId="22" applyFont="1" applyFill="1" applyBorder="1" applyProtection="1"/>
    <xf numFmtId="0" fontId="33" fillId="2" borderId="0" xfId="22" applyFont="1" applyFill="1" applyBorder="1" applyAlignment="1" applyProtection="1">
      <alignment horizontal="left" vertical="top" wrapText="1"/>
    </xf>
    <xf numFmtId="49" fontId="35" fillId="0" borderId="5" xfId="22" applyNumberFormat="1" applyFont="1" applyFill="1" applyBorder="1" applyAlignment="1" applyProtection="1">
      <alignment horizontal="center"/>
    </xf>
    <xf numFmtId="49" fontId="35" fillId="0" borderId="6" xfId="22" applyNumberFormat="1" applyFont="1" applyFill="1" applyBorder="1" applyAlignment="1" applyProtection="1">
      <alignment horizontal="center"/>
    </xf>
    <xf numFmtId="49" fontId="37" fillId="13" borderId="3" xfId="22" applyNumberFormat="1" applyFont="1" applyFill="1" applyBorder="1" applyProtection="1"/>
    <xf numFmtId="0" fontId="37" fillId="13" borderId="3" xfId="22" applyFont="1" applyFill="1" applyBorder="1" applyProtection="1"/>
    <xf numFmtId="0" fontId="0" fillId="0" borderId="0" xfId="0" applyProtection="1"/>
    <xf numFmtId="0" fontId="50" fillId="2" borderId="0" xfId="22" applyFont="1" applyFill="1" applyBorder="1" applyAlignment="1" applyProtection="1">
      <alignment horizontal="left" vertical="top"/>
    </xf>
    <xf numFmtId="0" fontId="40" fillId="2" borderId="0" xfId="22" applyFont="1" applyFill="1" applyBorder="1" applyAlignment="1" applyProtection="1">
      <alignment horizontal="left" vertical="top" wrapText="1"/>
    </xf>
    <xf numFmtId="0" fontId="40" fillId="2" borderId="0" xfId="22" applyFont="1" applyFill="1" applyBorder="1" applyAlignment="1" applyProtection="1">
      <alignment vertical="top" wrapText="1"/>
    </xf>
    <xf numFmtId="0" fontId="33" fillId="2" borderId="0" xfId="22" applyFont="1" applyFill="1" applyBorder="1" applyProtection="1"/>
    <xf numFmtId="0" fontId="41" fillId="2" borderId="0" xfId="22" applyFont="1" applyFill="1" applyProtection="1"/>
    <xf numFmtId="0" fontId="33" fillId="2" borderId="0" xfId="22" applyFont="1" applyFill="1" applyBorder="1" applyAlignment="1" applyProtection="1">
      <alignment wrapText="1"/>
    </xf>
    <xf numFmtId="0" fontId="38" fillId="2" borderId="0" xfId="22" applyFont="1" applyFill="1" applyBorder="1" applyAlignment="1" applyProtection="1">
      <alignment horizontal="left" wrapText="1"/>
    </xf>
    <xf numFmtId="0" fontId="37" fillId="2" borderId="0" xfId="22" applyFont="1" applyFill="1" applyBorder="1" applyAlignment="1" applyProtection="1">
      <alignment horizontal="center"/>
    </xf>
    <xf numFmtId="0" fontId="36" fillId="2" borderId="0" xfId="22" applyFont="1" applyFill="1" applyProtection="1"/>
    <xf numFmtId="0" fontId="42" fillId="2" borderId="0" xfId="3" applyFont="1" applyFill="1" applyAlignment="1" applyProtection="1"/>
    <xf numFmtId="0" fontId="38" fillId="2" borderId="0" xfId="22" applyFont="1" applyFill="1" applyProtection="1"/>
    <xf numFmtId="0" fontId="32" fillId="3" borderId="0" xfId="45" applyFont="1" applyFill="1" applyAlignment="1" applyProtection="1">
      <alignment horizontal="left"/>
    </xf>
    <xf numFmtId="0" fontId="33" fillId="3" borderId="0" xfId="0" applyFont="1" applyFill="1" applyBorder="1" applyAlignment="1" applyProtection="1">
      <alignment horizontal="left"/>
    </xf>
    <xf numFmtId="0" fontId="45" fillId="9" borderId="3" xfId="0" applyFont="1" applyFill="1" applyBorder="1" applyAlignment="1" applyProtection="1"/>
    <xf numFmtId="0" fontId="45" fillId="9" borderId="5" xfId="0" applyFont="1" applyFill="1" applyBorder="1" applyAlignment="1" applyProtection="1">
      <alignment horizontal="center"/>
    </xf>
    <xf numFmtId="0" fontId="45" fillId="9" borderId="8" xfId="0" applyFont="1" applyFill="1" applyBorder="1" applyAlignment="1" applyProtection="1">
      <alignment horizontal="center"/>
    </xf>
    <xf numFmtId="0" fontId="45" fillId="9" borderId="6" xfId="0" applyFont="1" applyFill="1" applyBorder="1" applyAlignment="1" applyProtection="1">
      <alignment horizontal="center"/>
    </xf>
    <xf numFmtId="0" fontId="63" fillId="2" borderId="0" xfId="22" applyFont="1" applyFill="1" applyAlignment="1" applyProtection="1">
      <alignment horizontal="left"/>
    </xf>
    <xf numFmtId="0" fontId="63" fillId="2" borderId="0" xfId="22" applyFont="1" applyFill="1" applyAlignment="1" applyProtection="1">
      <alignment horizontal="left" vertical="center" wrapText="1"/>
    </xf>
    <xf numFmtId="0" fontId="63" fillId="2" borderId="0" xfId="22" applyFont="1" applyFill="1" applyAlignment="1" applyProtection="1">
      <alignment horizontal="left" vertical="center" wrapText="1"/>
    </xf>
    <xf numFmtId="0" fontId="80" fillId="3" borderId="0" xfId="54" applyFont="1" applyFill="1" applyAlignment="1" applyProtection="1">
      <alignment horizontal="left"/>
    </xf>
    <xf numFmtId="0" fontId="33" fillId="2" borderId="0" xfId="0" applyFont="1" applyFill="1" applyBorder="1" applyAlignment="1" applyProtection="1">
      <alignment horizontal="left"/>
    </xf>
    <xf numFmtId="0" fontId="37" fillId="2" borderId="0" xfId="0" applyFont="1" applyFill="1" applyBorder="1" applyAlignment="1" applyProtection="1">
      <alignment horizontal="left"/>
    </xf>
    <xf numFmtId="0" fontId="63" fillId="2" borderId="9" xfId="22" applyFont="1" applyFill="1" applyBorder="1" applyAlignment="1" applyProtection="1">
      <alignment horizontal="left"/>
    </xf>
    <xf numFmtId="0" fontId="63" fillId="9" borderId="3" xfId="22" applyFont="1" applyFill="1" applyBorder="1" applyAlignment="1" applyProtection="1">
      <alignment horizontal="left"/>
    </xf>
    <xf numFmtId="0" fontId="31" fillId="8" borderId="3" xfId="45" applyFont="1" applyFill="1" applyBorder="1" applyAlignment="1" applyProtection="1">
      <alignment horizontal="center" vertical="center" wrapText="1"/>
    </xf>
    <xf numFmtId="0" fontId="31" fillId="8" borderId="3" xfId="45" applyFont="1" applyFill="1" applyBorder="1" applyAlignment="1" applyProtection="1">
      <alignment horizontal="center" vertical="center" wrapText="1"/>
    </xf>
    <xf numFmtId="0" fontId="31" fillId="8" borderId="5" xfId="45" applyFont="1" applyFill="1" applyBorder="1" applyAlignment="1" applyProtection="1">
      <alignment horizontal="center" vertical="center" wrapText="1"/>
    </xf>
    <xf numFmtId="0" fontId="31" fillId="8" borderId="8" xfId="45" applyFont="1" applyFill="1" applyBorder="1" applyAlignment="1" applyProtection="1">
      <alignment horizontal="center" vertical="center" wrapText="1"/>
    </xf>
    <xf numFmtId="0" fontId="31" fillId="8" borderId="6" xfId="45" applyFont="1" applyFill="1" applyBorder="1" applyAlignment="1" applyProtection="1">
      <alignment horizontal="center" vertical="center" wrapText="1"/>
    </xf>
    <xf numFmtId="0" fontId="54" fillId="3" borderId="3" xfId="0" applyFont="1" applyFill="1" applyBorder="1" applyAlignment="1" applyProtection="1">
      <alignment horizontal="left"/>
    </xf>
    <xf numFmtId="0" fontId="70" fillId="0" borderId="5" xfId="0" applyFont="1" applyFill="1" applyBorder="1" applyAlignment="1" applyProtection="1">
      <alignment horizontal="left"/>
    </xf>
    <xf numFmtId="0" fontId="70" fillId="0" borderId="8" xfId="0" applyFont="1" applyFill="1" applyBorder="1" applyAlignment="1" applyProtection="1">
      <alignment horizontal="left"/>
    </xf>
    <xf numFmtId="0" fontId="70" fillId="0" borderId="6" xfId="0" applyFont="1" applyFill="1" applyBorder="1" applyAlignment="1" applyProtection="1">
      <alignment horizontal="left"/>
    </xf>
    <xf numFmtId="0" fontId="33" fillId="3" borderId="0" xfId="0" applyFont="1" applyFill="1" applyBorder="1" applyAlignment="1" applyProtection="1">
      <alignment horizontal="left" wrapText="1"/>
    </xf>
    <xf numFmtId="0" fontId="51" fillId="3" borderId="0" xfId="0" applyFont="1" applyFill="1" applyProtection="1">
      <protection locked="0"/>
    </xf>
    <xf numFmtId="0" fontId="69" fillId="3" borderId="0" xfId="0" applyFont="1" applyFill="1" applyProtection="1">
      <protection locked="0"/>
    </xf>
    <xf numFmtId="171" fontId="72" fillId="3" borderId="0" xfId="61" applyNumberFormat="1" applyFont="1" applyFill="1" applyProtection="1">
      <protection locked="0"/>
    </xf>
    <xf numFmtId="0" fontId="74" fillId="3" borderId="0" xfId="0" applyFont="1" applyFill="1" applyProtection="1">
      <protection locked="0"/>
    </xf>
    <xf numFmtId="0" fontId="72" fillId="3" borderId="0" xfId="0" applyFont="1" applyFill="1" applyProtection="1">
      <protection locked="0"/>
    </xf>
    <xf numFmtId="0" fontId="33" fillId="3" borderId="0" xfId="1" applyFont="1" applyFill="1" applyProtection="1"/>
    <xf numFmtId="0" fontId="34" fillId="2" borderId="0" xfId="1" applyFont="1" applyFill="1" applyBorder="1" applyProtection="1"/>
    <xf numFmtId="0" fontId="33" fillId="2" borderId="0" xfId="1" applyFont="1" applyFill="1" applyProtection="1"/>
    <xf numFmtId="0" fontId="46" fillId="15" borderId="5" xfId="1" applyFont="1" applyFill="1" applyBorder="1" applyAlignment="1" applyProtection="1">
      <alignment horizontal="center" vertical="center"/>
    </xf>
    <xf numFmtId="0" fontId="46" fillId="15" borderId="6" xfId="1" applyFont="1" applyFill="1" applyBorder="1" applyAlignment="1" applyProtection="1">
      <alignment horizontal="center" vertical="center"/>
    </xf>
    <xf numFmtId="0" fontId="71" fillId="15" borderId="3" xfId="0" applyFont="1" applyFill="1" applyBorder="1" applyAlignment="1" applyProtection="1">
      <alignment horizontal="left" vertical="center" wrapText="1"/>
    </xf>
    <xf numFmtId="0" fontId="35" fillId="3" borderId="0" xfId="1" applyFont="1" applyFill="1" applyBorder="1" applyAlignment="1" applyProtection="1">
      <alignment horizontal="center"/>
    </xf>
    <xf numFmtId="0" fontId="52" fillId="3" borderId="0" xfId="0" applyFont="1" applyFill="1" applyBorder="1" applyAlignment="1" applyProtection="1">
      <alignment horizontal="center"/>
    </xf>
    <xf numFmtId="0" fontId="63" fillId="3" borderId="0" xfId="1" applyFont="1" applyFill="1" applyProtection="1"/>
    <xf numFmtId="0" fontId="63" fillId="2" borderId="0" xfId="1" applyFont="1" applyFill="1" applyProtection="1"/>
    <xf numFmtId="0" fontId="45" fillId="9" borderId="5" xfId="1" applyFont="1" applyFill="1" applyBorder="1" applyAlignment="1" applyProtection="1">
      <alignment horizontal="center"/>
    </xf>
    <xf numFmtId="0" fontId="45" fillId="9" borderId="8" xfId="1" applyFont="1" applyFill="1" applyBorder="1" applyAlignment="1" applyProtection="1">
      <alignment horizontal="center"/>
    </xf>
    <xf numFmtId="0" fontId="45" fillId="9" borderId="6" xfId="1" applyFont="1" applyFill="1" applyBorder="1" applyAlignment="1" applyProtection="1">
      <alignment horizontal="center"/>
    </xf>
    <xf numFmtId="0" fontId="64" fillId="9" borderId="5" xfId="22" applyFont="1" applyFill="1" applyBorder="1" applyAlignment="1" applyProtection="1">
      <alignment horizontal="left" vertical="center" wrapText="1"/>
    </xf>
    <xf numFmtId="0" fontId="64" fillId="9" borderId="8" xfId="22" applyFont="1" applyFill="1" applyBorder="1" applyAlignment="1" applyProtection="1">
      <alignment horizontal="left" vertical="center" wrapText="1"/>
    </xf>
    <xf numFmtId="0" fontId="64" fillId="9" borderId="6" xfId="22" applyFont="1" applyFill="1" applyBorder="1" applyAlignment="1" applyProtection="1">
      <alignment horizontal="left" vertical="center" wrapText="1"/>
    </xf>
    <xf numFmtId="0" fontId="63" fillId="3" borderId="3" xfId="1" applyFont="1" applyFill="1" applyBorder="1" applyProtection="1"/>
    <xf numFmtId="0" fontId="64" fillId="3" borderId="0" xfId="1" applyFont="1" applyFill="1" applyProtection="1"/>
    <xf numFmtId="0" fontId="31" fillId="8" borderId="10" xfId="45" applyFont="1" applyFill="1" applyBorder="1" applyAlignment="1" applyProtection="1">
      <alignment horizontal="center" vertical="center" wrapText="1"/>
    </xf>
    <xf numFmtId="0" fontId="31" fillId="8" borderId="11" xfId="45" applyFont="1" applyFill="1" applyBorder="1" applyAlignment="1" applyProtection="1">
      <alignment horizontal="center" vertical="center" wrapText="1"/>
    </xf>
    <xf numFmtId="0" fontId="31" fillId="8" borderId="12" xfId="45" applyFont="1" applyFill="1" applyBorder="1" applyAlignment="1" applyProtection="1">
      <alignment horizontal="center" vertical="center" wrapText="1"/>
    </xf>
    <xf numFmtId="0" fontId="31" fillId="8" borderId="4" xfId="45" applyFont="1" applyFill="1" applyBorder="1" applyAlignment="1" applyProtection="1">
      <alignment horizontal="center" vertical="center" wrapText="1"/>
    </xf>
    <xf numFmtId="0" fontId="31" fillId="8" borderId="13" xfId="45" applyFont="1" applyFill="1" applyBorder="1" applyAlignment="1" applyProtection="1">
      <alignment horizontal="center" vertical="center" wrapText="1"/>
    </xf>
    <xf numFmtId="0" fontId="63" fillId="0" borderId="5" xfId="22" applyFont="1" applyFill="1" applyBorder="1" applyAlignment="1" applyProtection="1">
      <alignment horizontal="left" wrapText="1"/>
    </xf>
    <xf numFmtId="0" fontId="63" fillId="0" borderId="8" xfId="22" applyFont="1" applyFill="1" applyBorder="1" applyAlignment="1" applyProtection="1">
      <alignment horizontal="left" wrapText="1"/>
    </xf>
    <xf numFmtId="0" fontId="63" fillId="0" borderId="5" xfId="22" applyFont="1" applyFill="1" applyBorder="1" applyAlignment="1" applyProtection="1">
      <alignment horizontal="left" vertical="center" wrapText="1"/>
    </xf>
    <xf numFmtId="0" fontId="63" fillId="0" borderId="6" xfId="22" applyFont="1" applyFill="1" applyBorder="1" applyAlignment="1" applyProtection="1">
      <alignment horizontal="left" vertical="center" wrapText="1"/>
    </xf>
    <xf numFmtId="0" fontId="63" fillId="2" borderId="5" xfId="22" applyFont="1" applyFill="1" applyBorder="1" applyAlignment="1" applyProtection="1">
      <alignment horizontal="left" wrapText="1"/>
    </xf>
    <xf numFmtId="0" fontId="63" fillId="0" borderId="8" xfId="22" applyFont="1" applyBorder="1" applyAlignment="1" applyProtection="1">
      <alignment horizontal="left" wrapText="1"/>
    </xf>
    <xf numFmtId="9" fontId="63" fillId="0" borderId="13" xfId="43" applyFont="1" applyFill="1" applyBorder="1" applyAlignment="1" applyProtection="1">
      <alignment horizontal="left" vertical="center" wrapText="1"/>
    </xf>
    <xf numFmtId="9" fontId="63" fillId="0" borderId="3" xfId="43" applyFont="1" applyFill="1" applyBorder="1" applyAlignment="1" applyProtection="1">
      <alignment horizontal="left" vertical="center" wrapText="1"/>
    </xf>
    <xf numFmtId="9" fontId="63" fillId="0" borderId="14" xfId="43" applyFont="1" applyFill="1" applyBorder="1" applyAlignment="1" applyProtection="1">
      <alignment horizontal="left" vertical="center" wrapText="1"/>
    </xf>
    <xf numFmtId="9" fontId="63" fillId="0" borderId="2" xfId="43" applyFont="1" applyFill="1" applyBorder="1" applyAlignment="1" applyProtection="1">
      <alignment horizontal="left" vertical="center" wrapText="1"/>
    </xf>
    <xf numFmtId="0" fontId="63" fillId="2" borderId="6" xfId="22" applyFont="1" applyFill="1" applyBorder="1" applyAlignment="1" applyProtection="1">
      <alignment horizontal="left" wrapText="1"/>
    </xf>
    <xf numFmtId="0" fontId="45" fillId="3" borderId="0" xfId="1" applyFont="1" applyFill="1" applyAlignment="1" applyProtection="1"/>
    <xf numFmtId="0" fontId="31" fillId="8" borderId="15" xfId="45" applyFont="1" applyFill="1" applyBorder="1" applyAlignment="1" applyProtection="1">
      <alignment vertical="center" wrapText="1"/>
    </xf>
    <xf numFmtId="0" fontId="31" fillId="8" borderId="9" xfId="45" applyFont="1" applyFill="1" applyBorder="1" applyAlignment="1" applyProtection="1">
      <alignment vertical="center" wrapText="1"/>
    </xf>
    <xf numFmtId="0" fontId="51" fillId="3" borderId="0" xfId="0" applyFont="1" applyFill="1" applyProtection="1"/>
    <xf numFmtId="0" fontId="31" fillId="8" borderId="10" xfId="45" applyFont="1" applyFill="1" applyBorder="1" applyAlignment="1" applyProtection="1">
      <alignment vertical="center" wrapText="1"/>
    </xf>
    <xf numFmtId="0" fontId="31" fillId="8" borderId="12" xfId="45" applyFont="1" applyFill="1" applyBorder="1" applyAlignment="1" applyProtection="1">
      <alignment vertical="center" wrapText="1"/>
    </xf>
    <xf numFmtId="0" fontId="63" fillId="0" borderId="3" xfId="22" applyFont="1" applyFill="1" applyBorder="1" applyAlignment="1" applyProtection="1">
      <alignment horizontal="left" wrapText="1"/>
    </xf>
    <xf numFmtId="0" fontId="63" fillId="0" borderId="3" xfId="22" applyFont="1" applyFill="1" applyBorder="1" applyAlignment="1" applyProtection="1">
      <alignment horizontal="left" vertical="center" wrapText="1"/>
    </xf>
    <xf numFmtId="0" fontId="63" fillId="2" borderId="3" xfId="22" applyFont="1" applyFill="1" applyBorder="1" applyAlignment="1" applyProtection="1">
      <alignment horizontal="left" wrapText="1"/>
    </xf>
    <xf numFmtId="0" fontId="63" fillId="0" borderId="3" xfId="22" applyFont="1" applyBorder="1" applyAlignment="1" applyProtection="1">
      <alignment horizontal="left" wrapText="1"/>
    </xf>
    <xf numFmtId="9" fontId="63" fillId="0" borderId="3" xfId="43" applyFont="1" applyFill="1" applyBorder="1" applyAlignment="1" applyProtection="1">
      <alignment horizontal="left" vertical="center" wrapText="1"/>
    </xf>
    <xf numFmtId="0" fontId="71" fillId="15" borderId="3" xfId="0" applyFont="1" applyFill="1" applyBorder="1" applyAlignment="1" applyProtection="1">
      <alignment horizontal="left" wrapText="1"/>
    </xf>
    <xf numFmtId="0" fontId="38" fillId="3" borderId="0" xfId="1" applyFont="1" applyFill="1" applyAlignment="1" applyProtection="1"/>
    <xf numFmtId="0" fontId="63" fillId="0" borderId="6" xfId="22" applyFont="1" applyFill="1" applyBorder="1" applyAlignment="1" applyProtection="1">
      <alignment horizontal="left" wrapText="1"/>
    </xf>
    <xf numFmtId="0" fontId="61" fillId="3" borderId="0" xfId="1" applyFont="1" applyFill="1" applyAlignment="1" applyProtection="1"/>
    <xf numFmtId="0" fontId="61" fillId="3" borderId="0" xfId="1" applyFont="1" applyFill="1" applyProtection="1"/>
    <xf numFmtId="0" fontId="69" fillId="3" borderId="0" xfId="0" applyFont="1" applyFill="1" applyProtection="1"/>
    <xf numFmtId="0" fontId="46" fillId="15" borderId="5" xfId="1" applyFont="1" applyFill="1" applyBorder="1" applyAlignment="1" applyProtection="1">
      <alignment horizontal="center" vertical="center" wrapText="1"/>
    </xf>
    <xf numFmtId="0" fontId="46" fillId="15" borderId="6" xfId="1" applyFont="1" applyFill="1" applyBorder="1" applyAlignment="1" applyProtection="1">
      <alignment horizontal="center" vertical="center" wrapText="1"/>
    </xf>
    <xf numFmtId="0" fontId="35" fillId="3" borderId="0" xfId="1" applyFont="1" applyFill="1" applyBorder="1" applyAlignment="1" applyProtection="1">
      <alignment horizontal="center" vertical="center"/>
    </xf>
    <xf numFmtId="0" fontId="52" fillId="3" borderId="0" xfId="0" applyFont="1" applyFill="1" applyBorder="1" applyAlignment="1" applyProtection="1">
      <alignment horizontal="center" vertical="center"/>
    </xf>
    <xf numFmtId="0" fontId="33" fillId="3" borderId="0" xfId="1" applyFont="1" applyFill="1" applyAlignment="1" applyProtection="1">
      <alignment vertical="center"/>
    </xf>
    <xf numFmtId="0" fontId="63" fillId="9" borderId="3" xfId="22" applyFont="1" applyFill="1" applyBorder="1" applyAlignment="1" applyProtection="1">
      <alignment horizontal="right"/>
    </xf>
    <xf numFmtId="9" fontId="63" fillId="0" borderId="13" xfId="44" applyFont="1" applyFill="1" applyBorder="1" applyAlignment="1" applyProtection="1">
      <alignment horizontal="left" vertical="center" wrapText="1"/>
    </xf>
    <xf numFmtId="9" fontId="63" fillId="0" borderId="3" xfId="44" applyFont="1" applyFill="1" applyBorder="1" applyAlignment="1" applyProtection="1">
      <alignment horizontal="left" vertical="center" wrapText="1"/>
    </xf>
    <xf numFmtId="9" fontId="63" fillId="0" borderId="14" xfId="44" applyFont="1" applyFill="1" applyBorder="1" applyAlignment="1" applyProtection="1">
      <alignment horizontal="left" vertical="center" wrapText="1"/>
    </xf>
    <xf numFmtId="0" fontId="63" fillId="0" borderId="8" xfId="22" applyFont="1" applyFill="1" applyBorder="1" applyAlignment="1" applyProtection="1">
      <alignment horizontal="left" vertical="center" wrapText="1"/>
    </xf>
    <xf numFmtId="0" fontId="63" fillId="0" borderId="5" xfId="22" applyFont="1" applyFill="1" applyBorder="1" applyAlignment="1" applyProtection="1">
      <alignment horizontal="left"/>
    </xf>
    <xf numFmtId="0" fontId="63" fillId="0" borderId="6" xfId="22" applyFont="1" applyFill="1" applyBorder="1" applyAlignment="1" applyProtection="1">
      <alignment horizontal="left"/>
    </xf>
    <xf numFmtId="0" fontId="63" fillId="0" borderId="13" xfId="22" applyFont="1" applyFill="1" applyBorder="1" applyAlignment="1" applyProtection="1">
      <alignment horizontal="left" vertical="center"/>
    </xf>
    <xf numFmtId="0" fontId="63" fillId="0" borderId="3" xfId="22" applyFont="1" applyFill="1" applyBorder="1" applyAlignment="1" applyProtection="1"/>
    <xf numFmtId="0" fontId="63" fillId="0" borderId="2" xfId="22" applyFont="1" applyFill="1" applyBorder="1" applyAlignment="1" applyProtection="1">
      <alignment horizontal="left" vertical="center"/>
    </xf>
    <xf numFmtId="0" fontId="63" fillId="0" borderId="13" xfId="22" applyFont="1" applyFill="1" applyBorder="1" applyAlignment="1" applyProtection="1">
      <alignment horizontal="left" wrapText="1"/>
    </xf>
    <xf numFmtId="0" fontId="63" fillId="0" borderId="2" xfId="22" applyFont="1" applyFill="1" applyBorder="1" applyAlignment="1" applyProtection="1">
      <alignment horizontal="left" wrapText="1"/>
    </xf>
    <xf numFmtId="0" fontId="36" fillId="3" borderId="0" xfId="1" applyFont="1" applyFill="1" applyProtection="1"/>
    <xf numFmtId="0" fontId="63" fillId="0" borderId="3" xfId="0" applyFont="1" applyFill="1" applyBorder="1" applyProtection="1"/>
    <xf numFmtId="0" fontId="63" fillId="0" borderId="2" xfId="22" applyFont="1" applyFill="1" applyBorder="1" applyAlignment="1" applyProtection="1">
      <alignment horizontal="left" vertical="center" wrapText="1"/>
    </xf>
    <xf numFmtId="0" fontId="63" fillId="0" borderId="2" xfId="22" applyFont="1" applyFill="1" applyBorder="1" applyAlignment="1" applyProtection="1">
      <alignment vertical="center" wrapText="1"/>
    </xf>
    <xf numFmtId="0" fontId="63" fillId="0" borderId="5" xfId="22" applyFont="1" applyFill="1" applyBorder="1" applyAlignment="1" applyProtection="1">
      <alignment horizontal="left" wrapText="1"/>
    </xf>
    <xf numFmtId="0" fontId="63" fillId="0" borderId="13" xfId="22" applyFont="1" applyFill="1" applyBorder="1" applyAlignment="1" applyProtection="1">
      <alignment horizontal="left" vertical="center" wrapText="1"/>
    </xf>
    <xf numFmtId="0" fontId="63" fillId="0" borderId="6" xfId="22" applyFont="1" applyFill="1" applyBorder="1" applyAlignment="1" applyProtection="1">
      <alignment horizontal="left" vertical="center" wrapText="1"/>
    </xf>
    <xf numFmtId="0" fontId="63" fillId="16" borderId="3" xfId="22" applyFont="1" applyFill="1" applyBorder="1" applyAlignment="1" applyProtection="1">
      <alignment horizontal="right" vertical="center"/>
    </xf>
    <xf numFmtId="0" fontId="31" fillId="8" borderId="15" xfId="45" applyFont="1" applyFill="1" applyBorder="1" applyAlignment="1" applyProtection="1">
      <alignment horizontal="center" vertical="center" wrapText="1"/>
    </xf>
    <xf numFmtId="0" fontId="31" fillId="8" borderId="9" xfId="45" applyFont="1" applyFill="1" applyBorder="1" applyAlignment="1" applyProtection="1">
      <alignment horizontal="center" vertical="center" wrapText="1"/>
    </xf>
    <xf numFmtId="0" fontId="63" fillId="0" borderId="14" xfId="22" applyFont="1" applyFill="1" applyBorder="1" applyAlignment="1" applyProtection="1">
      <alignment horizontal="left" vertical="center" wrapText="1"/>
    </xf>
    <xf numFmtId="0" fontId="63" fillId="0" borderId="10" xfId="22" applyFont="1" applyFill="1" applyBorder="1" applyAlignment="1" applyProtection="1">
      <alignment horizontal="left" wrapText="1"/>
    </xf>
    <xf numFmtId="0" fontId="63" fillId="0" borderId="4" xfId="22" applyFont="1" applyFill="1" applyBorder="1" applyAlignment="1" applyProtection="1">
      <alignment horizontal="left" vertical="center" wrapText="1"/>
    </xf>
    <xf numFmtId="0" fontId="32" fillId="3" borderId="0" xfId="62" applyFont="1" applyFill="1" applyAlignment="1" applyProtection="1">
      <alignment horizontal="left"/>
    </xf>
    <xf numFmtId="0" fontId="63" fillId="2" borderId="0" xfId="22" applyFont="1" applyFill="1" applyProtection="1"/>
    <xf numFmtId="0" fontId="62" fillId="3" borderId="0" xfId="22" applyFont="1" applyFill="1" applyProtection="1"/>
    <xf numFmtId="0" fontId="63" fillId="3" borderId="0" xfId="22" applyFont="1" applyFill="1" applyProtection="1"/>
    <xf numFmtId="0" fontId="67" fillId="3" borderId="0" xfId="63" applyFont="1" applyFill="1" applyAlignment="1" applyProtection="1">
      <alignment horizontal="left"/>
    </xf>
    <xf numFmtId="0" fontId="45" fillId="2" borderId="0" xfId="22" applyFont="1" applyFill="1" applyBorder="1" applyAlignment="1" applyProtection="1">
      <alignment horizontal="left"/>
    </xf>
    <xf numFmtId="0" fontId="63" fillId="2" borderId="0" xfId="22" applyFont="1" applyFill="1" applyAlignment="1" applyProtection="1">
      <alignment horizontal="left" vertical="top" wrapText="1"/>
    </xf>
    <xf numFmtId="0" fontId="63" fillId="2" borderId="0" xfId="22" applyFont="1" applyFill="1" applyAlignment="1" applyProtection="1">
      <alignment vertical="top" wrapText="1"/>
    </xf>
    <xf numFmtId="0" fontId="63" fillId="2" borderId="0" xfId="22" applyFont="1" applyFill="1" applyAlignment="1" applyProtection="1">
      <alignment horizontal="center"/>
    </xf>
    <xf numFmtId="0" fontId="31" fillId="8" borderId="3" xfId="63" applyFont="1" applyFill="1" applyBorder="1" applyAlignment="1" applyProtection="1">
      <alignment horizontal="center" vertical="center" wrapText="1"/>
    </xf>
    <xf numFmtId="0" fontId="31" fillId="8" borderId="5" xfId="63" applyFont="1" applyFill="1" applyBorder="1" applyAlignment="1" applyProtection="1">
      <alignment horizontal="center" vertical="center" wrapText="1"/>
    </xf>
    <xf numFmtId="0" fontId="31" fillId="8" borderId="8" xfId="63" applyFont="1" applyFill="1" applyBorder="1" applyAlignment="1" applyProtection="1">
      <alignment horizontal="center" vertical="center" wrapText="1"/>
    </xf>
    <xf numFmtId="0" fontId="31" fillId="8" borderId="6" xfId="63" applyFont="1" applyFill="1" applyBorder="1" applyAlignment="1" applyProtection="1">
      <alignment horizontal="center" vertical="center" wrapText="1"/>
    </xf>
    <xf numFmtId="0" fontId="63" fillId="9" borderId="3" xfId="22" applyFont="1" applyFill="1" applyBorder="1" applyAlignment="1" applyProtection="1">
      <alignment horizontal="center"/>
    </xf>
    <xf numFmtId="0" fontId="31" fillId="8" borderId="3" xfId="63" applyFont="1" applyFill="1" applyBorder="1" applyAlignment="1" applyProtection="1">
      <alignment horizontal="center" vertical="center" wrapText="1"/>
    </xf>
    <xf numFmtId="0" fontId="31" fillId="8" borderId="13" xfId="63" applyFont="1" applyFill="1" applyBorder="1" applyAlignment="1" applyProtection="1">
      <alignment horizontal="center" vertical="center" wrapText="1"/>
    </xf>
  </cellXfs>
  <cellStyles count="81">
    <cellStyle name="Comma" xfId="61" builtinId="3"/>
    <cellStyle name="Comma (0)" xfId="8" xr:uid="{00000000-0005-0000-0000-000000000000}"/>
    <cellStyle name="Comma 2" xfId="2" xr:uid="{00000000-0005-0000-0000-000001000000}"/>
    <cellStyle name="Comma 2 2" xfId="42" xr:uid="{00000000-0005-0000-0000-000002000000}"/>
    <cellStyle name="Comma 3" xfId="7" xr:uid="{00000000-0005-0000-0000-000003000000}"/>
    <cellStyle name="Comma0" xfId="9" xr:uid="{00000000-0005-0000-0000-000004000000}"/>
    <cellStyle name="Currency0" xfId="10" xr:uid="{00000000-0005-0000-0000-000005000000}"/>
    <cellStyle name="Date" xfId="11" xr:uid="{00000000-0005-0000-0000-000006000000}"/>
    <cellStyle name="Fixed" xfId="12" xr:uid="{00000000-0005-0000-0000-000007000000}"/>
    <cellStyle name="FORECAST" xfId="13" xr:uid="{00000000-0005-0000-0000-000008000000}"/>
    <cellStyle name="Grey" xfId="14" xr:uid="{00000000-0005-0000-0000-000009000000}"/>
    <cellStyle name="Header1" xfId="15" xr:uid="{00000000-0005-0000-0000-00000A000000}"/>
    <cellStyle name="Header2" xfId="16" xr:uid="{00000000-0005-0000-0000-00000B000000}"/>
    <cellStyle name="HEADINGS" xfId="17" xr:uid="{00000000-0005-0000-0000-00000C000000}"/>
    <cellStyle name="Hyperlink" xfId="3" builtinId="8"/>
    <cellStyle name="Hyperlink 2" xfId="40" xr:uid="{00000000-0005-0000-0000-00000E000000}"/>
    <cellStyle name="Input [yellow]" xfId="18" xr:uid="{00000000-0005-0000-0000-00000F000000}"/>
    <cellStyle name="Input Unprotected" xfId="19" xr:uid="{00000000-0005-0000-0000-000010000000}"/>
    <cellStyle name="MACRO" xfId="20" xr:uid="{00000000-0005-0000-0000-000011000000}"/>
    <cellStyle name="Normal" xfId="0" builtinId="0"/>
    <cellStyle name="Normal - Style1" xfId="21" xr:uid="{00000000-0005-0000-0000-000013000000}"/>
    <cellStyle name="Normal 10" xfId="64" xr:uid="{00000000-0005-0000-0000-00006D000000}"/>
    <cellStyle name="Normal 2" xfId="1" xr:uid="{00000000-0005-0000-0000-000014000000}"/>
    <cellStyle name="Normal 2 2" xfId="22" xr:uid="{00000000-0005-0000-0000-000015000000}"/>
    <cellStyle name="Normal 2_Activity_Schedule" xfId="23" xr:uid="{00000000-0005-0000-0000-000016000000}"/>
    <cellStyle name="Normal 3" xfId="5" xr:uid="{00000000-0005-0000-0000-000017000000}"/>
    <cellStyle name="Normal 4" xfId="41" xr:uid="{00000000-0005-0000-0000-000018000000}"/>
    <cellStyle name="Normal 4 2" xfId="52" xr:uid="{00000000-0005-0000-0000-000018000000}"/>
    <cellStyle name="Normal 4 2 2" xfId="73" xr:uid="{00000000-0005-0000-0000-000018000000}"/>
    <cellStyle name="Normal 4 3" xfId="65" xr:uid="{00000000-0005-0000-0000-000018000000}"/>
    <cellStyle name="Normal 5" xfId="45" xr:uid="{00000000-0005-0000-0000-000019000000}"/>
    <cellStyle name="Normal 5 2" xfId="46" xr:uid="{00000000-0005-0000-0000-00001A000000}"/>
    <cellStyle name="Normal 5 2 2" xfId="55" xr:uid="{00000000-0005-0000-0000-00001A000000}"/>
    <cellStyle name="Normal 5 2 2 2" xfId="75" xr:uid="{00000000-0005-0000-0000-00001A000000}"/>
    <cellStyle name="Normal 5 2 3" xfId="68" xr:uid="{00000000-0005-0000-0000-00001A000000}"/>
    <cellStyle name="Normal 5 3" xfId="51" xr:uid="{00000000-0005-0000-0000-00001B000000}"/>
    <cellStyle name="Normal 5 3 2" xfId="59" xr:uid="{00000000-0005-0000-0000-00001B000000}"/>
    <cellStyle name="Normal 5 3 2 2" xfId="79" xr:uid="{00000000-0005-0000-0000-00001B000000}"/>
    <cellStyle name="Normal 5 3 3" xfId="63" xr:uid="{5FF457E5-02EE-4B5B-9D65-B0A6425227DB}"/>
    <cellStyle name="Normal 5 3 4" xfId="72" xr:uid="{00000000-0005-0000-0000-00001B000000}"/>
    <cellStyle name="Normal 5 4" xfId="54" xr:uid="{00000000-0005-0000-0000-000019000000}"/>
    <cellStyle name="Normal 5 4 2" xfId="74" xr:uid="{00000000-0005-0000-0000-000019000000}"/>
    <cellStyle name="Normal 5 5" xfId="62" xr:uid="{70C8C26B-1AE3-4433-8034-DDE618158E99}"/>
    <cellStyle name="Normal 5 6" xfId="67" xr:uid="{00000000-0005-0000-0000-000019000000}"/>
    <cellStyle name="Normal 6" xfId="47" xr:uid="{00000000-0005-0000-0000-00001C000000}"/>
    <cellStyle name="Normal 7" xfId="60" xr:uid="{DADB0A41-BECE-4074-827C-C2D0F7712F09}"/>
    <cellStyle name="Normal 7 2" xfId="80" xr:uid="{DADB0A41-BECE-4074-827C-C2D0F7712F09}"/>
    <cellStyle name="Normal 8" xfId="48" xr:uid="{00000000-0005-0000-0000-00001D000000}"/>
    <cellStyle name="Normal 8 2" xfId="56" xr:uid="{00000000-0005-0000-0000-00001D000000}"/>
    <cellStyle name="Normal 8 2 2" xfId="76" xr:uid="{00000000-0005-0000-0000-00001D000000}"/>
    <cellStyle name="Normal 8 3" xfId="69" xr:uid="{00000000-0005-0000-0000-00001D000000}"/>
    <cellStyle name="Normal 9" xfId="49" xr:uid="{00000000-0005-0000-0000-00001E000000}"/>
    <cellStyle name="Normal 9 2" xfId="57" xr:uid="{00000000-0005-0000-0000-00001E000000}"/>
    <cellStyle name="Normal 9 2 2" xfId="77" xr:uid="{00000000-0005-0000-0000-00001E000000}"/>
    <cellStyle name="Normal 9 3" xfId="70" xr:uid="{00000000-0005-0000-0000-00001E000000}"/>
    <cellStyle name="Percent" xfId="44" builtinId="5"/>
    <cellStyle name="Percent [2]" xfId="24" xr:uid="{00000000-0005-0000-0000-000020000000}"/>
    <cellStyle name="Percent 2" xfId="4" xr:uid="{00000000-0005-0000-0000-000021000000}"/>
    <cellStyle name="Percent 2 2" xfId="43" xr:uid="{00000000-0005-0000-0000-000022000000}"/>
    <cellStyle name="Percent 3" xfId="6" xr:uid="{00000000-0005-0000-0000-000023000000}"/>
    <cellStyle name="Percent 4" xfId="50" xr:uid="{00000000-0005-0000-0000-000024000000}"/>
    <cellStyle name="Percent 4 2" xfId="58" xr:uid="{00000000-0005-0000-0000-000024000000}"/>
    <cellStyle name="Percent 4 2 2" xfId="78" xr:uid="{00000000-0005-0000-0000-000024000000}"/>
    <cellStyle name="Percent 4 3" xfId="71" xr:uid="{00000000-0005-0000-0000-000024000000}"/>
    <cellStyle name="Percent 5" xfId="53" xr:uid="{00000000-0005-0000-0000-000067000000}"/>
    <cellStyle name="Percent 6" xfId="66" xr:uid="{00000000-0005-0000-0000-00007B000000}"/>
    <cellStyle name="Plain" xfId="25" xr:uid="{00000000-0005-0000-0000-000025000000}"/>
    <cellStyle name="PROTECTED" xfId="26" xr:uid="{00000000-0005-0000-0000-000026000000}"/>
    <cellStyle name="PSChar" xfId="27" xr:uid="{00000000-0005-0000-0000-000027000000}"/>
    <cellStyle name="PSDate" xfId="28" xr:uid="{00000000-0005-0000-0000-000028000000}"/>
    <cellStyle name="PSDec" xfId="29" xr:uid="{00000000-0005-0000-0000-000029000000}"/>
    <cellStyle name="PSHeading" xfId="30" xr:uid="{00000000-0005-0000-0000-00002A000000}"/>
    <cellStyle name="PSInt" xfId="31" xr:uid="{00000000-0005-0000-0000-00002B000000}"/>
    <cellStyle name="PSSpacer" xfId="32" xr:uid="{00000000-0005-0000-0000-00002C000000}"/>
    <cellStyle name="sideways" xfId="33" xr:uid="{00000000-0005-0000-0000-00002D000000}"/>
    <cellStyle name="Table" xfId="34" xr:uid="{00000000-0005-0000-0000-00002E000000}"/>
    <cellStyle name="TEXT" xfId="35" xr:uid="{00000000-0005-0000-0000-00002F000000}"/>
    <cellStyle name="tons" xfId="36" xr:uid="{00000000-0005-0000-0000-000030000000}"/>
    <cellStyle name="UNPROTECTED" xfId="37" xr:uid="{00000000-0005-0000-0000-000031000000}"/>
    <cellStyle name="year" xfId="38" xr:uid="{00000000-0005-0000-0000-000032000000}"/>
    <cellStyle name="YEARS" xfId="39" xr:uid="{00000000-0005-0000-0000-000033000000}"/>
  </cellStyles>
  <dxfs count="124">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mediumGray">
          <fgColor auto="1"/>
          <bgColor auto="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mediumGray">
          <fgColor auto="1"/>
          <bgColor auto="1"/>
        </patternFill>
      </fill>
    </dxf>
    <dxf>
      <fill>
        <patternFill patternType="mediumGray">
          <fgColor auto="1"/>
          <bgColor auto="1"/>
        </patternFill>
      </fill>
    </dxf>
    <dxf>
      <fill>
        <patternFill patternType="mediumGray">
          <fgColor auto="1"/>
          <bgColor auto="1"/>
        </patternFill>
      </fill>
    </dxf>
    <dxf>
      <fill>
        <patternFill patternType="mediumGray">
          <fgColor auto="1"/>
          <bgColor auto="1"/>
        </patternFill>
      </fill>
    </dxf>
    <dxf>
      <fill>
        <patternFill patternType="mediumGray">
          <fgColor auto="1"/>
          <bgColor auto="1"/>
        </patternFill>
      </fill>
    </dxf>
  </dxfs>
  <tableStyles count="0" defaultTableStyle="TableStyleMedium2" defaultPivotStyle="PivotStyleLight16"/>
  <colors>
    <mruColors>
      <color rgb="FF0000FF"/>
      <color rgb="FFFFFF99"/>
      <color rgb="FF69FFFF"/>
      <color rgb="FFF6C6A8"/>
      <color rgb="FFABFFFF"/>
      <color rgb="FF000000"/>
      <color rgb="FFE0EBF8"/>
      <color rgb="FFEAFAFA"/>
      <color rgb="FFAFECEB"/>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183778</xdr:colOff>
      <xdr:row>13</xdr:row>
      <xdr:rowOff>134468</xdr:rowOff>
    </xdr:from>
    <xdr:to>
      <xdr:col>1</xdr:col>
      <xdr:colOff>171824</xdr:colOff>
      <xdr:row>53</xdr:row>
      <xdr:rowOff>74706</xdr:rowOff>
    </xdr:to>
    <xdr:sp macro="" textlink="">
      <xdr:nvSpPr>
        <xdr:cNvPr id="5" name="TextBox 4">
          <a:extLst>
            <a:ext uri="{FF2B5EF4-FFF2-40B4-BE49-F238E27FC236}">
              <a16:creationId xmlns:a16="http://schemas.microsoft.com/office/drawing/2014/main" id="{B12D2B9D-03B7-470C-BA81-FBFD5D8CED80}"/>
            </a:ext>
          </a:extLst>
        </xdr:cNvPr>
        <xdr:cNvSpPr txBox="1"/>
      </xdr:nvSpPr>
      <xdr:spPr>
        <a:xfrm>
          <a:off x="183778" y="3085350"/>
          <a:ext cx="4679575" cy="7866532"/>
        </a:xfrm>
        <a:prstGeom prst="rect">
          <a:avLst/>
        </a:prstGeom>
        <a:gradFill>
          <a:gsLst>
            <a:gs pos="0">
              <a:schemeClr val="accent1">
                <a:tint val="44500"/>
                <a:satMod val="160000"/>
              </a:schemeClr>
            </a:gs>
            <a:gs pos="21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SURVEY INTRODUCTION:</a:t>
          </a:r>
        </a:p>
        <a:p>
          <a:endParaRPr lang="en-US" sz="1100">
            <a:solidFill>
              <a:schemeClr val="dk1"/>
            </a:solidFill>
            <a:effectLst/>
            <a:latin typeface="+mn-lt"/>
            <a:ea typeface="+mn-ea"/>
            <a:cs typeface="+mn-cs"/>
          </a:endParaRPr>
        </a:p>
        <a:p>
          <a:r>
            <a:rPr lang="en-US" sz="1100" b="0" i="0" baseline="0">
              <a:solidFill>
                <a:schemeClr val="dk1"/>
              </a:solidFill>
              <a:effectLst/>
              <a:latin typeface="+mn-lt"/>
              <a:ea typeface="+mn-ea"/>
              <a:cs typeface="+mn-cs"/>
            </a:rPr>
            <a:t>The </a:t>
          </a:r>
          <a:r>
            <a:rPr lang="en-US" sz="1100" b="0" i="0" u="none" strike="noStrike" baseline="0">
              <a:solidFill>
                <a:schemeClr val="dk1"/>
              </a:solidFill>
              <a:latin typeface="+mn-lt"/>
              <a:ea typeface="+mn-ea"/>
              <a:cs typeface="+mn-cs"/>
            </a:rPr>
            <a:t>Western Regional Air Partnership (</a:t>
          </a:r>
          <a:r>
            <a:rPr lang="en-US" sz="1100">
              <a:solidFill>
                <a:schemeClr val="dk1"/>
              </a:solidFill>
              <a:effectLst/>
              <a:latin typeface="+mn-lt"/>
              <a:ea typeface="+mn-ea"/>
              <a:cs typeface="+mn-cs"/>
            </a:rPr>
            <a:t>WRAP) Oil and Gas Work Group (OGWG) </a:t>
          </a:r>
          <a:r>
            <a:rPr lang="en-US" sz="1100" b="0" i="0" baseline="0">
              <a:solidFill>
                <a:schemeClr val="dk1"/>
              </a:solidFill>
              <a:effectLst/>
              <a:latin typeface="+mn-lt"/>
              <a:ea typeface="+mn-ea"/>
              <a:cs typeface="+mn-cs"/>
            </a:rPr>
            <a:t>is sponsoring this survey as part of developing oil and gas emission inventories </a:t>
          </a:r>
          <a:r>
            <a:rPr lang="en-US" sz="1100" b="0" i="0" u="none" strike="noStrike" baseline="0">
              <a:solidFill>
                <a:schemeClr val="dk1"/>
              </a:solidFill>
              <a:latin typeface="+mn-lt"/>
              <a:ea typeface="+mn-ea"/>
              <a:cs typeface="+mn-cs"/>
            </a:rPr>
            <a:t>to meet air quality planning needs for regional haze. </a:t>
          </a:r>
          <a:r>
            <a:rPr lang="en-US" sz="1100" b="0" i="0" baseline="0">
              <a:solidFill>
                <a:schemeClr val="dk1"/>
              </a:solidFill>
              <a:effectLst/>
              <a:latin typeface="+mn-lt"/>
              <a:ea typeface="+mn-ea"/>
              <a:cs typeface="+mn-cs"/>
            </a:rPr>
            <a:t> More information about this study can be found at the project webpage: </a:t>
          </a:r>
          <a:r>
            <a:rPr lang="en-US" sz="1100" b="0" i="0" u="sng" baseline="0">
              <a:solidFill>
                <a:schemeClr val="dk1"/>
              </a:solidFill>
              <a:effectLst/>
              <a:latin typeface="+mn-lt"/>
              <a:ea typeface="+mn-ea"/>
              <a:cs typeface="+mn-cs"/>
            </a:rPr>
            <a:t>https://www.wrapair2.org/ogwg.aspx</a:t>
          </a:r>
          <a:r>
            <a:rPr lang="en-US" sz="1100" b="0" i="0" baseline="0">
              <a:solidFill>
                <a:schemeClr val="dk1"/>
              </a:solidFill>
              <a:effectLst/>
              <a:latin typeface="+mn-lt"/>
              <a:ea typeface="+mn-ea"/>
              <a:cs typeface="+mn-cs"/>
            </a:rPr>
            <a:t>. </a:t>
          </a:r>
        </a:p>
        <a:p>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information provided in this survey is a key component to improve the WRAP</a:t>
          </a:r>
          <a:r>
            <a:rPr lang="en-US" sz="1100" baseline="0">
              <a:solidFill>
                <a:schemeClr val="dk1"/>
              </a:solidFill>
              <a:effectLst/>
              <a:latin typeface="+mn-lt"/>
              <a:ea typeface="+mn-ea"/>
              <a:cs typeface="+mn-cs"/>
            </a:rPr>
            <a:t> region o</a:t>
          </a:r>
          <a:r>
            <a:rPr lang="en-US" sz="1100">
              <a:solidFill>
                <a:schemeClr val="dk1"/>
              </a:solidFill>
              <a:effectLst/>
              <a:latin typeface="+mn-lt"/>
              <a:ea typeface="+mn-ea"/>
              <a:cs typeface="+mn-cs"/>
            </a:rPr>
            <a:t>il and gas emission inventory</a:t>
          </a:r>
          <a:r>
            <a:rPr lang="en-US" sz="1100" baseline="0">
              <a:solidFill>
                <a:schemeClr val="dk1"/>
              </a:solidFill>
              <a:effectLst/>
              <a:latin typeface="+mn-lt"/>
              <a:ea typeface="+mn-ea"/>
              <a:cs typeface="+mn-cs"/>
            </a:rPr>
            <a:t>. The yellow shaded states in the map to the right constitute the WRAP region. </a:t>
          </a:r>
          <a:r>
            <a:rPr lang="en-US" sz="1100" b="0" i="0" baseline="0">
              <a:solidFill>
                <a:schemeClr val="dk1"/>
              </a:solidFill>
              <a:effectLst/>
              <a:latin typeface="+mn-lt"/>
              <a:ea typeface="+mn-ea"/>
              <a:cs typeface="+mn-cs"/>
            </a:rPr>
            <a:t>The survey is focused on specific source categories and data fields for which updates could substantially enhance emission inventory accuracy. Obtaining survey data to more accurately characterize fleet turnover and emission controls is a priority in this effort.  </a:t>
          </a:r>
          <a:endParaRPr lang="en-US">
            <a:effectLst/>
          </a:endParaRPr>
        </a:p>
        <a:p>
          <a:pPr eaLnBrk="1" fontAlgn="auto" latinLnBrk="0" hangingPunct="1"/>
          <a:endParaRPr lang="en-US">
            <a:effectLst/>
          </a:endParaRPr>
        </a:p>
        <a:p>
          <a:r>
            <a:rPr lang="en-US" sz="1100" u="sng">
              <a:solidFill>
                <a:schemeClr val="dk1"/>
              </a:solidFill>
              <a:effectLst/>
              <a:latin typeface="+mn-lt"/>
              <a:ea typeface="+mn-ea"/>
              <a:cs typeface="+mn-cs"/>
            </a:rPr>
            <a:t>Geographic Area</a:t>
          </a:r>
          <a:r>
            <a:rPr lang="en-US" sz="1100" u="sng" baseline="0">
              <a:solidFill>
                <a:schemeClr val="dk1"/>
              </a:solidFill>
              <a:effectLst/>
              <a:latin typeface="+mn-lt"/>
              <a:ea typeface="+mn-ea"/>
              <a:cs typeface="+mn-cs"/>
            </a:rPr>
            <a:t> of Interest:</a:t>
          </a:r>
          <a:r>
            <a:rPr lang="en-US" sz="1100" baseline="0">
              <a:solidFill>
                <a:schemeClr val="dk1"/>
              </a:solidFill>
              <a:effectLst/>
              <a:latin typeface="+mn-lt"/>
              <a:ea typeface="+mn-ea"/>
              <a:cs typeface="+mn-cs"/>
            </a:rPr>
            <a:t> </a:t>
          </a:r>
          <a:r>
            <a:rPr lang="en-US" sz="1100" b="0" i="0" u="none" strike="noStrike" baseline="0">
              <a:solidFill>
                <a:schemeClr val="dk1"/>
              </a:solidFill>
              <a:latin typeface="+mn-lt"/>
              <a:ea typeface="+mn-ea"/>
              <a:cs typeface="+mn-cs"/>
            </a:rPr>
            <a:t>WRAP region (see yellow shaded area on the map to the right).</a:t>
          </a:r>
          <a:endParaRPr lang="en-US">
            <a:effectLst/>
          </a:endParaRPr>
        </a:p>
        <a:p>
          <a:r>
            <a:rPr lang="en-US" sz="1100" u="sng" baseline="0">
              <a:solidFill>
                <a:schemeClr val="dk1"/>
              </a:solidFill>
              <a:effectLst/>
              <a:latin typeface="+mn-lt"/>
              <a:ea typeface="+mn-ea"/>
              <a:cs typeface="+mn-cs"/>
            </a:rPr>
            <a:t>Time Period of Interest:</a:t>
          </a:r>
          <a:r>
            <a:rPr lang="en-US" sz="1100" baseline="0">
              <a:solidFill>
                <a:schemeClr val="dk1"/>
              </a:solidFill>
              <a:effectLst/>
              <a:latin typeface="+mn-lt"/>
              <a:ea typeface="+mn-ea"/>
              <a:cs typeface="+mn-cs"/>
            </a:rPr>
            <a:t>  Survey responses for recent practices at oil and gas well-sites.</a:t>
          </a:r>
          <a:endParaRPr lang="en-US">
            <a:effectLst/>
          </a:endParaRPr>
        </a:p>
        <a:p>
          <a:r>
            <a:rPr lang="en-US" sz="1100" b="0" u="sng">
              <a:solidFill>
                <a:schemeClr val="dk1"/>
              </a:solidFill>
              <a:effectLst/>
              <a:latin typeface="+mn-lt"/>
              <a:ea typeface="+mn-ea"/>
              <a:cs typeface="+mn-cs"/>
            </a:rPr>
            <a:t>Applicable Sources:</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This survey should only be completed with information about </a:t>
          </a:r>
          <a:r>
            <a:rPr lang="en-US" sz="1100" b="1">
              <a:solidFill>
                <a:schemeClr val="dk1"/>
              </a:solidFill>
              <a:effectLst/>
              <a:latin typeface="+mn-lt"/>
              <a:ea typeface="+mn-ea"/>
              <a:cs typeface="+mn-cs"/>
            </a:rPr>
            <a:t>Exploration &amp; Production (E&amp;P) </a:t>
          </a:r>
          <a:r>
            <a:rPr lang="en-US" sz="1100" b="0">
              <a:solidFill>
                <a:sysClr val="windowText" lastClr="000000"/>
              </a:solidFill>
              <a:effectLst/>
              <a:latin typeface="+mn-lt"/>
              <a:ea typeface="+mn-ea"/>
              <a:cs typeface="+mn-cs"/>
            </a:rPr>
            <a:t>activities.</a:t>
          </a:r>
          <a:r>
            <a:rPr lang="en-US" sz="1100" b="0" baseline="0">
              <a:solidFill>
                <a:sysClr val="windowText" lastClr="000000"/>
              </a:solidFill>
              <a:effectLst/>
              <a:latin typeface="+mn-lt"/>
              <a:ea typeface="+mn-ea"/>
              <a:cs typeface="+mn-cs"/>
            </a:rPr>
            <a:t> </a:t>
          </a:r>
          <a:r>
            <a:rPr lang="en-US" sz="1100" b="0">
              <a:solidFill>
                <a:sysClr val="windowText" lastClr="000000"/>
              </a:solidFill>
              <a:effectLst/>
              <a:latin typeface="+mn-lt"/>
              <a:ea typeface="+mn-ea"/>
              <a:cs typeface="+mn-cs"/>
            </a:rPr>
            <a:t>E&amp;P activities</a:t>
          </a:r>
          <a:r>
            <a:rPr lang="en-US" sz="1100" b="0" baseline="0">
              <a:solidFill>
                <a:sysClr val="windowText" lastClr="000000"/>
              </a:solidFill>
              <a:effectLst/>
              <a:latin typeface="+mn-lt"/>
              <a:ea typeface="+mn-ea"/>
              <a:cs typeface="+mn-cs"/>
            </a:rPr>
            <a:t> are activities associated with</a:t>
          </a:r>
          <a:r>
            <a:rPr lang="en-US" sz="1100" b="0">
              <a:solidFill>
                <a:sysClr val="windowText" lastClr="000000"/>
              </a:solidFill>
              <a:effectLst/>
              <a:latin typeface="+mn-lt"/>
              <a:ea typeface="+mn-ea"/>
              <a:cs typeface="+mn-cs"/>
            </a:rPr>
            <a:t> upstream well-site operations.</a:t>
          </a:r>
          <a:r>
            <a:rPr lang="en-US" sz="1100" b="0" baseline="0">
              <a:solidFill>
                <a:sysClr val="windowText" lastClr="000000"/>
              </a:solidFill>
              <a:effectLst/>
              <a:latin typeface="+mn-lt"/>
              <a:ea typeface="+mn-ea"/>
              <a:cs typeface="+mn-cs"/>
            </a:rPr>
            <a:t> </a:t>
          </a:r>
        </a:p>
        <a:p>
          <a:r>
            <a:rPr lang="en-US" sz="1100" u="sng">
              <a:solidFill>
                <a:schemeClr val="dk1"/>
              </a:solidFill>
              <a:effectLst/>
              <a:latin typeface="+mn-lt"/>
              <a:ea typeface="+mn-ea"/>
              <a:cs typeface="+mn-cs"/>
            </a:rPr>
            <a:t>Representative Data:</a:t>
          </a:r>
          <a:r>
            <a:rPr lang="en-US" sz="1100">
              <a:solidFill>
                <a:schemeClr val="dk1"/>
              </a:solidFill>
              <a:effectLst/>
              <a:latin typeface="+mn-lt"/>
              <a:ea typeface="+mn-ea"/>
              <a:cs typeface="+mn-cs"/>
            </a:rPr>
            <a:t>  Several tabs in this survey request representative oil and gas equipment configuration and operation data.  The request of representative inputs is consistent with the estimation of well-site oil and gas emissions as nonpoint sources. Representative data provided by agencies and companies in this survey should, as accurately as feasible, reflect a configuration that represents a vast majority of agency or company equipment configuration and operation population.  In the case that there are deviations from the representative data provided in this survey, please describe such variations in the "notes" section in each tab.  Alternatively, if available, data files with individual configurations may be provided instead of, or in addition to, representative data.</a:t>
          </a:r>
        </a:p>
        <a:p>
          <a:endParaRPr lang="en-US" sz="1100" b="0" u="none">
            <a:solidFill>
              <a:schemeClr val="dk1"/>
            </a:solidFill>
            <a:effectLst/>
            <a:latin typeface="+mn-lt"/>
            <a:ea typeface="+mn-ea"/>
            <a:cs typeface="+mn-cs"/>
          </a:endParaRPr>
        </a:p>
        <a:p>
          <a:r>
            <a:rPr lang="en-US" sz="1100" b="1" u="sng">
              <a:solidFill>
                <a:schemeClr val="dk1"/>
              </a:solidFill>
              <a:effectLst/>
              <a:latin typeface="+mn-lt"/>
              <a:ea typeface="+mn-ea"/>
              <a:cs typeface="+mn-cs"/>
            </a:rPr>
            <a:t>Confidentiality:</a:t>
          </a:r>
          <a:r>
            <a:rPr lang="en-US" sz="1100" b="1">
              <a:solidFill>
                <a:schemeClr val="dk1"/>
              </a:solidFill>
              <a:effectLst/>
              <a:latin typeface="+mn-lt"/>
              <a:ea typeface="+mn-ea"/>
              <a:cs typeface="+mn-cs"/>
            </a:rPr>
            <a:t>  Ramboll</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will hold as confidential all information which survey respondents</a:t>
          </a:r>
          <a:r>
            <a:rPr lang="en-US" sz="1100" b="1" baseline="0">
              <a:solidFill>
                <a:schemeClr val="dk1"/>
              </a:solidFill>
              <a:effectLst/>
              <a:latin typeface="+mn-lt"/>
              <a:ea typeface="+mn-ea"/>
              <a:cs typeface="+mn-cs"/>
            </a:rPr>
            <a:t> indicate is confidential. When company specific survey data is provided, only aggregate information across multiple companies will be published. Please contact Ramboll staff at the addresses listed below to request a confidentiality agreement, if necessary.</a:t>
          </a:r>
          <a:endParaRPr lang="en-US">
            <a:effectLst/>
          </a:endParaRPr>
        </a:p>
        <a:p>
          <a:r>
            <a:rPr lang="en-US" sz="1100">
              <a:solidFill>
                <a:schemeClr val="dk1"/>
              </a:solidFill>
              <a:effectLst/>
              <a:latin typeface="+mn-lt"/>
              <a:ea typeface="+mn-ea"/>
              <a:cs typeface="+mn-cs"/>
            </a:rPr>
            <a:t> </a:t>
          </a:r>
          <a:endParaRPr lang="en-US">
            <a:effectLst/>
          </a:endParaRPr>
        </a:p>
        <a:p>
          <a:r>
            <a:rPr lang="en-US" sz="1100" u="sng">
              <a:solidFill>
                <a:schemeClr val="dk1"/>
              </a:solidFill>
              <a:effectLst/>
              <a:latin typeface="+mn-lt"/>
              <a:ea typeface="+mn-ea"/>
              <a:cs typeface="+mn-cs"/>
            </a:rPr>
            <a:t>If you have questions</a:t>
          </a:r>
          <a:r>
            <a:rPr lang="en-US" sz="1100" u="sng" baseline="0">
              <a:solidFill>
                <a:schemeClr val="dk1"/>
              </a:solidFill>
              <a:effectLst/>
              <a:latin typeface="+mn-lt"/>
              <a:ea typeface="+mn-ea"/>
              <a:cs typeface="+mn-cs"/>
            </a:rPr>
            <a:t> about this survey: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Please refer them to:</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John Grant (415-899-0706, </a:t>
          </a:r>
          <a:r>
            <a:rPr lang="en-US" sz="1100" u="sng">
              <a:solidFill>
                <a:schemeClr val="dk1"/>
              </a:solidFill>
              <a:effectLst/>
              <a:latin typeface="+mn-lt"/>
              <a:ea typeface="+mn-ea"/>
              <a:cs typeface="+mn-cs"/>
            </a:rPr>
            <a:t>jgrant@environcorp.com</a:t>
          </a:r>
          <a:r>
            <a:rPr lang="en-US" sz="1100">
              <a:solidFill>
                <a:schemeClr val="dk1"/>
              </a:solidFill>
              <a:effectLst/>
              <a:latin typeface="+mn-lt"/>
              <a:ea typeface="+mn-ea"/>
              <a:cs typeface="+mn-cs"/>
            </a:rPr>
            <a:t>) or</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Amnon Bar-Ilan (415-899-0732, </a:t>
          </a:r>
          <a:r>
            <a:rPr lang="en-US" sz="1100" u="sng">
              <a:solidFill>
                <a:schemeClr val="dk1"/>
              </a:solidFill>
              <a:effectLst/>
              <a:latin typeface="+mn-lt"/>
              <a:ea typeface="+mn-ea"/>
              <a:cs typeface="+mn-cs"/>
            </a:rPr>
            <a:t>abarilan@environcorp.com</a:t>
          </a:r>
          <a:r>
            <a:rPr lang="en-US" sz="1100">
              <a:solidFill>
                <a:schemeClr val="dk1"/>
              </a:solidFill>
              <a:effectLst/>
              <a:latin typeface="+mn-lt"/>
              <a:ea typeface="+mn-ea"/>
              <a:cs typeface="+mn-cs"/>
            </a:rPr>
            <a:t>)</a:t>
          </a:r>
          <a:endParaRPr lang="en-US">
            <a:effectLst/>
          </a:endParaRPr>
        </a:p>
        <a:p>
          <a:r>
            <a:rPr lang="en-US" sz="1100">
              <a:solidFill>
                <a:schemeClr val="dk1"/>
              </a:solidFill>
              <a:effectLst/>
              <a:latin typeface="+mn-lt"/>
              <a:ea typeface="+mn-ea"/>
              <a:cs typeface="+mn-cs"/>
            </a:rPr>
            <a:t> </a:t>
          </a:r>
          <a:endParaRPr lang="en-US">
            <a:effectLst/>
          </a:endParaRPr>
        </a:p>
      </xdr:txBody>
    </xdr:sp>
    <xdr:clientData/>
  </xdr:twoCellAnchor>
  <xdr:twoCellAnchor>
    <xdr:from>
      <xdr:col>0</xdr:col>
      <xdr:colOff>201707</xdr:colOff>
      <xdr:row>2</xdr:row>
      <xdr:rowOff>257736</xdr:rowOff>
    </xdr:from>
    <xdr:to>
      <xdr:col>1</xdr:col>
      <xdr:colOff>179294</xdr:colOff>
      <xdr:row>12</xdr:row>
      <xdr:rowOff>44824</xdr:rowOff>
    </xdr:to>
    <xdr:sp macro="" textlink="">
      <xdr:nvSpPr>
        <xdr:cNvPr id="7" name="TextBox 6">
          <a:extLst>
            <a:ext uri="{FF2B5EF4-FFF2-40B4-BE49-F238E27FC236}">
              <a16:creationId xmlns:a16="http://schemas.microsoft.com/office/drawing/2014/main" id="{096EFBA5-BD7E-4335-AB3C-03E1AA0C2222}"/>
            </a:ext>
          </a:extLst>
        </xdr:cNvPr>
        <xdr:cNvSpPr txBox="1"/>
      </xdr:nvSpPr>
      <xdr:spPr>
        <a:xfrm>
          <a:off x="201707" y="791136"/>
          <a:ext cx="4454337" cy="1987363"/>
        </a:xfrm>
        <a:prstGeom prst="rect">
          <a:avLst/>
        </a:prstGeom>
        <a:gradFill>
          <a:gsLst>
            <a:gs pos="0">
              <a:schemeClr val="accent1">
                <a:tint val="44500"/>
                <a:satMod val="160000"/>
              </a:schemeClr>
            </a:gs>
            <a:gs pos="21000">
              <a:schemeClr val="accent1">
                <a:tint val="23500"/>
                <a:satMod val="160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SURVEY  INSTRUCTIONS:</a:t>
          </a:r>
        </a:p>
        <a:p>
          <a:r>
            <a:rPr lang="en-US" sz="1100" b="1">
              <a:solidFill>
                <a:schemeClr val="dk1"/>
              </a:solidFill>
              <a:effectLst/>
              <a:latin typeface="+mn-lt"/>
              <a:ea typeface="+mn-ea"/>
              <a:cs typeface="+mn-cs"/>
            </a:rPr>
            <a:t>1.</a:t>
          </a:r>
          <a:r>
            <a:rPr lang="en-US" sz="1100" b="0">
              <a:solidFill>
                <a:schemeClr val="dk1"/>
              </a:solidFill>
              <a:effectLst/>
              <a:latin typeface="+mn-lt"/>
              <a:ea typeface="+mn-ea"/>
              <a:cs typeface="+mn-cs"/>
            </a:rPr>
            <a:t> Read the 'Survey</a:t>
          </a:r>
          <a:r>
            <a:rPr lang="en-US" sz="1100" b="0" baseline="0">
              <a:solidFill>
                <a:schemeClr val="dk1"/>
              </a:solidFill>
              <a:effectLst/>
              <a:latin typeface="+mn-lt"/>
              <a:ea typeface="+mn-ea"/>
              <a:cs typeface="+mn-cs"/>
            </a:rPr>
            <a:t> Introduction' below.</a:t>
          </a:r>
          <a:endParaRPr lang="en-US">
            <a:effectLst/>
          </a:endParaRPr>
        </a:p>
        <a:p>
          <a:r>
            <a:rPr lang="en-US" sz="1100" b="1" baseline="0">
              <a:solidFill>
                <a:schemeClr val="dk1"/>
              </a:solidFill>
              <a:effectLst/>
              <a:latin typeface="+mn-lt"/>
              <a:ea typeface="+mn-ea"/>
              <a:cs typeface="+mn-cs"/>
            </a:rPr>
            <a:t>2. </a:t>
          </a:r>
          <a:r>
            <a:rPr lang="en-US" sz="1100" b="0" baseline="0">
              <a:solidFill>
                <a:schemeClr val="dk1"/>
              </a:solidFill>
              <a:effectLst/>
              <a:latin typeface="+mn-lt"/>
              <a:ea typeface="+mn-ea"/>
              <a:cs typeface="+mn-cs"/>
            </a:rPr>
            <a:t>Review the "List of Items in this Survey" table to the right; these are the source categories covered by this survey request.</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3. </a:t>
          </a:r>
          <a:r>
            <a:rPr lang="en-US" sz="1100" b="0" baseline="0">
              <a:solidFill>
                <a:schemeClr val="dk1"/>
              </a:solidFill>
              <a:effectLst/>
              <a:latin typeface="+mn-lt"/>
              <a:ea typeface="+mn-ea"/>
              <a:cs typeface="+mn-cs"/>
            </a:rPr>
            <a:t>Before completing any other survey tab, fill out the 'Survey Responder Information' tab.  In general, yellow-highlighted cells are the areas that  should be filled-in.</a:t>
          </a:r>
          <a:endParaRPr lang="en-US">
            <a:effectLst/>
          </a:endParaRPr>
        </a:p>
        <a:p>
          <a:r>
            <a:rPr lang="en-US" sz="1100" b="1" baseline="0">
              <a:solidFill>
                <a:schemeClr val="dk1"/>
              </a:solidFill>
              <a:effectLst/>
              <a:latin typeface="+mn-lt"/>
              <a:ea typeface="+mn-ea"/>
              <a:cs typeface="+mn-cs"/>
            </a:rPr>
            <a:t>4. </a:t>
          </a:r>
          <a:r>
            <a:rPr lang="en-US" sz="1100" b="0" baseline="0">
              <a:solidFill>
                <a:schemeClr val="dk1"/>
              </a:solidFill>
              <a:effectLst/>
              <a:latin typeface="+mn-lt"/>
              <a:ea typeface="+mn-ea"/>
              <a:cs typeface="+mn-cs"/>
            </a:rPr>
            <a:t>Complete the remaining survey tabs.</a:t>
          </a:r>
        </a:p>
        <a:p>
          <a:r>
            <a:rPr lang="en-US" sz="1100" b="1" baseline="0">
              <a:solidFill>
                <a:schemeClr val="dk1"/>
              </a:solidFill>
              <a:effectLst/>
              <a:latin typeface="+mn-lt"/>
              <a:ea typeface="+mn-ea"/>
              <a:cs typeface="+mn-cs"/>
            </a:rPr>
            <a:t>5.</a:t>
          </a:r>
          <a:r>
            <a:rPr lang="en-US" sz="1100" b="0" baseline="0">
              <a:solidFill>
                <a:schemeClr val="dk1"/>
              </a:solidFill>
              <a:effectLst/>
              <a:latin typeface="+mn-lt"/>
              <a:ea typeface="+mn-ea"/>
              <a:cs typeface="+mn-cs"/>
            </a:rPr>
            <a:t> This s</a:t>
          </a:r>
          <a:r>
            <a:rPr lang="en-US" sz="1100">
              <a:solidFill>
                <a:schemeClr val="dk1"/>
              </a:solidFill>
              <a:effectLst/>
              <a:latin typeface="+mn-lt"/>
              <a:ea typeface="+mn-ea"/>
              <a:cs typeface="+mn-cs"/>
            </a:rPr>
            <a:t>urvey spreadsheet is applicable to a single basin. If</a:t>
          </a:r>
          <a:r>
            <a:rPr lang="en-US" sz="1100" baseline="0">
              <a:solidFill>
                <a:schemeClr val="dk1"/>
              </a:solidFill>
              <a:effectLst/>
              <a:latin typeface="+mn-lt"/>
              <a:ea typeface="+mn-ea"/>
              <a:cs typeface="+mn-cs"/>
            </a:rPr>
            <a:t> you will provide data on multiple basins, make a copy of this spreadsheet and provide data for the additional basin in that spreadsheet.</a:t>
          </a:r>
          <a:endParaRPr lang="en-US" sz="1100" b="1">
            <a:solidFill>
              <a:schemeClr val="dk1"/>
            </a:solidFill>
            <a:effectLst/>
            <a:latin typeface="+mn-lt"/>
            <a:ea typeface="+mn-ea"/>
            <a:cs typeface="+mn-cs"/>
          </a:endParaRPr>
        </a:p>
      </xdr:txBody>
    </xdr:sp>
    <xdr:clientData/>
  </xdr:twoCellAnchor>
  <xdr:twoCellAnchor>
    <xdr:from>
      <xdr:col>1</xdr:col>
      <xdr:colOff>322042</xdr:colOff>
      <xdr:row>12</xdr:row>
      <xdr:rowOff>179292</xdr:rowOff>
    </xdr:from>
    <xdr:to>
      <xdr:col>5</xdr:col>
      <xdr:colOff>76760</xdr:colOff>
      <xdr:row>35</xdr:row>
      <xdr:rowOff>279025</xdr:rowOff>
    </xdr:to>
    <xdr:pic>
      <xdr:nvPicPr>
        <xdr:cNvPr id="6" name="Picture 2" descr="image003">
          <a:extLst>
            <a:ext uri="{FF2B5EF4-FFF2-40B4-BE49-F238E27FC236}">
              <a16:creationId xmlns:a16="http://schemas.microsoft.com/office/drawing/2014/main" id="{B9B61897-27A8-4FF3-B6C3-BF02DD0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4395" y="2924733"/>
          <a:ext cx="6018806" cy="468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1</xdr:row>
      <xdr:rowOff>134469</xdr:rowOff>
    </xdr:from>
    <xdr:to>
      <xdr:col>5</xdr:col>
      <xdr:colOff>1</xdr:colOff>
      <xdr:row>5</xdr:row>
      <xdr:rowOff>154781</xdr:rowOff>
    </xdr:to>
    <xdr:sp macro="" textlink="">
      <xdr:nvSpPr>
        <xdr:cNvPr id="2" name="TextBox 1">
          <a:extLst>
            <a:ext uri="{FF2B5EF4-FFF2-40B4-BE49-F238E27FC236}">
              <a16:creationId xmlns:a16="http://schemas.microsoft.com/office/drawing/2014/main" id="{421E6F61-50DA-474C-962F-750A57FD5EDA}"/>
            </a:ext>
          </a:extLst>
        </xdr:cNvPr>
        <xdr:cNvSpPr txBox="1"/>
      </xdr:nvSpPr>
      <xdr:spPr>
        <a:xfrm>
          <a:off x="201707" y="369793"/>
          <a:ext cx="6813176" cy="647841"/>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information is requested on (1) the survey respondent, (2) </a:t>
          </a:r>
          <a:r>
            <a:rPr lang="en-US" sz="1100" b="0">
              <a:solidFill>
                <a:schemeClr val="dk1"/>
              </a:solidFill>
              <a:effectLst/>
              <a:latin typeface="+mn-lt"/>
              <a:ea typeface="+mn-ea"/>
              <a:cs typeface="+mn-cs"/>
            </a:rPr>
            <a:t>basin for which this survey response is applicable, and (3) source categories for</a:t>
          </a:r>
          <a:r>
            <a:rPr lang="en-US" sz="1100" b="0" baseline="0">
              <a:solidFill>
                <a:schemeClr val="dk1"/>
              </a:solidFill>
              <a:effectLst/>
              <a:latin typeface="+mn-lt"/>
              <a:ea typeface="+mn-ea"/>
              <a:cs typeface="+mn-cs"/>
            </a:rPr>
            <a:t> which survey was filled out.  Please fill-in the yellow-highlighted cells.</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179298</xdr:rowOff>
    </xdr:from>
    <xdr:to>
      <xdr:col>8</xdr:col>
      <xdr:colOff>11206</xdr:colOff>
      <xdr:row>7</xdr:row>
      <xdr:rowOff>0</xdr:rowOff>
    </xdr:to>
    <xdr:sp macro="" textlink="">
      <xdr:nvSpPr>
        <xdr:cNvPr id="2" name="TextBox 1">
          <a:extLst>
            <a:ext uri="{FF2B5EF4-FFF2-40B4-BE49-F238E27FC236}">
              <a16:creationId xmlns:a16="http://schemas.microsoft.com/office/drawing/2014/main" id="{83426E21-539C-4904-B596-B8CFAE1A1F07}"/>
            </a:ext>
          </a:extLst>
        </xdr:cNvPr>
        <xdr:cNvSpPr txBox="1"/>
      </xdr:nvSpPr>
      <xdr:spPr>
        <a:xfrm>
          <a:off x="156882" y="885269"/>
          <a:ext cx="9054353" cy="627526"/>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drill rig engines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in items A,B,</a:t>
          </a:r>
          <a:r>
            <a:rPr lang="en-US" sz="1100" b="0" baseline="0">
              <a:solidFill>
                <a:schemeClr val="dk1"/>
              </a:solidFill>
              <a:effectLst/>
              <a:latin typeface="+mn-lt"/>
              <a:ea typeface="+mn-ea"/>
              <a:cs typeface="+mn-cs"/>
            </a:rPr>
            <a:t>C,D and E by well type and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a list of engines by spud and well type configuration, please </a:t>
          </a:r>
          <a:r>
            <a:rPr lang="en-US" sz="1100" b="0">
              <a:solidFill>
                <a:schemeClr val="dk1"/>
              </a:solidFill>
              <a:effectLst/>
              <a:latin typeface="+mn-lt"/>
              <a:ea typeface="+mn-ea"/>
              <a:cs typeface="+mn-cs"/>
            </a:rPr>
            <a:t>provide the data filename(s) in Table F.</a:t>
          </a:r>
          <a:r>
            <a:rPr lang="en-US" sz="1100" b="0" baseline="0">
              <a:solidFill>
                <a:schemeClr val="dk1"/>
              </a:solidFill>
              <a:effectLst/>
              <a:latin typeface="+mn-lt"/>
              <a:ea typeface="+mn-ea"/>
              <a:cs typeface="+mn-cs"/>
            </a:rPr>
            <a:t>  Please fill-in the yellow-highlighted cells.</a:t>
          </a:r>
          <a:endParaRPr lang="en-US">
            <a:effectLst/>
          </a:endParaRPr>
        </a:p>
      </xdr:txBody>
    </xdr:sp>
    <xdr:clientData/>
  </xdr:twoCellAnchor>
  <xdr:twoCellAnchor>
    <xdr:from>
      <xdr:col>16</xdr:col>
      <xdr:colOff>224117</xdr:colOff>
      <xdr:row>4</xdr:row>
      <xdr:rowOff>593911</xdr:rowOff>
    </xdr:from>
    <xdr:to>
      <xdr:col>28</xdr:col>
      <xdr:colOff>56030</xdr:colOff>
      <xdr:row>38</xdr:row>
      <xdr:rowOff>0</xdr:rowOff>
    </xdr:to>
    <xdr:sp macro="" textlink="">
      <xdr:nvSpPr>
        <xdr:cNvPr id="3" name="TextBox 2">
          <a:extLst>
            <a:ext uri="{FF2B5EF4-FFF2-40B4-BE49-F238E27FC236}">
              <a16:creationId xmlns:a16="http://schemas.microsoft.com/office/drawing/2014/main" id="{9FDF4778-50D5-4C0D-9213-68C5F729102F}"/>
            </a:ext>
          </a:extLst>
        </xdr:cNvPr>
        <xdr:cNvSpPr txBox="1"/>
      </xdr:nvSpPr>
      <xdr:spPr>
        <a:xfrm>
          <a:off x="17311967" y="1317811"/>
          <a:ext cx="7147113" cy="950258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112059</xdr:rowOff>
    </xdr:from>
    <xdr:to>
      <xdr:col>7</xdr:col>
      <xdr:colOff>0</xdr:colOff>
      <xdr:row>7</xdr:row>
      <xdr:rowOff>1</xdr:rowOff>
    </xdr:to>
    <xdr:sp macro="" textlink="">
      <xdr:nvSpPr>
        <xdr:cNvPr id="2" name="TextBox 1">
          <a:extLst>
            <a:ext uri="{FF2B5EF4-FFF2-40B4-BE49-F238E27FC236}">
              <a16:creationId xmlns:a16="http://schemas.microsoft.com/office/drawing/2014/main" id="{D85A7A4B-985F-4D0F-86FE-3B9C0A87EE88}"/>
            </a:ext>
          </a:extLst>
        </xdr:cNvPr>
        <xdr:cNvSpPr txBox="1"/>
      </xdr:nvSpPr>
      <xdr:spPr>
        <a:xfrm>
          <a:off x="156882" y="974912"/>
          <a:ext cx="8303559" cy="605118"/>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fracing engines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in items A,B,</a:t>
          </a:r>
          <a:r>
            <a:rPr lang="en-US" sz="1100" b="0" baseline="0">
              <a:solidFill>
                <a:schemeClr val="dk1"/>
              </a:solidFill>
              <a:effectLst/>
              <a:latin typeface="+mn-lt"/>
              <a:ea typeface="+mn-ea"/>
              <a:cs typeface="+mn-cs"/>
            </a:rPr>
            <a:t>C,D and E by well type and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a list of engines by configuration or type, please </a:t>
          </a:r>
          <a:r>
            <a:rPr lang="en-US" sz="1100" b="0">
              <a:solidFill>
                <a:schemeClr val="dk1"/>
              </a:solidFill>
              <a:effectLst/>
              <a:latin typeface="+mn-lt"/>
              <a:ea typeface="+mn-ea"/>
              <a:cs typeface="+mn-cs"/>
            </a:rPr>
            <a:t>provide the data filename(s) in Table F.</a:t>
          </a:r>
          <a:r>
            <a:rPr lang="en-US" sz="1100" b="0" baseline="0">
              <a:solidFill>
                <a:schemeClr val="dk1"/>
              </a:solidFill>
              <a:effectLst/>
              <a:latin typeface="+mn-lt"/>
              <a:ea typeface="+mn-ea"/>
              <a:cs typeface="+mn-cs"/>
            </a:rPr>
            <a:t>  Please fill-in the yellow-highlighted cells.</a:t>
          </a:r>
          <a:endParaRPr lang="en-US">
            <a:effectLst/>
          </a:endParaRPr>
        </a:p>
      </xdr:txBody>
    </xdr:sp>
    <xdr:clientData/>
  </xdr:twoCellAnchor>
  <xdr:twoCellAnchor>
    <xdr:from>
      <xdr:col>15</xdr:col>
      <xdr:colOff>224117</xdr:colOff>
      <xdr:row>4</xdr:row>
      <xdr:rowOff>593911</xdr:rowOff>
    </xdr:from>
    <xdr:to>
      <xdr:col>27</xdr:col>
      <xdr:colOff>56030</xdr:colOff>
      <xdr:row>37</xdr:row>
      <xdr:rowOff>0</xdr:rowOff>
    </xdr:to>
    <xdr:sp macro="" textlink="">
      <xdr:nvSpPr>
        <xdr:cNvPr id="3" name="TextBox 2">
          <a:extLst>
            <a:ext uri="{FF2B5EF4-FFF2-40B4-BE49-F238E27FC236}">
              <a16:creationId xmlns:a16="http://schemas.microsoft.com/office/drawing/2014/main" id="{D0605DFD-1DAE-4FA6-BE59-2F57702D5790}"/>
            </a:ext>
          </a:extLst>
        </xdr:cNvPr>
        <xdr:cNvSpPr txBox="1"/>
      </xdr:nvSpPr>
      <xdr:spPr>
        <a:xfrm>
          <a:off x="17311967" y="1317811"/>
          <a:ext cx="7147113" cy="835006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537882</xdr:colOff>
      <xdr:row>13</xdr:row>
      <xdr:rowOff>98052</xdr:rowOff>
    </xdr:from>
    <xdr:to>
      <xdr:col>16</xdr:col>
      <xdr:colOff>414618</xdr:colOff>
      <xdr:row>39</xdr:row>
      <xdr:rowOff>179295</xdr:rowOff>
    </xdr:to>
    <xdr:sp macro="" textlink="">
      <xdr:nvSpPr>
        <xdr:cNvPr id="3" name="TextBox 2">
          <a:extLst>
            <a:ext uri="{FF2B5EF4-FFF2-40B4-BE49-F238E27FC236}">
              <a16:creationId xmlns:a16="http://schemas.microsoft.com/office/drawing/2014/main" id="{634DF280-68E8-4BBD-B73A-076B34E5F5A2}"/>
            </a:ext>
          </a:extLst>
        </xdr:cNvPr>
        <xdr:cNvSpPr txBox="1"/>
      </xdr:nvSpPr>
      <xdr:spPr>
        <a:xfrm>
          <a:off x="10735235" y="2641787"/>
          <a:ext cx="7093324" cy="612121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twoCellAnchor>
    <xdr:from>
      <xdr:col>1</xdr:col>
      <xdr:colOff>1</xdr:colOff>
      <xdr:row>4</xdr:row>
      <xdr:rowOff>0</xdr:rowOff>
    </xdr:from>
    <xdr:to>
      <xdr:col>7</xdr:col>
      <xdr:colOff>0</xdr:colOff>
      <xdr:row>7</xdr:row>
      <xdr:rowOff>0</xdr:rowOff>
    </xdr:to>
    <xdr:sp macro="" textlink="">
      <xdr:nvSpPr>
        <xdr:cNvPr id="4" name="TextBox 3">
          <a:extLst>
            <a:ext uri="{FF2B5EF4-FFF2-40B4-BE49-F238E27FC236}">
              <a16:creationId xmlns:a16="http://schemas.microsoft.com/office/drawing/2014/main" id="{29451E93-8B1D-43E6-887E-C4ABE279F119}"/>
            </a:ext>
          </a:extLst>
        </xdr:cNvPr>
        <xdr:cNvSpPr txBox="1"/>
      </xdr:nvSpPr>
      <xdr:spPr>
        <a:xfrm>
          <a:off x="161193" y="879231"/>
          <a:ext cx="9100038" cy="483577"/>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tanks</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in items A,B</a:t>
          </a:r>
          <a:r>
            <a:rPr lang="en-US" sz="1100" b="0" baseline="0">
              <a:solidFill>
                <a:schemeClr val="dk1"/>
              </a:solidFill>
              <a:effectLst/>
              <a:latin typeface="+mn-lt"/>
              <a:ea typeface="+mn-ea"/>
              <a:cs typeface="+mn-cs"/>
            </a:rPr>
            <a:t> and C by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the requested data for a list of tanks by configuration or type, please </a:t>
          </a:r>
          <a:r>
            <a:rPr lang="en-US" sz="1100" b="0">
              <a:solidFill>
                <a:schemeClr val="dk1"/>
              </a:solidFill>
              <a:effectLst/>
              <a:latin typeface="+mn-lt"/>
              <a:ea typeface="+mn-ea"/>
              <a:cs typeface="+mn-cs"/>
            </a:rPr>
            <a:t>provide the data filename(s) in Table D. </a:t>
          </a:r>
          <a:r>
            <a:rPr lang="en-US" sz="1100" b="0" baseline="0">
              <a:solidFill>
                <a:schemeClr val="dk1"/>
              </a:solidFill>
              <a:effectLst/>
              <a:latin typeface="+mn-lt"/>
              <a:ea typeface="+mn-ea"/>
              <a:cs typeface="+mn-cs"/>
            </a:rPr>
            <a:t>  Please fill-in the yellow-highlighted cells.</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89647</xdr:rowOff>
    </xdr:from>
    <xdr:to>
      <xdr:col>7</xdr:col>
      <xdr:colOff>0</xdr:colOff>
      <xdr:row>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6882" y="762000"/>
          <a:ext cx="8527677" cy="627529"/>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Description:  </a:t>
          </a:r>
          <a:r>
            <a:rPr lang="en-US" sz="1100" b="0">
              <a:solidFill>
                <a:schemeClr val="dk1"/>
              </a:solidFill>
              <a:effectLst/>
              <a:latin typeface="+mn-lt"/>
              <a:ea typeface="+mn-ea"/>
              <a:cs typeface="+mn-cs"/>
            </a:rPr>
            <a:t>In this</a:t>
          </a:r>
          <a:r>
            <a:rPr lang="en-US" sz="1100" b="0" baseline="0">
              <a:solidFill>
                <a:schemeClr val="dk1"/>
              </a:solidFill>
              <a:effectLst/>
              <a:latin typeface="+mn-lt"/>
              <a:ea typeface="+mn-ea"/>
              <a:cs typeface="+mn-cs"/>
            </a:rPr>
            <a:t> tab, provide the requested data </a:t>
          </a:r>
          <a:r>
            <a:rPr lang="en-US" sz="1100" b="0">
              <a:solidFill>
                <a:schemeClr val="dk1"/>
              </a:solidFill>
              <a:effectLst/>
              <a:latin typeface="+mn-lt"/>
              <a:ea typeface="+mn-ea"/>
              <a:cs typeface="+mn-cs"/>
            </a:rPr>
            <a:t>for wellhead engines in items A,B,</a:t>
          </a:r>
          <a:r>
            <a:rPr lang="en-US" sz="1100" b="0" baseline="0">
              <a:solidFill>
                <a:schemeClr val="dk1"/>
              </a:solidFill>
              <a:effectLst/>
              <a:latin typeface="+mn-lt"/>
              <a:ea typeface="+mn-ea"/>
              <a:cs typeface="+mn-cs"/>
            </a:rPr>
            <a:t>C,D and E by well type and spud type configuration</a:t>
          </a:r>
          <a:r>
            <a:rPr lang="en-US" sz="1100" b="0">
              <a:solidFill>
                <a:schemeClr val="dk1"/>
              </a:solidFill>
              <a:effectLst/>
              <a:latin typeface="+mn-lt"/>
              <a:ea typeface="+mn-ea"/>
              <a:cs typeface="+mn-cs"/>
            </a:rPr>
            <a:t>. In the case</a:t>
          </a:r>
          <a:r>
            <a:rPr lang="en-US" sz="1100" b="0" baseline="0">
              <a:solidFill>
                <a:schemeClr val="dk1"/>
              </a:solidFill>
              <a:effectLst/>
              <a:latin typeface="+mn-lt"/>
              <a:ea typeface="+mn-ea"/>
              <a:cs typeface="+mn-cs"/>
            </a:rPr>
            <a:t> that you wish to provide a data file with a list of engines by configuration or type, please </a:t>
          </a:r>
          <a:r>
            <a:rPr lang="en-US" sz="1100" b="0">
              <a:solidFill>
                <a:schemeClr val="dk1"/>
              </a:solidFill>
              <a:effectLst/>
              <a:latin typeface="+mn-lt"/>
              <a:ea typeface="+mn-ea"/>
              <a:cs typeface="+mn-cs"/>
            </a:rPr>
            <a:t>provide the data filename(s) in Table F.</a:t>
          </a:r>
          <a:r>
            <a:rPr lang="en-US" sz="1100" b="0" baseline="0">
              <a:solidFill>
                <a:schemeClr val="dk1"/>
              </a:solidFill>
              <a:effectLst/>
              <a:latin typeface="+mn-lt"/>
              <a:ea typeface="+mn-ea"/>
              <a:cs typeface="+mn-cs"/>
            </a:rPr>
            <a:t>  Please fill-in the yellow-highlighted cells.</a:t>
          </a:r>
          <a:endParaRPr lang="en-US">
            <a:effectLst/>
          </a:endParaRPr>
        </a:p>
      </xdr:txBody>
    </xdr:sp>
    <xdr:clientData/>
  </xdr:twoCellAnchor>
  <xdr:twoCellAnchor>
    <xdr:from>
      <xdr:col>19</xdr:col>
      <xdr:colOff>360189</xdr:colOff>
      <xdr:row>4</xdr:row>
      <xdr:rowOff>42822</xdr:rowOff>
    </xdr:from>
    <xdr:to>
      <xdr:col>31</xdr:col>
      <xdr:colOff>192102</xdr:colOff>
      <xdr:row>35</xdr:row>
      <xdr:rowOff>54429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519796" y="940893"/>
          <a:ext cx="7179770" cy="789014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145676</xdr:colOff>
      <xdr:row>3</xdr:row>
      <xdr:rowOff>242608</xdr:rowOff>
    </xdr:from>
    <xdr:to>
      <xdr:col>7</xdr:col>
      <xdr:colOff>11206</xdr:colOff>
      <xdr:row>16</xdr:row>
      <xdr:rowOff>0</xdr:rowOff>
    </xdr:to>
    <xdr:sp macro="" textlink="">
      <xdr:nvSpPr>
        <xdr:cNvPr id="2" name="TextBox 1">
          <a:extLst>
            <a:ext uri="{FF2B5EF4-FFF2-40B4-BE49-F238E27FC236}">
              <a16:creationId xmlns:a16="http://schemas.microsoft.com/office/drawing/2014/main" id="{893D6A19-F780-4BE7-938B-6DB43CF3009E}"/>
            </a:ext>
          </a:extLst>
        </xdr:cNvPr>
        <xdr:cNvSpPr txBox="1"/>
      </xdr:nvSpPr>
      <xdr:spPr>
        <a:xfrm>
          <a:off x="145676" y="982196"/>
          <a:ext cx="7765677" cy="2345951"/>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Calibri (Body)"/>
              <a:ea typeface="+mn-ea"/>
              <a:cs typeface="+mn-cs"/>
            </a:rPr>
            <a:t>Descriptions:  </a:t>
          </a:r>
          <a:r>
            <a:rPr lang="en-US" sz="1100" b="0">
              <a:solidFill>
                <a:schemeClr val="dk1"/>
              </a:solidFill>
              <a:effectLst/>
              <a:latin typeface="Calibri (Body)"/>
              <a:ea typeface="+mn-ea"/>
              <a:cs typeface="+mn-cs"/>
            </a:rPr>
            <a:t>In this tab, p</a:t>
          </a:r>
          <a:r>
            <a:rPr lang="en-US" sz="1100">
              <a:effectLst/>
              <a:latin typeface="Calibri (Body)"/>
            </a:rPr>
            <a:t>lease provide the data files requested below for produced gas compositions and tank</a:t>
          </a:r>
          <a:r>
            <a:rPr lang="en-US" sz="1100" baseline="0">
              <a:effectLst/>
              <a:latin typeface="Calibri (Body)"/>
            </a:rPr>
            <a:t> simulation model input/output in item A and B</a:t>
          </a:r>
          <a:r>
            <a:rPr lang="en-US" sz="1100">
              <a:effectLst/>
              <a:latin typeface="Calibri (Body)"/>
            </a:rPr>
            <a:t>. These files will be used to develop representative gas compositions by emission source. These data are integral to both accurate calculation of emissions and for developing accurate speciation profiles</a:t>
          </a:r>
          <a:r>
            <a:rPr lang="en-US" sz="1100" baseline="0">
              <a:effectLst/>
              <a:latin typeface="Calibri (Body)"/>
            </a:rPr>
            <a:t> for use in air quality modeling</a:t>
          </a:r>
          <a:r>
            <a:rPr lang="en-US" sz="1100">
              <a:effectLst/>
              <a:latin typeface="Calibri (Body)"/>
            </a:rPr>
            <a:t>.   </a:t>
          </a:r>
          <a:r>
            <a:rPr lang="en-US" sz="1100" b="0" u="sng">
              <a:effectLst/>
              <a:latin typeface="Calibri (Body)"/>
            </a:rPr>
            <a:t>Please provide as many </a:t>
          </a:r>
          <a:r>
            <a:rPr lang="en-US" sz="1100" b="0" u="sng" baseline="0">
              <a:effectLst/>
              <a:latin typeface="Calibri (Body)"/>
            </a:rPr>
            <a:t>gas composition analyses and tank emissions or simulation model run data files as possible</a:t>
          </a:r>
          <a:r>
            <a:rPr lang="en-US" sz="1100" b="0" u="none" baseline="0">
              <a:effectLst/>
              <a:latin typeface="Calibri (Body)"/>
            </a:rPr>
            <a:t>.</a:t>
          </a:r>
          <a:endParaRPr lang="en-US" sz="1100" b="0" u="none">
            <a:effectLst/>
            <a:latin typeface="Calibri (Body)"/>
          </a:endParaRPr>
        </a:p>
        <a:p>
          <a:endParaRPr lang="en-US" sz="1100">
            <a:effectLst/>
            <a:latin typeface="Calibri (Body)"/>
          </a:endParaRPr>
        </a:p>
        <a:p>
          <a:r>
            <a:rPr lang="en-US" sz="1100">
              <a:effectLst/>
              <a:latin typeface="Calibri (Body)"/>
            </a:rPr>
            <a:t>Please provide the information requested in the following items below</a:t>
          </a:r>
          <a:r>
            <a:rPr lang="en-US" sz="1100" baseline="0">
              <a:effectLst/>
              <a:latin typeface="Calibri (Body)"/>
            </a:rPr>
            <a:t> in the yellow-highlighted cells</a:t>
          </a:r>
          <a:r>
            <a:rPr lang="en-US" sz="1100">
              <a:effectLst/>
              <a:latin typeface="Calibri (Body)"/>
            </a:rPr>
            <a:t>:</a:t>
          </a:r>
        </a:p>
        <a:p>
          <a:endParaRPr lang="en-US" sz="1100">
            <a:effectLst/>
            <a:latin typeface="Calibri (Body)"/>
          </a:endParaRPr>
        </a:p>
        <a:p>
          <a:r>
            <a:rPr lang="en-US" sz="1100">
              <a:effectLst/>
              <a:latin typeface="Calibri (Body)"/>
            </a:rPr>
            <a:t>(A) Natural gas composition laboratory analyses.</a:t>
          </a:r>
        </a:p>
        <a:p>
          <a:r>
            <a:rPr lang="en-US" sz="1100">
              <a:effectLst/>
              <a:latin typeface="Calibri (Body)"/>
            </a:rPr>
            <a:t>(B) Condensate tank simulation/emissions model (e.g. HYSYS, Promax, E&amp;P Tank) input </a:t>
          </a:r>
          <a:r>
            <a:rPr lang="en-US" sz="1100">
              <a:solidFill>
                <a:schemeClr val="dk1"/>
              </a:solidFill>
              <a:effectLst/>
              <a:latin typeface="Calibri (Body)"/>
              <a:ea typeface="+mn-ea"/>
              <a:cs typeface="+mn-cs"/>
            </a:rPr>
            <a:t>and </a:t>
          </a:r>
          <a:r>
            <a:rPr lang="en-US" sz="1100">
              <a:effectLst/>
              <a:latin typeface="Calibri (Body)"/>
            </a:rPr>
            <a:t>output files.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Calibri (Body)"/>
              <a:ea typeface="+mn-ea"/>
              <a:cs typeface="+mn-cs"/>
            </a:rPr>
            <a:t>(C) Oil tank simulation/emissions model (e.g. HYSYS, Promax, E&amp;P Tank) input and output files.</a:t>
          </a:r>
          <a:endParaRPr lang="en-US" sz="1100">
            <a:effectLst/>
            <a:latin typeface="Calibri (Body)"/>
          </a:endParaRPr>
        </a:p>
        <a:p>
          <a:endParaRPr lang="en-US" sz="1100">
            <a:effectLst/>
            <a:latin typeface="Calibri (Body)"/>
          </a:endParaRPr>
        </a:p>
        <a:p>
          <a:r>
            <a:rPr lang="en-US" sz="1100">
              <a:effectLst/>
              <a:latin typeface="Calibri (Body)"/>
            </a:rPr>
            <a:t>Provide any comments or notes in the yellow highlighted text box to the right.  </a:t>
          </a:r>
        </a:p>
      </xdr:txBody>
    </xdr:sp>
    <xdr:clientData/>
  </xdr:twoCellAnchor>
  <xdr:twoCellAnchor>
    <xdr:from>
      <xdr:col>8</xdr:col>
      <xdr:colOff>718858</xdr:colOff>
      <xdr:row>2</xdr:row>
      <xdr:rowOff>145677</xdr:rowOff>
    </xdr:from>
    <xdr:to>
      <xdr:col>14</xdr:col>
      <xdr:colOff>435909</xdr:colOff>
      <xdr:row>19</xdr:row>
      <xdr:rowOff>168088</xdr:rowOff>
    </xdr:to>
    <xdr:sp macro="" textlink="">
      <xdr:nvSpPr>
        <xdr:cNvPr id="3" name="TextBox 2">
          <a:extLst>
            <a:ext uri="{FF2B5EF4-FFF2-40B4-BE49-F238E27FC236}">
              <a16:creationId xmlns:a16="http://schemas.microsoft.com/office/drawing/2014/main" id="{4DBAC07E-074E-49A4-B3EF-662C29D7F293}"/>
            </a:ext>
          </a:extLst>
        </xdr:cNvPr>
        <xdr:cNvSpPr txBox="1"/>
      </xdr:nvSpPr>
      <xdr:spPr>
        <a:xfrm>
          <a:off x="11263593" y="683559"/>
          <a:ext cx="6967257" cy="3384176"/>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 (please provide any additional notes or comments):</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ennotesmail.nblenergy.com/Users/skc/Documents/GMI_BeaverCreek/Operator_data/Final_Activity_Data/Encana_data_RE_0624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LCAHY\disk41\PRB_Coalbedmethane\tsd\APP_A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ll_Rig_Emissions Report"/>
      <sheetName val="Blowdown"/>
      <sheetName val="well workovers"/>
      <sheetName val="separators"/>
      <sheetName val="tanks"/>
      <sheetName val="pneumatic_pumps"/>
      <sheetName val="pneumatic_devices"/>
      <sheetName val="dehyrator"/>
      <sheetName val="amine_units"/>
      <sheetName val="workover_rigs"/>
      <sheetName val="completion_rigs"/>
      <sheetName val="drilling_schedule"/>
      <sheetName val="production_schedule"/>
      <sheetName val="Additional Issues_from Operator"/>
      <sheetName val="Well Pad Construction"/>
      <sheetName val="Access Road Construction "/>
      <sheetName val="Pipeline Construction "/>
      <sheetName val="Construction Traffic"/>
      <sheetName val="Pipeline_Traffic"/>
      <sheetName val="Drill Rigs"/>
      <sheetName val="Drill Rig_ Traffic"/>
      <sheetName val="Completion_Const"/>
      <sheetName val="Completion"/>
      <sheetName val="Completion Testing Traffic"/>
      <sheetName val="Tankload out"/>
      <sheetName val="Natural Gas Composition"/>
      <sheetName val="Fugitives"/>
      <sheetName val="Pneumatic Device"/>
      <sheetName val="Heaters"/>
      <sheetName val="Compression"/>
      <sheetName val="Production_Traffic"/>
      <sheetName val="Wellsites Production Facilities"/>
      <sheetName val="In field electric power"/>
      <sheetName val="Additional Questions_ENV"/>
      <sheetName val="vald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1 Cn_HEq_FDust"/>
      <sheetName val="1112 Cn_HEq_Exh"/>
      <sheetName val="1121 Cn_CV_FDust"/>
      <sheetName val="1122 Cn_CV_Exh"/>
      <sheetName val="121 Op_Comp"/>
      <sheetName val="122 Op_DHyd"/>
      <sheetName val="123 Op_CVisit"/>
      <sheetName val="124 Op_WO"/>
      <sheetName val="125 Op_WVisit"/>
      <sheetName val="131&amp;132 Mt_Rd"/>
      <sheetName val="133 Mt_Comp "/>
      <sheetName val="141 Total by act &amp; pol"/>
      <sheetName val="142 Total by pol &amp; yr"/>
      <sheetName val="Tab41a"/>
      <sheetName val="Tab41c"/>
      <sheetName val="Tab42"/>
      <sheetName val="Alt_Eb"/>
      <sheetName val="143 figure"/>
      <sheetName val="cbm-data"/>
      <sheetName val="data for fig"/>
      <sheetName val="NOx"/>
      <sheetName val="PM10"/>
      <sheetName val="PM2P5"/>
      <sheetName val="SO2"/>
      <sheetName val="CO"/>
      <sheetName val="VOC"/>
      <sheetName val="Em Sum"/>
      <sheetName val="Op_Comp (OLD)"/>
      <sheetName val="Rc_Rd"/>
      <sheetName val="Rc_We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27D8FA-B724-4EAD-9E8D-D19FF900CDDB}" name="Table1" displayName="Table1" ref="I3:V19" totalsRowShown="0">
  <autoFilter ref="I3:V19" xr:uid="{13BE2ECA-711D-474B-BF09-9F41E7A54BCF}"/>
  <tableColumns count="14">
    <tableColumn id="1" xr3:uid="{7F661526-196B-4B04-81AC-3ABCA1CD8145}" name="Alaska"/>
    <tableColumn id="2" xr3:uid="{DFE5719C-2954-4C29-BABF-5267A4C89859}" name="Arizona"/>
    <tableColumn id="3" xr3:uid="{94A3F059-E390-4BC9-A275-E6D42EC3C506}" name="Idaho"/>
    <tableColumn id="4" xr3:uid="{C6596F78-A3FB-491A-BCFC-AA1E9E377A27}" name="California"/>
    <tableColumn id="5" xr3:uid="{BE7ED961-E677-46C1-9261-0C1C06673834}" name="Colorado"/>
    <tableColumn id="6" xr3:uid="{8A647138-1E73-4D48-94E9-9FA57625C411}" name="Montana"/>
    <tableColumn id="7" xr3:uid="{20BFA5BA-A4AE-4783-A018-425233912F66}" name="New_Mexico"/>
    <tableColumn id="8" xr3:uid="{45E38D36-E998-46BC-8C6D-824E2D55DDC1}" name="Nevada"/>
    <tableColumn id="9" xr3:uid="{1E61BFA3-E4D4-419F-9EFE-D2C2F36EC46E}" name="North_Dakota"/>
    <tableColumn id="10" xr3:uid="{D9E3ADE3-D668-4823-AC3D-9590557388EE}" name="Oregon"/>
    <tableColumn id="11" xr3:uid="{60D237C8-F891-412C-AEDF-415B2B7702BD}" name="South_Dakota"/>
    <tableColumn id="12" xr3:uid="{9EA41409-FB34-4B2F-9960-71023E0A8DA4}" name="Washington"/>
    <tableColumn id="13" xr3:uid="{B7ED7E68-E7E3-4F30-B26D-D6F106188B33}" name="Wyoming"/>
    <tableColumn id="14" xr3:uid="{39F45305-68DF-4A4A-8975-5D64F3DF6058}" name="Utah"/>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FC0E54B-4CD0-4B14-8504-A19ADB06D137}" name="Table13" displayName="Table13" ref="I134:V150" totalsRowShown="0">
  <autoFilter ref="I134:V150" xr:uid="{5AC6EFAD-4BE2-4DA7-A401-77603A726797}"/>
  <tableColumns count="14">
    <tableColumn id="1" xr3:uid="{03A550BE-561B-4A5D-ADD7-BCE1D438A88A}" name="Alaska">
      <calculatedColumnFormula>IF(I4="", "", MATCH(I4&amp;" , "&amp;I$2, $G$25:$G$126, 0))</calculatedColumnFormula>
    </tableColumn>
    <tableColumn id="2" xr3:uid="{8753CB6D-385D-4EBB-9809-8BC93C902E48}" name="Arizona">
      <calculatedColumnFormula>IF(J4="", "", MATCH(J4&amp;" , "&amp;J$2, $G$25:$G$126, 0))</calculatedColumnFormula>
    </tableColumn>
    <tableColumn id="3" xr3:uid="{44035196-75EA-4101-A719-B8DB7E3F8908}" name="Idaho">
      <calculatedColumnFormula>IF(K4="", "", MATCH(K4&amp;" , "&amp;K$2, $G$25:$G$126, 0))</calculatedColumnFormula>
    </tableColumn>
    <tableColumn id="4" xr3:uid="{ABA98D4F-F290-45E6-8CB5-7EE761FE8FC6}" name="California">
      <calculatedColumnFormula>IF(L4="", "", MATCH(L4&amp;" , "&amp;L$2, $G$25:$G$126, 0))</calculatedColumnFormula>
    </tableColumn>
    <tableColumn id="5" xr3:uid="{BD7955C3-0FB8-47C8-B998-C4D5BE895A61}" name="Colorado">
      <calculatedColumnFormula>IF(M4="", "", MATCH(M4&amp;" , "&amp;M$2, $G$25:$G$126, 0))</calculatedColumnFormula>
    </tableColumn>
    <tableColumn id="6" xr3:uid="{D1CEE410-5CBB-49BB-A2D4-59FF1CCE5798}" name="Montana">
      <calculatedColumnFormula>IF(N4="", "", MATCH(N4&amp;" , "&amp;N$2, $G$25:$G$126, 0))</calculatedColumnFormula>
    </tableColumn>
    <tableColumn id="7" xr3:uid="{CA7418E2-CBB9-4D3E-8C5A-FD43FD0EFBA3}" name="New_Mexico">
      <calculatedColumnFormula>IF(O4="", "", MATCH(O4&amp;" , "&amp;O$2, $G$25:$G$126, 0))</calculatedColumnFormula>
    </tableColumn>
    <tableColumn id="8" xr3:uid="{006345D9-F1E9-4E62-964E-04155A384241}" name="Nevada">
      <calculatedColumnFormula>IF(P4="", "", MATCH(P4&amp;" , "&amp;P$2, $G$25:$G$126, 0))</calculatedColumnFormula>
    </tableColumn>
    <tableColumn id="9" xr3:uid="{17592ACA-4DE6-42DE-BBE9-CE5E72EE3F82}" name="North_Dakota">
      <calculatedColumnFormula>IF(Q4="", "", MATCH(Q4&amp;" , "&amp;Q$2, $G$25:$G$126, 0))</calculatedColumnFormula>
    </tableColumn>
    <tableColumn id="10" xr3:uid="{CB02D403-B1C6-4790-AA15-174175EC1C7E}" name="Oregon">
      <calculatedColumnFormula>IF(R4="", "", MATCH(R4&amp;" , "&amp;R$2, $G$25:$G$126, 0))</calculatedColumnFormula>
    </tableColumn>
    <tableColumn id="11" xr3:uid="{8C841DCE-ED46-4645-B28A-94DED7ACA7E8}" name="South_Dakota">
      <calculatedColumnFormula>IF(S4="", "", MATCH(S4&amp;" , "&amp;S$2, $G$25:$G$126, 0))</calculatedColumnFormula>
    </tableColumn>
    <tableColumn id="12" xr3:uid="{5FCA2A6D-ECE3-46C8-8652-313ADEF12750}" name="Washington">
      <calculatedColumnFormula>IF(T4="", "", MATCH(T4&amp;" , "&amp;T$2, $G$25:$G$126, 0))</calculatedColumnFormula>
    </tableColumn>
    <tableColumn id="13" xr3:uid="{AFE4D41F-C72C-4B9E-9BD6-FC176E341DB0}" name="Wyoming">
      <calculatedColumnFormula>IF(U4="", "", MATCH(U4&amp;" , "&amp;U$2, $G$25:$G$126, 0))</calculatedColumnFormula>
    </tableColumn>
    <tableColumn id="14" xr3:uid="{8EF6A69C-EE4B-4823-B3A2-BF32A506B438}" name="Utah">
      <calculatedColumnFormula>IF(V4="", "", MATCH(V4&amp;" , "&amp;V$2, $G$25:$G$126, 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zoomScale="85" zoomScaleNormal="85" workbookViewId="0">
      <selection sqref="A1:D1"/>
    </sheetView>
  </sheetViews>
  <sheetFormatPr defaultRowHeight="12.75"/>
  <cols>
    <col min="1" max="1" width="67.140625" style="185" customWidth="1"/>
    <col min="2" max="2" width="9.85546875" style="185" customWidth="1"/>
    <col min="3" max="3" width="4.140625" style="185" bestFit="1" customWidth="1"/>
    <col min="4" max="4" width="61.140625" style="185" customWidth="1"/>
    <col min="5" max="7" width="18.7109375" style="185" customWidth="1"/>
    <col min="8" max="255" width="9.140625" style="185"/>
    <col min="256" max="256" width="4.42578125" style="185" customWidth="1"/>
    <col min="257" max="257" width="42" style="185" customWidth="1"/>
    <col min="258" max="258" width="13.140625" style="185" customWidth="1"/>
    <col min="259" max="259" width="12" style="185" customWidth="1"/>
    <col min="260" max="263" width="18.7109375" style="185" customWidth="1"/>
    <col min="264" max="511" width="9.140625" style="185"/>
    <col min="512" max="512" width="4.42578125" style="185" customWidth="1"/>
    <col min="513" max="513" width="42" style="185" customWidth="1"/>
    <col min="514" max="514" width="13.140625" style="185" customWidth="1"/>
    <col min="515" max="515" width="12" style="185" customWidth="1"/>
    <col min="516" max="519" width="18.7109375" style="185" customWidth="1"/>
    <col min="520" max="767" width="9.140625" style="185"/>
    <col min="768" max="768" width="4.42578125" style="185" customWidth="1"/>
    <col min="769" max="769" width="42" style="185" customWidth="1"/>
    <col min="770" max="770" width="13.140625" style="185" customWidth="1"/>
    <col min="771" max="771" width="12" style="185" customWidth="1"/>
    <col min="772" max="775" width="18.7109375" style="185" customWidth="1"/>
    <col min="776" max="1023" width="9.140625" style="185"/>
    <col min="1024" max="1024" width="4.42578125" style="185" customWidth="1"/>
    <col min="1025" max="1025" width="42" style="185" customWidth="1"/>
    <col min="1026" max="1026" width="13.140625" style="185" customWidth="1"/>
    <col min="1027" max="1027" width="12" style="185" customWidth="1"/>
    <col min="1028" max="1031" width="18.7109375" style="185" customWidth="1"/>
    <col min="1032" max="1279" width="9.140625" style="185"/>
    <col min="1280" max="1280" width="4.42578125" style="185" customWidth="1"/>
    <col min="1281" max="1281" width="42" style="185" customWidth="1"/>
    <col min="1282" max="1282" width="13.140625" style="185" customWidth="1"/>
    <col min="1283" max="1283" width="12" style="185" customWidth="1"/>
    <col min="1284" max="1287" width="18.7109375" style="185" customWidth="1"/>
    <col min="1288" max="1535" width="9.140625" style="185"/>
    <col min="1536" max="1536" width="4.42578125" style="185" customWidth="1"/>
    <col min="1537" max="1537" width="42" style="185" customWidth="1"/>
    <col min="1538" max="1538" width="13.140625" style="185" customWidth="1"/>
    <col min="1539" max="1539" width="12" style="185" customWidth="1"/>
    <col min="1540" max="1543" width="18.7109375" style="185" customWidth="1"/>
    <col min="1544" max="1791" width="9.140625" style="185"/>
    <col min="1792" max="1792" width="4.42578125" style="185" customWidth="1"/>
    <col min="1793" max="1793" width="42" style="185" customWidth="1"/>
    <col min="1794" max="1794" width="13.140625" style="185" customWidth="1"/>
    <col min="1795" max="1795" width="12" style="185" customWidth="1"/>
    <col min="1796" max="1799" width="18.7109375" style="185" customWidth="1"/>
    <col min="1800" max="2047" width="9.140625" style="185"/>
    <col min="2048" max="2048" width="4.42578125" style="185" customWidth="1"/>
    <col min="2049" max="2049" width="42" style="185" customWidth="1"/>
    <col min="2050" max="2050" width="13.140625" style="185" customWidth="1"/>
    <col min="2051" max="2051" width="12" style="185" customWidth="1"/>
    <col min="2052" max="2055" width="18.7109375" style="185" customWidth="1"/>
    <col min="2056" max="2303" width="9.140625" style="185"/>
    <col min="2304" max="2304" width="4.42578125" style="185" customWidth="1"/>
    <col min="2305" max="2305" width="42" style="185" customWidth="1"/>
    <col min="2306" max="2306" width="13.140625" style="185" customWidth="1"/>
    <col min="2307" max="2307" width="12" style="185" customWidth="1"/>
    <col min="2308" max="2311" width="18.7109375" style="185" customWidth="1"/>
    <col min="2312" max="2559" width="9.140625" style="185"/>
    <col min="2560" max="2560" width="4.42578125" style="185" customWidth="1"/>
    <col min="2561" max="2561" width="42" style="185" customWidth="1"/>
    <col min="2562" max="2562" width="13.140625" style="185" customWidth="1"/>
    <col min="2563" max="2563" width="12" style="185" customWidth="1"/>
    <col min="2564" max="2567" width="18.7109375" style="185" customWidth="1"/>
    <col min="2568" max="2815" width="9.140625" style="185"/>
    <col min="2816" max="2816" width="4.42578125" style="185" customWidth="1"/>
    <col min="2817" max="2817" width="42" style="185" customWidth="1"/>
    <col min="2818" max="2818" width="13.140625" style="185" customWidth="1"/>
    <col min="2819" max="2819" width="12" style="185" customWidth="1"/>
    <col min="2820" max="2823" width="18.7109375" style="185" customWidth="1"/>
    <col min="2824" max="3071" width="9.140625" style="185"/>
    <col min="3072" max="3072" width="4.42578125" style="185" customWidth="1"/>
    <col min="3073" max="3073" width="42" style="185" customWidth="1"/>
    <col min="3074" max="3074" width="13.140625" style="185" customWidth="1"/>
    <col min="3075" max="3075" width="12" style="185" customWidth="1"/>
    <col min="3076" max="3079" width="18.7109375" style="185" customWidth="1"/>
    <col min="3080" max="3327" width="9.140625" style="185"/>
    <col min="3328" max="3328" width="4.42578125" style="185" customWidth="1"/>
    <col min="3329" max="3329" width="42" style="185" customWidth="1"/>
    <col min="3330" max="3330" width="13.140625" style="185" customWidth="1"/>
    <col min="3331" max="3331" width="12" style="185" customWidth="1"/>
    <col min="3332" max="3335" width="18.7109375" style="185" customWidth="1"/>
    <col min="3336" max="3583" width="9.140625" style="185"/>
    <col min="3584" max="3584" width="4.42578125" style="185" customWidth="1"/>
    <col min="3585" max="3585" width="42" style="185" customWidth="1"/>
    <col min="3586" max="3586" width="13.140625" style="185" customWidth="1"/>
    <col min="3587" max="3587" width="12" style="185" customWidth="1"/>
    <col min="3588" max="3591" width="18.7109375" style="185" customWidth="1"/>
    <col min="3592" max="3839" width="9.140625" style="185"/>
    <col min="3840" max="3840" width="4.42578125" style="185" customWidth="1"/>
    <col min="3841" max="3841" width="42" style="185" customWidth="1"/>
    <col min="3842" max="3842" width="13.140625" style="185" customWidth="1"/>
    <col min="3843" max="3843" width="12" style="185" customWidth="1"/>
    <col min="3844" max="3847" width="18.7109375" style="185" customWidth="1"/>
    <col min="3848" max="4095" width="9.140625" style="185"/>
    <col min="4096" max="4096" width="4.42578125" style="185" customWidth="1"/>
    <col min="4097" max="4097" width="42" style="185" customWidth="1"/>
    <col min="4098" max="4098" width="13.140625" style="185" customWidth="1"/>
    <col min="4099" max="4099" width="12" style="185" customWidth="1"/>
    <col min="4100" max="4103" width="18.7109375" style="185" customWidth="1"/>
    <col min="4104" max="4351" width="9.140625" style="185"/>
    <col min="4352" max="4352" width="4.42578125" style="185" customWidth="1"/>
    <col min="4353" max="4353" width="42" style="185" customWidth="1"/>
    <col min="4354" max="4354" width="13.140625" style="185" customWidth="1"/>
    <col min="4355" max="4355" width="12" style="185" customWidth="1"/>
    <col min="4356" max="4359" width="18.7109375" style="185" customWidth="1"/>
    <col min="4360" max="4607" width="9.140625" style="185"/>
    <col min="4608" max="4608" width="4.42578125" style="185" customWidth="1"/>
    <col min="4609" max="4609" width="42" style="185" customWidth="1"/>
    <col min="4610" max="4610" width="13.140625" style="185" customWidth="1"/>
    <col min="4611" max="4611" width="12" style="185" customWidth="1"/>
    <col min="4612" max="4615" width="18.7109375" style="185" customWidth="1"/>
    <col min="4616" max="4863" width="9.140625" style="185"/>
    <col min="4864" max="4864" width="4.42578125" style="185" customWidth="1"/>
    <col min="4865" max="4865" width="42" style="185" customWidth="1"/>
    <col min="4866" max="4866" width="13.140625" style="185" customWidth="1"/>
    <col min="4867" max="4867" width="12" style="185" customWidth="1"/>
    <col min="4868" max="4871" width="18.7109375" style="185" customWidth="1"/>
    <col min="4872" max="5119" width="9.140625" style="185"/>
    <col min="5120" max="5120" width="4.42578125" style="185" customWidth="1"/>
    <col min="5121" max="5121" width="42" style="185" customWidth="1"/>
    <col min="5122" max="5122" width="13.140625" style="185" customWidth="1"/>
    <col min="5123" max="5123" width="12" style="185" customWidth="1"/>
    <col min="5124" max="5127" width="18.7109375" style="185" customWidth="1"/>
    <col min="5128" max="5375" width="9.140625" style="185"/>
    <col min="5376" max="5376" width="4.42578125" style="185" customWidth="1"/>
    <col min="5377" max="5377" width="42" style="185" customWidth="1"/>
    <col min="5378" max="5378" width="13.140625" style="185" customWidth="1"/>
    <col min="5379" max="5379" width="12" style="185" customWidth="1"/>
    <col min="5380" max="5383" width="18.7109375" style="185" customWidth="1"/>
    <col min="5384" max="5631" width="9.140625" style="185"/>
    <col min="5632" max="5632" width="4.42578125" style="185" customWidth="1"/>
    <col min="5633" max="5633" width="42" style="185" customWidth="1"/>
    <col min="5634" max="5634" width="13.140625" style="185" customWidth="1"/>
    <col min="5635" max="5635" width="12" style="185" customWidth="1"/>
    <col min="5636" max="5639" width="18.7109375" style="185" customWidth="1"/>
    <col min="5640" max="5887" width="9.140625" style="185"/>
    <col min="5888" max="5888" width="4.42578125" style="185" customWidth="1"/>
    <col min="5889" max="5889" width="42" style="185" customWidth="1"/>
    <col min="5890" max="5890" width="13.140625" style="185" customWidth="1"/>
    <col min="5891" max="5891" width="12" style="185" customWidth="1"/>
    <col min="5892" max="5895" width="18.7109375" style="185" customWidth="1"/>
    <col min="5896" max="6143" width="9.140625" style="185"/>
    <col min="6144" max="6144" width="4.42578125" style="185" customWidth="1"/>
    <col min="6145" max="6145" width="42" style="185" customWidth="1"/>
    <col min="6146" max="6146" width="13.140625" style="185" customWidth="1"/>
    <col min="6147" max="6147" width="12" style="185" customWidth="1"/>
    <col min="6148" max="6151" width="18.7109375" style="185" customWidth="1"/>
    <col min="6152" max="6399" width="9.140625" style="185"/>
    <col min="6400" max="6400" width="4.42578125" style="185" customWidth="1"/>
    <col min="6401" max="6401" width="42" style="185" customWidth="1"/>
    <col min="6402" max="6402" width="13.140625" style="185" customWidth="1"/>
    <col min="6403" max="6403" width="12" style="185" customWidth="1"/>
    <col min="6404" max="6407" width="18.7109375" style="185" customWidth="1"/>
    <col min="6408" max="6655" width="9.140625" style="185"/>
    <col min="6656" max="6656" width="4.42578125" style="185" customWidth="1"/>
    <col min="6657" max="6657" width="42" style="185" customWidth="1"/>
    <col min="6658" max="6658" width="13.140625" style="185" customWidth="1"/>
    <col min="6659" max="6659" width="12" style="185" customWidth="1"/>
    <col min="6660" max="6663" width="18.7109375" style="185" customWidth="1"/>
    <col min="6664" max="6911" width="9.140625" style="185"/>
    <col min="6912" max="6912" width="4.42578125" style="185" customWidth="1"/>
    <col min="6913" max="6913" width="42" style="185" customWidth="1"/>
    <col min="6914" max="6914" width="13.140625" style="185" customWidth="1"/>
    <col min="6915" max="6915" width="12" style="185" customWidth="1"/>
    <col min="6916" max="6919" width="18.7109375" style="185" customWidth="1"/>
    <col min="6920" max="7167" width="9.140625" style="185"/>
    <col min="7168" max="7168" width="4.42578125" style="185" customWidth="1"/>
    <col min="7169" max="7169" width="42" style="185" customWidth="1"/>
    <col min="7170" max="7170" width="13.140625" style="185" customWidth="1"/>
    <col min="7171" max="7171" width="12" style="185" customWidth="1"/>
    <col min="7172" max="7175" width="18.7109375" style="185" customWidth="1"/>
    <col min="7176" max="7423" width="9.140625" style="185"/>
    <col min="7424" max="7424" width="4.42578125" style="185" customWidth="1"/>
    <col min="7425" max="7425" width="42" style="185" customWidth="1"/>
    <col min="7426" max="7426" width="13.140625" style="185" customWidth="1"/>
    <col min="7427" max="7427" width="12" style="185" customWidth="1"/>
    <col min="7428" max="7431" width="18.7109375" style="185" customWidth="1"/>
    <col min="7432" max="7679" width="9.140625" style="185"/>
    <col min="7680" max="7680" width="4.42578125" style="185" customWidth="1"/>
    <col min="7681" max="7681" width="42" style="185" customWidth="1"/>
    <col min="7682" max="7682" width="13.140625" style="185" customWidth="1"/>
    <col min="7683" max="7683" width="12" style="185" customWidth="1"/>
    <col min="7684" max="7687" width="18.7109375" style="185" customWidth="1"/>
    <col min="7688" max="7935" width="9.140625" style="185"/>
    <col min="7936" max="7936" width="4.42578125" style="185" customWidth="1"/>
    <col min="7937" max="7937" width="42" style="185" customWidth="1"/>
    <col min="7938" max="7938" width="13.140625" style="185" customWidth="1"/>
    <col min="7939" max="7939" width="12" style="185" customWidth="1"/>
    <col min="7940" max="7943" width="18.7109375" style="185" customWidth="1"/>
    <col min="7944" max="8191" width="9.140625" style="185"/>
    <col min="8192" max="8192" width="4.42578125" style="185" customWidth="1"/>
    <col min="8193" max="8193" width="42" style="185" customWidth="1"/>
    <col min="8194" max="8194" width="13.140625" style="185" customWidth="1"/>
    <col min="8195" max="8195" width="12" style="185" customWidth="1"/>
    <col min="8196" max="8199" width="18.7109375" style="185" customWidth="1"/>
    <col min="8200" max="8447" width="9.140625" style="185"/>
    <col min="8448" max="8448" width="4.42578125" style="185" customWidth="1"/>
    <col min="8449" max="8449" width="42" style="185" customWidth="1"/>
    <col min="8450" max="8450" width="13.140625" style="185" customWidth="1"/>
    <col min="8451" max="8451" width="12" style="185" customWidth="1"/>
    <col min="8452" max="8455" width="18.7109375" style="185" customWidth="1"/>
    <col min="8456" max="8703" width="9.140625" style="185"/>
    <col min="8704" max="8704" width="4.42578125" style="185" customWidth="1"/>
    <col min="8705" max="8705" width="42" style="185" customWidth="1"/>
    <col min="8706" max="8706" width="13.140625" style="185" customWidth="1"/>
    <col min="8707" max="8707" width="12" style="185" customWidth="1"/>
    <col min="8708" max="8711" width="18.7109375" style="185" customWidth="1"/>
    <col min="8712" max="8959" width="9.140625" style="185"/>
    <col min="8960" max="8960" width="4.42578125" style="185" customWidth="1"/>
    <col min="8961" max="8961" width="42" style="185" customWidth="1"/>
    <col min="8962" max="8962" width="13.140625" style="185" customWidth="1"/>
    <col min="8963" max="8963" width="12" style="185" customWidth="1"/>
    <col min="8964" max="8967" width="18.7109375" style="185" customWidth="1"/>
    <col min="8968" max="9215" width="9.140625" style="185"/>
    <col min="9216" max="9216" width="4.42578125" style="185" customWidth="1"/>
    <col min="9217" max="9217" width="42" style="185" customWidth="1"/>
    <col min="9218" max="9218" width="13.140625" style="185" customWidth="1"/>
    <col min="9219" max="9219" width="12" style="185" customWidth="1"/>
    <col min="9220" max="9223" width="18.7109375" style="185" customWidth="1"/>
    <col min="9224" max="9471" width="9.140625" style="185"/>
    <col min="9472" max="9472" width="4.42578125" style="185" customWidth="1"/>
    <col min="9473" max="9473" width="42" style="185" customWidth="1"/>
    <col min="9474" max="9474" width="13.140625" style="185" customWidth="1"/>
    <col min="9475" max="9475" width="12" style="185" customWidth="1"/>
    <col min="9476" max="9479" width="18.7109375" style="185" customWidth="1"/>
    <col min="9480" max="9727" width="9.140625" style="185"/>
    <col min="9728" max="9728" width="4.42578125" style="185" customWidth="1"/>
    <col min="9729" max="9729" width="42" style="185" customWidth="1"/>
    <col min="9730" max="9730" width="13.140625" style="185" customWidth="1"/>
    <col min="9731" max="9731" width="12" style="185" customWidth="1"/>
    <col min="9732" max="9735" width="18.7109375" style="185" customWidth="1"/>
    <col min="9736" max="9983" width="9.140625" style="185"/>
    <col min="9984" max="9984" width="4.42578125" style="185" customWidth="1"/>
    <col min="9985" max="9985" width="42" style="185" customWidth="1"/>
    <col min="9986" max="9986" width="13.140625" style="185" customWidth="1"/>
    <col min="9987" max="9987" width="12" style="185" customWidth="1"/>
    <col min="9988" max="9991" width="18.7109375" style="185" customWidth="1"/>
    <col min="9992" max="10239" width="9.140625" style="185"/>
    <col min="10240" max="10240" width="4.42578125" style="185" customWidth="1"/>
    <col min="10241" max="10241" width="42" style="185" customWidth="1"/>
    <col min="10242" max="10242" width="13.140625" style="185" customWidth="1"/>
    <col min="10243" max="10243" width="12" style="185" customWidth="1"/>
    <col min="10244" max="10247" width="18.7109375" style="185" customWidth="1"/>
    <col min="10248" max="10495" width="9.140625" style="185"/>
    <col min="10496" max="10496" width="4.42578125" style="185" customWidth="1"/>
    <col min="10497" max="10497" width="42" style="185" customWidth="1"/>
    <col min="10498" max="10498" width="13.140625" style="185" customWidth="1"/>
    <col min="10499" max="10499" width="12" style="185" customWidth="1"/>
    <col min="10500" max="10503" width="18.7109375" style="185" customWidth="1"/>
    <col min="10504" max="10751" width="9.140625" style="185"/>
    <col min="10752" max="10752" width="4.42578125" style="185" customWidth="1"/>
    <col min="10753" max="10753" width="42" style="185" customWidth="1"/>
    <col min="10754" max="10754" width="13.140625" style="185" customWidth="1"/>
    <col min="10755" max="10755" width="12" style="185" customWidth="1"/>
    <col min="10756" max="10759" width="18.7109375" style="185" customWidth="1"/>
    <col min="10760" max="11007" width="9.140625" style="185"/>
    <col min="11008" max="11008" width="4.42578125" style="185" customWidth="1"/>
    <col min="11009" max="11009" width="42" style="185" customWidth="1"/>
    <col min="11010" max="11010" width="13.140625" style="185" customWidth="1"/>
    <col min="11011" max="11011" width="12" style="185" customWidth="1"/>
    <col min="11012" max="11015" width="18.7109375" style="185" customWidth="1"/>
    <col min="11016" max="11263" width="9.140625" style="185"/>
    <col min="11264" max="11264" width="4.42578125" style="185" customWidth="1"/>
    <col min="11265" max="11265" width="42" style="185" customWidth="1"/>
    <col min="11266" max="11266" width="13.140625" style="185" customWidth="1"/>
    <col min="11267" max="11267" width="12" style="185" customWidth="1"/>
    <col min="11268" max="11271" width="18.7109375" style="185" customWidth="1"/>
    <col min="11272" max="11519" width="9.140625" style="185"/>
    <col min="11520" max="11520" width="4.42578125" style="185" customWidth="1"/>
    <col min="11521" max="11521" width="42" style="185" customWidth="1"/>
    <col min="11522" max="11522" width="13.140625" style="185" customWidth="1"/>
    <col min="11523" max="11523" width="12" style="185" customWidth="1"/>
    <col min="11524" max="11527" width="18.7109375" style="185" customWidth="1"/>
    <col min="11528" max="11775" width="9.140625" style="185"/>
    <col min="11776" max="11776" width="4.42578125" style="185" customWidth="1"/>
    <col min="11777" max="11777" width="42" style="185" customWidth="1"/>
    <col min="11778" max="11778" width="13.140625" style="185" customWidth="1"/>
    <col min="11779" max="11779" width="12" style="185" customWidth="1"/>
    <col min="11780" max="11783" width="18.7109375" style="185" customWidth="1"/>
    <col min="11784" max="12031" width="9.140625" style="185"/>
    <col min="12032" max="12032" width="4.42578125" style="185" customWidth="1"/>
    <col min="12033" max="12033" width="42" style="185" customWidth="1"/>
    <col min="12034" max="12034" width="13.140625" style="185" customWidth="1"/>
    <col min="12035" max="12035" width="12" style="185" customWidth="1"/>
    <col min="12036" max="12039" width="18.7109375" style="185" customWidth="1"/>
    <col min="12040" max="12287" width="9.140625" style="185"/>
    <col min="12288" max="12288" width="4.42578125" style="185" customWidth="1"/>
    <col min="12289" max="12289" width="42" style="185" customWidth="1"/>
    <col min="12290" max="12290" width="13.140625" style="185" customWidth="1"/>
    <col min="12291" max="12291" width="12" style="185" customWidth="1"/>
    <col min="12292" max="12295" width="18.7109375" style="185" customWidth="1"/>
    <col min="12296" max="12543" width="9.140625" style="185"/>
    <col min="12544" max="12544" width="4.42578125" style="185" customWidth="1"/>
    <col min="12545" max="12545" width="42" style="185" customWidth="1"/>
    <col min="12546" max="12546" width="13.140625" style="185" customWidth="1"/>
    <col min="12547" max="12547" width="12" style="185" customWidth="1"/>
    <col min="12548" max="12551" width="18.7109375" style="185" customWidth="1"/>
    <col min="12552" max="12799" width="9.140625" style="185"/>
    <col min="12800" max="12800" width="4.42578125" style="185" customWidth="1"/>
    <col min="12801" max="12801" width="42" style="185" customWidth="1"/>
    <col min="12802" max="12802" width="13.140625" style="185" customWidth="1"/>
    <col min="12803" max="12803" width="12" style="185" customWidth="1"/>
    <col min="12804" max="12807" width="18.7109375" style="185" customWidth="1"/>
    <col min="12808" max="13055" width="9.140625" style="185"/>
    <col min="13056" max="13056" width="4.42578125" style="185" customWidth="1"/>
    <col min="13057" max="13057" width="42" style="185" customWidth="1"/>
    <col min="13058" max="13058" width="13.140625" style="185" customWidth="1"/>
    <col min="13059" max="13059" width="12" style="185" customWidth="1"/>
    <col min="13060" max="13063" width="18.7109375" style="185" customWidth="1"/>
    <col min="13064" max="13311" width="9.140625" style="185"/>
    <col min="13312" max="13312" width="4.42578125" style="185" customWidth="1"/>
    <col min="13313" max="13313" width="42" style="185" customWidth="1"/>
    <col min="13314" max="13314" width="13.140625" style="185" customWidth="1"/>
    <col min="13315" max="13315" width="12" style="185" customWidth="1"/>
    <col min="13316" max="13319" width="18.7109375" style="185" customWidth="1"/>
    <col min="13320" max="13567" width="9.140625" style="185"/>
    <col min="13568" max="13568" width="4.42578125" style="185" customWidth="1"/>
    <col min="13569" max="13569" width="42" style="185" customWidth="1"/>
    <col min="13570" max="13570" width="13.140625" style="185" customWidth="1"/>
    <col min="13571" max="13571" width="12" style="185" customWidth="1"/>
    <col min="13572" max="13575" width="18.7109375" style="185" customWidth="1"/>
    <col min="13576" max="13823" width="9.140625" style="185"/>
    <col min="13824" max="13824" width="4.42578125" style="185" customWidth="1"/>
    <col min="13825" max="13825" width="42" style="185" customWidth="1"/>
    <col min="13826" max="13826" width="13.140625" style="185" customWidth="1"/>
    <col min="13827" max="13827" width="12" style="185" customWidth="1"/>
    <col min="13828" max="13831" width="18.7109375" style="185" customWidth="1"/>
    <col min="13832" max="14079" width="9.140625" style="185"/>
    <col min="14080" max="14080" width="4.42578125" style="185" customWidth="1"/>
    <col min="14081" max="14081" width="42" style="185" customWidth="1"/>
    <col min="14082" max="14082" width="13.140625" style="185" customWidth="1"/>
    <col min="14083" max="14083" width="12" style="185" customWidth="1"/>
    <col min="14084" max="14087" width="18.7109375" style="185" customWidth="1"/>
    <col min="14088" max="14335" width="9.140625" style="185"/>
    <col min="14336" max="14336" width="4.42578125" style="185" customWidth="1"/>
    <col min="14337" max="14337" width="42" style="185" customWidth="1"/>
    <col min="14338" max="14338" width="13.140625" style="185" customWidth="1"/>
    <col min="14339" max="14339" width="12" style="185" customWidth="1"/>
    <col min="14340" max="14343" width="18.7109375" style="185" customWidth="1"/>
    <col min="14344" max="14591" width="9.140625" style="185"/>
    <col min="14592" max="14592" width="4.42578125" style="185" customWidth="1"/>
    <col min="14593" max="14593" width="42" style="185" customWidth="1"/>
    <col min="14594" max="14594" width="13.140625" style="185" customWidth="1"/>
    <col min="14595" max="14595" width="12" style="185" customWidth="1"/>
    <col min="14596" max="14599" width="18.7109375" style="185" customWidth="1"/>
    <col min="14600" max="14847" width="9.140625" style="185"/>
    <col min="14848" max="14848" width="4.42578125" style="185" customWidth="1"/>
    <col min="14849" max="14849" width="42" style="185" customWidth="1"/>
    <col min="14850" max="14850" width="13.140625" style="185" customWidth="1"/>
    <col min="14851" max="14851" width="12" style="185" customWidth="1"/>
    <col min="14852" max="14855" width="18.7109375" style="185" customWidth="1"/>
    <col min="14856" max="15103" width="9.140625" style="185"/>
    <col min="15104" max="15104" width="4.42578125" style="185" customWidth="1"/>
    <col min="15105" max="15105" width="42" style="185" customWidth="1"/>
    <col min="15106" max="15106" width="13.140625" style="185" customWidth="1"/>
    <col min="15107" max="15107" width="12" style="185" customWidth="1"/>
    <col min="15108" max="15111" width="18.7109375" style="185" customWidth="1"/>
    <col min="15112" max="15359" width="9.140625" style="185"/>
    <col min="15360" max="15360" width="4.42578125" style="185" customWidth="1"/>
    <col min="15361" max="15361" width="42" style="185" customWidth="1"/>
    <col min="15362" max="15362" width="13.140625" style="185" customWidth="1"/>
    <col min="15363" max="15363" width="12" style="185" customWidth="1"/>
    <col min="15364" max="15367" width="18.7109375" style="185" customWidth="1"/>
    <col min="15368" max="15615" width="9.140625" style="185"/>
    <col min="15616" max="15616" width="4.42578125" style="185" customWidth="1"/>
    <col min="15617" max="15617" width="42" style="185" customWidth="1"/>
    <col min="15618" max="15618" width="13.140625" style="185" customWidth="1"/>
    <col min="15619" max="15619" width="12" style="185" customWidth="1"/>
    <col min="15620" max="15623" width="18.7109375" style="185" customWidth="1"/>
    <col min="15624" max="15871" width="9.140625" style="185"/>
    <col min="15872" max="15872" width="4.42578125" style="185" customWidth="1"/>
    <col min="15873" max="15873" width="42" style="185" customWidth="1"/>
    <col min="15874" max="15874" width="13.140625" style="185" customWidth="1"/>
    <col min="15875" max="15875" width="12" style="185" customWidth="1"/>
    <col min="15876" max="15879" width="18.7109375" style="185" customWidth="1"/>
    <col min="15880" max="16127" width="9.140625" style="185"/>
    <col min="16128" max="16128" width="4.42578125" style="185" customWidth="1"/>
    <col min="16129" max="16129" width="42" style="185" customWidth="1"/>
    <col min="16130" max="16130" width="13.140625" style="185" customWidth="1"/>
    <col min="16131" max="16131" width="12" style="185" customWidth="1"/>
    <col min="16132" max="16135" width="18.7109375" style="185" customWidth="1"/>
    <col min="16136" max="16384" width="9.140625" style="185"/>
  </cols>
  <sheetData>
    <row r="1" spans="1:14" ht="21">
      <c r="A1" s="184" t="s">
        <v>88</v>
      </c>
      <c r="B1" s="184"/>
      <c r="C1" s="184"/>
      <c r="D1" s="184"/>
    </row>
    <row r="2" spans="1:14" ht="21">
      <c r="A2" s="184" t="s">
        <v>695</v>
      </c>
      <c r="B2" s="184"/>
      <c r="C2" s="184"/>
      <c r="D2" s="184"/>
    </row>
    <row r="3" spans="1:14" s="188" customFormat="1" ht="21">
      <c r="A3" s="186"/>
      <c r="B3" s="187"/>
      <c r="C3" s="187"/>
      <c r="F3" s="189"/>
      <c r="G3" s="189"/>
      <c r="H3" s="189"/>
      <c r="I3" s="189"/>
      <c r="J3" s="189"/>
      <c r="K3" s="185"/>
      <c r="L3" s="185"/>
      <c r="M3" s="185"/>
      <c r="N3" s="185"/>
    </row>
    <row r="4" spans="1:14" s="188" customFormat="1" ht="31.35" customHeight="1">
      <c r="B4" s="187"/>
      <c r="C4" s="190" t="s">
        <v>696</v>
      </c>
      <c r="D4" s="190"/>
      <c r="G4" s="191"/>
    </row>
    <row r="5" spans="1:14" s="188" customFormat="1" ht="15.75">
      <c r="C5" s="192" t="s">
        <v>15</v>
      </c>
      <c r="D5" s="193" t="s">
        <v>95</v>
      </c>
      <c r="G5" s="194"/>
      <c r="H5" s="191"/>
    </row>
    <row r="6" spans="1:14" s="188" customFormat="1" ht="15.75">
      <c r="C6" s="195" t="s">
        <v>697</v>
      </c>
      <c r="D6" s="196"/>
      <c r="G6" s="194"/>
      <c r="H6" s="191"/>
    </row>
    <row r="7" spans="1:14" s="188" customFormat="1" ht="15" customHeight="1">
      <c r="C7" s="197" t="s">
        <v>16</v>
      </c>
      <c r="D7" s="198" t="s">
        <v>98</v>
      </c>
      <c r="G7" s="194"/>
      <c r="H7" s="191"/>
    </row>
    <row r="8" spans="1:14" s="188" customFormat="1" ht="15" customHeight="1">
      <c r="C8" s="197" t="s">
        <v>17</v>
      </c>
      <c r="D8" s="198" t="s">
        <v>99</v>
      </c>
      <c r="G8" s="194"/>
      <c r="H8" s="191"/>
    </row>
    <row r="9" spans="1:14" s="188" customFormat="1" ht="15" customHeight="1">
      <c r="C9" s="197" t="s">
        <v>18</v>
      </c>
      <c r="D9" s="198" t="s">
        <v>97</v>
      </c>
      <c r="G9" s="194"/>
      <c r="H9" s="191"/>
    </row>
    <row r="10" spans="1:14" s="188" customFormat="1" ht="15" customHeight="1">
      <c r="C10" s="197" t="s">
        <v>19</v>
      </c>
      <c r="D10" s="198" t="s">
        <v>96</v>
      </c>
      <c r="G10" s="194"/>
      <c r="H10" s="191"/>
    </row>
    <row r="11" spans="1:14" s="188" customFormat="1" ht="15" customHeight="1">
      <c r="C11" s="197" t="s">
        <v>20</v>
      </c>
      <c r="D11" s="198" t="s">
        <v>723</v>
      </c>
      <c r="G11" s="194"/>
      <c r="H11" s="191"/>
    </row>
    <row r="12" spans="1:14" s="188" customFormat="1" ht="15" customHeight="1">
      <c r="G12" s="194"/>
      <c r="H12" s="191"/>
    </row>
    <row r="13" spans="1:14" s="188" customFormat="1" ht="15" customHeight="1">
      <c r="C13" s="199"/>
      <c r="G13" s="194"/>
    </row>
    <row r="14" spans="1:14" s="188" customFormat="1" ht="15" customHeight="1">
      <c r="C14" s="187"/>
      <c r="D14" s="194"/>
      <c r="G14" s="194"/>
    </row>
    <row r="15" spans="1:14" s="188" customFormat="1" ht="15" customHeight="1">
      <c r="C15" s="187"/>
      <c r="D15" s="194"/>
      <c r="G15" s="194"/>
    </row>
    <row r="16" spans="1:14" s="188" customFormat="1" ht="15.75">
      <c r="C16" s="194"/>
      <c r="D16" s="194"/>
      <c r="G16" s="194"/>
    </row>
    <row r="17" spans="2:11" s="188" customFormat="1" ht="15" customHeight="1">
      <c r="C17" s="200"/>
      <c r="D17" s="201"/>
      <c r="G17" s="194"/>
    </row>
    <row r="18" spans="2:11" s="188" customFormat="1" ht="15" customHeight="1">
      <c r="C18" s="187"/>
      <c r="G18" s="194"/>
      <c r="H18" s="202"/>
    </row>
    <row r="19" spans="2:11" s="188" customFormat="1" ht="15" customHeight="1">
      <c r="C19" s="194"/>
      <c r="D19" s="203"/>
      <c r="G19" s="194"/>
      <c r="H19" s="202"/>
      <c r="K19" s="204"/>
    </row>
    <row r="20" spans="2:11" s="188" customFormat="1" ht="15" customHeight="1">
      <c r="C20" s="187"/>
      <c r="D20" s="191"/>
      <c r="G20" s="194"/>
    </row>
    <row r="21" spans="2:11" s="188" customFormat="1" ht="15" customHeight="1">
      <c r="C21" s="187"/>
      <c r="D21" s="191"/>
      <c r="G21" s="194"/>
    </row>
    <row r="22" spans="2:11" s="188" customFormat="1" ht="15" customHeight="1">
      <c r="C22" s="187"/>
      <c r="D22" s="191"/>
      <c r="E22" s="194"/>
      <c r="F22" s="194"/>
      <c r="G22" s="194"/>
    </row>
    <row r="23" spans="2:11" s="188" customFormat="1" ht="15" customHeight="1">
      <c r="B23" s="187"/>
      <c r="C23" s="187"/>
      <c r="D23" s="191"/>
      <c r="E23" s="194"/>
      <c r="F23" s="194"/>
      <c r="G23" s="194"/>
    </row>
    <row r="24" spans="2:11" s="188" customFormat="1" ht="15.6" customHeight="1">
      <c r="B24" s="187"/>
      <c r="C24" s="194"/>
      <c r="D24" s="191"/>
      <c r="E24" s="194"/>
      <c r="F24" s="194"/>
      <c r="G24" s="194"/>
    </row>
    <row r="25" spans="2:11" s="188" customFormat="1" ht="15.75">
      <c r="B25" s="187"/>
      <c r="C25" s="194"/>
      <c r="D25" s="194"/>
      <c r="E25" s="201"/>
      <c r="F25" s="201"/>
      <c r="G25" s="201"/>
    </row>
    <row r="26" spans="2:11" s="188" customFormat="1" ht="15" customHeight="1">
      <c r="B26" s="187"/>
      <c r="C26" s="194"/>
      <c r="D26" s="205"/>
    </row>
    <row r="27" spans="2:11" s="188" customFormat="1" ht="15" customHeight="1">
      <c r="B27" s="187"/>
      <c r="C27" s="206"/>
      <c r="D27" s="205"/>
      <c r="E27" s="203"/>
      <c r="F27" s="203"/>
    </row>
    <row r="28" spans="2:11" s="188" customFormat="1" ht="15" customHeight="1">
      <c r="B28" s="187"/>
      <c r="C28" s="206"/>
      <c r="D28" s="205"/>
      <c r="E28" s="191"/>
      <c r="F28" s="191"/>
    </row>
    <row r="29" spans="2:11" s="188" customFormat="1" ht="15" customHeight="1">
      <c r="B29" s="187"/>
      <c r="C29" s="206"/>
      <c r="D29" s="205"/>
      <c r="E29" s="191"/>
      <c r="F29" s="191"/>
    </row>
    <row r="30" spans="2:11" s="188" customFormat="1" ht="15" customHeight="1">
      <c r="B30" s="187"/>
      <c r="C30" s="206"/>
      <c r="D30" s="205"/>
      <c r="E30" s="191"/>
      <c r="F30" s="191"/>
    </row>
    <row r="31" spans="2:11" s="188" customFormat="1" ht="15" customHeight="1">
      <c r="B31" s="187"/>
      <c r="C31" s="206"/>
      <c r="D31" s="194"/>
      <c r="E31" s="191"/>
      <c r="F31" s="191"/>
    </row>
    <row r="32" spans="2:11" s="188" customFormat="1" ht="15" customHeight="1">
      <c r="B32" s="187"/>
      <c r="C32" s="194"/>
      <c r="D32" s="194"/>
      <c r="E32" s="191"/>
      <c r="F32" s="191"/>
    </row>
    <row r="33" spans="1:14" s="188" customFormat="1" ht="15" customHeight="1">
      <c r="B33" s="187"/>
      <c r="C33" s="194"/>
      <c r="D33" s="194"/>
      <c r="E33" s="194"/>
      <c r="F33" s="194"/>
    </row>
    <row r="34" spans="1:14" s="188" customFormat="1" ht="21.75" customHeight="1">
      <c r="B34" s="187"/>
      <c r="C34" s="194"/>
      <c r="E34" s="205"/>
      <c r="F34" s="205"/>
    </row>
    <row r="35" spans="1:14" s="188" customFormat="1" ht="21.75" customHeight="1">
      <c r="A35" s="187"/>
      <c r="B35" s="187"/>
      <c r="E35" s="205"/>
      <c r="F35" s="205"/>
    </row>
    <row r="36" spans="1:14" s="188" customFormat="1" ht="21.75" customHeight="1">
      <c r="A36" s="187"/>
      <c r="B36" s="187"/>
      <c r="D36" s="185"/>
      <c r="E36" s="205"/>
      <c r="F36" s="205"/>
    </row>
    <row r="37" spans="1:14" s="188" customFormat="1" ht="21.75" customHeight="1">
      <c r="A37" s="187"/>
      <c r="B37" s="187"/>
      <c r="C37" s="185"/>
      <c r="D37" s="207"/>
      <c r="E37" s="205"/>
      <c r="F37" s="205"/>
    </row>
    <row r="38" spans="1:14" s="188" customFormat="1" ht="15" customHeight="1">
      <c r="B38" s="187"/>
      <c r="C38" s="187"/>
      <c r="D38" s="189"/>
      <c r="E38" s="205"/>
      <c r="F38" s="205"/>
    </row>
    <row r="39" spans="1:14" s="188" customFormat="1" ht="15" customHeight="1">
      <c r="B39" s="187"/>
      <c r="C39" s="189"/>
      <c r="D39" s="185"/>
      <c r="E39" s="194"/>
      <c r="F39" s="194"/>
    </row>
    <row r="40" spans="1:14" s="188" customFormat="1" ht="15" customHeight="1">
      <c r="B40" s="194"/>
      <c r="C40" s="185"/>
      <c r="D40" s="185"/>
      <c r="E40" s="194"/>
      <c r="F40" s="194"/>
    </row>
    <row r="41" spans="1:14" s="188" customFormat="1" ht="15" customHeight="1">
      <c r="B41" s="194"/>
      <c r="C41" s="185"/>
      <c r="D41" s="185"/>
      <c r="E41" s="194"/>
      <c r="F41" s="194"/>
    </row>
    <row r="42" spans="1:14" s="188" customFormat="1" ht="15" customHeight="1">
      <c r="B42" s="194"/>
      <c r="C42" s="185"/>
      <c r="D42" s="185"/>
    </row>
    <row r="43" spans="1:14" s="188" customFormat="1" ht="15.75">
      <c r="C43" s="185"/>
      <c r="D43" s="185"/>
    </row>
    <row r="44" spans="1:14" s="188" customFormat="1" ht="18.75">
      <c r="C44" s="185"/>
      <c r="D44" s="185"/>
      <c r="K44" s="208"/>
      <c r="L44" s="208"/>
      <c r="M44" s="208"/>
      <c r="N44" s="208"/>
    </row>
    <row r="45" spans="1:14" s="188" customFormat="1" ht="15.75">
      <c r="B45" s="185"/>
      <c r="C45" s="185"/>
      <c r="D45" s="185"/>
    </row>
    <row r="46" spans="1:14" ht="15.75">
      <c r="A46" s="188"/>
      <c r="B46" s="187"/>
      <c r="E46" s="189"/>
      <c r="F46" s="189"/>
      <c r="G46" s="188"/>
    </row>
    <row r="47" spans="1:14">
      <c r="A47" s="189"/>
      <c r="B47" s="189"/>
    </row>
    <row r="48" spans="1:14">
      <c r="D48" s="189"/>
    </row>
    <row r="49" spans="1:14">
      <c r="C49" s="189"/>
    </row>
    <row r="53" spans="1:14" ht="18.75">
      <c r="D53" s="208"/>
    </row>
    <row r="54" spans="1:14" ht="18.75">
      <c r="C54" s="208"/>
      <c r="D54" s="188"/>
    </row>
    <row r="55" spans="1:14" ht="39.6" customHeight="1">
      <c r="A55" s="187"/>
      <c r="C55" s="188"/>
      <c r="D55" s="188"/>
    </row>
    <row r="56" spans="1:14" ht="15.75">
      <c r="A56" s="188"/>
      <c r="C56" s="188"/>
      <c r="D56" s="188"/>
      <c r="E56" s="189"/>
      <c r="F56" s="189"/>
    </row>
    <row r="57" spans="1:14" ht="33.6" customHeight="1">
      <c r="A57" s="209"/>
      <c r="B57" s="189"/>
      <c r="C57" s="188"/>
      <c r="D57" s="188"/>
    </row>
    <row r="58" spans="1:14" ht="15.75">
      <c r="A58" s="188"/>
      <c r="C58" s="188"/>
      <c r="D58" s="188"/>
    </row>
    <row r="59" spans="1:14" ht="15.75">
      <c r="A59" s="194"/>
      <c r="C59" s="188"/>
      <c r="D59" s="188"/>
    </row>
    <row r="60" spans="1:14" s="208" customFormat="1" ht="18.75">
      <c r="A60" s="188"/>
      <c r="B60" s="185"/>
      <c r="C60" s="188"/>
      <c r="D60" s="188"/>
      <c r="E60" s="185"/>
      <c r="F60" s="185"/>
      <c r="G60" s="185"/>
      <c r="K60" s="185"/>
      <c r="L60" s="185"/>
      <c r="M60" s="185"/>
      <c r="N60" s="185"/>
    </row>
    <row r="61" spans="1:14" s="188" customFormat="1" ht="18.75">
      <c r="A61" s="185"/>
      <c r="B61" s="185"/>
      <c r="E61" s="208"/>
      <c r="F61" s="208"/>
      <c r="G61" s="208"/>
      <c r="K61" s="185"/>
      <c r="L61" s="185"/>
      <c r="M61" s="185"/>
      <c r="N61" s="185"/>
    </row>
    <row r="62" spans="1:14" s="188" customFormat="1" ht="18.75">
      <c r="A62" s="208"/>
      <c r="B62" s="208"/>
    </row>
    <row r="63" spans="1:14" s="188" customFormat="1" ht="18.75">
      <c r="K63" s="208"/>
      <c r="L63" s="208"/>
      <c r="M63" s="208"/>
      <c r="N63" s="208"/>
    </row>
    <row r="64" spans="1:14" s="188" customFormat="1" ht="15.75"/>
    <row r="65" spans="1:14" s="188" customFormat="1" ht="15.75"/>
    <row r="66" spans="1:14" ht="15.75">
      <c r="A66" s="188"/>
      <c r="B66" s="188"/>
      <c r="C66" s="188"/>
      <c r="D66" s="188"/>
      <c r="E66" s="188"/>
      <c r="F66" s="188"/>
      <c r="G66" s="188"/>
      <c r="K66" s="188"/>
      <c r="L66" s="188"/>
      <c r="M66" s="188"/>
      <c r="N66" s="188"/>
    </row>
    <row r="67" spans="1:14" ht="15.75">
      <c r="A67" s="188"/>
      <c r="B67" s="188"/>
      <c r="C67" s="188"/>
      <c r="D67" s="188"/>
      <c r="E67" s="188"/>
      <c r="F67" s="188"/>
      <c r="K67" s="188"/>
      <c r="L67" s="188"/>
      <c r="M67" s="188"/>
      <c r="N67" s="188"/>
    </row>
    <row r="68" spans="1:14" ht="15.75">
      <c r="A68" s="188"/>
      <c r="B68" s="188"/>
      <c r="C68" s="188"/>
      <c r="D68" s="188"/>
      <c r="E68" s="188"/>
      <c r="F68" s="188"/>
      <c r="K68" s="188"/>
      <c r="L68" s="188"/>
      <c r="M68" s="188"/>
      <c r="N68" s="188"/>
    </row>
    <row r="69" spans="1:14" ht="15.75">
      <c r="A69" s="188"/>
      <c r="B69" s="188"/>
      <c r="C69" s="188"/>
      <c r="D69" s="188"/>
      <c r="E69" s="188"/>
      <c r="F69" s="188"/>
    </row>
    <row r="70" spans="1:14" ht="15.75">
      <c r="A70" s="188"/>
      <c r="B70" s="188"/>
      <c r="C70" s="188"/>
      <c r="D70" s="188"/>
      <c r="E70" s="188"/>
      <c r="F70" s="188"/>
    </row>
    <row r="71" spans="1:14" ht="15.75">
      <c r="A71" s="188"/>
      <c r="B71" s="188"/>
      <c r="C71" s="188"/>
      <c r="D71" s="188"/>
      <c r="E71" s="188"/>
      <c r="F71" s="188"/>
      <c r="H71" s="188"/>
      <c r="I71" s="188"/>
      <c r="J71" s="188"/>
    </row>
    <row r="72" spans="1:14" ht="18.75">
      <c r="A72" s="188"/>
      <c r="B72" s="188"/>
      <c r="C72" s="188"/>
      <c r="D72" s="208"/>
      <c r="E72" s="188"/>
      <c r="F72" s="188"/>
      <c r="G72" s="188"/>
      <c r="H72" s="208"/>
      <c r="I72" s="208"/>
      <c r="J72" s="208"/>
    </row>
    <row r="73" spans="1:14" ht="18.75">
      <c r="A73" s="188"/>
      <c r="B73" s="188"/>
      <c r="C73" s="208"/>
      <c r="D73" s="188"/>
      <c r="E73" s="188"/>
      <c r="F73" s="188"/>
      <c r="G73" s="208"/>
      <c r="H73" s="188"/>
      <c r="I73" s="188"/>
      <c r="J73" s="188"/>
    </row>
    <row r="74" spans="1:14" ht="15.75">
      <c r="A74" s="188"/>
      <c r="B74" s="188"/>
      <c r="C74" s="188"/>
      <c r="D74" s="188"/>
      <c r="E74" s="188"/>
      <c r="F74" s="188"/>
      <c r="G74" s="188"/>
      <c r="H74" s="188"/>
      <c r="I74" s="188"/>
      <c r="J74" s="188"/>
    </row>
    <row r="75" spans="1:14" ht="15.75">
      <c r="A75" s="188"/>
      <c r="B75" s="188"/>
      <c r="C75" s="188"/>
      <c r="D75" s="188"/>
      <c r="E75" s="188"/>
      <c r="F75" s="188"/>
      <c r="G75" s="188"/>
      <c r="H75" s="188"/>
      <c r="I75" s="188"/>
      <c r="J75" s="188"/>
    </row>
    <row r="76" spans="1:14" ht="15.75">
      <c r="A76" s="188"/>
      <c r="B76" s="188"/>
      <c r="C76" s="188"/>
      <c r="D76" s="188"/>
      <c r="E76" s="188"/>
      <c r="F76" s="188"/>
      <c r="G76" s="188"/>
      <c r="H76" s="188"/>
      <c r="I76" s="188"/>
      <c r="J76" s="188"/>
    </row>
    <row r="77" spans="1:14" ht="15.75">
      <c r="A77" s="188"/>
      <c r="B77" s="188"/>
      <c r="C77" s="188"/>
      <c r="D77" s="188"/>
      <c r="E77" s="188"/>
      <c r="F77" s="188"/>
      <c r="G77" s="188"/>
      <c r="H77" s="188"/>
      <c r="I77" s="188"/>
      <c r="J77" s="188"/>
    </row>
    <row r="78" spans="1:14" ht="15.75">
      <c r="A78" s="188"/>
      <c r="B78" s="188"/>
      <c r="C78" s="188"/>
      <c r="D78" s="188"/>
      <c r="E78" s="188"/>
      <c r="F78" s="188"/>
      <c r="G78" s="188"/>
    </row>
    <row r="79" spans="1:14" ht="15.75">
      <c r="A79" s="188"/>
      <c r="B79" s="188"/>
      <c r="C79" s="188"/>
      <c r="D79" s="188"/>
      <c r="E79" s="188"/>
      <c r="F79" s="188"/>
    </row>
    <row r="80" spans="1:14" ht="18.75">
      <c r="A80" s="188"/>
      <c r="B80" s="188"/>
      <c r="C80" s="188"/>
      <c r="D80" s="188"/>
      <c r="E80" s="208"/>
      <c r="F80" s="208"/>
    </row>
    <row r="81" spans="1:6" ht="18.75">
      <c r="A81" s="208"/>
      <c r="B81" s="208"/>
      <c r="C81" s="188"/>
      <c r="D81" s="188"/>
      <c r="E81" s="188"/>
      <c r="F81" s="188"/>
    </row>
    <row r="82" spans="1:6" ht="15.75">
      <c r="A82" s="188"/>
      <c r="B82" s="188"/>
      <c r="C82" s="188"/>
      <c r="E82" s="188"/>
      <c r="F82" s="188"/>
    </row>
    <row r="83" spans="1:6" ht="15.75">
      <c r="A83" s="188"/>
      <c r="B83" s="188"/>
      <c r="E83" s="188"/>
      <c r="F83" s="188"/>
    </row>
    <row r="84" spans="1:6" ht="15.75">
      <c r="A84" s="188"/>
      <c r="B84" s="188"/>
      <c r="E84" s="188"/>
      <c r="F84" s="188"/>
    </row>
    <row r="85" spans="1:6" ht="15.75">
      <c r="A85" s="188"/>
      <c r="B85" s="188"/>
      <c r="E85" s="188"/>
      <c r="F85" s="188"/>
    </row>
    <row r="86" spans="1:6" ht="15.75">
      <c r="A86" s="188"/>
      <c r="B86" s="188"/>
      <c r="E86" s="188"/>
      <c r="F86" s="188"/>
    </row>
    <row r="87" spans="1:6" ht="15.75">
      <c r="A87" s="188"/>
      <c r="B87" s="188"/>
      <c r="E87" s="188"/>
      <c r="F87" s="188"/>
    </row>
    <row r="88" spans="1:6" ht="15.75">
      <c r="A88" s="188"/>
      <c r="B88" s="188"/>
      <c r="E88" s="188"/>
      <c r="F88" s="188"/>
    </row>
    <row r="89" spans="1:6" ht="15.75">
      <c r="A89" s="210"/>
      <c r="B89" s="188"/>
      <c r="E89" s="188"/>
      <c r="F89" s="188"/>
    </row>
    <row r="90" spans="1:6" ht="15.75">
      <c r="A90" s="189"/>
      <c r="B90" s="188"/>
    </row>
  </sheetData>
  <sheetProtection sheet="1" objects="1" scenarios="1"/>
  <mergeCells count="4">
    <mergeCell ref="A1:D1"/>
    <mergeCell ref="A2:D2"/>
    <mergeCell ref="C4:D4"/>
    <mergeCell ref="C6:D6"/>
  </mergeCell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D54E-151E-4E20-9FDB-79CD91467FB6}">
  <dimension ref="A1:C122"/>
  <sheetViews>
    <sheetView topLeftCell="A83" workbookViewId="0">
      <selection activeCell="F29" sqref="F29"/>
    </sheetView>
  </sheetViews>
  <sheetFormatPr defaultRowHeight="12.75"/>
  <cols>
    <col min="1" max="1" width="23" customWidth="1"/>
  </cols>
  <sheetData>
    <row r="1" spans="1:3">
      <c r="A1" s="33"/>
      <c r="B1" s="33" t="s">
        <v>692</v>
      </c>
      <c r="C1" s="33" t="s">
        <v>693</v>
      </c>
    </row>
    <row r="2" spans="1:3">
      <c r="A2">
        <v>0</v>
      </c>
      <c r="B2" s="33" t="s">
        <v>694</v>
      </c>
      <c r="C2" s="33" t="s">
        <v>694</v>
      </c>
    </row>
    <row r="3" spans="1:3">
      <c r="A3">
        <v>0</v>
      </c>
      <c r="B3">
        <v>0</v>
      </c>
      <c r="C3">
        <v>0.27733333333333338</v>
      </c>
    </row>
    <row r="4" spans="1:3">
      <c r="A4">
        <v>0</v>
      </c>
      <c r="B4">
        <v>0</v>
      </c>
      <c r="C4">
        <v>0.27733333333333332</v>
      </c>
    </row>
    <row r="5" spans="1:3">
      <c r="A5">
        <v>0</v>
      </c>
      <c r="B5">
        <v>0</v>
      </c>
      <c r="C5">
        <v>0.27733333333333332</v>
      </c>
    </row>
    <row r="6" spans="1:3">
      <c r="A6">
        <v>0</v>
      </c>
      <c r="B6">
        <v>0</v>
      </c>
      <c r="C6">
        <v>0.27733333333333338</v>
      </c>
    </row>
    <row r="7" spans="1:3">
      <c r="A7">
        <v>0</v>
      </c>
      <c r="B7">
        <v>0</v>
      </c>
      <c r="C7">
        <v>0.27733333333333332</v>
      </c>
    </row>
    <row r="8" spans="1:3">
      <c r="A8">
        <v>0</v>
      </c>
      <c r="B8">
        <v>0</v>
      </c>
      <c r="C8">
        <v>0.27733333333333338</v>
      </c>
    </row>
    <row r="9" spans="1:3">
      <c r="A9">
        <v>0</v>
      </c>
      <c r="B9">
        <v>0</v>
      </c>
      <c r="C9">
        <v>0.27733333333333332</v>
      </c>
    </row>
    <row r="10" spans="1:3">
      <c r="A10">
        <v>0</v>
      </c>
      <c r="B10">
        <v>0</v>
      </c>
      <c r="C10">
        <v>0.27733333333333332</v>
      </c>
    </row>
    <row r="11" spans="1:3">
      <c r="A11">
        <v>0</v>
      </c>
      <c r="B11">
        <v>0</v>
      </c>
      <c r="C11">
        <v>0.27733333333333332</v>
      </c>
    </row>
    <row r="12" spans="1:3">
      <c r="A12">
        <v>0</v>
      </c>
      <c r="B12">
        <v>0</v>
      </c>
      <c r="C12">
        <v>0.27733333333333332</v>
      </c>
    </row>
    <row r="13" spans="1:3">
      <c r="A13">
        <v>0</v>
      </c>
      <c r="B13">
        <v>0</v>
      </c>
      <c r="C13">
        <v>0.27733333333333332</v>
      </c>
    </row>
    <row r="14" spans="1:3">
      <c r="A14">
        <v>0</v>
      </c>
      <c r="B14">
        <v>0</v>
      </c>
      <c r="C14">
        <v>0.27733333333333332</v>
      </c>
    </row>
    <row r="15" spans="1:3">
      <c r="A15">
        <v>0</v>
      </c>
      <c r="B15">
        <v>0</v>
      </c>
      <c r="C15">
        <v>0.27733333333333332</v>
      </c>
    </row>
    <row r="16" spans="1:3">
      <c r="A16">
        <v>0</v>
      </c>
      <c r="B16">
        <v>0</v>
      </c>
      <c r="C16">
        <v>0.27733333333333332</v>
      </c>
    </row>
    <row r="17" spans="1:3">
      <c r="A17">
        <v>0</v>
      </c>
      <c r="B17">
        <v>0</v>
      </c>
      <c r="C17">
        <v>0.27733333333333332</v>
      </c>
    </row>
    <row r="18" spans="1:3">
      <c r="A18">
        <v>0</v>
      </c>
      <c r="B18">
        <v>0</v>
      </c>
      <c r="C18">
        <v>0.27733333333333338</v>
      </c>
    </row>
    <row r="19" spans="1:3">
      <c r="A19">
        <v>0</v>
      </c>
      <c r="B19">
        <v>0</v>
      </c>
      <c r="C19">
        <v>0.27733333333333332</v>
      </c>
    </row>
    <row r="20" spans="1:3">
      <c r="A20">
        <v>0</v>
      </c>
      <c r="B20">
        <v>0</v>
      </c>
      <c r="C20">
        <v>0.27733333333333338</v>
      </c>
    </row>
    <row r="21" spans="1:3">
      <c r="A21">
        <v>0</v>
      </c>
      <c r="B21">
        <v>0</v>
      </c>
      <c r="C21">
        <v>0.27733333333333332</v>
      </c>
    </row>
    <row r="22" spans="1:3">
      <c r="A22">
        <v>0</v>
      </c>
      <c r="B22">
        <v>0</v>
      </c>
      <c r="C22">
        <v>0.27733333333333332</v>
      </c>
    </row>
    <row r="23" spans="1:3">
      <c r="A23">
        <v>0</v>
      </c>
      <c r="B23">
        <v>0</v>
      </c>
      <c r="C23">
        <v>0.27733333333333332</v>
      </c>
    </row>
    <row r="24" spans="1:3">
      <c r="A24">
        <v>0</v>
      </c>
      <c r="B24">
        <v>0</v>
      </c>
      <c r="C24">
        <v>0.27733333333333338</v>
      </c>
    </row>
    <row r="25" spans="1:3">
      <c r="A25">
        <v>0</v>
      </c>
      <c r="B25">
        <v>0</v>
      </c>
      <c r="C25">
        <v>0.27733333333333332</v>
      </c>
    </row>
    <row r="26" spans="1:3">
      <c r="A26">
        <v>0</v>
      </c>
      <c r="B26">
        <v>0</v>
      </c>
      <c r="C26">
        <v>0.27733333333333338</v>
      </c>
    </row>
    <row r="27" spans="1:3">
      <c r="A27">
        <v>0</v>
      </c>
      <c r="B27">
        <v>0</v>
      </c>
      <c r="C27">
        <v>0.27733333333333332</v>
      </c>
    </row>
    <row r="28" spans="1:3">
      <c r="A28">
        <v>0</v>
      </c>
      <c r="B28">
        <v>0</v>
      </c>
      <c r="C28">
        <v>0.27733333333333338</v>
      </c>
    </row>
    <row r="29" spans="1:3">
      <c r="A29">
        <v>0</v>
      </c>
      <c r="B29">
        <v>0</v>
      </c>
      <c r="C29">
        <v>0.27733333333333338</v>
      </c>
    </row>
    <row r="30" spans="1:3">
      <c r="A30">
        <v>0</v>
      </c>
      <c r="B30">
        <v>0</v>
      </c>
      <c r="C30">
        <v>0.27733333333333338</v>
      </c>
    </row>
    <row r="31" spans="1:3">
      <c r="A31">
        <v>0</v>
      </c>
      <c r="B31">
        <v>0</v>
      </c>
      <c r="C31">
        <v>0.27733333333333338</v>
      </c>
    </row>
    <row r="32" spans="1:3">
      <c r="A32">
        <v>0</v>
      </c>
      <c r="B32">
        <v>0</v>
      </c>
      <c r="C32">
        <v>0.27733333333333338</v>
      </c>
    </row>
    <row r="33" spans="1:3">
      <c r="A33">
        <v>0</v>
      </c>
      <c r="B33">
        <v>0</v>
      </c>
      <c r="C33">
        <v>0.27733333333333332</v>
      </c>
    </row>
    <row r="34" spans="1:3">
      <c r="A34">
        <v>0</v>
      </c>
      <c r="B34">
        <v>0</v>
      </c>
      <c r="C34">
        <v>0.27733333333333332</v>
      </c>
    </row>
    <row r="35" spans="1:3">
      <c r="A35">
        <v>0</v>
      </c>
      <c r="B35">
        <v>0</v>
      </c>
      <c r="C35">
        <v>0.27733333333333332</v>
      </c>
    </row>
    <row r="36" spans="1:3">
      <c r="A36">
        <v>0</v>
      </c>
      <c r="B36">
        <v>0</v>
      </c>
      <c r="C36">
        <v>0.27733333333333332</v>
      </c>
    </row>
    <row r="37" spans="1:3">
      <c r="A37">
        <v>0</v>
      </c>
      <c r="B37">
        <v>0</v>
      </c>
      <c r="C37">
        <v>0.27733333333333332</v>
      </c>
    </row>
    <row r="38" spans="1:3">
      <c r="A38">
        <v>0</v>
      </c>
      <c r="B38">
        <v>0</v>
      </c>
      <c r="C38">
        <v>0.27733333333333338</v>
      </c>
    </row>
    <row r="39" spans="1:3">
      <c r="A39">
        <v>0</v>
      </c>
      <c r="B39">
        <v>0</v>
      </c>
      <c r="C39">
        <v>0.27733333333333332</v>
      </c>
    </row>
    <row r="40" spans="1:3">
      <c r="A40">
        <v>0</v>
      </c>
      <c r="B40">
        <v>0</v>
      </c>
      <c r="C40">
        <v>0.27733333333333338</v>
      </c>
    </row>
    <row r="41" spans="1:3">
      <c r="A41">
        <v>0</v>
      </c>
      <c r="B41">
        <v>0</v>
      </c>
      <c r="C41">
        <v>0.27733333333333338</v>
      </c>
    </row>
    <row r="42" spans="1:3">
      <c r="A42">
        <v>0</v>
      </c>
      <c r="B42">
        <v>0</v>
      </c>
      <c r="C42">
        <v>0.27733333333333332</v>
      </c>
    </row>
    <row r="43" spans="1:3">
      <c r="A43">
        <v>0</v>
      </c>
      <c r="B43">
        <v>0</v>
      </c>
      <c r="C43">
        <v>0.27733333333333338</v>
      </c>
    </row>
    <row r="44" spans="1:3">
      <c r="A44">
        <v>0</v>
      </c>
      <c r="B44">
        <v>0</v>
      </c>
      <c r="C44">
        <v>0.27733333333333332</v>
      </c>
    </row>
    <row r="45" spans="1:3">
      <c r="A45">
        <v>0</v>
      </c>
      <c r="B45">
        <v>0</v>
      </c>
      <c r="C45">
        <v>0.27733333333333338</v>
      </c>
    </row>
    <row r="46" spans="1:3">
      <c r="A46">
        <v>0</v>
      </c>
      <c r="B46">
        <v>0</v>
      </c>
      <c r="C46">
        <v>0.27733333333333332</v>
      </c>
    </row>
    <row r="47" spans="1:3">
      <c r="A47">
        <v>0</v>
      </c>
      <c r="B47">
        <v>0</v>
      </c>
      <c r="C47">
        <v>0.27733333333333338</v>
      </c>
    </row>
    <row r="48" spans="1:3">
      <c r="A48">
        <v>0</v>
      </c>
      <c r="B48">
        <v>0</v>
      </c>
      <c r="C48">
        <v>0.27733333333333338</v>
      </c>
    </row>
    <row r="49" spans="1:3">
      <c r="A49">
        <v>0</v>
      </c>
      <c r="B49">
        <v>0</v>
      </c>
      <c r="C49">
        <v>0.27733333333333332</v>
      </c>
    </row>
    <row r="50" spans="1:3">
      <c r="A50">
        <v>0</v>
      </c>
      <c r="B50">
        <v>0</v>
      </c>
      <c r="C50">
        <v>0.27733333333333332</v>
      </c>
    </row>
    <row r="51" spans="1:3">
      <c r="A51">
        <v>0</v>
      </c>
      <c r="B51">
        <v>0</v>
      </c>
      <c r="C51">
        <v>0.27733333333333338</v>
      </c>
    </row>
    <row r="52" spans="1:3">
      <c r="A52">
        <v>0</v>
      </c>
      <c r="B52">
        <v>0</v>
      </c>
      <c r="C52">
        <v>0.27733333333333338</v>
      </c>
    </row>
    <row r="53" spans="1:3">
      <c r="A53">
        <v>0</v>
      </c>
      <c r="B53">
        <v>0</v>
      </c>
      <c r="C53">
        <v>0.27733333333333332</v>
      </c>
    </row>
    <row r="54" spans="1:3">
      <c r="A54">
        <v>0</v>
      </c>
      <c r="B54">
        <v>0</v>
      </c>
      <c r="C54">
        <v>0.27733333333333338</v>
      </c>
    </row>
    <row r="55" spans="1:3">
      <c r="A55">
        <v>0</v>
      </c>
      <c r="B55">
        <v>0</v>
      </c>
      <c r="C55">
        <v>0.27733333333333338</v>
      </c>
    </row>
    <row r="56" spans="1:3">
      <c r="A56">
        <v>0</v>
      </c>
      <c r="B56">
        <v>0</v>
      </c>
      <c r="C56">
        <v>0.27733333333333332</v>
      </c>
    </row>
    <row r="57" spans="1:3">
      <c r="A57">
        <v>0</v>
      </c>
      <c r="B57">
        <v>0</v>
      </c>
      <c r="C57">
        <v>0.27733333333333338</v>
      </c>
    </row>
    <row r="58" spans="1:3">
      <c r="A58">
        <v>0</v>
      </c>
      <c r="B58">
        <v>0</v>
      </c>
      <c r="C58">
        <v>0.27733333333333338</v>
      </c>
    </row>
    <row r="59" spans="1:3">
      <c r="A59">
        <v>0</v>
      </c>
      <c r="B59">
        <v>0</v>
      </c>
      <c r="C59">
        <v>0.27733333333333338</v>
      </c>
    </row>
    <row r="60" spans="1:3">
      <c r="A60">
        <v>0</v>
      </c>
      <c r="B60">
        <v>0</v>
      </c>
      <c r="C60">
        <v>0.27733333333333332</v>
      </c>
    </row>
    <row r="61" spans="1:3">
      <c r="A61">
        <v>0</v>
      </c>
      <c r="B61">
        <v>0</v>
      </c>
      <c r="C61">
        <v>0.27733333333333332</v>
      </c>
    </row>
    <row r="62" spans="1:3">
      <c r="A62">
        <v>0</v>
      </c>
      <c r="B62">
        <v>0</v>
      </c>
      <c r="C62">
        <v>0.27733333333333332</v>
      </c>
    </row>
    <row r="63" spans="1:3">
      <c r="A63">
        <v>0</v>
      </c>
      <c r="B63">
        <v>0</v>
      </c>
      <c r="C63">
        <v>0.27733333333333332</v>
      </c>
    </row>
    <row r="64" spans="1:3">
      <c r="A64">
        <v>0</v>
      </c>
      <c r="B64">
        <v>0</v>
      </c>
      <c r="C64">
        <v>0.27733333333333332</v>
      </c>
    </row>
    <row r="65" spans="1:3">
      <c r="A65">
        <v>0</v>
      </c>
      <c r="B65">
        <v>0</v>
      </c>
      <c r="C65">
        <v>0.27733333333333332</v>
      </c>
    </row>
    <row r="66" spans="1:3">
      <c r="A66">
        <v>0</v>
      </c>
      <c r="B66">
        <v>0</v>
      </c>
      <c r="C66">
        <v>0.27733333333333338</v>
      </c>
    </row>
    <row r="67" spans="1:3">
      <c r="A67">
        <v>0</v>
      </c>
      <c r="B67">
        <v>0</v>
      </c>
      <c r="C67">
        <v>0.27733333333333332</v>
      </c>
    </row>
    <row r="68" spans="1:3">
      <c r="A68">
        <v>0</v>
      </c>
      <c r="B68">
        <v>0</v>
      </c>
      <c r="C68">
        <v>0.27733333333333332</v>
      </c>
    </row>
    <row r="69" spans="1:3">
      <c r="A69">
        <v>0</v>
      </c>
      <c r="B69">
        <v>0</v>
      </c>
      <c r="C69">
        <v>0.27733333333333332</v>
      </c>
    </row>
    <row r="70" spans="1:3">
      <c r="A70">
        <v>0</v>
      </c>
      <c r="B70">
        <v>0</v>
      </c>
      <c r="C70">
        <v>0.27733333333333338</v>
      </c>
    </row>
    <row r="71" spans="1:3">
      <c r="A71">
        <v>0</v>
      </c>
      <c r="B71">
        <v>0</v>
      </c>
      <c r="C71">
        <v>0.27733333333333332</v>
      </c>
    </row>
    <row r="72" spans="1:3">
      <c r="A72">
        <v>0</v>
      </c>
      <c r="B72">
        <v>0</v>
      </c>
      <c r="C72">
        <v>0.27733333333333332</v>
      </c>
    </row>
    <row r="73" spans="1:3">
      <c r="A73">
        <v>0</v>
      </c>
      <c r="B73">
        <v>0</v>
      </c>
      <c r="C73">
        <v>0.27733333333333332</v>
      </c>
    </row>
    <row r="74" spans="1:3">
      <c r="A74">
        <v>0</v>
      </c>
      <c r="B74">
        <v>0</v>
      </c>
      <c r="C74">
        <v>0.27733333333333338</v>
      </c>
    </row>
    <row r="75" spans="1:3">
      <c r="A75">
        <v>0</v>
      </c>
      <c r="B75">
        <v>0</v>
      </c>
      <c r="C75">
        <v>0.27733333333333332</v>
      </c>
    </row>
    <row r="76" spans="1:3">
      <c r="A76">
        <v>0</v>
      </c>
      <c r="B76">
        <v>0</v>
      </c>
      <c r="C76">
        <v>0.27733333333333332</v>
      </c>
    </row>
    <row r="77" spans="1:3">
      <c r="A77">
        <v>0</v>
      </c>
      <c r="B77">
        <v>0</v>
      </c>
      <c r="C77">
        <v>0.27733333333333332</v>
      </c>
    </row>
    <row r="78" spans="1:3">
      <c r="A78">
        <v>0</v>
      </c>
      <c r="B78">
        <v>0</v>
      </c>
      <c r="C78">
        <v>0.27733333333333338</v>
      </c>
    </row>
    <row r="79" spans="1:3">
      <c r="A79">
        <v>0</v>
      </c>
      <c r="B79">
        <v>0</v>
      </c>
      <c r="C79">
        <v>0.27733333333333338</v>
      </c>
    </row>
    <row r="80" spans="1:3">
      <c r="A80">
        <v>0</v>
      </c>
      <c r="B80">
        <v>0</v>
      </c>
      <c r="C80">
        <v>0.27733333333333332</v>
      </c>
    </row>
    <row r="81" spans="1:3">
      <c r="A81">
        <v>0</v>
      </c>
      <c r="B81">
        <v>0</v>
      </c>
      <c r="C81">
        <v>0.27733333333333332</v>
      </c>
    </row>
    <row r="82" spans="1:3">
      <c r="A82">
        <v>0</v>
      </c>
      <c r="B82">
        <v>0</v>
      </c>
      <c r="C82">
        <v>0.27733333333333332</v>
      </c>
    </row>
    <row r="83" spans="1:3">
      <c r="A83">
        <v>0</v>
      </c>
      <c r="B83">
        <v>0</v>
      </c>
      <c r="C83">
        <v>0.27733333333333332</v>
      </c>
    </row>
    <row r="84" spans="1:3">
      <c r="A84">
        <v>0</v>
      </c>
      <c r="B84">
        <v>0</v>
      </c>
      <c r="C84">
        <v>0.27733333333333332</v>
      </c>
    </row>
    <row r="85" spans="1:3">
      <c r="A85">
        <v>0</v>
      </c>
      <c r="B85">
        <v>0</v>
      </c>
      <c r="C85">
        <v>0.27733333333333332</v>
      </c>
    </row>
    <row r="86" spans="1:3">
      <c r="A86">
        <v>0</v>
      </c>
      <c r="B86">
        <v>0</v>
      </c>
      <c r="C86">
        <v>0.27733333333333338</v>
      </c>
    </row>
    <row r="87" spans="1:3">
      <c r="A87">
        <v>0</v>
      </c>
      <c r="B87">
        <v>0</v>
      </c>
      <c r="C87">
        <v>0.27733333333333338</v>
      </c>
    </row>
    <row r="88" spans="1:3">
      <c r="A88">
        <v>0</v>
      </c>
      <c r="B88">
        <v>0</v>
      </c>
      <c r="C88">
        <v>0.27733333333333332</v>
      </c>
    </row>
    <row r="89" spans="1:3">
      <c r="A89">
        <v>0</v>
      </c>
      <c r="B89">
        <v>0</v>
      </c>
      <c r="C89">
        <v>0.27733333333333332</v>
      </c>
    </row>
    <row r="90" spans="1:3">
      <c r="A90">
        <v>0</v>
      </c>
      <c r="B90">
        <v>0</v>
      </c>
      <c r="C90">
        <v>0.27733333333333332</v>
      </c>
    </row>
    <row r="91" spans="1:3">
      <c r="A91">
        <v>0</v>
      </c>
      <c r="B91">
        <v>0</v>
      </c>
      <c r="C91">
        <v>0.27733333333333338</v>
      </c>
    </row>
    <row r="92" spans="1:3">
      <c r="A92">
        <v>0</v>
      </c>
      <c r="B92">
        <v>0</v>
      </c>
      <c r="C92">
        <v>0.27733333333333338</v>
      </c>
    </row>
    <row r="93" spans="1:3">
      <c r="A93">
        <v>0</v>
      </c>
      <c r="B93">
        <v>0</v>
      </c>
      <c r="C93">
        <v>0.27733333333333332</v>
      </c>
    </row>
    <row r="94" spans="1:3">
      <c r="A94">
        <v>0</v>
      </c>
      <c r="B94">
        <v>0</v>
      </c>
      <c r="C94">
        <v>0.27733333333333332</v>
      </c>
    </row>
    <row r="95" spans="1:3">
      <c r="A95">
        <v>0</v>
      </c>
      <c r="B95">
        <v>0</v>
      </c>
      <c r="C95">
        <v>0.27733333333333332</v>
      </c>
    </row>
    <row r="96" spans="1:3">
      <c r="A96">
        <v>0</v>
      </c>
      <c r="B96">
        <v>0</v>
      </c>
      <c r="C96">
        <v>0.27733333333333332</v>
      </c>
    </row>
    <row r="97" spans="1:3">
      <c r="A97">
        <v>0</v>
      </c>
      <c r="B97">
        <v>0</v>
      </c>
      <c r="C97">
        <v>0.27733333333333332</v>
      </c>
    </row>
    <row r="98" spans="1:3">
      <c r="A98">
        <v>0</v>
      </c>
      <c r="B98">
        <v>0</v>
      </c>
      <c r="C98">
        <v>0.27733333333333332</v>
      </c>
    </row>
    <row r="99" spans="1:3">
      <c r="A99">
        <v>0</v>
      </c>
      <c r="B99">
        <v>0</v>
      </c>
      <c r="C99">
        <v>0.27733333333333332</v>
      </c>
    </row>
    <row r="100" spans="1:3">
      <c r="A100">
        <v>0</v>
      </c>
      <c r="B100">
        <v>0</v>
      </c>
      <c r="C100">
        <v>0.27733333333333332</v>
      </c>
    </row>
    <row r="101" spans="1:3">
      <c r="A101">
        <v>0</v>
      </c>
      <c r="B101">
        <v>0</v>
      </c>
      <c r="C101">
        <v>0.27733333333333332</v>
      </c>
    </row>
    <row r="102" spans="1:3">
      <c r="A102">
        <v>0</v>
      </c>
      <c r="B102">
        <v>0</v>
      </c>
      <c r="C102">
        <v>0.27733333333333338</v>
      </c>
    </row>
    <row r="103" spans="1:3">
      <c r="A103">
        <v>0</v>
      </c>
      <c r="B103">
        <v>0</v>
      </c>
      <c r="C103">
        <v>0.27733333333333338</v>
      </c>
    </row>
    <row r="104" spans="1:3">
      <c r="A104">
        <v>0</v>
      </c>
      <c r="B104">
        <v>0</v>
      </c>
      <c r="C104">
        <v>0.27733333333333332</v>
      </c>
    </row>
    <row r="105" spans="1:3">
      <c r="A105">
        <v>0</v>
      </c>
      <c r="B105">
        <v>0</v>
      </c>
      <c r="C105">
        <v>0.27733333333333338</v>
      </c>
    </row>
    <row r="106" spans="1:3">
      <c r="A106">
        <v>0</v>
      </c>
      <c r="B106">
        <v>0</v>
      </c>
      <c r="C106">
        <v>0.27733333333333338</v>
      </c>
    </row>
    <row r="107" spans="1:3">
      <c r="A107">
        <v>0</v>
      </c>
      <c r="B107">
        <v>0</v>
      </c>
      <c r="C107">
        <v>0.27733333333333332</v>
      </c>
    </row>
    <row r="108" spans="1:3">
      <c r="A108">
        <v>0</v>
      </c>
      <c r="B108">
        <v>0</v>
      </c>
      <c r="C108">
        <v>0.27733333333333332</v>
      </c>
    </row>
    <row r="109" spans="1:3">
      <c r="A109">
        <v>0</v>
      </c>
      <c r="B109">
        <v>0</v>
      </c>
      <c r="C109">
        <v>0.27733333333333338</v>
      </c>
    </row>
    <row r="110" spans="1:3">
      <c r="A110">
        <v>0</v>
      </c>
      <c r="B110">
        <v>0</v>
      </c>
      <c r="C110">
        <v>0.27733333333333332</v>
      </c>
    </row>
    <row r="111" spans="1:3">
      <c r="A111">
        <v>0</v>
      </c>
      <c r="B111">
        <v>0</v>
      </c>
      <c r="C111">
        <v>0.27733333333333338</v>
      </c>
    </row>
    <row r="112" spans="1:3">
      <c r="A112">
        <v>0</v>
      </c>
      <c r="B112">
        <v>0</v>
      </c>
      <c r="C112">
        <v>0.27733333333333338</v>
      </c>
    </row>
    <row r="113" spans="1:3">
      <c r="A113">
        <v>0</v>
      </c>
      <c r="B113">
        <v>0</v>
      </c>
      <c r="C113">
        <v>0.27733333333333332</v>
      </c>
    </row>
    <row r="114" spans="1:3">
      <c r="A114">
        <v>0</v>
      </c>
      <c r="B114">
        <v>0</v>
      </c>
      <c r="C114">
        <v>0.27733333333333332</v>
      </c>
    </row>
    <row r="115" spans="1:3">
      <c r="A115">
        <v>0</v>
      </c>
      <c r="B115">
        <v>0</v>
      </c>
      <c r="C115">
        <v>0.27733333333333332</v>
      </c>
    </row>
    <row r="116" spans="1:3">
      <c r="A116">
        <v>0</v>
      </c>
      <c r="B116">
        <v>0</v>
      </c>
      <c r="C116">
        <v>0.27733333333333332</v>
      </c>
    </row>
    <row r="117" spans="1:3">
      <c r="A117">
        <v>0</v>
      </c>
      <c r="B117">
        <v>0</v>
      </c>
      <c r="C117">
        <v>0.27733333333333338</v>
      </c>
    </row>
    <row r="118" spans="1:3">
      <c r="A118">
        <v>0</v>
      </c>
      <c r="B118">
        <v>0</v>
      </c>
      <c r="C118">
        <v>0.27733333333333332</v>
      </c>
    </row>
    <row r="119" spans="1:3">
      <c r="A119">
        <v>0</v>
      </c>
      <c r="B119">
        <v>0</v>
      </c>
      <c r="C119">
        <v>0.27733333333333338</v>
      </c>
    </row>
    <row r="120" spans="1:3">
      <c r="A120">
        <v>0</v>
      </c>
      <c r="B120">
        <v>0</v>
      </c>
      <c r="C120">
        <v>0.27733333333333332</v>
      </c>
    </row>
    <row r="121" spans="1:3">
      <c r="A121">
        <v>0</v>
      </c>
      <c r="B121">
        <v>0</v>
      </c>
      <c r="C121">
        <v>0.27733333333333332</v>
      </c>
    </row>
    <row r="122" spans="1:3">
      <c r="A122">
        <v>0</v>
      </c>
      <c r="B122">
        <v>0</v>
      </c>
      <c r="C122">
        <v>0.27733333333333338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B3:F36"/>
  <sheetViews>
    <sheetView workbookViewId="0">
      <selection activeCell="B19" sqref="B19"/>
    </sheetView>
  </sheetViews>
  <sheetFormatPr defaultColWidth="9.140625" defaultRowHeight="12.75"/>
  <cols>
    <col min="1" max="1" width="9.140625" style="13"/>
    <col min="2" max="2" width="14.140625" style="13" bestFit="1" customWidth="1"/>
    <col min="3" max="5" width="9.140625" style="13"/>
    <col min="6" max="6" width="23.5703125" style="13" bestFit="1" customWidth="1"/>
    <col min="7" max="16384" width="9.140625" style="13"/>
  </cols>
  <sheetData>
    <row r="3" spans="2:6">
      <c r="B3" s="16" t="s">
        <v>48</v>
      </c>
      <c r="C3" s="17"/>
      <c r="D3" s="18" t="s">
        <v>51</v>
      </c>
      <c r="E3" s="17"/>
      <c r="F3" s="19" t="s">
        <v>52</v>
      </c>
    </row>
    <row r="4" spans="2:6">
      <c r="B4" s="20" t="s">
        <v>24</v>
      </c>
      <c r="C4" s="15"/>
      <c r="D4" s="14" t="s">
        <v>33</v>
      </c>
      <c r="F4" s="21" t="s">
        <v>42</v>
      </c>
    </row>
    <row r="5" spans="2:6">
      <c r="B5" s="20" t="s">
        <v>23</v>
      </c>
      <c r="C5" s="15"/>
      <c r="D5" s="13" t="s">
        <v>34</v>
      </c>
      <c r="F5" s="21" t="s">
        <v>43</v>
      </c>
    </row>
    <row r="6" spans="2:6">
      <c r="B6" s="22"/>
      <c r="C6" s="15"/>
      <c r="D6" s="13" t="s">
        <v>35</v>
      </c>
      <c r="F6" s="21" t="s">
        <v>44</v>
      </c>
    </row>
    <row r="7" spans="2:6">
      <c r="B7" s="32" t="s">
        <v>22</v>
      </c>
      <c r="C7" s="15"/>
      <c r="D7" s="13" t="s">
        <v>36</v>
      </c>
      <c r="F7" s="21" t="s">
        <v>45</v>
      </c>
    </row>
    <row r="8" spans="2:6">
      <c r="B8" s="22" t="s">
        <v>42</v>
      </c>
      <c r="C8" s="15"/>
      <c r="D8" s="13" t="s">
        <v>37</v>
      </c>
      <c r="F8" s="21" t="s">
        <v>46</v>
      </c>
    </row>
    <row r="9" spans="2:6">
      <c r="B9" s="22" t="s">
        <v>54</v>
      </c>
      <c r="C9" s="15"/>
      <c r="D9" s="13" t="s">
        <v>38</v>
      </c>
      <c r="F9" s="23"/>
    </row>
    <row r="10" spans="2:6">
      <c r="B10" s="22" t="s">
        <v>55</v>
      </c>
      <c r="C10" s="15"/>
      <c r="D10" s="13" t="s">
        <v>39</v>
      </c>
      <c r="F10" s="23"/>
    </row>
    <row r="11" spans="2:6">
      <c r="B11" s="22"/>
      <c r="C11" s="15"/>
      <c r="D11" s="13" t="s">
        <v>40</v>
      </c>
      <c r="F11" s="23"/>
    </row>
    <row r="12" spans="2:6">
      <c r="B12" s="22"/>
      <c r="C12" s="15"/>
      <c r="D12" s="13" t="s">
        <v>41</v>
      </c>
      <c r="F12" s="23"/>
    </row>
    <row r="13" spans="2:6">
      <c r="B13" s="28"/>
      <c r="F13" s="23"/>
    </row>
    <row r="14" spans="2:6">
      <c r="B14" s="29" t="s">
        <v>49</v>
      </c>
      <c r="D14" s="12" t="s">
        <v>47</v>
      </c>
      <c r="F14" s="23"/>
    </row>
    <row r="15" spans="2:6">
      <c r="B15" s="26" t="s">
        <v>7</v>
      </c>
      <c r="D15" s="13" t="s">
        <v>25</v>
      </c>
      <c r="F15" s="23"/>
    </row>
    <row r="16" spans="2:6">
      <c r="B16" s="27" t="s">
        <v>8</v>
      </c>
      <c r="D16" s="13" t="s">
        <v>26</v>
      </c>
      <c r="F16" s="23"/>
    </row>
    <row r="17" spans="2:6">
      <c r="B17" s="27" t="s">
        <v>10</v>
      </c>
      <c r="D17" s="13" t="s">
        <v>27</v>
      </c>
      <c r="F17" s="23"/>
    </row>
    <row r="18" spans="2:6">
      <c r="B18" s="27" t="s">
        <v>9</v>
      </c>
      <c r="F18" s="23"/>
    </row>
    <row r="19" spans="2:6">
      <c r="B19" s="28"/>
      <c r="D19" s="12" t="s">
        <v>14</v>
      </c>
      <c r="F19" s="23"/>
    </row>
    <row r="20" spans="2:6">
      <c r="B20" s="29" t="s">
        <v>53</v>
      </c>
      <c r="D20" s="13" t="s">
        <v>29</v>
      </c>
      <c r="F20" s="23"/>
    </row>
    <row r="21" spans="2:6">
      <c r="B21" s="20" t="s">
        <v>28</v>
      </c>
      <c r="D21" s="13" t="s">
        <v>31</v>
      </c>
      <c r="F21" s="23"/>
    </row>
    <row r="22" spans="2:6">
      <c r="B22" s="20" t="s">
        <v>30</v>
      </c>
      <c r="C22" s="14"/>
      <c r="D22" s="13" t="s">
        <v>9</v>
      </c>
      <c r="F22" s="23"/>
    </row>
    <row r="23" spans="2:6">
      <c r="B23" s="28"/>
      <c r="D23" s="13" t="s">
        <v>32</v>
      </c>
      <c r="F23" s="23"/>
    </row>
    <row r="24" spans="2:6">
      <c r="B24" s="28"/>
      <c r="F24" s="23"/>
    </row>
    <row r="25" spans="2:6">
      <c r="B25" s="29" t="s">
        <v>50</v>
      </c>
      <c r="F25" s="23"/>
    </row>
    <row r="26" spans="2:6">
      <c r="B26" s="30" t="s">
        <v>2</v>
      </c>
      <c r="F26" s="23"/>
    </row>
    <row r="27" spans="2:6">
      <c r="B27" s="30" t="s">
        <v>3</v>
      </c>
      <c r="F27" s="23"/>
    </row>
    <row r="28" spans="2:6">
      <c r="B28" s="30" t="s">
        <v>4</v>
      </c>
      <c r="F28" s="23"/>
    </row>
    <row r="29" spans="2:6">
      <c r="B29" s="31" t="s">
        <v>5</v>
      </c>
      <c r="C29" s="24"/>
      <c r="D29" s="24"/>
      <c r="E29" s="24"/>
      <c r="F29" s="25"/>
    </row>
    <row r="31" spans="2:6">
      <c r="B31" s="12" t="s">
        <v>21</v>
      </c>
    </row>
    <row r="32" spans="2:6">
      <c r="B32" s="14" t="s">
        <v>57</v>
      </c>
    </row>
    <row r="33" spans="2:2">
      <c r="B33" s="14" t="s">
        <v>58</v>
      </c>
    </row>
    <row r="34" spans="2:2">
      <c r="B34" s="14" t="s">
        <v>59</v>
      </c>
    </row>
    <row r="35" spans="2:2">
      <c r="B35" s="14" t="s">
        <v>60</v>
      </c>
    </row>
    <row r="36" spans="2:2">
      <c r="B36" s="14" t="s">
        <v>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P54"/>
  <sheetViews>
    <sheetView zoomScale="85" zoomScaleNormal="85" workbookViewId="0">
      <selection activeCell="E14" sqref="E14:F14"/>
    </sheetView>
  </sheetViews>
  <sheetFormatPr defaultColWidth="15" defaultRowHeight="12.75"/>
  <cols>
    <col min="1" max="1" width="3" style="4" customWidth="1"/>
    <col min="2" max="2" width="31.85546875" style="4" customWidth="1"/>
    <col min="3" max="3" width="24.42578125" style="4" customWidth="1"/>
    <col min="4" max="4" width="28.28515625" style="4" customWidth="1"/>
    <col min="5" max="5" width="27.42578125" style="4" customWidth="1"/>
    <col min="6" max="6" width="26.85546875" style="4" customWidth="1"/>
    <col min="7" max="7" width="15.85546875" style="3" customWidth="1"/>
    <col min="8" max="8" width="52.7109375" style="3" customWidth="1"/>
    <col min="9" max="9" width="30.28515625" style="3" customWidth="1"/>
    <col min="10" max="10" width="32.140625" style="4" customWidth="1"/>
    <col min="11" max="13" width="15" style="4" hidden="1" customWidth="1"/>
    <col min="14" max="16" width="15" style="4" customWidth="1"/>
    <col min="17" max="16384" width="15" style="4"/>
  </cols>
  <sheetData>
    <row r="1" spans="1:11" ht="18.75">
      <c r="A1" s="211" t="s">
        <v>89</v>
      </c>
      <c r="B1" s="212"/>
      <c r="C1" s="212"/>
      <c r="D1" s="212"/>
      <c r="E1" s="212"/>
      <c r="F1" s="3"/>
      <c r="I1" s="4"/>
    </row>
    <row r="2" spans="1:11">
      <c r="A2" s="212"/>
      <c r="B2" s="212"/>
      <c r="C2" s="212"/>
      <c r="D2" s="212"/>
      <c r="E2" s="212"/>
      <c r="G2" s="4"/>
    </row>
    <row r="3" spans="1:11">
      <c r="A3" s="212"/>
      <c r="B3" s="212"/>
      <c r="C3" s="212"/>
      <c r="D3" s="212"/>
      <c r="E3" s="212"/>
    </row>
    <row r="4" spans="1:11">
      <c r="A4" s="212"/>
      <c r="B4" s="212"/>
      <c r="C4" s="212"/>
      <c r="D4" s="212"/>
      <c r="E4" s="212"/>
    </row>
    <row r="5" spans="1:11">
      <c r="A5" s="212"/>
      <c r="B5" s="212"/>
      <c r="C5" s="212"/>
      <c r="D5" s="212"/>
      <c r="E5" s="212"/>
      <c r="K5" s="4" t="str">
        <f>IF(OR(E14="",E15="",E16="",E17=""),"Incomplete data entry.","Data entry complete.")</f>
        <v>Incomplete data entry.</v>
      </c>
    </row>
    <row r="6" spans="1:11">
      <c r="A6" s="212"/>
      <c r="B6" s="212"/>
      <c r="C6" s="212"/>
      <c r="D6" s="212"/>
      <c r="E6" s="212"/>
      <c r="F6" s="3"/>
      <c r="K6" s="4" t="str">
        <f>IF(OR(E21="",E22="",E23=""),"Incomplete data entry.","Data entry complete.")</f>
        <v>Incomplete data entry.</v>
      </c>
    </row>
    <row r="7" spans="1:11" ht="15">
      <c r="A7" s="212"/>
      <c r="B7" s="213" t="s">
        <v>112</v>
      </c>
      <c r="C7" s="214" t="s">
        <v>702</v>
      </c>
      <c r="D7" s="215"/>
      <c r="E7" s="216"/>
      <c r="F7" s="3"/>
      <c r="I7" s="4"/>
      <c r="K7" s="4" t="str">
        <f>IF(OR(D42="-",D43="-",D44="",D45="-",D46="-"),"Incomplete data entry.","Data entry complete.")</f>
        <v>Incomplete data entry.</v>
      </c>
    </row>
    <row r="8" spans="1:11" ht="15">
      <c r="B8" s="122" t="s">
        <v>101</v>
      </c>
      <c r="C8" s="148" t="str">
        <f>K5</f>
        <v>Incomplete data entry.</v>
      </c>
      <c r="D8" s="149"/>
      <c r="E8" s="150"/>
      <c r="F8" s="3"/>
      <c r="I8" s="4"/>
    </row>
    <row r="9" spans="1:11" ht="15">
      <c r="B9" s="122" t="s">
        <v>90</v>
      </c>
      <c r="C9" s="148" t="str">
        <f>K6</f>
        <v>Incomplete data entry.</v>
      </c>
      <c r="D9" s="149"/>
      <c r="E9" s="150"/>
      <c r="F9" s="3"/>
      <c r="I9" s="4"/>
    </row>
    <row r="10" spans="1:11" ht="15">
      <c r="B10" s="122" t="s">
        <v>91</v>
      </c>
      <c r="C10" s="148" t="str">
        <f>K7</f>
        <v>Incomplete data entry.</v>
      </c>
      <c r="D10" s="149"/>
      <c r="E10" s="150"/>
      <c r="F10" s="3"/>
      <c r="I10" s="4"/>
    </row>
    <row r="11" spans="1:11">
      <c r="C11" s="50"/>
    </row>
    <row r="12" spans="1:11">
      <c r="C12" s="50"/>
    </row>
    <row r="13" spans="1:11" s="48" customFormat="1" ht="15.75">
      <c r="B13" s="88" t="s">
        <v>101</v>
      </c>
      <c r="C13" s="44"/>
      <c r="D13" s="45"/>
      <c r="E13" s="46"/>
      <c r="F13" s="47"/>
      <c r="G13" s="46"/>
      <c r="H13" s="46"/>
      <c r="I13" s="46"/>
    </row>
    <row r="14" spans="1:11" s="1" customFormat="1" ht="15.75">
      <c r="A14" s="36"/>
      <c r="B14" s="217" t="s">
        <v>69</v>
      </c>
      <c r="C14" s="217"/>
      <c r="D14" s="217"/>
      <c r="E14" s="151"/>
      <c r="F14" s="151"/>
      <c r="G14" s="38"/>
      <c r="H14" s="36"/>
    </row>
    <row r="15" spans="1:11" s="1" customFormat="1" ht="15.75">
      <c r="A15" s="36"/>
      <c r="B15" s="217" t="s">
        <v>70</v>
      </c>
      <c r="C15" s="217"/>
      <c r="D15" s="217"/>
      <c r="E15" s="152"/>
      <c r="F15" s="152"/>
      <c r="G15" s="38"/>
      <c r="H15" s="36"/>
    </row>
    <row r="16" spans="1:11" s="1" customFormat="1" ht="15.75">
      <c r="A16" s="36"/>
      <c r="B16" s="217" t="s">
        <v>76</v>
      </c>
      <c r="C16" s="217"/>
      <c r="D16" s="217"/>
      <c r="E16" s="152"/>
      <c r="F16" s="152"/>
      <c r="G16" s="38"/>
      <c r="H16" s="36"/>
    </row>
    <row r="17" spans="1:16" s="2" customFormat="1" ht="15.75">
      <c r="A17" s="37"/>
      <c r="B17" s="217" t="s">
        <v>77</v>
      </c>
      <c r="C17" s="217"/>
      <c r="D17" s="217"/>
      <c r="E17" s="152"/>
      <c r="F17" s="152"/>
      <c r="G17" s="38"/>
      <c r="H17" s="36"/>
    </row>
    <row r="18" spans="1:16" s="37" customFormat="1" ht="15.75">
      <c r="B18" s="67"/>
      <c r="C18" s="67"/>
      <c r="D18" s="67"/>
      <c r="E18" s="67"/>
      <c r="F18" s="67"/>
      <c r="G18" s="38"/>
      <c r="H18" s="36"/>
    </row>
    <row r="19" spans="1:16" s="37" customFormat="1" ht="15.75">
      <c r="B19" s="67"/>
      <c r="C19" s="67"/>
      <c r="D19" s="67"/>
      <c r="E19" s="67"/>
      <c r="F19" s="67"/>
      <c r="G19" s="38"/>
      <c r="H19" s="36"/>
    </row>
    <row r="20" spans="1:16" s="37" customFormat="1" ht="23.25">
      <c r="B20" s="88" t="s">
        <v>90</v>
      </c>
      <c r="C20" s="42"/>
      <c r="D20" s="42"/>
      <c r="E20" s="42"/>
      <c r="F20" s="42"/>
      <c r="G20" s="42"/>
      <c r="H20" s="38"/>
      <c r="I20" s="36"/>
    </row>
    <row r="21" spans="1:16" s="37" customFormat="1" ht="15.75">
      <c r="B21" s="217" t="s">
        <v>703</v>
      </c>
      <c r="C21" s="217"/>
      <c r="D21" s="217"/>
      <c r="E21" s="151"/>
      <c r="F21" s="151"/>
      <c r="G21" s="38"/>
      <c r="H21" s="36"/>
    </row>
    <row r="22" spans="1:16" s="2" customFormat="1" ht="15.75">
      <c r="A22" s="37"/>
      <c r="B22" s="217" t="s">
        <v>2467</v>
      </c>
      <c r="C22" s="217"/>
      <c r="D22" s="217"/>
      <c r="E22" s="151"/>
      <c r="F22" s="151"/>
      <c r="G22" s="49"/>
      <c r="H22" s="37"/>
    </row>
    <row r="23" spans="1:16" s="37" customFormat="1" ht="15.75">
      <c r="B23" s="218" t="s">
        <v>2465</v>
      </c>
      <c r="C23" s="218"/>
      <c r="D23" s="218"/>
      <c r="E23" s="152"/>
      <c r="F23" s="152"/>
      <c r="G23" s="49"/>
      <c r="J23" s="55"/>
      <c r="K23" s="55"/>
      <c r="L23" s="55"/>
    </row>
    <row r="24" spans="1:16" s="37" customFormat="1" ht="15.75">
      <c r="B24" s="219"/>
      <c r="C24" s="219"/>
      <c r="D24" s="219"/>
      <c r="G24" s="49"/>
      <c r="J24" s="55"/>
      <c r="K24" s="55"/>
      <c r="L24" s="55"/>
    </row>
    <row r="25" spans="1:16" s="37" customFormat="1" ht="15.75">
      <c r="B25" s="220" t="s">
        <v>2466</v>
      </c>
      <c r="C25" s="219"/>
      <c r="D25" s="219"/>
      <c r="E25" s="221"/>
      <c r="F25" s="221"/>
      <c r="G25" s="222"/>
      <c r="J25" s="55"/>
      <c r="K25" s="55"/>
      <c r="L25" s="55"/>
    </row>
    <row r="26" spans="1:16" ht="15.75" customHeight="1">
      <c r="B26" s="223" t="str">
        <f>IF(E22="","List of counties - THIS TABLE WILL BE POPULATED AUTOMATICALLY AFTER STATE AND BASIN ARE SELECTED ABOVE","1. List of counties within selected basin")</f>
        <v>List of counties - THIS TABLE WILL BE POPULATED AUTOMATICALLY AFTER STATE AND BASIN ARE SELECTED ABOVE</v>
      </c>
      <c r="C26" s="223"/>
      <c r="D26" s="223"/>
      <c r="E26" s="223"/>
      <c r="F26" s="223"/>
      <c r="G26" s="223"/>
      <c r="H26" s="39"/>
      <c r="I26" s="4"/>
      <c r="J26" s="56"/>
      <c r="K26" s="56"/>
      <c r="L26" s="56"/>
    </row>
    <row r="27" spans="1:16" ht="15.75">
      <c r="B27" s="224" t="str">
        <f>IFERROR(IF(AND($E$21="",$E$22=""),"",VLOOKUP($E$21&amp;$E$22&amp;K27,xref!$AE$2:$AJ$3227,5,FALSE)),"")</f>
        <v/>
      </c>
      <c r="C27" s="224" t="str">
        <f>IFERROR(IF(AND($E$21="",$E$22=""),"",VLOOKUP($E$21&amp;$E$22&amp;L27,xref!$AE$2:$AJ$3227,5,FALSE)),"")</f>
        <v/>
      </c>
      <c r="D27" s="224" t="str">
        <f>IFERROR(IF(AND($E$21="",$E$22=""),"",VLOOKUP($E$21&amp;$E$22&amp;M27,xref!$AE$2:$AJ$3227,5,FALSE)),"")</f>
        <v/>
      </c>
      <c r="E27" s="224" t="str">
        <f>IFERROR(IF(AND($E$21="",$E$22=""),"",VLOOKUP($E$21&amp;$E$22&amp;N27,xref!$AE$2:$AJ$3227,5,FALSE)),"")</f>
        <v/>
      </c>
      <c r="F27" s="224" t="str">
        <f>IFERROR(IF(AND($E$21="",$E$22=""),"",VLOOKUP($E$21&amp;$E$22&amp;O27,xref!$AE$2:$AJ$3227,5,FALSE)),"")</f>
        <v/>
      </c>
      <c r="G27" s="224" t="str">
        <f>IFERROR(IF(AND($E$21="",$E$22=""),"",VLOOKUP($E$21&amp;$E$22&amp;P27,xref!$AE$2:$AJ$3227,5,FALSE)),"")</f>
        <v/>
      </c>
      <c r="H27" s="49"/>
      <c r="I27" s="4"/>
      <c r="J27" s="56"/>
      <c r="K27" s="37">
        <v>1</v>
      </c>
      <c r="L27" s="4">
        <v>11</v>
      </c>
      <c r="M27" s="37">
        <f>L36+1</f>
        <v>21</v>
      </c>
      <c r="N27" s="37">
        <f>M36+1</f>
        <v>31</v>
      </c>
      <c r="O27" s="37">
        <f>N36+1</f>
        <v>41</v>
      </c>
      <c r="P27" s="37">
        <f>O36+1</f>
        <v>51</v>
      </c>
    </row>
    <row r="28" spans="1:16" ht="15.75">
      <c r="B28" s="224" t="str">
        <f>IFERROR(IF(AND($E$21="",$E$22=""),"",VLOOKUP($E$21&amp;$E$22&amp;K28,xref!$AE$2:$AJ$3227,5,FALSE)),"")</f>
        <v/>
      </c>
      <c r="C28" s="224" t="str">
        <f>IFERROR(IF(AND($E$21="",$E$22=""),"",VLOOKUP($E$21&amp;$E$22&amp;L28,xref!$AE$2:$AJ$3227,5,FALSE)),"")</f>
        <v/>
      </c>
      <c r="D28" s="224" t="str">
        <f>IFERROR(IF(AND($E$21="",$E$22=""),"",VLOOKUP($E$21&amp;$E$22&amp;M28,xref!$AE$2:$AJ$3227,5,FALSE)),"")</f>
        <v/>
      </c>
      <c r="E28" s="224" t="str">
        <f>IFERROR(IF(AND($E$21="",$E$22=""),"",VLOOKUP($E$21&amp;$E$22&amp;N28,xref!$AE$2:$AJ$3227,5,FALSE)),"")</f>
        <v/>
      </c>
      <c r="F28" s="224" t="str">
        <f>IFERROR(IF(AND($E$21="",$E$22=""),"",VLOOKUP($E$21&amp;$E$22&amp;O28,xref!$AE$2:$AJ$3227,5,FALSE)),"")</f>
        <v/>
      </c>
      <c r="G28" s="224" t="str">
        <f>IFERROR(IF(AND($E$21="",$E$22=""),"",VLOOKUP($E$21&amp;$E$22&amp;P28,xref!$AE$2:$AJ$3227,5,FALSE)),"")</f>
        <v/>
      </c>
      <c r="H28" s="49"/>
      <c r="I28" s="4"/>
      <c r="J28" s="56"/>
      <c r="K28" s="37">
        <f t="shared" ref="K28:P28" si="0">K27+1</f>
        <v>2</v>
      </c>
      <c r="L28" s="37">
        <f t="shared" si="0"/>
        <v>12</v>
      </c>
      <c r="M28" s="37">
        <f t="shared" si="0"/>
        <v>22</v>
      </c>
      <c r="N28" s="37">
        <f t="shared" si="0"/>
        <v>32</v>
      </c>
      <c r="O28" s="37">
        <f t="shared" si="0"/>
        <v>42</v>
      </c>
      <c r="P28" s="37">
        <f t="shared" si="0"/>
        <v>52</v>
      </c>
    </row>
    <row r="29" spans="1:16" ht="15.75">
      <c r="B29" s="224" t="str">
        <f>IFERROR(IF(AND($E$21="",$E$22=""),"",VLOOKUP($E$21&amp;$E$22&amp;K29,xref!$AE$2:$AJ$3227,5,FALSE)),"")</f>
        <v/>
      </c>
      <c r="C29" s="224" t="str">
        <f>IFERROR(IF(AND($E$21="",$E$22=""),"",VLOOKUP($E$21&amp;$E$22&amp;L29,xref!$AE$2:$AJ$3227,5,FALSE)),"")</f>
        <v/>
      </c>
      <c r="D29" s="224" t="str">
        <f>IFERROR(IF(AND($E$21="",$E$22=""),"",VLOOKUP($E$21&amp;$E$22&amp;M29,xref!$AE$2:$AJ$3227,5,FALSE)),"")</f>
        <v/>
      </c>
      <c r="E29" s="224" t="str">
        <f>IFERROR(IF(AND($E$21="",$E$22=""),"",VLOOKUP($E$21&amp;$E$22&amp;N29,xref!$AE$2:$AJ$3227,5,FALSE)),"")</f>
        <v/>
      </c>
      <c r="F29" s="224" t="str">
        <f>IFERROR(IF(AND($E$21="",$E$22=""),"",VLOOKUP($E$21&amp;$E$22&amp;O29,xref!$AE$2:$AJ$3227,5,FALSE)),"")</f>
        <v/>
      </c>
      <c r="G29" s="224" t="str">
        <f>IFERROR(IF(AND($E$21="",$E$22=""),"",VLOOKUP($E$21&amp;$E$22&amp;P29,xref!$AE$2:$AJ$3227,5,FALSE)),"")</f>
        <v/>
      </c>
      <c r="H29" s="49"/>
      <c r="I29" s="4"/>
      <c r="J29" s="56"/>
      <c r="K29" s="37">
        <f t="shared" ref="K29:K36" si="1">K28+1</f>
        <v>3</v>
      </c>
      <c r="L29" s="37">
        <f t="shared" ref="L29:M36" si="2">L28+1</f>
        <v>13</v>
      </c>
      <c r="M29" s="37">
        <f t="shared" si="2"/>
        <v>23</v>
      </c>
      <c r="N29" s="37">
        <f t="shared" ref="N29:P29" si="3">N28+1</f>
        <v>33</v>
      </c>
      <c r="O29" s="37">
        <f t="shared" si="3"/>
        <v>43</v>
      </c>
      <c r="P29" s="37">
        <f t="shared" si="3"/>
        <v>53</v>
      </c>
    </row>
    <row r="30" spans="1:16" ht="15.75">
      <c r="B30" s="224" t="str">
        <f>IFERROR(IF(AND($E$21="",$E$22=""),"",VLOOKUP($E$21&amp;$E$22&amp;K30,xref!$AE$2:$AJ$3227,5,FALSE)),"")</f>
        <v/>
      </c>
      <c r="C30" s="224" t="str">
        <f>IFERROR(IF(AND($E$21="",$E$22=""),"",VLOOKUP($E$21&amp;$E$22&amp;L30,xref!$AE$2:$AJ$3227,5,FALSE)),"")</f>
        <v/>
      </c>
      <c r="D30" s="224" t="str">
        <f>IFERROR(IF(AND($E$21="",$E$22=""),"",VLOOKUP($E$21&amp;$E$22&amp;M30,xref!$AE$2:$AJ$3227,5,FALSE)),"")</f>
        <v/>
      </c>
      <c r="E30" s="224" t="str">
        <f>IFERROR(IF(AND($E$21="",$E$22=""),"",VLOOKUP($E$21&amp;$E$22&amp;N30,xref!$AE$2:$AJ$3227,5,FALSE)),"")</f>
        <v/>
      </c>
      <c r="F30" s="224" t="str">
        <f>IFERROR(IF(AND($E$21="",$E$22=""),"",VLOOKUP($E$21&amp;$E$22&amp;O30,xref!$AE$2:$AJ$3227,5,FALSE)),"")</f>
        <v/>
      </c>
      <c r="G30" s="224" t="str">
        <f>IFERROR(IF(AND($E$21="",$E$22=""),"",VLOOKUP($E$21&amp;$E$22&amp;P30,xref!$AE$2:$AJ$3227,5,FALSE)),"")</f>
        <v/>
      </c>
      <c r="H30" s="49"/>
      <c r="I30" s="4"/>
      <c r="J30" s="56"/>
      <c r="K30" s="37">
        <f t="shared" si="1"/>
        <v>4</v>
      </c>
      <c r="L30" s="37">
        <f t="shared" si="2"/>
        <v>14</v>
      </c>
      <c r="M30" s="37">
        <f t="shared" si="2"/>
        <v>24</v>
      </c>
      <c r="N30" s="37">
        <f t="shared" ref="N30:P30" si="4">N29+1</f>
        <v>34</v>
      </c>
      <c r="O30" s="37">
        <f t="shared" si="4"/>
        <v>44</v>
      </c>
      <c r="P30" s="37">
        <f t="shared" si="4"/>
        <v>54</v>
      </c>
    </row>
    <row r="31" spans="1:16" ht="15.75">
      <c r="B31" s="224" t="str">
        <f>IFERROR(IF(AND($E$21="",$E$22=""),"",VLOOKUP($E$21&amp;$E$22&amp;K31,xref!$AE$2:$AJ$3227,5,FALSE)),"")</f>
        <v/>
      </c>
      <c r="C31" s="224" t="str">
        <f>IFERROR(IF(AND($E$21="",$E$22=""),"",VLOOKUP($E$21&amp;$E$22&amp;L31,xref!$AE$2:$AJ$3227,5,FALSE)),"")</f>
        <v/>
      </c>
      <c r="D31" s="224" t="str">
        <f>IFERROR(IF(AND($E$21="",$E$22=""),"",VLOOKUP($E$21&amp;$E$22&amp;M31,xref!$AE$2:$AJ$3227,5,FALSE)),"")</f>
        <v/>
      </c>
      <c r="E31" s="224" t="str">
        <f>IFERROR(IF(AND($E$21="",$E$22=""),"",VLOOKUP($E$21&amp;$E$22&amp;N31,xref!$AE$2:$AJ$3227,5,FALSE)),"")</f>
        <v/>
      </c>
      <c r="F31" s="224" t="str">
        <f>IFERROR(IF(AND($E$21="",$E$22=""),"",VLOOKUP($E$21&amp;$E$22&amp;O31,xref!$AE$2:$AJ$3227,5,FALSE)),"")</f>
        <v/>
      </c>
      <c r="G31" s="224" t="str">
        <f>IFERROR(IF(AND($E$21="",$E$22=""),"",VLOOKUP($E$21&amp;$E$22&amp;P31,xref!$AE$2:$AJ$3227,5,FALSE)),"")</f>
        <v/>
      </c>
      <c r="H31" s="49"/>
      <c r="I31" s="4"/>
      <c r="J31" s="56"/>
      <c r="K31" s="37">
        <f t="shared" si="1"/>
        <v>5</v>
      </c>
      <c r="L31" s="37">
        <f t="shared" si="2"/>
        <v>15</v>
      </c>
      <c r="M31" s="37">
        <f t="shared" si="2"/>
        <v>25</v>
      </c>
      <c r="N31" s="37">
        <f t="shared" ref="N31:P31" si="5">N30+1</f>
        <v>35</v>
      </c>
      <c r="O31" s="37">
        <f t="shared" si="5"/>
        <v>45</v>
      </c>
      <c r="P31" s="37">
        <f t="shared" si="5"/>
        <v>55</v>
      </c>
    </row>
    <row r="32" spans="1:16" ht="15.75">
      <c r="B32" s="224" t="str">
        <f>IFERROR(IF(AND($E$21="",$E$22=""),"",VLOOKUP($E$21&amp;$E$22&amp;K32,xref!$AE$2:$AJ$3227,5,FALSE)),"")</f>
        <v/>
      </c>
      <c r="C32" s="224" t="str">
        <f>IFERROR(IF(AND($E$21="",$E$22=""),"",VLOOKUP($E$21&amp;$E$22&amp;L32,xref!$AE$2:$AJ$3227,5,FALSE)),"")</f>
        <v/>
      </c>
      <c r="D32" s="224" t="str">
        <f>IFERROR(IF(AND($E$21="",$E$22=""),"",VLOOKUP($E$21&amp;$E$22&amp;M32,xref!$AE$2:$AJ$3227,5,FALSE)),"")</f>
        <v/>
      </c>
      <c r="E32" s="224" t="str">
        <f>IFERROR(IF(AND($E$21="",$E$22=""),"",VLOOKUP($E$21&amp;$E$22&amp;N32,xref!$AE$2:$AJ$3227,5,FALSE)),"")</f>
        <v/>
      </c>
      <c r="F32" s="224" t="str">
        <f>IFERROR(IF(AND($E$21="",$E$22=""),"",VLOOKUP($E$21&amp;$E$22&amp;O32,xref!$AE$2:$AJ$3227,5,FALSE)),"")</f>
        <v/>
      </c>
      <c r="G32" s="224" t="str">
        <f>IFERROR(IF(AND($E$21="",$E$22=""),"",VLOOKUP($E$21&amp;$E$22&amp;P32,xref!$AE$2:$AJ$3227,5,FALSE)),"")</f>
        <v/>
      </c>
      <c r="H32" s="49"/>
      <c r="I32" s="4"/>
      <c r="J32" s="56"/>
      <c r="K32" s="37">
        <f t="shared" si="1"/>
        <v>6</v>
      </c>
      <c r="L32" s="37">
        <f t="shared" si="2"/>
        <v>16</v>
      </c>
      <c r="M32" s="37">
        <f t="shared" si="2"/>
        <v>26</v>
      </c>
      <c r="N32" s="37">
        <f t="shared" ref="N32:P32" si="6">N31+1</f>
        <v>36</v>
      </c>
      <c r="O32" s="37">
        <f t="shared" si="6"/>
        <v>46</v>
      </c>
      <c r="P32" s="37">
        <f t="shared" si="6"/>
        <v>56</v>
      </c>
    </row>
    <row r="33" spans="2:16" ht="15.75">
      <c r="B33" s="224" t="str">
        <f>IFERROR(IF(AND($E$21="",$E$22=""),"",VLOOKUP($E$21&amp;$E$22&amp;K33,xref!$AE$2:$AJ$3227,5,FALSE)),"")</f>
        <v/>
      </c>
      <c r="C33" s="224" t="str">
        <f>IFERROR(IF(AND($E$21="",$E$22=""),"",VLOOKUP($E$21&amp;$E$22&amp;L33,xref!$AE$2:$AJ$3227,5,FALSE)),"")</f>
        <v/>
      </c>
      <c r="D33" s="224" t="str">
        <f>IFERROR(IF(AND($E$21="",$E$22=""),"",VLOOKUP($E$21&amp;$E$22&amp;M33,xref!$AE$2:$AJ$3227,5,FALSE)),"")</f>
        <v/>
      </c>
      <c r="E33" s="224" t="str">
        <f>IFERROR(IF(AND($E$21="",$E$22=""),"",VLOOKUP($E$21&amp;$E$22&amp;N33,xref!$AE$2:$AJ$3227,5,FALSE)),"")</f>
        <v/>
      </c>
      <c r="F33" s="224" t="str">
        <f>IFERROR(IF(AND($E$21="",$E$22=""),"",VLOOKUP($E$21&amp;$E$22&amp;O33,xref!$AE$2:$AJ$3227,5,FALSE)),"")</f>
        <v/>
      </c>
      <c r="G33" s="224" t="str">
        <f>IFERROR(IF(AND($E$21="",$E$22=""),"",VLOOKUP($E$21&amp;$E$22&amp;P33,xref!$AE$2:$AJ$3227,5,FALSE)),"")</f>
        <v/>
      </c>
      <c r="H33" s="49"/>
      <c r="I33" s="4"/>
      <c r="J33" s="56"/>
      <c r="K33" s="37">
        <f t="shared" si="1"/>
        <v>7</v>
      </c>
      <c r="L33" s="37">
        <f t="shared" si="2"/>
        <v>17</v>
      </c>
      <c r="M33" s="37">
        <f t="shared" si="2"/>
        <v>27</v>
      </c>
      <c r="N33" s="37">
        <f t="shared" ref="N33:P33" si="7">N32+1</f>
        <v>37</v>
      </c>
      <c r="O33" s="37">
        <f t="shared" si="7"/>
        <v>47</v>
      </c>
      <c r="P33" s="37">
        <f t="shared" si="7"/>
        <v>57</v>
      </c>
    </row>
    <row r="34" spans="2:16" ht="15.75">
      <c r="B34" s="224" t="str">
        <f>IFERROR(IF(AND($E$21="",$E$22=""),"",VLOOKUP($E$21&amp;$E$22&amp;K34,xref!$AE$2:$AJ$3227,5,FALSE)),"")</f>
        <v/>
      </c>
      <c r="C34" s="224" t="str">
        <f>IFERROR(IF(AND($E$21="",$E$22=""),"",VLOOKUP($E$21&amp;$E$22&amp;L34,xref!$AE$2:$AJ$3227,5,FALSE)),"")</f>
        <v/>
      </c>
      <c r="D34" s="224" t="str">
        <f>IFERROR(IF(AND($E$21="",$E$22=""),"",VLOOKUP($E$21&amp;$E$22&amp;M34,xref!$AE$2:$AJ$3227,5,FALSE)),"")</f>
        <v/>
      </c>
      <c r="E34" s="224" t="str">
        <f>IFERROR(IF(AND($E$21="",$E$22=""),"",VLOOKUP($E$21&amp;$E$22&amp;N34,xref!$AE$2:$AJ$3227,5,FALSE)),"")</f>
        <v/>
      </c>
      <c r="F34" s="224" t="str">
        <f>IFERROR(IF(AND($E$21="",$E$22=""),"",VLOOKUP($E$21&amp;$E$22&amp;O34,xref!$AE$2:$AJ$3227,5,FALSE)),"")</f>
        <v/>
      </c>
      <c r="G34" s="224" t="str">
        <f>IFERROR(IF(AND($E$21="",$E$22=""),"",VLOOKUP($E$21&amp;$E$22&amp;P34,xref!$AE$2:$AJ$3227,5,FALSE)),"")</f>
        <v/>
      </c>
      <c r="H34" s="49"/>
      <c r="I34" s="4"/>
      <c r="J34" s="56"/>
      <c r="K34" s="37">
        <f t="shared" si="1"/>
        <v>8</v>
      </c>
      <c r="L34" s="37">
        <f t="shared" si="2"/>
        <v>18</v>
      </c>
      <c r="M34" s="37">
        <f t="shared" si="2"/>
        <v>28</v>
      </c>
      <c r="N34" s="37">
        <f t="shared" ref="N34:P34" si="8">N33+1</f>
        <v>38</v>
      </c>
      <c r="O34" s="37">
        <f t="shared" si="8"/>
        <v>48</v>
      </c>
      <c r="P34" s="37">
        <f t="shared" si="8"/>
        <v>58</v>
      </c>
    </row>
    <row r="35" spans="2:16" ht="15.75">
      <c r="B35" s="224" t="str">
        <f>IFERROR(IF(AND($E$21="",$E$22=""),"",VLOOKUP($E$21&amp;$E$22&amp;K35,xref!$AE$2:$AJ$3227,5,FALSE)),"")</f>
        <v/>
      </c>
      <c r="C35" s="224" t="str">
        <f>IFERROR(IF(AND($E$21="",$E$22=""),"",VLOOKUP($E$21&amp;$E$22&amp;L35,xref!$AE$2:$AJ$3227,5,FALSE)),"")</f>
        <v/>
      </c>
      <c r="D35" s="224" t="str">
        <f>IFERROR(IF(AND($E$21="",$E$22=""),"",VLOOKUP($E$21&amp;$E$22&amp;M35,xref!$AE$2:$AJ$3227,5,FALSE)),"")</f>
        <v/>
      </c>
      <c r="E35" s="224" t="str">
        <f>IFERROR(IF(AND($E$21="",$E$22=""),"",VLOOKUP($E$21&amp;$E$22&amp;N35,xref!$AE$2:$AJ$3227,5,FALSE)),"")</f>
        <v/>
      </c>
      <c r="F35" s="224" t="str">
        <f>IFERROR(IF(AND($E$21="",$E$22=""),"",VLOOKUP($E$21&amp;$E$22&amp;O35,xref!$AE$2:$AJ$3227,5,FALSE)),"")</f>
        <v/>
      </c>
      <c r="G35" s="224" t="str">
        <f>IFERROR(IF(AND($E$21="",$E$22=""),"",VLOOKUP($E$21&amp;$E$22&amp;P35,xref!$AE$2:$AJ$3227,5,FALSE)),"")</f>
        <v/>
      </c>
      <c r="H35" s="49"/>
      <c r="I35" s="4"/>
      <c r="J35" s="56"/>
      <c r="K35" s="37">
        <f t="shared" si="1"/>
        <v>9</v>
      </c>
      <c r="L35" s="37">
        <f t="shared" si="2"/>
        <v>19</v>
      </c>
      <c r="M35" s="37">
        <f t="shared" si="2"/>
        <v>29</v>
      </c>
      <c r="N35" s="37">
        <f t="shared" ref="N35:P36" si="9">N34+1</f>
        <v>39</v>
      </c>
      <c r="O35" s="37">
        <f t="shared" si="9"/>
        <v>49</v>
      </c>
      <c r="P35" s="37">
        <f t="shared" si="9"/>
        <v>59</v>
      </c>
    </row>
    <row r="36" spans="2:16" ht="15.75">
      <c r="B36" s="224" t="str">
        <f>IFERROR(IF(AND($E$21="",$E$22=""),"",VLOOKUP($E$21&amp;$E$22&amp;K36,xref!$AE$2:$AJ$3227,5,FALSE)),"")</f>
        <v/>
      </c>
      <c r="C36" s="224" t="str">
        <f>IFERROR(IF(AND($E$21="",$E$22=""),"",VLOOKUP($E$21&amp;$E$22&amp;L36,xref!$AE$2:$AJ$3227,5,FALSE)),"")</f>
        <v/>
      </c>
      <c r="D36" s="224" t="str">
        <f>IFERROR(IF(AND($E$21="",$E$22=""),"",VLOOKUP($E$21&amp;$E$22&amp;M36,xref!$AE$2:$AJ$3227,5,FALSE)),"")</f>
        <v/>
      </c>
      <c r="E36" s="224" t="str">
        <f>IFERROR(IF(AND($E$21="",$E$22=""),"",VLOOKUP($E$21&amp;$E$22&amp;N36,xref!$AE$2:$AJ$3227,5,FALSE)),"")</f>
        <v/>
      </c>
      <c r="F36" s="224" t="str">
        <f>IFERROR(IF(AND($E$21="",$E$22=""),"",VLOOKUP($E$21&amp;$E$22&amp;O36,xref!$AE$2:$AJ$3227,5,FALSE)),"")</f>
        <v/>
      </c>
      <c r="G36" s="224" t="str">
        <f>IFERROR(IF(AND($E$21="",$E$22=""),"",VLOOKUP($E$21&amp;$E$22&amp;P36,xref!$AE$2:$AJ$3227,5,FALSE)),"")</f>
        <v/>
      </c>
      <c r="H36" s="49"/>
      <c r="I36" s="4"/>
      <c r="J36" s="56"/>
      <c r="K36" s="37">
        <f t="shared" si="1"/>
        <v>10</v>
      </c>
      <c r="L36" s="37">
        <f t="shared" si="2"/>
        <v>20</v>
      </c>
      <c r="M36" s="37">
        <f t="shared" si="2"/>
        <v>30</v>
      </c>
      <c r="N36" s="37">
        <f t="shared" si="9"/>
        <v>40</v>
      </c>
      <c r="O36" s="37">
        <f>O35+1</f>
        <v>50</v>
      </c>
      <c r="P36" s="37">
        <f t="shared" si="9"/>
        <v>60</v>
      </c>
    </row>
    <row r="37" spans="2:16" ht="15.75">
      <c r="B37" s="157" t="str">
        <f>IF(E22="","","2. Default data used in the WRAP OGWG emission inventory version 1 for "&amp;E22&amp;", "&amp;E21)</f>
        <v/>
      </c>
      <c r="C37" s="157"/>
      <c r="D37" s="157"/>
      <c r="E37" s="157"/>
      <c r="F37" s="157"/>
      <c r="G37" s="157"/>
      <c r="H37" s="49"/>
      <c r="I37" s="39"/>
      <c r="J37" s="56"/>
      <c r="K37" s="56"/>
      <c r="L37" s="56"/>
    </row>
    <row r="38" spans="2:16" ht="34.5" customHeight="1">
      <c r="B38" s="158" t="str">
        <f>IF(OR(E21="",E22=""),"",IFERROR(VLOOKUP('1. Survey Responder Information'!E21,xref!K38:N48,4,FALSE),"EPA O&amp;G Tool v2.1 Defaults are provided in several survey tabs. The EPA O&amp;G Tool v2.1 Defaults are the inputs that were used to develop WRAP OGWG version 1 emission inventory for "&amp;E21))</f>
        <v/>
      </c>
      <c r="C38" s="158"/>
      <c r="D38" s="158"/>
      <c r="E38" s="158"/>
      <c r="F38" s="158"/>
      <c r="G38" s="158"/>
      <c r="H38" s="49"/>
      <c r="I38" s="39"/>
      <c r="J38" s="56"/>
      <c r="K38" s="56"/>
      <c r="L38" s="56"/>
    </row>
    <row r="39" spans="2:16" ht="15.75">
      <c r="G39" s="4"/>
      <c r="H39" s="49"/>
      <c r="I39" s="39"/>
      <c r="J39" s="56"/>
      <c r="K39" s="56"/>
      <c r="L39" s="56"/>
    </row>
    <row r="40" spans="2:16" ht="18.75">
      <c r="B40" s="88" t="s">
        <v>91</v>
      </c>
      <c r="C40" s="35"/>
      <c r="F40" s="3"/>
    </row>
    <row r="41" spans="2:16" ht="92.25" customHeight="1">
      <c r="B41" s="225" t="s">
        <v>80</v>
      </c>
      <c r="C41" s="225"/>
      <c r="D41" s="226" t="s">
        <v>2468</v>
      </c>
      <c r="E41" s="227" t="s">
        <v>702</v>
      </c>
      <c r="F41" s="228"/>
      <c r="G41" s="229"/>
      <c r="H41" s="4"/>
      <c r="I41" s="4"/>
    </row>
    <row r="42" spans="2:16" ht="14.25">
      <c r="B42" s="230" t="s">
        <v>419</v>
      </c>
      <c r="C42" s="230"/>
      <c r="D42" s="40" t="s">
        <v>13</v>
      </c>
      <c r="E42" s="231" t="str">
        <f>IF(D42="-","Please select Yes or No option",IF(D42="No","No further action is required","Please fill-up drill rig survey"))</f>
        <v>Please select Yes or No option</v>
      </c>
      <c r="F42" s="232"/>
      <c r="G42" s="233"/>
      <c r="H42" s="4"/>
      <c r="I42" s="4"/>
    </row>
    <row r="43" spans="2:16" ht="14.25">
      <c r="B43" s="230" t="s">
        <v>420</v>
      </c>
      <c r="C43" s="230"/>
      <c r="D43" s="40" t="s">
        <v>13</v>
      </c>
      <c r="E43" s="231" t="str">
        <f>IF(D43="-","Please select Yes or No option",IF(D43="No","No further action is required","Please fill-up fracing survey"))</f>
        <v>Please select Yes or No option</v>
      </c>
      <c r="F43" s="232"/>
      <c r="G43" s="233"/>
      <c r="H43" s="4"/>
      <c r="I43" s="4"/>
    </row>
    <row r="44" spans="2:16" ht="14.25">
      <c r="B44" s="230" t="s">
        <v>421</v>
      </c>
      <c r="C44" s="230"/>
      <c r="D44" s="40" t="s">
        <v>13</v>
      </c>
      <c r="E44" s="231" t="str">
        <f>IF(D44="-","Please select Yes or No option",IF(D44="No","No further action is required","Please fill-up tanks survey"))</f>
        <v>Please select Yes or No option</v>
      </c>
      <c r="F44" s="232"/>
      <c r="G44" s="233"/>
      <c r="H44" s="4"/>
      <c r="I44" s="4"/>
    </row>
    <row r="45" spans="2:16" ht="14.25">
      <c r="B45" s="230" t="s">
        <v>418</v>
      </c>
      <c r="C45" s="230"/>
      <c r="D45" s="40" t="s">
        <v>13</v>
      </c>
      <c r="E45" s="231" t="str">
        <f>IF(D45="-","Please select Yes or No option",IF(D45="No","No further action is required","Please fill-up wellhead engines survey"))</f>
        <v>Please select Yes or No option</v>
      </c>
      <c r="F45" s="232"/>
      <c r="G45" s="233"/>
      <c r="I45" s="4"/>
    </row>
    <row r="46" spans="2:16" ht="14.25">
      <c r="B46" s="230" t="s">
        <v>722</v>
      </c>
      <c r="C46" s="230"/>
      <c r="D46" s="40" t="s">
        <v>13</v>
      </c>
      <c r="E46" s="231" t="str">
        <f>IF(D46="-","Please select Yes or No option",IF(D46="No","No further action is required","Please fill-up gas composition survey"))</f>
        <v>Please select Yes or No option</v>
      </c>
      <c r="F46" s="232"/>
      <c r="G46" s="233"/>
      <c r="I46" s="4"/>
    </row>
    <row r="47" spans="2:16" ht="14.25">
      <c r="B47" s="41"/>
      <c r="E47" s="212"/>
      <c r="F47" s="234"/>
      <c r="G47" s="234"/>
      <c r="I47" s="4"/>
    </row>
    <row r="48" spans="2:16">
      <c r="E48" s="212"/>
      <c r="F48" s="234"/>
      <c r="G48" s="234"/>
      <c r="I48" s="4"/>
    </row>
    <row r="49" spans="6:9">
      <c r="F49" s="3"/>
      <c r="I49" s="4"/>
    </row>
    <row r="50" spans="6:9">
      <c r="F50" s="3"/>
      <c r="I50" s="4"/>
    </row>
    <row r="51" spans="6:9">
      <c r="F51" s="3"/>
      <c r="I51" s="4"/>
    </row>
    <row r="52" spans="6:9">
      <c r="F52" s="3"/>
      <c r="I52" s="4"/>
    </row>
    <row r="53" spans="6:9">
      <c r="F53" s="3"/>
      <c r="I53" s="4"/>
    </row>
    <row r="54" spans="6:9">
      <c r="I54" s="4"/>
    </row>
  </sheetData>
  <sheetProtection sheet="1" objects="1" scenarios="1"/>
  <mergeCells count="33">
    <mergeCell ref="B45:C45"/>
    <mergeCell ref="B46:C46"/>
    <mergeCell ref="E46:G46"/>
    <mergeCell ref="E45:G45"/>
    <mergeCell ref="E17:F17"/>
    <mergeCell ref="E22:F22"/>
    <mergeCell ref="B17:D17"/>
    <mergeCell ref="B22:D22"/>
    <mergeCell ref="B41:C41"/>
    <mergeCell ref="B26:G26"/>
    <mergeCell ref="B37:G37"/>
    <mergeCell ref="B38:G38"/>
    <mergeCell ref="E15:F15"/>
    <mergeCell ref="E16:F16"/>
    <mergeCell ref="B16:D16"/>
    <mergeCell ref="B14:D14"/>
    <mergeCell ref="B15:D15"/>
    <mergeCell ref="C7:E7"/>
    <mergeCell ref="C8:E8"/>
    <mergeCell ref="C9:E9"/>
    <mergeCell ref="C10:E10"/>
    <mergeCell ref="B44:C44"/>
    <mergeCell ref="E44:G44"/>
    <mergeCell ref="B21:D21"/>
    <mergeCell ref="E21:F21"/>
    <mergeCell ref="B23:D23"/>
    <mergeCell ref="E23:F23"/>
    <mergeCell ref="E41:G41"/>
    <mergeCell ref="E43:G43"/>
    <mergeCell ref="E42:G42"/>
    <mergeCell ref="B42:C42"/>
    <mergeCell ref="B43:C43"/>
    <mergeCell ref="E14:F14"/>
  </mergeCells>
  <dataValidations xWindow="453" yWindow="493" count="3">
    <dataValidation allowBlank="1" prompt="click on arrow to choose from drop-down menu" sqref="E65470:F130850 E131006:F196386 E196542:F261922 E262078:F327458 E327614:F392994 E393150:F458530 E458686:F524066 E524222:F589602 E589758:F655138 E655294:F720674 E720830:F786210 E786366:F851746 E851902:F917282 E917438:F982818 E982974:F1048576 B65320:B130854 B130856:B196390 B196392:B261926 B261928:B327462 B327464:B392998 B393000:B458534 B458536:B524070 B524072:B589606 B589608:B655142 B655144:B720678 B720680:B786214 B786216:B851750 B851752:B917286 B917288:B982822 B982824:B1048576 E65368:E65377 E130904:E130913 E196440:E196449 E261976:E261985 E327512:E327521 E393048:E393057 E458584:E458593 E524120:E524129 E589656:E589665 E655192:E655201 E720728:E720737 E786264:E786273 E851800:E851809 E917336:E917345 E982872:E982881 E65351 E130887 E196423 E261959 E327495 E393031 E458567 E524103 E589639 E655175 E720711 E786247 E851783 E917319 E982855 C65370:D130850 C130906:D196386 C196442:D261922 C261978:D327458 C327514:D392994 C393050:D458530 C458586:D524066 C524122:D589602 C589658:D655138 C655194:D720674 C720730:D786210 C786266:D851746 C851802:D917282 C917338:D982818 C982874:D1048576 E65468:F65468 E131004:F131004 E196540:F196540 E262076:F262076 E327612:F327612 E393148:F393148 E458684:F458684 E524220:F524220 E589756:F589756 E655292:F655292 E720828:F720828 E786364:F786364 E851900:F851900 E917436:F917436 E982972:F982972 F65469 F131005 F196541 F262077 F327613 F393149 F458685 F524221 F589757 F655293 F720829 F786365 F851901 F917437 F982973 F65351:F65377 F130887:F130913 F196423:F196449 F261959:F261985 F327495:F327521 F393031:F393057 F458567:F458593 F524103:F524129 F589639:F589665 F655175:F655201 F720711:F720737 F786247:F786273 F851783:F851809 F917319:F917345 F982855:F982881 E65378:F65466 E130914:F131002 E196450:F196538 E261986:F262074 E327522:F327610 E393058:F393146 E458594:F458682 E524130:F524218 E589666:F589754 E655202:F655290 E720738:F720826 E786274:F786362 E851810:F851898 E917346:F917434 E982882:F982970 I982854:M982854 I917318:M982820 I851782:M917284 I786246:M851748 I720710:M786212 I655174:M720676 I589638:M655140 I524102:M589604 I458566:M524068 I393030:M458532 I327494:M392996 I261958:M327460 I196422:M261924 I130886:M196388 I65350:M130852 E14:G16 N982852:XFD1048576 N917316:XFD982822 N851780:XFD917286 N786244:XFD851750 N720708:XFD786214 N655172:XFD720678 N589636:XFD655142 N524100:XFD589606 N458564:XFD524070 N393028:XFD458534 N327492:XFD392998 N261956:XFD327462 N196420:XFD261926 N130884:XFD196390 N65348:XFD130854 C11:C12 B10 E17:F19 M14:XFD16 C40:G40 N55:XFD65318 I55:M65316 B47:G53 D41:E41 B14:B19 C20 F20:G20 H26:XFD54 B37:B65318 C54:G65316 H55:H65317 C130851:G130852 C196387:G196388 C261923:G261924 C327459:G327460 C392995:G392996 C458531:G458532 C524067:G524068 C589603:G589604 C655139:G655140 C720675:G720676 C786211:G786212 C851747:G851748 C917283:G917284 C982819:G982820 G982854:G1048576 H982855:M1048576 G917318:G982818 H917319:H982821 G851782:G917282 H851783:H917285 G786246:G851746 H786247:H851749 G720710:G786210 H720711:H786213 G655174:G720674 H655175:H720677 G589638:G655138 H589639:H655141 G524102:G589602 H524103:H589605 G458566:G524066 H458567:H524069 G393030:G458530 H393031:H458533 G327494:G392994 H327495:H392997 G261958:G327458 H261959:H327461 G196422:G261922 H196423:H261925 G130886:G196386 H130887:H196389 G65350:G130850 H65351:H130853" xr:uid="{00000000-0002-0000-0100-000000000000}"/>
    <dataValidation type="list" allowBlank="1" showInputMessage="1" showErrorMessage="1" prompt="click on arrow to choose from drop-down menu" sqref="E21:F21" xr:uid="{B5FEBAAB-CAFF-466C-81FE-580897465405}">
      <formula1>States</formula1>
    </dataValidation>
    <dataValidation type="list" allowBlank="1" showInputMessage="1" showErrorMessage="1" prompt="click on arrow to choose from drop-down menu" sqref="E22:F22" xr:uid="{A87C21DB-4693-41E3-B163-CF926AFF6750}">
      <formula1>INDIRECT(E21)</formula1>
    </dataValidation>
  </dataValidations>
  <hyperlinks>
    <hyperlink ref="B8" location="'1. Survey Responder Information'!B13" display="A. Survey Responder Information" xr:uid="{54BFA9BF-3C71-421A-A855-FCC18A88BA43}"/>
    <hyperlink ref="B9" location="'1. Survey Responder Information'!B20" display="B. Basin Selection" xr:uid="{E19357B6-76F8-4F2C-A4CE-5F3FBF57D3F9}"/>
    <hyperlink ref="B10" location="'1. Survey Responder Information'!B40" display="C. Survey Category Selection" xr:uid="{DCE23207-A246-454B-B8BB-587A3FD73888}"/>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xWindow="453" yWindow="493" count="2">
        <x14:dataValidation type="list" allowBlank="1" showInputMessage="1" showErrorMessage="1" prompt="click on arrow to choose from drop-down menu" xr:uid="{56D66A8B-3A8F-4BB7-B075-A8E610937B0E}">
          <x14:formula1>
            <xm:f>xref!$F$3:$F$5</xm:f>
          </x14:formula1>
          <xm:sqref>D42:D46</xm:sqref>
        </x14:dataValidation>
        <x14:dataValidation type="list" allowBlank="1" showInputMessage="1" showErrorMessage="1" prompt="click on arrow to choose from drop-down menu" xr:uid="{510707FB-D63C-45A5-B8EF-9864AA9D62E6}">
          <x14:formula1>
            <xm:f>xref!$A$13:$A$15</xm:f>
          </x14:formula1>
          <xm:sqref>E23:F23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7D09-8196-4BD4-A213-6E0920B689B5}">
  <sheetPr>
    <tabColor theme="8" tint="0.79998168889431442"/>
  </sheetPr>
  <dimension ref="A1:AF144"/>
  <sheetViews>
    <sheetView zoomScale="85" zoomScaleNormal="85" workbookViewId="0">
      <selection activeCell="B8" sqref="B8"/>
    </sheetView>
  </sheetViews>
  <sheetFormatPr defaultColWidth="9.140625" defaultRowHeight="12.75"/>
  <cols>
    <col min="1" max="1" width="2.42578125" style="5" customWidth="1"/>
    <col min="2" max="2" width="28.140625" style="5" customWidth="1"/>
    <col min="3" max="3" width="22.28515625" style="5" customWidth="1"/>
    <col min="4" max="15" width="18.5703125" style="5" customWidth="1"/>
    <col min="16" max="19" width="9.140625" style="5"/>
    <col min="20" max="21" width="9.140625" style="5" customWidth="1"/>
    <col min="22" max="31" width="9.140625" style="5"/>
    <col min="32" max="32" width="9.140625" style="66" hidden="1" customWidth="1"/>
    <col min="33" max="16384" width="9.140625" style="5"/>
  </cols>
  <sheetData>
    <row r="1" spans="1:32" ht="18.75">
      <c r="A1" s="211" t="s">
        <v>663</v>
      </c>
      <c r="B1" s="240"/>
      <c r="C1" s="241"/>
      <c r="D1" s="241"/>
      <c r="E1" s="241"/>
      <c r="F1" s="241"/>
      <c r="G1" s="242"/>
      <c r="H1" s="242"/>
      <c r="I1" s="7"/>
      <c r="J1" s="7"/>
      <c r="K1" s="7"/>
      <c r="L1" s="7"/>
      <c r="M1" s="7"/>
      <c r="N1" s="7"/>
    </row>
    <row r="2" spans="1:32" ht="18.75">
      <c r="A2" s="211"/>
      <c r="B2" s="240"/>
      <c r="C2" s="241"/>
      <c r="D2" s="241"/>
      <c r="E2" s="241"/>
      <c r="F2" s="241"/>
      <c r="G2" s="242"/>
      <c r="H2" s="242"/>
      <c r="I2" s="7"/>
      <c r="J2" s="7"/>
      <c r="K2" s="7"/>
      <c r="L2" s="7"/>
      <c r="M2" s="7"/>
      <c r="N2" s="7"/>
    </row>
    <row r="3" spans="1:32" ht="33.75" customHeight="1">
      <c r="A3" s="240"/>
      <c r="B3" s="243" t="s">
        <v>64</v>
      </c>
      <c r="C3" s="244"/>
      <c r="D3" s="245" t="str">
        <f>IF('1. Survey Responder Information'!E22="","No basin selected - Please go to Tab 1 and select a basin before providing data in this tab.",'1. Survey Responder Information'!E22)</f>
        <v>No basin selected - Please go to Tab 1 and select a basin before providing data in this tab.</v>
      </c>
      <c r="E3" s="245"/>
      <c r="F3" s="245"/>
      <c r="G3" s="245"/>
      <c r="H3" s="245"/>
    </row>
    <row r="4" spans="1:32" ht="15.75">
      <c r="A4" s="240"/>
      <c r="B4" s="246"/>
      <c r="C4" s="246"/>
      <c r="D4" s="247"/>
      <c r="E4" s="240"/>
      <c r="F4" s="240"/>
      <c r="G4" s="240"/>
      <c r="H4" s="240"/>
    </row>
    <row r="5" spans="1:32" ht="15">
      <c r="A5" s="242"/>
      <c r="B5" s="248"/>
      <c r="C5" s="249"/>
      <c r="D5" s="249"/>
      <c r="E5" s="249"/>
      <c r="F5" s="249"/>
      <c r="G5" s="249"/>
      <c r="H5" s="249"/>
    </row>
    <row r="6" spans="1:32" ht="15">
      <c r="A6" s="242"/>
      <c r="B6" s="248"/>
      <c r="C6" s="249"/>
      <c r="D6" s="249"/>
      <c r="E6" s="249"/>
      <c r="F6" s="249"/>
      <c r="G6" s="249"/>
      <c r="H6" s="249"/>
    </row>
    <row r="7" spans="1:32" ht="15.75">
      <c r="A7" s="242"/>
      <c r="B7" s="248"/>
      <c r="C7" s="249"/>
      <c r="D7" s="249"/>
      <c r="E7" s="249"/>
      <c r="F7" s="249"/>
      <c r="G7" s="249"/>
      <c r="H7" s="249"/>
      <c r="J7" s="68" t="s">
        <v>704</v>
      </c>
      <c r="K7" s="69"/>
      <c r="L7" s="69"/>
      <c r="M7" s="69"/>
      <c r="N7" s="69"/>
      <c r="O7" s="69"/>
    </row>
    <row r="8" spans="1:32" ht="15">
      <c r="A8" s="7"/>
      <c r="B8" s="117" t="s">
        <v>112</v>
      </c>
      <c r="C8" s="250" t="s">
        <v>702</v>
      </c>
      <c r="D8" s="251"/>
      <c r="E8" s="251"/>
      <c r="F8" s="251"/>
      <c r="G8" s="251"/>
      <c r="H8" s="252"/>
      <c r="J8" s="144"/>
      <c r="K8" s="153" t="s">
        <v>705</v>
      </c>
      <c r="L8" s="155"/>
      <c r="M8" s="153" t="s">
        <v>706</v>
      </c>
      <c r="N8" s="154"/>
      <c r="O8" s="155"/>
    </row>
    <row r="9" spans="1:32" s="90" customFormat="1" ht="15" customHeight="1">
      <c r="A9" s="91"/>
      <c r="B9" s="106" t="s">
        <v>690</v>
      </c>
      <c r="C9" s="253" t="str">
        <f>IF(AND(OR($C$18="",$C$19=""),$C39=""),xref!$K$28,IF(AND(OR($C$18&lt;&gt;"",$C$19&lt;&gt;""),$C39=""),xref!$K$25,IF(AND(OR($C$18="",$C$19=""),$C39&lt;&gt;""),xref!$K$24,xref!$K$27)))</f>
        <v>Well type and/or spud type not selected. No survey data provided.</v>
      </c>
      <c r="D9" s="254"/>
      <c r="E9" s="254"/>
      <c r="F9" s="254"/>
      <c r="G9" s="254"/>
      <c r="H9" s="255"/>
      <c r="I9" s="91"/>
      <c r="J9" s="106" t="s">
        <v>690</v>
      </c>
      <c r="K9" s="167"/>
      <c r="L9" s="167"/>
      <c r="M9" s="168"/>
      <c r="N9" s="168"/>
      <c r="O9" s="168"/>
      <c r="AF9" s="140"/>
    </row>
    <row r="10" spans="1:32" s="90" customFormat="1" ht="15" customHeight="1">
      <c r="A10" s="91"/>
      <c r="B10" s="106" t="s">
        <v>713</v>
      </c>
      <c r="C10" s="253" t="str">
        <f>IF(AND(OR($C$44="",$C$45=""),$C65=""),xref!$K$28,IF(AND(OR($C$44&lt;&gt;"",$C$45&lt;&gt;""),$C65=""),xref!$K$25,IF(AND(OR($C$44="",$C$45=""),$C65&lt;&gt;""),xref!$K$24,xref!$K$27)))</f>
        <v>Well type and/or spud type not selected. No survey data provided.</v>
      </c>
      <c r="D10" s="254"/>
      <c r="E10" s="254"/>
      <c r="F10" s="254"/>
      <c r="G10" s="254"/>
      <c r="H10" s="255"/>
      <c r="I10" s="91"/>
      <c r="J10" s="106" t="s">
        <v>713</v>
      </c>
      <c r="K10" s="167"/>
      <c r="L10" s="167"/>
      <c r="M10" s="168"/>
      <c r="N10" s="168"/>
      <c r="O10" s="168"/>
      <c r="AF10" s="140"/>
    </row>
    <row r="11" spans="1:32" s="90" customFormat="1" ht="15" customHeight="1">
      <c r="A11" s="91"/>
      <c r="B11" s="106" t="s">
        <v>714</v>
      </c>
      <c r="C11" s="253" t="str">
        <f>IF(AND(OR($C$70="",$C$71=""),$C91=""),xref!$K$28,IF(AND(OR($C$70&lt;&gt;"",$C$71&lt;&gt;""),$C91=""),xref!$K$25,IF(AND(OR($C$70="",$C$71=""),$C91&lt;&gt;""),xref!$K$24,xref!$K$27)))</f>
        <v>Well type and/or spud type not selected. No survey data provided.</v>
      </c>
      <c r="D11" s="254"/>
      <c r="E11" s="254"/>
      <c r="F11" s="254"/>
      <c r="G11" s="254"/>
      <c r="H11" s="255"/>
      <c r="I11" s="91"/>
      <c r="J11" s="106" t="s">
        <v>714</v>
      </c>
      <c r="K11" s="167"/>
      <c r="L11" s="167"/>
      <c r="M11" s="168"/>
      <c r="N11" s="168"/>
      <c r="O11" s="168"/>
      <c r="AF11" s="140"/>
    </row>
    <row r="12" spans="1:32" s="90" customFormat="1" ht="14.25" customHeight="1">
      <c r="A12" s="91"/>
      <c r="B12" s="106" t="s">
        <v>716</v>
      </c>
      <c r="C12" s="253" t="str">
        <f>IF(AND(OR($C$96="",$C$97=""),$C117=""),xref!$K$28,IF(AND(OR($C$96&lt;&gt;"",$C$97&lt;&gt;""),$C117=""),xref!$K$25,IF(AND(OR($C$96="",$C$97=""),$C117&lt;&gt;""),xref!$K$24,xref!$K$27)))</f>
        <v>Well type and/or spud type not selected. No survey data provided.</v>
      </c>
      <c r="D12" s="254"/>
      <c r="E12" s="254"/>
      <c r="F12" s="254"/>
      <c r="G12" s="254"/>
      <c r="H12" s="255"/>
      <c r="I12" s="91"/>
      <c r="J12" s="106" t="s">
        <v>716</v>
      </c>
      <c r="K12" s="167"/>
      <c r="L12" s="167"/>
      <c r="M12" s="168"/>
      <c r="N12" s="168"/>
      <c r="O12" s="168"/>
      <c r="AF12" s="140"/>
    </row>
    <row r="13" spans="1:32" s="90" customFormat="1" ht="14.25" customHeight="1">
      <c r="A13" s="91"/>
      <c r="B13" s="106" t="s">
        <v>715</v>
      </c>
      <c r="C13" s="253" t="str">
        <f>IF(AND(OR($C$122="",$C$123=""),$C143=""),xref!$K$28,IF(AND(OR($C$122&lt;&gt;"",$C$123&lt;&gt;""),$C143=""),xref!$K$25,IF(AND(OR($C$122="",$C$123=""),$C143&lt;&gt;""),xref!$K$24,xref!$K$27)))</f>
        <v>Well type and/or spud type not selected. No survey data provided.</v>
      </c>
      <c r="D13" s="254"/>
      <c r="E13" s="254"/>
      <c r="F13" s="254"/>
      <c r="G13" s="254"/>
      <c r="H13" s="255"/>
      <c r="I13" s="91"/>
      <c r="J13" s="106" t="s">
        <v>715</v>
      </c>
      <c r="K13" s="167"/>
      <c r="L13" s="167"/>
      <c r="M13" s="168"/>
      <c r="N13" s="168"/>
      <c r="O13" s="168"/>
      <c r="AF13" s="140"/>
    </row>
    <row r="14" spans="1:32" s="90" customFormat="1" ht="15">
      <c r="A14" s="91"/>
      <c r="B14" s="115"/>
      <c r="C14" s="91"/>
      <c r="D14" s="91"/>
      <c r="E14" s="91"/>
      <c r="F14" s="91"/>
      <c r="G14" s="91"/>
      <c r="H14" s="91"/>
      <c r="I14" s="91"/>
      <c r="AF14" s="140"/>
    </row>
    <row r="15" spans="1:32" ht="15.75">
      <c r="A15" s="7"/>
      <c r="B15" s="43"/>
      <c r="C15" s="7"/>
      <c r="D15" s="7"/>
      <c r="E15" s="7"/>
      <c r="F15" s="7"/>
      <c r="G15" s="7"/>
      <c r="H15" s="7"/>
      <c r="I15" s="7"/>
      <c r="J15" s="7"/>
      <c r="K15" s="7"/>
      <c r="L15" s="7"/>
      <c r="M15" s="7"/>
      <c r="N15" s="7"/>
    </row>
    <row r="16" spans="1:32" ht="15.75">
      <c r="A16" s="7"/>
      <c r="B16" s="43"/>
      <c r="C16" s="7"/>
      <c r="D16" s="7"/>
      <c r="E16" s="7"/>
      <c r="F16" s="7"/>
      <c r="G16" s="7"/>
      <c r="H16" s="7"/>
      <c r="I16" s="7"/>
      <c r="J16" s="7"/>
      <c r="K16" s="7"/>
      <c r="L16" s="7"/>
      <c r="M16" s="7"/>
      <c r="N16" s="7"/>
    </row>
    <row r="17" spans="1:32" ht="19.5">
      <c r="A17" s="7"/>
      <c r="B17" s="34" t="s">
        <v>9114</v>
      </c>
      <c r="C17" s="7"/>
      <c r="D17" s="7"/>
      <c r="E17" s="7"/>
      <c r="F17" s="7"/>
      <c r="G17" s="59"/>
      <c r="H17" s="7"/>
      <c r="I17" s="7"/>
      <c r="J17" s="7"/>
      <c r="K17" s="7"/>
      <c r="L17" s="7"/>
      <c r="M17" s="7"/>
      <c r="N17" s="7"/>
    </row>
    <row r="18" spans="1:32" ht="19.5">
      <c r="A18" s="7"/>
      <c r="B18" s="256" t="s">
        <v>71</v>
      </c>
      <c r="C18" s="147"/>
      <c r="D18" s="257" t="str">
        <f>$AF$18</f>
        <v>EPA O&amp;G Tool defaults not displayed in the table below because spud type has not been selected</v>
      </c>
      <c r="E18" s="7"/>
      <c r="F18" s="7"/>
      <c r="G18" s="59"/>
      <c r="H18" s="7"/>
      <c r="I18" s="7"/>
      <c r="J18" s="7"/>
      <c r="K18" s="7"/>
      <c r="L18" s="7"/>
      <c r="M18" s="7"/>
      <c r="N18" s="7"/>
      <c r="AF18" s="66" t="str">
        <f>IF(C18="","EPA O&amp;G Tool defaults not displayed in the table below because spud type has not been selected","")</f>
        <v>EPA O&amp;G Tool defaults not displayed in the table below because spud type has not been selected</v>
      </c>
    </row>
    <row r="19" spans="1:32" ht="19.5">
      <c r="A19" s="7"/>
      <c r="B19" s="256" t="s">
        <v>22</v>
      </c>
      <c r="C19" s="147"/>
      <c r="D19" s="242"/>
      <c r="E19" s="7"/>
      <c r="F19" s="7"/>
      <c r="G19" s="59"/>
      <c r="H19" s="7"/>
      <c r="I19" s="7"/>
      <c r="J19" s="7"/>
      <c r="K19" s="7"/>
      <c r="L19" s="7"/>
      <c r="M19" s="7"/>
      <c r="N19" s="7"/>
    </row>
    <row r="20" spans="1:32" ht="19.5">
      <c r="A20" s="7"/>
      <c r="B20" s="256" t="s">
        <v>2503</v>
      </c>
      <c r="C20" s="119"/>
      <c r="D20" s="242"/>
      <c r="E20" s="7"/>
      <c r="F20" s="7"/>
      <c r="G20" s="59"/>
      <c r="H20" s="7"/>
      <c r="I20" s="7"/>
      <c r="J20" s="7"/>
      <c r="K20" s="7"/>
      <c r="L20" s="7"/>
      <c r="M20" s="7"/>
      <c r="N20" s="7"/>
    </row>
    <row r="21" spans="1:32" s="10" customFormat="1" ht="19.5" customHeight="1">
      <c r="A21" s="8"/>
      <c r="C21" s="7"/>
      <c r="D21" s="235"/>
      <c r="E21" s="7"/>
      <c r="F21" s="7"/>
      <c r="G21" s="7"/>
      <c r="H21" s="7"/>
      <c r="I21" s="7"/>
      <c r="J21" s="7"/>
      <c r="K21" s="7"/>
      <c r="L21" s="7"/>
      <c r="M21" s="7"/>
      <c r="N21" s="7"/>
      <c r="T21" s="9"/>
      <c r="AF21" s="141"/>
    </row>
    <row r="22" spans="1:32" s="6" customFormat="1" ht="63.75" customHeight="1">
      <c r="A22" s="11"/>
      <c r="B22" s="258"/>
      <c r="C22" s="259"/>
      <c r="D22" s="227" t="s">
        <v>2522</v>
      </c>
      <c r="E22" s="228"/>
      <c r="F22" s="229"/>
      <c r="G22" s="225" t="s">
        <v>2506</v>
      </c>
      <c r="H22" s="225"/>
      <c r="I22" s="225"/>
      <c r="J22" s="225"/>
      <c r="K22" s="225"/>
      <c r="AF22" s="108"/>
    </row>
    <row r="23" spans="1:32" s="6" customFormat="1" ht="15">
      <c r="A23" s="11"/>
      <c r="B23" s="260"/>
      <c r="C23" s="261"/>
      <c r="D23" s="226" t="s">
        <v>657</v>
      </c>
      <c r="E23" s="226" t="s">
        <v>658</v>
      </c>
      <c r="F23" s="226" t="s">
        <v>659</v>
      </c>
      <c r="G23" s="262" t="s">
        <v>657</v>
      </c>
      <c r="H23" s="262" t="s">
        <v>658</v>
      </c>
      <c r="I23" s="262" t="s">
        <v>659</v>
      </c>
      <c r="J23" s="262" t="s">
        <v>660</v>
      </c>
      <c r="K23" s="262" t="s">
        <v>661</v>
      </c>
      <c r="AF23" s="108"/>
    </row>
    <row r="24" spans="1:32" s="6" customFormat="1" ht="15">
      <c r="A24" s="11"/>
      <c r="B24" s="161" t="s">
        <v>9115</v>
      </c>
      <c r="C24" s="162"/>
      <c r="D24" s="162"/>
      <c r="E24" s="162"/>
      <c r="F24" s="162"/>
      <c r="G24" s="162"/>
      <c r="H24" s="162"/>
      <c r="I24" s="162"/>
      <c r="J24" s="162"/>
      <c r="K24" s="163"/>
      <c r="AF24" s="108"/>
    </row>
    <row r="25" spans="1:32" s="6" customFormat="1" ht="15">
      <c r="A25" s="11"/>
      <c r="B25" s="263" t="s">
        <v>662</v>
      </c>
      <c r="C25" s="264"/>
      <c r="D25" s="73" t="str">
        <f>IF(OR(C18&lt;&gt;"", C19&lt;&gt;""), "Draw Rig", "N/A")</f>
        <v>N/A</v>
      </c>
      <c r="E25" s="73" t="str">
        <f>IF(OR(C18&lt;&gt;"", C19&lt;&gt;""), "Mud Pump", "N/A")</f>
        <v>N/A</v>
      </c>
      <c r="F25" s="73" t="str">
        <f>IF(OR(C18&lt;&gt;"", C19&lt;&gt;""), "Generator", "N/A")</f>
        <v>N/A</v>
      </c>
      <c r="G25" s="71"/>
      <c r="H25" s="71"/>
      <c r="I25" s="71"/>
      <c r="J25" s="71"/>
      <c r="K25" s="71"/>
      <c r="AF25" s="108"/>
    </row>
    <row r="26" spans="1:32" s="6" customFormat="1" ht="15">
      <c r="A26" s="11"/>
      <c r="B26" s="265" t="s">
        <v>2496</v>
      </c>
      <c r="C26" s="266"/>
      <c r="D26" s="116" t="str">
        <f>IF(AND(C18="",C19=""),"N/A",IF(C18="Vertical",VLOOKUP(xref!$D$27&amp;","&amp;"Vertical-"&amp;D25&amp;" "&amp;$B26,Default_Data!$G$6368:$H$11047,2,0),VLOOKUP(xref!$D$27&amp;","&amp;"Horizontal-"&amp;D25&amp;" "&amp;$B26,Default_Data!$G$6368:$H$11047,2,0)))</f>
        <v>N/A</v>
      </c>
      <c r="E26" s="116" t="str">
        <f>IF(AND(C18="",C19=""),"N/A",IF(C18="Vertical",VLOOKUP(xref!$D$27&amp;","&amp;"Vertical-"&amp;E25&amp;" "&amp;$B26,Default_Data!$G$6368:$H$11047,2,0),VLOOKUP(xref!$D$27&amp;","&amp;"Horizontal-"&amp;E25&amp;" "&amp;$B26,Default_Data!$G$6368:$H$11047,2,0)))</f>
        <v>N/A</v>
      </c>
      <c r="F26" s="116" t="str">
        <f>IF(AND(C18="",C19=""),"N/A",IF(C18="Vertical",VLOOKUP(xref!$D$27&amp;","&amp;"Vertical-"&amp;F25&amp;" "&amp;$B26,Default_Data!$G$6368:$H$11047,2,0),VLOOKUP(xref!$D$27&amp;","&amp;"Horizontal-"&amp;F25&amp;" "&amp;$B26,Default_Data!$G$6368:$H$11047,2,0)))</f>
        <v>N/A</v>
      </c>
      <c r="G26" s="112"/>
      <c r="H26" s="112"/>
      <c r="I26" s="112"/>
      <c r="J26" s="112"/>
      <c r="K26" s="112"/>
      <c r="L26" s="137"/>
      <c r="M26" s="137"/>
      <c r="N26" s="137"/>
      <c r="AF26" s="108"/>
    </row>
    <row r="27" spans="1:32" s="6" customFormat="1" ht="15">
      <c r="A27" s="11"/>
      <c r="B27" s="263" t="s">
        <v>2502</v>
      </c>
      <c r="C27" s="264"/>
      <c r="D27" s="75" t="str">
        <f>IF(AND(C18="",C19=""),"N/A",IF(C18="Vertical",VLOOKUP(xref!$D$27&amp;","&amp;"Vertical-"&amp;D25&amp;" "&amp;$B27,Default_Data!$G$6368:$H$11047,2,0),VLOOKUP(xref!$D$27&amp;","&amp;"Horizontal-"&amp;D25&amp;" "&amp;$B27,Default_Data!$G$6368:$H$11047,2,0)))</f>
        <v>N/A</v>
      </c>
      <c r="E27" s="75" t="str">
        <f>IF(AND(C18="",C19=""),"N/A",IF(C18="Vertical",VLOOKUP(xref!$D$27&amp;","&amp;"Vertical-"&amp;E25&amp;" "&amp;$B27,Default_Data!$G$6368:$H$11047,2,0),VLOOKUP(xref!$D$27&amp;","&amp;"Horizontal-"&amp;E25&amp;" "&amp;$B27,Default_Data!$G$6368:$H$11047,2,0)))</f>
        <v>N/A</v>
      </c>
      <c r="F27" s="75" t="str">
        <f>IF(AND(C18="",C19=""),"N/A",IF(C18="Vertical",VLOOKUP(xref!$D$27&amp;","&amp;"Vertical-"&amp;F25&amp;" "&amp;$B27,Default_Data!$G$6368:$H$11047,2,0),VLOOKUP(xref!$D$27&amp;","&amp;"Horizontal-"&amp;F25&amp;" "&amp;$B27,Default_Data!$G$6368:$H$11047,2,0)))</f>
        <v>N/A</v>
      </c>
      <c r="G27" s="111"/>
      <c r="H27" s="111"/>
      <c r="I27" s="111"/>
      <c r="J27" s="111"/>
      <c r="K27" s="111"/>
      <c r="L27" s="137"/>
      <c r="AF27" s="108"/>
    </row>
    <row r="28" spans="1:32" s="6" customFormat="1" ht="15">
      <c r="A28" s="11"/>
      <c r="B28" s="263" t="s">
        <v>2497</v>
      </c>
      <c r="C28" s="264"/>
      <c r="D28" s="75" t="str">
        <f>IF(AND(C18="",C19=""),"N/A",IF(C18="Vertical",VLOOKUP(xref!$D$27&amp;","&amp;"Vertical-"&amp;D25&amp;" "&amp;$B28,Default_Data!$G$6368:$H$11047,2,0),VLOOKUP(xref!$D$27&amp;","&amp;"Horizontal-"&amp;D25&amp;" "&amp;$B28,Default_Data!$G$6368:$H$11047,2,0)))</f>
        <v>N/A</v>
      </c>
      <c r="E28" s="75" t="str">
        <f>IF(AND(C18="",C19=""),"N/A",IF(C18="Vertical",VLOOKUP(xref!$D$27&amp;","&amp;"Vertical-"&amp;E25&amp;" "&amp;$B28,Default_Data!$G$6368:$H$11047,2,0),VLOOKUP(xref!$D$27&amp;","&amp;"Horizontal-"&amp;E25&amp;" "&amp;$B28,Default_Data!$G$6368:$H$11047,2,0)))</f>
        <v>N/A</v>
      </c>
      <c r="F28" s="75" t="str">
        <f>IF(AND(C18="",C19=""),"N/A",IF(C18="Vertical",VLOOKUP(xref!$D$27&amp;","&amp;"Vertical-"&amp;F25&amp;" "&amp;$B28,Default_Data!$G$6368:$H$11047,2,0),VLOOKUP(xref!$D$27&amp;","&amp;"Horizontal-"&amp;F25&amp;" "&amp;$B28,Default_Data!$G$6368:$H$11047,2,0)))</f>
        <v>N/A</v>
      </c>
      <c r="G28" s="111"/>
      <c r="H28" s="111"/>
      <c r="I28" s="111"/>
      <c r="J28" s="111"/>
      <c r="K28" s="111"/>
      <c r="AF28" s="108"/>
    </row>
    <row r="29" spans="1:32" s="6" customFormat="1" ht="15">
      <c r="A29" s="11"/>
      <c r="B29" s="267" t="s">
        <v>2494</v>
      </c>
      <c r="C29" s="268"/>
      <c r="D29" s="77" t="str">
        <f>IF(AND(C18="",C19=""),"N/A",IF(C18="Vertical",VLOOKUP(xref!$D$27&amp;","&amp;"Vertical "&amp;$B29,Default_Data!$G$6368:$H$11047,2,0),0%))</f>
        <v>N/A</v>
      </c>
      <c r="E29" s="77" t="str">
        <f>IF(AND(C18="",C19=""),"N/A",IF(C18="Vertical",VLOOKUP(xref!$D$27&amp;","&amp;"Vertical "&amp;$B29,Default_Data!$G$6368:$H$11047,2,0),0%))</f>
        <v>N/A</v>
      </c>
      <c r="F29" s="77" t="str">
        <f>IF(AND(C18="",C19=""),"N/A",IF(C18="Vertical",VLOOKUP(xref!$D$27&amp;","&amp;"Vertical "&amp;$B29,Default_Data!$G$6368:$H$11047,2,0),0%))</f>
        <v>N/A</v>
      </c>
      <c r="G29" s="121"/>
      <c r="H29" s="121"/>
      <c r="I29" s="121"/>
      <c r="J29" s="121"/>
      <c r="K29" s="121"/>
      <c r="AF29" s="108"/>
    </row>
    <row r="30" spans="1:32" s="6" customFormat="1" ht="15">
      <c r="A30" s="11"/>
      <c r="B30" s="263" t="s">
        <v>2504</v>
      </c>
      <c r="C30" s="264"/>
      <c r="D30" s="70" t="str">
        <f>IF(AND(C18="",C19=""),"N/A","Diesel")</f>
        <v>N/A</v>
      </c>
      <c r="E30" s="70" t="str">
        <f>IF(AND(C18="",C19=""),"N/A","Diesel")</f>
        <v>N/A</v>
      </c>
      <c r="F30" s="70" t="str">
        <f>IF(AND(C18="",C19=""),"N/A","Diesel")</f>
        <v>N/A</v>
      </c>
      <c r="G30" s="71"/>
      <c r="H30" s="71"/>
      <c r="I30" s="71"/>
      <c r="J30" s="71"/>
      <c r="K30" s="71"/>
      <c r="AF30" s="108"/>
    </row>
    <row r="31" spans="1:32" ht="15" customHeight="1">
      <c r="A31" s="7"/>
      <c r="B31" s="161" t="s">
        <v>2495</v>
      </c>
      <c r="C31" s="162"/>
      <c r="D31" s="162"/>
      <c r="E31" s="162"/>
      <c r="F31" s="162"/>
      <c r="G31" s="162"/>
      <c r="H31" s="162"/>
      <c r="I31" s="162"/>
      <c r="J31" s="162"/>
      <c r="K31" s="163"/>
    </row>
    <row r="32" spans="1:32" ht="12.75" customHeight="1">
      <c r="A32" s="7"/>
      <c r="B32" s="269" t="s">
        <v>664</v>
      </c>
      <c r="C32" s="270" t="s">
        <v>11</v>
      </c>
      <c r="D32" s="83" t="s">
        <v>92</v>
      </c>
      <c r="E32" s="83" t="s">
        <v>92</v>
      </c>
      <c r="F32" s="83" t="s">
        <v>92</v>
      </c>
      <c r="G32" s="121"/>
      <c r="H32" s="121"/>
      <c r="I32" s="121"/>
      <c r="J32" s="121"/>
      <c r="K32" s="121"/>
    </row>
    <row r="33" spans="1:32" ht="15">
      <c r="A33" s="7"/>
      <c r="B33" s="271"/>
      <c r="C33" s="270" t="s">
        <v>665</v>
      </c>
      <c r="D33" s="83" t="s">
        <v>92</v>
      </c>
      <c r="E33" s="83" t="s">
        <v>92</v>
      </c>
      <c r="F33" s="83" t="s">
        <v>92</v>
      </c>
      <c r="G33" s="121"/>
      <c r="H33" s="121"/>
      <c r="I33" s="121"/>
      <c r="J33" s="121"/>
      <c r="K33" s="121"/>
    </row>
    <row r="34" spans="1:32" ht="15">
      <c r="A34" s="7"/>
      <c r="B34" s="271"/>
      <c r="C34" s="270" t="s">
        <v>666</v>
      </c>
      <c r="D34" s="83" t="s">
        <v>92</v>
      </c>
      <c r="E34" s="83" t="s">
        <v>92</v>
      </c>
      <c r="F34" s="83" t="s">
        <v>92</v>
      </c>
      <c r="G34" s="121"/>
      <c r="H34" s="121"/>
      <c r="I34" s="121"/>
      <c r="J34" s="121"/>
      <c r="K34" s="121"/>
    </row>
    <row r="35" spans="1:32" ht="15">
      <c r="A35" s="7"/>
      <c r="B35" s="271"/>
      <c r="C35" s="270" t="s">
        <v>667</v>
      </c>
      <c r="D35" s="83" t="s">
        <v>92</v>
      </c>
      <c r="E35" s="83" t="s">
        <v>92</v>
      </c>
      <c r="F35" s="83" t="s">
        <v>92</v>
      </c>
      <c r="G35" s="121"/>
      <c r="H35" s="121"/>
      <c r="I35" s="121"/>
      <c r="J35" s="121"/>
      <c r="K35" s="121"/>
    </row>
    <row r="36" spans="1:32" ht="15">
      <c r="A36" s="7"/>
      <c r="B36" s="272"/>
      <c r="C36" s="270" t="s">
        <v>668</v>
      </c>
      <c r="D36" s="83" t="s">
        <v>92</v>
      </c>
      <c r="E36" s="83" t="s">
        <v>92</v>
      </c>
      <c r="F36" s="83" t="s">
        <v>92</v>
      </c>
      <c r="G36" s="121"/>
      <c r="H36" s="121"/>
      <c r="I36" s="121"/>
      <c r="J36" s="121"/>
      <c r="K36" s="121"/>
    </row>
    <row r="37" spans="1:32" ht="14.25" customHeight="1">
      <c r="A37" s="7"/>
      <c r="B37" s="267" t="s">
        <v>424</v>
      </c>
      <c r="C37" s="273"/>
      <c r="D37" s="83" t="s">
        <v>92</v>
      </c>
      <c r="E37" s="83" t="s">
        <v>92</v>
      </c>
      <c r="F37" s="83" t="s">
        <v>92</v>
      </c>
      <c r="G37" s="71"/>
      <c r="H37" s="71"/>
      <c r="I37" s="71"/>
      <c r="J37" s="71"/>
      <c r="K37" s="71"/>
    </row>
    <row r="38" spans="1:32" s="66" customFormat="1" hidden="1">
      <c r="A38" s="89"/>
      <c r="B38" s="105" t="s">
        <v>691</v>
      </c>
      <c r="G38" s="66" t="str">
        <f>IF(G39&gt;0,G23&amp;", ", "")</f>
        <v/>
      </c>
      <c r="H38" s="66" t="str">
        <f>IF(H39&gt;0,H23&amp;", ", "")</f>
        <v/>
      </c>
      <c r="I38" s="66" t="str">
        <f>IF(I39&gt;0,I23&amp;", ", "")</f>
        <v/>
      </c>
      <c r="J38" s="66" t="str">
        <f>IF(J39&gt;0,J23&amp;", ", "")</f>
        <v/>
      </c>
      <c r="K38" s="66" t="str">
        <f>IF(K39&gt;0,K23&amp;", ", "")</f>
        <v/>
      </c>
    </row>
    <row r="39" spans="1:32" s="66" customFormat="1" ht="15.75" hidden="1">
      <c r="A39" s="89"/>
      <c r="C39" s="66" t="str">
        <f>IF(LEN(G38&amp;H38&amp;I38&amp;J38&amp;K38)=0, "", LEFT(G38&amp;H38&amp;I38&amp;J38&amp;K38, LEN(G38&amp;H38&amp;I38&amp;J38&amp;K38)-2))</f>
        <v/>
      </c>
      <c r="D39" s="236"/>
      <c r="G39" s="66">
        <f>COUNTA(G25:G30)+COUNTA(G32:G37)</f>
        <v>0</v>
      </c>
      <c r="H39" s="66">
        <f t="shared" ref="H39:K39" si="0">COUNTA(H25:H30)+COUNTA(H32:H37)</f>
        <v>0</v>
      </c>
      <c r="I39" s="66">
        <f t="shared" si="0"/>
        <v>0</v>
      </c>
      <c r="J39" s="66">
        <f t="shared" si="0"/>
        <v>0</v>
      </c>
      <c r="K39" s="66">
        <f t="shared" si="0"/>
        <v>0</v>
      </c>
    </row>
    <row r="40" spans="1:32" ht="15.75">
      <c r="A40" s="7"/>
      <c r="B40" s="118"/>
      <c r="C40" s="118"/>
      <c r="D40" s="235"/>
      <c r="E40" s="118"/>
      <c r="F40" s="118"/>
      <c r="G40" s="118"/>
      <c r="H40" s="118"/>
      <c r="I40" s="118"/>
      <c r="J40" s="118"/>
      <c r="K40" s="118"/>
      <c r="L40" s="118"/>
      <c r="M40" s="118"/>
    </row>
    <row r="41" spans="1:32" ht="15.75">
      <c r="A41" s="7"/>
      <c r="D41" s="237"/>
      <c r="E41" s="237"/>
      <c r="F41" s="237"/>
    </row>
    <row r="42" spans="1:32" ht="15">
      <c r="A42" s="7"/>
      <c r="B42" s="90"/>
      <c r="C42" s="90"/>
      <c r="D42" s="90"/>
      <c r="E42" s="90"/>
      <c r="F42" s="90"/>
      <c r="G42" s="90"/>
      <c r="H42" s="90"/>
      <c r="I42" s="90"/>
      <c r="J42" s="90"/>
      <c r="K42" s="90"/>
      <c r="L42" s="90"/>
      <c r="M42" s="90"/>
      <c r="N42" s="90"/>
    </row>
    <row r="43" spans="1:32" ht="15.75">
      <c r="A43" s="7"/>
      <c r="B43" s="34" t="s">
        <v>9116</v>
      </c>
      <c r="C43" s="91"/>
      <c r="D43" s="91"/>
      <c r="E43" s="91"/>
      <c r="F43" s="91"/>
      <c r="G43" s="91"/>
      <c r="H43" s="91"/>
      <c r="I43" s="91"/>
      <c r="J43" s="91"/>
      <c r="K43" s="91"/>
      <c r="L43" s="91"/>
      <c r="M43" s="91"/>
      <c r="N43" s="91"/>
    </row>
    <row r="44" spans="1:32" ht="15">
      <c r="A44" s="7"/>
      <c r="B44" s="256" t="s">
        <v>71</v>
      </c>
      <c r="C44" s="147"/>
      <c r="D44" s="257" t="str">
        <f>$AF$44</f>
        <v>EPA O&amp;G Tool defaults not displayed in the table below because spud type have not been selected</v>
      </c>
      <c r="E44" s="91"/>
      <c r="F44" s="91"/>
      <c r="G44" s="91"/>
      <c r="H44" s="91"/>
      <c r="I44" s="91"/>
      <c r="J44" s="91"/>
      <c r="K44" s="91"/>
      <c r="L44" s="91"/>
      <c r="M44" s="91"/>
      <c r="N44" s="91"/>
      <c r="AF44" s="66" t="str">
        <f>IF(C44="","EPA O&amp;G Tool defaults not displayed in the table below because spud type have not been selected","")</f>
        <v>EPA O&amp;G Tool defaults not displayed in the table below because spud type have not been selected</v>
      </c>
    </row>
    <row r="45" spans="1:32" ht="15">
      <c r="A45" s="7"/>
      <c r="B45" s="256" t="s">
        <v>22</v>
      </c>
      <c r="C45" s="147"/>
      <c r="D45" s="249"/>
      <c r="E45" s="91"/>
      <c r="F45" s="91"/>
      <c r="G45" s="91"/>
      <c r="H45" s="91"/>
      <c r="I45" s="91"/>
      <c r="J45" s="91"/>
      <c r="K45" s="91"/>
      <c r="L45" s="91"/>
      <c r="M45" s="91"/>
      <c r="N45" s="91"/>
    </row>
    <row r="46" spans="1:32" ht="15">
      <c r="A46" s="7"/>
      <c r="B46" s="256" t="s">
        <v>2503</v>
      </c>
      <c r="C46" s="119"/>
      <c r="D46" s="249"/>
      <c r="E46" s="91"/>
      <c r="F46" s="91"/>
      <c r="G46" s="91"/>
      <c r="H46" s="91"/>
      <c r="I46" s="91"/>
      <c r="J46" s="91"/>
      <c r="K46" s="91"/>
      <c r="L46" s="91"/>
      <c r="M46" s="91"/>
      <c r="N46" s="91"/>
    </row>
    <row r="47" spans="1:32" ht="15">
      <c r="A47" s="8"/>
      <c r="B47" s="274"/>
      <c r="C47" s="91"/>
      <c r="D47" s="238"/>
      <c r="E47" s="91"/>
      <c r="F47" s="91"/>
      <c r="G47" s="91"/>
      <c r="H47" s="91"/>
      <c r="I47" s="91"/>
      <c r="J47" s="91"/>
      <c r="K47" s="91"/>
      <c r="L47" s="91"/>
      <c r="M47" s="91"/>
      <c r="N47" s="91"/>
    </row>
    <row r="48" spans="1:32" ht="68.25" customHeight="1">
      <c r="A48" s="11"/>
      <c r="B48" s="258"/>
      <c r="C48" s="259"/>
      <c r="D48" s="227" t="s">
        <v>2522</v>
      </c>
      <c r="E48" s="228"/>
      <c r="F48" s="229"/>
      <c r="G48" s="225" t="s">
        <v>2506</v>
      </c>
      <c r="H48" s="225"/>
      <c r="I48" s="225"/>
      <c r="J48" s="225"/>
      <c r="K48" s="225"/>
    </row>
    <row r="49" spans="1:32" ht="15">
      <c r="A49" s="11"/>
      <c r="B49" s="260"/>
      <c r="C49" s="261"/>
      <c r="D49" s="226" t="s">
        <v>657</v>
      </c>
      <c r="E49" s="226" t="s">
        <v>658</v>
      </c>
      <c r="F49" s="226" t="s">
        <v>659</v>
      </c>
      <c r="G49" s="262" t="s">
        <v>657</v>
      </c>
      <c r="H49" s="262" t="s">
        <v>658</v>
      </c>
      <c r="I49" s="262" t="s">
        <v>659</v>
      </c>
      <c r="J49" s="262" t="s">
        <v>660</v>
      </c>
      <c r="K49" s="262" t="s">
        <v>661</v>
      </c>
    </row>
    <row r="50" spans="1:32" ht="15" customHeight="1">
      <c r="A50" s="11"/>
      <c r="B50" s="161" t="s">
        <v>9115</v>
      </c>
      <c r="C50" s="162"/>
      <c r="D50" s="162"/>
      <c r="E50" s="162"/>
      <c r="F50" s="162"/>
      <c r="G50" s="162"/>
      <c r="H50" s="162"/>
      <c r="I50" s="162"/>
      <c r="J50" s="162"/>
      <c r="K50" s="163"/>
    </row>
    <row r="51" spans="1:32" s="6" customFormat="1" ht="15">
      <c r="A51" s="11"/>
      <c r="B51" s="263" t="s">
        <v>662</v>
      </c>
      <c r="C51" s="264"/>
      <c r="D51" s="73" t="str">
        <f>IF(OR(C44&lt;&gt;"", C45&lt;&gt;""), "Draw Rig", "N/A")</f>
        <v>N/A</v>
      </c>
      <c r="E51" s="73" t="str">
        <f>IF(OR(C44&lt;&gt;"", C45&lt;&gt;""), "Mud Pump", "N/A")</f>
        <v>N/A</v>
      </c>
      <c r="F51" s="73" t="str">
        <f>IF(OR(C44&lt;&gt;"", C45&lt;&gt;""), "Generator", "N/A")</f>
        <v>N/A</v>
      </c>
      <c r="G51" s="71"/>
      <c r="H51" s="71"/>
      <c r="I51" s="71"/>
      <c r="J51" s="71"/>
      <c r="K51" s="71"/>
      <c r="AF51" s="108"/>
    </row>
    <row r="52" spans="1:32" ht="15" customHeight="1">
      <c r="A52" s="11"/>
      <c r="B52" s="265" t="s">
        <v>2496</v>
      </c>
      <c r="C52" s="266"/>
      <c r="D52" s="116" t="str">
        <f>IF(AND(C44="",C45=""),"N/A",IF(C44="Vertical",VLOOKUP(xref!$D$27&amp;","&amp;"Vertical-"&amp;D51&amp;" "&amp;$B52,Default_Data!$G$6368:$H$11047,2,0),VLOOKUP(xref!$D$27&amp;","&amp;"Horizontal-"&amp;D51&amp;" "&amp;$B52,Default_Data!$G$6368:$H$11047,2,0)))</f>
        <v>N/A</v>
      </c>
      <c r="E52" s="116" t="str">
        <f>IF(AND(C44="",C45=""),"N/A",IF(C44="Vertical",VLOOKUP(xref!$D$27&amp;","&amp;"Vertical-"&amp;E51&amp;" "&amp;$B52,Default_Data!$G$6368:$H$11047,2,0),VLOOKUP(xref!$D$27&amp;","&amp;"Horizontal-"&amp;E51&amp;" "&amp;$B52,Default_Data!$G$6368:$H$11047,2,0)))</f>
        <v>N/A</v>
      </c>
      <c r="F52" s="116" t="str">
        <f>IF(AND(C44="",C45=""),"N/A",IF(C44="Vertical",VLOOKUP(xref!$D$27&amp;","&amp;"Vertical-"&amp;F51&amp;" "&amp;$B52,Default_Data!$G$6368:$H$11047,2,0),VLOOKUP(xref!$D$27&amp;","&amp;"Horizontal-"&amp;F51&amp;" "&amp;$B52,Default_Data!$G$6368:$H$11047,2,0)))</f>
        <v>N/A</v>
      </c>
      <c r="G52" s="112"/>
      <c r="H52" s="112"/>
      <c r="I52" s="112"/>
      <c r="J52" s="112"/>
      <c r="K52" s="112"/>
    </row>
    <row r="53" spans="1:32" ht="15">
      <c r="A53" s="11"/>
      <c r="B53" s="263" t="s">
        <v>2502</v>
      </c>
      <c r="C53" s="264"/>
      <c r="D53" s="75" t="str">
        <f>IF(AND(C44="",C45=""),"N/A",IF(C44="Vertical",VLOOKUP(xref!$D$27&amp;","&amp;"Vertical-"&amp;D51&amp;" "&amp;$B53,Default_Data!$G$6368:$H$11047,2,0),VLOOKUP(xref!$D$27&amp;","&amp;"Horizontal-"&amp;D51&amp;" "&amp;$B53,Default_Data!$G$6368:$H$11047,2,0)))</f>
        <v>N/A</v>
      </c>
      <c r="E53" s="75" t="str">
        <f>IF(AND(C44="",C45=""),"N/A",IF(C44="Vertical",VLOOKUP(xref!$D$27&amp;","&amp;"Vertical-"&amp;E51&amp;" "&amp;$B53,Default_Data!$G$6368:$H$11047,2,0),VLOOKUP(xref!$D$27&amp;","&amp;"Horizontal-"&amp;E51&amp;" "&amp;$B53,Default_Data!$G$6368:$H$11047,2,0)))</f>
        <v>N/A</v>
      </c>
      <c r="F53" s="75" t="str">
        <f>IF(AND(C44="",C45=""),"N/A",IF(C44="Vertical",VLOOKUP(xref!$D$27&amp;","&amp;"Vertical-"&amp;F51&amp;" "&amp;$B53,Default_Data!$G$6368:$H$11047,2,0),VLOOKUP(xref!$D$27&amp;","&amp;"Horizontal-"&amp;F51&amp;" "&amp;$B53,Default_Data!$G$6368:$H$11047,2,0)))</f>
        <v>N/A</v>
      </c>
      <c r="G53" s="111"/>
      <c r="H53" s="111"/>
      <c r="I53" s="111"/>
      <c r="J53" s="111"/>
      <c r="K53" s="111"/>
    </row>
    <row r="54" spans="1:32" ht="12.75" customHeight="1">
      <c r="A54" s="11"/>
      <c r="B54" s="263" t="s">
        <v>2497</v>
      </c>
      <c r="C54" s="264"/>
      <c r="D54" s="75" t="str">
        <f>IF(AND(C44="",C45=""),"N/A",IF(C44="Vertical",VLOOKUP(xref!$D$27&amp;","&amp;"Vertical-"&amp;D51&amp;" "&amp;$B54,Default_Data!$G$6368:$H$11047,2,0),VLOOKUP(xref!$D$27&amp;","&amp;"Horizontal-"&amp;D51&amp;" "&amp;$B54,Default_Data!$G$6368:$H$11047,2,0)))</f>
        <v>N/A</v>
      </c>
      <c r="E54" s="75" t="str">
        <f>IF(AND(C44="",C45=""),"N/A",IF(C44="Vertical",VLOOKUP(xref!$D$27&amp;","&amp;"Vertical-"&amp;E51&amp;" "&amp;$B54,Default_Data!$G$6368:$H$11047,2,0),VLOOKUP(xref!$D$27&amp;","&amp;"Horizontal-"&amp;E51&amp;" "&amp;$B54,Default_Data!$G$6368:$H$11047,2,0)))</f>
        <v>N/A</v>
      </c>
      <c r="F54" s="75" t="str">
        <f>IF(AND(C44="",C45=""),"N/A",IF(C44="Vertical",VLOOKUP(xref!$D$27&amp;","&amp;"Vertical-"&amp;F51&amp;" "&amp;$B54,Default_Data!$G$6368:$H$11047,2,0),VLOOKUP(xref!$D$27&amp;","&amp;"Horizontal-"&amp;F51&amp;" "&amp;$B54,Default_Data!$G$6368:$H$11047,2,0)))</f>
        <v>N/A</v>
      </c>
      <c r="G54" s="111"/>
      <c r="H54" s="111"/>
      <c r="I54" s="111"/>
      <c r="J54" s="111"/>
      <c r="K54" s="111"/>
    </row>
    <row r="55" spans="1:32" ht="15" customHeight="1">
      <c r="A55" s="11"/>
      <c r="B55" s="267" t="s">
        <v>2494</v>
      </c>
      <c r="C55" s="268"/>
      <c r="D55" s="77" t="str">
        <f>IF(AND(C44="",C45=""),"N/A",IF(C44="Vertical",VLOOKUP(xref!$D$27&amp;","&amp;"Vertical "&amp;$B55,Default_Data!$G$6368:$H$11047,2,0),0%))</f>
        <v>N/A</v>
      </c>
      <c r="E55" s="77" t="str">
        <f>IF(AND(C44="",C45=""),"N/A",IF(E44="Vertical",VLOOKUP(xref!$D$27&amp;","&amp;"Vertical "&amp;$B55,Default_Data!$G$6368:$H$11047,2,0),"0%"))</f>
        <v>N/A</v>
      </c>
      <c r="F55" s="77" t="str">
        <f>IF(AND(C44="",C45=""),"N/A",IF(C44="Vertical",VLOOKUP(xref!$D$27&amp;","&amp;"Vertical "&amp;$B55,Default_Data!$G$6368:$H$11047,2,0),0%))</f>
        <v>N/A</v>
      </c>
      <c r="G55" s="121"/>
      <c r="H55" s="121"/>
      <c r="I55" s="121"/>
      <c r="J55" s="121"/>
      <c r="K55" s="121"/>
    </row>
    <row r="56" spans="1:32" ht="12.75" customHeight="1">
      <c r="A56" s="11"/>
      <c r="B56" s="263" t="s">
        <v>6</v>
      </c>
      <c r="C56" s="264"/>
      <c r="D56" s="70" t="str">
        <f>IF(AND(C44="",C45=""),"N/A","Diesel")</f>
        <v>N/A</v>
      </c>
      <c r="E56" s="70" t="str">
        <f>IF(AND(C44="",C45=""),"N/A","Diesel")</f>
        <v>N/A</v>
      </c>
      <c r="F56" s="70" t="str">
        <f>IF(AND(C44="",C45=""),"N/A","Diesel")</f>
        <v>N/A</v>
      </c>
      <c r="G56" s="71"/>
      <c r="H56" s="71"/>
      <c r="I56" s="71"/>
      <c r="J56" s="71"/>
      <c r="K56" s="71"/>
    </row>
    <row r="57" spans="1:32" ht="12.75" customHeight="1">
      <c r="A57" s="7"/>
      <c r="B57" s="161" t="s">
        <v>2495</v>
      </c>
      <c r="C57" s="162"/>
      <c r="D57" s="162"/>
      <c r="E57" s="162"/>
      <c r="F57" s="162"/>
      <c r="G57" s="162"/>
      <c r="H57" s="162"/>
      <c r="I57" s="162"/>
      <c r="J57" s="162"/>
      <c r="K57" s="163"/>
    </row>
    <row r="58" spans="1:32" ht="12.75" customHeight="1">
      <c r="A58" s="7"/>
      <c r="B58" s="269" t="s">
        <v>664</v>
      </c>
      <c r="C58" s="270" t="s">
        <v>11</v>
      </c>
      <c r="D58" s="83" t="s">
        <v>92</v>
      </c>
      <c r="E58" s="83" t="s">
        <v>92</v>
      </c>
      <c r="F58" s="83" t="s">
        <v>92</v>
      </c>
      <c r="G58" s="121"/>
      <c r="H58" s="121"/>
      <c r="I58" s="121"/>
      <c r="J58" s="121"/>
      <c r="K58" s="121"/>
    </row>
    <row r="59" spans="1:32" ht="12.75" customHeight="1">
      <c r="A59" s="7"/>
      <c r="B59" s="271"/>
      <c r="C59" s="270" t="s">
        <v>665</v>
      </c>
      <c r="D59" s="83" t="s">
        <v>92</v>
      </c>
      <c r="E59" s="83" t="s">
        <v>92</v>
      </c>
      <c r="F59" s="83" t="s">
        <v>92</v>
      </c>
      <c r="G59" s="121"/>
      <c r="H59" s="121"/>
      <c r="I59" s="121"/>
      <c r="J59" s="121"/>
      <c r="K59" s="121"/>
    </row>
    <row r="60" spans="1:32" ht="12.75" customHeight="1">
      <c r="A60" s="7"/>
      <c r="B60" s="271"/>
      <c r="C60" s="270" t="s">
        <v>666</v>
      </c>
      <c r="D60" s="83" t="s">
        <v>92</v>
      </c>
      <c r="E60" s="83" t="s">
        <v>92</v>
      </c>
      <c r="F60" s="83" t="s">
        <v>92</v>
      </c>
      <c r="G60" s="121"/>
      <c r="H60" s="121"/>
      <c r="I60" s="121"/>
      <c r="J60" s="121"/>
      <c r="K60" s="121"/>
    </row>
    <row r="61" spans="1:32" ht="15">
      <c r="A61" s="7"/>
      <c r="B61" s="271"/>
      <c r="C61" s="270" t="s">
        <v>667</v>
      </c>
      <c r="D61" s="83" t="s">
        <v>92</v>
      </c>
      <c r="E61" s="83" t="s">
        <v>92</v>
      </c>
      <c r="F61" s="83" t="s">
        <v>92</v>
      </c>
      <c r="G61" s="121"/>
      <c r="H61" s="121"/>
      <c r="I61" s="121"/>
      <c r="J61" s="121"/>
      <c r="K61" s="121"/>
    </row>
    <row r="62" spans="1:32" ht="12.75" customHeight="1">
      <c r="A62" s="7"/>
      <c r="B62" s="272"/>
      <c r="C62" s="270" t="s">
        <v>668</v>
      </c>
      <c r="D62" s="83" t="s">
        <v>92</v>
      </c>
      <c r="E62" s="83" t="s">
        <v>92</v>
      </c>
      <c r="F62" s="83" t="s">
        <v>92</v>
      </c>
      <c r="G62" s="121"/>
      <c r="H62" s="121"/>
      <c r="I62" s="121"/>
      <c r="J62" s="121"/>
      <c r="K62" s="121"/>
    </row>
    <row r="63" spans="1:32" ht="15" customHeight="1">
      <c r="B63" s="267" t="s">
        <v>424</v>
      </c>
      <c r="C63" s="273"/>
      <c r="D63" s="83" t="s">
        <v>92</v>
      </c>
      <c r="E63" s="83" t="s">
        <v>92</v>
      </c>
      <c r="F63" s="83" t="s">
        <v>92</v>
      </c>
      <c r="G63" s="71"/>
      <c r="H63" s="71"/>
      <c r="I63" s="71"/>
      <c r="J63" s="71"/>
      <c r="K63" s="71"/>
    </row>
    <row r="64" spans="1:32" s="66" customFormat="1" hidden="1">
      <c r="B64" s="105" t="s">
        <v>691</v>
      </c>
      <c r="G64" s="66" t="str">
        <f>IF(G65&gt;0,G49&amp;", ", "")</f>
        <v/>
      </c>
      <c r="H64" s="66" t="str">
        <f>IF(H65&gt;0,H49&amp;", ", "")</f>
        <v/>
      </c>
      <c r="I64" s="66" t="str">
        <f>IF(I65&gt;0,I49&amp;", ", "")</f>
        <v/>
      </c>
      <c r="J64" s="66" t="str">
        <f>IF(J65&gt;0,J49&amp;", ", "")</f>
        <v/>
      </c>
      <c r="K64" s="66" t="str">
        <f>IF(K65&gt;0,K49&amp;", ", "")</f>
        <v/>
      </c>
    </row>
    <row r="65" spans="1:32" s="66" customFormat="1" ht="15.75" hidden="1">
      <c r="C65" s="66" t="str">
        <f>IF(LEN(G64&amp;H64&amp;I64&amp;J64&amp;K64)=0, "", LEFT(G64&amp;H64&amp;I64&amp;J64&amp;K64, LEN(G64&amp;H64&amp;I64&amp;J64&amp;K64)-2))</f>
        <v/>
      </c>
      <c r="D65" s="236"/>
      <c r="G65" s="66">
        <f>COUNTA(G51:G56)+COUNTA(G58:G63)</f>
        <v>0</v>
      </c>
      <c r="H65" s="66">
        <f t="shared" ref="H65:K65" si="1">COUNTA(H51:H56)+COUNTA(H58:H63)</f>
        <v>0</v>
      </c>
      <c r="I65" s="66">
        <f t="shared" si="1"/>
        <v>0</v>
      </c>
      <c r="J65" s="66">
        <f t="shared" si="1"/>
        <v>0</v>
      </c>
      <c r="K65" s="66">
        <f t="shared" si="1"/>
        <v>0</v>
      </c>
    </row>
    <row r="69" spans="1:32" ht="15.75">
      <c r="B69" s="34" t="s">
        <v>9117</v>
      </c>
      <c r="C69" s="7"/>
      <c r="D69" s="7"/>
      <c r="E69" s="7"/>
      <c r="F69" s="7"/>
      <c r="G69" s="7"/>
      <c r="H69" s="7"/>
      <c r="I69" s="7"/>
      <c r="J69" s="7"/>
      <c r="K69" s="7"/>
      <c r="L69" s="7"/>
      <c r="M69" s="7"/>
      <c r="N69" s="7"/>
    </row>
    <row r="70" spans="1:32" ht="15" customHeight="1">
      <c r="B70" s="256" t="s">
        <v>71</v>
      </c>
      <c r="C70" s="147"/>
      <c r="D70" s="257" t="str">
        <f>$AF$70</f>
        <v>EPA O&amp;G Tool defaults not displayed in the table below because spud type have not been selected</v>
      </c>
      <c r="E70" s="7"/>
      <c r="F70" s="7"/>
      <c r="G70" s="7"/>
      <c r="H70" s="7"/>
      <c r="I70" s="7"/>
      <c r="J70" s="7"/>
      <c r="K70" s="7"/>
      <c r="L70" s="7"/>
      <c r="M70" s="7"/>
      <c r="N70" s="7"/>
      <c r="AF70" s="66" t="str">
        <f>IF(C70="","EPA O&amp;G Tool defaults not displayed in the table below because spud type have not been selected","")</f>
        <v>EPA O&amp;G Tool defaults not displayed in the table below because spud type have not been selected</v>
      </c>
    </row>
    <row r="71" spans="1:32" ht="15">
      <c r="B71" s="256" t="s">
        <v>22</v>
      </c>
      <c r="C71" s="147"/>
      <c r="D71" s="242"/>
      <c r="E71" s="7"/>
      <c r="F71" s="7"/>
      <c r="G71" s="7"/>
      <c r="H71" s="7"/>
      <c r="I71" s="7"/>
      <c r="J71" s="7"/>
      <c r="K71" s="7"/>
      <c r="L71" s="7"/>
      <c r="M71" s="7"/>
      <c r="N71" s="7"/>
    </row>
    <row r="72" spans="1:32" ht="15">
      <c r="B72" s="256" t="s">
        <v>2503</v>
      </c>
      <c r="C72" s="119"/>
      <c r="D72" s="242"/>
      <c r="E72" s="7"/>
      <c r="F72" s="7"/>
      <c r="G72" s="7"/>
      <c r="H72" s="7"/>
      <c r="I72" s="7"/>
      <c r="J72" s="7"/>
      <c r="K72" s="7"/>
      <c r="L72" s="7"/>
      <c r="M72" s="7"/>
      <c r="N72" s="7"/>
    </row>
    <row r="73" spans="1:32" ht="15.75">
      <c r="B73" s="10"/>
      <c r="C73" s="7"/>
      <c r="D73" s="235"/>
      <c r="E73" s="7"/>
      <c r="F73" s="7"/>
      <c r="G73" s="7"/>
      <c r="H73" s="7"/>
      <c r="I73" s="7"/>
      <c r="J73" s="7"/>
      <c r="K73" s="7"/>
      <c r="L73" s="7"/>
      <c r="M73" s="7"/>
      <c r="N73" s="7"/>
    </row>
    <row r="74" spans="1:32" s="6" customFormat="1" ht="60" customHeight="1">
      <c r="A74" s="11"/>
      <c r="B74" s="127"/>
      <c r="C74" s="275"/>
      <c r="D74" s="227" t="s">
        <v>2522</v>
      </c>
      <c r="E74" s="228"/>
      <c r="F74" s="229"/>
      <c r="G74" s="225" t="s">
        <v>2506</v>
      </c>
      <c r="H74" s="225"/>
      <c r="I74" s="225"/>
      <c r="J74" s="225"/>
      <c r="K74" s="225"/>
      <c r="AF74" s="108"/>
    </row>
    <row r="75" spans="1:32" ht="15">
      <c r="B75" s="128"/>
      <c r="C75" s="276"/>
      <c r="D75" s="226" t="s">
        <v>657</v>
      </c>
      <c r="E75" s="226" t="s">
        <v>658</v>
      </c>
      <c r="F75" s="226" t="s">
        <v>659</v>
      </c>
      <c r="G75" s="262" t="s">
        <v>657</v>
      </c>
      <c r="H75" s="262" t="s">
        <v>658</v>
      </c>
      <c r="I75" s="262" t="s">
        <v>659</v>
      </c>
      <c r="J75" s="262" t="s">
        <v>660</v>
      </c>
      <c r="K75" s="262" t="s">
        <v>661</v>
      </c>
    </row>
    <row r="76" spans="1:32" ht="15">
      <c r="B76" s="161" t="s">
        <v>9115</v>
      </c>
      <c r="C76" s="162"/>
      <c r="D76" s="162"/>
      <c r="E76" s="162"/>
      <c r="F76" s="162"/>
      <c r="G76" s="162"/>
      <c r="H76" s="162"/>
      <c r="I76" s="162"/>
      <c r="J76" s="162"/>
      <c r="K76" s="163"/>
    </row>
    <row r="77" spans="1:32" ht="15">
      <c r="B77" s="263" t="s">
        <v>662</v>
      </c>
      <c r="C77" s="264"/>
      <c r="D77" s="73" t="str">
        <f>IF(OR(C70&lt;&gt;"", C71&lt;&gt;""), "Draw Rig", "N/A")</f>
        <v>N/A</v>
      </c>
      <c r="E77" s="73" t="str">
        <f>IF(OR(C70&lt;&gt;"", C71&lt;&gt;""), "Mud Pump", "N/A")</f>
        <v>N/A</v>
      </c>
      <c r="F77" s="73" t="str">
        <f>IF(OR(C70&lt;&gt;"", C71&lt;&gt;""), "Generator", "N/A")</f>
        <v>N/A</v>
      </c>
      <c r="G77" s="71"/>
      <c r="H77" s="71"/>
      <c r="I77" s="71"/>
      <c r="J77" s="71"/>
      <c r="K77" s="71"/>
    </row>
    <row r="78" spans="1:32" ht="15" customHeight="1">
      <c r="B78" s="265" t="s">
        <v>2496</v>
      </c>
      <c r="C78" s="266"/>
      <c r="D78" s="116" t="str">
        <f>IF(AND(C70="",C71=""),"N/A",IF(C70="Vertical",VLOOKUP(xref!$D$27&amp;","&amp;"Vertical-"&amp;D77&amp;" "&amp;$B78,Default_Data!$G$6368:$H$11047,2,0),VLOOKUP(xref!$D$27&amp;","&amp;"Horizontal-"&amp;D77&amp;" "&amp;$B78,Default_Data!$G$6368:$H$11047,2,0)))</f>
        <v>N/A</v>
      </c>
      <c r="E78" s="116" t="str">
        <f>IF(AND(C70="",C71=""),"N/A",IF(C70="Vertical",VLOOKUP(xref!$D$27&amp;","&amp;"Vertical-"&amp;E77&amp;" "&amp;$B78,Default_Data!$G$6368:$H$11047,2,0),VLOOKUP(xref!$D$27&amp;","&amp;"Horizontal-"&amp;E77&amp;" "&amp;$B78,Default_Data!$G$6368:$H$11047,2,0)))</f>
        <v>N/A</v>
      </c>
      <c r="F78" s="116" t="str">
        <f>IF(AND(C70="",C71=""),"N/A",IF(C70="Vertical",VLOOKUP(xref!$D$27&amp;","&amp;"Vertical-"&amp;F77&amp;" "&amp;$B78,Default_Data!$G$6368:$H$11047,2,0),VLOOKUP(xref!$D$27&amp;","&amp;"Horizontal-"&amp;F77&amp;" "&amp;$B78,Default_Data!$G$6368:$H$11047,2,0)))</f>
        <v>N/A</v>
      </c>
      <c r="G78" s="112"/>
      <c r="H78" s="112"/>
      <c r="I78" s="112"/>
      <c r="J78" s="112"/>
      <c r="K78" s="112"/>
    </row>
    <row r="79" spans="1:32" ht="15">
      <c r="B79" s="263" t="s">
        <v>2502</v>
      </c>
      <c r="C79" s="264"/>
      <c r="D79" s="75" t="str">
        <f>IF(AND(C70="",C71=""),"N/A",IF(C70="Vertical",VLOOKUP(xref!$D$27&amp;","&amp;"Vertical-"&amp;D77&amp;" "&amp;$B79,Default_Data!$G$6368:$H$11047,2,0),VLOOKUP(xref!$D$27&amp;","&amp;"Horizontal-"&amp;D77&amp;" "&amp;$B79,Default_Data!$G$6368:$H$11047,2,0)))</f>
        <v>N/A</v>
      </c>
      <c r="E79" s="75" t="str">
        <f>IF(AND(C70="",C71=""),"N/A",IF(C70="Vertical",VLOOKUP(xref!$D$27&amp;","&amp;"Vertical-"&amp;E77&amp;" "&amp;$B79,Default_Data!$G$6368:$H$11047,2,0),VLOOKUP(xref!$D$27&amp;","&amp;"Horizontal-"&amp;E77&amp;" "&amp;$B79,Default_Data!$G$6368:$H$11047,2,0)))</f>
        <v>N/A</v>
      </c>
      <c r="F79" s="75" t="str">
        <f>IF(AND(C70="",C71=""),"N/A",IF(C70="Vertical",VLOOKUP(xref!$D$27&amp;","&amp;"Vertical-"&amp;F77&amp;" "&amp;$B79,Default_Data!$G$6368:$H$11047,2,0),VLOOKUP(xref!$D$27&amp;","&amp;"Horizontal-"&amp;F77&amp;" "&amp;$B79,Default_Data!$G$6368:$H$11047,2,0)))</f>
        <v>N/A</v>
      </c>
      <c r="G79" s="111"/>
      <c r="H79" s="111"/>
      <c r="I79" s="111"/>
      <c r="J79" s="111"/>
      <c r="K79" s="111"/>
    </row>
    <row r="80" spans="1:32" ht="15" customHeight="1">
      <c r="B80" s="263" t="s">
        <v>2497</v>
      </c>
      <c r="C80" s="264"/>
      <c r="D80" s="75" t="str">
        <f>IF(AND(C70="",C71=""),"N/A",IF(C70="Vertical",VLOOKUP(xref!$D$27&amp;","&amp;"Vertical-"&amp;D77&amp;" "&amp;$B80,Default_Data!$G$6368:$H$11047,2,0),VLOOKUP(xref!$D$27&amp;","&amp;"Horizontal-"&amp;D77&amp;" "&amp;$B80,Default_Data!$G$6368:$H$11047,2,0)))</f>
        <v>N/A</v>
      </c>
      <c r="E80" s="75" t="str">
        <f>IF(AND(C70="",C71=""),"N/A",IF(C70="Vertical",VLOOKUP(xref!$D$27&amp;","&amp;"Vertical-"&amp;E77&amp;" "&amp;$B80,Default_Data!$G$6368:$H$11047,2,0),VLOOKUP(xref!$D$27&amp;","&amp;"Horizontal-"&amp;E77&amp;" "&amp;$B80,Default_Data!$G$6368:$H$11047,2,0)))</f>
        <v>N/A</v>
      </c>
      <c r="F80" s="75" t="str">
        <f>IF(AND(C70="",C71=""),"N/A",IF(C70="Vertical",VLOOKUP(xref!$D$27&amp;","&amp;"Vertical-"&amp;F77&amp;" "&amp;$B80,Default_Data!$G$6368:$H$11047,2,0),VLOOKUP(xref!$D$27&amp;","&amp;"Horizontal-"&amp;F77&amp;" "&amp;$B80,Default_Data!$G$6368:$H$11047,2,0)))</f>
        <v>N/A</v>
      </c>
      <c r="G80" s="111"/>
      <c r="H80" s="111"/>
      <c r="I80" s="111"/>
      <c r="J80" s="111"/>
      <c r="K80" s="111"/>
    </row>
    <row r="81" spans="1:32" ht="15" customHeight="1">
      <c r="B81" s="267" t="s">
        <v>2494</v>
      </c>
      <c r="C81" s="268"/>
      <c r="D81" s="77" t="str">
        <f>IF(AND(C70="",C71=""),"N/A",IF(C70="Vertical",VLOOKUP(xref!$D$27&amp;","&amp;"Vertical "&amp;$B81,Default_Data!$G$6368:$H$11047,2,0),0%))</f>
        <v>N/A</v>
      </c>
      <c r="E81" s="77" t="str">
        <f>IF(AND(C70="",C71=""),"N/A",IF(E70="Vertical",VLOOKUP(xref!$D$27&amp;","&amp;"Vertical "&amp;$B81,Default_Data!$G$6368:$H$11047,2,0),0%))</f>
        <v>N/A</v>
      </c>
      <c r="F81" s="77" t="str">
        <f>IF(AND(C70="",C71=""),"N/A",IF(C70="Vertical",VLOOKUP(xref!$D$27&amp;","&amp;"Vertical "&amp;$B81,Default_Data!$G$6368:$H$11047,2,0),0%))</f>
        <v>N/A</v>
      </c>
      <c r="G81" s="121"/>
      <c r="H81" s="121"/>
      <c r="I81" s="121"/>
      <c r="J81" s="121"/>
      <c r="K81" s="121"/>
    </row>
    <row r="82" spans="1:32" ht="15" customHeight="1">
      <c r="B82" s="263" t="s">
        <v>6</v>
      </c>
      <c r="C82" s="264"/>
      <c r="D82" s="70" t="str">
        <f>IF(AND(C70="",C71=""),"N/A","Diesel")</f>
        <v>N/A</v>
      </c>
      <c r="E82" s="70" t="str">
        <f>IF(AND(C70="",C71=""),"N/A","Diesel")</f>
        <v>N/A</v>
      </c>
      <c r="F82" s="70" t="str">
        <f>IF(AND(C70="",C71=""),"N/A","Diesel")</f>
        <v>N/A</v>
      </c>
      <c r="G82" s="71"/>
      <c r="H82" s="71"/>
      <c r="I82" s="71"/>
      <c r="J82" s="71"/>
      <c r="K82" s="71"/>
    </row>
    <row r="83" spans="1:32" ht="15">
      <c r="B83" s="161" t="s">
        <v>2495</v>
      </c>
      <c r="C83" s="162"/>
      <c r="D83" s="162"/>
      <c r="E83" s="162"/>
      <c r="F83" s="162"/>
      <c r="G83" s="162"/>
      <c r="H83" s="162"/>
      <c r="I83" s="162"/>
      <c r="J83" s="162"/>
      <c r="K83" s="163"/>
    </row>
    <row r="84" spans="1:32" ht="15">
      <c r="B84" s="269" t="s">
        <v>664</v>
      </c>
      <c r="C84" s="270" t="s">
        <v>11</v>
      </c>
      <c r="D84" s="83" t="s">
        <v>92</v>
      </c>
      <c r="E84" s="83" t="s">
        <v>92</v>
      </c>
      <c r="F84" s="83" t="s">
        <v>92</v>
      </c>
      <c r="G84" s="121"/>
      <c r="H84" s="121"/>
      <c r="I84" s="121"/>
      <c r="J84" s="121"/>
      <c r="K84" s="121"/>
    </row>
    <row r="85" spans="1:32" ht="15">
      <c r="B85" s="271"/>
      <c r="C85" s="270" t="s">
        <v>665</v>
      </c>
      <c r="D85" s="83" t="s">
        <v>92</v>
      </c>
      <c r="E85" s="83" t="s">
        <v>92</v>
      </c>
      <c r="F85" s="83" t="s">
        <v>92</v>
      </c>
      <c r="G85" s="121"/>
      <c r="H85" s="121"/>
      <c r="I85" s="121"/>
      <c r="J85" s="121"/>
      <c r="K85" s="121"/>
    </row>
    <row r="86" spans="1:32" ht="15">
      <c r="B86" s="271"/>
      <c r="C86" s="270" t="s">
        <v>666</v>
      </c>
      <c r="D86" s="83" t="s">
        <v>92</v>
      </c>
      <c r="E86" s="83" t="s">
        <v>92</v>
      </c>
      <c r="F86" s="83" t="s">
        <v>92</v>
      </c>
      <c r="G86" s="121"/>
      <c r="H86" s="121"/>
      <c r="I86" s="121"/>
      <c r="J86" s="121"/>
      <c r="K86" s="121"/>
    </row>
    <row r="87" spans="1:32" ht="15">
      <c r="B87" s="271"/>
      <c r="C87" s="270" t="s">
        <v>667</v>
      </c>
      <c r="D87" s="83" t="s">
        <v>92</v>
      </c>
      <c r="E87" s="83" t="s">
        <v>92</v>
      </c>
      <c r="F87" s="83" t="s">
        <v>92</v>
      </c>
      <c r="G87" s="121"/>
      <c r="H87" s="121"/>
      <c r="I87" s="121"/>
      <c r="J87" s="121"/>
      <c r="K87" s="121"/>
    </row>
    <row r="88" spans="1:32" ht="15">
      <c r="B88" s="272"/>
      <c r="C88" s="270" t="s">
        <v>668</v>
      </c>
      <c r="D88" s="83" t="s">
        <v>92</v>
      </c>
      <c r="E88" s="83" t="s">
        <v>92</v>
      </c>
      <c r="F88" s="83" t="s">
        <v>92</v>
      </c>
      <c r="G88" s="121"/>
      <c r="H88" s="121"/>
      <c r="I88" s="121"/>
      <c r="J88" s="121"/>
      <c r="K88" s="121"/>
    </row>
    <row r="89" spans="1:32" ht="15">
      <c r="B89" s="267" t="s">
        <v>424</v>
      </c>
      <c r="C89" s="273"/>
      <c r="D89" s="83" t="s">
        <v>92</v>
      </c>
      <c r="E89" s="83" t="s">
        <v>92</v>
      </c>
      <c r="F89" s="83" t="s">
        <v>92</v>
      </c>
      <c r="G89" s="71"/>
      <c r="H89" s="71"/>
      <c r="I89" s="71"/>
      <c r="J89" s="71"/>
      <c r="K89" s="71"/>
    </row>
    <row r="90" spans="1:32" s="66" customFormat="1" hidden="1">
      <c r="B90" s="105" t="s">
        <v>691</v>
      </c>
      <c r="G90" s="66" t="str">
        <f>IF(G91&gt;0,G75&amp;", ", "")</f>
        <v/>
      </c>
      <c r="H90" s="66" t="str">
        <f>IF(H91&gt;0,H75&amp;", ", "")</f>
        <v/>
      </c>
      <c r="I90" s="66" t="str">
        <f>IF(I91&gt;0,I75&amp;", ", "")</f>
        <v/>
      </c>
      <c r="J90" s="66" t="str">
        <f>IF(J91&gt;0,J75&amp;", ", "")</f>
        <v/>
      </c>
      <c r="K90" s="66" t="str">
        <f>IF(K91&gt;0,K75&amp;", ", "")</f>
        <v/>
      </c>
    </row>
    <row r="91" spans="1:32" s="66" customFormat="1" ht="15.75" hidden="1">
      <c r="C91" s="66" t="str">
        <f>IF(LEN(G90&amp;H90&amp;I90&amp;J90&amp;K90)=0, "", LEFT(G90&amp;H90&amp;I90&amp;J90&amp;K90, LEN(G90&amp;H90&amp;I90&amp;J90&amp;K90)-2))</f>
        <v/>
      </c>
      <c r="D91" s="236"/>
      <c r="G91" s="66">
        <f>COUNTA(G77:G82)+COUNTA(G84:G89)</f>
        <v>0</v>
      </c>
      <c r="H91" s="66">
        <f t="shared" ref="H91:K91" si="2">COUNTA(H77:H82)+COUNTA(H84:H89)</f>
        <v>0</v>
      </c>
      <c r="I91" s="66">
        <f t="shared" si="2"/>
        <v>0</v>
      </c>
      <c r="J91" s="66">
        <f t="shared" si="2"/>
        <v>0</v>
      </c>
      <c r="K91" s="66">
        <f t="shared" si="2"/>
        <v>0</v>
      </c>
    </row>
    <row r="93" spans="1:32" ht="15" customHeight="1"/>
    <row r="95" spans="1:32" ht="15.75">
      <c r="B95" s="34" t="s">
        <v>9118</v>
      </c>
      <c r="C95" s="7"/>
      <c r="D95" s="7"/>
      <c r="E95" s="7"/>
      <c r="F95" s="7"/>
      <c r="G95" s="7"/>
      <c r="H95" s="7"/>
      <c r="I95" s="7"/>
      <c r="J95" s="7"/>
      <c r="K95" s="7"/>
      <c r="L95" s="7"/>
      <c r="M95" s="7"/>
      <c r="N95" s="7"/>
    </row>
    <row r="96" spans="1:32" s="6" customFormat="1" ht="15">
      <c r="A96" s="11"/>
      <c r="B96" s="256" t="s">
        <v>71</v>
      </c>
      <c r="C96" s="147"/>
      <c r="D96" s="257" t="str">
        <f>$AF$96</f>
        <v>EPA O&amp;G Tool defaults not displayed in the table below because spud type have not been selected</v>
      </c>
      <c r="E96" s="7"/>
      <c r="F96" s="7"/>
      <c r="G96" s="7"/>
      <c r="H96" s="7"/>
      <c r="I96" s="7"/>
      <c r="J96" s="7"/>
      <c r="K96" s="7"/>
      <c r="L96" s="7"/>
      <c r="M96" s="7"/>
      <c r="N96" s="7"/>
      <c r="AF96" s="66" t="str">
        <f>IF(C96="","EPA O&amp;G Tool defaults not displayed in the table below because spud type have not been selected","")</f>
        <v>EPA O&amp;G Tool defaults not displayed in the table below because spud type have not been selected</v>
      </c>
    </row>
    <row r="97" spans="2:14" ht="15">
      <c r="B97" s="256" t="s">
        <v>22</v>
      </c>
      <c r="C97" s="147"/>
      <c r="D97" s="242"/>
      <c r="E97" s="7"/>
      <c r="F97" s="7"/>
      <c r="G97" s="7"/>
      <c r="H97" s="7"/>
      <c r="I97" s="7"/>
      <c r="J97" s="7"/>
      <c r="K97" s="7"/>
      <c r="L97" s="7"/>
      <c r="M97" s="7"/>
      <c r="N97" s="7"/>
    </row>
    <row r="98" spans="2:14" ht="15">
      <c r="B98" s="256" t="s">
        <v>2503</v>
      </c>
      <c r="C98" s="119"/>
      <c r="D98" s="242"/>
      <c r="E98" s="7"/>
      <c r="F98" s="7"/>
      <c r="G98" s="7"/>
      <c r="H98" s="7"/>
      <c r="I98" s="7"/>
      <c r="J98" s="7"/>
      <c r="K98" s="7"/>
      <c r="L98" s="7"/>
      <c r="M98" s="7"/>
      <c r="N98" s="7"/>
    </row>
    <row r="99" spans="2:14" ht="15.75">
      <c r="B99" s="10"/>
      <c r="C99" s="7"/>
      <c r="D99" s="277"/>
      <c r="E99" s="7"/>
      <c r="F99" s="7"/>
      <c r="G99" s="7"/>
      <c r="H99" s="7"/>
      <c r="I99" s="7"/>
      <c r="J99" s="7"/>
      <c r="K99" s="7"/>
      <c r="L99" s="7"/>
      <c r="M99" s="7"/>
      <c r="N99" s="7"/>
    </row>
    <row r="100" spans="2:14" ht="56.25" customHeight="1">
      <c r="B100" s="278"/>
      <c r="C100" s="275"/>
      <c r="D100" s="227" t="s">
        <v>2522</v>
      </c>
      <c r="E100" s="228"/>
      <c r="F100" s="229"/>
      <c r="G100" s="225" t="s">
        <v>2506</v>
      </c>
      <c r="H100" s="225"/>
      <c r="I100" s="225"/>
      <c r="J100" s="225"/>
      <c r="K100" s="225"/>
    </row>
    <row r="101" spans="2:14" ht="15">
      <c r="B101" s="279"/>
      <c r="C101" s="276"/>
      <c r="D101" s="226" t="s">
        <v>657</v>
      </c>
      <c r="E101" s="226" t="s">
        <v>658</v>
      </c>
      <c r="F101" s="226" t="s">
        <v>659</v>
      </c>
      <c r="G101" s="262" t="s">
        <v>657</v>
      </c>
      <c r="H101" s="262" t="s">
        <v>658</v>
      </c>
      <c r="I101" s="262" t="s">
        <v>659</v>
      </c>
      <c r="J101" s="262" t="s">
        <v>660</v>
      </c>
      <c r="K101" s="262" t="s">
        <v>661</v>
      </c>
    </row>
    <row r="102" spans="2:14" ht="30">
      <c r="B102" s="124" t="s">
        <v>9115</v>
      </c>
      <c r="C102" s="124"/>
      <c r="D102" s="124"/>
      <c r="E102" s="124"/>
      <c r="F102" s="124"/>
      <c r="G102" s="124"/>
      <c r="H102" s="124"/>
      <c r="I102" s="124"/>
      <c r="J102" s="124"/>
      <c r="K102" s="125"/>
    </row>
    <row r="103" spans="2:14" ht="15">
      <c r="B103" s="263" t="s">
        <v>662</v>
      </c>
      <c r="C103" s="264"/>
      <c r="D103" s="73" t="str">
        <f>IF(OR(C96&lt;&gt;"", C97&lt;&gt;""), "Draw Rig", "N/A")</f>
        <v>N/A</v>
      </c>
      <c r="E103" s="73" t="str">
        <f>IF(OR(C96&lt;&gt;"", C97&lt;&gt;""), "Mud Pump", "N/A")</f>
        <v>N/A</v>
      </c>
      <c r="F103" s="73" t="str">
        <f>IF(OR(C96&lt;&gt;"", C97&lt;&gt;""), "Generator", "N/A")</f>
        <v>N/A</v>
      </c>
      <c r="G103" s="71"/>
      <c r="H103" s="71"/>
      <c r="I103" s="71"/>
      <c r="J103" s="71"/>
      <c r="K103" s="71"/>
    </row>
    <row r="104" spans="2:14" ht="15" customHeight="1">
      <c r="B104" s="265" t="s">
        <v>2496</v>
      </c>
      <c r="C104" s="266"/>
      <c r="D104" s="116" t="str">
        <f>IF(AND(C96="",C97=""),"N/A",IF(C96="Vertical",VLOOKUP(xref!$D$27&amp;","&amp;"Vertical-"&amp;D103&amp;" "&amp;$B104,Default_Data!$G$6368:$H$11047,2,0),VLOOKUP(xref!$D$27&amp;","&amp;"Horizontal-"&amp;D103&amp;" "&amp;$B104,Default_Data!$G$6368:$H$11047,2,0)))</f>
        <v>N/A</v>
      </c>
      <c r="E104" s="116" t="str">
        <f>IF(AND(C96="",C97=""),"N/A",IF(C96="Vertical",VLOOKUP(xref!$D$27&amp;","&amp;"Vertical-"&amp;E103&amp;" "&amp;$B104,Default_Data!$G$6368:$H$11047,2,0),VLOOKUP(xref!$D$27&amp;","&amp;"Horizontal-"&amp;E103&amp;" "&amp;$B104,Default_Data!$G$6368:$H$11047,2,0)))</f>
        <v>N/A</v>
      </c>
      <c r="F104" s="116" t="str">
        <f>IF(AND(C96="",C97=""),"N/A",IF(C96="Vertical",VLOOKUP(xref!$D$27&amp;","&amp;"Vertical-"&amp;F103&amp;" "&amp;$B104,Default_Data!$G$6368:$H$11047,2,0),VLOOKUP(xref!$D$27&amp;","&amp;"Horizontal-"&amp;F103&amp;" "&amp;$B104,Default_Data!$G$6368:$H$11047,2,0)))</f>
        <v>N/A</v>
      </c>
      <c r="G104" s="112"/>
      <c r="H104" s="112"/>
      <c r="I104" s="112"/>
      <c r="J104" s="112"/>
      <c r="K104" s="112"/>
    </row>
    <row r="105" spans="2:14" ht="12.75" customHeight="1">
      <c r="B105" s="263" t="s">
        <v>2502</v>
      </c>
      <c r="C105" s="264"/>
      <c r="D105" s="75" t="str">
        <f>IF(AND(C96="",C97=""),"N/A",IF(C96="Vertical",VLOOKUP(xref!$D$27&amp;","&amp;"Vertical-"&amp;D103&amp;" "&amp;$B105,Default_Data!$G$6368:$H$11047,2,0),VLOOKUP(xref!$D$27&amp;","&amp;"Horizontal-"&amp;D103&amp;" "&amp;$B105,Default_Data!$G$6368:$H$11047,2,0)))</f>
        <v>N/A</v>
      </c>
      <c r="E105" s="75" t="str">
        <f>IF(AND(C96="",C97=""),"N/A",IF(C96="Vertical",VLOOKUP(xref!$D$27&amp;","&amp;"Vertical-"&amp;E103&amp;" "&amp;$B105,Default_Data!$G$6368:$H$11047,2,0),VLOOKUP(xref!$D$27&amp;","&amp;"Horizontal-"&amp;E103&amp;" "&amp;$B105,Default_Data!$G$6368:$H$11047,2,0)))</f>
        <v>N/A</v>
      </c>
      <c r="F105" s="75" t="str">
        <f>IF(AND(C96="",C97=""),"N/A",IF(C96="Vertical",VLOOKUP(xref!$D$27&amp;","&amp;"Vertical-"&amp;F103&amp;" "&amp;$B105,Default_Data!$G$6368:$H$11047,2,0),VLOOKUP(xref!$D$27&amp;","&amp;"Horizontal-"&amp;F103&amp;" "&amp;$B105,Default_Data!$G$6368:$H$11047,2,0)))</f>
        <v>N/A</v>
      </c>
      <c r="G105" s="111"/>
      <c r="H105" s="111"/>
      <c r="I105" s="111"/>
      <c r="J105" s="111"/>
      <c r="K105" s="111"/>
    </row>
    <row r="106" spans="2:14" ht="15" customHeight="1">
      <c r="B106" s="263" t="s">
        <v>2497</v>
      </c>
      <c r="C106" s="264"/>
      <c r="D106" s="75" t="str">
        <f>IF(AND(C96="",C97=""),"N/A",IF(C96="Vertical",VLOOKUP(xref!$D$27&amp;","&amp;"Vertical-"&amp;D103&amp;" "&amp;$B106,Default_Data!$G$6368:$H$11047,2,0),VLOOKUP(xref!$D$27&amp;","&amp;"Horizontal-"&amp;D103&amp;" "&amp;$B106,Default_Data!$G$6368:$H$11047,2,0)))</f>
        <v>N/A</v>
      </c>
      <c r="E106" s="75" t="str">
        <f>IF(AND(C96="",C97=""),"N/A",IF(C96="Vertical",VLOOKUP(xref!$D$27&amp;","&amp;"Vertical-"&amp;E103&amp;" "&amp;$B106,Default_Data!$G$6368:$H$11047,2,0),VLOOKUP(xref!$D$27&amp;","&amp;"Horizontal-"&amp;E103&amp;" "&amp;$B106,Default_Data!$G$6368:$H$11047,2,0)))</f>
        <v>N/A</v>
      </c>
      <c r="F106" s="75" t="str">
        <f>IF(AND(C96="",C97=""),"N/A",IF(C96="Vertical",VLOOKUP(xref!$D$27&amp;","&amp;"Vertical-"&amp;F103&amp;" "&amp;$B106,Default_Data!$G$6368:$H$11047,2,0),VLOOKUP(xref!$D$27&amp;","&amp;"Horizontal-"&amp;F103&amp;" "&amp;$B106,Default_Data!$G$6368:$H$11047,2,0)))</f>
        <v>N/A</v>
      </c>
      <c r="G106" s="111"/>
      <c r="H106" s="111"/>
      <c r="I106" s="111"/>
      <c r="J106" s="111"/>
      <c r="K106" s="111"/>
    </row>
    <row r="107" spans="2:14" ht="15" customHeight="1">
      <c r="B107" s="267" t="s">
        <v>2494</v>
      </c>
      <c r="C107" s="268"/>
      <c r="D107" s="77" t="str">
        <f>IF(AND(C96="",C97=""),"N/A",IF(C96="Vertical",VLOOKUP(xref!$D$27&amp;","&amp;"Vertical "&amp;$B107,Default_Data!$G$6368:$H$11047,2,0),0%))</f>
        <v>N/A</v>
      </c>
      <c r="E107" s="77" t="str">
        <f>IF(AND(C96="",C97=""),"N/A",IF(E96="Vertical",VLOOKUP(xref!$D$27&amp;","&amp;"Vertical "&amp;$B107,Default_Data!$G$6368:$H$11047,2,0),0%))</f>
        <v>N/A</v>
      </c>
      <c r="F107" s="77" t="str">
        <f>IF(AND(C96="",C97=""),"N/A",IF(C96="Vertical",VLOOKUP(xref!$D$27&amp;","&amp;"Vertical "&amp;$B107,Default_Data!$G$6368:$H$11047,2,0),0%))</f>
        <v>N/A</v>
      </c>
      <c r="G107" s="121"/>
      <c r="H107" s="121"/>
      <c r="I107" s="121"/>
      <c r="J107" s="121"/>
      <c r="K107" s="121"/>
    </row>
    <row r="108" spans="2:14" ht="15" customHeight="1">
      <c r="B108" s="263" t="s">
        <v>6</v>
      </c>
      <c r="C108" s="264"/>
      <c r="D108" s="70" t="str">
        <f>IF(AND(C96="",C97=""),"N/A","Diesel")</f>
        <v>N/A</v>
      </c>
      <c r="E108" s="70" t="str">
        <f>IF(AND(C96="",C97=""),"N/A","Diesel")</f>
        <v>N/A</v>
      </c>
      <c r="F108" s="70" t="str">
        <f>IF(AND(C96="",C97=""),"N/A","Diesel")</f>
        <v>N/A</v>
      </c>
      <c r="G108" s="71"/>
      <c r="H108" s="71"/>
      <c r="I108" s="71"/>
      <c r="J108" s="71"/>
      <c r="K108" s="71"/>
    </row>
    <row r="109" spans="2:14" ht="15">
      <c r="B109" s="124" t="s">
        <v>2495</v>
      </c>
      <c r="C109" s="124"/>
      <c r="D109" s="124"/>
      <c r="E109" s="124"/>
      <c r="F109" s="124"/>
      <c r="G109" s="124"/>
      <c r="H109" s="124"/>
      <c r="I109" s="124"/>
      <c r="J109" s="124"/>
      <c r="K109" s="124"/>
    </row>
    <row r="110" spans="2:14" ht="15">
      <c r="B110" s="269" t="s">
        <v>664</v>
      </c>
      <c r="C110" s="270" t="s">
        <v>11</v>
      </c>
      <c r="D110" s="83" t="s">
        <v>92</v>
      </c>
      <c r="E110" s="83" t="s">
        <v>92</v>
      </c>
      <c r="F110" s="83" t="s">
        <v>92</v>
      </c>
      <c r="G110" s="121"/>
      <c r="H110" s="121"/>
      <c r="I110" s="121"/>
      <c r="J110" s="121"/>
      <c r="K110" s="121"/>
    </row>
    <row r="111" spans="2:14" ht="15">
      <c r="B111" s="271"/>
      <c r="C111" s="270" t="s">
        <v>665</v>
      </c>
      <c r="D111" s="83" t="s">
        <v>92</v>
      </c>
      <c r="E111" s="83" t="s">
        <v>92</v>
      </c>
      <c r="F111" s="83" t="s">
        <v>92</v>
      </c>
      <c r="G111" s="121"/>
      <c r="H111" s="121"/>
      <c r="I111" s="121"/>
      <c r="J111" s="121"/>
      <c r="K111" s="121"/>
    </row>
    <row r="112" spans="2:14" ht="15">
      <c r="B112" s="271"/>
      <c r="C112" s="270" t="s">
        <v>666</v>
      </c>
      <c r="D112" s="83" t="s">
        <v>92</v>
      </c>
      <c r="E112" s="83" t="s">
        <v>92</v>
      </c>
      <c r="F112" s="83" t="s">
        <v>92</v>
      </c>
      <c r="G112" s="121"/>
      <c r="H112" s="121"/>
      <c r="I112" s="121"/>
      <c r="J112" s="121"/>
      <c r="K112" s="121"/>
    </row>
    <row r="113" spans="1:32" ht="15">
      <c r="B113" s="271"/>
      <c r="C113" s="270" t="s">
        <v>667</v>
      </c>
      <c r="D113" s="83" t="s">
        <v>92</v>
      </c>
      <c r="E113" s="83" t="s">
        <v>92</v>
      </c>
      <c r="F113" s="83" t="s">
        <v>92</v>
      </c>
      <c r="G113" s="121"/>
      <c r="H113" s="121"/>
      <c r="I113" s="121"/>
      <c r="J113" s="121"/>
      <c r="K113" s="121"/>
    </row>
    <row r="114" spans="1:32" ht="15">
      <c r="B114" s="272"/>
      <c r="C114" s="270" t="s">
        <v>668</v>
      </c>
      <c r="D114" s="83" t="s">
        <v>92</v>
      </c>
      <c r="E114" s="83" t="s">
        <v>92</v>
      </c>
      <c r="F114" s="83" t="s">
        <v>92</v>
      </c>
      <c r="G114" s="121"/>
      <c r="H114" s="121"/>
      <c r="I114" s="121"/>
      <c r="J114" s="121"/>
      <c r="K114" s="121"/>
    </row>
    <row r="115" spans="1:32" ht="15">
      <c r="B115" s="267" t="s">
        <v>424</v>
      </c>
      <c r="C115" s="273"/>
      <c r="D115" s="83" t="s">
        <v>92</v>
      </c>
      <c r="E115" s="83" t="s">
        <v>92</v>
      </c>
      <c r="F115" s="83" t="s">
        <v>92</v>
      </c>
      <c r="G115" s="71"/>
      <c r="H115" s="71"/>
      <c r="I115" s="71"/>
      <c r="J115" s="71"/>
      <c r="K115" s="71"/>
    </row>
    <row r="116" spans="1:32" s="66" customFormat="1" ht="15" hidden="1" customHeight="1">
      <c r="B116" s="105" t="s">
        <v>691</v>
      </c>
      <c r="G116" s="66" t="str">
        <f>IF(G117&gt;0,G101&amp;", ", "")</f>
        <v/>
      </c>
      <c r="H116" s="66" t="str">
        <f>IF(H117&gt;0,H101&amp;", ", "")</f>
        <v/>
      </c>
      <c r="I116" s="66" t="str">
        <f>IF(I117&gt;0,I101&amp;", ", "")</f>
        <v/>
      </c>
      <c r="J116" s="66" t="str">
        <f>IF(J117&gt;0,J101&amp;", ", "")</f>
        <v/>
      </c>
      <c r="K116" s="66" t="str">
        <f>IF(K117&gt;0,K101&amp;", ", "")</f>
        <v/>
      </c>
    </row>
    <row r="117" spans="1:32" s="66" customFormat="1" ht="15.75" hidden="1">
      <c r="C117" s="66" t="str">
        <f>IF(LEN(G116&amp;H116&amp;I116&amp;J116&amp;K116)=0, "", LEFT(G116&amp;H116&amp;I116&amp;J116&amp;K116, LEN(G116&amp;H116&amp;I116&amp;J116&amp;K116)-2))</f>
        <v/>
      </c>
      <c r="D117" s="236"/>
      <c r="G117" s="66">
        <f>COUNTA(G103:G108)+COUNTA(G110:G115)</f>
        <v>0</v>
      </c>
      <c r="H117" s="66">
        <f t="shared" ref="H117:K117" si="3">COUNTA(H103:H108)+COUNTA(H110:H115)</f>
        <v>0</v>
      </c>
      <c r="I117" s="66">
        <f t="shared" si="3"/>
        <v>0</v>
      </c>
      <c r="J117" s="66">
        <f t="shared" si="3"/>
        <v>0</v>
      </c>
      <c r="K117" s="66">
        <f t="shared" si="3"/>
        <v>0</v>
      </c>
    </row>
    <row r="118" spans="1:32" s="66" customFormat="1" hidden="1"/>
    <row r="119" spans="1:32" s="6" customFormat="1">
      <c r="A119" s="11"/>
      <c r="B119" s="5"/>
      <c r="C119" s="5"/>
      <c r="D119" s="5"/>
      <c r="E119" s="5"/>
      <c r="F119" s="5"/>
      <c r="G119" s="5"/>
      <c r="H119" s="5"/>
      <c r="I119" s="5"/>
      <c r="J119" s="5"/>
      <c r="K119" s="5"/>
      <c r="L119" s="5"/>
      <c r="M119" s="5"/>
      <c r="N119" s="5"/>
      <c r="AF119" s="108"/>
    </row>
    <row r="121" spans="1:32" ht="15.75">
      <c r="B121" s="34" t="s">
        <v>9119</v>
      </c>
    </row>
    <row r="122" spans="1:32" ht="15">
      <c r="B122" s="256" t="s">
        <v>71</v>
      </c>
      <c r="C122" s="147"/>
      <c r="D122" s="257" t="str">
        <f>$AF$122</f>
        <v>EPA O&amp;G Tool defaults not displayed in the table below because spud type have not been selected</v>
      </c>
      <c r="E122" s="7"/>
      <c r="F122" s="7"/>
      <c r="G122" s="7"/>
      <c r="H122" s="7"/>
      <c r="I122" s="7"/>
      <c r="J122" s="7"/>
      <c r="K122" s="7"/>
      <c r="L122" s="7"/>
      <c r="M122" s="7"/>
      <c r="N122" s="7"/>
      <c r="AF122" s="66" t="str">
        <f>IF(C122="","EPA O&amp;G Tool defaults not displayed in the table below because spud type have not been selected","")</f>
        <v>EPA O&amp;G Tool defaults not displayed in the table below because spud type have not been selected</v>
      </c>
    </row>
    <row r="123" spans="1:32" ht="15">
      <c r="B123" s="256" t="s">
        <v>22</v>
      </c>
      <c r="C123" s="147"/>
      <c r="D123" s="242"/>
      <c r="E123" s="7"/>
      <c r="F123" s="7"/>
      <c r="G123" s="7"/>
      <c r="H123" s="7"/>
      <c r="I123" s="7"/>
      <c r="J123" s="7"/>
      <c r="K123" s="7"/>
      <c r="L123" s="7"/>
      <c r="M123" s="7"/>
      <c r="N123" s="7"/>
    </row>
    <row r="124" spans="1:32" ht="15">
      <c r="B124" s="256" t="s">
        <v>2503</v>
      </c>
      <c r="C124" s="119"/>
      <c r="D124" s="242"/>
      <c r="E124" s="7"/>
      <c r="F124" s="7"/>
      <c r="G124" s="7"/>
      <c r="H124" s="7"/>
      <c r="I124" s="7"/>
      <c r="J124" s="7"/>
      <c r="K124" s="7"/>
      <c r="L124" s="7"/>
      <c r="M124" s="7"/>
      <c r="N124" s="7"/>
    </row>
    <row r="125" spans="1:32" ht="15.75">
      <c r="B125" s="10"/>
      <c r="C125" s="7"/>
      <c r="D125" s="235"/>
      <c r="E125" s="7"/>
      <c r="F125" s="7"/>
      <c r="G125" s="7"/>
      <c r="H125" s="7"/>
      <c r="I125" s="7"/>
      <c r="J125" s="7"/>
      <c r="K125" s="7"/>
      <c r="L125" s="7"/>
      <c r="M125" s="7"/>
      <c r="N125" s="7"/>
    </row>
    <row r="126" spans="1:32" ht="55.5" customHeight="1">
      <c r="B126" s="258"/>
      <c r="C126" s="259"/>
      <c r="D126" s="227" t="s">
        <v>2522</v>
      </c>
      <c r="E126" s="228"/>
      <c r="F126" s="229"/>
      <c r="G126" s="225" t="s">
        <v>2506</v>
      </c>
      <c r="H126" s="225"/>
      <c r="I126" s="225"/>
      <c r="J126" s="225"/>
      <c r="K126" s="225"/>
    </row>
    <row r="127" spans="1:32" ht="15">
      <c r="B127" s="260"/>
      <c r="C127" s="261"/>
      <c r="D127" s="226" t="s">
        <v>657</v>
      </c>
      <c r="E127" s="226" t="s">
        <v>658</v>
      </c>
      <c r="F127" s="226" t="s">
        <v>659</v>
      </c>
      <c r="G127" s="226" t="s">
        <v>657</v>
      </c>
      <c r="H127" s="226" t="s">
        <v>658</v>
      </c>
      <c r="I127" s="226" t="s">
        <v>659</v>
      </c>
      <c r="J127" s="226" t="s">
        <v>660</v>
      </c>
      <c r="K127" s="226" t="s">
        <v>661</v>
      </c>
    </row>
    <row r="128" spans="1:32" ht="12.75" customHeight="1">
      <c r="B128" s="124" t="s">
        <v>9115</v>
      </c>
      <c r="C128" s="124"/>
      <c r="D128" s="124"/>
      <c r="E128" s="124"/>
      <c r="F128" s="124"/>
      <c r="G128" s="124"/>
      <c r="H128" s="124"/>
      <c r="I128" s="124"/>
      <c r="J128" s="124"/>
      <c r="K128" s="124"/>
    </row>
    <row r="129" spans="2:11" ht="15">
      <c r="B129" s="280" t="s">
        <v>662</v>
      </c>
      <c r="C129" s="280"/>
      <c r="D129" s="73" t="str">
        <f>IF(OR(C122&lt;&gt;"", C123&lt;&gt;""), "Draw Rig", "N/A")</f>
        <v>N/A</v>
      </c>
      <c r="E129" s="73" t="str">
        <f>IF(OR(C122&lt;&gt;"", C123&lt;&gt;""), "Mud Pump", "N/A")</f>
        <v>N/A</v>
      </c>
      <c r="F129" s="73" t="str">
        <f>IF(OR(C122&lt;&gt;"", C123&lt;&gt;""), "Generator", "N/A")</f>
        <v>N/A</v>
      </c>
      <c r="G129" s="71"/>
      <c r="H129" s="71"/>
      <c r="I129" s="71"/>
      <c r="J129" s="71"/>
      <c r="K129" s="71"/>
    </row>
    <row r="130" spans="2:11" ht="15" customHeight="1">
      <c r="B130" s="281" t="s">
        <v>2496</v>
      </c>
      <c r="C130" s="281"/>
      <c r="D130" s="116" t="str">
        <f>IF(AND(C122="",C123=""),"N/A",IF(C122="Vertical",VLOOKUP(xref!$D$27&amp;","&amp;"Vertical-"&amp;D129&amp;" "&amp;$B130,Default_Data!$G$6368:$H$11047,2,0),VLOOKUP(xref!$D$27&amp;","&amp;"Horizontal-"&amp;D129&amp;" "&amp;$B130,Default_Data!$G$6368:$H$11047,2,0)))</f>
        <v>N/A</v>
      </c>
      <c r="E130" s="116" t="str">
        <f>IF(AND(C122="",C123=""),"N/A",IF(C122="Vertical",VLOOKUP(xref!$D$27&amp;","&amp;"Vertical-"&amp;E129&amp;" "&amp;$B130,Default_Data!$G$6368:$H$11047,2,0),VLOOKUP(xref!$D$27&amp;","&amp;"Horizontal-"&amp;E129&amp;" "&amp;$B130,Default_Data!$G$6368:$H$11047,2,0)))</f>
        <v>N/A</v>
      </c>
      <c r="F130" s="116" t="str">
        <f>IF(AND(C122="",C123=""),"N/A",IF(C122="Vertical",VLOOKUP(xref!$D$27&amp;","&amp;"Vertical-"&amp;F129&amp;" "&amp;$B130,Default_Data!$G$6368:$H$11047,2,0),VLOOKUP(xref!$D$27&amp;","&amp;"Horizontal-"&amp;F129&amp;" "&amp;$B130,Default_Data!$G$6368:$H$11047,2,0)))</f>
        <v>N/A</v>
      </c>
      <c r="G130" s="112"/>
      <c r="H130" s="112"/>
      <c r="I130" s="112"/>
      <c r="J130" s="112"/>
      <c r="K130" s="112"/>
    </row>
    <row r="131" spans="2:11" ht="15">
      <c r="B131" s="280" t="s">
        <v>2502</v>
      </c>
      <c r="C131" s="280"/>
      <c r="D131" s="75" t="str">
        <f>IF(AND(C122="",C123=""),"N/A",IF(C122="Vertical",VLOOKUP(xref!$D$27&amp;","&amp;"Vertical-"&amp;D129&amp;" "&amp;$B131,Default_Data!$G$6368:$H$11047,2,0),VLOOKUP(xref!$D$27&amp;","&amp;"Horizontal-"&amp;D129&amp;" "&amp;$B131,Default_Data!$G$6368:$H$11047,2,0)))</f>
        <v>N/A</v>
      </c>
      <c r="E131" s="75" t="str">
        <f>IF(AND(C122="",C123=""),"N/A",IF(C122="Vertical",VLOOKUP(xref!$D$27&amp;","&amp;"Vertical-"&amp;E129&amp;" "&amp;$B131,Default_Data!$G$6368:$H$11047,2,0),VLOOKUP(xref!$D$27&amp;","&amp;"Horizontal-"&amp;E129&amp;" "&amp;$B131,Default_Data!$G$6368:$H$11047,2,0)))</f>
        <v>N/A</v>
      </c>
      <c r="F131" s="75" t="str">
        <f>IF(AND(C122="",C123=""),"N/A",IF(C122="Vertical",VLOOKUP(xref!$D$27&amp;","&amp;"Vertical-"&amp;F129&amp;" "&amp;$B131,Default_Data!$G$6368:$H$11047,2,0),VLOOKUP(xref!$D$27&amp;","&amp;"Horizontal-"&amp;F129&amp;" "&amp;$B131,Default_Data!$G$6368:$H$11047,2,0)))</f>
        <v>N/A</v>
      </c>
      <c r="G131" s="111"/>
      <c r="H131" s="111"/>
      <c r="I131" s="111"/>
      <c r="J131" s="111"/>
      <c r="K131" s="111"/>
    </row>
    <row r="132" spans="2:11" ht="15" customHeight="1">
      <c r="B132" s="280" t="s">
        <v>2497</v>
      </c>
      <c r="C132" s="280"/>
      <c r="D132" s="75" t="str">
        <f>IF(AND(C122="",C123=""),"N/A",IF(C122="Vertical",VLOOKUP(xref!$D$27&amp;","&amp;"Vertical-"&amp;D129&amp;" "&amp;$B132,Default_Data!$G$6368:$H$11047,2,0),VLOOKUP(xref!$D$27&amp;","&amp;"Horizontal-"&amp;D129&amp;" "&amp;$B132,Default_Data!$G$6368:$H$11047,2,0)))</f>
        <v>N/A</v>
      </c>
      <c r="E132" s="75" t="str">
        <f>IF(AND(C122="",C123=""),"N/A",IF(C122="Vertical",VLOOKUP(xref!$D$27&amp;","&amp;"Vertical-"&amp;E129&amp;" "&amp;$B132,Default_Data!$G$6368:$H$11047,2,0),VLOOKUP(xref!$D$27&amp;","&amp;"Horizontal-"&amp;E129&amp;" "&amp;$B132,Default_Data!$G$6368:$H$11047,2,0)))</f>
        <v>N/A</v>
      </c>
      <c r="F132" s="75" t="str">
        <f>IF(AND(C122="",C123=""),"N/A",IF(C122="Vertical",VLOOKUP(xref!$D$27&amp;","&amp;"Vertical-"&amp;F129&amp;" "&amp;$B132,Default_Data!$G$6368:$H$11047,2,0),VLOOKUP(xref!$D$27&amp;","&amp;"Horizontal-"&amp;F129&amp;" "&amp;$B132,Default_Data!$G$6368:$H$11047,2,0)))</f>
        <v>N/A</v>
      </c>
      <c r="G132" s="111"/>
      <c r="H132" s="111"/>
      <c r="I132" s="111"/>
      <c r="J132" s="111"/>
      <c r="K132" s="111"/>
    </row>
    <row r="133" spans="2:11" ht="15" customHeight="1">
      <c r="B133" s="282" t="s">
        <v>2494</v>
      </c>
      <c r="C133" s="283"/>
      <c r="D133" s="77" t="str">
        <f>IF(AND(C122="",C123=""),"N/A",IF(C122="Vertical",VLOOKUP(xref!$D$27&amp;","&amp;"Vertical "&amp;$B133,Default_Data!$G$6368:$H$11047,2,0),0%))</f>
        <v>N/A</v>
      </c>
      <c r="E133" s="77" t="str">
        <f>IF(AND(C122="",C123=""),"N/A",IF(C122="Vertical",VLOOKUP(xref!$D$27&amp;","&amp;"Vertical "&amp;$B133,Default_Data!$G$6368:$H$11047,2,0),0%))</f>
        <v>N/A</v>
      </c>
      <c r="F133" s="77" t="str">
        <f>IF(AND(C122="",C123=""),"N/A",IF(C122="Vertical",VLOOKUP(xref!$D$27&amp;","&amp;"Vertical "&amp;$B133,Default_Data!$G$6368:$H$11047,2,0),0%))</f>
        <v>N/A</v>
      </c>
      <c r="G133" s="121"/>
      <c r="H133" s="121"/>
      <c r="I133" s="121"/>
      <c r="J133" s="121"/>
      <c r="K133" s="121"/>
    </row>
    <row r="134" spans="2:11" ht="15" customHeight="1">
      <c r="B134" s="280" t="s">
        <v>6</v>
      </c>
      <c r="C134" s="280"/>
      <c r="D134" s="70" t="str">
        <f>IF(AND(C122="",C123=""),"N/A","Diesel")</f>
        <v>N/A</v>
      </c>
      <c r="E134" s="70" t="str">
        <f>IF(AND(C122="",C123=""),"N/A","Diesel")</f>
        <v>N/A</v>
      </c>
      <c r="F134" s="70" t="str">
        <f>IF(AND(C122="",C123=""),"N/A","Diesel")</f>
        <v>N/A</v>
      </c>
      <c r="G134" s="71"/>
      <c r="H134" s="71"/>
      <c r="I134" s="71"/>
      <c r="J134" s="71"/>
      <c r="K134" s="71"/>
    </row>
    <row r="135" spans="2:11" ht="15">
      <c r="B135" s="124" t="s">
        <v>2495</v>
      </c>
      <c r="C135" s="124"/>
      <c r="D135" s="124"/>
      <c r="E135" s="124"/>
      <c r="F135" s="124"/>
      <c r="G135" s="124"/>
      <c r="H135" s="124"/>
      <c r="I135" s="124"/>
      <c r="J135" s="124"/>
      <c r="K135" s="124"/>
    </row>
    <row r="136" spans="2:11" ht="15">
      <c r="B136" s="284" t="s">
        <v>664</v>
      </c>
      <c r="C136" s="270" t="s">
        <v>11</v>
      </c>
      <c r="D136" s="83" t="s">
        <v>92</v>
      </c>
      <c r="E136" s="83" t="s">
        <v>92</v>
      </c>
      <c r="F136" s="83" t="s">
        <v>92</v>
      </c>
      <c r="G136" s="121"/>
      <c r="H136" s="121"/>
      <c r="I136" s="121"/>
      <c r="J136" s="121"/>
      <c r="K136" s="121"/>
    </row>
    <row r="137" spans="2:11" ht="15">
      <c r="B137" s="284"/>
      <c r="C137" s="270" t="s">
        <v>665</v>
      </c>
      <c r="D137" s="83" t="s">
        <v>92</v>
      </c>
      <c r="E137" s="83" t="s">
        <v>92</v>
      </c>
      <c r="F137" s="83" t="s">
        <v>92</v>
      </c>
      <c r="G137" s="121"/>
      <c r="H137" s="121"/>
      <c r="I137" s="121"/>
      <c r="J137" s="121"/>
      <c r="K137" s="121"/>
    </row>
    <row r="138" spans="2:11" ht="15">
      <c r="B138" s="284"/>
      <c r="C138" s="270" t="s">
        <v>666</v>
      </c>
      <c r="D138" s="83" t="s">
        <v>92</v>
      </c>
      <c r="E138" s="83" t="s">
        <v>92</v>
      </c>
      <c r="F138" s="83" t="s">
        <v>92</v>
      </c>
      <c r="G138" s="121"/>
      <c r="H138" s="121"/>
      <c r="I138" s="121"/>
      <c r="J138" s="121"/>
      <c r="K138" s="121"/>
    </row>
    <row r="139" spans="2:11" ht="15">
      <c r="B139" s="284"/>
      <c r="C139" s="270" t="s">
        <v>667</v>
      </c>
      <c r="D139" s="83" t="s">
        <v>92</v>
      </c>
      <c r="E139" s="83" t="s">
        <v>92</v>
      </c>
      <c r="F139" s="83" t="s">
        <v>92</v>
      </c>
      <c r="G139" s="121"/>
      <c r="H139" s="121"/>
      <c r="I139" s="121"/>
      <c r="J139" s="121"/>
      <c r="K139" s="121"/>
    </row>
    <row r="140" spans="2:11" ht="15">
      <c r="B140" s="284"/>
      <c r="C140" s="270" t="s">
        <v>668</v>
      </c>
      <c r="D140" s="83" t="s">
        <v>92</v>
      </c>
      <c r="E140" s="83" t="s">
        <v>92</v>
      </c>
      <c r="F140" s="83" t="s">
        <v>92</v>
      </c>
      <c r="G140" s="121"/>
      <c r="H140" s="121"/>
      <c r="I140" s="121"/>
      <c r="J140" s="121"/>
      <c r="K140" s="121"/>
    </row>
    <row r="141" spans="2:11" ht="15">
      <c r="B141" s="282" t="s">
        <v>424</v>
      </c>
      <c r="C141" s="282"/>
      <c r="D141" s="83" t="s">
        <v>92</v>
      </c>
      <c r="E141" s="83" t="s">
        <v>92</v>
      </c>
      <c r="F141" s="83" t="s">
        <v>92</v>
      </c>
      <c r="G141" s="71"/>
      <c r="H141" s="71"/>
      <c r="I141" s="71"/>
      <c r="J141" s="71"/>
      <c r="K141" s="71"/>
    </row>
    <row r="142" spans="2:11" s="66" customFormat="1" hidden="1">
      <c r="B142" s="126" t="s">
        <v>691</v>
      </c>
      <c r="C142" s="118"/>
      <c r="D142" s="118"/>
      <c r="E142" s="118"/>
      <c r="F142" s="118"/>
      <c r="G142" s="118" t="str">
        <f>IF(G143&gt;0,G127&amp;", ", "")</f>
        <v/>
      </c>
      <c r="H142" s="118" t="str">
        <f>IF(H143&gt;0,H127&amp;", ", "")</f>
        <v/>
      </c>
      <c r="I142" s="118" t="str">
        <f>IF(I143&gt;0,I127&amp;", ", "")</f>
        <v/>
      </c>
      <c r="J142" s="118" t="str">
        <f>IF(J143&gt;0,J127&amp;", ", "")</f>
        <v/>
      </c>
      <c r="K142" s="118" t="str">
        <f>IF(K143&gt;0,K127&amp;", ", "")</f>
        <v/>
      </c>
    </row>
    <row r="143" spans="2:11" s="66" customFormat="1" ht="15.75" hidden="1">
      <c r="B143" s="118"/>
      <c r="C143" s="118" t="str">
        <f>IF(LEN(G142&amp;H142&amp;I142&amp;J142&amp;K142)=0, "", LEFT(G142&amp;H142&amp;I142&amp;J142&amp;K142, LEN(G142&amp;H142&amp;I142&amp;J142&amp;K142)-2))</f>
        <v/>
      </c>
      <c r="D143" s="235"/>
      <c r="E143" s="118"/>
      <c r="F143" s="118"/>
      <c r="G143" s="118">
        <f>COUNTA(G129:G134)+COUNTA(G136:G141)</f>
        <v>0</v>
      </c>
      <c r="H143" s="118">
        <f t="shared" ref="H143:K143" si="4">COUNTA(H129:H134)+COUNTA(H136:H141)</f>
        <v>0</v>
      </c>
      <c r="I143" s="118">
        <f t="shared" si="4"/>
        <v>0</v>
      </c>
      <c r="J143" s="118">
        <f t="shared" si="4"/>
        <v>0</v>
      </c>
      <c r="K143" s="118">
        <f t="shared" si="4"/>
        <v>0</v>
      </c>
    </row>
    <row r="144" spans="2:11" s="66" customFormat="1" hidden="1">
      <c r="B144" s="5"/>
      <c r="C144" s="5"/>
      <c r="D144" s="5"/>
      <c r="E144" s="5"/>
      <c r="F144" s="5"/>
      <c r="G144" s="5"/>
      <c r="H144" s="5"/>
      <c r="I144" s="5"/>
      <c r="J144" s="5"/>
      <c r="K144" s="5"/>
    </row>
  </sheetData>
  <sheetProtection sheet="1" formatCells="0" formatColumns="0" formatRows="0" insertColumns="0" insertRows="0" insertHyperlinks="0" deleteColumns="0" deleteRows="0" selectLockedCells="1" sort="0" autoFilter="0" pivotTables="0"/>
  <dataConsolidate/>
  <mergeCells count="79">
    <mergeCell ref="B141:C141"/>
    <mergeCell ref="B25:C25"/>
    <mergeCell ref="B26:C26"/>
    <mergeCell ref="B32:B36"/>
    <mergeCell ref="B51:C51"/>
    <mergeCell ref="B52:C52"/>
    <mergeCell ref="B77:C77"/>
    <mergeCell ref="B78:C78"/>
    <mergeCell ref="B103:C103"/>
    <mergeCell ref="B134:C134"/>
    <mergeCell ref="B136:B140"/>
    <mergeCell ref="B131:C131"/>
    <mergeCell ref="B132:C132"/>
    <mergeCell ref="B133:C133"/>
    <mergeCell ref="B129:C129"/>
    <mergeCell ref="B130:C130"/>
    <mergeCell ref="D74:F74"/>
    <mergeCell ref="G74:K74"/>
    <mergeCell ref="B76:K76"/>
    <mergeCell ref="B83:K83"/>
    <mergeCell ref="B106:C106"/>
    <mergeCell ref="B84:B88"/>
    <mergeCell ref="B89:C89"/>
    <mergeCell ref="B82:C82"/>
    <mergeCell ref="B79:C79"/>
    <mergeCell ref="B80:C80"/>
    <mergeCell ref="B81:C81"/>
    <mergeCell ref="M13:O13"/>
    <mergeCell ref="M9:O9"/>
    <mergeCell ref="K10:L10"/>
    <mergeCell ref="M10:O10"/>
    <mergeCell ref="D3:H3"/>
    <mergeCell ref="M8:O8"/>
    <mergeCell ref="C9:H9"/>
    <mergeCell ref="C10:H10"/>
    <mergeCell ref="C11:H11"/>
    <mergeCell ref="K12:L12"/>
    <mergeCell ref="M12:O12"/>
    <mergeCell ref="C8:H8"/>
    <mergeCell ref="K11:L11"/>
    <mergeCell ref="M11:O11"/>
    <mergeCell ref="K9:L9"/>
    <mergeCell ref="B63:C63"/>
    <mergeCell ref="B50:K50"/>
    <mergeCell ref="B57:K57"/>
    <mergeCell ref="B27:C27"/>
    <mergeCell ref="B3:C3"/>
    <mergeCell ref="C12:H12"/>
    <mergeCell ref="C13:H13"/>
    <mergeCell ref="K8:L8"/>
    <mergeCell ref="K13:L13"/>
    <mergeCell ref="B28:C28"/>
    <mergeCell ref="B29:C29"/>
    <mergeCell ref="B30:C30"/>
    <mergeCell ref="B37:C37"/>
    <mergeCell ref="B48:C49"/>
    <mergeCell ref="D48:F48"/>
    <mergeCell ref="G48:K48"/>
    <mergeCell ref="B56:C56"/>
    <mergeCell ref="B58:B62"/>
    <mergeCell ref="B53:C53"/>
    <mergeCell ref="B54:C54"/>
    <mergeCell ref="B55:C55"/>
    <mergeCell ref="G22:K22"/>
    <mergeCell ref="B24:K24"/>
    <mergeCell ref="B31:K31"/>
    <mergeCell ref="B22:C23"/>
    <mergeCell ref="D22:F22"/>
    <mergeCell ref="B126:C127"/>
    <mergeCell ref="D100:F100"/>
    <mergeCell ref="G100:K100"/>
    <mergeCell ref="D126:F126"/>
    <mergeCell ref="G126:K126"/>
    <mergeCell ref="B115:C115"/>
    <mergeCell ref="B107:C107"/>
    <mergeCell ref="B108:C108"/>
    <mergeCell ref="B105:C105"/>
    <mergeCell ref="B104:C104"/>
    <mergeCell ref="B110:B114"/>
  </mergeCells>
  <conditionalFormatting sqref="C9:C13">
    <cfRule type="expression" dxfId="123" priority="1">
      <formula>#REF!="Yes"</formula>
    </cfRule>
  </conditionalFormatting>
  <hyperlinks>
    <hyperlink ref="B10" location="'2. Drill Rigs'!B43" display="B. Configuration 2" xr:uid="{4739333F-89C3-4FC5-B0A6-ED8C8EE53CD8}"/>
    <hyperlink ref="B11" location="'2. Drill Rigs'!B69" display="C. Configuration 3" xr:uid="{9B2CB2BA-6724-4CF8-84F3-8CDC4E59E213}"/>
    <hyperlink ref="B12" location="'2. Drill Rigs'!B95" display="D. Configuration 4" xr:uid="{FCF40326-7499-4FC6-A9F5-0F3354A2439F}"/>
    <hyperlink ref="B13" location="'2. Drill Rigs'!B121" display="E. Configuration 5" xr:uid="{33995E98-0058-47C0-A63C-8A974A5CAB2C}"/>
    <hyperlink ref="B9" location="'2. Drill Rigs'!B17" display="A. Configuration 1" xr:uid="{A1B1EE59-6E17-4489-8BE8-5B7B485F1AB2}"/>
    <hyperlink ref="J10" location="'2. Drill Rigs'!B43" display="B. Configuration 2" xr:uid="{0FAC2544-21E0-4C6C-9A80-C914784B3907}"/>
    <hyperlink ref="J11" location="'2. Drill Rigs'!B69" display="C. Configuration 3" xr:uid="{973BAA64-AC53-45B3-930D-0FC5F2BEEA03}"/>
    <hyperlink ref="J12" location="'2. Drill Rigs'!B95" display="D. Configuration 4" xr:uid="{E2359BB1-B6EB-486B-93E6-2130A229E632}"/>
    <hyperlink ref="J13" location="'2. Drill Rigs'!B121" display="E. Configuration 5" xr:uid="{F19C10C5-29C6-4423-B799-54AF77065513}"/>
    <hyperlink ref="J9" location="'2. Drill Rigs'!B17" display="A. Configuration 1" xr:uid="{4454BF17-E0F1-4F76-9B98-B39367E23237}"/>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click on arrow to choose from drop-down menu" xr:uid="{99D980ED-C3A3-4D3F-AE24-96F677B645B3}">
          <x14:formula1>
            <xm:f>xref!$A$7:$A$9</xm:f>
          </x14:formula1>
          <xm:sqref>C44 C96 C70 C18 C122</xm:sqref>
        </x14:dataValidation>
        <x14:dataValidation type="list" allowBlank="1" showInputMessage="1" showErrorMessage="1" prompt="click on arrow to choose from drop-down menu" xr:uid="{87846BA3-807D-42B6-81A1-433E9ADDB994}">
          <x14:formula1>
            <xm:f>xref!$A$3:$A$5</xm:f>
          </x14:formula1>
          <xm:sqref>C45 C97 C71 C19 C123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D066-1059-4712-80F0-A2A2A317DC6A}">
  <sheetPr>
    <tabColor theme="8" tint="0.79998168889431442"/>
  </sheetPr>
  <dimension ref="A1:AF138"/>
  <sheetViews>
    <sheetView zoomScale="85" zoomScaleNormal="85" workbookViewId="0">
      <selection activeCell="B8" sqref="B8"/>
    </sheetView>
  </sheetViews>
  <sheetFormatPr defaultColWidth="9.140625" defaultRowHeight="12.75"/>
  <cols>
    <col min="1" max="1" width="2.42578125" style="5" customWidth="1"/>
    <col min="2" max="2" width="25.5703125" style="5" customWidth="1"/>
    <col min="3" max="3" width="22.28515625" style="5" customWidth="1"/>
    <col min="4" max="13" width="19.140625" style="5" customWidth="1"/>
    <col min="14" max="18" width="9.140625" style="5"/>
    <col min="19" max="20" width="9.140625" style="5" customWidth="1"/>
    <col min="21" max="31" width="9.140625" style="5"/>
    <col min="32" max="32" width="9.140625" style="5" hidden="1" customWidth="1"/>
    <col min="33" max="16384" width="9.140625" style="5"/>
  </cols>
  <sheetData>
    <row r="1" spans="1:14" ht="18.75">
      <c r="A1" s="211" t="s">
        <v>669</v>
      </c>
      <c r="B1" s="240"/>
      <c r="C1" s="241"/>
      <c r="D1" s="241"/>
      <c r="E1" s="241"/>
      <c r="F1" s="242"/>
      <c r="G1" s="242"/>
      <c r="H1" s="7"/>
      <c r="I1" s="7"/>
      <c r="J1" s="7"/>
      <c r="K1" s="7"/>
      <c r="L1" s="7"/>
      <c r="M1" s="7"/>
    </row>
    <row r="2" spans="1:14" ht="18.75">
      <c r="A2" s="211"/>
      <c r="B2" s="240"/>
      <c r="C2" s="241"/>
      <c r="D2" s="241"/>
      <c r="E2" s="241"/>
      <c r="F2" s="242"/>
      <c r="G2" s="242"/>
      <c r="H2" s="7"/>
      <c r="I2" s="7"/>
      <c r="J2" s="7"/>
      <c r="K2" s="7"/>
      <c r="L2" s="7"/>
      <c r="M2" s="7"/>
    </row>
    <row r="3" spans="1:14" ht="30.75" customHeight="1">
      <c r="A3" s="240"/>
      <c r="B3" s="243" t="s">
        <v>64</v>
      </c>
      <c r="C3" s="244"/>
      <c r="D3" s="285" t="str">
        <f>IF('1. Survey Responder Information'!E22="","No basin selected - Please go to Tab 1 and select a basin before providing data in this tab.",'1. Survey Responder Information'!E22)</f>
        <v>No basin selected - Please go to Tab 1 and select a basin before providing data in this tab.</v>
      </c>
      <c r="E3" s="285"/>
      <c r="F3" s="285"/>
      <c r="G3" s="285"/>
    </row>
    <row r="4" spans="1:14" ht="15.75">
      <c r="A4" s="240"/>
      <c r="B4" s="246"/>
      <c r="C4" s="246"/>
      <c r="D4" s="247"/>
      <c r="E4" s="240"/>
      <c r="F4" s="240"/>
      <c r="G4" s="240"/>
    </row>
    <row r="5" spans="1:14">
      <c r="A5" s="242"/>
      <c r="B5" s="240"/>
      <c r="C5" s="242"/>
      <c r="D5" s="242"/>
      <c r="E5" s="242"/>
      <c r="F5" s="242"/>
      <c r="G5" s="242"/>
    </row>
    <row r="6" spans="1:14">
      <c r="A6" s="242"/>
      <c r="B6" s="240"/>
      <c r="C6" s="242"/>
      <c r="D6" s="242"/>
      <c r="E6" s="242"/>
      <c r="F6" s="242"/>
      <c r="G6" s="242"/>
    </row>
    <row r="7" spans="1:14" ht="15.75">
      <c r="A7" s="242"/>
      <c r="B7" s="240"/>
      <c r="C7" s="242"/>
      <c r="D7" s="242"/>
      <c r="E7" s="242"/>
      <c r="F7" s="242"/>
      <c r="G7" s="242"/>
      <c r="I7" s="68" t="s">
        <v>704</v>
      </c>
      <c r="J7" s="69"/>
      <c r="K7" s="69"/>
      <c r="L7" s="69"/>
      <c r="M7" s="69"/>
      <c r="N7" s="69"/>
    </row>
    <row r="8" spans="1:14" ht="15">
      <c r="A8" s="7"/>
      <c r="B8" s="117" t="s">
        <v>112</v>
      </c>
      <c r="C8" s="169" t="s">
        <v>702</v>
      </c>
      <c r="D8" s="170"/>
      <c r="E8" s="170"/>
      <c r="F8" s="170"/>
      <c r="G8" s="171"/>
      <c r="I8" s="144"/>
      <c r="J8" s="153" t="s">
        <v>705</v>
      </c>
      <c r="K8" s="155"/>
      <c r="L8" s="153" t="s">
        <v>706</v>
      </c>
      <c r="M8" s="154"/>
      <c r="N8" s="155"/>
    </row>
    <row r="9" spans="1:14" s="90" customFormat="1" ht="15">
      <c r="A9" s="91"/>
      <c r="B9" s="106" t="s">
        <v>690</v>
      </c>
      <c r="C9" s="164" t="str">
        <f>IF(AND(OR($C$18="",$C$19=""),$C38=""),xref!$K$28,IF(AND(OR($C$18&lt;&gt;"",$C$19&lt;&gt;""),$C38=""),xref!$K$25,IF(AND(OR($C$18="",$C$19=""),$C38&lt;&gt;""),xref!$K$24,xref!$K$27)))</f>
        <v>Well type and/or spud type not selected. No survey data provided.</v>
      </c>
      <c r="D9" s="165"/>
      <c r="E9" s="165"/>
      <c r="F9" s="165"/>
      <c r="G9" s="166"/>
      <c r="H9" s="91"/>
      <c r="I9" s="106" t="s">
        <v>690</v>
      </c>
      <c r="J9" s="167"/>
      <c r="K9" s="167"/>
      <c r="L9" s="168"/>
      <c r="M9" s="168"/>
      <c r="N9" s="168"/>
    </row>
    <row r="10" spans="1:14" s="90" customFormat="1" ht="15">
      <c r="A10" s="91"/>
      <c r="B10" s="106" t="s">
        <v>713</v>
      </c>
      <c r="C10" s="164" t="str">
        <f>IF(AND(OR($C$43="",$C$44=""),$C63=""),xref!$K$28,IF(AND(OR($C$43&lt;&gt;"",$C$44&lt;&gt;""),$C63=""),xref!$K$25,IF(AND(OR($C$43="",$C$44=""),$C63&lt;&gt;""),xref!$K$24,xref!$K$27)))</f>
        <v>Well type and/or spud type not selected. No survey data provided.</v>
      </c>
      <c r="D10" s="165"/>
      <c r="E10" s="165"/>
      <c r="F10" s="165"/>
      <c r="G10" s="166"/>
      <c r="H10" s="91"/>
      <c r="I10" s="106" t="s">
        <v>713</v>
      </c>
      <c r="J10" s="167"/>
      <c r="K10" s="167"/>
      <c r="L10" s="168"/>
      <c r="M10" s="168"/>
      <c r="N10" s="168"/>
    </row>
    <row r="11" spans="1:14" s="90" customFormat="1" ht="15">
      <c r="A11" s="91"/>
      <c r="B11" s="106" t="s">
        <v>714</v>
      </c>
      <c r="C11" s="164" t="str">
        <f>IF(AND(OR($C$68="",$C$69=""),$C88=""),xref!$K$28,IF(AND(OR($C$68&lt;&gt;"",$C$69&lt;&gt;""),$C88=""),xref!$K$25,IF(AND(OR($C$68="",$C$69=""),$C88&lt;&gt;""),xref!$K$24,xref!$K$27)))</f>
        <v>Well type and/or spud type not selected. No survey data provided.</v>
      </c>
      <c r="D11" s="165"/>
      <c r="E11" s="165"/>
      <c r="F11" s="165"/>
      <c r="G11" s="166"/>
      <c r="H11" s="91"/>
      <c r="I11" s="106" t="s">
        <v>714</v>
      </c>
      <c r="J11" s="167"/>
      <c r="K11" s="167"/>
      <c r="L11" s="168"/>
      <c r="M11" s="168"/>
      <c r="N11" s="168"/>
    </row>
    <row r="12" spans="1:14" s="90" customFormat="1" ht="14.25" customHeight="1">
      <c r="A12" s="91"/>
      <c r="B12" s="106" t="s">
        <v>716</v>
      </c>
      <c r="C12" s="164" t="str">
        <f>IF(AND(OR($C$93="",$C$94=""),$C113=""),xref!$K$28,IF(AND(OR($C$93&lt;&gt;"",$C$94&lt;&gt;""),$C113=""),xref!$K$25,IF(AND(OR($C$93="",$C$94=""),$C113&lt;&gt;""),xref!$K$24,xref!$K$27)))</f>
        <v>Well type and/or spud type not selected. No survey data provided.</v>
      </c>
      <c r="D12" s="165"/>
      <c r="E12" s="165"/>
      <c r="F12" s="165"/>
      <c r="G12" s="166"/>
      <c r="H12" s="91"/>
      <c r="I12" s="106" t="s">
        <v>716</v>
      </c>
      <c r="J12" s="167"/>
      <c r="K12" s="167"/>
      <c r="L12" s="168"/>
      <c r="M12" s="168"/>
      <c r="N12" s="168"/>
    </row>
    <row r="13" spans="1:14" s="90" customFormat="1" ht="14.25" customHeight="1">
      <c r="A13" s="91"/>
      <c r="B13" s="106" t="s">
        <v>715</v>
      </c>
      <c r="C13" s="164" t="str">
        <f>IF(AND(OR($C$118="",$C$119=""),$C138=""),xref!$K$28,IF(AND(OR($C$118&lt;&gt;"",$C$119&lt;&gt;""),$C138=""),xref!$K$25,IF(AND(OR($C$118="",$C$119=""),$C138&lt;&gt;""),xref!$K$24,xref!$K$27)))</f>
        <v>Well type and/or spud type not selected. No survey data provided.</v>
      </c>
      <c r="D13" s="165"/>
      <c r="E13" s="165"/>
      <c r="F13" s="165"/>
      <c r="G13" s="166"/>
      <c r="H13" s="91"/>
      <c r="I13" s="106" t="s">
        <v>715</v>
      </c>
      <c r="J13" s="167"/>
      <c r="K13" s="167"/>
      <c r="L13" s="168"/>
      <c r="M13" s="168"/>
      <c r="N13" s="168"/>
    </row>
    <row r="14" spans="1:14" ht="15.75">
      <c r="A14" s="7"/>
      <c r="B14" s="43"/>
      <c r="C14" s="7"/>
      <c r="D14" s="7"/>
      <c r="E14" s="7"/>
      <c r="F14" s="7"/>
      <c r="G14" s="7"/>
      <c r="H14" s="7"/>
      <c r="I14" s="7"/>
      <c r="J14" s="7"/>
      <c r="K14" s="7"/>
      <c r="L14" s="7"/>
      <c r="M14" s="7"/>
    </row>
    <row r="15" spans="1:14" ht="15.75">
      <c r="A15" s="7"/>
      <c r="B15" s="43"/>
      <c r="C15" s="7"/>
      <c r="D15" s="7"/>
      <c r="E15" s="7"/>
      <c r="F15" s="7"/>
      <c r="G15" s="7"/>
      <c r="H15" s="7"/>
      <c r="I15" s="7"/>
      <c r="J15" s="7"/>
      <c r="K15" s="7"/>
      <c r="L15" s="7"/>
      <c r="M15" s="7"/>
    </row>
    <row r="16" spans="1:14" ht="15.75">
      <c r="A16" s="7"/>
      <c r="B16" s="43"/>
      <c r="C16" s="7"/>
      <c r="D16" s="7"/>
      <c r="E16" s="7"/>
      <c r="F16" s="7"/>
      <c r="G16" s="7"/>
      <c r="H16" s="7"/>
      <c r="I16" s="7"/>
      <c r="J16" s="7"/>
      <c r="K16" s="7"/>
      <c r="L16" s="7"/>
      <c r="M16" s="7"/>
    </row>
    <row r="17" spans="1:32" ht="19.5">
      <c r="A17" s="7"/>
      <c r="B17" s="34" t="s">
        <v>9124</v>
      </c>
      <c r="C17" s="7"/>
      <c r="D17" s="7"/>
      <c r="E17" s="7"/>
      <c r="F17" s="59"/>
      <c r="G17" s="7"/>
      <c r="H17" s="7"/>
      <c r="I17" s="7"/>
      <c r="J17" s="7"/>
      <c r="K17" s="7"/>
      <c r="L17" s="7"/>
      <c r="M17" s="7"/>
    </row>
    <row r="18" spans="1:32" ht="19.5">
      <c r="A18" s="7"/>
      <c r="B18" s="256" t="s">
        <v>71</v>
      </c>
      <c r="C18" s="147"/>
      <c r="D18" s="257" t="str">
        <f>$AF$18</f>
        <v>EPA O&amp;G Tool defaults not displayed in the table below because spud type has not been selected</v>
      </c>
      <c r="E18" s="7"/>
      <c r="F18" s="59"/>
      <c r="G18" s="7"/>
      <c r="H18" s="7"/>
      <c r="I18" s="7"/>
      <c r="J18" s="7"/>
      <c r="K18" s="7"/>
      <c r="L18" s="7"/>
      <c r="M18" s="7"/>
      <c r="AF18" s="66" t="str">
        <f>IF(C18="","EPA O&amp;G Tool defaults not displayed in the table below because spud type has not been selected","")</f>
        <v>EPA O&amp;G Tool defaults not displayed in the table below because spud type has not been selected</v>
      </c>
    </row>
    <row r="19" spans="1:32" ht="19.5">
      <c r="A19" s="7"/>
      <c r="B19" s="256" t="s">
        <v>22</v>
      </c>
      <c r="C19" s="147"/>
      <c r="D19" s="242"/>
      <c r="E19" s="7"/>
      <c r="F19" s="59"/>
      <c r="G19" s="7"/>
      <c r="H19" s="7"/>
      <c r="I19" s="7"/>
      <c r="J19" s="7"/>
      <c r="K19" s="7"/>
      <c r="L19" s="7"/>
      <c r="M19" s="7"/>
    </row>
    <row r="20" spans="1:32" s="10" customFormat="1" ht="12.75" customHeight="1">
      <c r="A20" s="8"/>
      <c r="C20" s="7"/>
      <c r="D20" s="235"/>
      <c r="E20" s="7"/>
      <c r="F20" s="7"/>
      <c r="G20" s="7"/>
      <c r="H20" s="7"/>
      <c r="I20" s="7"/>
      <c r="J20" s="7"/>
      <c r="K20" s="7"/>
      <c r="L20" s="7"/>
      <c r="M20" s="7"/>
      <c r="S20" s="9"/>
    </row>
    <row r="21" spans="1:32" s="6" customFormat="1" ht="27" customHeight="1">
      <c r="A21" s="11"/>
      <c r="B21" s="225"/>
      <c r="C21" s="225"/>
      <c r="D21" s="225" t="s">
        <v>2523</v>
      </c>
      <c r="E21" s="225" t="s">
        <v>75</v>
      </c>
      <c r="F21" s="225"/>
      <c r="G21" s="225"/>
      <c r="H21" s="225"/>
      <c r="I21" s="225"/>
    </row>
    <row r="22" spans="1:32" s="6" customFormat="1" ht="15">
      <c r="A22" s="11"/>
      <c r="B22" s="225"/>
      <c r="C22" s="225"/>
      <c r="D22" s="225"/>
      <c r="E22" s="226" t="s">
        <v>657</v>
      </c>
      <c r="F22" s="226" t="s">
        <v>658</v>
      </c>
      <c r="G22" s="226" t="s">
        <v>659</v>
      </c>
      <c r="H22" s="226" t="s">
        <v>660</v>
      </c>
      <c r="I22" s="226" t="s">
        <v>661</v>
      </c>
    </row>
    <row r="23" spans="1:32" s="6" customFormat="1" ht="15" customHeight="1">
      <c r="A23" s="11"/>
      <c r="B23" s="161" t="s">
        <v>9115</v>
      </c>
      <c r="C23" s="162"/>
      <c r="D23" s="162"/>
      <c r="E23" s="162"/>
      <c r="F23" s="162"/>
      <c r="G23" s="162"/>
      <c r="H23" s="162"/>
      <c r="I23" s="163"/>
    </row>
    <row r="24" spans="1:32" s="6" customFormat="1" ht="15">
      <c r="A24" s="11"/>
      <c r="B24" s="280" t="s">
        <v>662</v>
      </c>
      <c r="C24" s="280"/>
      <c r="D24" s="73" t="str">
        <f>IF(AND(C18="", C19=""), "N/A", "Fracturing Engine")</f>
        <v>N/A</v>
      </c>
      <c r="E24" s="71"/>
      <c r="F24" s="71"/>
      <c r="G24" s="71"/>
      <c r="H24" s="71"/>
      <c r="I24" s="71"/>
    </row>
    <row r="25" spans="1:32" s="6" customFormat="1" ht="15">
      <c r="A25" s="11"/>
      <c r="B25" s="281" t="s">
        <v>2499</v>
      </c>
      <c r="C25" s="281"/>
      <c r="D25" s="73" t="str">
        <f>IF(AND(C18="",C19=""),"N/A", VLOOKUP(xref!$D$27&amp;",No. of Engines per event",Default_Data!$G$5646:$H$6365,2,0)*VLOOKUP(xref!$D$27&amp;",No. of Stages per event",Default_Data!$G$5646:$H$6365,2,0))</f>
        <v>N/A</v>
      </c>
      <c r="E25" s="111"/>
      <c r="F25" s="111"/>
      <c r="G25" s="111"/>
      <c r="H25" s="111"/>
      <c r="I25" s="111"/>
    </row>
    <row r="26" spans="1:32" s="6" customFormat="1" ht="15">
      <c r="A26" s="11"/>
      <c r="B26" s="280" t="s">
        <v>2502</v>
      </c>
      <c r="C26" s="280"/>
      <c r="D26" s="75" t="str">
        <f>IF(AND(C18="",C19=""),"N/A", VLOOKUP(xref!$D$27&amp;","&amp;$B26,Default_Data!$G$5646:$H$6365,2,0))</f>
        <v>N/A</v>
      </c>
      <c r="E26" s="111"/>
      <c r="F26" s="111"/>
      <c r="G26" s="111"/>
      <c r="H26" s="111"/>
      <c r="I26" s="111"/>
      <c r="J26" s="138"/>
    </row>
    <row r="27" spans="1:32" s="6" customFormat="1" ht="15">
      <c r="A27" s="11"/>
      <c r="B27" s="280" t="s">
        <v>9113</v>
      </c>
      <c r="C27" s="280"/>
      <c r="D27" s="73" t="str">
        <f>IF(AND(C18="",C19=""),"N/A",VLOOKUP(xref!$D$27&amp;","&amp;$B27,Default_Data!$G$5646:$H$6365,2,0))</f>
        <v>N/A</v>
      </c>
      <c r="E27" s="111"/>
      <c r="F27" s="111"/>
      <c r="G27" s="111"/>
      <c r="H27" s="111"/>
      <c r="I27" s="111"/>
    </row>
    <row r="28" spans="1:32" s="6" customFormat="1" ht="15" customHeight="1">
      <c r="A28" s="11"/>
      <c r="B28" s="282" t="s">
        <v>2494</v>
      </c>
      <c r="C28" s="283"/>
      <c r="D28" s="77" t="str">
        <f>IF(AND(C18="",C19=""),"N/A","None")</f>
        <v>N/A</v>
      </c>
      <c r="E28" s="78"/>
      <c r="F28" s="78"/>
      <c r="G28" s="78"/>
      <c r="H28" s="78"/>
      <c r="I28" s="78"/>
    </row>
    <row r="29" spans="1:32" s="6" customFormat="1" ht="15">
      <c r="A29" s="11"/>
      <c r="B29" s="280" t="s">
        <v>6</v>
      </c>
      <c r="C29" s="280"/>
      <c r="D29" s="70" t="str">
        <f>IF(AND(C18="",C19=""),"N/A","Diesel")</f>
        <v>N/A</v>
      </c>
      <c r="E29" s="71"/>
      <c r="F29" s="71"/>
      <c r="G29" s="71"/>
      <c r="H29" s="71"/>
      <c r="I29" s="71"/>
    </row>
    <row r="30" spans="1:32" ht="15" customHeight="1">
      <c r="A30" s="7"/>
      <c r="B30" s="161" t="s">
        <v>2495</v>
      </c>
      <c r="C30" s="162"/>
      <c r="D30" s="162"/>
      <c r="E30" s="162"/>
      <c r="F30" s="162"/>
      <c r="G30" s="162"/>
      <c r="H30" s="162"/>
      <c r="I30" s="163"/>
    </row>
    <row r="31" spans="1:32" ht="12.75" customHeight="1">
      <c r="A31" s="7"/>
      <c r="B31" s="284" t="s">
        <v>664</v>
      </c>
      <c r="C31" s="270" t="s">
        <v>11</v>
      </c>
      <c r="D31" s="83" t="s">
        <v>92</v>
      </c>
      <c r="E31" s="78"/>
      <c r="F31" s="78"/>
      <c r="G31" s="78"/>
      <c r="H31" s="78"/>
      <c r="I31" s="78"/>
    </row>
    <row r="32" spans="1:32" ht="15">
      <c r="A32" s="7"/>
      <c r="B32" s="284"/>
      <c r="C32" s="270" t="s">
        <v>665</v>
      </c>
      <c r="D32" s="83" t="s">
        <v>92</v>
      </c>
      <c r="E32" s="78"/>
      <c r="F32" s="78"/>
      <c r="G32" s="78"/>
      <c r="H32" s="78"/>
      <c r="I32" s="78"/>
    </row>
    <row r="33" spans="1:32" ht="15">
      <c r="A33" s="7"/>
      <c r="B33" s="284"/>
      <c r="C33" s="270" t="s">
        <v>666</v>
      </c>
      <c r="D33" s="83" t="s">
        <v>92</v>
      </c>
      <c r="E33" s="78"/>
      <c r="F33" s="78"/>
      <c r="G33" s="78"/>
      <c r="H33" s="78"/>
      <c r="I33" s="78"/>
    </row>
    <row r="34" spans="1:32" ht="15">
      <c r="A34" s="7"/>
      <c r="B34" s="284"/>
      <c r="C34" s="270" t="s">
        <v>667</v>
      </c>
      <c r="D34" s="83" t="s">
        <v>92</v>
      </c>
      <c r="E34" s="78"/>
      <c r="F34" s="78"/>
      <c r="G34" s="78"/>
      <c r="H34" s="78"/>
      <c r="I34" s="78"/>
    </row>
    <row r="35" spans="1:32" ht="15">
      <c r="A35" s="7"/>
      <c r="B35" s="284"/>
      <c r="C35" s="270" t="s">
        <v>668</v>
      </c>
      <c r="D35" s="83" t="s">
        <v>92</v>
      </c>
      <c r="E35" s="78"/>
      <c r="F35" s="78"/>
      <c r="G35" s="78"/>
      <c r="H35" s="78"/>
      <c r="I35" s="78"/>
    </row>
    <row r="36" spans="1:32" ht="14.25" customHeight="1">
      <c r="A36" s="7"/>
      <c r="B36" s="282" t="s">
        <v>424</v>
      </c>
      <c r="C36" s="282"/>
      <c r="D36" s="83" t="s">
        <v>92</v>
      </c>
      <c r="E36" s="71"/>
      <c r="F36" s="71"/>
      <c r="G36" s="71"/>
      <c r="H36" s="71"/>
      <c r="I36" s="71"/>
    </row>
    <row r="37" spans="1:32" s="66" customFormat="1" hidden="1">
      <c r="A37" s="89"/>
      <c r="B37" s="105" t="s">
        <v>691</v>
      </c>
      <c r="E37" s="66" t="str">
        <f>IF(E38&gt;0,E22&amp;", ", "")</f>
        <v/>
      </c>
      <c r="F37" s="66" t="str">
        <f t="shared" ref="F37:I37" si="0">IF(F38&gt;0,F22&amp;", ", "")</f>
        <v/>
      </c>
      <c r="G37" s="66" t="str">
        <f t="shared" si="0"/>
        <v/>
      </c>
      <c r="H37" s="66" t="str">
        <f t="shared" si="0"/>
        <v/>
      </c>
      <c r="I37" s="66" t="str">
        <f t="shared" si="0"/>
        <v/>
      </c>
    </row>
    <row r="38" spans="1:32" s="66" customFormat="1" ht="15.75" hidden="1">
      <c r="A38" s="89"/>
      <c r="C38" s="66" t="str">
        <f>IF(LEN(E37&amp;F37&amp;G37&amp;H37&amp;I37)=0, "", LEFT(E37&amp;F37&amp;G37&amp;H37&amp;I37, LEN(E37&amp;F37&amp;G37&amp;H37&amp;I37)-2))</f>
        <v/>
      </c>
      <c r="D38" s="236"/>
      <c r="E38" s="66">
        <f>COUNTA(E24:E29)+COUNTA(E31:E36)</f>
        <v>0</v>
      </c>
      <c r="F38" s="66">
        <f t="shared" ref="F38:I38" si="1">COUNTA(F24:F29)+COUNTA(F31:F36)</f>
        <v>0</v>
      </c>
      <c r="G38" s="66">
        <f t="shared" si="1"/>
        <v>0</v>
      </c>
      <c r="H38" s="66">
        <f t="shared" si="1"/>
        <v>0</v>
      </c>
      <c r="I38" s="66">
        <f t="shared" si="1"/>
        <v>0</v>
      </c>
    </row>
    <row r="39" spans="1:32" s="66" customFormat="1">
      <c r="A39" s="89"/>
    </row>
    <row r="40" spans="1:32" s="66" customFormat="1">
      <c r="A40" s="89"/>
    </row>
    <row r="41" spans="1:32" s="66" customFormat="1">
      <c r="A41" s="89"/>
    </row>
    <row r="42" spans="1:32" ht="15.75">
      <c r="A42" s="7"/>
      <c r="B42" s="34" t="s">
        <v>9120</v>
      </c>
      <c r="C42" s="7"/>
      <c r="D42" s="7"/>
      <c r="E42" s="7"/>
      <c r="F42" s="7"/>
      <c r="G42" s="7"/>
      <c r="H42" s="7"/>
      <c r="I42" s="7"/>
      <c r="J42" s="7"/>
      <c r="K42" s="7"/>
      <c r="L42" s="7"/>
      <c r="M42" s="7"/>
    </row>
    <row r="43" spans="1:32" ht="15">
      <c r="A43" s="8"/>
      <c r="B43" s="256" t="s">
        <v>71</v>
      </c>
      <c r="C43" s="147"/>
      <c r="D43" s="257" t="str">
        <f>$AF$43</f>
        <v>EPA O&amp;G Tool defaults not displayed in the table below because spud type have not been selected</v>
      </c>
      <c r="E43" s="7"/>
      <c r="F43" s="7"/>
      <c r="G43" s="7"/>
      <c r="H43" s="7"/>
      <c r="I43" s="7"/>
      <c r="J43" s="7"/>
      <c r="K43" s="7"/>
      <c r="L43" s="7"/>
      <c r="M43" s="7"/>
      <c r="AF43" s="66" t="str">
        <f>IF(C43="","EPA O&amp;G Tool defaults not displayed in the table below because spud type have not been selected","")</f>
        <v>EPA O&amp;G Tool defaults not displayed in the table below because spud type have not been selected</v>
      </c>
    </row>
    <row r="44" spans="1:32" ht="15" customHeight="1">
      <c r="A44" s="11"/>
      <c r="B44" s="256" t="s">
        <v>22</v>
      </c>
      <c r="C44" s="147"/>
      <c r="D44" s="242"/>
      <c r="E44" s="7"/>
      <c r="F44" s="7"/>
      <c r="G44" s="7"/>
      <c r="H44" s="7"/>
      <c r="I44" s="7"/>
      <c r="J44" s="7"/>
      <c r="K44" s="7"/>
      <c r="L44" s="7"/>
      <c r="M44" s="7"/>
    </row>
    <row r="45" spans="1:32" ht="15.75">
      <c r="A45" s="11"/>
      <c r="B45" s="286"/>
      <c r="C45" s="7"/>
      <c r="D45" s="235"/>
      <c r="E45" s="7"/>
      <c r="F45" s="7"/>
      <c r="G45" s="7"/>
      <c r="H45" s="7"/>
      <c r="I45" s="7"/>
      <c r="J45" s="7"/>
      <c r="K45" s="7"/>
      <c r="L45" s="7"/>
      <c r="M45" s="7"/>
    </row>
    <row r="46" spans="1:32" ht="15" customHeight="1">
      <c r="A46" s="11"/>
      <c r="B46" s="225"/>
      <c r="C46" s="225"/>
      <c r="D46" s="225" t="s">
        <v>2523</v>
      </c>
      <c r="E46" s="225" t="s">
        <v>75</v>
      </c>
      <c r="F46" s="225"/>
      <c r="G46" s="225"/>
      <c r="H46" s="225"/>
      <c r="I46" s="225"/>
    </row>
    <row r="47" spans="1:32" s="6" customFormat="1" ht="15">
      <c r="A47" s="11"/>
      <c r="B47" s="225"/>
      <c r="C47" s="225"/>
      <c r="D47" s="225"/>
      <c r="E47" s="226" t="s">
        <v>657</v>
      </c>
      <c r="F47" s="226" t="s">
        <v>658</v>
      </c>
      <c r="G47" s="226" t="s">
        <v>659</v>
      </c>
      <c r="H47" s="226" t="s">
        <v>660</v>
      </c>
      <c r="I47" s="226" t="s">
        <v>661</v>
      </c>
    </row>
    <row r="48" spans="1:32" ht="15" customHeight="1">
      <c r="A48" s="11"/>
      <c r="B48" s="124" t="s">
        <v>9115</v>
      </c>
      <c r="C48" s="124"/>
      <c r="D48" s="124"/>
      <c r="E48" s="124"/>
      <c r="F48" s="124"/>
      <c r="G48" s="124"/>
      <c r="H48" s="124"/>
      <c r="I48" s="124"/>
    </row>
    <row r="49" spans="1:9" ht="15">
      <c r="A49" s="11"/>
      <c r="B49" s="263" t="s">
        <v>662</v>
      </c>
      <c r="C49" s="287"/>
      <c r="D49" s="73" t="str">
        <f>IF(AND(C43="", C44=""), "N/A", "Fracturing Engine")</f>
        <v>N/A</v>
      </c>
      <c r="E49" s="71"/>
      <c r="F49" s="71"/>
      <c r="G49" s="71"/>
      <c r="H49" s="71"/>
      <c r="I49" s="71"/>
    </row>
    <row r="50" spans="1:9" ht="12.75" customHeight="1">
      <c r="A50" s="11"/>
      <c r="B50" s="265" t="s">
        <v>2499</v>
      </c>
      <c r="C50" s="266"/>
      <c r="D50" s="73" t="str">
        <f>IF(AND(C43="",C44=""),"N/A", VLOOKUP(xref!$D$27&amp;",No. of Engines per event",Default_Data!$G$5646:$H$6365,2,0)*VLOOKUP(xref!$D$27&amp;",No. of Stages per event",Default_Data!$G$5646:$H$6365,2,0))</f>
        <v>N/A</v>
      </c>
      <c r="E50" s="111"/>
      <c r="F50" s="111"/>
      <c r="G50" s="111"/>
      <c r="H50" s="111"/>
      <c r="I50" s="111"/>
    </row>
    <row r="51" spans="1:9" ht="15" customHeight="1">
      <c r="A51" s="11"/>
      <c r="B51" s="263" t="s">
        <v>2502</v>
      </c>
      <c r="C51" s="264"/>
      <c r="D51" s="75" t="str">
        <f>IF(AND(C43="",C44=""),"N/A", VLOOKUP(xref!$D$27&amp;","&amp;$B51,Default_Data!$G$5646:$H$6365,2,0))</f>
        <v>N/A</v>
      </c>
      <c r="E51" s="111"/>
      <c r="F51" s="111"/>
      <c r="G51" s="111"/>
      <c r="H51" s="111"/>
      <c r="I51" s="111"/>
    </row>
    <row r="52" spans="1:9" ht="12.75" customHeight="1">
      <c r="A52" s="11"/>
      <c r="B52" s="280" t="s">
        <v>9113</v>
      </c>
      <c r="C52" s="280"/>
      <c r="D52" s="73" t="str">
        <f>IF(AND(C43="",C44=""),"N/A",VLOOKUP(xref!$D$27&amp;","&amp;$B52,Default_Data!$G$5646:$H$6365,2,0))</f>
        <v>N/A</v>
      </c>
      <c r="E52" s="111"/>
      <c r="F52" s="111"/>
      <c r="G52" s="111"/>
      <c r="H52" s="111"/>
      <c r="I52" s="111"/>
    </row>
    <row r="53" spans="1:9" ht="12.75" customHeight="1">
      <c r="A53" s="11"/>
      <c r="B53" s="267" t="s">
        <v>2494</v>
      </c>
      <c r="C53" s="268"/>
      <c r="D53" s="77" t="str">
        <f>IF(AND(C43="",C44=""),"N/A","None")</f>
        <v>N/A</v>
      </c>
      <c r="E53" s="78"/>
      <c r="F53" s="78"/>
      <c r="G53" s="78"/>
      <c r="H53" s="78"/>
      <c r="I53" s="78"/>
    </row>
    <row r="54" spans="1:9" ht="12.75" customHeight="1">
      <c r="A54" s="7"/>
      <c r="B54" s="263" t="s">
        <v>6</v>
      </c>
      <c r="C54" s="264"/>
      <c r="D54" s="70" t="str">
        <f>IF(AND(C43="",C44=""),"N/A","Diesel")</f>
        <v>N/A</v>
      </c>
      <c r="E54" s="71"/>
      <c r="F54" s="71"/>
      <c r="G54" s="71"/>
      <c r="H54" s="71"/>
      <c r="I54" s="71"/>
    </row>
    <row r="55" spans="1:9" ht="12.75" customHeight="1">
      <c r="A55" s="7"/>
      <c r="B55" s="124" t="s">
        <v>2495</v>
      </c>
      <c r="C55" s="124"/>
      <c r="D55" s="124"/>
      <c r="E55" s="124"/>
      <c r="F55" s="124"/>
      <c r="G55" s="124"/>
      <c r="H55" s="124"/>
      <c r="I55" s="124"/>
    </row>
    <row r="56" spans="1:9" ht="12.75" customHeight="1">
      <c r="A56" s="7"/>
      <c r="B56" s="269" t="s">
        <v>664</v>
      </c>
      <c r="C56" s="270" t="s">
        <v>11</v>
      </c>
      <c r="D56" s="83" t="s">
        <v>92</v>
      </c>
      <c r="E56" s="78"/>
      <c r="F56" s="78"/>
      <c r="G56" s="78"/>
      <c r="H56" s="78"/>
      <c r="I56" s="78"/>
    </row>
    <row r="57" spans="1:9" ht="15">
      <c r="A57" s="7"/>
      <c r="B57" s="271"/>
      <c r="C57" s="270" t="s">
        <v>665</v>
      </c>
      <c r="D57" s="83" t="s">
        <v>92</v>
      </c>
      <c r="E57" s="78"/>
      <c r="F57" s="78"/>
      <c r="G57" s="78"/>
      <c r="H57" s="78"/>
      <c r="I57" s="78"/>
    </row>
    <row r="58" spans="1:9" ht="12.75" customHeight="1">
      <c r="A58" s="7"/>
      <c r="B58" s="271"/>
      <c r="C58" s="270" t="s">
        <v>666</v>
      </c>
      <c r="D58" s="83" t="s">
        <v>92</v>
      </c>
      <c r="E58" s="78"/>
      <c r="F58" s="78"/>
      <c r="G58" s="78"/>
      <c r="H58" s="78"/>
      <c r="I58" s="78"/>
    </row>
    <row r="59" spans="1:9" ht="15">
      <c r="B59" s="271"/>
      <c r="C59" s="270" t="s">
        <v>667</v>
      </c>
      <c r="D59" s="83" t="s">
        <v>92</v>
      </c>
      <c r="E59" s="78"/>
      <c r="F59" s="78"/>
      <c r="G59" s="78"/>
      <c r="H59" s="78"/>
      <c r="I59" s="78"/>
    </row>
    <row r="60" spans="1:9" ht="15">
      <c r="B60" s="272"/>
      <c r="C60" s="270" t="s">
        <v>668</v>
      </c>
      <c r="D60" s="83" t="s">
        <v>92</v>
      </c>
      <c r="E60" s="78"/>
      <c r="F60" s="78"/>
      <c r="G60" s="78"/>
      <c r="H60" s="78"/>
      <c r="I60" s="78"/>
    </row>
    <row r="61" spans="1:9" ht="15">
      <c r="B61" s="267" t="s">
        <v>424</v>
      </c>
      <c r="C61" s="273"/>
      <c r="D61" s="83" t="s">
        <v>92</v>
      </c>
      <c r="E61" s="71"/>
      <c r="F61" s="71"/>
      <c r="G61" s="71"/>
      <c r="H61" s="71"/>
      <c r="I61" s="71"/>
    </row>
    <row r="62" spans="1:9" s="66" customFormat="1" hidden="1">
      <c r="B62" s="105" t="s">
        <v>691</v>
      </c>
      <c r="E62" s="66" t="str">
        <f>IF(E63&gt;0,E47&amp;", ", "")</f>
        <v/>
      </c>
      <c r="F62" s="66" t="str">
        <f t="shared" ref="F62" si="2">IF(F63&gt;0,F47&amp;", ", "")</f>
        <v/>
      </c>
      <c r="G62" s="66" t="str">
        <f t="shared" ref="G62" si="3">IF(G63&gt;0,G47&amp;", ", "")</f>
        <v/>
      </c>
      <c r="H62" s="66" t="str">
        <f t="shared" ref="H62" si="4">IF(H63&gt;0,H47&amp;", ", "")</f>
        <v/>
      </c>
      <c r="I62" s="66" t="str">
        <f t="shared" ref="I62" si="5">IF(I63&gt;0,I47&amp;", ", "")</f>
        <v/>
      </c>
    </row>
    <row r="63" spans="1:9" s="66" customFormat="1" ht="15.75" hidden="1">
      <c r="C63" s="66" t="str">
        <f>IF(LEN(E62&amp;F62&amp;G62&amp;H62&amp;I62)=0, "", LEFT(E62&amp;F62&amp;G62&amp;H62&amp;I62, LEN(E62&amp;F62&amp;G62&amp;H62&amp;I62)-2))</f>
        <v/>
      </c>
      <c r="D63" s="236"/>
      <c r="E63" s="66">
        <f>COUNTA(E49:E54)+COUNTA(E56:E61)</f>
        <v>0</v>
      </c>
      <c r="F63" s="66">
        <f t="shared" ref="F63:I63" si="6">COUNTA(F49:F54)+COUNTA(F56:F61)</f>
        <v>0</v>
      </c>
      <c r="G63" s="66">
        <f t="shared" si="6"/>
        <v>0</v>
      </c>
      <c r="H63" s="66">
        <f t="shared" si="6"/>
        <v>0</v>
      </c>
      <c r="I63" s="66">
        <f t="shared" si="6"/>
        <v>0</v>
      </c>
    </row>
    <row r="66" spans="1:32" ht="15" customHeight="1"/>
    <row r="67" spans="1:32" ht="15.75">
      <c r="B67" s="34" t="s">
        <v>9121</v>
      </c>
      <c r="C67" s="7"/>
      <c r="D67" s="7"/>
      <c r="E67" s="7"/>
      <c r="F67" s="7"/>
      <c r="G67" s="7"/>
      <c r="H67" s="7"/>
      <c r="I67" s="7"/>
      <c r="J67" s="7"/>
      <c r="K67" s="7"/>
      <c r="L67" s="7"/>
      <c r="M67" s="7"/>
    </row>
    <row r="68" spans="1:32" ht="15">
      <c r="B68" s="256" t="s">
        <v>71</v>
      </c>
      <c r="C68" s="147"/>
      <c r="D68" s="257" t="str">
        <f>$AF$68</f>
        <v>EPA O&amp;G Tool defaults not displayed in the table below because spud type have not been selected</v>
      </c>
      <c r="E68" s="7"/>
      <c r="F68" s="7"/>
      <c r="G68" s="7"/>
      <c r="H68" s="7"/>
      <c r="I68" s="7"/>
      <c r="J68" s="7"/>
      <c r="K68" s="7"/>
      <c r="L68" s="7"/>
      <c r="M68" s="7"/>
      <c r="AF68" s="66" t="str">
        <f>IF(C68="","EPA O&amp;G Tool defaults not displayed in the table below because spud type have not been selected","")</f>
        <v>EPA O&amp;G Tool defaults not displayed in the table below because spud type have not been selected</v>
      </c>
    </row>
    <row r="69" spans="1:32" s="6" customFormat="1" ht="15">
      <c r="A69" s="11"/>
      <c r="B69" s="256" t="s">
        <v>22</v>
      </c>
      <c r="C69" s="147"/>
      <c r="D69" s="242"/>
      <c r="E69" s="7"/>
      <c r="F69" s="7"/>
      <c r="G69" s="7"/>
      <c r="H69" s="7"/>
      <c r="I69" s="7"/>
      <c r="J69" s="7"/>
      <c r="K69" s="7"/>
      <c r="L69" s="7"/>
      <c r="M69" s="7"/>
    </row>
    <row r="70" spans="1:32" ht="15.75">
      <c r="B70" s="10"/>
      <c r="C70" s="7"/>
      <c r="D70" s="235"/>
      <c r="E70" s="7"/>
      <c r="F70" s="7"/>
      <c r="G70" s="7"/>
      <c r="H70" s="7"/>
      <c r="I70" s="7"/>
      <c r="J70" s="7"/>
      <c r="K70" s="7"/>
      <c r="L70" s="7"/>
      <c r="M70" s="7"/>
    </row>
    <row r="71" spans="1:32" ht="15" customHeight="1">
      <c r="B71" s="225"/>
      <c r="C71" s="225"/>
      <c r="D71" s="225" t="s">
        <v>2523</v>
      </c>
      <c r="E71" s="225" t="s">
        <v>75</v>
      </c>
      <c r="F71" s="225"/>
      <c r="G71" s="225"/>
      <c r="H71" s="225"/>
      <c r="I71" s="225"/>
    </row>
    <row r="72" spans="1:32" ht="15">
      <c r="B72" s="225"/>
      <c r="C72" s="225"/>
      <c r="D72" s="225"/>
      <c r="E72" s="226" t="s">
        <v>657</v>
      </c>
      <c r="F72" s="226" t="s">
        <v>658</v>
      </c>
      <c r="G72" s="226" t="s">
        <v>659</v>
      </c>
      <c r="H72" s="226" t="s">
        <v>660</v>
      </c>
      <c r="I72" s="226" t="s">
        <v>661</v>
      </c>
    </row>
    <row r="73" spans="1:32" ht="15" customHeight="1">
      <c r="B73" s="161" t="s">
        <v>9115</v>
      </c>
      <c r="C73" s="162"/>
      <c r="D73" s="162"/>
      <c r="E73" s="162"/>
      <c r="F73" s="162"/>
      <c r="G73" s="162"/>
      <c r="H73" s="162"/>
      <c r="I73" s="163"/>
    </row>
    <row r="74" spans="1:32" ht="15">
      <c r="B74" s="263" t="s">
        <v>662</v>
      </c>
      <c r="C74" s="287"/>
      <c r="D74" s="73" t="str">
        <f>IF(AND(C68="", C69=""), "N/A", "Fracturing Engine")</f>
        <v>N/A</v>
      </c>
      <c r="E74" s="71"/>
      <c r="F74" s="71"/>
      <c r="G74" s="71"/>
      <c r="H74" s="71"/>
      <c r="I74" s="71"/>
    </row>
    <row r="75" spans="1:32" ht="15" customHeight="1">
      <c r="B75" s="265" t="s">
        <v>2499</v>
      </c>
      <c r="C75" s="266"/>
      <c r="D75" s="73" t="str">
        <f>IF(AND(C68="",C69=""),"N/A", VLOOKUP(xref!$D$27&amp;",No. of Engines per event",Default_Data!$G$5646:$H$6365,2,0)*VLOOKUP(xref!$D$27&amp;",No. of Stages per event",Default_Data!$G$5646:$H$6365,2,0))</f>
        <v>N/A</v>
      </c>
      <c r="E75" s="111"/>
      <c r="F75" s="111"/>
      <c r="G75" s="111"/>
      <c r="H75" s="111"/>
      <c r="I75" s="111"/>
    </row>
    <row r="76" spans="1:32" ht="15" customHeight="1">
      <c r="B76" s="263" t="s">
        <v>2502</v>
      </c>
      <c r="C76" s="287"/>
      <c r="D76" s="75" t="str">
        <f>IF(AND(C68="",C69=""),"N/A", VLOOKUP(xref!$D$27&amp;","&amp;$B76,Default_Data!$G$5646:$H$6365,2,0))</f>
        <v>N/A</v>
      </c>
      <c r="E76" s="111"/>
      <c r="F76" s="111"/>
      <c r="G76" s="111"/>
      <c r="H76" s="111"/>
      <c r="I76" s="111"/>
    </row>
    <row r="77" spans="1:32" ht="15" customHeight="1">
      <c r="B77" s="280" t="s">
        <v>9113</v>
      </c>
      <c r="C77" s="280"/>
      <c r="D77" s="73" t="str">
        <f>IF(AND(C68="",C69=""),"N/A",VLOOKUP(xref!$D$27&amp;","&amp;$B77,Default_Data!$G$5646:$H$6365,2,0))</f>
        <v>N/A</v>
      </c>
      <c r="E77" s="111"/>
      <c r="F77" s="111"/>
      <c r="G77" s="111"/>
      <c r="H77" s="111"/>
      <c r="I77" s="111"/>
    </row>
    <row r="78" spans="1:32" ht="15" customHeight="1">
      <c r="B78" s="267" t="s">
        <v>2494</v>
      </c>
      <c r="C78" s="268"/>
      <c r="D78" s="77" t="str">
        <f>IF(AND(C68="",C69=""),"N/A","None")</f>
        <v>N/A</v>
      </c>
      <c r="E78" s="78"/>
      <c r="F78" s="78"/>
      <c r="G78" s="78"/>
      <c r="H78" s="78"/>
      <c r="I78" s="78"/>
    </row>
    <row r="79" spans="1:32" ht="15" customHeight="1">
      <c r="B79" s="263" t="s">
        <v>6</v>
      </c>
      <c r="C79" s="264"/>
      <c r="D79" s="70" t="str">
        <f>IF(AND(C68="",C69=""),"N/A","Diesel")</f>
        <v>N/A</v>
      </c>
      <c r="E79" s="71"/>
      <c r="F79" s="71"/>
      <c r="G79" s="71"/>
      <c r="H79" s="71"/>
      <c r="I79" s="71"/>
    </row>
    <row r="80" spans="1:32" ht="15">
      <c r="B80" s="124" t="s">
        <v>2495</v>
      </c>
      <c r="C80" s="124"/>
      <c r="D80" s="124"/>
      <c r="E80" s="124"/>
      <c r="F80" s="124"/>
      <c r="G80" s="124"/>
      <c r="H80" s="124"/>
      <c r="I80" s="124"/>
    </row>
    <row r="81" spans="1:32" ht="15">
      <c r="B81" s="269" t="s">
        <v>664</v>
      </c>
      <c r="C81" s="270" t="s">
        <v>11</v>
      </c>
      <c r="D81" s="83" t="s">
        <v>92</v>
      </c>
      <c r="E81" s="78"/>
      <c r="F81" s="78"/>
      <c r="G81" s="78"/>
      <c r="H81" s="78"/>
      <c r="I81" s="78"/>
    </row>
    <row r="82" spans="1:32" ht="15">
      <c r="B82" s="271"/>
      <c r="C82" s="270" t="s">
        <v>665</v>
      </c>
      <c r="D82" s="83" t="s">
        <v>92</v>
      </c>
      <c r="E82" s="78"/>
      <c r="F82" s="78"/>
      <c r="G82" s="78"/>
      <c r="H82" s="78"/>
      <c r="I82" s="78"/>
    </row>
    <row r="83" spans="1:32" ht="15">
      <c r="B83" s="271"/>
      <c r="C83" s="270" t="s">
        <v>666</v>
      </c>
      <c r="D83" s="83" t="s">
        <v>92</v>
      </c>
      <c r="E83" s="78"/>
      <c r="F83" s="78"/>
      <c r="G83" s="78"/>
      <c r="H83" s="78"/>
      <c r="I83" s="78"/>
    </row>
    <row r="84" spans="1:32" ht="15">
      <c r="B84" s="271"/>
      <c r="C84" s="270" t="s">
        <v>667</v>
      </c>
      <c r="D84" s="83" t="s">
        <v>92</v>
      </c>
      <c r="E84" s="78"/>
      <c r="F84" s="78"/>
      <c r="G84" s="78"/>
      <c r="H84" s="78"/>
      <c r="I84" s="78"/>
    </row>
    <row r="85" spans="1:32" ht="15">
      <c r="B85" s="272"/>
      <c r="C85" s="270" t="s">
        <v>668</v>
      </c>
      <c r="D85" s="83" t="s">
        <v>92</v>
      </c>
      <c r="E85" s="78"/>
      <c r="F85" s="78"/>
      <c r="G85" s="78"/>
      <c r="H85" s="78"/>
      <c r="I85" s="78"/>
    </row>
    <row r="86" spans="1:32" ht="15">
      <c r="B86" s="267" t="s">
        <v>424</v>
      </c>
      <c r="C86" s="273"/>
      <c r="D86" s="83" t="s">
        <v>92</v>
      </c>
      <c r="E86" s="71"/>
      <c r="F86" s="71"/>
      <c r="G86" s="71"/>
      <c r="H86" s="71"/>
      <c r="I86" s="71"/>
    </row>
    <row r="87" spans="1:32" s="66" customFormat="1" hidden="1">
      <c r="B87" s="105" t="s">
        <v>691</v>
      </c>
      <c r="E87" s="66" t="str">
        <f>IF(E88&gt;0,E72&amp;", ", "")</f>
        <v/>
      </c>
      <c r="F87" s="66" t="str">
        <f t="shared" ref="F87" si="7">IF(F88&gt;0,F72&amp;", ", "")</f>
        <v/>
      </c>
      <c r="G87" s="66" t="str">
        <f t="shared" ref="G87" si="8">IF(G88&gt;0,G72&amp;", ", "")</f>
        <v/>
      </c>
      <c r="H87" s="66" t="str">
        <f t="shared" ref="H87" si="9">IF(H88&gt;0,H72&amp;", ", "")</f>
        <v/>
      </c>
      <c r="I87" s="66" t="str">
        <f t="shared" ref="I87" si="10">IF(I88&gt;0,I72&amp;", ", "")</f>
        <v/>
      </c>
    </row>
    <row r="88" spans="1:32" s="66" customFormat="1" ht="15" hidden="1" customHeight="1">
      <c r="C88" s="66" t="str">
        <f>IF(LEN(E87&amp;F87&amp;G87&amp;H87&amp;I87)=0, "", LEFT(E87&amp;F87&amp;G87&amp;H87&amp;I87, LEN(E87&amp;F87&amp;G87&amp;H87&amp;I87)-2))</f>
        <v/>
      </c>
      <c r="D88" s="236"/>
      <c r="E88" s="66">
        <f>COUNTA(E74:E79)+COUNTA(E81:E86)</f>
        <v>0</v>
      </c>
      <c r="F88" s="66">
        <f t="shared" ref="F88:I88" si="11">COUNTA(F74:F79)+COUNTA(F81:F86)</f>
        <v>0</v>
      </c>
      <c r="G88" s="66">
        <f t="shared" si="11"/>
        <v>0</v>
      </c>
      <c r="H88" s="66">
        <f t="shared" si="11"/>
        <v>0</v>
      </c>
      <c r="I88" s="66">
        <f t="shared" si="11"/>
        <v>0</v>
      </c>
    </row>
    <row r="91" spans="1:32" s="6" customFormat="1">
      <c r="A91" s="11"/>
      <c r="B91" s="5"/>
      <c r="C91" s="5"/>
      <c r="D91" s="5"/>
      <c r="E91" s="5"/>
      <c r="F91" s="5"/>
      <c r="G91" s="5"/>
      <c r="H91" s="5"/>
      <c r="I91" s="5"/>
      <c r="J91" s="5"/>
      <c r="K91" s="5"/>
      <c r="L91" s="5"/>
      <c r="M91" s="5"/>
    </row>
    <row r="92" spans="1:32" ht="15.75">
      <c r="B92" s="34" t="s">
        <v>9122</v>
      </c>
      <c r="C92" s="7"/>
      <c r="D92" s="7"/>
      <c r="E92" s="7"/>
      <c r="F92" s="7"/>
      <c r="G92" s="7"/>
      <c r="H92" s="7"/>
      <c r="I92" s="7"/>
      <c r="J92" s="7"/>
      <c r="K92" s="7"/>
      <c r="L92" s="7"/>
      <c r="M92" s="7"/>
    </row>
    <row r="93" spans="1:32" ht="15">
      <c r="B93" s="256" t="s">
        <v>71</v>
      </c>
      <c r="C93" s="147"/>
      <c r="D93" s="257" t="str">
        <f>$AF$93</f>
        <v>EPA O&amp;G Tool defaults not displayed in the table below because spud type have not been selected</v>
      </c>
      <c r="E93" s="7"/>
      <c r="F93" s="7"/>
      <c r="G93" s="7"/>
      <c r="H93" s="7"/>
      <c r="I93" s="7"/>
      <c r="J93" s="7"/>
      <c r="K93" s="7"/>
      <c r="L93" s="7"/>
      <c r="M93" s="7"/>
      <c r="AF93" s="66" t="str">
        <f>IF(C93="","EPA O&amp;G Tool defaults not displayed in the table below because spud type have not been selected","")</f>
        <v>EPA O&amp;G Tool defaults not displayed in the table below because spud type have not been selected</v>
      </c>
    </row>
    <row r="94" spans="1:32" ht="15">
      <c r="B94" s="256" t="s">
        <v>22</v>
      </c>
      <c r="C94" s="147"/>
      <c r="D94" s="242"/>
      <c r="E94" s="7"/>
      <c r="F94" s="7"/>
      <c r="G94" s="7"/>
      <c r="H94" s="7"/>
      <c r="I94" s="7"/>
      <c r="J94" s="7"/>
      <c r="K94" s="7"/>
      <c r="L94" s="7"/>
      <c r="M94" s="7"/>
    </row>
    <row r="95" spans="1:32" ht="15.75">
      <c r="B95" s="10"/>
      <c r="C95" s="7"/>
      <c r="D95" s="235"/>
      <c r="E95" s="7"/>
      <c r="F95" s="7"/>
      <c r="G95" s="7"/>
      <c r="H95" s="7"/>
      <c r="I95" s="7"/>
      <c r="J95" s="7"/>
      <c r="K95" s="7"/>
      <c r="L95" s="7"/>
      <c r="M95" s="7"/>
    </row>
    <row r="96" spans="1:32" ht="15" customHeight="1">
      <c r="B96" s="225"/>
      <c r="C96" s="225"/>
      <c r="D96" s="225" t="s">
        <v>2523</v>
      </c>
      <c r="E96" s="225" t="s">
        <v>75</v>
      </c>
      <c r="F96" s="225"/>
      <c r="G96" s="225"/>
      <c r="H96" s="225"/>
      <c r="I96" s="225"/>
    </row>
    <row r="97" spans="2:9" ht="15">
      <c r="B97" s="225"/>
      <c r="C97" s="225"/>
      <c r="D97" s="225"/>
      <c r="E97" s="226" t="s">
        <v>657</v>
      </c>
      <c r="F97" s="226" t="s">
        <v>658</v>
      </c>
      <c r="G97" s="226" t="s">
        <v>659</v>
      </c>
      <c r="H97" s="226" t="s">
        <v>660</v>
      </c>
      <c r="I97" s="226" t="s">
        <v>661</v>
      </c>
    </row>
    <row r="98" spans="2:9" ht="15" customHeight="1">
      <c r="B98" s="161" t="s">
        <v>9115</v>
      </c>
      <c r="C98" s="162"/>
      <c r="D98" s="162"/>
      <c r="E98" s="162"/>
      <c r="F98" s="162"/>
      <c r="G98" s="162"/>
      <c r="H98" s="162"/>
      <c r="I98" s="163"/>
    </row>
    <row r="99" spans="2:9" ht="12.75" customHeight="1">
      <c r="B99" s="263" t="s">
        <v>662</v>
      </c>
      <c r="C99" s="287"/>
      <c r="D99" s="73" t="str">
        <f>IF(AND(C93="", C94=""), "N/A", "Fracturing Engine")</f>
        <v>N/A</v>
      </c>
      <c r="E99" s="71"/>
      <c r="F99" s="71"/>
      <c r="G99" s="71"/>
      <c r="H99" s="71"/>
      <c r="I99" s="71"/>
    </row>
    <row r="100" spans="2:9" ht="15" customHeight="1">
      <c r="B100" s="265" t="s">
        <v>2499</v>
      </c>
      <c r="C100" s="266"/>
      <c r="D100" s="73" t="str">
        <f>IF(AND(C93="",C94=""),"N/A", VLOOKUP(xref!$D$27&amp;",No. of Engines per event",Default_Data!$G$5646:$H$6365,2,0)*VLOOKUP(xref!$D$27&amp;",No. of Stages per event",Default_Data!$G$5646:$H$6365,2,0))</f>
        <v>N/A</v>
      </c>
      <c r="E100" s="111"/>
      <c r="F100" s="111"/>
      <c r="G100" s="111"/>
      <c r="H100" s="111"/>
      <c r="I100" s="111"/>
    </row>
    <row r="101" spans="2:9" ht="15">
      <c r="B101" s="263" t="s">
        <v>2502</v>
      </c>
      <c r="C101" s="264"/>
      <c r="D101" s="75" t="str">
        <f>IF(AND(C93="",C94=""),"N/A", VLOOKUP(xref!$D$27&amp;","&amp;$B101,Default_Data!$G$5646:$H$6365,2,0))</f>
        <v>N/A</v>
      </c>
      <c r="E101" s="111"/>
      <c r="F101" s="111"/>
      <c r="G101" s="111"/>
      <c r="H101" s="111"/>
      <c r="I101" s="111"/>
    </row>
    <row r="102" spans="2:9" ht="15" customHeight="1">
      <c r="B102" s="280" t="s">
        <v>9113</v>
      </c>
      <c r="C102" s="280"/>
      <c r="D102" s="73" t="str">
        <f>IF(AND(C93="",C94=""),"N/A",VLOOKUP(xref!$D$27&amp;","&amp;$B102,Default_Data!$G$5646:$H$6365,2,0))</f>
        <v>N/A</v>
      </c>
      <c r="E102" s="111"/>
      <c r="F102" s="111"/>
      <c r="G102" s="111"/>
      <c r="H102" s="111"/>
      <c r="I102" s="111"/>
    </row>
    <row r="103" spans="2:9" ht="15" customHeight="1">
      <c r="B103" s="267" t="s">
        <v>2494</v>
      </c>
      <c r="C103" s="268"/>
      <c r="D103" s="77" t="str">
        <f>IF(AND(C93="",C94=""),"N/A","None")</f>
        <v>N/A</v>
      </c>
      <c r="E103" s="78"/>
      <c r="F103" s="78"/>
      <c r="G103" s="78"/>
      <c r="H103" s="78"/>
      <c r="I103" s="78"/>
    </row>
    <row r="104" spans="2:9" ht="15" customHeight="1">
      <c r="B104" s="263" t="s">
        <v>6</v>
      </c>
      <c r="C104" s="264"/>
      <c r="D104" s="70" t="str">
        <f>IF(AND(C93="",C94=""),"N/A","Diesel")</f>
        <v>N/A</v>
      </c>
      <c r="E104" s="71"/>
      <c r="F104" s="71"/>
      <c r="G104" s="71"/>
      <c r="H104" s="71"/>
      <c r="I104" s="71"/>
    </row>
    <row r="105" spans="2:9" ht="15">
      <c r="B105" s="161" t="s">
        <v>2495</v>
      </c>
      <c r="C105" s="162"/>
      <c r="D105" s="162"/>
      <c r="E105" s="162"/>
      <c r="F105" s="162"/>
      <c r="G105" s="162"/>
      <c r="H105" s="162"/>
      <c r="I105" s="163"/>
    </row>
    <row r="106" spans="2:9" ht="15">
      <c r="B106" s="269" t="s">
        <v>664</v>
      </c>
      <c r="C106" s="270" t="s">
        <v>11</v>
      </c>
      <c r="D106" s="83" t="s">
        <v>92</v>
      </c>
      <c r="E106" s="78"/>
      <c r="F106" s="78"/>
      <c r="G106" s="78"/>
      <c r="H106" s="78"/>
      <c r="I106" s="78"/>
    </row>
    <row r="107" spans="2:9" ht="15">
      <c r="B107" s="271"/>
      <c r="C107" s="270" t="s">
        <v>665</v>
      </c>
      <c r="D107" s="83" t="s">
        <v>92</v>
      </c>
      <c r="E107" s="78"/>
      <c r="F107" s="78"/>
      <c r="G107" s="78"/>
      <c r="H107" s="78"/>
      <c r="I107" s="78"/>
    </row>
    <row r="108" spans="2:9" ht="15">
      <c r="B108" s="271"/>
      <c r="C108" s="270" t="s">
        <v>666</v>
      </c>
      <c r="D108" s="83" t="s">
        <v>92</v>
      </c>
      <c r="E108" s="78"/>
      <c r="F108" s="78"/>
      <c r="G108" s="78"/>
      <c r="H108" s="78"/>
      <c r="I108" s="78"/>
    </row>
    <row r="109" spans="2:9" ht="15">
      <c r="B109" s="271"/>
      <c r="C109" s="270" t="s">
        <v>667</v>
      </c>
      <c r="D109" s="83" t="s">
        <v>92</v>
      </c>
      <c r="E109" s="78"/>
      <c r="F109" s="78"/>
      <c r="G109" s="78"/>
      <c r="H109" s="78"/>
      <c r="I109" s="78"/>
    </row>
    <row r="110" spans="2:9" ht="15" customHeight="1">
      <c r="B110" s="272"/>
      <c r="C110" s="270" t="s">
        <v>668</v>
      </c>
      <c r="D110" s="83" t="s">
        <v>92</v>
      </c>
      <c r="E110" s="78"/>
      <c r="F110" s="78"/>
      <c r="G110" s="78"/>
      <c r="H110" s="78"/>
      <c r="I110" s="78"/>
    </row>
    <row r="111" spans="2:9" ht="15">
      <c r="B111" s="267" t="s">
        <v>424</v>
      </c>
      <c r="C111" s="273"/>
      <c r="D111" s="83" t="s">
        <v>92</v>
      </c>
      <c r="E111" s="71"/>
      <c r="F111" s="71"/>
      <c r="G111" s="71"/>
      <c r="H111" s="71"/>
      <c r="I111" s="71"/>
    </row>
    <row r="112" spans="2:9" s="66" customFormat="1" hidden="1">
      <c r="B112" s="288" t="s">
        <v>691</v>
      </c>
      <c r="C112" s="289"/>
      <c r="D112" s="289"/>
      <c r="E112" s="66" t="str">
        <f>IF(E113&gt;0,E97&amp;", ", "")</f>
        <v/>
      </c>
      <c r="F112" s="66" t="str">
        <f t="shared" ref="F112" si="12">IF(F113&gt;0,F97&amp;", ", "")</f>
        <v/>
      </c>
      <c r="G112" s="66" t="str">
        <f t="shared" ref="G112" si="13">IF(G113&gt;0,G97&amp;", ", "")</f>
        <v/>
      </c>
      <c r="H112" s="66" t="str">
        <f t="shared" ref="H112" si="14">IF(H113&gt;0,H97&amp;", ", "")</f>
        <v/>
      </c>
      <c r="I112" s="66" t="str">
        <f t="shared" ref="I112" si="15">IF(I113&gt;0,I97&amp;", ", "")</f>
        <v/>
      </c>
    </row>
    <row r="113" spans="1:32" s="108" customFormat="1" ht="15.75" hidden="1">
      <c r="A113" s="107"/>
      <c r="B113" s="289"/>
      <c r="C113" s="289" t="str">
        <f>IF(LEN(E112&amp;F112&amp;G112&amp;H112&amp;I112)=0, "", LEFT(E112&amp;F112&amp;G112&amp;H112&amp;I112, LEN(E112&amp;F112&amp;G112&amp;H112&amp;I112)-2))</f>
        <v/>
      </c>
      <c r="D113" s="290"/>
      <c r="E113" s="66">
        <f>COUNTA(E99:E104)+COUNTA(E106:E111)</f>
        <v>0</v>
      </c>
      <c r="F113" s="66">
        <f t="shared" ref="F113:I113" si="16">COUNTA(F99:F104)+COUNTA(F106:F111)</f>
        <v>0</v>
      </c>
      <c r="G113" s="66">
        <f t="shared" si="16"/>
        <v>0</v>
      </c>
      <c r="H113" s="66">
        <f t="shared" si="16"/>
        <v>0</v>
      </c>
      <c r="I113" s="66">
        <f t="shared" si="16"/>
        <v>0</v>
      </c>
      <c r="J113" s="66"/>
      <c r="K113" s="66"/>
      <c r="L113" s="66"/>
      <c r="M113" s="66"/>
    </row>
    <row r="114" spans="1:32">
      <c r="B114" s="240"/>
      <c r="C114" s="240"/>
      <c r="D114" s="240"/>
    </row>
    <row r="117" spans="1:32" ht="15.75">
      <c r="B117" s="34" t="s">
        <v>9123</v>
      </c>
    </row>
    <row r="118" spans="1:32" ht="15">
      <c r="B118" s="256" t="s">
        <v>71</v>
      </c>
      <c r="C118" s="147"/>
      <c r="D118" s="257" t="str">
        <f>$AF$118</f>
        <v>EPA O&amp;G Tool defaults not displayed in the table below because spud type have not been selected</v>
      </c>
      <c r="E118" s="7"/>
      <c r="F118" s="7"/>
      <c r="G118" s="7"/>
      <c r="H118" s="7"/>
      <c r="I118" s="7"/>
      <c r="J118" s="7"/>
      <c r="K118" s="7"/>
      <c r="L118" s="7"/>
      <c r="M118" s="7"/>
      <c r="AF118" s="66" t="str">
        <f>IF(C118="","EPA O&amp;G Tool defaults not displayed in the table below because spud type have not been selected","")</f>
        <v>EPA O&amp;G Tool defaults not displayed in the table below because spud type have not been selected</v>
      </c>
    </row>
    <row r="119" spans="1:32" ht="15">
      <c r="B119" s="256" t="s">
        <v>22</v>
      </c>
      <c r="C119" s="147"/>
      <c r="D119" s="242"/>
      <c r="E119" s="7"/>
      <c r="F119" s="7"/>
      <c r="G119" s="7"/>
      <c r="H119" s="7"/>
      <c r="I119" s="7"/>
      <c r="J119" s="7"/>
      <c r="K119" s="7"/>
      <c r="L119" s="7"/>
      <c r="M119" s="7"/>
    </row>
    <row r="120" spans="1:32" ht="15.75">
      <c r="B120" s="10"/>
      <c r="C120" s="7"/>
      <c r="D120" s="235"/>
      <c r="E120" s="7"/>
      <c r="F120" s="7"/>
      <c r="G120" s="7"/>
      <c r="H120" s="7"/>
      <c r="I120" s="7"/>
      <c r="J120" s="7"/>
      <c r="K120" s="7"/>
      <c r="L120" s="7"/>
      <c r="M120" s="7"/>
    </row>
    <row r="121" spans="1:32" ht="12.75" customHeight="1">
      <c r="B121" s="156"/>
      <c r="C121" s="156"/>
      <c r="D121" s="156" t="s">
        <v>2523</v>
      </c>
      <c r="E121" s="156" t="s">
        <v>75</v>
      </c>
      <c r="F121" s="156"/>
      <c r="G121" s="156"/>
      <c r="H121" s="156"/>
      <c r="I121" s="156"/>
    </row>
    <row r="122" spans="1:32" ht="15">
      <c r="B122" s="156"/>
      <c r="C122" s="156"/>
      <c r="D122" s="156"/>
      <c r="E122" s="144" t="s">
        <v>657</v>
      </c>
      <c r="F122" s="144" t="s">
        <v>658</v>
      </c>
      <c r="G122" s="144" t="s">
        <v>659</v>
      </c>
      <c r="H122" s="144" t="s">
        <v>660</v>
      </c>
      <c r="I122" s="144" t="s">
        <v>661</v>
      </c>
    </row>
    <row r="123" spans="1:32" ht="15" customHeight="1">
      <c r="B123" s="161" t="s">
        <v>9115</v>
      </c>
      <c r="C123" s="162"/>
      <c r="D123" s="162"/>
      <c r="E123" s="162"/>
      <c r="F123" s="162"/>
      <c r="G123" s="162"/>
      <c r="H123" s="162"/>
      <c r="I123" s="163"/>
    </row>
    <row r="124" spans="1:32" ht="15">
      <c r="B124" s="263" t="s">
        <v>662</v>
      </c>
      <c r="C124" s="287"/>
      <c r="D124" s="73" t="str">
        <f>IF(AND(C118="", C119=""), "N/A", "Fracturing Engine")</f>
        <v>N/A</v>
      </c>
      <c r="E124" s="71"/>
      <c r="F124" s="71"/>
      <c r="G124" s="71"/>
      <c r="H124" s="71"/>
      <c r="I124" s="71"/>
    </row>
    <row r="125" spans="1:32" ht="15" customHeight="1">
      <c r="B125" s="265" t="s">
        <v>2499</v>
      </c>
      <c r="C125" s="266"/>
      <c r="D125" s="73" t="str">
        <f>IF(AND(C118="",C119=""),"N/A", VLOOKUP(xref!$D$27&amp;",No. of Engines per event",Default_Data!$G$5646:$H$6365,2,0)*VLOOKUP(xref!$D$27&amp;",No. of Stages per event",Default_Data!$G$5646:$H$6365,2,0))</f>
        <v>N/A</v>
      </c>
      <c r="E125" s="111"/>
      <c r="F125" s="111"/>
      <c r="G125" s="111"/>
      <c r="H125" s="111"/>
      <c r="I125" s="111"/>
    </row>
    <row r="126" spans="1:32" ht="15">
      <c r="B126" s="263" t="s">
        <v>2502</v>
      </c>
      <c r="C126" s="264"/>
      <c r="D126" s="75" t="str">
        <f>IF(AND(C118="",C119=""),"N/A", VLOOKUP(xref!$D$27&amp;","&amp;$B126,Default_Data!$G$5646:$H$6365,2,0))</f>
        <v>N/A</v>
      </c>
      <c r="E126" s="111"/>
      <c r="F126" s="111"/>
      <c r="G126" s="111"/>
      <c r="H126" s="111"/>
      <c r="I126" s="111"/>
    </row>
    <row r="127" spans="1:32" ht="15" customHeight="1">
      <c r="B127" s="280" t="s">
        <v>9113</v>
      </c>
      <c r="C127" s="280"/>
      <c r="D127" s="73" t="str">
        <f>IF(AND(C118="",C119=""),"N/A",VLOOKUP(xref!$D$27&amp;","&amp;$B127,Default_Data!$G$5646:$H$6365,2,0))</f>
        <v>N/A</v>
      </c>
      <c r="E127" s="111"/>
      <c r="F127" s="111"/>
      <c r="G127" s="111"/>
      <c r="H127" s="111"/>
      <c r="I127" s="111"/>
    </row>
    <row r="128" spans="1:32" ht="15" customHeight="1">
      <c r="B128" s="267" t="s">
        <v>2494</v>
      </c>
      <c r="C128" s="268"/>
      <c r="D128" s="77" t="str">
        <f>IF(AND(C118="",C119=""),"N/A","None")</f>
        <v>N/A</v>
      </c>
      <c r="E128" s="78"/>
      <c r="F128" s="78"/>
      <c r="G128" s="78"/>
      <c r="H128" s="78"/>
      <c r="I128" s="78"/>
    </row>
    <row r="129" spans="2:9" ht="15" customHeight="1">
      <c r="B129" s="263" t="s">
        <v>6</v>
      </c>
      <c r="C129" s="264"/>
      <c r="D129" s="70" t="str">
        <f>IF(AND(C118="",C119=""),"N/A","Diesel")</f>
        <v>N/A</v>
      </c>
      <c r="E129" s="71"/>
      <c r="F129" s="71"/>
      <c r="G129" s="71"/>
      <c r="H129" s="71"/>
      <c r="I129" s="71"/>
    </row>
    <row r="130" spans="2:9" ht="15">
      <c r="B130" s="161" t="s">
        <v>2495</v>
      </c>
      <c r="C130" s="162"/>
      <c r="D130" s="162"/>
      <c r="E130" s="162"/>
      <c r="F130" s="162"/>
      <c r="G130" s="162"/>
      <c r="H130" s="162"/>
      <c r="I130" s="163"/>
    </row>
    <row r="131" spans="2:9" ht="15">
      <c r="B131" s="269" t="s">
        <v>664</v>
      </c>
      <c r="C131" s="270" t="s">
        <v>11</v>
      </c>
      <c r="D131" s="83" t="s">
        <v>92</v>
      </c>
      <c r="E131" s="78"/>
      <c r="F131" s="78"/>
      <c r="G131" s="78"/>
      <c r="H131" s="78"/>
      <c r="I131" s="78"/>
    </row>
    <row r="132" spans="2:9" ht="15">
      <c r="B132" s="271"/>
      <c r="C132" s="270" t="s">
        <v>665</v>
      </c>
      <c r="D132" s="83" t="s">
        <v>92</v>
      </c>
      <c r="E132" s="78"/>
      <c r="F132" s="78"/>
      <c r="G132" s="78"/>
      <c r="H132" s="78"/>
      <c r="I132" s="78"/>
    </row>
    <row r="133" spans="2:9" ht="15">
      <c r="B133" s="271"/>
      <c r="C133" s="270" t="s">
        <v>666</v>
      </c>
      <c r="D133" s="83" t="s">
        <v>92</v>
      </c>
      <c r="E133" s="78"/>
      <c r="F133" s="78"/>
      <c r="G133" s="78"/>
      <c r="H133" s="78"/>
      <c r="I133" s="78"/>
    </row>
    <row r="134" spans="2:9" ht="15">
      <c r="B134" s="271"/>
      <c r="C134" s="270" t="s">
        <v>667</v>
      </c>
      <c r="D134" s="83" t="s">
        <v>92</v>
      </c>
      <c r="E134" s="78"/>
      <c r="F134" s="78"/>
      <c r="G134" s="78"/>
      <c r="H134" s="78"/>
      <c r="I134" s="78"/>
    </row>
    <row r="135" spans="2:9" ht="15">
      <c r="B135" s="272"/>
      <c r="C135" s="270" t="s">
        <v>668</v>
      </c>
      <c r="D135" s="83" t="s">
        <v>92</v>
      </c>
      <c r="E135" s="78"/>
      <c r="F135" s="78"/>
      <c r="G135" s="78"/>
      <c r="H135" s="78"/>
      <c r="I135" s="78"/>
    </row>
    <row r="136" spans="2:9" ht="15">
      <c r="B136" s="267" t="s">
        <v>424</v>
      </c>
      <c r="C136" s="273"/>
      <c r="D136" s="83" t="s">
        <v>92</v>
      </c>
      <c r="E136" s="71"/>
      <c r="F136" s="71"/>
      <c r="G136" s="71"/>
      <c r="H136" s="71"/>
      <c r="I136" s="71"/>
    </row>
    <row r="137" spans="2:9" s="66" customFormat="1" hidden="1">
      <c r="B137" s="105" t="s">
        <v>691</v>
      </c>
      <c r="E137" s="66" t="str">
        <f>IF(E138&gt;0,E122&amp;", ", "")</f>
        <v/>
      </c>
      <c r="F137" s="66" t="str">
        <f t="shared" ref="F137" si="17">IF(F138&gt;0,F122&amp;", ", "")</f>
        <v/>
      </c>
      <c r="G137" s="66" t="str">
        <f t="shared" ref="G137" si="18">IF(G138&gt;0,G122&amp;", ", "")</f>
        <v/>
      </c>
      <c r="H137" s="66" t="str">
        <f t="shared" ref="H137" si="19">IF(H138&gt;0,H122&amp;", ", "")</f>
        <v/>
      </c>
      <c r="I137" s="66" t="str">
        <f t="shared" ref="I137" si="20">IF(I138&gt;0,I122&amp;", ", "")</f>
        <v/>
      </c>
    </row>
    <row r="138" spans="2:9" s="66" customFormat="1" ht="15.75" hidden="1">
      <c r="C138" s="66" t="str">
        <f>IF(LEN(E137&amp;F137&amp;G137&amp;H137&amp;I137)=0, "", LEFT(E137&amp;F137&amp;G137&amp;H137&amp;I137, LEN(E137&amp;F137&amp;G137&amp;H137&amp;I137)-2))</f>
        <v/>
      </c>
      <c r="D138" s="236"/>
      <c r="E138" s="66">
        <f>COUNTA(E124:E129)+COUNTA(E131:E136)</f>
        <v>0</v>
      </c>
      <c r="F138" s="66">
        <f t="shared" ref="F138:I138" si="21">COUNTA(F124:F129)+COUNTA(F131:F136)</f>
        <v>0</v>
      </c>
      <c r="G138" s="66">
        <f t="shared" si="21"/>
        <v>0</v>
      </c>
      <c r="H138" s="66">
        <f t="shared" si="21"/>
        <v>0</v>
      </c>
      <c r="I138" s="66">
        <f t="shared" si="21"/>
        <v>0</v>
      </c>
    </row>
  </sheetData>
  <sheetProtection sheet="1" formatCells="0" formatColumns="0" formatRows="0" insertColumns="0" insertRows="0" insertHyperlinks="0" deleteColumns="0" deleteRows="0" selectLockedCells="1" sort="0" autoFilter="0" pivotTables="0"/>
  <mergeCells count="82">
    <mergeCell ref="J8:K8"/>
    <mergeCell ref="L8:N8"/>
    <mergeCell ref="J9:K9"/>
    <mergeCell ref="L9:N9"/>
    <mergeCell ref="J10:K10"/>
    <mergeCell ref="L10:N10"/>
    <mergeCell ref="J11:K11"/>
    <mergeCell ref="L11:N11"/>
    <mergeCell ref="J12:K12"/>
    <mergeCell ref="L12:N12"/>
    <mergeCell ref="J13:K13"/>
    <mergeCell ref="L13:N13"/>
    <mergeCell ref="B103:C103"/>
    <mergeCell ref="B104:C104"/>
    <mergeCell ref="B106:B110"/>
    <mergeCell ref="B121:C122"/>
    <mergeCell ref="B111:C111"/>
    <mergeCell ref="B105:I105"/>
    <mergeCell ref="D121:D122"/>
    <mergeCell ref="E121:I121"/>
    <mergeCell ref="B131:B135"/>
    <mergeCell ref="B136:C136"/>
    <mergeCell ref="B124:C124"/>
    <mergeCell ref="B125:C125"/>
    <mergeCell ref="B126:C126"/>
    <mergeCell ref="B127:C127"/>
    <mergeCell ref="B128:C128"/>
    <mergeCell ref="B129:C129"/>
    <mergeCell ref="B99:C99"/>
    <mergeCell ref="B100:C100"/>
    <mergeCell ref="B101:C101"/>
    <mergeCell ref="B102:C102"/>
    <mergeCell ref="B78:C78"/>
    <mergeCell ref="B79:C79"/>
    <mergeCell ref="B81:B85"/>
    <mergeCell ref="B86:C86"/>
    <mergeCell ref="B96:C97"/>
    <mergeCell ref="B98:I98"/>
    <mergeCell ref="B61:C61"/>
    <mergeCell ref="B52:C52"/>
    <mergeCell ref="B77:C77"/>
    <mergeCell ref="B71:C72"/>
    <mergeCell ref="B74:C74"/>
    <mergeCell ref="B75:C75"/>
    <mergeCell ref="B76:C76"/>
    <mergeCell ref="B50:C50"/>
    <mergeCell ref="B51:C51"/>
    <mergeCell ref="B53:C53"/>
    <mergeCell ref="B54:C54"/>
    <mergeCell ref="B56:B60"/>
    <mergeCell ref="B26:C26"/>
    <mergeCell ref="B27:C27"/>
    <mergeCell ref="B28:C28"/>
    <mergeCell ref="B24:C24"/>
    <mergeCell ref="B49:C49"/>
    <mergeCell ref="B3:C3"/>
    <mergeCell ref="B21:C22"/>
    <mergeCell ref="C9:G9"/>
    <mergeCell ref="C10:G10"/>
    <mergeCell ref="C11:G11"/>
    <mergeCell ref="C12:G12"/>
    <mergeCell ref="C13:G13"/>
    <mergeCell ref="C8:G8"/>
    <mergeCell ref="D3:G3"/>
    <mergeCell ref="D21:D22"/>
    <mergeCell ref="E21:I21"/>
    <mergeCell ref="B123:I123"/>
    <mergeCell ref="B130:I130"/>
    <mergeCell ref="B23:I23"/>
    <mergeCell ref="B30:I30"/>
    <mergeCell ref="E46:I46"/>
    <mergeCell ref="D46:D47"/>
    <mergeCell ref="D71:D72"/>
    <mergeCell ref="E71:I71"/>
    <mergeCell ref="B73:I73"/>
    <mergeCell ref="D96:D97"/>
    <mergeCell ref="E96:I96"/>
    <mergeCell ref="B31:B35"/>
    <mergeCell ref="B36:C36"/>
    <mergeCell ref="B46:C47"/>
    <mergeCell ref="B29:C29"/>
    <mergeCell ref="B25:C25"/>
  </mergeCells>
  <conditionalFormatting sqref="C9:C13">
    <cfRule type="expression" dxfId="122" priority="1">
      <formula>#REF!="Yes"</formula>
    </cfRule>
  </conditionalFormatting>
  <hyperlinks>
    <hyperlink ref="B10" location="'3. Fracing'!B42" display="B. Configuration 2" xr:uid="{99C96973-F39D-4232-98ED-A0894D074738}"/>
    <hyperlink ref="B11" location="'3. Fracing'!B67" display="C. Configuration 3" xr:uid="{B1A53502-D948-40BE-9317-E48F9EA62329}"/>
    <hyperlink ref="B12" location="'3. Fracing'!B92" display="D. Configuration 4" xr:uid="{72CE3EFC-954D-4350-BA08-98FFCF90EEE9}"/>
    <hyperlink ref="B13" location="'3. Fracing'!B117" display="E. Configuration 5" xr:uid="{8422DAA6-2652-42AC-BA9E-5DB47218FF7A}"/>
    <hyperlink ref="B9" location="'3. Fracing'!B17" display="A. Configuration 1" xr:uid="{222464CB-A353-4C93-8E7D-7AE52ABF605C}"/>
    <hyperlink ref="I10" location="'3. Fracing'!B42" display="B. Configuration 2" xr:uid="{EBF5C66A-B6B4-4821-B4E9-5E92C17D80B8}"/>
    <hyperlink ref="I11" location="'3. Fracing'!B67" display="C. Configuration 3" xr:uid="{7045EE67-632D-498B-8B3D-7356546AA0B6}"/>
    <hyperlink ref="I12" location="'3. Fracing'!B92" display="D. Configuration 4" xr:uid="{B5FB0491-840C-49BB-ABDE-ABD9D25AAC2A}"/>
    <hyperlink ref="I13" location="'3. Fracing'!B117" display="E. Configuration 5" xr:uid="{F6A3B876-0F7A-43B6-895B-E4192B0915FA}"/>
    <hyperlink ref="I9" location="'3. Fracing'!B17" display="A. Configuration 1" xr:uid="{7E18EDFE-F5B8-4056-ADD4-B9380DDE3383}"/>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click on arrow to choose from drop-down menu" xr:uid="{5B30A1C9-B766-48AD-8CAD-223C4E67EA22}">
          <x14:formula1>
            <xm:f>xref!$A$3:$A$5</xm:f>
          </x14:formula1>
          <xm:sqref>C94 C19 C44 C69 C119</xm:sqref>
        </x14:dataValidation>
        <x14:dataValidation type="list" allowBlank="1" showInputMessage="1" showErrorMessage="1" prompt="click on arrow to choose from drop-down menu" xr:uid="{A5924BE4-C794-46AA-83C2-A376CFED272D}">
          <x14:formula1>
            <xm:f>xref!$A$7:$A$9</xm:f>
          </x14:formula1>
          <xm:sqref>C68 C93 C18 C43 C118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F3AF2-C32B-4D6E-82F7-CE5521653E42}">
  <sheetPr>
    <tabColor theme="8" tint="0.79998168889431442"/>
  </sheetPr>
  <dimension ref="A1:N89"/>
  <sheetViews>
    <sheetView zoomScale="85" zoomScaleNormal="85" workbookViewId="0">
      <selection activeCell="B8" sqref="B8"/>
    </sheetView>
  </sheetViews>
  <sheetFormatPr defaultColWidth="9.140625" defaultRowHeight="12.75"/>
  <cols>
    <col min="1" max="1" width="2.42578125" style="5" customWidth="1"/>
    <col min="2" max="2" width="26.42578125" style="5" customWidth="1"/>
    <col min="3" max="3" width="34" style="5" customWidth="1"/>
    <col min="4" max="4" width="26.85546875" style="5" customWidth="1"/>
    <col min="5" max="7" width="21.7109375" style="5" customWidth="1"/>
    <col min="8" max="8" width="9.140625" style="5"/>
    <col min="9" max="9" width="21.140625" style="5" customWidth="1"/>
    <col min="10" max="14" width="13.85546875" style="5" customWidth="1"/>
    <col min="15" max="18" width="9.140625" style="5"/>
    <col min="19" max="20" width="9.140625" style="5" customWidth="1"/>
    <col min="21" max="16384" width="9.140625" style="5"/>
  </cols>
  <sheetData>
    <row r="1" spans="1:14" ht="18.75">
      <c r="A1" s="211" t="s">
        <v>87</v>
      </c>
      <c r="B1" s="240"/>
      <c r="C1" s="241"/>
      <c r="D1" s="241"/>
      <c r="E1" s="241"/>
      <c r="F1" s="242"/>
      <c r="G1" s="242"/>
    </row>
    <row r="2" spans="1:14" ht="18.75">
      <c r="A2" s="211"/>
      <c r="B2" s="240"/>
      <c r="C2" s="241"/>
      <c r="D2" s="241"/>
      <c r="E2" s="241"/>
      <c r="F2" s="242"/>
      <c r="G2" s="242"/>
    </row>
    <row r="3" spans="1:14" ht="24.75" customHeight="1">
      <c r="A3" s="240"/>
      <c r="B3" s="291" t="s">
        <v>64</v>
      </c>
      <c r="C3" s="292"/>
      <c r="D3" s="245" t="str">
        <f>IF('1. Survey Responder Information'!E22="","No basin selected - Please go to Tab 1 and select a basin before providing data in this tab.",'1. Survey Responder Information'!E22)</f>
        <v>No basin selected - Please go to Tab 1 and select a basin before providing data in this tab.</v>
      </c>
      <c r="E3" s="245"/>
      <c r="F3" s="245"/>
      <c r="G3" s="245"/>
    </row>
    <row r="4" spans="1:14" ht="15.75">
      <c r="A4" s="240"/>
      <c r="B4" s="293"/>
      <c r="C4" s="293"/>
      <c r="D4" s="294"/>
      <c r="E4" s="295"/>
      <c r="F4" s="295"/>
      <c r="G4" s="295"/>
    </row>
    <row r="5" spans="1:14">
      <c r="A5" s="242"/>
      <c r="B5" s="240"/>
      <c r="C5" s="242"/>
      <c r="D5" s="242"/>
      <c r="E5" s="242"/>
      <c r="F5" s="242"/>
      <c r="G5" s="242"/>
    </row>
    <row r="6" spans="1:14">
      <c r="A6" s="242"/>
      <c r="B6" s="240"/>
      <c r="C6" s="242"/>
      <c r="D6" s="242"/>
      <c r="E6" s="242"/>
      <c r="F6" s="242"/>
      <c r="G6" s="242"/>
    </row>
    <row r="7" spans="1:14" ht="15.75">
      <c r="A7" s="242"/>
      <c r="B7" s="240"/>
      <c r="C7" s="242"/>
      <c r="D7" s="242"/>
      <c r="E7" s="242"/>
      <c r="F7" s="242"/>
      <c r="G7" s="242"/>
      <c r="I7" s="68" t="s">
        <v>2500</v>
      </c>
      <c r="J7" s="69"/>
      <c r="K7" s="69"/>
      <c r="L7" s="69"/>
      <c r="M7" s="69"/>
      <c r="N7" s="69"/>
    </row>
    <row r="8" spans="1:14" ht="15">
      <c r="A8" s="7"/>
      <c r="B8" s="117" t="s">
        <v>112</v>
      </c>
      <c r="C8" s="169" t="s">
        <v>702</v>
      </c>
      <c r="D8" s="170"/>
      <c r="E8" s="170"/>
      <c r="F8" s="170"/>
      <c r="G8" s="171"/>
      <c r="I8" s="144"/>
      <c r="J8" s="153" t="s">
        <v>705</v>
      </c>
      <c r="K8" s="155"/>
      <c r="L8" s="153" t="s">
        <v>706</v>
      </c>
      <c r="M8" s="154"/>
      <c r="N8" s="155"/>
    </row>
    <row r="9" spans="1:14" ht="15">
      <c r="A9" s="91"/>
      <c r="B9" s="106" t="s">
        <v>690</v>
      </c>
      <c r="C9" s="164" t="str">
        <f>IF($C36="",xref!$K$30,xref!$K$29)</f>
        <v>No survey data provided.</v>
      </c>
      <c r="D9" s="165"/>
      <c r="E9" s="165"/>
      <c r="F9" s="165"/>
      <c r="G9" s="166"/>
      <c r="I9" s="106" t="s">
        <v>690</v>
      </c>
      <c r="J9" s="167"/>
      <c r="K9" s="167"/>
      <c r="L9" s="168"/>
      <c r="M9" s="168"/>
      <c r="N9" s="168"/>
    </row>
    <row r="10" spans="1:14" ht="15">
      <c r="A10" s="91"/>
      <c r="B10" s="106" t="s">
        <v>713</v>
      </c>
      <c r="C10" s="164" t="str">
        <f>IF($C62="",xref!$K$30,xref!$K$29)</f>
        <v>No survey data provided.</v>
      </c>
      <c r="D10" s="165"/>
      <c r="E10" s="165"/>
      <c r="F10" s="165"/>
      <c r="G10" s="166"/>
      <c r="I10" s="106" t="s">
        <v>713</v>
      </c>
      <c r="J10" s="167"/>
      <c r="K10" s="167"/>
      <c r="L10" s="168"/>
      <c r="M10" s="168"/>
      <c r="N10" s="168"/>
    </row>
    <row r="11" spans="1:14" ht="15">
      <c r="A11" s="91"/>
      <c r="B11" s="106" t="s">
        <v>714</v>
      </c>
      <c r="C11" s="164" t="str">
        <f>IF($C88="",xref!$K$30,xref!$K$29)</f>
        <v>No survey data provided.</v>
      </c>
      <c r="D11" s="165"/>
      <c r="E11" s="165"/>
      <c r="F11" s="165"/>
      <c r="G11" s="166"/>
      <c r="I11" s="106" t="s">
        <v>714</v>
      </c>
      <c r="J11" s="167"/>
      <c r="K11" s="167"/>
      <c r="L11" s="168"/>
      <c r="M11" s="168"/>
      <c r="N11" s="168"/>
    </row>
    <row r="12" spans="1:14" ht="15">
      <c r="A12" s="7"/>
      <c r="B12" s="98"/>
      <c r="C12" s="99"/>
      <c r="D12" s="99"/>
      <c r="E12" s="99"/>
      <c r="F12" s="99"/>
      <c r="G12" s="99"/>
      <c r="I12" s="6"/>
      <c r="J12" s="6"/>
      <c r="K12" s="6"/>
      <c r="L12" s="6"/>
      <c r="M12" s="6"/>
      <c r="N12" s="6"/>
    </row>
    <row r="13" spans="1:14">
      <c r="A13" s="7"/>
      <c r="B13" s="7"/>
      <c r="C13" s="7"/>
      <c r="D13" s="7"/>
      <c r="E13" s="7"/>
      <c r="F13" s="7"/>
      <c r="G13" s="7"/>
      <c r="I13" s="6"/>
      <c r="J13" s="6"/>
      <c r="K13" s="6"/>
      <c r="L13" s="6"/>
      <c r="M13" s="6"/>
      <c r="N13" s="6"/>
    </row>
    <row r="14" spans="1:14" ht="15.75">
      <c r="A14" s="7"/>
      <c r="B14" s="34" t="s">
        <v>9125</v>
      </c>
      <c r="C14" s="7"/>
      <c r="D14" s="7"/>
      <c r="E14" s="7"/>
      <c r="F14" s="7"/>
      <c r="G14" s="7"/>
      <c r="I14" s="6"/>
      <c r="J14" s="6"/>
      <c r="K14" s="6"/>
      <c r="L14" s="6"/>
      <c r="M14" s="6"/>
      <c r="N14" s="6"/>
    </row>
    <row r="15" spans="1:14" s="6" customFormat="1" ht="18" customHeight="1">
      <c r="A15" s="11"/>
      <c r="B15" s="258"/>
      <c r="C15" s="259"/>
      <c r="D15" s="227" t="s">
        <v>82</v>
      </c>
      <c r="E15" s="229"/>
      <c r="F15" s="227" t="s">
        <v>83</v>
      </c>
      <c r="G15" s="229"/>
    </row>
    <row r="16" spans="1:14" s="6" customFormat="1" ht="38.25" customHeight="1">
      <c r="A16" s="11"/>
      <c r="B16" s="260"/>
      <c r="C16" s="261"/>
      <c r="D16" s="226" t="s">
        <v>2523</v>
      </c>
      <c r="E16" s="226" t="s">
        <v>75</v>
      </c>
      <c r="F16" s="226" t="s">
        <v>2523</v>
      </c>
      <c r="G16" s="226" t="s">
        <v>75</v>
      </c>
    </row>
    <row r="17" spans="1:7" s="6" customFormat="1" ht="15">
      <c r="A17" s="11"/>
      <c r="B17" s="172" t="s">
        <v>2508</v>
      </c>
      <c r="C17" s="172"/>
      <c r="D17" s="172"/>
      <c r="E17" s="172"/>
      <c r="F17" s="172"/>
      <c r="G17" s="172"/>
    </row>
    <row r="18" spans="1:7" s="6" customFormat="1" ht="15">
      <c r="A18" s="11"/>
      <c r="B18" s="263" t="s">
        <v>71</v>
      </c>
      <c r="C18" s="264"/>
      <c r="D18" s="296" t="s">
        <v>72</v>
      </c>
      <c r="E18" s="71"/>
      <c r="F18" s="296" t="s">
        <v>72</v>
      </c>
      <c r="G18" s="71"/>
    </row>
    <row r="19" spans="1:7" s="6" customFormat="1" ht="12.75" customHeight="1">
      <c r="A19" s="11"/>
      <c r="B19" s="263" t="s">
        <v>2464</v>
      </c>
      <c r="C19" s="264"/>
      <c r="D19" s="92" t="str">
        <f>IF(D3="No basin selected - Please go to Tab 1 and select a basin before providing data in this tab.","N/A",VLOOKUP(xref!$D$27&amp;","&amp;$B19,Default_Data!$G$11050:$H$11655,2,0))</f>
        <v>N/A</v>
      </c>
      <c r="E19" s="112"/>
      <c r="F19" s="92" t="str">
        <f>IF(D3="No basin selected - Please go to Tab 1 and select a basin before providing data in this tab.","N/A",VLOOKUP(xref!$D$27&amp;","&amp;$B19,Default_Data!$G$11658:$H$12263,2,0))</f>
        <v>N/A</v>
      </c>
      <c r="G19" s="112"/>
    </row>
    <row r="20" spans="1:7" s="6" customFormat="1" ht="15" customHeight="1">
      <c r="A20" s="11"/>
      <c r="B20" s="263" t="s">
        <v>2472</v>
      </c>
      <c r="C20" s="287"/>
      <c r="D20" s="92" t="str">
        <f>IF($D$3="No basin selected - Please go to Tab 1 and select a basin before providing data in this tab.","N/A",VLOOKUP(xref!$D$27&amp;","&amp;$B20,Default_Data!$G$11050:$H$11655,2,0))</f>
        <v>N/A</v>
      </c>
      <c r="E20" s="112"/>
      <c r="F20" s="92" t="str">
        <f>IF(D3="No basin selected - Please go to Tab 1 and select a basin before providing data in this tab.","N/A",VLOOKUP(xref!$D$27&amp;","&amp;$B20,Default_Data!$G$11658:$H$12263,2,0))</f>
        <v>N/A</v>
      </c>
      <c r="G20" s="112"/>
    </row>
    <row r="21" spans="1:7" ht="15" customHeight="1">
      <c r="A21" s="7"/>
      <c r="B21" s="172" t="s">
        <v>2509</v>
      </c>
      <c r="C21" s="172"/>
      <c r="D21" s="172"/>
      <c r="E21" s="172"/>
      <c r="F21" s="172"/>
      <c r="G21" s="172"/>
    </row>
    <row r="22" spans="1:7" ht="15">
      <c r="B22" s="297" t="s">
        <v>84</v>
      </c>
      <c r="C22" s="298" t="s">
        <v>11</v>
      </c>
      <c r="D22" s="83" t="s">
        <v>13</v>
      </c>
      <c r="E22" s="78"/>
      <c r="F22" s="83" t="s">
        <v>13</v>
      </c>
      <c r="G22" s="78"/>
    </row>
    <row r="23" spans="1:7" ht="15">
      <c r="B23" s="299"/>
      <c r="C23" s="298" t="s">
        <v>85</v>
      </c>
      <c r="D23" s="97" t="str">
        <f>IF($D$3="No basin selected - Please go to Tab 1 and select a basin before providing data in this tab.","N/A",VLOOKUP(xref!$D$27&amp;","&amp;$C23,Default_Data!$G$11050:$H$11655,2,0))</f>
        <v>N/A</v>
      </c>
      <c r="E23" s="78"/>
      <c r="F23" s="97" t="str">
        <f>IF($D$3="No basin selected - Please go to Tab 1 and select a basin before providing data in this tab.","N/A",VLOOKUP(xref!$D$27&amp;","&amp;$C23,Default_Data!$G$11658:$H$12263,2,0))</f>
        <v>N/A</v>
      </c>
      <c r="G23" s="78"/>
    </row>
    <row r="24" spans="1:7" ht="15">
      <c r="B24" s="299"/>
      <c r="C24" s="298" t="s">
        <v>86</v>
      </c>
      <c r="D24" s="83" t="s">
        <v>13</v>
      </c>
      <c r="E24" s="78"/>
      <c r="F24" s="83" t="s">
        <v>13</v>
      </c>
      <c r="G24" s="78"/>
    </row>
    <row r="25" spans="1:7" ht="15">
      <c r="B25" s="299"/>
      <c r="C25" s="298" t="s">
        <v>2470</v>
      </c>
      <c r="D25" s="83" t="s">
        <v>13</v>
      </c>
      <c r="E25" s="78"/>
      <c r="F25" s="83" t="s">
        <v>13</v>
      </c>
      <c r="G25" s="78"/>
    </row>
    <row r="26" spans="1:7" ht="47.25" customHeight="1">
      <c r="A26" s="7"/>
      <c r="B26" s="265" t="s">
        <v>2471</v>
      </c>
      <c r="C26" s="300"/>
      <c r="D26" s="83" t="s">
        <v>13</v>
      </c>
      <c r="E26" s="71"/>
      <c r="F26" s="83" t="s">
        <v>13</v>
      </c>
      <c r="G26" s="71"/>
    </row>
    <row r="27" spans="1:7" ht="15">
      <c r="B27" s="172" t="s">
        <v>2518</v>
      </c>
      <c r="C27" s="172"/>
      <c r="D27" s="172"/>
      <c r="E27" s="172"/>
      <c r="F27" s="172"/>
      <c r="G27" s="172"/>
    </row>
    <row r="28" spans="1:7" ht="15">
      <c r="B28" s="301" t="s">
        <v>2469</v>
      </c>
      <c r="C28" s="302"/>
      <c r="D28" s="70" t="s">
        <v>92</v>
      </c>
      <c r="E28" s="71"/>
      <c r="F28" s="70" t="s">
        <v>92</v>
      </c>
      <c r="G28" s="71"/>
    </row>
    <row r="29" spans="1:7" ht="15" customHeight="1">
      <c r="B29" s="301" t="s">
        <v>2510</v>
      </c>
      <c r="C29" s="302" t="s">
        <v>2510</v>
      </c>
      <c r="D29" s="70" t="s">
        <v>92</v>
      </c>
      <c r="E29" s="112"/>
      <c r="F29" s="70" t="s">
        <v>92</v>
      </c>
      <c r="G29" s="112"/>
    </row>
    <row r="30" spans="1:7" ht="15">
      <c r="B30" s="303" t="s">
        <v>2512</v>
      </c>
      <c r="C30" s="304" t="s">
        <v>2511</v>
      </c>
      <c r="D30" s="70" t="s">
        <v>92</v>
      </c>
      <c r="E30" s="78"/>
      <c r="F30" s="70" t="s">
        <v>92</v>
      </c>
      <c r="G30" s="78"/>
    </row>
    <row r="31" spans="1:7" ht="15">
      <c r="B31" s="305"/>
      <c r="C31" s="304" t="s">
        <v>2513</v>
      </c>
      <c r="D31" s="70" t="s">
        <v>92</v>
      </c>
      <c r="E31" s="78"/>
      <c r="F31" s="70" t="s">
        <v>92</v>
      </c>
      <c r="G31" s="78"/>
    </row>
    <row r="32" spans="1:7" ht="15">
      <c r="B32" s="306" t="s">
        <v>2514</v>
      </c>
      <c r="C32" s="304" t="s">
        <v>2515</v>
      </c>
      <c r="D32" s="70" t="s">
        <v>92</v>
      </c>
      <c r="E32" s="111"/>
      <c r="F32" s="70" t="s">
        <v>92</v>
      </c>
      <c r="G32" s="111"/>
    </row>
    <row r="33" spans="2:7" ht="15">
      <c r="B33" s="307"/>
      <c r="C33" s="304" t="s">
        <v>2516</v>
      </c>
      <c r="D33" s="70" t="s">
        <v>92</v>
      </c>
      <c r="E33" s="111"/>
      <c r="F33" s="70" t="s">
        <v>92</v>
      </c>
      <c r="G33" s="111"/>
    </row>
    <row r="34" spans="2:7" ht="15">
      <c r="B34" s="301" t="s">
        <v>2517</v>
      </c>
      <c r="C34" s="302"/>
      <c r="D34" s="70" t="s">
        <v>92</v>
      </c>
      <c r="E34" s="71"/>
      <c r="F34" s="70" t="s">
        <v>92</v>
      </c>
      <c r="G34" s="71"/>
    </row>
    <row r="35" spans="2:7" s="66" customFormat="1" hidden="1">
      <c r="B35" s="142" t="s">
        <v>691</v>
      </c>
      <c r="C35" s="5"/>
      <c r="D35" s="5"/>
      <c r="E35" s="5" t="str">
        <f>IF(E36&gt;0,D15&amp;", ", "")</f>
        <v/>
      </c>
      <c r="F35" s="5"/>
      <c r="G35" s="5" t="str">
        <f>IF(G36&gt;0,F15&amp;", ", "")</f>
        <v/>
      </c>
    </row>
    <row r="36" spans="2:7" s="66" customFormat="1" ht="15.75" hidden="1">
      <c r="B36" s="5"/>
      <c r="C36" s="5" t="str">
        <f>IF(LEN(E35&amp;G35)=0, "", LEFT(E35&amp;G35, LEN(E35&amp;G35)-2))</f>
        <v/>
      </c>
      <c r="D36" s="239"/>
      <c r="E36" s="143">
        <f>COUNTA(E18:E20)+COUNTA(E22:E26)+COUNTA(E28:E34)</f>
        <v>0</v>
      </c>
      <c r="F36" s="5"/>
      <c r="G36" s="143">
        <f>COUNTA(G18:G20)+COUNTA(G22:G26)+COUNTA(G28:G34)</f>
        <v>0</v>
      </c>
    </row>
    <row r="40" spans="2:7" ht="15.75">
      <c r="B40" s="34" t="s">
        <v>9126</v>
      </c>
      <c r="C40" s="7"/>
      <c r="D40" s="7"/>
      <c r="E40" s="7"/>
      <c r="F40" s="7"/>
      <c r="G40" s="7"/>
    </row>
    <row r="41" spans="2:7" ht="18" customHeight="1">
      <c r="B41" s="258"/>
      <c r="C41" s="259"/>
      <c r="D41" s="227" t="s">
        <v>82</v>
      </c>
      <c r="E41" s="229"/>
      <c r="F41" s="227" t="s">
        <v>83</v>
      </c>
      <c r="G41" s="229"/>
    </row>
    <row r="42" spans="2:7" ht="30">
      <c r="B42" s="260"/>
      <c r="C42" s="261"/>
      <c r="D42" s="226" t="s">
        <v>2523</v>
      </c>
      <c r="E42" s="226" t="s">
        <v>75</v>
      </c>
      <c r="F42" s="226" t="s">
        <v>2523</v>
      </c>
      <c r="G42" s="226" t="s">
        <v>75</v>
      </c>
    </row>
    <row r="43" spans="2:7" ht="15">
      <c r="B43" s="172" t="s">
        <v>9127</v>
      </c>
      <c r="C43" s="172"/>
      <c r="D43" s="172"/>
      <c r="E43" s="172"/>
      <c r="F43" s="172"/>
      <c r="G43" s="172"/>
    </row>
    <row r="44" spans="2:7" ht="15">
      <c r="B44" s="263" t="s">
        <v>71</v>
      </c>
      <c r="C44" s="264"/>
      <c r="D44" s="296" t="s">
        <v>73</v>
      </c>
      <c r="E44" s="71"/>
      <c r="F44" s="296" t="s">
        <v>73</v>
      </c>
      <c r="G44" s="71"/>
    </row>
    <row r="45" spans="2:7" ht="15">
      <c r="B45" s="263" t="s">
        <v>2464</v>
      </c>
      <c r="C45" s="287"/>
      <c r="D45" s="92" t="str">
        <f>IF($D$3="No basin selected - Please go to Tab 1 and select a basin before providing data in this tab.","N/A",VLOOKUP(xref!$D$27&amp;","&amp;$B45,Default_Data!$G$11050:$H$11655,2,0))</f>
        <v>N/A</v>
      </c>
      <c r="E45" s="112"/>
      <c r="F45" s="92" t="str">
        <f>IF($D$3="No basin selected - Please go to Tab 1 and select a basin before providing data in this tab.","N/A",VLOOKUP(xref!$D$27&amp;","&amp;$B45,Default_Data!$G$11658:$H$12263,2,0))</f>
        <v>N/A</v>
      </c>
      <c r="G45" s="112"/>
    </row>
    <row r="46" spans="2:7" ht="15">
      <c r="B46" s="263" t="s">
        <v>655</v>
      </c>
      <c r="C46" s="264"/>
      <c r="D46" s="92" t="str">
        <f>IF($D$3="No basin selected - Please go to Tab 1 and select a basin before providing data in this tab.","N/A",VLOOKUP(xref!$D$27&amp;","&amp;$B46,Default_Data!$G$11050:$H$11655,2,0))</f>
        <v>N/A</v>
      </c>
      <c r="E46" s="112"/>
      <c r="F46" s="92" t="str">
        <f>IF($D$3="No basin selected - Please go to Tab 1 and select a basin before providing data in this tab.","N/A",VLOOKUP(xref!$D$27&amp;","&amp;$B46,Default_Data!$G$11658:$H$12263,2,0))</f>
        <v>N/A</v>
      </c>
      <c r="G46" s="112"/>
    </row>
    <row r="47" spans="2:7" ht="15" customHeight="1">
      <c r="B47" s="172" t="s">
        <v>2509</v>
      </c>
      <c r="C47" s="172"/>
      <c r="D47" s="172"/>
      <c r="E47" s="172"/>
      <c r="F47" s="172"/>
      <c r="G47" s="172"/>
    </row>
    <row r="48" spans="2:7" ht="15">
      <c r="B48" s="297" t="s">
        <v>84</v>
      </c>
      <c r="C48" s="298" t="s">
        <v>11</v>
      </c>
      <c r="D48" s="83" t="s">
        <v>13</v>
      </c>
      <c r="E48" s="78"/>
      <c r="F48" s="83" t="s">
        <v>13</v>
      </c>
      <c r="G48" s="78"/>
    </row>
    <row r="49" spans="2:7" ht="15">
      <c r="B49" s="299"/>
      <c r="C49" s="298" t="s">
        <v>85</v>
      </c>
      <c r="D49" s="97" t="str">
        <f>IF($D$3="No basin selected - Please go to Tab 1 and select a basin before providing data in this tab.","N/A",VLOOKUP(xref!$D$27&amp;","&amp;$C49,Default_Data!$G$11050:$H$11655,2,0))</f>
        <v>N/A</v>
      </c>
      <c r="E49" s="78"/>
      <c r="F49" s="97" t="str">
        <f>IF($D$3="No basin selected - Please go to Tab 1 and select a basin before providing data in this tab.","N/A",VLOOKUP(xref!$D$27&amp;","&amp;$C49,Default_Data!$G$11658:$H$12263,2,0))</f>
        <v>N/A</v>
      </c>
      <c r="G49" s="78"/>
    </row>
    <row r="50" spans="2:7" ht="15">
      <c r="B50" s="299"/>
      <c r="C50" s="298" t="s">
        <v>86</v>
      </c>
      <c r="D50" s="83" t="s">
        <v>13</v>
      </c>
      <c r="E50" s="78"/>
      <c r="F50" s="83" t="s">
        <v>13</v>
      </c>
      <c r="G50" s="78"/>
    </row>
    <row r="51" spans="2:7" ht="15">
      <c r="B51" s="299"/>
      <c r="C51" s="298" t="s">
        <v>2470</v>
      </c>
      <c r="D51" s="83" t="s">
        <v>13</v>
      </c>
      <c r="E51" s="78"/>
      <c r="F51" s="83" t="s">
        <v>13</v>
      </c>
      <c r="G51" s="78"/>
    </row>
    <row r="52" spans="2:7" ht="45" customHeight="1">
      <c r="B52" s="265" t="s">
        <v>2471</v>
      </c>
      <c r="C52" s="300"/>
      <c r="D52" s="83" t="s">
        <v>13</v>
      </c>
      <c r="E52" s="71"/>
      <c r="F52" s="83" t="s">
        <v>13</v>
      </c>
      <c r="G52" s="71"/>
    </row>
    <row r="53" spans="2:7" ht="15">
      <c r="B53" s="172" t="s">
        <v>2518</v>
      </c>
      <c r="C53" s="172"/>
      <c r="D53" s="172"/>
      <c r="E53" s="172"/>
      <c r="F53" s="172"/>
      <c r="G53" s="172"/>
    </row>
    <row r="54" spans="2:7" ht="15">
      <c r="B54" s="301" t="s">
        <v>2469</v>
      </c>
      <c r="C54" s="302"/>
      <c r="D54" s="70" t="s">
        <v>92</v>
      </c>
      <c r="E54" s="71"/>
      <c r="F54" s="70" t="s">
        <v>92</v>
      </c>
      <c r="G54" s="71"/>
    </row>
    <row r="55" spans="2:7" ht="15">
      <c r="B55" s="301" t="s">
        <v>2510</v>
      </c>
      <c r="C55" s="302" t="s">
        <v>2510</v>
      </c>
      <c r="D55" s="70" t="s">
        <v>92</v>
      </c>
      <c r="E55" s="112"/>
      <c r="F55" s="70" t="s">
        <v>92</v>
      </c>
      <c r="G55" s="112"/>
    </row>
    <row r="56" spans="2:7" ht="15">
      <c r="B56" s="303" t="s">
        <v>2512</v>
      </c>
      <c r="C56" s="304" t="s">
        <v>2511</v>
      </c>
      <c r="D56" s="70" t="s">
        <v>92</v>
      </c>
      <c r="E56" s="78"/>
      <c r="F56" s="70" t="s">
        <v>92</v>
      </c>
      <c r="G56" s="78"/>
    </row>
    <row r="57" spans="2:7" ht="15">
      <c r="B57" s="305"/>
      <c r="C57" s="304" t="s">
        <v>2513</v>
      </c>
      <c r="D57" s="70" t="s">
        <v>92</v>
      </c>
      <c r="E57" s="78"/>
      <c r="F57" s="70" t="s">
        <v>92</v>
      </c>
      <c r="G57" s="78"/>
    </row>
    <row r="58" spans="2:7" ht="15">
      <c r="B58" s="306" t="s">
        <v>2514</v>
      </c>
      <c r="C58" s="304" t="s">
        <v>2515</v>
      </c>
      <c r="D58" s="70" t="s">
        <v>92</v>
      </c>
      <c r="E58" s="111"/>
      <c r="F58" s="70" t="s">
        <v>92</v>
      </c>
      <c r="G58" s="111"/>
    </row>
    <row r="59" spans="2:7" ht="15">
      <c r="B59" s="307"/>
      <c r="C59" s="304" t="s">
        <v>2516</v>
      </c>
      <c r="D59" s="70" t="s">
        <v>92</v>
      </c>
      <c r="E59" s="111"/>
      <c r="F59" s="70" t="s">
        <v>92</v>
      </c>
      <c r="G59" s="111"/>
    </row>
    <row r="60" spans="2:7" ht="15" customHeight="1">
      <c r="B60" s="301" t="s">
        <v>2517</v>
      </c>
      <c r="C60" s="302"/>
      <c r="D60" s="70" t="s">
        <v>92</v>
      </c>
      <c r="E60" s="71"/>
      <c r="F60" s="70" t="s">
        <v>92</v>
      </c>
      <c r="G60" s="71"/>
    </row>
    <row r="61" spans="2:7" s="66" customFormat="1" hidden="1">
      <c r="B61" s="142" t="s">
        <v>691</v>
      </c>
      <c r="C61" s="5"/>
      <c r="D61" s="5"/>
      <c r="E61" s="5" t="str">
        <f>IF(E62&gt;0,D41&amp;", ", "")</f>
        <v/>
      </c>
      <c r="F61" s="5"/>
      <c r="G61" s="5" t="str">
        <f>IF(G62&gt;0,F41&amp;", ", "")</f>
        <v/>
      </c>
    </row>
    <row r="62" spans="2:7" s="66" customFormat="1" ht="15.75" hidden="1">
      <c r="B62" s="5"/>
      <c r="C62" s="5" t="str">
        <f>IF(LEN(E61&amp;G61)=0, "", LEFT(E61&amp;G61, LEN(E61&amp;G61)-2))</f>
        <v/>
      </c>
      <c r="D62" s="239"/>
      <c r="E62" s="143">
        <f>COUNTA(E44:E46)+COUNTA(E48:E52)+COUNTA(E54:E60)</f>
        <v>0</v>
      </c>
      <c r="F62" s="5"/>
      <c r="G62" s="143">
        <f>COUNTA(G44:G46)+COUNTA(G48:G52)+COUNTA(G54:G60)</f>
        <v>0</v>
      </c>
    </row>
    <row r="66" spans="2:7" ht="15.75">
      <c r="B66" s="34" t="s">
        <v>9128</v>
      </c>
      <c r="C66" s="7"/>
      <c r="D66" s="7"/>
      <c r="E66" s="7"/>
      <c r="F66" s="7"/>
      <c r="G66" s="7"/>
    </row>
    <row r="67" spans="2:7" ht="17.25" customHeight="1">
      <c r="B67" s="258"/>
      <c r="C67" s="259"/>
      <c r="D67" s="227" t="s">
        <v>82</v>
      </c>
      <c r="E67" s="229"/>
      <c r="F67" s="227" t="s">
        <v>83</v>
      </c>
      <c r="G67" s="229"/>
    </row>
    <row r="68" spans="2:7" ht="30">
      <c r="B68" s="260"/>
      <c r="C68" s="261"/>
      <c r="D68" s="226" t="s">
        <v>2523</v>
      </c>
      <c r="E68" s="226" t="s">
        <v>75</v>
      </c>
      <c r="F68" s="226" t="s">
        <v>2523</v>
      </c>
      <c r="G68" s="226" t="s">
        <v>75</v>
      </c>
    </row>
    <row r="69" spans="2:7" ht="15">
      <c r="B69" s="172" t="s">
        <v>9127</v>
      </c>
      <c r="C69" s="172"/>
      <c r="D69" s="172"/>
      <c r="E69" s="172"/>
      <c r="F69" s="172"/>
      <c r="G69" s="172"/>
    </row>
    <row r="70" spans="2:7" ht="15">
      <c r="B70" s="263" t="s">
        <v>71</v>
      </c>
      <c r="C70" s="264"/>
      <c r="D70" s="296" t="s">
        <v>74</v>
      </c>
      <c r="E70" s="71"/>
      <c r="F70" s="296" t="s">
        <v>74</v>
      </c>
      <c r="G70" s="71"/>
    </row>
    <row r="71" spans="2:7" ht="15" customHeight="1">
      <c r="B71" s="263" t="s">
        <v>2464</v>
      </c>
      <c r="C71" s="287"/>
      <c r="D71" s="92" t="str">
        <f>IF($D$3="No basin selected - Please go to Tab 1 and select a basin before providing data in this tab.","N/A",VLOOKUP(xref!$D$27&amp;","&amp;$B71,Default_Data!$G$11050:$H$11655,2,0))</f>
        <v>N/A</v>
      </c>
      <c r="E71" s="112"/>
      <c r="F71" s="92" t="str">
        <f>IF($D$3="No basin selected - Please go to Tab 1 and select a basin before providing data in this tab.","N/A",VLOOKUP(xref!$D$27&amp;","&amp;$B71,Default_Data!$G$11658:$H$12263,2,0))</f>
        <v>N/A</v>
      </c>
      <c r="G71" s="112"/>
    </row>
    <row r="72" spans="2:7" ht="15" customHeight="1">
      <c r="B72" s="263" t="s">
        <v>655</v>
      </c>
      <c r="C72" s="264"/>
      <c r="D72" s="92" t="str">
        <f>IF($D$3="No basin selected - Please go to Tab 1 and select a basin before providing data in this tab.","N/A",VLOOKUP(xref!$D$27&amp;","&amp;$B72,Default_Data!$G$11050:$H$11655,2,0))</f>
        <v>N/A</v>
      </c>
      <c r="E72" s="112"/>
      <c r="F72" s="92" t="str">
        <f>IF($D$3="No basin selected - Please go to Tab 1 and select a basin before providing data in this tab.","N/A",VLOOKUP(xref!$D$27&amp;","&amp;$B72,Default_Data!$G$11658:$H$12263,2,0))</f>
        <v>N/A</v>
      </c>
      <c r="G72" s="112"/>
    </row>
    <row r="73" spans="2:7" ht="15">
      <c r="B73" s="172" t="s">
        <v>2509</v>
      </c>
      <c r="C73" s="172"/>
      <c r="D73" s="172"/>
      <c r="E73" s="172"/>
      <c r="F73" s="172"/>
      <c r="G73" s="172"/>
    </row>
    <row r="74" spans="2:7" ht="15">
      <c r="B74" s="297" t="s">
        <v>84</v>
      </c>
      <c r="C74" s="298" t="s">
        <v>11</v>
      </c>
      <c r="D74" s="83" t="s">
        <v>13</v>
      </c>
      <c r="E74" s="78"/>
      <c r="F74" s="83" t="s">
        <v>13</v>
      </c>
      <c r="G74" s="78"/>
    </row>
    <row r="75" spans="2:7" ht="15">
      <c r="B75" s="299"/>
      <c r="C75" s="298" t="s">
        <v>85</v>
      </c>
      <c r="D75" s="97" t="str">
        <f>IF($D$3="No basin selected - Please go to Tab 1 and select a basin before providing data in this tab.","N/A",VLOOKUP(xref!$D$27&amp;","&amp;$C75,Default_Data!$G$11050:$H$11655,2,0))</f>
        <v>N/A</v>
      </c>
      <c r="E75" s="78"/>
      <c r="F75" s="97" t="str">
        <f>IF($D$3="No basin selected - Please go to Tab 1 and select a basin before providing data in this tab.","N/A",VLOOKUP(xref!$D$27&amp;","&amp;$C75,Default_Data!$G$11658:$H$12263,2,0))</f>
        <v>N/A</v>
      </c>
      <c r="G75" s="78"/>
    </row>
    <row r="76" spans="2:7" ht="15">
      <c r="B76" s="299"/>
      <c r="C76" s="298" t="s">
        <v>86</v>
      </c>
      <c r="D76" s="83" t="s">
        <v>13</v>
      </c>
      <c r="E76" s="78"/>
      <c r="F76" s="83" t="s">
        <v>13</v>
      </c>
      <c r="G76" s="78"/>
    </row>
    <row r="77" spans="2:7" ht="15">
      <c r="B77" s="299"/>
      <c r="C77" s="298" t="s">
        <v>2470</v>
      </c>
      <c r="D77" s="83" t="s">
        <v>13</v>
      </c>
      <c r="E77" s="78"/>
      <c r="F77" s="83" t="s">
        <v>13</v>
      </c>
      <c r="G77" s="78"/>
    </row>
    <row r="78" spans="2:7" ht="48.75" customHeight="1">
      <c r="B78" s="265" t="s">
        <v>2471</v>
      </c>
      <c r="C78" s="300"/>
      <c r="D78" s="83" t="s">
        <v>13</v>
      </c>
      <c r="E78" s="71"/>
      <c r="F78" s="83" t="s">
        <v>13</v>
      </c>
      <c r="G78" s="71"/>
    </row>
    <row r="79" spans="2:7" ht="15">
      <c r="B79" s="172" t="s">
        <v>654</v>
      </c>
      <c r="C79" s="172"/>
      <c r="D79" s="172"/>
      <c r="E79" s="172"/>
      <c r="F79" s="172"/>
      <c r="G79" s="172"/>
    </row>
    <row r="80" spans="2:7" ht="15">
      <c r="B80" s="301" t="s">
        <v>2469</v>
      </c>
      <c r="C80" s="302"/>
      <c r="D80" s="70" t="s">
        <v>92</v>
      </c>
      <c r="E80" s="71"/>
      <c r="F80" s="70" t="s">
        <v>92</v>
      </c>
      <c r="G80" s="71"/>
    </row>
    <row r="81" spans="2:7" ht="15">
      <c r="B81" s="301" t="s">
        <v>2510</v>
      </c>
      <c r="C81" s="302" t="s">
        <v>2510</v>
      </c>
      <c r="D81" s="70" t="s">
        <v>92</v>
      </c>
      <c r="E81" s="112"/>
      <c r="F81" s="70" t="s">
        <v>92</v>
      </c>
      <c r="G81" s="112"/>
    </row>
    <row r="82" spans="2:7" ht="15">
      <c r="B82" s="303" t="s">
        <v>2512</v>
      </c>
      <c r="C82" s="304" t="s">
        <v>2511</v>
      </c>
      <c r="D82" s="70" t="s">
        <v>92</v>
      </c>
      <c r="E82" s="78"/>
      <c r="F82" s="70" t="s">
        <v>92</v>
      </c>
      <c r="G82" s="78"/>
    </row>
    <row r="83" spans="2:7" ht="15">
      <c r="B83" s="305"/>
      <c r="C83" s="304" t="s">
        <v>2513</v>
      </c>
      <c r="D83" s="70" t="s">
        <v>92</v>
      </c>
      <c r="E83" s="78"/>
      <c r="F83" s="70" t="s">
        <v>92</v>
      </c>
      <c r="G83" s="78"/>
    </row>
    <row r="84" spans="2:7" ht="15">
      <c r="B84" s="306" t="s">
        <v>2514</v>
      </c>
      <c r="C84" s="304" t="s">
        <v>2515</v>
      </c>
      <c r="D84" s="70" t="s">
        <v>92</v>
      </c>
      <c r="E84" s="111"/>
      <c r="F84" s="70" t="s">
        <v>92</v>
      </c>
      <c r="G84" s="111"/>
    </row>
    <row r="85" spans="2:7" ht="15">
      <c r="B85" s="307"/>
      <c r="C85" s="304" t="s">
        <v>2516</v>
      </c>
      <c r="D85" s="70" t="s">
        <v>92</v>
      </c>
      <c r="E85" s="111"/>
      <c r="F85" s="70" t="s">
        <v>92</v>
      </c>
      <c r="G85" s="111"/>
    </row>
    <row r="86" spans="2:7" ht="15" customHeight="1">
      <c r="B86" s="301" t="s">
        <v>2517</v>
      </c>
      <c r="C86" s="302"/>
      <c r="D86" s="70" t="s">
        <v>92</v>
      </c>
      <c r="E86" s="71"/>
      <c r="F86" s="70" t="s">
        <v>92</v>
      </c>
      <c r="G86" s="71"/>
    </row>
    <row r="87" spans="2:7" s="66" customFormat="1" hidden="1">
      <c r="B87" s="142" t="s">
        <v>691</v>
      </c>
      <c r="C87" s="5"/>
      <c r="D87" s="5"/>
      <c r="E87" s="5" t="str">
        <f>IF(E88&gt;0,D67&amp;", ", "")</f>
        <v/>
      </c>
      <c r="F87" s="240"/>
      <c r="G87" s="5" t="str">
        <f>IF(G88&gt;0,F67&amp;", ", "")</f>
        <v/>
      </c>
    </row>
    <row r="88" spans="2:7" s="66" customFormat="1" ht="15.75" hidden="1">
      <c r="B88" s="5"/>
      <c r="C88" s="5" t="str">
        <f>IF(LEN(E87&amp;G87)=0, "", LEFT(E87&amp;G87, LEN(E87&amp;G87)-2))</f>
        <v/>
      </c>
      <c r="D88" s="239"/>
      <c r="E88" s="143">
        <f>COUNTA(E70:E72)+COUNTA(E74:E78)+COUNTA(E80:E86)</f>
        <v>0</v>
      </c>
      <c r="F88" s="240"/>
      <c r="G88" s="143">
        <f>COUNTA(G70:G72)+COUNTA(G74:G78)+COUNTA(G80:G86)</f>
        <v>0</v>
      </c>
    </row>
    <row r="89" spans="2:7">
      <c r="F89" s="240"/>
    </row>
  </sheetData>
  <sheetProtection sheet="1" formatCells="0" formatColumns="0" formatRows="0" insertColumns="0" insertRows="0" insertHyperlinks="0" deleteColumns="0" deleteRows="0" selectLockedCells="1" sort="0" autoFilter="0" pivotTables="0"/>
  <mergeCells count="62">
    <mergeCell ref="B86:C86"/>
    <mergeCell ref="B73:G73"/>
    <mergeCell ref="B74:B77"/>
    <mergeCell ref="B78:C78"/>
    <mergeCell ref="B81:C81"/>
    <mergeCell ref="B82:B83"/>
    <mergeCell ref="B84:B85"/>
    <mergeCell ref="B69:G69"/>
    <mergeCell ref="B70:C70"/>
    <mergeCell ref="B71:C71"/>
    <mergeCell ref="B79:G79"/>
    <mergeCell ref="B80:C80"/>
    <mergeCell ref="B72:C72"/>
    <mergeCell ref="J11:K11"/>
    <mergeCell ref="L11:N11"/>
    <mergeCell ref="J8:K8"/>
    <mergeCell ref="L8:N8"/>
    <mergeCell ref="J9:K9"/>
    <mergeCell ref="L9:N9"/>
    <mergeCell ref="J10:K10"/>
    <mergeCell ref="L10:N10"/>
    <mergeCell ref="B17:G17"/>
    <mergeCell ref="B19:C19"/>
    <mergeCell ref="B20:C20"/>
    <mergeCell ref="B41:C42"/>
    <mergeCell ref="D41:E41"/>
    <mergeCell ref="B28:C28"/>
    <mergeCell ref="B29:C29"/>
    <mergeCell ref="B30:B31"/>
    <mergeCell ref="B32:B33"/>
    <mergeCell ref="B3:C3"/>
    <mergeCell ref="B15:C16"/>
    <mergeCell ref="C9:G9"/>
    <mergeCell ref="C10:G10"/>
    <mergeCell ref="C11:G11"/>
    <mergeCell ref="D15:E15"/>
    <mergeCell ref="C8:G8"/>
    <mergeCell ref="D3:G3"/>
    <mergeCell ref="F15:G15"/>
    <mergeCell ref="B46:C46"/>
    <mergeCell ref="B53:G53"/>
    <mergeCell ref="B18:C18"/>
    <mergeCell ref="B27:G27"/>
    <mergeCell ref="F41:G41"/>
    <mergeCell ref="B26:C26"/>
    <mergeCell ref="B21:G21"/>
    <mergeCell ref="B22:B25"/>
    <mergeCell ref="B43:G43"/>
    <mergeCell ref="B44:C44"/>
    <mergeCell ref="B45:C45"/>
    <mergeCell ref="B34:C34"/>
    <mergeCell ref="B54:C54"/>
    <mergeCell ref="B60:C60"/>
    <mergeCell ref="B67:C68"/>
    <mergeCell ref="D67:E67"/>
    <mergeCell ref="B47:G47"/>
    <mergeCell ref="B48:B51"/>
    <mergeCell ref="B52:C52"/>
    <mergeCell ref="F67:G67"/>
    <mergeCell ref="B55:C55"/>
    <mergeCell ref="B56:B57"/>
    <mergeCell ref="B58:B59"/>
  </mergeCells>
  <conditionalFormatting sqref="C9">
    <cfRule type="expression" dxfId="121" priority="3">
      <formula>#REF!="Yes"</formula>
    </cfRule>
  </conditionalFormatting>
  <conditionalFormatting sqref="C10">
    <cfRule type="expression" dxfId="120" priority="2">
      <formula>#REF!="Yes"</formula>
    </cfRule>
  </conditionalFormatting>
  <conditionalFormatting sqref="C11">
    <cfRule type="expression" dxfId="119" priority="1">
      <formula>#REF!="Yes"</formula>
    </cfRule>
  </conditionalFormatting>
  <hyperlinks>
    <hyperlink ref="B9" location="'4.Tanks'!B14" display="A. Configuration 1" xr:uid="{288FFC43-896C-4982-8DC3-AFD2BE68D4BD}"/>
    <hyperlink ref="B10" location="'4.Tanks'!B40" display="B. Configuration 2" xr:uid="{53A4189D-EC51-485A-990D-C5C4B24E3B07}"/>
    <hyperlink ref="B11" location="'4.Tanks'!B66" display="C. Configuration 3" xr:uid="{CFBA7818-672C-472A-93F3-3F32F49CD0F7}"/>
    <hyperlink ref="I9" location="'4.Tanks'!B14" display="A. Configuration 1" xr:uid="{0872B16B-FE0A-42A2-BC40-C48F3F0CAC76}"/>
    <hyperlink ref="I10" location="'4.Tanks'!B40" display="B. Configuration 2" xr:uid="{B0ED1C84-FEBB-4E0E-B4EE-86AD030BA0EA}"/>
    <hyperlink ref="I11" location="'4.Tanks'!B66" display="C. Configuration 3" xr:uid="{C8DF36EF-B6FE-4D6D-9B12-12C9F4653FAF}"/>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on arrow to choose from drop-down menu" xr:uid="{AEBD4B7C-6188-4E46-8EA3-9CB08CAC5E45}">
          <x14:formula1>
            <xm:f>xref!$A$7:$A$9</xm:f>
          </x14:formula1>
          <xm:sqref>D18:G18 D44:G44 D70:G70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AG139"/>
  <sheetViews>
    <sheetView zoomScale="85" zoomScaleNormal="85" workbookViewId="0">
      <pane xSplit="3" topLeftCell="D1" activePane="topRight" state="frozen"/>
      <selection pane="topRight" activeCell="B8" sqref="B8"/>
    </sheetView>
  </sheetViews>
  <sheetFormatPr defaultColWidth="9.140625" defaultRowHeight="12.75"/>
  <cols>
    <col min="1" max="1" width="2.42578125" style="5" customWidth="1"/>
    <col min="2" max="2" width="32.28515625" style="5" customWidth="1"/>
    <col min="3" max="3" width="22.28515625" style="5" customWidth="1"/>
    <col min="4" max="15" width="18.28515625" style="5" customWidth="1"/>
    <col min="16" max="19" width="9.140625" style="5"/>
    <col min="20" max="21" width="9.140625" style="5" customWidth="1"/>
    <col min="22" max="32" width="9.140625" style="5"/>
    <col min="33" max="33" width="0" style="5" hidden="1" customWidth="1"/>
    <col min="34" max="16384" width="9.140625" style="5"/>
  </cols>
  <sheetData>
    <row r="1" spans="1:14" ht="18.75">
      <c r="A1" s="211" t="s">
        <v>100</v>
      </c>
      <c r="B1" s="308"/>
      <c r="C1" s="241"/>
      <c r="D1" s="241"/>
      <c r="E1" s="241"/>
      <c r="F1" s="242"/>
      <c r="G1" s="242"/>
      <c r="H1" s="7"/>
      <c r="I1" s="7"/>
      <c r="J1" s="7"/>
      <c r="K1" s="7"/>
      <c r="L1" s="7"/>
      <c r="M1" s="7"/>
    </row>
    <row r="2" spans="1:14" ht="18.75">
      <c r="A2" s="211"/>
      <c r="B2" s="240"/>
      <c r="C2" s="241"/>
      <c r="D2" s="241"/>
      <c r="E2" s="241"/>
      <c r="F2" s="242"/>
      <c r="G2" s="242"/>
      <c r="H2" s="7"/>
      <c r="I2" s="7"/>
      <c r="J2" s="7"/>
      <c r="K2" s="7"/>
      <c r="L2" s="7"/>
      <c r="M2" s="7"/>
    </row>
    <row r="3" spans="1:14" ht="15.75">
      <c r="A3" s="240"/>
      <c r="B3" s="291" t="s">
        <v>64</v>
      </c>
      <c r="C3" s="292"/>
      <c r="D3" s="245" t="str">
        <f>IF('1. Survey Responder Information'!E22="","No basin selected - Please go to Tab 1 and select a basin before providing data in this tab.",'1. Survey Responder Information'!E22)</f>
        <v>No basin selected - Please go to Tab 1 and select a basin before providing data in this tab.</v>
      </c>
      <c r="E3" s="245"/>
      <c r="F3" s="245"/>
      <c r="G3" s="245"/>
    </row>
    <row r="4" spans="1:14" ht="15.75">
      <c r="A4" s="240"/>
      <c r="B4" s="246"/>
      <c r="C4" s="246"/>
      <c r="D4" s="247"/>
      <c r="E4" s="240"/>
      <c r="F4" s="240"/>
      <c r="G4" s="240"/>
    </row>
    <row r="5" spans="1:14">
      <c r="A5" s="242"/>
      <c r="B5" s="240"/>
      <c r="C5" s="242"/>
      <c r="D5" s="242"/>
      <c r="E5" s="242"/>
      <c r="F5" s="242"/>
      <c r="G5" s="242"/>
    </row>
    <row r="6" spans="1:14">
      <c r="A6" s="242"/>
      <c r="B6" s="240"/>
      <c r="C6" s="242"/>
      <c r="D6" s="242"/>
      <c r="E6" s="242"/>
      <c r="F6" s="242"/>
      <c r="G6" s="242"/>
    </row>
    <row r="7" spans="1:14" ht="15.75">
      <c r="A7" s="242"/>
      <c r="B7" s="240"/>
      <c r="C7" s="242"/>
      <c r="D7" s="242"/>
      <c r="E7" s="242"/>
      <c r="F7" s="242"/>
      <c r="G7" s="242"/>
      <c r="I7" s="68" t="s">
        <v>704</v>
      </c>
      <c r="J7" s="69"/>
      <c r="K7" s="69"/>
      <c r="L7" s="69"/>
      <c r="M7" s="69"/>
      <c r="N7" s="69"/>
    </row>
    <row r="8" spans="1:14" ht="15">
      <c r="A8" s="7"/>
      <c r="B8" s="117" t="s">
        <v>112</v>
      </c>
      <c r="C8" s="169" t="s">
        <v>702</v>
      </c>
      <c r="D8" s="170"/>
      <c r="E8" s="170"/>
      <c r="F8" s="170"/>
      <c r="G8" s="171"/>
      <c r="I8" s="144"/>
      <c r="J8" s="145" t="s">
        <v>705</v>
      </c>
      <c r="K8" s="146"/>
      <c r="L8" s="153" t="s">
        <v>706</v>
      </c>
      <c r="M8" s="154"/>
      <c r="N8" s="155"/>
    </row>
    <row r="9" spans="1:14" s="90" customFormat="1" ht="15">
      <c r="A9" s="91"/>
      <c r="B9" s="106" t="s">
        <v>690</v>
      </c>
      <c r="C9" s="164" t="str">
        <f>IF(AND(OR($C$18="",$C$19=""),$C38=""),xref!$K$28,IF(AND(OR($C$18&lt;&gt;"",$C$19&lt;&gt;""),$C38=""),xref!$K$25,IF(AND(OR($C$18="",$C$19=""),$C38&lt;&gt;""),xref!$K$24,xref!$K$27)))</f>
        <v>Well type and/or spud type selected. Data entry in-progress or complete.</v>
      </c>
      <c r="D9" s="165"/>
      <c r="E9" s="165"/>
      <c r="F9" s="165"/>
      <c r="G9" s="166"/>
      <c r="H9" s="91"/>
      <c r="I9" s="106" t="s">
        <v>690</v>
      </c>
      <c r="J9" s="167"/>
      <c r="K9" s="167"/>
      <c r="L9" s="168"/>
      <c r="M9" s="168"/>
      <c r="N9" s="168"/>
    </row>
    <row r="10" spans="1:14" s="90" customFormat="1" ht="15">
      <c r="A10" s="91"/>
      <c r="B10" s="106" t="s">
        <v>713</v>
      </c>
      <c r="C10" s="164" t="str">
        <f>IF(AND(OR($C$43="",$C$44=""),$C63=""),xref!$K$28,IF(AND(OR($C$43&lt;&gt;"",$C$44&lt;&gt;""),$C63=""),xref!$K$25,IF(AND(OR($C$43="",$C$44=""),$C63&lt;&gt;""),xref!$K$24,xref!$K$27)))</f>
        <v>Well type and/or spud type selected. Data entry in-progress or complete.</v>
      </c>
      <c r="D10" s="165"/>
      <c r="E10" s="165"/>
      <c r="F10" s="165"/>
      <c r="G10" s="166"/>
      <c r="H10" s="91"/>
      <c r="I10" s="106" t="s">
        <v>713</v>
      </c>
      <c r="J10" s="167"/>
      <c r="K10" s="167"/>
      <c r="L10" s="168"/>
      <c r="M10" s="168"/>
      <c r="N10" s="168"/>
    </row>
    <row r="11" spans="1:14" s="90" customFormat="1" ht="15">
      <c r="A11" s="91"/>
      <c r="B11" s="106" t="s">
        <v>714</v>
      </c>
      <c r="C11" s="164" t="str">
        <f>IF(AND(OR($C$68="",$C$69=""),$C88=""),xref!$K$28,IF(AND(OR($C$68&lt;&gt;"",$C$69&lt;&gt;""),$C88=""),xref!$K$25,IF(AND(OR($C$68="",$C$69=""),$C88&lt;&gt;""),xref!$K$24,xref!$K$27)))</f>
        <v>Well type and/or spud type selected. Data entry in-progress or complete.</v>
      </c>
      <c r="D11" s="165"/>
      <c r="E11" s="165"/>
      <c r="F11" s="165"/>
      <c r="G11" s="166"/>
      <c r="H11" s="91"/>
      <c r="I11" s="106" t="s">
        <v>714</v>
      </c>
      <c r="J11" s="167"/>
      <c r="K11" s="167"/>
      <c r="L11" s="168"/>
      <c r="M11" s="168"/>
      <c r="N11" s="168"/>
    </row>
    <row r="12" spans="1:14" s="90" customFormat="1" ht="15">
      <c r="A12" s="91"/>
      <c r="B12" s="106" t="s">
        <v>716</v>
      </c>
      <c r="C12" s="164" t="str">
        <f>IF(AND(OR($C$93="",$C$94=""),$C113=""),xref!$K$28,IF(AND(OR($C$93&lt;&gt;"",$C$94&lt;&gt;""),$C113=""),xref!$K$25,IF(AND(OR($C$93="",$C$94=""),$C113&lt;&gt;""),xref!$K$24,xref!$K$27)))</f>
        <v>Well type and/or spud type selected. Data entry in-progress or complete.</v>
      </c>
      <c r="D12" s="165"/>
      <c r="E12" s="165"/>
      <c r="F12" s="165"/>
      <c r="G12" s="166"/>
      <c r="H12" s="91"/>
      <c r="I12" s="106" t="s">
        <v>716</v>
      </c>
      <c r="J12" s="167"/>
      <c r="K12" s="167"/>
      <c r="L12" s="168"/>
      <c r="M12" s="168"/>
      <c r="N12" s="168"/>
    </row>
    <row r="13" spans="1:14" s="90" customFormat="1" ht="15">
      <c r="A13" s="91"/>
      <c r="B13" s="106" t="s">
        <v>715</v>
      </c>
      <c r="C13" s="164" t="str">
        <f>IF(AND(OR($C$118="",$C$119=""),$C138=""),xref!$K$28,IF(AND(OR($C$118&lt;&gt;"",$C$119&lt;&gt;""),$C138=""),xref!$K$25,IF(AND(OR($C$118="",$C$119=""),$C138&lt;&gt;""),xref!$K$24,xref!$K$27)))</f>
        <v>Well type and/or spud type selected. Data entry in-progress or complete.</v>
      </c>
      <c r="D13" s="165"/>
      <c r="E13" s="165"/>
      <c r="F13" s="165"/>
      <c r="G13" s="166"/>
      <c r="H13" s="91"/>
      <c r="I13" s="106" t="s">
        <v>715</v>
      </c>
      <c r="J13" s="167"/>
      <c r="K13" s="167"/>
      <c r="L13" s="168"/>
      <c r="M13" s="168"/>
      <c r="N13" s="168"/>
    </row>
    <row r="14" spans="1:14" ht="15.75">
      <c r="A14" s="7"/>
      <c r="B14" s="43"/>
      <c r="C14" s="7"/>
      <c r="D14" s="7"/>
      <c r="E14" s="7"/>
      <c r="F14" s="7"/>
      <c r="G14" s="7"/>
      <c r="H14" s="7"/>
      <c r="I14" s="7"/>
      <c r="J14" s="7"/>
      <c r="K14" s="7"/>
      <c r="L14" s="7"/>
      <c r="M14" s="7"/>
    </row>
    <row r="15" spans="1:14" ht="15.75">
      <c r="A15" s="7"/>
      <c r="B15" s="43"/>
      <c r="C15" s="7"/>
      <c r="D15" s="7"/>
      <c r="E15" s="7"/>
      <c r="F15" s="7"/>
      <c r="G15" s="7"/>
      <c r="H15" s="7"/>
      <c r="I15" s="7"/>
      <c r="J15" s="7"/>
      <c r="K15" s="7"/>
      <c r="L15" s="7"/>
      <c r="M15" s="7"/>
    </row>
    <row r="16" spans="1:14" ht="15.75">
      <c r="A16" s="7"/>
      <c r="B16" s="43"/>
      <c r="C16" s="7"/>
      <c r="D16" s="7"/>
      <c r="E16" s="7"/>
      <c r="F16" s="7"/>
      <c r="G16" s="7"/>
      <c r="H16" s="7"/>
      <c r="I16" s="7"/>
      <c r="J16" s="7"/>
      <c r="K16" s="7"/>
      <c r="L16" s="7"/>
      <c r="M16" s="7"/>
    </row>
    <row r="17" spans="1:33" ht="15.75">
      <c r="A17" s="7"/>
      <c r="B17" s="34" t="s">
        <v>9129</v>
      </c>
      <c r="C17" s="7"/>
      <c r="D17" s="7"/>
      <c r="E17" s="7"/>
      <c r="F17" s="7"/>
      <c r="G17" s="7"/>
      <c r="H17" s="7"/>
      <c r="I17" s="7"/>
      <c r="J17" s="7"/>
      <c r="K17" s="7"/>
      <c r="L17" s="7"/>
      <c r="M17" s="7"/>
    </row>
    <row r="18" spans="1:33" ht="15">
      <c r="A18" s="7"/>
      <c r="B18" s="309" t="s">
        <v>22</v>
      </c>
      <c r="C18" s="147"/>
      <c r="D18" s="257" t="str">
        <f>$AG$18</f>
        <v>EPA O&amp;G Tool defaults not displayed in the table below because well type has not been selected</v>
      </c>
      <c r="E18" s="7"/>
      <c r="F18" s="139"/>
      <c r="G18" s="7"/>
      <c r="H18" s="139"/>
      <c r="I18" s="7"/>
      <c r="J18" s="7"/>
      <c r="K18" s="7"/>
      <c r="L18" s="7"/>
      <c r="M18" s="7"/>
      <c r="AG18" s="66" t="str">
        <f>IF(C18="","EPA O&amp;G Tool defaults not displayed in the table below because well type has not been selected","")</f>
        <v>EPA O&amp;G Tool defaults not displayed in the table below because well type has not been selected</v>
      </c>
    </row>
    <row r="19" spans="1:33" ht="15">
      <c r="A19" s="7"/>
      <c r="B19" s="256" t="s">
        <v>71</v>
      </c>
      <c r="C19" s="147"/>
      <c r="D19" s="240"/>
    </row>
    <row r="20" spans="1:33" s="10" customFormat="1" ht="12.75" customHeight="1">
      <c r="T20" s="9"/>
    </row>
    <row r="21" spans="1:33" s="6" customFormat="1" ht="27.75" customHeight="1">
      <c r="A21" s="11"/>
      <c r="B21" s="159"/>
      <c r="C21" s="173"/>
      <c r="D21" s="153" t="s">
        <v>422</v>
      </c>
      <c r="E21" s="155"/>
      <c r="F21" s="153" t="s">
        <v>78</v>
      </c>
      <c r="G21" s="155"/>
      <c r="H21" s="153" t="s">
        <v>79</v>
      </c>
      <c r="I21" s="155"/>
      <c r="J21" s="153" t="s">
        <v>68</v>
      </c>
      <c r="K21" s="155"/>
      <c r="L21" s="153" t="s">
        <v>423</v>
      </c>
      <c r="M21" s="155"/>
      <c r="N21" s="153" t="s">
        <v>2519</v>
      </c>
      <c r="O21" s="155"/>
    </row>
    <row r="22" spans="1:33" s="6" customFormat="1" ht="34.5" customHeight="1">
      <c r="A22" s="11"/>
      <c r="B22" s="160"/>
      <c r="C22" s="174"/>
      <c r="D22" s="144" t="s">
        <v>2523</v>
      </c>
      <c r="E22" s="144" t="s">
        <v>75</v>
      </c>
      <c r="F22" s="144" t="s">
        <v>2523</v>
      </c>
      <c r="G22" s="144" t="s">
        <v>75</v>
      </c>
      <c r="H22" s="144" t="s">
        <v>2523</v>
      </c>
      <c r="I22" s="144" t="s">
        <v>75</v>
      </c>
      <c r="J22" s="144" t="s">
        <v>2523</v>
      </c>
      <c r="K22" s="144" t="s">
        <v>75</v>
      </c>
      <c r="L22" s="144" t="s">
        <v>2523</v>
      </c>
      <c r="M22" s="144" t="s">
        <v>75</v>
      </c>
      <c r="N22" s="144" t="s">
        <v>2523</v>
      </c>
      <c r="O22" s="144" t="s">
        <v>75</v>
      </c>
    </row>
    <row r="23" spans="1:33" s="6" customFormat="1" ht="15">
      <c r="A23" s="11"/>
      <c r="B23" s="172" t="s">
        <v>9115</v>
      </c>
      <c r="C23" s="172"/>
      <c r="D23" s="172"/>
      <c r="E23" s="172"/>
      <c r="F23" s="172"/>
      <c r="G23" s="172"/>
      <c r="H23" s="172"/>
      <c r="I23" s="172"/>
      <c r="J23" s="172"/>
      <c r="K23" s="172"/>
      <c r="L23" s="172"/>
      <c r="M23" s="172"/>
      <c r="N23" s="172"/>
      <c r="O23" s="172"/>
    </row>
    <row r="24" spans="1:33" s="6" customFormat="1" ht="30.75" customHeight="1">
      <c r="A24" s="11"/>
      <c r="B24" s="310" t="s">
        <v>93</v>
      </c>
      <c r="C24" s="311" t="s">
        <v>2520</v>
      </c>
      <c r="D24" s="136" t="str">
        <f>IF(C18&lt;&gt;"Oil","N/A",(VLOOKUP(xref!$D$27&amp;","&amp;$C24,Default_Data!$G$4:$H$529,2,0)))</f>
        <v>N/A</v>
      </c>
      <c r="E24" s="129"/>
      <c r="F24" s="130" t="str">
        <f>IF(OR(C18="gas", C18="cbm")=FALSE,"N/A",VLOOKUP(xref!$D$27&amp;","&amp;$C24,IF(C18="Gas",Default_Data!$H$2094:$I$3876,Default_Data!$H$3869:$I$5643),2,0))</f>
        <v>N/A</v>
      </c>
      <c r="G24" s="129"/>
      <c r="H24" s="130" t="s">
        <v>92</v>
      </c>
      <c r="I24" s="129"/>
      <c r="J24" s="109" t="s">
        <v>113</v>
      </c>
      <c r="K24" s="129"/>
      <c r="L24" s="109" t="s">
        <v>113</v>
      </c>
      <c r="M24" s="129"/>
      <c r="N24" s="109" t="s">
        <v>113</v>
      </c>
      <c r="O24" s="129"/>
    </row>
    <row r="25" spans="1:33" s="6" customFormat="1" ht="30.75" customHeight="1">
      <c r="A25" s="11"/>
      <c r="B25" s="281"/>
      <c r="C25" s="312" t="s">
        <v>94</v>
      </c>
      <c r="D25" s="70" t="s">
        <v>92</v>
      </c>
      <c r="E25" s="315" t="s">
        <v>2521</v>
      </c>
      <c r="F25" s="72" t="s">
        <v>92</v>
      </c>
      <c r="G25" s="315" t="s">
        <v>2521</v>
      </c>
      <c r="H25" s="73" t="str">
        <f>IF(OR(C18="gas", C18="cbm")=FALSE,"N/A",VLOOKUP(xref!$D$27&amp;","&amp;C18&amp;" - "&amp;$C25, Default_Data!$H$532:$I$2091, 2, 0))</f>
        <v>N/A</v>
      </c>
      <c r="I25" s="71"/>
      <c r="J25" s="74"/>
      <c r="K25" s="315" t="s">
        <v>2521</v>
      </c>
      <c r="L25" s="74"/>
      <c r="M25" s="315" t="s">
        <v>2521</v>
      </c>
      <c r="N25" s="74"/>
      <c r="O25" s="315" t="s">
        <v>2521</v>
      </c>
    </row>
    <row r="26" spans="1:33" s="6" customFormat="1" ht="15">
      <c r="A26" s="11"/>
      <c r="B26" s="263" t="s">
        <v>2502</v>
      </c>
      <c r="C26" s="264"/>
      <c r="D26" s="73" t="str">
        <f>IF(C18&lt;&gt;"Oil","N/A",VLOOKUP(xref!$D$27&amp;","&amp;$B26,Default_Data!$G$4:$H$435,2,0))</f>
        <v>N/A</v>
      </c>
      <c r="E26" s="71"/>
      <c r="F26" s="73" t="str">
        <f>IF(OR(C18="gas", C18="cbm")=FALSE,"N/A",VLOOKUP(xref!$D$27&amp;",Lean Burn - "&amp;$B26,IF(C18="Gas",Default_Data!$H$2094:$I$3773,Default_Data!$H$3870:$I$5549),2,0)*F31+VLOOKUP(xref!$D$27&amp;",Rich Burn - "&amp;$B26,IF(C18="Gas",Default_Data!$H$2094:$I$3773,Default_Data!$H$3870:$I$5549),2,0)*F32)</f>
        <v>N/A</v>
      </c>
      <c r="G26" s="111"/>
      <c r="H26" s="73" t="str">
        <f>IF(OR(C18="gas", C18="cbm")=FALSE,"N/A",VLOOKUP(xref!$D$27&amp;",Lean Burn - "&amp;$B26,Default_Data!$H$532:$I$2091,2,0)*H31+VLOOKUP(xref!$D$27&amp;",Rich Burn - "&amp;$B26,Default_Data!$H$532:$I$2091,2,0)*H32)</f>
        <v>N/A</v>
      </c>
      <c r="I26" s="111"/>
      <c r="J26" s="74"/>
      <c r="K26" s="111"/>
      <c r="L26" s="74"/>
      <c r="M26" s="111"/>
      <c r="N26" s="74"/>
      <c r="O26" s="111"/>
    </row>
    <row r="27" spans="1:33" s="6" customFormat="1" ht="15" customHeight="1">
      <c r="A27" s="11"/>
      <c r="B27" s="263" t="s">
        <v>2498</v>
      </c>
      <c r="C27" s="264"/>
      <c r="D27" s="75" t="str">
        <f>IF(C18&lt;&gt;"Oil","N/A",VLOOKUP(xref!$D$27&amp;","&amp;$B27,Default_Data!$G$4:$H$435,2,0))</f>
        <v>N/A</v>
      </c>
      <c r="E27" s="110"/>
      <c r="F27" s="75" t="str">
        <f>IF(OR(C18="gas", C18="cbm")=FALSE,"N/A",VLOOKUP(xref!$D$27&amp;","&amp;$B27,IF(C18="Gas",Default_Data!$H$2094:$I$3773,Default_Data!$H$3869:$I$5549),2,0))</f>
        <v>N/A</v>
      </c>
      <c r="G27" s="111"/>
      <c r="H27" s="76" t="str">
        <f>IF(OR(C18="gas", C18="cbm")=FALSE,"N/A",VLOOKUP(xref!$D$27&amp;","&amp;$B27,Default_Data!$H$532:$I$2091,2,0))</f>
        <v>N/A</v>
      </c>
      <c r="I27" s="111"/>
      <c r="J27" s="74"/>
      <c r="K27" s="111"/>
      <c r="L27" s="74"/>
      <c r="M27" s="111"/>
      <c r="N27" s="74"/>
      <c r="O27" s="111"/>
    </row>
    <row r="28" spans="1:33" s="6" customFormat="1" ht="15" customHeight="1">
      <c r="A28" s="11"/>
      <c r="B28" s="267" t="s">
        <v>2494</v>
      </c>
      <c r="C28" s="268"/>
      <c r="D28" s="77" t="str">
        <f>IF(C18&lt;&gt;"Oil","N/A",VLOOKUP(xref!$D$27&amp;","&amp;$B28,Default_Data!$G$4:$H$435,2,0))</f>
        <v>N/A</v>
      </c>
      <c r="E28" s="78"/>
      <c r="F28" s="77" t="str">
        <f>IF(OR(C18="gas",C18="cbm")=FALSE,"N/A",0%)</f>
        <v>N/A</v>
      </c>
      <c r="G28" s="78"/>
      <c r="H28" s="77" t="str">
        <f>IF(OR(C18="gas",C18="cbm")=FALSE,"N/A",0%)</f>
        <v>N/A</v>
      </c>
      <c r="I28" s="78"/>
      <c r="J28" s="79"/>
      <c r="K28" s="78"/>
      <c r="L28" s="79"/>
      <c r="M28" s="78"/>
      <c r="N28" s="79"/>
      <c r="O28" s="78"/>
    </row>
    <row r="29" spans="1:33" s="6" customFormat="1" ht="15" customHeight="1">
      <c r="A29" s="11"/>
      <c r="B29" s="263" t="s">
        <v>6</v>
      </c>
      <c r="C29" s="264"/>
      <c r="D29" s="70" t="str">
        <f>IF(C18&lt;&gt;"Oil", "N/A","Natural Gas")</f>
        <v>N/A</v>
      </c>
      <c r="E29" s="71"/>
      <c r="F29" s="70" t="str">
        <f>IF(OR(C18="gas", C18="cbm")=FALSE,"N/A","Natural Gas")</f>
        <v>N/A</v>
      </c>
      <c r="G29" s="111"/>
      <c r="H29" s="70" t="str">
        <f>IF(OR(C18="gas", C18="cbm")=FALSE,"N/A","Natural Gas")</f>
        <v>N/A</v>
      </c>
      <c r="I29" s="111"/>
      <c r="J29" s="74"/>
      <c r="K29" s="111"/>
      <c r="L29" s="74"/>
      <c r="M29" s="111"/>
      <c r="N29" s="74"/>
      <c r="O29" s="111"/>
    </row>
    <row r="30" spans="1:33" s="6" customFormat="1" ht="34.5" customHeight="1">
      <c r="A30" s="11"/>
      <c r="B30" s="263" t="s">
        <v>2507</v>
      </c>
      <c r="C30" s="287"/>
      <c r="D30" s="70" t="s">
        <v>92</v>
      </c>
      <c r="E30" s="71"/>
      <c r="F30" s="70" t="s">
        <v>92</v>
      </c>
      <c r="G30" s="71"/>
      <c r="H30" s="70" t="s">
        <v>92</v>
      </c>
      <c r="I30" s="71"/>
      <c r="J30" s="74"/>
      <c r="K30" s="71"/>
      <c r="L30" s="74"/>
      <c r="M30" s="71"/>
      <c r="N30" s="74"/>
      <c r="O30" s="71"/>
    </row>
    <row r="31" spans="1:33" ht="15" customHeight="1">
      <c r="A31" s="7"/>
      <c r="B31" s="313" t="s">
        <v>12</v>
      </c>
      <c r="C31" s="312" t="s">
        <v>1</v>
      </c>
      <c r="D31" s="80" t="str">
        <f>IF(C18&lt;&gt;"Oil", "N/A",0%)</f>
        <v>N/A</v>
      </c>
      <c r="E31" s="121"/>
      <c r="F31" s="77" t="str">
        <f>IF(OR(C18="gas", C18="cbm")=FALSE,"N/A",VLOOKUP(xref!$D$27&amp;","&amp;$C31, IF(C18="Gas", Default_Data!$H$2094:$I$3773, Default_Data!$H$3870:$I$5549), 2, 0))</f>
        <v>N/A</v>
      </c>
      <c r="G31" s="78"/>
      <c r="H31" s="77" t="str">
        <f>IF(OR(C18="gas", C18="cbm")=FALSE,"N/A",VLOOKUP(xref!$D$27&amp;","&amp;$C31,Default_Data!$H$532:$I$2091,2,0))</f>
        <v>N/A</v>
      </c>
      <c r="I31" s="78"/>
      <c r="J31" s="81"/>
      <c r="K31" s="78"/>
      <c r="L31" s="81"/>
      <c r="M31" s="78"/>
      <c r="N31" s="81"/>
      <c r="O31" s="78"/>
    </row>
    <row r="32" spans="1:33" ht="15">
      <c r="A32" s="7"/>
      <c r="B32" s="310"/>
      <c r="C32" s="312" t="s">
        <v>0</v>
      </c>
      <c r="D32" s="77" t="str">
        <f>IF(C18&lt;&gt;"Oil", "N/A",100%)</f>
        <v>N/A</v>
      </c>
      <c r="E32" s="121"/>
      <c r="F32" s="77" t="str">
        <f>IF(OR(C18="gas", C18="cbm")=FALSE,"N/A",VLOOKUP(xref!$D$27&amp;","&amp;$C32,IF(C18="Gas",Default_Data!$H$2094:$I$3773,Default_Data!$H$3870:$I$5549),2,0))</f>
        <v>N/A</v>
      </c>
      <c r="G32" s="78"/>
      <c r="H32" s="77" t="str">
        <f>IF(OR(C18="gas", C18="cbm")=FALSE,"N/A",VLOOKUP(xref!$D$27&amp;","&amp;$C32,Default_Data!$H$532:$I$2091,2,0))</f>
        <v>N/A</v>
      </c>
      <c r="I32" s="78"/>
      <c r="J32" s="82"/>
      <c r="K32" s="78"/>
      <c r="L32" s="82"/>
      <c r="M32" s="78"/>
      <c r="N32" s="82"/>
      <c r="O32" s="78"/>
    </row>
    <row r="33" spans="1:33" ht="15" customHeight="1">
      <c r="A33" s="7"/>
      <c r="B33" s="172" t="s">
        <v>2495</v>
      </c>
      <c r="C33" s="172"/>
      <c r="D33" s="172"/>
      <c r="E33" s="172"/>
      <c r="F33" s="172"/>
      <c r="G33" s="172"/>
      <c r="H33" s="172"/>
      <c r="I33" s="172"/>
      <c r="J33" s="172"/>
      <c r="K33" s="172"/>
      <c r="L33" s="172"/>
      <c r="M33" s="172"/>
      <c r="N33" s="172"/>
      <c r="O33" s="172"/>
    </row>
    <row r="34" spans="1:33" ht="51" customHeight="1">
      <c r="A34" s="7"/>
      <c r="B34" s="281" t="s">
        <v>707</v>
      </c>
      <c r="C34" s="314" t="s">
        <v>708</v>
      </c>
      <c r="D34" s="83" t="s">
        <v>92</v>
      </c>
      <c r="E34" s="78"/>
      <c r="F34" s="83" t="s">
        <v>92</v>
      </c>
      <c r="G34" s="78"/>
      <c r="H34" s="83" t="s">
        <v>92</v>
      </c>
      <c r="I34" s="78"/>
      <c r="J34" s="84"/>
      <c r="K34" s="78"/>
      <c r="L34" s="84"/>
      <c r="M34" s="78"/>
      <c r="N34" s="84"/>
      <c r="O34" s="78"/>
    </row>
    <row r="35" spans="1:33" ht="31.5" customHeight="1">
      <c r="A35" s="7"/>
      <c r="B35" s="281"/>
      <c r="C35" s="314" t="s">
        <v>709</v>
      </c>
      <c r="D35" s="83" t="str">
        <f>IF(C18&lt;&gt;"Oil","N/A","34%/0%/57%")</f>
        <v>N/A</v>
      </c>
      <c r="E35" s="78"/>
      <c r="F35" s="83" t="str">
        <f>IF(OR(C18="gas", C18="CBM"),"34%/0%/57%", "N/A")</f>
        <v>N/A</v>
      </c>
      <c r="G35" s="78"/>
      <c r="H35" s="83" t="str">
        <f>IF(OR(C18="gas", C18="CBM"),"34%/0%/57%", "N/A")</f>
        <v>N/A</v>
      </c>
      <c r="I35" s="78"/>
      <c r="J35" s="85"/>
      <c r="K35" s="78"/>
      <c r="L35" s="85"/>
      <c r="M35" s="78"/>
      <c r="N35" s="85"/>
      <c r="O35" s="78"/>
    </row>
    <row r="36" spans="1:33" ht="14.25" customHeight="1">
      <c r="A36" s="7"/>
      <c r="B36" s="267" t="s">
        <v>424</v>
      </c>
      <c r="C36" s="273"/>
      <c r="D36" s="83" t="str">
        <f>IF(C18&lt;&gt;"Oil","N/A","40")</f>
        <v>N/A</v>
      </c>
      <c r="E36" s="71"/>
      <c r="F36" s="102" t="str">
        <f>IF(OR(C18="gas", C18="CBM"),40, "N/A")</f>
        <v>N/A</v>
      </c>
      <c r="G36" s="71"/>
      <c r="H36" s="86" t="str">
        <f>IF(OR(C18="gas", C18="CBM"),40, "N/A")</f>
        <v>N/A</v>
      </c>
      <c r="I36" s="71"/>
      <c r="J36" s="87"/>
      <c r="K36" s="71"/>
      <c r="L36" s="87"/>
      <c r="M36" s="71"/>
      <c r="N36" s="87"/>
      <c r="O36" s="71"/>
    </row>
    <row r="37" spans="1:33" s="66" customFormat="1" hidden="1">
      <c r="A37" s="89"/>
      <c r="B37" s="105" t="s">
        <v>691</v>
      </c>
      <c r="E37" s="66" t="str">
        <f>IF(E38&gt;0,D21&amp;", ", "")</f>
        <v/>
      </c>
      <c r="G37" s="66" t="str">
        <f>IF(G38&gt;0,F21&amp;", ", "")</f>
        <v/>
      </c>
      <c r="I37" s="66" t="str">
        <f>IF(I38&gt;0,H21&amp;", ", "")</f>
        <v/>
      </c>
      <c r="K37" s="66" t="str">
        <f>IF(K38&gt;0,J21&amp;", ", "")</f>
        <v xml:space="preserve">Generators, </v>
      </c>
      <c r="M37" s="66" t="str">
        <f>IF(M38&gt;0,L21&amp;", ", "")</f>
        <v xml:space="preserve">Water Pump Engines, </v>
      </c>
      <c r="O37" s="66" t="str">
        <f>IF(O38&gt;0,N21&amp;", ", "")</f>
        <v xml:space="preserve">Vapor Recovery Engines (VRUs), </v>
      </c>
    </row>
    <row r="38" spans="1:33" s="66" customFormat="1" ht="15.75" hidden="1">
      <c r="A38" s="89"/>
      <c r="C38" s="66" t="str">
        <f>IF(LEN(E37&amp;G37&amp;I37&amp;K37&amp;M37&amp;O37)=0, "", LEFT(E37&amp;G37&amp;I37&amp;K37&amp;M37&amp;O37, LEN(E37&amp;G37&amp;I37&amp;K37&amp;M37&amp;O37)-2))</f>
        <v>Generators, Water Pump Engines, Vapor Recovery Engines (VRUs)</v>
      </c>
      <c r="D38" s="236"/>
      <c r="E38" s="66">
        <f>IF(C18="Oil", COUNTA(E24:E32)+COUNTA(E34:E36), 0)</f>
        <v>0</v>
      </c>
      <c r="G38" s="66">
        <f>IF(OR(C18="gas", C18="cbm"), COUNTA(G24:G32)+COUNTA(G34:G36), 0)</f>
        <v>0</v>
      </c>
      <c r="I38" s="66">
        <f>IF(OR(C18="gas", C18="cbm"), COUNTA(I24:I32)+COUNTA(I34:I36), 0)</f>
        <v>0</v>
      </c>
      <c r="K38" s="66">
        <f>COUNTA(K24:K32)+COUNTA(K34:K36)</f>
        <v>1</v>
      </c>
      <c r="M38" s="66">
        <f>COUNTA(M24:M32)+COUNTA(M34:M36)</f>
        <v>1</v>
      </c>
      <c r="O38" s="66">
        <f>COUNTA(O24:O32)+COUNTA(O34:O36)</f>
        <v>1</v>
      </c>
    </row>
    <row r="39" spans="1:33" ht="15.75">
      <c r="A39" s="7"/>
      <c r="D39" s="239"/>
    </row>
    <row r="40" spans="1:33" ht="15.75">
      <c r="A40" s="7"/>
      <c r="C40" s="66"/>
      <c r="D40" s="236"/>
      <c r="E40" s="66"/>
      <c r="F40" s="66"/>
      <c r="G40" s="66"/>
      <c r="H40" s="66"/>
      <c r="I40" s="66"/>
      <c r="J40" s="66"/>
      <c r="K40" s="66"/>
      <c r="L40" s="66"/>
      <c r="M40" s="66"/>
    </row>
    <row r="41" spans="1:33">
      <c r="A41" s="7"/>
    </row>
    <row r="42" spans="1:33" ht="15.75">
      <c r="A42" s="7"/>
      <c r="B42" s="34" t="s">
        <v>9130</v>
      </c>
      <c r="C42" s="7"/>
      <c r="D42" s="7"/>
      <c r="E42" s="7"/>
      <c r="F42" s="7"/>
      <c r="G42" s="7"/>
      <c r="H42" s="7"/>
      <c r="I42" s="7"/>
      <c r="J42" s="7"/>
      <c r="K42" s="7"/>
      <c r="L42" s="7"/>
      <c r="M42" s="7"/>
    </row>
    <row r="43" spans="1:33" ht="15">
      <c r="A43" s="7"/>
      <c r="B43" s="309" t="s">
        <v>22</v>
      </c>
      <c r="C43" s="147" t="s">
        <v>55</v>
      </c>
      <c r="D43" s="257" t="str">
        <f>$AG$43</f>
        <v/>
      </c>
      <c r="E43" s="7"/>
      <c r="F43" s="7"/>
      <c r="G43" s="7"/>
      <c r="H43" s="7"/>
      <c r="I43" s="7"/>
      <c r="J43" s="7"/>
      <c r="K43" s="7"/>
      <c r="L43" s="7"/>
      <c r="M43" s="7"/>
      <c r="AG43" s="66" t="str">
        <f>IF(C43="","EPA O&amp;G Tool defaults not displayed in the table below because well type have not been selected","")</f>
        <v/>
      </c>
    </row>
    <row r="44" spans="1:33" ht="15">
      <c r="A44" s="7"/>
      <c r="B44" s="256" t="s">
        <v>71</v>
      </c>
      <c r="C44" s="147"/>
      <c r="D44" s="240"/>
    </row>
    <row r="45" spans="1:33">
      <c r="A45" s="8"/>
    </row>
    <row r="46" spans="1:33" ht="22.5" customHeight="1">
      <c r="A46" s="11"/>
      <c r="B46" s="258"/>
      <c r="C46" s="316"/>
      <c r="D46" s="227" t="s">
        <v>422</v>
      </c>
      <c r="E46" s="229"/>
      <c r="F46" s="227" t="s">
        <v>78</v>
      </c>
      <c r="G46" s="229"/>
      <c r="H46" s="227" t="s">
        <v>79</v>
      </c>
      <c r="I46" s="229"/>
      <c r="J46" s="227" t="s">
        <v>68</v>
      </c>
      <c r="K46" s="229"/>
      <c r="L46" s="227" t="s">
        <v>423</v>
      </c>
      <c r="M46" s="229"/>
      <c r="N46" s="227" t="s">
        <v>2519</v>
      </c>
      <c r="O46" s="229"/>
    </row>
    <row r="47" spans="1:33" ht="42.75" customHeight="1">
      <c r="A47" s="11"/>
      <c r="B47" s="260"/>
      <c r="C47" s="317"/>
      <c r="D47" s="226" t="s">
        <v>2523</v>
      </c>
      <c r="E47" s="226" t="s">
        <v>75</v>
      </c>
      <c r="F47" s="226" t="s">
        <v>2523</v>
      </c>
      <c r="G47" s="226" t="s">
        <v>75</v>
      </c>
      <c r="H47" s="226" t="s">
        <v>2523</v>
      </c>
      <c r="I47" s="226" t="s">
        <v>75</v>
      </c>
      <c r="J47" s="226" t="s">
        <v>2523</v>
      </c>
      <c r="K47" s="226" t="s">
        <v>75</v>
      </c>
      <c r="L47" s="226" t="s">
        <v>2523</v>
      </c>
      <c r="M47" s="226" t="s">
        <v>75</v>
      </c>
      <c r="N47" s="226" t="s">
        <v>2523</v>
      </c>
      <c r="O47" s="226" t="s">
        <v>75</v>
      </c>
    </row>
    <row r="48" spans="1:33" ht="15">
      <c r="A48" s="11"/>
      <c r="B48" s="172" t="s">
        <v>9115</v>
      </c>
      <c r="C48" s="172"/>
      <c r="D48" s="172"/>
      <c r="E48" s="172"/>
      <c r="F48" s="172"/>
      <c r="G48" s="172"/>
      <c r="H48" s="172"/>
      <c r="I48" s="172"/>
      <c r="J48" s="172"/>
      <c r="K48" s="172"/>
      <c r="L48" s="172"/>
      <c r="M48" s="172"/>
      <c r="N48" s="172"/>
      <c r="O48" s="172"/>
    </row>
    <row r="49" spans="1:15" ht="30">
      <c r="A49" s="11"/>
      <c r="B49" s="310" t="s">
        <v>93</v>
      </c>
      <c r="C49" s="311" t="s">
        <v>2520</v>
      </c>
      <c r="D49" s="136" t="str">
        <f>IF(C43&lt;&gt;"Oil","N/A",(VLOOKUP(xref!$D$27&amp;","&amp;$C49,Default_Data!$G$4:$H$529,2,0)))</f>
        <v>N/A</v>
      </c>
      <c r="E49" s="129"/>
      <c r="F49" s="130" t="e">
        <f>IF(OR(C43="gas", C43="cbm")=FALSE,"N/A",VLOOKUP(xref!$D$27&amp;","&amp;$C49,IF(C43="Gas",Default_Data!$H$2094:$I$3876,Default_Data!$H$3869:$I$5643),2,0))</f>
        <v>#N/A</v>
      </c>
      <c r="G49" s="129"/>
      <c r="H49" s="130" t="s">
        <v>92</v>
      </c>
      <c r="I49" s="129"/>
      <c r="J49" s="109" t="s">
        <v>113</v>
      </c>
      <c r="K49" s="129"/>
      <c r="L49" s="109" t="s">
        <v>113</v>
      </c>
      <c r="M49" s="129"/>
      <c r="N49" s="109" t="s">
        <v>113</v>
      </c>
      <c r="O49" s="129"/>
    </row>
    <row r="50" spans="1:15" ht="30">
      <c r="A50" s="11"/>
      <c r="B50" s="281"/>
      <c r="C50" s="312" t="s">
        <v>94</v>
      </c>
      <c r="D50" s="70" t="s">
        <v>92</v>
      </c>
      <c r="E50" s="315" t="s">
        <v>2521</v>
      </c>
      <c r="F50" s="72" t="s">
        <v>92</v>
      </c>
      <c r="G50" s="315" t="s">
        <v>2521</v>
      </c>
      <c r="H50" s="73" t="e">
        <f>IF(OR(C43="gas", C43="cbm")=FALSE,"N/A",VLOOKUP(xref!$D$27&amp;","&amp;C43&amp;" - "&amp;$C50, Default_Data!$H$532:$I$2091, 2, 0))</f>
        <v>#N/A</v>
      </c>
      <c r="I50" s="71"/>
      <c r="J50" s="74"/>
      <c r="K50" s="315" t="s">
        <v>2521</v>
      </c>
      <c r="L50" s="74"/>
      <c r="M50" s="315" t="s">
        <v>2521</v>
      </c>
      <c r="N50" s="74"/>
      <c r="O50" s="315" t="s">
        <v>2521</v>
      </c>
    </row>
    <row r="51" spans="1:15" ht="15">
      <c r="A51" s="11"/>
      <c r="B51" s="263" t="s">
        <v>2502</v>
      </c>
      <c r="C51" s="264"/>
      <c r="D51" s="75" t="str">
        <f>IF(C43&lt;&gt;"Oil","N/A",VLOOKUP(xref!$D$27&amp;","&amp;$B51,Default_Data!$G$4:$H$435,2,0))</f>
        <v>N/A</v>
      </c>
      <c r="E51" s="111"/>
      <c r="F51" s="73" t="e">
        <f>IF(OR(C43="gas", C43="cbm")=FALSE,"N/A",VLOOKUP(xref!$D$27&amp;",Lean Burn - "&amp;$B51,IF(C43="Gas",Default_Data!$H$2094:$I$3773,Default_Data!$H$3870:$I$5549),2,0)*F56+VLOOKUP(xref!$D$27&amp;",Rich Burn - "&amp;$B51,IF(C43="Gas",Default_Data!$H$2094:$I$3773,Default_Data!$H$3870:$I$5549),2,0)*F57)</f>
        <v>#N/A</v>
      </c>
      <c r="G51" s="111"/>
      <c r="H51" s="73" t="e">
        <f>IF(OR(C43="gas", C43="cbm")=FALSE,"N/A",VLOOKUP(xref!$D$27&amp;",Lean Burn - "&amp;$B51,Default_Data!$H$532:$I$2091,2,0)*H56+VLOOKUP(xref!$D$27&amp;",Rich Burn - "&amp;$B51,Default_Data!$H$532:$I$2091,2,0)*H57)</f>
        <v>#N/A</v>
      </c>
      <c r="I51" s="111"/>
      <c r="J51" s="74"/>
      <c r="K51" s="111"/>
      <c r="L51" s="74"/>
      <c r="M51" s="111"/>
      <c r="N51" s="74"/>
      <c r="O51" s="111"/>
    </row>
    <row r="52" spans="1:15" ht="15" customHeight="1">
      <c r="A52" s="11"/>
      <c r="B52" s="263" t="s">
        <v>2498</v>
      </c>
      <c r="C52" s="264"/>
      <c r="D52" s="76" t="str">
        <f>IF(C43&lt;&gt;"Oil","N/A",VLOOKUP(xref!$D$27&amp;","&amp;$B52,Default_Data!$G$4:$H$435,2,0))</f>
        <v>N/A</v>
      </c>
      <c r="E52" s="111"/>
      <c r="F52" s="75" t="e">
        <f>IF(OR(C43="gas", C43="cbm")=FALSE,"N/A",VLOOKUP(xref!$D$27&amp;","&amp;$B52,IF(C43="Gas",Default_Data!$H$2094:$I$3773,Default_Data!$H$3870:$I$5549),2,0))</f>
        <v>#N/A</v>
      </c>
      <c r="G52" s="111"/>
      <c r="H52" s="76" t="e">
        <f>IF(OR(C43="gas", C43="cbm")=FALSE,"N/A",VLOOKUP(xref!$D$27&amp;","&amp;$B52,Default_Data!$H$532:$I$2091,2,0))</f>
        <v>#N/A</v>
      </c>
      <c r="I52" s="111"/>
      <c r="J52" s="74"/>
      <c r="K52" s="111"/>
      <c r="L52" s="74"/>
      <c r="M52" s="111"/>
      <c r="N52" s="74"/>
      <c r="O52" s="111"/>
    </row>
    <row r="53" spans="1:15" ht="15">
      <c r="A53" s="11"/>
      <c r="B53" s="267" t="s">
        <v>2494</v>
      </c>
      <c r="C53" s="268"/>
      <c r="D53" s="77" t="str">
        <f>IF(C43&lt;&gt;"Oil","N/A",VLOOKUP(xref!$D$27&amp;","&amp;$B53,Default_Data!$G$4:$H$435,2,0))</f>
        <v>N/A</v>
      </c>
      <c r="E53" s="78"/>
      <c r="F53" s="77">
        <f>IF(OR(C43="gas",C43="cbm")=FALSE,"N/A",0%)</f>
        <v>0</v>
      </c>
      <c r="G53" s="78"/>
      <c r="H53" s="77">
        <f>IF(OR(C43="gas", C43="cbm")=FALSE,"N/A",0%)</f>
        <v>0</v>
      </c>
      <c r="I53" s="78"/>
      <c r="J53" s="79"/>
      <c r="K53" s="78"/>
      <c r="L53" s="79"/>
      <c r="M53" s="78"/>
      <c r="N53" s="79"/>
      <c r="O53" s="78"/>
    </row>
    <row r="54" spans="1:15" ht="15">
      <c r="A54" s="11"/>
      <c r="B54" s="263" t="s">
        <v>6</v>
      </c>
      <c r="C54" s="264"/>
      <c r="D54" s="70" t="str">
        <f>IF(C43&lt;&gt;"Oil", "N/A","Natural Gas")</f>
        <v>N/A</v>
      </c>
      <c r="E54" s="71"/>
      <c r="F54" s="70" t="str">
        <f>IF(OR(C43="gas", C43="cbm")=FALSE,"N/A","Natural Gas")</f>
        <v>Natural Gas</v>
      </c>
      <c r="G54" s="111"/>
      <c r="H54" s="70" t="str">
        <f>IF(OR(C43="gas", C43="cbm")=FALSE,"N/A","Natural Gas")</f>
        <v>Natural Gas</v>
      </c>
      <c r="I54" s="111"/>
      <c r="J54" s="74"/>
      <c r="K54" s="71"/>
      <c r="L54" s="74"/>
      <c r="M54" s="71"/>
      <c r="N54" s="74"/>
      <c r="O54" s="71"/>
    </row>
    <row r="55" spans="1:15" ht="36" customHeight="1">
      <c r="A55" s="11"/>
      <c r="B55" s="263" t="s">
        <v>2507</v>
      </c>
      <c r="C55" s="287"/>
      <c r="D55" s="70" t="s">
        <v>92</v>
      </c>
      <c r="E55" s="71"/>
      <c r="F55" s="70" t="s">
        <v>92</v>
      </c>
      <c r="G55" s="71"/>
      <c r="H55" s="70" t="s">
        <v>92</v>
      </c>
      <c r="I55" s="71"/>
      <c r="J55" s="74"/>
      <c r="K55" s="71"/>
      <c r="L55" s="74"/>
      <c r="M55" s="71"/>
      <c r="N55" s="74"/>
      <c r="O55" s="71"/>
    </row>
    <row r="56" spans="1:15" ht="15">
      <c r="A56" s="7"/>
      <c r="B56" s="313" t="s">
        <v>12</v>
      </c>
      <c r="C56" s="312" t="s">
        <v>1</v>
      </c>
      <c r="D56" s="80" t="str">
        <f>IF(C43&lt;&gt;"Oil", "N/A",0%)</f>
        <v>N/A</v>
      </c>
      <c r="E56" s="78"/>
      <c r="F56" s="77" t="e">
        <f>IF(OR(C43="gas", C43="cbm")=FALSE,"N/A",VLOOKUP(xref!$D$27&amp;","&amp;$C56, IF(C43="Gas", Default_Data!$H$2094:$I$3773, Default_Data!$H$3870:$I$5549), 2, 0))</f>
        <v>#N/A</v>
      </c>
      <c r="G56" s="78"/>
      <c r="H56" s="77" t="e">
        <f>IF(OR(C43="gas", C43="cbm")=FALSE,"N/A",VLOOKUP(xref!$D$27&amp;","&amp;$C56,Default_Data!$H$532:$I$2091,2,0))</f>
        <v>#N/A</v>
      </c>
      <c r="I56" s="78"/>
      <c r="J56" s="81"/>
      <c r="K56" s="78"/>
      <c r="L56" s="81"/>
      <c r="M56" s="78"/>
      <c r="N56" s="81"/>
      <c r="O56" s="78"/>
    </row>
    <row r="57" spans="1:15" ht="15">
      <c r="A57" s="7"/>
      <c r="B57" s="318"/>
      <c r="C57" s="319" t="s">
        <v>0</v>
      </c>
      <c r="D57" s="131" t="str">
        <f>IF(C43&lt;&gt;"Oil", "N/A",100%)</f>
        <v>N/A</v>
      </c>
      <c r="E57" s="132"/>
      <c r="F57" s="131" t="e">
        <f>IF(OR(C43="gas", C43="cbm")=FALSE,"N/A",VLOOKUP(xref!$D$27&amp;","&amp;$C57,IF(C43="Gas",Default_Data!$H$2094:$I$3773,Default_Data!$H$3870:$I$5549),2,0))</f>
        <v>#N/A</v>
      </c>
      <c r="G57" s="132"/>
      <c r="H57" s="131" t="e">
        <f>IF(OR(C43="gas", C43="cbm")=FALSE,"N/A",VLOOKUP(xref!$D$27&amp;","&amp;$C57,Default_Data!$H$532:$I$2091,2,0))</f>
        <v>#N/A</v>
      </c>
      <c r="I57" s="132"/>
      <c r="J57" s="133"/>
      <c r="K57" s="132"/>
      <c r="L57" s="133"/>
      <c r="M57" s="132"/>
      <c r="N57" s="133"/>
      <c r="O57" s="132"/>
    </row>
    <row r="58" spans="1:15" ht="15">
      <c r="A58" s="7"/>
      <c r="B58" s="172" t="s">
        <v>2495</v>
      </c>
      <c r="C58" s="172"/>
      <c r="D58" s="172"/>
      <c r="E58" s="172"/>
      <c r="F58" s="172"/>
      <c r="G58" s="172"/>
      <c r="H58" s="172"/>
      <c r="I58" s="172"/>
      <c r="J58" s="172"/>
      <c r="K58" s="172"/>
      <c r="L58" s="172"/>
      <c r="M58" s="172"/>
      <c r="N58" s="172"/>
      <c r="O58" s="172"/>
    </row>
    <row r="59" spans="1:15" ht="30">
      <c r="A59" s="7"/>
      <c r="B59" s="310" t="s">
        <v>707</v>
      </c>
      <c r="C59" s="320" t="s">
        <v>708</v>
      </c>
      <c r="D59" s="134" t="s">
        <v>92</v>
      </c>
      <c r="E59" s="135"/>
      <c r="F59" s="134" t="s">
        <v>92</v>
      </c>
      <c r="G59" s="135"/>
      <c r="H59" s="134" t="s">
        <v>92</v>
      </c>
      <c r="I59" s="135"/>
      <c r="J59" s="85"/>
      <c r="K59" s="135"/>
      <c r="L59" s="85"/>
      <c r="M59" s="135"/>
      <c r="N59" s="85"/>
      <c r="O59" s="135"/>
    </row>
    <row r="60" spans="1:15" ht="30">
      <c r="A60" s="7"/>
      <c r="B60" s="281"/>
      <c r="C60" s="314" t="s">
        <v>709</v>
      </c>
      <c r="D60" s="83" t="str">
        <f>IF(C43&lt;&gt;"Oil","N/A","34%/0%/57%")</f>
        <v>N/A</v>
      </c>
      <c r="E60" s="78"/>
      <c r="F60" s="83" t="str">
        <f>IF(OR(C43="gas", C43="CBM"),"34%/0%/57%", "N/A")</f>
        <v>34%/0%/57%</v>
      </c>
      <c r="G60" s="78"/>
      <c r="H60" s="83" t="str">
        <f>IF(OR(C43="gas", C43="CBM"),"34%/0%/57%", "N/A")</f>
        <v>34%/0%/57%</v>
      </c>
      <c r="I60" s="78"/>
      <c r="J60" s="85"/>
      <c r="K60" s="78"/>
      <c r="L60" s="85"/>
      <c r="M60" s="78"/>
      <c r="N60" s="85"/>
      <c r="O60" s="78"/>
    </row>
    <row r="61" spans="1:15" ht="12.75" customHeight="1">
      <c r="A61" s="7"/>
      <c r="B61" s="267" t="s">
        <v>424</v>
      </c>
      <c r="C61" s="273"/>
      <c r="D61" s="83" t="str">
        <f>IF(C43&lt;&gt;"Oil","N/A","40")</f>
        <v>N/A</v>
      </c>
      <c r="E61" s="71"/>
      <c r="F61" s="102">
        <f>IF(OR(C43="gas", C43="CBM"),40, "N/A")</f>
        <v>40</v>
      </c>
      <c r="G61" s="71"/>
      <c r="H61" s="86">
        <f>IF(OR(C43="gas", C43="CBM"),40, "N/A")</f>
        <v>40</v>
      </c>
      <c r="I61" s="71"/>
      <c r="J61" s="87"/>
      <c r="K61" s="71"/>
      <c r="L61" s="87"/>
      <c r="M61" s="71"/>
      <c r="N61" s="87"/>
      <c r="O61" s="71"/>
    </row>
    <row r="62" spans="1:15" hidden="1">
      <c r="B62" s="105" t="s">
        <v>691</v>
      </c>
      <c r="C62" s="66"/>
      <c r="D62" s="66"/>
      <c r="E62" s="66" t="str">
        <f>IF(E63&gt;0,D46&amp;", ", "")</f>
        <v/>
      </c>
      <c r="F62" s="66"/>
      <c r="G62" s="66" t="str">
        <f>IF(G63&gt;0,F46&amp;", ", "")</f>
        <v xml:space="preserve">Wellhead Compressor Engines, </v>
      </c>
      <c r="H62" s="66"/>
      <c r="I62" s="66" t="str">
        <f>IF(I63&gt;0,H46&amp;", ", "")</f>
        <v/>
      </c>
      <c r="J62" s="66"/>
      <c r="K62" s="66" t="str">
        <f>IF(K63&gt;0,J46&amp;", ", "")</f>
        <v xml:space="preserve">Generators, </v>
      </c>
      <c r="L62" s="289"/>
      <c r="M62" s="66" t="str">
        <f>IF(M63&gt;0,L46&amp;", ", "")</f>
        <v xml:space="preserve">Water Pump Engines, </v>
      </c>
      <c r="N62" s="66"/>
      <c r="O62" s="66" t="str">
        <f>IF(O63&gt;0,N46&amp;", ", "")</f>
        <v xml:space="preserve">Vapor Recovery Engines (VRUs), </v>
      </c>
    </row>
    <row r="63" spans="1:15" ht="15.75" hidden="1">
      <c r="B63" s="66"/>
      <c r="C63" s="66" t="str">
        <f>IF(LEN(E62&amp;G62&amp;I62&amp;K62&amp;M62&amp;O62)=0, "", LEFT(E62&amp;G62&amp;I62&amp;K62&amp;M62&amp;O62, LEN(E62&amp;G62&amp;I62&amp;K62&amp;M62&amp;O62)-2))</f>
        <v>Wellhead Compressor Engines, Generators, Water Pump Engines, Vapor Recovery Engines (VRUs)</v>
      </c>
      <c r="D63" s="236"/>
      <c r="E63" s="66">
        <f>IF(C43="Oil", COUNTA(E49:E57)+COUNTA(E59:E61), 0)</f>
        <v>0</v>
      </c>
      <c r="F63" s="66"/>
      <c r="G63" s="66">
        <f>IF(OR(C43="gas", C43="cbm"), COUNTA(G49:G57)+COUNTA(G59:G61), 0)</f>
        <v>1</v>
      </c>
      <c r="H63" s="66"/>
      <c r="I63" s="66">
        <f>IF(OR(C43="gas", C43="cbm"), COUNTA(I49:I57)+COUNTA(I59:I61), 0)</f>
        <v>0</v>
      </c>
      <c r="J63" s="66"/>
      <c r="K63" s="66">
        <f>COUNTA(K49:K57)+COUNTA(K59:K61)</f>
        <v>1</v>
      </c>
      <c r="L63" s="289"/>
      <c r="M63" s="66">
        <f>COUNTA(M49:M57)+COUNTA(M59:M61)</f>
        <v>1</v>
      </c>
      <c r="N63" s="66"/>
      <c r="O63" s="66">
        <f>COUNTA(O49:O57)+COUNTA(O59:O61)</f>
        <v>1</v>
      </c>
    </row>
    <row r="64" spans="1:15">
      <c r="L64" s="240"/>
    </row>
    <row r="67" spans="2:33" ht="15.75">
      <c r="B67" s="34" t="s">
        <v>9131</v>
      </c>
      <c r="C67" s="7"/>
      <c r="D67" s="7"/>
      <c r="E67" s="7"/>
      <c r="F67" s="7"/>
      <c r="G67" s="7"/>
      <c r="H67" s="7"/>
      <c r="I67" s="7"/>
      <c r="J67" s="7"/>
      <c r="K67" s="7"/>
      <c r="L67" s="7"/>
      <c r="M67" s="7"/>
    </row>
    <row r="68" spans="2:33" ht="15">
      <c r="B68" s="309" t="s">
        <v>22</v>
      </c>
      <c r="C68" s="147"/>
      <c r="D68" s="257" t="str">
        <f>$AG$68</f>
        <v>EPA O&amp;G Tool defaults not displayed in the table below because well type have not been selected</v>
      </c>
      <c r="E68" s="7"/>
      <c r="F68" s="7"/>
      <c r="G68" s="7"/>
      <c r="H68" s="7"/>
      <c r="I68" s="7"/>
      <c r="J68" s="7"/>
      <c r="K68" s="7"/>
      <c r="L68" s="7"/>
      <c r="M68" s="7"/>
      <c r="AG68" s="66" t="str">
        <f>IF(C68="","EPA O&amp;G Tool defaults not displayed in the table below because well type have not been selected","")</f>
        <v>EPA O&amp;G Tool defaults not displayed in the table below because well type have not been selected</v>
      </c>
    </row>
    <row r="69" spans="2:33" ht="15">
      <c r="B69" s="256" t="s">
        <v>71</v>
      </c>
      <c r="C69" s="147"/>
      <c r="D69" s="240"/>
    </row>
    <row r="70" spans="2:33">
      <c r="B70" s="240"/>
      <c r="D70" s="240"/>
    </row>
    <row r="71" spans="2:33" ht="22.5" customHeight="1">
      <c r="B71" s="258"/>
      <c r="C71" s="316"/>
      <c r="D71" s="227" t="s">
        <v>422</v>
      </c>
      <c r="E71" s="229"/>
      <c r="F71" s="227" t="s">
        <v>78</v>
      </c>
      <c r="G71" s="229"/>
      <c r="H71" s="227" t="s">
        <v>79</v>
      </c>
      <c r="I71" s="229"/>
      <c r="J71" s="227" t="s">
        <v>68</v>
      </c>
      <c r="K71" s="229"/>
      <c r="L71" s="227" t="s">
        <v>423</v>
      </c>
      <c r="M71" s="229"/>
      <c r="N71" s="227" t="s">
        <v>2519</v>
      </c>
      <c r="O71" s="229"/>
    </row>
    <row r="72" spans="2:33" ht="42" customHeight="1">
      <c r="B72" s="260"/>
      <c r="C72" s="317"/>
      <c r="D72" s="226" t="s">
        <v>2523</v>
      </c>
      <c r="E72" s="226" t="s">
        <v>75</v>
      </c>
      <c r="F72" s="226" t="s">
        <v>2523</v>
      </c>
      <c r="G72" s="226" t="s">
        <v>75</v>
      </c>
      <c r="H72" s="226" t="s">
        <v>2523</v>
      </c>
      <c r="I72" s="226" t="s">
        <v>75</v>
      </c>
      <c r="J72" s="226" t="s">
        <v>2523</v>
      </c>
      <c r="K72" s="226" t="s">
        <v>75</v>
      </c>
      <c r="L72" s="226" t="s">
        <v>2523</v>
      </c>
      <c r="M72" s="226" t="s">
        <v>75</v>
      </c>
      <c r="N72" s="226" t="s">
        <v>2523</v>
      </c>
      <c r="O72" s="226" t="s">
        <v>75</v>
      </c>
    </row>
    <row r="73" spans="2:33" ht="15">
      <c r="B73" s="172" t="s">
        <v>9115</v>
      </c>
      <c r="C73" s="172"/>
      <c r="D73" s="172"/>
      <c r="E73" s="172"/>
      <c r="F73" s="172"/>
      <c r="G73" s="172"/>
      <c r="H73" s="172"/>
      <c r="I73" s="172"/>
      <c r="J73" s="172"/>
      <c r="K73" s="172"/>
      <c r="L73" s="172"/>
      <c r="M73" s="172"/>
      <c r="N73" s="172"/>
      <c r="O73" s="172"/>
    </row>
    <row r="74" spans="2:33" ht="30">
      <c r="B74" s="310" t="s">
        <v>93</v>
      </c>
      <c r="C74" s="311" t="s">
        <v>2520</v>
      </c>
      <c r="D74" s="136" t="str">
        <f>IF(C68&lt;&gt;"Oil","N/A",(VLOOKUP(xref!$D$27&amp;","&amp;$C74,Default_Data!$G$4:$H$529,2,0)))</f>
        <v>N/A</v>
      </c>
      <c r="E74" s="129"/>
      <c r="F74" s="130" t="str">
        <f>IF(OR(C68="gas", C68="cbm")=FALSE,"N/A",VLOOKUP(xref!$D$27&amp;","&amp;$C74,IF(C68="Gas",Default_Data!$H$2094:$I$3876,Default_Data!$H$3869:$I$5643),2,0))</f>
        <v>N/A</v>
      </c>
      <c r="G74" s="129"/>
      <c r="H74" s="130" t="s">
        <v>92</v>
      </c>
      <c r="I74" s="129"/>
      <c r="J74" s="109" t="s">
        <v>113</v>
      </c>
      <c r="K74" s="129"/>
      <c r="L74" s="109" t="s">
        <v>113</v>
      </c>
      <c r="M74" s="129"/>
      <c r="N74" s="109" t="s">
        <v>113</v>
      </c>
      <c r="O74" s="129"/>
    </row>
    <row r="75" spans="2:33" ht="30">
      <c r="B75" s="281"/>
      <c r="C75" s="312" t="s">
        <v>94</v>
      </c>
      <c r="D75" s="70" t="s">
        <v>92</v>
      </c>
      <c r="E75" s="315" t="s">
        <v>2521</v>
      </c>
      <c r="F75" s="72" t="s">
        <v>92</v>
      </c>
      <c r="G75" s="315" t="s">
        <v>2521</v>
      </c>
      <c r="H75" s="73" t="str">
        <f>IF(OR(C68="gas", C68="cbm")=FALSE,"N/A",VLOOKUP(xref!$D$27&amp;","&amp;C68&amp;" - "&amp;$C75, Default_Data!$H$532:$I$2091, 2, 0))</f>
        <v>N/A</v>
      </c>
      <c r="I75" s="71"/>
      <c r="J75" s="74"/>
      <c r="K75" s="315" t="s">
        <v>2521</v>
      </c>
      <c r="L75" s="74"/>
      <c r="M75" s="315" t="s">
        <v>2521</v>
      </c>
      <c r="N75" s="74"/>
      <c r="O75" s="315" t="s">
        <v>2521</v>
      </c>
    </row>
    <row r="76" spans="2:33" ht="15">
      <c r="B76" s="263" t="s">
        <v>2502</v>
      </c>
      <c r="C76" s="264"/>
      <c r="D76" s="75" t="str">
        <f>IF(C68&lt;&gt;"Oil","N/A",VLOOKUP(xref!$D$27&amp;","&amp;$B76,Default_Data!$G$4:$H$435,2,0))</f>
        <v>N/A</v>
      </c>
      <c r="E76" s="111"/>
      <c r="F76" s="73" t="str">
        <f>IF(OR(C68="gas", C68="cbm")=FALSE,"N/A",VLOOKUP(xref!$D$27&amp;",Lean Burn - "&amp;$B76,IF(C68="Gas",Default_Data!$H$2094:$I$3773,Default_Data!$H$3870:$I$5549),2,0)*F81+VLOOKUP(xref!$D$27&amp;",Rich Burn - "&amp;$B76,IF(C68="Gas",Default_Data!$H$2094:$I$3773,Default_Data!$H$3870:$I$5549),2,0)*F82)</f>
        <v>N/A</v>
      </c>
      <c r="G76" s="111"/>
      <c r="H76" s="73" t="str">
        <f>IF(OR(C68="gas", C68="cbm")=FALSE,"N/A",VLOOKUP(xref!$D$27&amp;",Lean Burn - "&amp;$B76,Default_Data!$H$532:$I$2091,2,0)*H81+VLOOKUP(xref!$D$27&amp;",Rich Burn - "&amp;$B76,Default_Data!$H$532:$I$2091,2,0)*H82)</f>
        <v>N/A</v>
      </c>
      <c r="I76" s="111"/>
      <c r="J76" s="74"/>
      <c r="K76" s="111"/>
      <c r="L76" s="74"/>
      <c r="M76" s="111"/>
      <c r="N76" s="74"/>
      <c r="O76" s="111"/>
    </row>
    <row r="77" spans="2:33" ht="15" customHeight="1">
      <c r="B77" s="263" t="s">
        <v>2498</v>
      </c>
      <c r="C77" s="264"/>
      <c r="D77" s="75" t="str">
        <f>IF(C68&lt;&gt;"Oil","N/A",VLOOKUP(xref!$D$27&amp;","&amp;$B77,Default_Data!$G$4:$H$435,2,0))</f>
        <v>N/A</v>
      </c>
      <c r="E77" s="111"/>
      <c r="F77" s="76" t="str">
        <f>IF(OR(C68="gas", C68="cbm")=FALSE,"N/A",VLOOKUP(xref!$D$27&amp;","&amp;$B77,IF(C68="Gas",Default_Data!$H$2094:$I$3773,Default_Data!$H$3870:$I$5549),2,0))</f>
        <v>N/A</v>
      </c>
      <c r="G77" s="111"/>
      <c r="H77" s="76" t="str">
        <f>IF(OR(C68="gas", C68="cbm")=FALSE,"N/A",VLOOKUP(xref!$D$27&amp;","&amp;$B77,Default_Data!$H$532:$I$2091,2,0))</f>
        <v>N/A</v>
      </c>
      <c r="I77" s="111"/>
      <c r="J77" s="74"/>
      <c r="K77" s="111"/>
      <c r="L77" s="74"/>
      <c r="M77" s="111"/>
      <c r="N77" s="74"/>
      <c r="O77" s="111"/>
    </row>
    <row r="78" spans="2:33" ht="15">
      <c r="B78" s="267" t="s">
        <v>2494</v>
      </c>
      <c r="C78" s="268"/>
      <c r="D78" s="77" t="str">
        <f>IF(C68&lt;&gt;"Oil","N/A",VLOOKUP(xref!$D$27&amp;","&amp;$B78,Default_Data!$G$4:$H$435,2,0))</f>
        <v>N/A</v>
      </c>
      <c r="E78" s="78"/>
      <c r="F78" s="77" t="str">
        <f>IF(OR(C68="gas",C68="cbm")=FALSE,"N/A",0%)</f>
        <v>N/A</v>
      </c>
      <c r="G78" s="78"/>
      <c r="H78" s="77" t="str">
        <f>IF(OR(C68="gas", C68="cbm")=FALSE,"N/A",0%)</f>
        <v>N/A</v>
      </c>
      <c r="I78" s="78"/>
      <c r="J78" s="79"/>
      <c r="K78" s="78"/>
      <c r="L78" s="79"/>
      <c r="M78" s="78"/>
      <c r="N78" s="79"/>
      <c r="O78" s="78"/>
    </row>
    <row r="79" spans="2:33" ht="15">
      <c r="B79" s="263" t="s">
        <v>6</v>
      </c>
      <c r="C79" s="264"/>
      <c r="D79" s="70" t="str">
        <f>IF(C68&lt;&gt;"Oil", "N/A","Natural Gas")</f>
        <v>N/A</v>
      </c>
      <c r="E79" s="111"/>
      <c r="F79" s="70" t="str">
        <f>IF(OR(C68="gas", C68="cbm")=FALSE,"N/A","Natural Gas")</f>
        <v>N/A</v>
      </c>
      <c r="G79" s="111"/>
      <c r="H79" s="70" t="str">
        <f>IF(OR(C68="gas", C68="cbm")=FALSE,"N/A","Natural Gas")</f>
        <v>N/A</v>
      </c>
      <c r="I79" s="111"/>
      <c r="J79" s="74"/>
      <c r="K79" s="111"/>
      <c r="L79" s="74"/>
      <c r="M79" s="111"/>
      <c r="N79" s="74"/>
      <c r="O79" s="111"/>
    </row>
    <row r="80" spans="2:33" ht="29.25" customHeight="1">
      <c r="B80" s="263" t="s">
        <v>2507</v>
      </c>
      <c r="C80" s="287"/>
      <c r="D80" s="70" t="s">
        <v>92</v>
      </c>
      <c r="E80" s="71"/>
      <c r="F80" s="70" t="s">
        <v>92</v>
      </c>
      <c r="G80" s="71"/>
      <c r="H80" s="70" t="s">
        <v>92</v>
      </c>
      <c r="I80" s="71"/>
      <c r="J80" s="74"/>
      <c r="K80" s="71"/>
      <c r="L80" s="74"/>
      <c r="M80" s="71"/>
      <c r="N80" s="74"/>
      <c r="O80" s="71"/>
    </row>
    <row r="81" spans="2:33" ht="15">
      <c r="B81" s="313" t="s">
        <v>12</v>
      </c>
      <c r="C81" s="312" t="s">
        <v>1</v>
      </c>
      <c r="D81" s="80" t="str">
        <f>IF(C68&lt;&gt;"Oil", "N/A",0%)</f>
        <v>N/A</v>
      </c>
      <c r="E81" s="78"/>
      <c r="F81" s="77" t="str">
        <f>IF(OR(C68="gas", C68="cbm")=FALSE,"N/A",VLOOKUP(xref!$D$27&amp;","&amp;$C81, IF(C68="Gas", Default_Data!$H$2094:$I$3773, Default_Data!$H$3870:$I$5549), 2, 0))</f>
        <v>N/A</v>
      </c>
      <c r="G81" s="78"/>
      <c r="H81" s="77" t="str">
        <f>IF(OR(C68="gas", C68="cbm")=FALSE,"N/A",VLOOKUP(xref!$D$27&amp;","&amp;$C81,Default_Data!$H$532:$I$2091,2,0))</f>
        <v>N/A</v>
      </c>
      <c r="I81" s="78"/>
      <c r="J81" s="81"/>
      <c r="K81" s="78"/>
      <c r="L81" s="81"/>
      <c r="M81" s="78"/>
      <c r="N81" s="81"/>
      <c r="O81" s="78"/>
    </row>
    <row r="82" spans="2:33" ht="15">
      <c r="B82" s="318"/>
      <c r="C82" s="319" t="s">
        <v>0</v>
      </c>
      <c r="D82" s="131" t="str">
        <f>IF(C68&lt;&gt;"Oil", "N/A",100%)</f>
        <v>N/A</v>
      </c>
      <c r="E82" s="132"/>
      <c r="F82" s="131" t="str">
        <f>IF(OR(C68="gas", C68="cbm")=FALSE,"N/A",VLOOKUP(xref!$D$27&amp;","&amp;$C82,IF(C68="Gas",Default_Data!$H$2094:$I$3773,Default_Data!$H$3870:$I$5549),2,0))</f>
        <v>N/A</v>
      </c>
      <c r="G82" s="132"/>
      <c r="H82" s="131" t="str">
        <f>IF(OR(C68="gas", C68="cbm")=FALSE,"N/A",VLOOKUP(xref!$D$27&amp;","&amp;$C82,Default_Data!$H$532:$I$2091,2,0))</f>
        <v>N/A</v>
      </c>
      <c r="I82" s="132"/>
      <c r="J82" s="133"/>
      <c r="K82" s="132"/>
      <c r="L82" s="133"/>
      <c r="M82" s="132"/>
      <c r="N82" s="133"/>
      <c r="O82" s="132"/>
    </row>
    <row r="83" spans="2:33" ht="15">
      <c r="B83" s="172" t="s">
        <v>2495</v>
      </c>
      <c r="C83" s="172"/>
      <c r="D83" s="172"/>
      <c r="E83" s="172"/>
      <c r="F83" s="172"/>
      <c r="G83" s="172"/>
      <c r="H83" s="172"/>
      <c r="I83" s="172"/>
      <c r="J83" s="172"/>
      <c r="K83" s="172"/>
      <c r="L83" s="172"/>
      <c r="M83" s="172"/>
      <c r="N83" s="172"/>
      <c r="O83" s="172"/>
    </row>
    <row r="84" spans="2:33" ht="30">
      <c r="B84" s="310" t="s">
        <v>707</v>
      </c>
      <c r="C84" s="320" t="s">
        <v>708</v>
      </c>
      <c r="D84" s="134" t="s">
        <v>92</v>
      </c>
      <c r="E84" s="135"/>
      <c r="F84" s="134" t="s">
        <v>92</v>
      </c>
      <c r="G84" s="135"/>
      <c r="H84" s="134" t="s">
        <v>92</v>
      </c>
      <c r="I84" s="135"/>
      <c r="J84" s="85"/>
      <c r="K84" s="135"/>
      <c r="L84" s="85"/>
      <c r="M84" s="135"/>
      <c r="N84" s="85"/>
      <c r="O84" s="135"/>
    </row>
    <row r="85" spans="2:33" ht="30">
      <c r="B85" s="281"/>
      <c r="C85" s="314" t="s">
        <v>709</v>
      </c>
      <c r="D85" s="83" t="str">
        <f>IF(C68&lt;&gt;"Oil","N/A","34%/0%/57%")</f>
        <v>N/A</v>
      </c>
      <c r="E85" s="78"/>
      <c r="F85" s="83" t="str">
        <f>IF(OR(C68="gas", C68="CBM"),"34%/0%/57%", "N/A")</f>
        <v>N/A</v>
      </c>
      <c r="G85" s="78"/>
      <c r="H85" s="83" t="str">
        <f>IF(OR(C68="gas", C68="CBM"),"34%/0%/57%", "N/A")</f>
        <v>N/A</v>
      </c>
      <c r="I85" s="78"/>
      <c r="J85" s="85"/>
      <c r="K85" s="78"/>
      <c r="L85" s="85"/>
      <c r="M85" s="78"/>
      <c r="N85" s="85"/>
      <c r="O85" s="78"/>
    </row>
    <row r="86" spans="2:33" ht="15">
      <c r="B86" s="267" t="s">
        <v>424</v>
      </c>
      <c r="C86" s="273"/>
      <c r="D86" s="83" t="str">
        <f>IF(C68&lt;&gt;"Oil","N/A","40")</f>
        <v>N/A</v>
      </c>
      <c r="E86" s="71"/>
      <c r="F86" s="102" t="str">
        <f>IF(OR(C68="gas", C68="CBM"),40, "N/A")</f>
        <v>N/A</v>
      </c>
      <c r="G86" s="71"/>
      <c r="H86" s="86" t="str">
        <f>IF(OR(C68="gas", C68="CBM"),40, "N/A")</f>
        <v>N/A</v>
      </c>
      <c r="I86" s="71"/>
      <c r="J86" s="87"/>
      <c r="K86" s="71"/>
      <c r="L86" s="87"/>
      <c r="M86" s="71"/>
      <c r="N86" s="87"/>
      <c r="O86" s="71"/>
    </row>
    <row r="87" spans="2:33" hidden="1">
      <c r="B87" s="105" t="s">
        <v>691</v>
      </c>
      <c r="C87" s="66"/>
      <c r="D87" s="66"/>
      <c r="E87" s="66" t="str">
        <f>IF(E88&gt;0,D71&amp;", ", "")</f>
        <v/>
      </c>
      <c r="F87" s="66"/>
      <c r="G87" s="66" t="str">
        <f>IF(G88&gt;0,F71&amp;", ", "")</f>
        <v/>
      </c>
      <c r="H87" s="66"/>
      <c r="I87" s="66" t="str">
        <f>IF(I88&gt;0,H71&amp;", ", "")</f>
        <v/>
      </c>
      <c r="J87" s="66"/>
      <c r="K87" s="66" t="str">
        <f>IF(K88&gt;0,J71&amp;", ", "")</f>
        <v xml:space="preserve">Generators, </v>
      </c>
      <c r="L87" s="66"/>
      <c r="M87" s="66" t="str">
        <f>IF(M88&gt;0,L71&amp;", ", "")</f>
        <v xml:space="preserve">Water Pump Engines, </v>
      </c>
      <c r="N87" s="66"/>
      <c r="O87" s="66" t="str">
        <f>IF(O88&gt;0,N71&amp;", ", "")</f>
        <v xml:space="preserve">Vapor Recovery Engines (VRUs), </v>
      </c>
    </row>
    <row r="88" spans="2:33" ht="15.75" hidden="1">
      <c r="B88" s="66"/>
      <c r="C88" s="66" t="str">
        <f>IF(LEN(E87&amp;G87&amp;I87&amp;K87&amp;M87&amp;O87)=0, "", LEFT(E87&amp;G87&amp;I87&amp;K87&amp;M87&amp;O87, LEN(E87&amp;G87&amp;I87&amp;K87&amp;M87&amp;O87)-2))</f>
        <v>Generators, Water Pump Engines, Vapor Recovery Engines (VRUs)</v>
      </c>
      <c r="D88" s="236"/>
      <c r="E88" s="66">
        <f>IF(C68="Oil", COUNTA(E74:E82)+COUNTA(E84:E86), 0)</f>
        <v>0</v>
      </c>
      <c r="F88" s="66"/>
      <c r="G88" s="66">
        <f>IF(OR(C68="gas", C68="cbm"), COUNTA(G74:G82)+COUNTA(G84:G86), 0)</f>
        <v>0</v>
      </c>
      <c r="H88" s="66"/>
      <c r="I88" s="66">
        <f>IF(OR(C68="gas", C68="cbm"), COUNTA(I74:I82)+COUNTA(I84:I86), 0)</f>
        <v>0</v>
      </c>
      <c r="J88" s="66"/>
      <c r="K88" s="66">
        <f>COUNTA(K74:K82)+COUNTA(K84:K86)</f>
        <v>1</v>
      </c>
      <c r="L88" s="66"/>
      <c r="M88" s="66">
        <f>COUNTA(M74:M82)+COUNTA(M84:M86)</f>
        <v>1</v>
      </c>
      <c r="N88" s="66"/>
      <c r="O88" s="66">
        <f>COUNTA(O74:O82)+COUNTA(O84:O86)</f>
        <v>1</v>
      </c>
    </row>
    <row r="92" spans="2:33" ht="15.75">
      <c r="B92" s="34" t="s">
        <v>9132</v>
      </c>
      <c r="C92" s="7"/>
      <c r="D92" s="7"/>
      <c r="E92" s="7"/>
      <c r="F92" s="7"/>
      <c r="G92" s="7"/>
      <c r="H92" s="7"/>
      <c r="I92" s="7"/>
      <c r="J92" s="7"/>
      <c r="K92" s="7"/>
      <c r="L92" s="7"/>
      <c r="M92" s="7"/>
    </row>
    <row r="93" spans="2:33" ht="15">
      <c r="B93" s="309" t="s">
        <v>22</v>
      </c>
      <c r="C93" s="147"/>
      <c r="D93" s="257" t="str">
        <f>$AG$93</f>
        <v>EPA O&amp;G Tool defaults not displayed in the table below because well type have not been selected</v>
      </c>
      <c r="E93" s="7"/>
      <c r="F93" s="7"/>
      <c r="G93" s="7"/>
      <c r="H93" s="7"/>
      <c r="I93" s="7"/>
      <c r="J93" s="7"/>
      <c r="K93" s="7"/>
      <c r="L93" s="7"/>
      <c r="M93" s="7"/>
      <c r="AG93" s="66" t="str">
        <f>IF(C93="","EPA O&amp;G Tool defaults not displayed in the table below because well type have not been selected","")</f>
        <v>EPA O&amp;G Tool defaults not displayed in the table below because well type have not been selected</v>
      </c>
    </row>
    <row r="94" spans="2:33" ht="15">
      <c r="B94" s="256" t="s">
        <v>71</v>
      </c>
      <c r="C94" s="147"/>
      <c r="D94" s="240"/>
    </row>
    <row r="96" spans="2:33" ht="20.25" customHeight="1">
      <c r="B96" s="258"/>
      <c r="C96" s="316"/>
      <c r="D96" s="227" t="s">
        <v>422</v>
      </c>
      <c r="E96" s="229"/>
      <c r="F96" s="227" t="s">
        <v>78</v>
      </c>
      <c r="G96" s="229"/>
      <c r="H96" s="227" t="s">
        <v>79</v>
      </c>
      <c r="I96" s="229"/>
      <c r="J96" s="227" t="s">
        <v>68</v>
      </c>
      <c r="K96" s="229"/>
      <c r="L96" s="227" t="s">
        <v>423</v>
      </c>
      <c r="M96" s="229"/>
      <c r="N96" s="227" t="s">
        <v>2519</v>
      </c>
      <c r="O96" s="229"/>
    </row>
    <row r="97" spans="2:15" ht="38.25" customHeight="1">
      <c r="B97" s="260"/>
      <c r="C97" s="317"/>
      <c r="D97" s="226" t="s">
        <v>2523</v>
      </c>
      <c r="E97" s="226" t="s">
        <v>75</v>
      </c>
      <c r="F97" s="226" t="s">
        <v>2523</v>
      </c>
      <c r="G97" s="226" t="s">
        <v>75</v>
      </c>
      <c r="H97" s="226" t="s">
        <v>2523</v>
      </c>
      <c r="I97" s="226" t="s">
        <v>75</v>
      </c>
      <c r="J97" s="226" t="s">
        <v>2523</v>
      </c>
      <c r="K97" s="226" t="s">
        <v>75</v>
      </c>
      <c r="L97" s="226" t="s">
        <v>2523</v>
      </c>
      <c r="M97" s="226" t="s">
        <v>75</v>
      </c>
      <c r="N97" s="226" t="s">
        <v>2523</v>
      </c>
      <c r="O97" s="226" t="s">
        <v>75</v>
      </c>
    </row>
    <row r="98" spans="2:15" ht="15">
      <c r="B98" s="172" t="s">
        <v>9115</v>
      </c>
      <c r="C98" s="172"/>
      <c r="D98" s="172"/>
      <c r="E98" s="172"/>
      <c r="F98" s="172"/>
      <c r="G98" s="172"/>
      <c r="H98" s="172"/>
      <c r="I98" s="172"/>
      <c r="J98" s="172"/>
      <c r="K98" s="172"/>
      <c r="L98" s="172"/>
      <c r="M98" s="172"/>
      <c r="N98" s="172"/>
      <c r="O98" s="172"/>
    </row>
    <row r="99" spans="2:15" ht="30">
      <c r="B99" s="310" t="s">
        <v>93</v>
      </c>
      <c r="C99" s="311" t="s">
        <v>2520</v>
      </c>
      <c r="D99" s="136" t="str">
        <f>IF(C93&lt;&gt;"Oil","N/A",(VLOOKUP(xref!$D$27&amp;","&amp;$C99,Default_Data!$G$4:$H$529,2,0)))</f>
        <v>N/A</v>
      </c>
      <c r="E99" s="129"/>
      <c r="F99" s="130" t="str">
        <f>IF(OR(C93="gas", C93="cbm")=FALSE,"N/A",VLOOKUP(xref!$D$27&amp;","&amp;$C99,IF(C93="Gas",Default_Data!$H$2094:$I$3876,Default_Data!$H$3869:$I$5643),2,0))</f>
        <v>N/A</v>
      </c>
      <c r="G99" s="129"/>
      <c r="H99" s="130" t="s">
        <v>92</v>
      </c>
      <c r="I99" s="129"/>
      <c r="J99" s="109" t="s">
        <v>113</v>
      </c>
      <c r="K99" s="129"/>
      <c r="L99" s="109" t="s">
        <v>113</v>
      </c>
      <c r="M99" s="129"/>
      <c r="N99" s="109" t="s">
        <v>113</v>
      </c>
      <c r="O99" s="129"/>
    </row>
    <row r="100" spans="2:15" ht="30">
      <c r="B100" s="281"/>
      <c r="C100" s="312" t="s">
        <v>94</v>
      </c>
      <c r="D100" s="70" t="s">
        <v>92</v>
      </c>
      <c r="E100" s="315" t="s">
        <v>2521</v>
      </c>
      <c r="F100" s="72" t="s">
        <v>92</v>
      </c>
      <c r="G100" s="315" t="s">
        <v>2521</v>
      </c>
      <c r="H100" s="73" t="str">
        <f>IF(OR(C93="gas", C93="cbm")=FALSE,"N/A",VLOOKUP(xref!$D$27&amp;","&amp;C93&amp;" - "&amp;$C100, Default_Data!$H$532:$I$2091, 2, 0))</f>
        <v>N/A</v>
      </c>
      <c r="I100" s="71"/>
      <c r="J100" s="74"/>
      <c r="K100" s="315" t="s">
        <v>2521</v>
      </c>
      <c r="L100" s="74"/>
      <c r="M100" s="315" t="s">
        <v>2521</v>
      </c>
      <c r="N100" s="74"/>
      <c r="O100" s="315" t="s">
        <v>2521</v>
      </c>
    </row>
    <row r="101" spans="2:15" ht="15">
      <c r="B101" s="263" t="s">
        <v>2502</v>
      </c>
      <c r="C101" s="264"/>
      <c r="D101" s="75" t="str">
        <f>IF(C93&lt;&gt;"Oil","N/A",VLOOKUP(xref!$D$27&amp;","&amp;$B101,Default_Data!$G$4:$H$435,2,0))</f>
        <v>N/A</v>
      </c>
      <c r="E101" s="111"/>
      <c r="F101" s="73" t="str">
        <f>IF(OR(C93="gas", C93="cbm")=FALSE,"N/A",VLOOKUP(xref!$D$27&amp;",Lean Burn - "&amp;$B101,IF(C93="Gas",Default_Data!$H$2094:$I$3773,Default_Data!$H$3870:$I$5549),2,0)*F106+VLOOKUP(xref!$D$27&amp;",Rich Burn - "&amp;$B101,IF(C93="Gas",Default_Data!$H$2094:$I$3773,Default_Data!$H$3870:$I$5549),2,0)*F107)</f>
        <v>N/A</v>
      </c>
      <c r="G101" s="111"/>
      <c r="H101" s="73" t="str">
        <f>IF(OR(C93="gas", C93="cbm")=FALSE,"N/A",VLOOKUP(xref!$D$27&amp;",Lean Burn - "&amp;$B101,Default_Data!$H$532:$I$2091,2,0)*H106+VLOOKUP(xref!$D$27&amp;",Rich Burn - "&amp;$B101,Default_Data!$H$532:$I$2091,2,0)*H107)</f>
        <v>N/A</v>
      </c>
      <c r="I101" s="111"/>
      <c r="J101" s="74"/>
      <c r="K101" s="111"/>
      <c r="L101" s="74"/>
      <c r="M101" s="111"/>
      <c r="N101" s="74"/>
      <c r="O101" s="111"/>
    </row>
    <row r="102" spans="2:15" ht="15" customHeight="1">
      <c r="B102" s="263" t="s">
        <v>2498</v>
      </c>
      <c r="C102" s="264"/>
      <c r="D102" s="75" t="str">
        <f>IF(C93&lt;&gt;"Oil","N/A",VLOOKUP(xref!$D$27&amp;","&amp;$B102,Default_Data!$G$4:$H$435,2,0))</f>
        <v>N/A</v>
      </c>
      <c r="E102" s="111"/>
      <c r="F102" s="76" t="str">
        <f>IF(OR(C93="gas", C93="cbm")=FALSE,"N/A",VLOOKUP(xref!$D$27&amp;","&amp;$B102,IF(C93="Gas",Default_Data!$H$2094:$I$3773,Default_Data!$H$3870:$I$5549),2,0))</f>
        <v>N/A</v>
      </c>
      <c r="G102" s="111"/>
      <c r="H102" s="76" t="str">
        <f>IF(OR(C93="gas", C93="cbm")=FALSE,"N/A",VLOOKUP(xref!$D$27&amp;","&amp;$B102,Default_Data!$H$532:$I$2091,2,0))</f>
        <v>N/A</v>
      </c>
      <c r="I102" s="111"/>
      <c r="J102" s="74"/>
      <c r="K102" s="111"/>
      <c r="L102" s="74"/>
      <c r="M102" s="111"/>
      <c r="N102" s="74"/>
      <c r="O102" s="111"/>
    </row>
    <row r="103" spans="2:15" ht="15">
      <c r="B103" s="267" t="s">
        <v>2494</v>
      </c>
      <c r="C103" s="268"/>
      <c r="D103" s="77" t="str">
        <f>IF(C93&lt;&gt;"Oil","N/A",VLOOKUP(xref!$D$27&amp;","&amp;$B103,Default_Data!$G$4:$H$435,2,0))</f>
        <v>N/A</v>
      </c>
      <c r="E103" s="78"/>
      <c r="F103" s="77" t="str">
        <f>IF(OR(C93="gas",C93="cbm")=FALSE,"N/A",0%)</f>
        <v>N/A</v>
      </c>
      <c r="G103" s="78"/>
      <c r="H103" s="77" t="str">
        <f>IF(OR(C93="gas", C93="cbm")=FALSE,"N/A",0%)</f>
        <v>N/A</v>
      </c>
      <c r="I103" s="78"/>
      <c r="J103" s="79"/>
      <c r="K103" s="78"/>
      <c r="L103" s="79"/>
      <c r="M103" s="78"/>
      <c r="N103" s="79"/>
      <c r="O103" s="78"/>
    </row>
    <row r="104" spans="2:15" ht="15">
      <c r="B104" s="263" t="s">
        <v>6</v>
      </c>
      <c r="C104" s="264"/>
      <c r="D104" s="70" t="str">
        <f>IF(C93&lt;&gt;"Oil", "N/A","Natural Gas")</f>
        <v>N/A</v>
      </c>
      <c r="E104" s="111"/>
      <c r="F104" s="70" t="str">
        <f>IF(OR(C93="gas", C93="cbm")=FALSE,"N/A","Natural Gas")</f>
        <v>N/A</v>
      </c>
      <c r="G104" s="111"/>
      <c r="H104" s="70" t="str">
        <f>IF(OR(C93="gas", C93="cbm")=FALSE,"N/A","Natural Gas")</f>
        <v>N/A</v>
      </c>
      <c r="I104" s="78"/>
      <c r="J104" s="74"/>
      <c r="K104" s="71"/>
      <c r="L104" s="74"/>
      <c r="M104" s="111"/>
      <c r="N104" s="74"/>
      <c r="O104" s="111"/>
    </row>
    <row r="105" spans="2:15" ht="29.25" customHeight="1">
      <c r="B105" s="263" t="s">
        <v>2507</v>
      </c>
      <c r="C105" s="287"/>
      <c r="D105" s="70" t="s">
        <v>92</v>
      </c>
      <c r="E105" s="71"/>
      <c r="F105" s="70" t="s">
        <v>92</v>
      </c>
      <c r="G105" s="71"/>
      <c r="H105" s="70" t="s">
        <v>92</v>
      </c>
      <c r="I105" s="71"/>
      <c r="J105" s="74"/>
      <c r="K105" s="71"/>
      <c r="L105" s="74"/>
      <c r="M105" s="71"/>
      <c r="N105" s="74"/>
      <c r="O105" s="71"/>
    </row>
    <row r="106" spans="2:15" ht="15">
      <c r="B106" s="313" t="s">
        <v>12</v>
      </c>
      <c r="C106" s="312" t="s">
        <v>1</v>
      </c>
      <c r="D106" s="80" t="str">
        <f>IF(C93&lt;&gt;"Oil", "N/A",0%)</f>
        <v>N/A</v>
      </c>
      <c r="E106" s="78"/>
      <c r="F106" s="77" t="str">
        <f>IF(OR(C93="gas", C93="cbm")=FALSE,"N/A",VLOOKUP(xref!$D$27&amp;","&amp;$C106, IF(C93="Gas", Default_Data!$H$2094:$I$3773, Default_Data!$H$3870:$I$5549), 2, 0))</f>
        <v>N/A</v>
      </c>
      <c r="G106" s="78"/>
      <c r="H106" s="77" t="str">
        <f>IF(OR(C93="gas", C93="cbm")=FALSE,"N/A",VLOOKUP(xref!$D$27&amp;","&amp;$C106,Default_Data!$H$532:$I$2091,2,0))</f>
        <v>N/A</v>
      </c>
      <c r="I106" s="78"/>
      <c r="J106" s="81"/>
      <c r="K106" s="78"/>
      <c r="L106" s="81"/>
      <c r="M106" s="78"/>
      <c r="N106" s="81"/>
      <c r="O106" s="78"/>
    </row>
    <row r="107" spans="2:15" ht="15">
      <c r="B107" s="318"/>
      <c r="C107" s="319" t="s">
        <v>0</v>
      </c>
      <c r="D107" s="131" t="str">
        <f>IF(C93&lt;&gt;"Oil", "N/A",100%)</f>
        <v>N/A</v>
      </c>
      <c r="E107" s="132"/>
      <c r="F107" s="131" t="str">
        <f>IF(OR(C93="gas", C93="cbm")=FALSE,"N/A",VLOOKUP(xref!$D$27&amp;","&amp;$C107,IF(C93="Gas",Default_Data!$H$2094:$I$3773,Default_Data!$H$3870:$I$5549),2,0))</f>
        <v>N/A</v>
      </c>
      <c r="G107" s="132"/>
      <c r="H107" s="131" t="str">
        <f>IF(OR(C93="gas", C93="cbm")=FALSE,"N/A",VLOOKUP(xref!$D$27&amp;","&amp;$C107,Default_Data!$H$532:$I$2091,2,0))</f>
        <v>N/A</v>
      </c>
      <c r="I107" s="132"/>
      <c r="J107" s="133"/>
      <c r="K107" s="132"/>
      <c r="L107" s="133"/>
      <c r="M107" s="132"/>
      <c r="N107" s="133"/>
      <c r="O107" s="132"/>
    </row>
    <row r="108" spans="2:15" ht="15">
      <c r="B108" s="172" t="s">
        <v>2495</v>
      </c>
      <c r="C108" s="172"/>
      <c r="D108" s="172"/>
      <c r="E108" s="172"/>
      <c r="F108" s="172"/>
      <c r="G108" s="172"/>
      <c r="H108" s="172"/>
      <c r="I108" s="172"/>
      <c r="J108" s="172"/>
      <c r="K108" s="172"/>
      <c r="L108" s="172"/>
      <c r="M108" s="172"/>
      <c r="N108" s="172"/>
      <c r="O108" s="172"/>
    </row>
    <row r="109" spans="2:15" ht="30">
      <c r="B109" s="310" t="s">
        <v>707</v>
      </c>
      <c r="C109" s="320" t="s">
        <v>708</v>
      </c>
      <c r="D109" s="134" t="s">
        <v>92</v>
      </c>
      <c r="E109" s="135"/>
      <c r="F109" s="134" t="s">
        <v>92</v>
      </c>
      <c r="G109" s="135"/>
      <c r="H109" s="134" t="s">
        <v>92</v>
      </c>
      <c r="I109" s="135"/>
      <c r="J109" s="85"/>
      <c r="K109" s="135"/>
      <c r="L109" s="85"/>
      <c r="M109" s="135"/>
      <c r="N109" s="85"/>
      <c r="O109" s="135"/>
    </row>
    <row r="110" spans="2:15" ht="30">
      <c r="B110" s="281"/>
      <c r="C110" s="314" t="s">
        <v>709</v>
      </c>
      <c r="D110" s="83" t="str">
        <f>IF(C93&lt;&gt;"Oil","N/A","34%/0%/57%")</f>
        <v>N/A</v>
      </c>
      <c r="E110" s="78"/>
      <c r="F110" s="83" t="str">
        <f>IF(OR(C93="gas", C93="CBM"),"34%/0%/57%", "N/A")</f>
        <v>N/A</v>
      </c>
      <c r="G110" s="78"/>
      <c r="H110" s="83" t="str">
        <f>IF(OR(C93="gas", C93="CBM"),"34%/0%/57%", "N/A")</f>
        <v>N/A</v>
      </c>
      <c r="I110" s="78"/>
      <c r="J110" s="85"/>
      <c r="K110" s="78"/>
      <c r="L110" s="85"/>
      <c r="M110" s="78"/>
      <c r="N110" s="85"/>
      <c r="O110" s="78"/>
    </row>
    <row r="111" spans="2:15" ht="15">
      <c r="B111" s="267" t="s">
        <v>424</v>
      </c>
      <c r="C111" s="273"/>
      <c r="D111" s="83" t="str">
        <f>IF(C93&lt;&gt;"Oil","N/A","40")</f>
        <v>N/A</v>
      </c>
      <c r="E111" s="71"/>
      <c r="F111" s="86" t="str">
        <f>IF(OR(C93="gas", C93="CBM"),40, "N/A")</f>
        <v>N/A</v>
      </c>
      <c r="G111" s="71"/>
      <c r="H111" s="86" t="str">
        <f>IF(OR(C93="gas", C93="CBM"),40, "N/A")</f>
        <v>N/A</v>
      </c>
      <c r="I111" s="71"/>
      <c r="J111" s="87"/>
      <c r="K111" s="71"/>
      <c r="L111" s="87"/>
      <c r="M111" s="71"/>
      <c r="N111" s="87"/>
      <c r="O111" s="71"/>
    </row>
    <row r="112" spans="2:15" hidden="1">
      <c r="B112" s="105" t="s">
        <v>691</v>
      </c>
      <c r="C112" s="66"/>
      <c r="D112" s="66"/>
      <c r="E112" s="66" t="str">
        <f>IF(E113&gt;0,D96&amp;", ", "")</f>
        <v/>
      </c>
      <c r="F112" s="66"/>
      <c r="G112" s="66" t="str">
        <f>IF(G113&gt;0,F96&amp;", ", "")</f>
        <v/>
      </c>
      <c r="H112" s="66"/>
      <c r="I112" s="66" t="str">
        <f>IF(I113&gt;0,H96&amp;", ", "")</f>
        <v/>
      </c>
      <c r="J112" s="66"/>
      <c r="K112" s="66" t="str">
        <f>IF(K113&gt;0,J96&amp;", ", "")</f>
        <v xml:space="preserve">Generators, </v>
      </c>
      <c r="L112" s="66"/>
      <c r="M112" s="66" t="str">
        <f>IF(M113&gt;0,L96&amp;", ", "")</f>
        <v xml:space="preserve">Water Pump Engines, </v>
      </c>
      <c r="N112" s="66"/>
      <c r="O112" s="66" t="str">
        <f>IF(O113&gt;0,N96&amp;", ", "")</f>
        <v xml:space="preserve">Vapor Recovery Engines (VRUs), </v>
      </c>
    </row>
    <row r="113" spans="2:33" ht="15.75" hidden="1">
      <c r="B113" s="66"/>
      <c r="C113" s="66" t="str">
        <f>IF(LEN(E112&amp;G112&amp;I112&amp;K112&amp;M112&amp;O112)=0, "", LEFT(E112&amp;G112&amp;I112&amp;K112&amp;M112&amp;O112, LEN(E112&amp;G112&amp;I112&amp;K112&amp;M112&amp;O112)-2))</f>
        <v>Generators, Water Pump Engines, Vapor Recovery Engines (VRUs)</v>
      </c>
      <c r="D113" s="236"/>
      <c r="E113" s="66">
        <f>IF(C93="Oil", COUNTA(E99:E107)+COUNTA(E109:E111), 0)</f>
        <v>0</v>
      </c>
      <c r="F113" s="66"/>
      <c r="G113" s="66">
        <f>IF(OR(C93="gas", C93="cbm"), COUNTA(G99:G107)+COUNTA(G109:G111), 0)</f>
        <v>0</v>
      </c>
      <c r="H113" s="66"/>
      <c r="I113" s="66">
        <f>IF(OR(C93="gas", C93="cbm"), COUNTA(I99:I107)+COUNTA(I109:I111), 0)</f>
        <v>0</v>
      </c>
      <c r="J113" s="66"/>
      <c r="K113" s="66">
        <f>COUNTA(K99:K107)+COUNTA(K109:K111)</f>
        <v>1</v>
      </c>
      <c r="L113" s="66"/>
      <c r="M113" s="66">
        <f>COUNTA(M99:M107)+COUNTA(M109:M111)</f>
        <v>1</v>
      </c>
      <c r="N113" s="66"/>
      <c r="O113" s="66">
        <f>COUNTA(O99:O107)+COUNTA(O109:O111)</f>
        <v>1</v>
      </c>
    </row>
    <row r="117" spans="2:33" ht="15.75">
      <c r="B117" s="34" t="s">
        <v>9133</v>
      </c>
    </row>
    <row r="118" spans="2:33" ht="15">
      <c r="B118" s="309" t="s">
        <v>22</v>
      </c>
      <c r="C118" s="147"/>
      <c r="D118" s="257" t="str">
        <f>$AG$118</f>
        <v>EPA O&amp;G Tool defaults not displayed in the table below because well type have not been selected</v>
      </c>
      <c r="E118" s="7"/>
      <c r="F118" s="7"/>
      <c r="G118" s="7"/>
      <c r="H118" s="7"/>
      <c r="I118" s="7"/>
      <c r="J118" s="7"/>
      <c r="K118" s="7"/>
      <c r="L118" s="7"/>
      <c r="M118" s="7"/>
      <c r="AG118" s="66" t="str">
        <f>IF(C118="","EPA O&amp;G Tool defaults not displayed in the table below because well type have not been selected","")</f>
        <v>EPA O&amp;G Tool defaults not displayed in the table below because well type have not been selected</v>
      </c>
    </row>
    <row r="119" spans="2:33" ht="15">
      <c r="B119" s="256" t="s">
        <v>71</v>
      </c>
      <c r="C119" s="147"/>
      <c r="D119" s="240"/>
    </row>
    <row r="121" spans="2:33" ht="22.5" customHeight="1">
      <c r="B121" s="258"/>
      <c r="C121" s="316"/>
      <c r="D121" s="227" t="s">
        <v>422</v>
      </c>
      <c r="E121" s="229"/>
      <c r="F121" s="227" t="s">
        <v>78</v>
      </c>
      <c r="G121" s="229"/>
      <c r="H121" s="227" t="s">
        <v>79</v>
      </c>
      <c r="I121" s="229"/>
      <c r="J121" s="227" t="s">
        <v>68</v>
      </c>
      <c r="K121" s="229"/>
      <c r="L121" s="227" t="s">
        <v>423</v>
      </c>
      <c r="M121" s="229"/>
      <c r="N121" s="227" t="s">
        <v>2519</v>
      </c>
      <c r="O121" s="229"/>
    </row>
    <row r="122" spans="2:33" ht="42" customHeight="1">
      <c r="B122" s="260"/>
      <c r="C122" s="317"/>
      <c r="D122" s="226" t="s">
        <v>2523</v>
      </c>
      <c r="E122" s="226" t="s">
        <v>75</v>
      </c>
      <c r="F122" s="226" t="s">
        <v>2523</v>
      </c>
      <c r="G122" s="226" t="s">
        <v>75</v>
      </c>
      <c r="H122" s="226" t="s">
        <v>2523</v>
      </c>
      <c r="I122" s="226" t="s">
        <v>75</v>
      </c>
      <c r="J122" s="226" t="s">
        <v>2523</v>
      </c>
      <c r="K122" s="226" t="s">
        <v>75</v>
      </c>
      <c r="L122" s="226" t="s">
        <v>2523</v>
      </c>
      <c r="M122" s="226" t="s">
        <v>75</v>
      </c>
      <c r="N122" s="226" t="s">
        <v>2523</v>
      </c>
      <c r="O122" s="226" t="s">
        <v>75</v>
      </c>
    </row>
    <row r="123" spans="2:33" ht="15">
      <c r="B123" s="172" t="s">
        <v>9115</v>
      </c>
      <c r="C123" s="172"/>
      <c r="D123" s="172"/>
      <c r="E123" s="172"/>
      <c r="F123" s="172"/>
      <c r="G123" s="172"/>
      <c r="H123" s="172"/>
      <c r="I123" s="172"/>
      <c r="J123" s="172"/>
      <c r="K123" s="172"/>
      <c r="L123" s="172"/>
      <c r="M123" s="172"/>
      <c r="N123" s="172"/>
      <c r="O123" s="172"/>
    </row>
    <row r="124" spans="2:33" ht="30">
      <c r="B124" s="310" t="s">
        <v>93</v>
      </c>
      <c r="C124" s="311" t="s">
        <v>2520</v>
      </c>
      <c r="D124" s="136" t="str">
        <f>IF(C118&lt;&gt;"Oil","N/A",(VLOOKUP(xref!$D$27&amp;","&amp;$C124,Default_Data!$G$4:$H$529,2,0)))</f>
        <v>N/A</v>
      </c>
      <c r="E124" s="129"/>
      <c r="F124" s="130" t="str">
        <f>IF(OR(C118="gas", C118="cbm")=FALSE,"N/A",VLOOKUP(xref!$D$27&amp;","&amp;$C124,IF(C118="Gas",Default_Data!$H$2094:$I$3876,Default_Data!$H$3869:$I$5643),2,0))</f>
        <v>N/A</v>
      </c>
      <c r="G124" s="129"/>
      <c r="H124" s="130" t="s">
        <v>92</v>
      </c>
      <c r="I124" s="129"/>
      <c r="J124" s="109" t="s">
        <v>113</v>
      </c>
      <c r="K124" s="129"/>
      <c r="L124" s="109" t="s">
        <v>113</v>
      </c>
      <c r="M124" s="129"/>
      <c r="N124" s="109" t="s">
        <v>113</v>
      </c>
      <c r="O124" s="129"/>
    </row>
    <row r="125" spans="2:33" ht="30">
      <c r="B125" s="281"/>
      <c r="C125" s="312" t="s">
        <v>94</v>
      </c>
      <c r="D125" s="70" t="s">
        <v>92</v>
      </c>
      <c r="E125" s="315" t="s">
        <v>2521</v>
      </c>
      <c r="F125" s="72" t="s">
        <v>92</v>
      </c>
      <c r="G125" s="315" t="s">
        <v>2521</v>
      </c>
      <c r="H125" s="73" t="str">
        <f>IF(OR(C118="gas", C118="cbm")=FALSE,"N/A",VLOOKUP(xref!$D$27&amp;","&amp;C118&amp;" - "&amp;$C125, Default_Data!$H$532:$I$2091, 2, 0))</f>
        <v>N/A</v>
      </c>
      <c r="I125" s="71"/>
      <c r="J125" s="74"/>
      <c r="K125" s="315" t="s">
        <v>2521</v>
      </c>
      <c r="L125" s="74"/>
      <c r="M125" s="315" t="s">
        <v>2521</v>
      </c>
      <c r="N125" s="74"/>
      <c r="O125" s="315" t="s">
        <v>2521</v>
      </c>
    </row>
    <row r="126" spans="2:33" ht="15">
      <c r="B126" s="263" t="s">
        <v>2502</v>
      </c>
      <c r="C126" s="264"/>
      <c r="D126" s="75" t="str">
        <f>IF(C118&lt;&gt;"Oil","N/A",VLOOKUP(xref!$D$27&amp;","&amp;$B126,Default_Data!$G$4:$H$435,2,0))</f>
        <v>N/A</v>
      </c>
      <c r="E126" s="111"/>
      <c r="F126" s="73" t="str">
        <f>IF(OR(C118="gas", C118="cbm")=FALSE,"N/A",VLOOKUP(xref!$D$27&amp;",Lean Burn - "&amp;$B126,IF(C118="Gas",Default_Data!$H$2094:$I$3773,Default_Data!$H$3870:$I$5549),2,0)*F131+VLOOKUP(xref!$D$27&amp;",Rich Burn - "&amp;$B126,IF(C118="Gas",Default_Data!$H$2094:$I$3773,Default_Data!$H$3870:$I$5549),2,0)*F132)</f>
        <v>N/A</v>
      </c>
      <c r="G126" s="111"/>
      <c r="H126" s="73" t="str">
        <f>IF(OR(C118="gas", C118="cbm")=FALSE,"N/A",VLOOKUP(xref!$D$27&amp;",Lean Burn - "&amp;$B126,Default_Data!$H$532:$I$2091,2,0)*H131+VLOOKUP(xref!$D$27&amp;",Rich Burn - "&amp;$B126,Default_Data!$H$532:$I$2091,2,0)*H132)</f>
        <v>N/A</v>
      </c>
      <c r="I126" s="111"/>
      <c r="J126" s="74"/>
      <c r="K126" s="111"/>
      <c r="L126" s="74"/>
      <c r="M126" s="111"/>
      <c r="N126" s="74"/>
      <c r="O126" s="111"/>
    </row>
    <row r="127" spans="2:33" ht="15" customHeight="1">
      <c r="B127" s="263" t="s">
        <v>2498</v>
      </c>
      <c r="C127" s="264"/>
      <c r="D127" s="75" t="str">
        <f>IF(C118&lt;&gt;"Oil","N/A",VLOOKUP(xref!$D$27&amp;","&amp;$B127,Default_Data!$G$4:$H$435,2,0))</f>
        <v>N/A</v>
      </c>
      <c r="E127" s="111"/>
      <c r="F127" s="75" t="str">
        <f>IF(OR(C118="gas", C118="cbm")=FALSE,"N/A",VLOOKUP(xref!$D$27&amp;","&amp;$B127,IF(C118="Gas",Default_Data!$H$2094:$I$3773,Default_Data!$H$3870:$I$5549),2,0))</f>
        <v>N/A</v>
      </c>
      <c r="G127" s="111"/>
      <c r="H127" s="76" t="str">
        <f>IF(OR(C118="gas", C118="cbm")=FALSE,"N/A",VLOOKUP(xref!$D$27&amp;","&amp;$B127,Default_Data!$H$532:$I$2091,2,0))</f>
        <v>N/A</v>
      </c>
      <c r="I127" s="111"/>
      <c r="J127" s="74"/>
      <c r="K127" s="111"/>
      <c r="L127" s="74"/>
      <c r="M127" s="111"/>
      <c r="N127" s="74"/>
      <c r="O127" s="111"/>
    </row>
    <row r="128" spans="2:33" ht="15">
      <c r="B128" s="267" t="s">
        <v>2494</v>
      </c>
      <c r="C128" s="268"/>
      <c r="D128" s="77" t="str">
        <f>IF(C118&lt;&gt;"Oil","N/A",VLOOKUP(xref!$D$27&amp;","&amp;$B128,Default_Data!$G$4:$H$435,2,0))</f>
        <v>N/A</v>
      </c>
      <c r="E128" s="78"/>
      <c r="F128" s="77" t="str">
        <f>IF(OR(C118="gas",C118="cbm")=FALSE,"N/A",0%)</f>
        <v>N/A</v>
      </c>
      <c r="G128" s="78"/>
      <c r="H128" s="77" t="str">
        <f>IF(OR(C118="gas", C118="cbm")=FALSE,"N/A",0%)</f>
        <v>N/A</v>
      </c>
      <c r="I128" s="78"/>
      <c r="J128" s="79"/>
      <c r="K128" s="78"/>
      <c r="L128" s="79"/>
      <c r="M128" s="78"/>
      <c r="N128" s="79"/>
      <c r="O128" s="78"/>
    </row>
    <row r="129" spans="2:15" ht="15">
      <c r="B129" s="263" t="s">
        <v>6</v>
      </c>
      <c r="C129" s="264"/>
      <c r="D129" s="70" t="str">
        <f>IF(C118&lt;&gt;"Oil", "N/A","Natural Gas")</f>
        <v>N/A</v>
      </c>
      <c r="E129" s="111"/>
      <c r="F129" s="70" t="str">
        <f>IF(OR(C118="gas", C118="cbm")=FALSE,"N/A","Natural Gas")</f>
        <v>N/A</v>
      </c>
      <c r="G129" s="71"/>
      <c r="H129" s="70" t="str">
        <f>IF(OR(C118="gas", C118="cbm")=FALSE,"N/A","Natural Gas")</f>
        <v>N/A</v>
      </c>
      <c r="I129" s="111"/>
      <c r="J129" s="74"/>
      <c r="K129" s="111"/>
      <c r="L129" s="74"/>
      <c r="M129" s="111"/>
      <c r="N129" s="74"/>
      <c r="O129" s="111"/>
    </row>
    <row r="130" spans="2:15" ht="29.25" customHeight="1">
      <c r="B130" s="263" t="s">
        <v>2507</v>
      </c>
      <c r="C130" s="287"/>
      <c r="D130" s="70" t="s">
        <v>92</v>
      </c>
      <c r="E130" s="71"/>
      <c r="F130" s="70" t="s">
        <v>92</v>
      </c>
      <c r="G130" s="71"/>
      <c r="H130" s="70" t="s">
        <v>92</v>
      </c>
      <c r="I130" s="71"/>
      <c r="J130" s="74"/>
      <c r="K130" s="71"/>
      <c r="L130" s="74"/>
      <c r="M130" s="71"/>
      <c r="N130" s="74"/>
      <c r="O130" s="71"/>
    </row>
    <row r="131" spans="2:15" ht="15">
      <c r="B131" s="313" t="s">
        <v>12</v>
      </c>
      <c r="C131" s="312" t="s">
        <v>1</v>
      </c>
      <c r="D131" s="80" t="str">
        <f>IF(C118&lt;&gt;"Oil", "N/A",0%)</f>
        <v>N/A</v>
      </c>
      <c r="E131" s="78"/>
      <c r="F131" s="77" t="str">
        <f>IF(OR(C118="gas", C118="cbm")=FALSE,"N/A",VLOOKUP(xref!$D$27&amp;","&amp;$C131, IF(C118="Gas", Default_Data!$H$2094:$I$3773, Default_Data!$H$3870:$I$5549), 2, 0))</f>
        <v>N/A</v>
      </c>
      <c r="G131" s="78"/>
      <c r="H131" s="77" t="str">
        <f>IF(OR(C118="gas", C118="cbm")=FALSE,"N/A",VLOOKUP(xref!$D$27&amp;","&amp;$C131,Default_Data!$H$532:$I$2091,2,0))</f>
        <v>N/A</v>
      </c>
      <c r="I131" s="78"/>
      <c r="J131" s="81"/>
      <c r="K131" s="78"/>
      <c r="L131" s="81"/>
      <c r="M131" s="78"/>
      <c r="N131" s="81"/>
      <c r="O131" s="78"/>
    </row>
    <row r="132" spans="2:15" ht="15">
      <c r="B132" s="318"/>
      <c r="C132" s="319" t="s">
        <v>0</v>
      </c>
      <c r="D132" s="131" t="str">
        <f>IF(C118&lt;&gt;"Oil", "N/A",100%)</f>
        <v>N/A</v>
      </c>
      <c r="E132" s="132"/>
      <c r="F132" s="131" t="str">
        <f>IF(OR(C118="gas", C118="cbm")=FALSE,"N/A",VLOOKUP(xref!$D$27&amp;","&amp;$C132,IF(C118="Gas",Default_Data!$H$2094:$I$3773,Default_Data!$H$3870:$I$5549),2,0))</f>
        <v>N/A</v>
      </c>
      <c r="G132" s="132"/>
      <c r="H132" s="131" t="str">
        <f>IF(OR(C118="gas", C118="cbm")=FALSE,"N/A",VLOOKUP(xref!$D$27&amp;","&amp;$C132,Default_Data!$H$532:$I$2091,2,0))</f>
        <v>N/A</v>
      </c>
      <c r="I132" s="132"/>
      <c r="J132" s="133"/>
      <c r="K132" s="132"/>
      <c r="L132" s="133"/>
      <c r="M132" s="132"/>
      <c r="N132" s="133"/>
      <c r="O132" s="132"/>
    </row>
    <row r="133" spans="2:15" ht="15">
      <c r="B133" s="172" t="s">
        <v>2495</v>
      </c>
      <c r="C133" s="172"/>
      <c r="D133" s="172"/>
      <c r="E133" s="172"/>
      <c r="F133" s="172"/>
      <c r="G133" s="172"/>
      <c r="H133" s="172"/>
      <c r="I133" s="172"/>
      <c r="J133" s="172"/>
      <c r="K133" s="172"/>
      <c r="L133" s="172"/>
      <c r="M133" s="172"/>
      <c r="N133" s="172"/>
      <c r="O133" s="172"/>
    </row>
    <row r="134" spans="2:15" ht="30">
      <c r="B134" s="310" t="s">
        <v>707</v>
      </c>
      <c r="C134" s="320" t="s">
        <v>708</v>
      </c>
      <c r="D134" s="134" t="s">
        <v>92</v>
      </c>
      <c r="E134" s="135"/>
      <c r="F134" s="134" t="s">
        <v>92</v>
      </c>
      <c r="G134" s="135"/>
      <c r="H134" s="134" t="s">
        <v>92</v>
      </c>
      <c r="I134" s="135"/>
      <c r="J134" s="85"/>
      <c r="K134" s="135"/>
      <c r="L134" s="85"/>
      <c r="M134" s="135"/>
      <c r="N134" s="85"/>
      <c r="O134" s="135"/>
    </row>
    <row r="135" spans="2:15" ht="30">
      <c r="B135" s="281"/>
      <c r="C135" s="314" t="s">
        <v>709</v>
      </c>
      <c r="D135" s="83" t="str">
        <f>IF(C118&lt;&gt;"Oil","N/A","34%/0%/57%")</f>
        <v>N/A</v>
      </c>
      <c r="E135" s="78"/>
      <c r="F135" s="83" t="str">
        <f>IF(OR(C118="gas", C118="CBM"),"34%/0%/57%", "N/A")</f>
        <v>N/A</v>
      </c>
      <c r="G135" s="78"/>
      <c r="H135" s="83" t="str">
        <f>IF(OR(C118="gas", C118="CBM"),"34%/0%/57%", "N/A")</f>
        <v>N/A</v>
      </c>
      <c r="I135" s="78"/>
      <c r="J135" s="85"/>
      <c r="K135" s="78"/>
      <c r="L135" s="85"/>
      <c r="M135" s="78"/>
      <c r="N135" s="85"/>
      <c r="O135" s="78"/>
    </row>
    <row r="136" spans="2:15" ht="15">
      <c r="B136" s="267" t="s">
        <v>424</v>
      </c>
      <c r="C136" s="273"/>
      <c r="D136" s="83" t="str">
        <f>IF(C118&lt;&gt;"Oil","N/A","40")</f>
        <v>N/A</v>
      </c>
      <c r="E136" s="71"/>
      <c r="F136" s="86" t="str">
        <f>IF(OR(C118="gas", C118="CBM"),40, "N/A")</f>
        <v>N/A</v>
      </c>
      <c r="G136" s="71"/>
      <c r="H136" s="86" t="str">
        <f>IF(OR(C118="gas", C118="CBM"),40, "N/A")</f>
        <v>N/A</v>
      </c>
      <c r="I136" s="71"/>
      <c r="J136" s="87"/>
      <c r="K136" s="71"/>
      <c r="L136" s="87"/>
      <c r="M136" s="71"/>
      <c r="N136" s="87"/>
      <c r="O136" s="71"/>
    </row>
    <row r="137" spans="2:15" hidden="1">
      <c r="B137" s="105" t="s">
        <v>691</v>
      </c>
      <c r="C137" s="66"/>
      <c r="D137" s="66"/>
      <c r="E137" s="66" t="str">
        <f>IF(E138&gt;0,D121&amp;", ", "")</f>
        <v/>
      </c>
      <c r="F137" s="289"/>
      <c r="G137" s="66" t="str">
        <f>IF(G138&gt;0,F121&amp;", ", "")</f>
        <v/>
      </c>
      <c r="H137" s="66"/>
      <c r="I137" s="66" t="str">
        <f>IF(I138&gt;0,H121&amp;", ", "")</f>
        <v/>
      </c>
      <c r="J137" s="66"/>
      <c r="K137" s="66" t="str">
        <f>IF(K138&gt;0,J121&amp;", ", "")</f>
        <v xml:space="preserve">Generators, </v>
      </c>
      <c r="L137" s="289"/>
      <c r="M137" s="66" t="str">
        <f>IF(M138&gt;0,L121&amp;", ", "")</f>
        <v xml:space="preserve">Water Pump Engines, </v>
      </c>
      <c r="N137" s="66"/>
      <c r="O137" s="66" t="str">
        <f>IF(O138&gt;0,N121&amp;", ", "")</f>
        <v xml:space="preserve">Vapor Recovery Engines (VRUs), </v>
      </c>
    </row>
    <row r="138" spans="2:15" ht="15.75" hidden="1">
      <c r="B138" s="66"/>
      <c r="C138" s="66" t="str">
        <f>IF(LEN(E137&amp;G137&amp;I137&amp;K137&amp;M137&amp;O137)=0, "", LEFT(E137&amp;G137&amp;I137&amp;K137&amp;M137&amp;O137, LEN(E137&amp;G137&amp;I137&amp;K137&amp;M137&amp;O137)-2))</f>
        <v>Generators, Water Pump Engines, Vapor Recovery Engines (VRUs)</v>
      </c>
      <c r="D138" s="236"/>
      <c r="E138" s="66">
        <f>IF(C118="Oil", COUNTA(E124:E132)+COUNTA(E134:E136), 0)</f>
        <v>0</v>
      </c>
      <c r="F138" s="289"/>
      <c r="G138" s="66">
        <f>IF(OR(C118="gas", C118="cbm"), COUNTA(G124:G132)+COUNTA(G134:G136), 0)</f>
        <v>0</v>
      </c>
      <c r="H138" s="66"/>
      <c r="I138" s="66">
        <f>IF(OR(C118="gas", C118="cbm"), COUNTA(I124:I132)+COUNTA(I134:I136), 0)</f>
        <v>0</v>
      </c>
      <c r="J138" s="66"/>
      <c r="K138" s="66">
        <f>COUNTA(K124:K132)+COUNTA(K134:K136)</f>
        <v>1</v>
      </c>
      <c r="L138" s="289"/>
      <c r="M138" s="66">
        <f>COUNTA(M124:M132)+COUNTA(M134:M136)</f>
        <v>1</v>
      </c>
      <c r="N138" s="66"/>
      <c r="O138" s="66">
        <f>COUNTA(O124:O132)+COUNTA(O134:O136)</f>
        <v>1</v>
      </c>
    </row>
    <row r="139" spans="2:15">
      <c r="F139" s="240"/>
      <c r="L139" s="240"/>
    </row>
  </sheetData>
  <sheetProtection sheet="1" formatCells="0" formatColumns="0" formatRows="0" insertColumns="0" insertRows="0" insertHyperlinks="0" deleteColumns="0" deleteRows="0" selectLockedCells="1" sort="0" autoFilter="0" pivotTables="0"/>
  <mergeCells count="109">
    <mergeCell ref="B105:C105"/>
    <mergeCell ref="B106:B107"/>
    <mergeCell ref="B109:B110"/>
    <mergeCell ref="B111:C111"/>
    <mergeCell ref="B101:C101"/>
    <mergeCell ref="B134:B135"/>
    <mergeCell ref="B136:C136"/>
    <mergeCell ref="B128:C128"/>
    <mergeCell ref="B129:C129"/>
    <mergeCell ref="B130:C130"/>
    <mergeCell ref="B131:B132"/>
    <mergeCell ref="B104:C104"/>
    <mergeCell ref="L121:M121"/>
    <mergeCell ref="B124:B125"/>
    <mergeCell ref="B126:C126"/>
    <mergeCell ref="B127:C127"/>
    <mergeCell ref="B121:C122"/>
    <mergeCell ref="D121:E121"/>
    <mergeCell ref="F121:G121"/>
    <mergeCell ref="H121:I121"/>
    <mergeCell ref="J121:K121"/>
    <mergeCell ref="H96:I96"/>
    <mergeCell ref="J96:K96"/>
    <mergeCell ref="L96:M96"/>
    <mergeCell ref="B99:B100"/>
    <mergeCell ref="B84:B85"/>
    <mergeCell ref="B86:C86"/>
    <mergeCell ref="B96:C97"/>
    <mergeCell ref="D96:E96"/>
    <mergeCell ref="F96:G96"/>
    <mergeCell ref="B79:C79"/>
    <mergeCell ref="B80:C80"/>
    <mergeCell ref="B81:B82"/>
    <mergeCell ref="B74:B75"/>
    <mergeCell ref="B76:C76"/>
    <mergeCell ref="B77:C77"/>
    <mergeCell ref="B78:C78"/>
    <mergeCell ref="B102:C102"/>
    <mergeCell ref="B103:C103"/>
    <mergeCell ref="B56:B57"/>
    <mergeCell ref="B59:B60"/>
    <mergeCell ref="B61:C61"/>
    <mergeCell ref="B71:C72"/>
    <mergeCell ref="D71:E71"/>
    <mergeCell ref="F71:G71"/>
    <mergeCell ref="H71:I71"/>
    <mergeCell ref="J71:K71"/>
    <mergeCell ref="L71:M71"/>
    <mergeCell ref="B3:C3"/>
    <mergeCell ref="B31:B32"/>
    <mergeCell ref="L21:M21"/>
    <mergeCell ref="D21:E21"/>
    <mergeCell ref="F21:G21"/>
    <mergeCell ref="H21:I21"/>
    <mergeCell ref="J21:K21"/>
    <mergeCell ref="B21:C22"/>
    <mergeCell ref="B26:C26"/>
    <mergeCell ref="B24:B25"/>
    <mergeCell ref="B30:C30"/>
    <mergeCell ref="C9:G9"/>
    <mergeCell ref="C10:G10"/>
    <mergeCell ref="C11:G11"/>
    <mergeCell ref="C12:G12"/>
    <mergeCell ref="C13:G13"/>
    <mergeCell ref="L13:N13"/>
    <mergeCell ref="J9:K9"/>
    <mergeCell ref="L9:N9"/>
    <mergeCell ref="L8:N8"/>
    <mergeCell ref="J10:K10"/>
    <mergeCell ref="D3:G3"/>
    <mergeCell ref="C8:G8"/>
    <mergeCell ref="L10:N10"/>
    <mergeCell ref="B36:C36"/>
    <mergeCell ref="B27:C27"/>
    <mergeCell ref="B28:C28"/>
    <mergeCell ref="B29:C29"/>
    <mergeCell ref="B34:B35"/>
    <mergeCell ref="J11:K11"/>
    <mergeCell ref="L11:N11"/>
    <mergeCell ref="J12:K12"/>
    <mergeCell ref="L12:N12"/>
    <mergeCell ref="J13:K13"/>
    <mergeCell ref="N21:O21"/>
    <mergeCell ref="B23:O23"/>
    <mergeCell ref="B33:O33"/>
    <mergeCell ref="N121:O121"/>
    <mergeCell ref="B123:O123"/>
    <mergeCell ref="B133:O133"/>
    <mergeCell ref="N46:O46"/>
    <mergeCell ref="B48:O48"/>
    <mergeCell ref="B58:O58"/>
    <mergeCell ref="N71:O71"/>
    <mergeCell ref="B73:O73"/>
    <mergeCell ref="B83:O83"/>
    <mergeCell ref="N96:O96"/>
    <mergeCell ref="B98:O98"/>
    <mergeCell ref="B108:O108"/>
    <mergeCell ref="B52:C52"/>
    <mergeCell ref="B53:C53"/>
    <mergeCell ref="B54:C54"/>
    <mergeCell ref="B55:C55"/>
    <mergeCell ref="L46:M46"/>
    <mergeCell ref="B49:B50"/>
    <mergeCell ref="B51:C51"/>
    <mergeCell ref="B46:C47"/>
    <mergeCell ref="D46:E46"/>
    <mergeCell ref="F46:G46"/>
    <mergeCell ref="H46:I46"/>
    <mergeCell ref="J46:K46"/>
  </mergeCells>
  <conditionalFormatting sqref="G34:G35">
    <cfRule type="expression" dxfId="118" priority="443">
      <formula>G$29="Diesel"</formula>
    </cfRule>
  </conditionalFormatting>
  <conditionalFormatting sqref="G34:G35">
    <cfRule type="expression" dxfId="117" priority="440">
      <formula>G$29="Gasoline"</formula>
    </cfRule>
    <cfRule type="expression" dxfId="116" priority="441">
      <formula>G$29="Electric"</formula>
    </cfRule>
  </conditionalFormatting>
  <conditionalFormatting sqref="G34:G35 I26:I28 G30:G32 I30:I32 G24 G26:G28">
    <cfRule type="expression" dxfId="115" priority="438">
      <formula>$C$18="Oil"</formula>
    </cfRule>
  </conditionalFormatting>
  <conditionalFormatting sqref="E24:E30">
    <cfRule type="expression" dxfId="114" priority="429">
      <formula>OR($C$18="Gas",$C$18="CBM")</formula>
    </cfRule>
  </conditionalFormatting>
  <conditionalFormatting sqref="G36">
    <cfRule type="expression" dxfId="113" priority="426">
      <formula>$C$18="Oil"</formula>
    </cfRule>
  </conditionalFormatting>
  <conditionalFormatting sqref="G34:G36">
    <cfRule type="expression" dxfId="112" priority="347">
      <formula>$C$18="Oil"</formula>
    </cfRule>
  </conditionalFormatting>
  <conditionalFormatting sqref="E31:E32">
    <cfRule type="expression" dxfId="111" priority="287">
      <formula>OR($C$18="Gas",$C$18="CBM")</formula>
    </cfRule>
  </conditionalFormatting>
  <conditionalFormatting sqref="E34:E36">
    <cfRule type="expression" dxfId="110" priority="285">
      <formula>OR($C$18="Gas",$C$18="CBM")</formula>
    </cfRule>
  </conditionalFormatting>
  <conditionalFormatting sqref="G59:G60">
    <cfRule type="expression" dxfId="109" priority="253">
      <formula>G$54="Diesel"</formula>
    </cfRule>
  </conditionalFormatting>
  <conditionalFormatting sqref="G59:G60">
    <cfRule type="expression" dxfId="108" priority="251">
      <formula>G$54="Gasoline"</formula>
    </cfRule>
    <cfRule type="expression" dxfId="107" priority="252">
      <formula>G$54="Electric"</formula>
    </cfRule>
  </conditionalFormatting>
  <conditionalFormatting sqref="G59:G60 G55:G57 I55:I57 G49 I49:I53 G51:G53">
    <cfRule type="expression" dxfId="106" priority="250">
      <formula>$C$43="Oil"</formula>
    </cfRule>
  </conditionalFormatting>
  <conditionalFormatting sqref="E55 E49 E51:E53">
    <cfRule type="expression" dxfId="105" priority="245">
      <formula>OR($C$43="Gas",$C$43="CBM")</formula>
    </cfRule>
  </conditionalFormatting>
  <conditionalFormatting sqref="G61">
    <cfRule type="expression" dxfId="104" priority="244">
      <formula>$C$43="Oil"</formula>
    </cfRule>
  </conditionalFormatting>
  <conditionalFormatting sqref="G59:G61">
    <cfRule type="expression" dxfId="103" priority="241">
      <formula>$C$43="Oil"</formula>
    </cfRule>
  </conditionalFormatting>
  <conditionalFormatting sqref="E56:E57">
    <cfRule type="expression" dxfId="102" priority="237">
      <formula>OR($C$43="Gas",$C$43="CBM")</formula>
    </cfRule>
  </conditionalFormatting>
  <conditionalFormatting sqref="E59:E61">
    <cfRule type="expression" dxfId="101" priority="235">
      <formula>OR($C$43="Gas",$C$43="CBM")</formula>
    </cfRule>
  </conditionalFormatting>
  <conditionalFormatting sqref="G84:G85">
    <cfRule type="expression" dxfId="100" priority="228">
      <formula>G$79="Diesel"</formula>
    </cfRule>
  </conditionalFormatting>
  <conditionalFormatting sqref="G84:G85">
    <cfRule type="expression" dxfId="99" priority="226">
      <formula>G$79="Gasoline"</formula>
    </cfRule>
    <cfRule type="expression" dxfId="98" priority="227">
      <formula>G$79="Electric"</formula>
    </cfRule>
  </conditionalFormatting>
  <conditionalFormatting sqref="G84:G85 G80:G82 I80:I82 G74 I74:I78 G76:G78">
    <cfRule type="expression" dxfId="97" priority="225">
      <formula>$C$68="Oil"</formula>
    </cfRule>
  </conditionalFormatting>
  <conditionalFormatting sqref="E80 E74 E76:E78">
    <cfRule type="expression" dxfId="96" priority="220">
      <formula>OR($C$68="Gas",$C$68="CBM")</formula>
    </cfRule>
  </conditionalFormatting>
  <conditionalFormatting sqref="G86">
    <cfRule type="expression" dxfId="95" priority="219">
      <formula>$C$68="Oil"</formula>
    </cfRule>
  </conditionalFormatting>
  <conditionalFormatting sqref="G84:G86">
    <cfRule type="expression" dxfId="94" priority="216">
      <formula>$C$68="Oil"</formula>
    </cfRule>
  </conditionalFormatting>
  <conditionalFormatting sqref="E81:E82">
    <cfRule type="expression" dxfId="93" priority="212">
      <formula>OR($C$68="Gas",$C$68="CBM")</formula>
    </cfRule>
  </conditionalFormatting>
  <conditionalFormatting sqref="E84:E86">
    <cfRule type="expression" dxfId="92" priority="210">
      <formula>OR($C$68="Gas",$C$68="CBM")</formula>
    </cfRule>
  </conditionalFormatting>
  <conditionalFormatting sqref="G109:G110">
    <cfRule type="expression" dxfId="91" priority="203">
      <formula>G$104="Diesel"</formula>
    </cfRule>
  </conditionalFormatting>
  <conditionalFormatting sqref="G109:G110">
    <cfRule type="expression" dxfId="90" priority="201">
      <formula>G$104="Gasoline"</formula>
    </cfRule>
    <cfRule type="expression" dxfId="89" priority="202">
      <formula>G$104="Electric"</formula>
    </cfRule>
  </conditionalFormatting>
  <conditionalFormatting sqref="G109:G110 G105:G107 I105:I107 G99 I99:I103 G101:G103">
    <cfRule type="expression" dxfId="88" priority="200">
      <formula>$C$93="Oil"</formula>
    </cfRule>
  </conditionalFormatting>
  <conditionalFormatting sqref="E105 E99 E101:E103">
    <cfRule type="expression" dxfId="87" priority="195">
      <formula>OR($C$93="Gas",$C$93="CBM")</formula>
    </cfRule>
  </conditionalFormatting>
  <conditionalFormatting sqref="G111">
    <cfRule type="expression" dxfId="86" priority="194">
      <formula>$C$93="Oil"</formula>
    </cfRule>
  </conditionalFormatting>
  <conditionalFormatting sqref="G109:G111">
    <cfRule type="expression" dxfId="85" priority="191">
      <formula>$C$93="Oil"</formula>
    </cfRule>
  </conditionalFormatting>
  <conditionalFormatting sqref="E106:E107">
    <cfRule type="expression" dxfId="84" priority="187">
      <formula>OR($C$93="Gas",$C$93="CBM")</formula>
    </cfRule>
  </conditionalFormatting>
  <conditionalFormatting sqref="E109:E111">
    <cfRule type="expression" dxfId="83" priority="185">
      <formula>OR($C$93="Gas",$C$93="CBM")</formula>
    </cfRule>
  </conditionalFormatting>
  <conditionalFormatting sqref="G134:G135">
    <cfRule type="expression" dxfId="82" priority="178">
      <formula>G$129="Diesel"</formula>
    </cfRule>
  </conditionalFormatting>
  <conditionalFormatting sqref="G134:G135">
    <cfRule type="expression" dxfId="81" priority="176">
      <formula>G$129="Gasoline"</formula>
    </cfRule>
    <cfRule type="expression" dxfId="80" priority="177">
      <formula>G$129="Electric"</formula>
    </cfRule>
  </conditionalFormatting>
  <conditionalFormatting sqref="G134:G135 G130:G132 I130:I132 G124 I124:I128 G126:G128">
    <cfRule type="expression" dxfId="79" priority="175">
      <formula>$C$118="Oil"</formula>
    </cfRule>
  </conditionalFormatting>
  <conditionalFormatting sqref="E130 E124 E126:E128">
    <cfRule type="expression" dxfId="78" priority="170">
      <formula>OR($C$118="Gas",$C$118="CBM")</formula>
    </cfRule>
  </conditionalFormatting>
  <conditionalFormatting sqref="G136">
    <cfRule type="expression" dxfId="77" priority="169">
      <formula>$C$118="Oil"</formula>
    </cfRule>
  </conditionalFormatting>
  <conditionalFormatting sqref="G134:G136">
    <cfRule type="expression" dxfId="76" priority="166">
      <formula>$C$118="Oil"</formula>
    </cfRule>
  </conditionalFormatting>
  <conditionalFormatting sqref="E131:E132">
    <cfRule type="expression" dxfId="75" priority="162">
      <formula>OR($C$118="Gas",$C$118="CBM")</formula>
    </cfRule>
  </conditionalFormatting>
  <conditionalFormatting sqref="E134:E136">
    <cfRule type="expression" dxfId="74" priority="160">
      <formula>OR($C$118="Gas",$C$118="CBM")</formula>
    </cfRule>
  </conditionalFormatting>
  <conditionalFormatting sqref="C9:C13">
    <cfRule type="expression" dxfId="73" priority="154">
      <formula>#REF!="Yes"</formula>
    </cfRule>
  </conditionalFormatting>
  <conditionalFormatting sqref="I24">
    <cfRule type="expression" dxfId="72" priority="153">
      <formula>$C$18="Oil"</formula>
    </cfRule>
  </conditionalFormatting>
  <conditionalFormatting sqref="I34:I35">
    <cfRule type="expression" dxfId="71" priority="152">
      <formula>I$29="Diesel"</formula>
    </cfRule>
  </conditionalFormatting>
  <conditionalFormatting sqref="I34:I35">
    <cfRule type="expression" dxfId="70" priority="150">
      <formula>I$29="Gasoline"</formula>
    </cfRule>
    <cfRule type="expression" dxfId="69" priority="151">
      <formula>I$29="Electric"</formula>
    </cfRule>
  </conditionalFormatting>
  <conditionalFormatting sqref="I34:I35">
    <cfRule type="expression" dxfId="68" priority="149">
      <formula>$C$18="Oil"</formula>
    </cfRule>
  </conditionalFormatting>
  <conditionalFormatting sqref="I36">
    <cfRule type="expression" dxfId="67" priority="148">
      <formula>$C$18="Oil"</formula>
    </cfRule>
  </conditionalFormatting>
  <conditionalFormatting sqref="I34:I36">
    <cfRule type="expression" dxfId="66" priority="147">
      <formula>$C$18="Oil"</formula>
    </cfRule>
  </conditionalFormatting>
  <conditionalFormatting sqref="I25">
    <cfRule type="expression" dxfId="65" priority="139">
      <formula>$C$18="Oil"</formula>
    </cfRule>
  </conditionalFormatting>
  <conditionalFormatting sqref="I59:I60">
    <cfRule type="expression" dxfId="64" priority="134">
      <formula>I$54="Diesel"</formula>
    </cfRule>
  </conditionalFormatting>
  <conditionalFormatting sqref="I59:I60">
    <cfRule type="expression" dxfId="63" priority="132">
      <formula>I$54="Gasoline"</formula>
    </cfRule>
    <cfRule type="expression" dxfId="62" priority="133">
      <formula>I$54="Electric"</formula>
    </cfRule>
  </conditionalFormatting>
  <conditionalFormatting sqref="I59:I60">
    <cfRule type="expression" dxfId="61" priority="131">
      <formula>$C$43="Oil"</formula>
    </cfRule>
  </conditionalFormatting>
  <conditionalFormatting sqref="I61">
    <cfRule type="expression" dxfId="60" priority="130">
      <formula>$C$43="Oil"</formula>
    </cfRule>
  </conditionalFormatting>
  <conditionalFormatting sqref="I59:I61">
    <cfRule type="expression" dxfId="59" priority="129">
      <formula>$C$43="Oil"</formula>
    </cfRule>
  </conditionalFormatting>
  <conditionalFormatting sqref="I84:I85">
    <cfRule type="expression" dxfId="58" priority="104">
      <formula>I$79="Diesel"</formula>
    </cfRule>
  </conditionalFormatting>
  <conditionalFormatting sqref="I84:I85">
    <cfRule type="expression" dxfId="57" priority="102">
      <formula>I$79="Gasoline"</formula>
    </cfRule>
    <cfRule type="expression" dxfId="56" priority="103">
      <formula>I$79="Electric"</formula>
    </cfRule>
  </conditionalFormatting>
  <conditionalFormatting sqref="I84:I85">
    <cfRule type="expression" dxfId="55" priority="101">
      <formula>$C$68="Oil"</formula>
    </cfRule>
  </conditionalFormatting>
  <conditionalFormatting sqref="I86">
    <cfRule type="expression" dxfId="54" priority="100">
      <formula>$C$68="Oil"</formula>
    </cfRule>
  </conditionalFormatting>
  <conditionalFormatting sqref="I84:I86">
    <cfRule type="expression" dxfId="53" priority="99">
      <formula>$C$68="Oil"</formula>
    </cfRule>
  </conditionalFormatting>
  <conditionalFormatting sqref="I109:I110">
    <cfRule type="expression" dxfId="52" priority="89">
      <formula>I$104="Diesel"</formula>
    </cfRule>
  </conditionalFormatting>
  <conditionalFormatting sqref="I109:I110">
    <cfRule type="expression" dxfId="51" priority="87">
      <formula>I$104="Gasoline"</formula>
    </cfRule>
    <cfRule type="expression" dxfId="50" priority="88">
      <formula>I$104="Electric"</formula>
    </cfRule>
  </conditionalFormatting>
  <conditionalFormatting sqref="I109:I110">
    <cfRule type="expression" dxfId="49" priority="86">
      <formula>$C$93="Oil"</formula>
    </cfRule>
  </conditionalFormatting>
  <conditionalFormatting sqref="I111">
    <cfRule type="expression" dxfId="48" priority="85">
      <formula>$C$93="Oil"</formula>
    </cfRule>
  </conditionalFormatting>
  <conditionalFormatting sqref="I109:I111">
    <cfRule type="expression" dxfId="47" priority="84">
      <formula>$C$93="Oil"</formula>
    </cfRule>
  </conditionalFormatting>
  <conditionalFormatting sqref="I134:I135">
    <cfRule type="expression" dxfId="46" priority="75">
      <formula>I$129="Diesel"</formula>
    </cfRule>
  </conditionalFormatting>
  <conditionalFormatting sqref="I134:I135">
    <cfRule type="expression" dxfId="45" priority="73">
      <formula>I$129="Gasoline"</formula>
    </cfRule>
    <cfRule type="expression" dxfId="44" priority="74">
      <formula>I$129="Electric"</formula>
    </cfRule>
  </conditionalFormatting>
  <conditionalFormatting sqref="I134:I135">
    <cfRule type="expression" dxfId="43" priority="72">
      <formula>$C$118="Oil"</formula>
    </cfRule>
  </conditionalFormatting>
  <conditionalFormatting sqref="I136">
    <cfRule type="expression" dxfId="42" priority="71">
      <formula>$C$118="Oil"</formula>
    </cfRule>
  </conditionalFormatting>
  <conditionalFormatting sqref="I134:I136">
    <cfRule type="expression" dxfId="41" priority="70">
      <formula>$C$118="Oil"</formula>
    </cfRule>
  </conditionalFormatting>
  <conditionalFormatting sqref="E54">
    <cfRule type="expression" dxfId="40" priority="65">
      <formula>OR($C$43="Gas",$C$43="CBM")</formula>
    </cfRule>
  </conditionalFormatting>
  <conditionalFormatting sqref="G54">
    <cfRule type="expression" dxfId="39" priority="45">
      <formula>$C$43="Oil"</formula>
    </cfRule>
  </conditionalFormatting>
  <conditionalFormatting sqref="I54">
    <cfRule type="expression" dxfId="38" priority="44">
      <formula>$C$43="Oil"</formula>
    </cfRule>
  </conditionalFormatting>
  <conditionalFormatting sqref="G79">
    <cfRule type="expression" dxfId="37" priority="43">
      <formula>$C$68="Oil"</formula>
    </cfRule>
  </conditionalFormatting>
  <conditionalFormatting sqref="I79">
    <cfRule type="expression" dxfId="36" priority="42">
      <formula>$C$68="Oil"</formula>
    </cfRule>
  </conditionalFormatting>
  <conditionalFormatting sqref="G104">
    <cfRule type="expression" dxfId="35" priority="41">
      <formula>$C$93="Oil"</formula>
    </cfRule>
  </conditionalFormatting>
  <conditionalFormatting sqref="I104">
    <cfRule type="expression" dxfId="34" priority="40">
      <formula>$C$93="Oil"</formula>
    </cfRule>
  </conditionalFormatting>
  <conditionalFormatting sqref="G129">
    <cfRule type="expression" dxfId="33" priority="39">
      <formula>$C$118="Oil"</formula>
    </cfRule>
  </conditionalFormatting>
  <conditionalFormatting sqref="I129">
    <cfRule type="expression" dxfId="32" priority="38">
      <formula>$C$118="Oil"</formula>
    </cfRule>
  </conditionalFormatting>
  <conditionalFormatting sqref="G29">
    <cfRule type="expression" dxfId="31" priority="37">
      <formula>$C$18="Oil"</formula>
    </cfRule>
  </conditionalFormatting>
  <conditionalFormatting sqref="I29">
    <cfRule type="expression" dxfId="30" priority="36">
      <formula>$C$18="Oil"</formula>
    </cfRule>
  </conditionalFormatting>
  <conditionalFormatting sqref="K29">
    <cfRule type="expression" dxfId="29" priority="35">
      <formula>$C$18="Oil"</formula>
    </cfRule>
  </conditionalFormatting>
  <conditionalFormatting sqref="M29">
    <cfRule type="expression" dxfId="28" priority="34">
      <formula>$C$18="Oil"</formula>
    </cfRule>
  </conditionalFormatting>
  <conditionalFormatting sqref="E79">
    <cfRule type="expression" dxfId="27" priority="33">
      <formula>OR($C$68="Gas",$C$68="CBM")</formula>
    </cfRule>
  </conditionalFormatting>
  <conditionalFormatting sqref="E104">
    <cfRule type="expression" dxfId="26" priority="32">
      <formula>OR($C$93="Gas",$C$93="CBM")</formula>
    </cfRule>
  </conditionalFormatting>
  <conditionalFormatting sqref="E129">
    <cfRule type="expression" dxfId="25" priority="31">
      <formula>OR($C$118="Gas",$C$118="CBM")</formula>
    </cfRule>
  </conditionalFormatting>
  <conditionalFormatting sqref="O29">
    <cfRule type="expression" dxfId="24" priority="30">
      <formula>$C$18="Oil"</formula>
    </cfRule>
  </conditionalFormatting>
  <conditionalFormatting sqref="O125">
    <cfRule type="expression" dxfId="23" priority="1">
      <formula>OR($C$18="Gas",$C$18="CBM")</formula>
    </cfRule>
  </conditionalFormatting>
  <conditionalFormatting sqref="G125">
    <cfRule type="expression" dxfId="22" priority="4">
      <formula>OR($C$18="Gas",$C$18="CBM")</formula>
    </cfRule>
  </conditionalFormatting>
  <conditionalFormatting sqref="K125">
    <cfRule type="expression" dxfId="21" priority="3">
      <formula>OR($C$18="Gas",$C$18="CBM")</formula>
    </cfRule>
  </conditionalFormatting>
  <conditionalFormatting sqref="G25">
    <cfRule type="expression" dxfId="20" priority="24">
      <formula>OR($C$18="Gas",$C$18="CBM")</formula>
    </cfRule>
  </conditionalFormatting>
  <conditionalFormatting sqref="K25">
    <cfRule type="expression" dxfId="19" priority="23">
      <formula>OR($C$18="Gas",$C$18="CBM")</formula>
    </cfRule>
  </conditionalFormatting>
  <conditionalFormatting sqref="M25">
    <cfRule type="expression" dxfId="18" priority="22">
      <formula>OR($C$18="Gas",$C$18="CBM")</formula>
    </cfRule>
  </conditionalFormatting>
  <conditionalFormatting sqref="O25">
    <cfRule type="expression" dxfId="17" priority="21">
      <formula>OR($C$18="Gas",$C$18="CBM")</formula>
    </cfRule>
  </conditionalFormatting>
  <conditionalFormatting sqref="E50">
    <cfRule type="expression" dxfId="16" priority="20">
      <formula>OR($C$18="Gas",$C$18="CBM")</formula>
    </cfRule>
  </conditionalFormatting>
  <conditionalFormatting sqref="G50">
    <cfRule type="expression" dxfId="15" priority="19">
      <formula>OR($C$18="Gas",$C$18="CBM")</formula>
    </cfRule>
  </conditionalFormatting>
  <conditionalFormatting sqref="K50">
    <cfRule type="expression" dxfId="14" priority="18">
      <formula>OR($C$18="Gas",$C$18="CBM")</formula>
    </cfRule>
  </conditionalFormatting>
  <conditionalFormatting sqref="M50">
    <cfRule type="expression" dxfId="13" priority="17">
      <formula>OR($C$18="Gas",$C$18="CBM")</formula>
    </cfRule>
  </conditionalFormatting>
  <conditionalFormatting sqref="O50">
    <cfRule type="expression" dxfId="12" priority="16">
      <formula>OR($C$18="Gas",$C$18="CBM")</formula>
    </cfRule>
  </conditionalFormatting>
  <conditionalFormatting sqref="E75">
    <cfRule type="expression" dxfId="11" priority="15">
      <formula>OR($C$18="Gas",$C$18="CBM")</formula>
    </cfRule>
  </conditionalFormatting>
  <conditionalFormatting sqref="G75">
    <cfRule type="expression" dxfId="10" priority="14">
      <formula>OR($C$18="Gas",$C$18="CBM")</formula>
    </cfRule>
  </conditionalFormatting>
  <conditionalFormatting sqref="K75">
    <cfRule type="expression" dxfId="9" priority="13">
      <formula>OR($C$18="Gas",$C$18="CBM")</formula>
    </cfRule>
  </conditionalFormatting>
  <conditionalFormatting sqref="M75">
    <cfRule type="expression" dxfId="8" priority="12">
      <formula>OR($C$18="Gas",$C$18="CBM")</formula>
    </cfRule>
  </conditionalFormatting>
  <conditionalFormatting sqref="O75">
    <cfRule type="expression" dxfId="7" priority="11">
      <formula>OR($C$18="Gas",$C$18="CBM")</formula>
    </cfRule>
  </conditionalFormatting>
  <conditionalFormatting sqref="E100">
    <cfRule type="expression" dxfId="6" priority="10">
      <formula>OR($C$18="Gas",$C$18="CBM")</formula>
    </cfRule>
  </conditionalFormatting>
  <conditionalFormatting sqref="G100">
    <cfRule type="expression" dxfId="5" priority="9">
      <formula>OR($C$18="Gas",$C$18="CBM")</formula>
    </cfRule>
  </conditionalFormatting>
  <conditionalFormatting sqref="K100">
    <cfRule type="expression" dxfId="4" priority="8">
      <formula>OR($C$18="Gas",$C$18="CBM")</formula>
    </cfRule>
  </conditionalFormatting>
  <conditionalFormatting sqref="M100">
    <cfRule type="expression" dxfId="3" priority="7">
      <formula>OR($C$18="Gas",$C$18="CBM")</formula>
    </cfRule>
  </conditionalFormatting>
  <conditionalFormatting sqref="O100">
    <cfRule type="expression" dxfId="2" priority="6">
      <formula>OR($C$18="Gas",$C$18="CBM")</formula>
    </cfRule>
  </conditionalFormatting>
  <conditionalFormatting sqref="E125">
    <cfRule type="expression" dxfId="1" priority="5">
      <formula>OR($C$18="Gas",$C$18="CBM")</formula>
    </cfRule>
  </conditionalFormatting>
  <conditionalFormatting sqref="M125">
    <cfRule type="expression" dxfId="0" priority="2">
      <formula>OR($C$18="Gas",$C$18="CBM")</formula>
    </cfRule>
  </conditionalFormatting>
  <dataValidations count="3">
    <dataValidation type="whole" allowBlank="1" showInputMessage="1" showErrorMessage="1" sqref="I100 I25" xr:uid="{A16EF55C-D44E-4342-A5F6-1CB2735161B9}">
      <formula1>0</formula1>
      <formula2>100000000</formula2>
    </dataValidation>
    <dataValidation type="whole" allowBlank="1" showInputMessage="1" showErrorMessage="1" sqref="I75" xr:uid="{3476CE3F-0AD9-49A8-831E-9A89CCF8A3BA}">
      <formula1>0</formula1>
      <formula2>1000000000</formula2>
    </dataValidation>
    <dataValidation type="whole" allowBlank="1" showInputMessage="1" showErrorMessage="1" sqref="I125" xr:uid="{697E1B78-0BBA-4460-A489-D7696A30A9AD}">
      <formula1>0</formula1>
      <formula2>10000000</formula2>
    </dataValidation>
  </dataValidations>
  <hyperlinks>
    <hyperlink ref="B9" location="'5.Wellhead Engines'!B17" display="A. Configuration 1" xr:uid="{1AC56477-29C4-4085-B25D-BA29AE17F834}"/>
    <hyperlink ref="B10" location="'5.Wellhead Engines'!B42" display="B. Configuration 2" xr:uid="{7097EF35-F0F2-4874-A3D5-C3013A74CEDA}"/>
    <hyperlink ref="B11" location="'5.Wellhead Engines'!B67" display="C. Configuration 3" xr:uid="{B8C383B5-7B2D-494E-B331-47A65B2995B4}"/>
    <hyperlink ref="B12" location="'5.Wellhead Engines'!B92" display="D. Configuration 4" xr:uid="{AA366893-366E-4C78-BA04-D57AF92B7A6C}"/>
    <hyperlink ref="B13" location="'5.Wellhead Engines'!B117" display="E. Configuration 5" xr:uid="{7688D375-CFB1-48F5-99EC-A5EC602C35F4}"/>
    <hyperlink ref="I9" location="'5.Wellhead Engines'!B17" display="A. Configuration 1" xr:uid="{78D884B3-F4CA-4A0F-BE1F-AD76A958D857}"/>
    <hyperlink ref="I10" location="'5.Wellhead Engines'!B42" display="B. Configuration 2" xr:uid="{A043B767-7AAD-448B-99AE-C95145DA50C5}"/>
    <hyperlink ref="I11" location="'5.Wellhead Engines'!B67" display="C. Configuration 3" xr:uid="{A523709D-8608-4914-B056-2F03BDD046CA}"/>
    <hyperlink ref="I12" location="'5.Wellhead Engines'!B92" display="D. Configuration 4" xr:uid="{C397675D-71FE-4A31-AF94-54CC571B52D8}"/>
    <hyperlink ref="I13" location="'5.Wellhead Engines'!B117" display="E. Configuration 5" xr:uid="{27034453-727B-48A1-BB5B-C6BC11FEBDA4}"/>
  </hyperlinks>
  <pageMargins left="0.75" right="0.75" top="1" bottom="1" header="0.5" footer="0.5"/>
  <pageSetup orientation="portrait"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click on arrow to choose from drop-down menu" xr:uid="{00000000-0002-0000-0E00-000000000000}">
          <x14:formula1>
            <xm:f>data_validation!$B$15:$B$18</xm:f>
          </x14:formula1>
          <xm:sqref>L79:L82 L29:L32 L129:L132 J104:J107 J54:J57 L104:L107 J29:J32 J129:J132 J79:J82 L54:L57 N29:N32 N54:N57 N79:N82 N104:N107 N129:N132</xm:sqref>
        </x14:dataValidation>
        <x14:dataValidation type="list" allowBlank="1" showInputMessage="1" showErrorMessage="1" prompt="click on arrow to choose from drop-down menu" xr:uid="{85F9586B-21B4-4FAA-869A-0CE49B62868B}">
          <x14:formula1>
            <xm:f>xref!$A$3:$A$5</xm:f>
          </x14:formula1>
          <xm:sqref>C18 C93 C43 C68 C118</xm:sqref>
        </x14:dataValidation>
        <x14:dataValidation type="list" allowBlank="1" showInputMessage="1" showErrorMessage="1" prompt="click on arrow to choose from drop-down menu" xr:uid="{CFCF58DD-B7C6-41EA-AE3A-2D5C2980473C}">
          <x14:formula1>
            <xm:f>xref!$A$7:$A$9</xm:f>
          </x14:formula1>
          <xm:sqref>C19 C94 C44 C69 C119</xm:sqref>
        </x14:dataValidation>
        <x14:dataValidation type="list" allowBlank="1" showInputMessage="1" showErrorMessage="1" prompt="click on arrow to choose from drop-down menu" xr:uid="{96DDFCBA-171B-4762-A8ED-C2EBBC34FB7E}">
          <x14:formula1>
            <xm:f>xref!$A$17:$A$18</xm:f>
          </x14:formula1>
          <xm:sqref>D129:I129 D54:I54 D79:I79 D104:I104 E29 G29 I29 K29 M29 K54 O129 K79 M79 K104 M104 K129 M129 O29 M54 O79 O104 O54</xm:sqref>
        </x14:dataValidation>
        <x14:dataValidation type="list" allowBlank="1" showInputMessage="1" showErrorMessage="1" prompt="click on arrow to choose from drop-down menu" xr:uid="{DB5849E4-E38A-418D-88FA-4D9AEC900918}">
          <x14:formula1>
            <xm:f>xref!$A$17:$A$19</xm:f>
          </x14:formula1>
          <xm:sqref>D29 F29 H29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8F73D-D474-4A9A-B379-8BBBE416A16B}">
  <sheetPr>
    <tabColor theme="8" tint="0.79998168889431442"/>
  </sheetPr>
  <dimension ref="A1:K77"/>
  <sheetViews>
    <sheetView zoomScale="85" zoomScaleNormal="85" workbookViewId="0">
      <selection activeCell="B17" sqref="B17"/>
    </sheetView>
  </sheetViews>
  <sheetFormatPr defaultColWidth="8.85546875" defaultRowHeight="15"/>
  <cols>
    <col min="1" max="1" width="2.42578125" style="60" customWidth="1"/>
    <col min="2" max="2" width="35.28515625" style="60" customWidth="1"/>
    <col min="3" max="3" width="22.28515625" style="60" customWidth="1"/>
    <col min="4" max="4" width="22" style="60" customWidth="1"/>
    <col min="5" max="5" width="15.5703125" style="60" customWidth="1"/>
    <col min="6" max="6" width="20.28515625" style="60" customWidth="1"/>
    <col min="7" max="7" width="21.42578125" style="60" customWidth="1"/>
    <col min="8" max="8" width="18.7109375" style="60" customWidth="1"/>
    <col min="9" max="9" width="23.7109375" style="60" customWidth="1"/>
    <col min="10" max="10" width="22.5703125" style="60" customWidth="1"/>
    <col min="11" max="25" width="15.5703125" style="60" customWidth="1"/>
    <col min="26" max="16384" width="8.85546875" style="60"/>
  </cols>
  <sheetData>
    <row r="1" spans="1:7" ht="18.75">
      <c r="A1" s="321" t="s">
        <v>679</v>
      </c>
      <c r="B1" s="322"/>
      <c r="C1" s="323"/>
      <c r="D1" s="324"/>
      <c r="E1" s="322"/>
      <c r="F1" s="322"/>
      <c r="G1" s="322"/>
    </row>
    <row r="2" spans="1:7" ht="24" customHeight="1">
      <c r="A2" s="325"/>
      <c r="B2" s="326"/>
      <c r="C2" s="324"/>
      <c r="D2" s="324"/>
      <c r="E2" s="322"/>
      <c r="F2" s="322"/>
      <c r="G2" s="322"/>
    </row>
    <row r="3" spans="1:7" ht="31.5" customHeight="1">
      <c r="A3" s="325"/>
      <c r="B3" s="291" t="s">
        <v>64</v>
      </c>
      <c r="C3" s="292"/>
      <c r="D3" s="245" t="str">
        <f>IF('1. Survey Responder Information'!E22="","No basin selected - Please go to Tab 1 and select a basin before providing data in this tab.",'1. Survey Responder Information'!E22)</f>
        <v>No basin selected - Please go to Tab 1 and select a basin before providing data in this tab.</v>
      </c>
      <c r="E3" s="245"/>
      <c r="F3" s="245"/>
      <c r="G3" s="245"/>
    </row>
    <row r="4" spans="1:7" ht="24" customHeight="1">
      <c r="A4" s="322"/>
      <c r="B4" s="327"/>
      <c r="C4" s="327"/>
      <c r="D4" s="327"/>
      <c r="E4" s="328"/>
      <c r="F4" s="322"/>
      <c r="G4" s="322"/>
    </row>
    <row r="5" spans="1:7">
      <c r="A5" s="322"/>
      <c r="B5" s="322"/>
      <c r="C5" s="322"/>
      <c r="D5" s="322"/>
      <c r="E5" s="322"/>
      <c r="F5" s="322"/>
      <c r="G5" s="322"/>
    </row>
    <row r="6" spans="1:7">
      <c r="A6" s="322"/>
      <c r="B6" s="322"/>
      <c r="C6" s="322"/>
      <c r="D6" s="322"/>
      <c r="E6" s="322"/>
      <c r="F6" s="322"/>
      <c r="G6" s="322"/>
    </row>
    <row r="7" spans="1:7">
      <c r="A7" s="322"/>
      <c r="B7" s="322"/>
      <c r="C7" s="322"/>
      <c r="D7" s="322"/>
      <c r="E7" s="322"/>
      <c r="F7" s="322"/>
      <c r="G7" s="322"/>
    </row>
    <row r="8" spans="1:7" s="62" customFormat="1">
      <c r="A8" s="329"/>
      <c r="B8" s="329"/>
      <c r="C8" s="322"/>
      <c r="D8" s="322"/>
      <c r="E8" s="329"/>
      <c r="F8" s="329"/>
      <c r="G8" s="329"/>
    </row>
    <row r="9" spans="1:7">
      <c r="A9" s="322"/>
      <c r="B9" s="322"/>
      <c r="C9" s="322"/>
      <c r="D9" s="322"/>
      <c r="E9" s="322"/>
      <c r="F9" s="322"/>
      <c r="G9" s="322"/>
    </row>
    <row r="10" spans="1:7">
      <c r="A10" s="322"/>
      <c r="B10" s="322"/>
      <c r="C10" s="322"/>
      <c r="D10" s="322"/>
      <c r="E10" s="322"/>
      <c r="F10" s="322"/>
      <c r="G10" s="322"/>
    </row>
    <row r="11" spans="1:7">
      <c r="A11" s="322"/>
      <c r="B11" s="322"/>
      <c r="C11" s="322"/>
      <c r="D11" s="322"/>
      <c r="E11" s="322"/>
      <c r="F11" s="322"/>
      <c r="G11" s="322"/>
    </row>
    <row r="12" spans="1:7">
      <c r="A12" s="322"/>
      <c r="B12" s="322"/>
      <c r="C12" s="322"/>
      <c r="D12" s="322"/>
      <c r="E12" s="322"/>
      <c r="F12" s="322"/>
      <c r="G12" s="322"/>
    </row>
    <row r="13" spans="1:7">
      <c r="A13" s="322"/>
      <c r="B13" s="322"/>
      <c r="C13" s="322"/>
      <c r="D13" s="322"/>
      <c r="E13" s="322"/>
      <c r="F13" s="322"/>
      <c r="G13" s="322"/>
    </row>
    <row r="14" spans="1:7">
      <c r="A14" s="322"/>
      <c r="B14" s="322"/>
      <c r="C14" s="322"/>
      <c r="D14" s="322"/>
      <c r="E14" s="322"/>
      <c r="F14" s="322"/>
      <c r="G14" s="322"/>
    </row>
    <row r="15" spans="1:7">
      <c r="A15" s="322"/>
      <c r="B15" s="322"/>
      <c r="C15" s="322"/>
      <c r="D15" s="322"/>
      <c r="E15" s="322"/>
      <c r="F15" s="322"/>
      <c r="G15" s="322"/>
    </row>
    <row r="16" spans="1:7">
      <c r="A16" s="322"/>
      <c r="B16" s="322"/>
      <c r="C16" s="322"/>
      <c r="D16" s="322"/>
      <c r="E16" s="322"/>
      <c r="F16" s="322"/>
      <c r="G16" s="322"/>
    </row>
    <row r="17" spans="2:11">
      <c r="B17" s="117" t="s">
        <v>112</v>
      </c>
      <c r="C17" s="169" t="s">
        <v>702</v>
      </c>
      <c r="D17" s="170"/>
      <c r="E17" s="170"/>
      <c r="F17" s="170"/>
      <c r="G17" s="171"/>
    </row>
    <row r="18" spans="2:11">
      <c r="B18" s="113" t="s">
        <v>2462</v>
      </c>
      <c r="C18" s="175" t="str">
        <f>IF(SUM(C23:K23)=0,xref!$K$30,xref!$K$29)</f>
        <v>No survey data provided.</v>
      </c>
      <c r="D18" s="176"/>
      <c r="E18" s="176"/>
      <c r="F18" s="176"/>
      <c r="G18" s="177"/>
    </row>
    <row r="19" spans="2:11">
      <c r="B19" s="114" t="s">
        <v>2463</v>
      </c>
      <c r="C19" s="178" t="str">
        <f>IF(SUM(C52:K52)=0,xref!$K$30,xref!$K$29)</f>
        <v>No survey data provided.</v>
      </c>
      <c r="D19" s="179"/>
      <c r="E19" s="179"/>
      <c r="F19" s="179"/>
      <c r="G19" s="180"/>
    </row>
    <row r="23" spans="2:11" s="104" customFormat="1" hidden="1">
      <c r="B23" s="66" t="s">
        <v>2461</v>
      </c>
      <c r="C23" s="103">
        <f t="shared" ref="C23:K23" si="0">COUNTA(C30:C49)</f>
        <v>0</v>
      </c>
      <c r="D23" s="103">
        <f t="shared" si="0"/>
        <v>0</v>
      </c>
      <c r="E23" s="103">
        <f t="shared" si="0"/>
        <v>0</v>
      </c>
      <c r="F23" s="103">
        <f t="shared" si="0"/>
        <v>0</v>
      </c>
      <c r="G23" s="103">
        <f t="shared" si="0"/>
        <v>0</v>
      </c>
      <c r="H23" s="103">
        <f t="shared" si="0"/>
        <v>0</v>
      </c>
      <c r="I23" s="103">
        <f t="shared" si="0"/>
        <v>0</v>
      </c>
      <c r="J23" s="103">
        <f t="shared" si="0"/>
        <v>0</v>
      </c>
      <c r="K23" s="103">
        <f t="shared" si="0"/>
        <v>0</v>
      </c>
    </row>
    <row r="24" spans="2:11" hidden="1"/>
    <row r="25" spans="2:11" ht="15" customHeight="1">
      <c r="B25" s="95" t="s">
        <v>2505</v>
      </c>
      <c r="C25" s="65"/>
      <c r="D25" s="65"/>
      <c r="E25" s="65"/>
      <c r="F25" s="65"/>
    </row>
    <row r="26" spans="2:11" s="61" customFormat="1" ht="30" customHeight="1">
      <c r="B26" s="330" t="s">
        <v>670</v>
      </c>
      <c r="C26" s="331" t="s">
        <v>717</v>
      </c>
      <c r="D26" s="332"/>
      <c r="E26" s="333"/>
      <c r="F26" s="331" t="s">
        <v>718</v>
      </c>
      <c r="G26" s="332"/>
      <c r="H26" s="333"/>
      <c r="I26" s="331" t="s">
        <v>719</v>
      </c>
      <c r="J26" s="332"/>
      <c r="K26" s="333"/>
    </row>
    <row r="27" spans="2:11" s="61" customFormat="1" ht="14.45" customHeight="1">
      <c r="B27" s="330"/>
      <c r="C27" s="330" t="s">
        <v>71</v>
      </c>
      <c r="D27" s="330" t="s">
        <v>671</v>
      </c>
      <c r="E27" s="330" t="s">
        <v>672</v>
      </c>
      <c r="F27" s="330" t="s">
        <v>71</v>
      </c>
      <c r="G27" s="330" t="s">
        <v>671</v>
      </c>
      <c r="H27" s="330" t="s">
        <v>672</v>
      </c>
      <c r="I27" s="330" t="s">
        <v>71</v>
      </c>
      <c r="J27" s="330" t="s">
        <v>671</v>
      </c>
      <c r="K27" s="330" t="s">
        <v>672</v>
      </c>
    </row>
    <row r="28" spans="2:11">
      <c r="B28" s="330"/>
      <c r="C28" s="330"/>
      <c r="D28" s="330"/>
      <c r="E28" s="330"/>
      <c r="F28" s="330"/>
      <c r="G28" s="330"/>
      <c r="H28" s="330"/>
      <c r="I28" s="330"/>
      <c r="J28" s="330"/>
      <c r="K28" s="330"/>
    </row>
    <row r="29" spans="2:11">
      <c r="B29" s="96" t="s">
        <v>673</v>
      </c>
      <c r="C29" s="334" t="s">
        <v>73</v>
      </c>
      <c r="D29" s="96" t="s">
        <v>674</v>
      </c>
      <c r="E29" s="96" t="s">
        <v>675</v>
      </c>
      <c r="F29" s="334" t="s">
        <v>74</v>
      </c>
      <c r="G29" s="96" t="s">
        <v>720</v>
      </c>
      <c r="H29" s="96" t="s">
        <v>675</v>
      </c>
      <c r="I29" s="334" t="s">
        <v>72</v>
      </c>
      <c r="J29" s="96" t="s">
        <v>721</v>
      </c>
      <c r="K29" s="96" t="s">
        <v>675</v>
      </c>
    </row>
    <row r="30" spans="2:11">
      <c r="B30" s="63" t="s">
        <v>2493</v>
      </c>
      <c r="C30" s="147"/>
      <c r="D30" s="64"/>
      <c r="E30" s="64"/>
      <c r="F30" s="147"/>
      <c r="G30" s="64"/>
      <c r="H30" s="64"/>
      <c r="I30" s="147"/>
      <c r="J30" s="64"/>
      <c r="K30" s="64"/>
    </row>
    <row r="31" spans="2:11">
      <c r="B31" s="63" t="s">
        <v>9134</v>
      </c>
      <c r="C31" s="147"/>
      <c r="D31" s="64"/>
      <c r="E31" s="64"/>
      <c r="F31" s="147"/>
      <c r="G31" s="64"/>
      <c r="H31" s="64"/>
      <c r="I31" s="147"/>
      <c r="J31" s="64"/>
      <c r="K31" s="64"/>
    </row>
    <row r="32" spans="2:11">
      <c r="B32" s="63" t="s">
        <v>9135</v>
      </c>
      <c r="C32" s="147"/>
      <c r="D32" s="64"/>
      <c r="E32" s="64"/>
      <c r="F32" s="147"/>
      <c r="G32" s="64"/>
      <c r="H32" s="64"/>
      <c r="I32" s="147"/>
      <c r="J32" s="64"/>
      <c r="K32" s="64"/>
    </row>
    <row r="33" spans="2:11">
      <c r="B33" s="63" t="s">
        <v>9136</v>
      </c>
      <c r="C33" s="147"/>
      <c r="D33" s="64"/>
      <c r="E33" s="64"/>
      <c r="F33" s="147"/>
      <c r="G33" s="64"/>
      <c r="H33" s="64"/>
      <c r="I33" s="147"/>
      <c r="J33" s="64"/>
      <c r="K33" s="64"/>
    </row>
    <row r="34" spans="2:11">
      <c r="B34" s="63" t="s">
        <v>9137</v>
      </c>
      <c r="C34" s="147"/>
      <c r="D34" s="64"/>
      <c r="E34" s="64"/>
      <c r="F34" s="147"/>
      <c r="G34" s="64"/>
      <c r="H34" s="64"/>
      <c r="I34" s="147"/>
      <c r="J34" s="64"/>
      <c r="K34" s="64"/>
    </row>
    <row r="35" spans="2:11">
      <c r="B35" s="63" t="s">
        <v>9138</v>
      </c>
      <c r="C35" s="147"/>
      <c r="D35" s="64"/>
      <c r="E35" s="64"/>
      <c r="F35" s="147"/>
      <c r="G35" s="64"/>
      <c r="H35" s="64"/>
      <c r="I35" s="147"/>
      <c r="J35" s="64"/>
      <c r="K35" s="64"/>
    </row>
    <row r="36" spans="2:11">
      <c r="B36" s="63" t="s">
        <v>9139</v>
      </c>
      <c r="C36" s="147"/>
      <c r="D36" s="64"/>
      <c r="E36" s="64"/>
      <c r="F36" s="147"/>
      <c r="G36" s="64"/>
      <c r="H36" s="64"/>
      <c r="I36" s="147"/>
      <c r="J36" s="64"/>
      <c r="K36" s="64"/>
    </row>
    <row r="37" spans="2:11">
      <c r="B37" s="63" t="s">
        <v>9140</v>
      </c>
      <c r="C37" s="147"/>
      <c r="D37" s="64"/>
      <c r="E37" s="64"/>
      <c r="F37" s="147"/>
      <c r="G37" s="64"/>
      <c r="H37" s="64"/>
      <c r="I37" s="147"/>
      <c r="J37" s="64"/>
      <c r="K37" s="64"/>
    </row>
    <row r="38" spans="2:11">
      <c r="B38" s="63" t="s">
        <v>9141</v>
      </c>
      <c r="C38" s="147"/>
      <c r="D38" s="64"/>
      <c r="E38" s="64"/>
      <c r="F38" s="147"/>
      <c r="G38" s="64"/>
      <c r="H38" s="64"/>
      <c r="I38" s="147"/>
      <c r="J38" s="64"/>
      <c r="K38" s="64"/>
    </row>
    <row r="39" spans="2:11">
      <c r="B39" s="63" t="s">
        <v>9142</v>
      </c>
      <c r="C39" s="147"/>
      <c r="D39" s="64"/>
      <c r="E39" s="64"/>
      <c r="F39" s="147"/>
      <c r="G39" s="64"/>
      <c r="H39" s="64"/>
      <c r="I39" s="147"/>
      <c r="J39" s="64"/>
      <c r="K39" s="64"/>
    </row>
    <row r="40" spans="2:11">
      <c r="B40" s="63" t="s">
        <v>9143</v>
      </c>
      <c r="C40" s="147"/>
      <c r="D40" s="64"/>
      <c r="E40" s="64"/>
      <c r="F40" s="147"/>
      <c r="G40" s="64"/>
      <c r="H40" s="64"/>
      <c r="I40" s="147"/>
      <c r="J40" s="64"/>
      <c r="K40" s="64"/>
    </row>
    <row r="41" spans="2:11">
      <c r="B41" s="63" t="s">
        <v>9144</v>
      </c>
      <c r="C41" s="147"/>
      <c r="D41" s="64"/>
      <c r="E41" s="64"/>
      <c r="F41" s="147"/>
      <c r="G41" s="64"/>
      <c r="H41" s="64"/>
      <c r="I41" s="147"/>
      <c r="J41" s="64"/>
      <c r="K41" s="64"/>
    </row>
    <row r="42" spans="2:11">
      <c r="B42" s="63" t="s">
        <v>9145</v>
      </c>
      <c r="C42" s="147"/>
      <c r="D42" s="64"/>
      <c r="E42" s="64"/>
      <c r="F42" s="147"/>
      <c r="G42" s="64"/>
      <c r="H42" s="64"/>
      <c r="I42" s="147"/>
      <c r="J42" s="64"/>
      <c r="K42" s="64"/>
    </row>
    <row r="43" spans="2:11">
      <c r="B43" s="63" t="s">
        <v>9146</v>
      </c>
      <c r="C43" s="147"/>
      <c r="D43" s="64"/>
      <c r="E43" s="64"/>
      <c r="F43" s="147"/>
      <c r="G43" s="64"/>
      <c r="H43" s="64"/>
      <c r="I43" s="147"/>
      <c r="J43" s="64"/>
      <c r="K43" s="64"/>
    </row>
    <row r="44" spans="2:11">
      <c r="B44" s="63" t="s">
        <v>9147</v>
      </c>
      <c r="C44" s="147"/>
      <c r="D44" s="64"/>
      <c r="E44" s="64"/>
      <c r="F44" s="147"/>
      <c r="G44" s="64"/>
      <c r="H44" s="64"/>
      <c r="I44" s="147"/>
      <c r="J44" s="64"/>
      <c r="K44" s="64"/>
    </row>
    <row r="45" spans="2:11">
      <c r="B45" s="63" t="s">
        <v>9148</v>
      </c>
      <c r="C45" s="147"/>
      <c r="D45" s="64"/>
      <c r="E45" s="64"/>
      <c r="F45" s="147"/>
      <c r="G45" s="64"/>
      <c r="H45" s="64"/>
      <c r="I45" s="147"/>
      <c r="J45" s="64"/>
      <c r="K45" s="64"/>
    </row>
    <row r="46" spans="2:11">
      <c r="B46" s="63" t="s">
        <v>9149</v>
      </c>
      <c r="C46" s="147"/>
      <c r="D46" s="64"/>
      <c r="E46" s="64"/>
      <c r="F46" s="147"/>
      <c r="G46" s="64"/>
      <c r="H46" s="64"/>
      <c r="I46" s="147"/>
      <c r="J46" s="64"/>
      <c r="K46" s="64"/>
    </row>
    <row r="47" spans="2:11">
      <c r="B47" s="63" t="s">
        <v>9150</v>
      </c>
      <c r="C47" s="147"/>
      <c r="D47" s="64"/>
      <c r="E47" s="64"/>
      <c r="F47" s="147"/>
      <c r="G47" s="64"/>
      <c r="H47" s="64"/>
      <c r="I47" s="147"/>
      <c r="J47" s="64"/>
      <c r="K47" s="64"/>
    </row>
    <row r="48" spans="2:11">
      <c r="B48" s="63" t="s">
        <v>9151</v>
      </c>
      <c r="C48" s="147"/>
      <c r="D48" s="64"/>
      <c r="E48" s="64"/>
      <c r="F48" s="147"/>
      <c r="G48" s="64"/>
      <c r="H48" s="64"/>
      <c r="I48" s="147"/>
      <c r="J48" s="64"/>
      <c r="K48" s="64"/>
    </row>
    <row r="49" spans="2:11">
      <c r="B49" s="63" t="s">
        <v>9152</v>
      </c>
      <c r="C49" s="147"/>
      <c r="D49" s="64"/>
      <c r="E49" s="64"/>
      <c r="F49" s="147"/>
      <c r="G49" s="64"/>
      <c r="H49" s="64"/>
      <c r="I49" s="147"/>
      <c r="J49" s="64"/>
      <c r="K49" s="64"/>
    </row>
    <row r="52" spans="2:11" hidden="1">
      <c r="B52" s="5" t="s">
        <v>2461</v>
      </c>
      <c r="C52" s="101">
        <f>COUNTA(C58:C77)</f>
        <v>0</v>
      </c>
      <c r="D52" s="101">
        <f>COUNTA(D58:D77)</f>
        <v>0</v>
      </c>
      <c r="E52" s="101">
        <f>COUNTA(E58:E77)</f>
        <v>0</v>
      </c>
      <c r="F52" s="101">
        <f>COUNTA(F58:F77)</f>
        <v>0</v>
      </c>
    </row>
    <row r="53" spans="2:11" hidden="1"/>
    <row r="54" spans="2:11" ht="15.75">
      <c r="B54" s="95" t="s">
        <v>2501</v>
      </c>
      <c r="C54" s="93"/>
      <c r="D54" s="93"/>
      <c r="E54" s="94"/>
      <c r="F54" s="94"/>
      <c r="G54" s="94"/>
      <c r="H54" s="94"/>
    </row>
    <row r="55" spans="2:11" ht="14.45" customHeight="1">
      <c r="B55" s="330" t="s">
        <v>670</v>
      </c>
      <c r="C55" s="331" t="s">
        <v>82</v>
      </c>
      <c r="D55" s="333"/>
      <c r="E55" s="331" t="s">
        <v>83</v>
      </c>
      <c r="F55" s="333"/>
    </row>
    <row r="56" spans="2:11" ht="57.6" customHeight="1">
      <c r="B56" s="330"/>
      <c r="C56" s="335" t="s">
        <v>71</v>
      </c>
      <c r="D56" s="336" t="s">
        <v>676</v>
      </c>
      <c r="E56" s="335" t="s">
        <v>71</v>
      </c>
      <c r="F56" s="336" t="s">
        <v>676</v>
      </c>
    </row>
    <row r="57" spans="2:11">
      <c r="B57" s="96" t="s">
        <v>673</v>
      </c>
      <c r="C57" s="334" t="s">
        <v>73</v>
      </c>
      <c r="D57" s="96" t="s">
        <v>677</v>
      </c>
      <c r="E57" s="334" t="s">
        <v>74</v>
      </c>
      <c r="F57" s="96" t="s">
        <v>678</v>
      </c>
    </row>
    <row r="58" spans="2:11">
      <c r="B58" s="63" t="s">
        <v>2473</v>
      </c>
      <c r="C58" s="147"/>
      <c r="D58" s="64"/>
      <c r="E58" s="147"/>
      <c r="F58" s="64"/>
    </row>
    <row r="59" spans="2:11">
      <c r="B59" s="63" t="s">
        <v>2474</v>
      </c>
      <c r="C59" s="147"/>
      <c r="D59" s="64"/>
      <c r="E59" s="147"/>
      <c r="F59" s="64"/>
    </row>
    <row r="60" spans="2:11">
      <c r="B60" s="63" t="s">
        <v>2475</v>
      </c>
      <c r="C60" s="147"/>
      <c r="D60" s="64"/>
      <c r="E60" s="147"/>
      <c r="F60" s="64"/>
    </row>
    <row r="61" spans="2:11">
      <c r="B61" s="63" t="s">
        <v>2476</v>
      </c>
      <c r="C61" s="147"/>
      <c r="D61" s="64"/>
      <c r="E61" s="147"/>
      <c r="F61" s="64"/>
    </row>
    <row r="62" spans="2:11">
      <c r="B62" s="63" t="s">
        <v>2477</v>
      </c>
      <c r="C62" s="147"/>
      <c r="D62" s="64"/>
      <c r="E62" s="147"/>
      <c r="F62" s="64"/>
    </row>
    <row r="63" spans="2:11">
      <c r="B63" s="63" t="s">
        <v>2478</v>
      </c>
      <c r="C63" s="147"/>
      <c r="D63" s="64"/>
      <c r="E63" s="147"/>
      <c r="F63" s="64"/>
    </row>
    <row r="64" spans="2:11">
      <c r="B64" s="63" t="s">
        <v>2479</v>
      </c>
      <c r="C64" s="147"/>
      <c r="D64" s="64"/>
      <c r="E64" s="147"/>
      <c r="F64" s="64"/>
    </row>
    <row r="65" spans="2:6">
      <c r="B65" s="63" t="s">
        <v>2480</v>
      </c>
      <c r="C65" s="147"/>
      <c r="D65" s="64"/>
      <c r="E65" s="147"/>
      <c r="F65" s="64"/>
    </row>
    <row r="66" spans="2:6">
      <c r="B66" s="63" t="s">
        <v>2481</v>
      </c>
      <c r="C66" s="147"/>
      <c r="D66" s="64"/>
      <c r="E66" s="147"/>
      <c r="F66" s="64"/>
    </row>
    <row r="67" spans="2:6">
      <c r="B67" s="63" t="s">
        <v>2482</v>
      </c>
      <c r="C67" s="147"/>
      <c r="D67" s="64"/>
      <c r="E67" s="147"/>
      <c r="F67" s="64"/>
    </row>
    <row r="68" spans="2:6">
      <c r="B68" s="63" t="s">
        <v>2483</v>
      </c>
      <c r="C68" s="147"/>
      <c r="D68" s="64"/>
      <c r="E68" s="147"/>
      <c r="F68" s="64"/>
    </row>
    <row r="69" spans="2:6">
      <c r="B69" s="63" t="s">
        <v>2484</v>
      </c>
      <c r="C69" s="147"/>
      <c r="D69" s="64"/>
      <c r="E69" s="147"/>
      <c r="F69" s="64"/>
    </row>
    <row r="70" spans="2:6">
      <c r="B70" s="63" t="s">
        <v>2485</v>
      </c>
      <c r="C70" s="147"/>
      <c r="D70" s="64"/>
      <c r="E70" s="147"/>
      <c r="F70" s="64"/>
    </row>
    <row r="71" spans="2:6">
      <c r="B71" s="63" t="s">
        <v>2486</v>
      </c>
      <c r="C71" s="147"/>
      <c r="D71" s="64"/>
      <c r="E71" s="147"/>
      <c r="F71" s="64"/>
    </row>
    <row r="72" spans="2:6">
      <c r="B72" s="63" t="s">
        <v>2487</v>
      </c>
      <c r="C72" s="147"/>
      <c r="D72" s="64"/>
      <c r="E72" s="147"/>
      <c r="F72" s="64"/>
    </row>
    <row r="73" spans="2:6">
      <c r="B73" s="63" t="s">
        <v>2488</v>
      </c>
      <c r="C73" s="147"/>
      <c r="D73" s="64"/>
      <c r="E73" s="147"/>
      <c r="F73" s="64"/>
    </row>
    <row r="74" spans="2:6">
      <c r="B74" s="63" t="s">
        <v>2489</v>
      </c>
      <c r="C74" s="147"/>
      <c r="D74" s="64"/>
      <c r="E74" s="147"/>
      <c r="F74" s="64"/>
    </row>
    <row r="75" spans="2:6">
      <c r="B75" s="63" t="s">
        <v>2490</v>
      </c>
      <c r="C75" s="147"/>
      <c r="D75" s="64"/>
      <c r="E75" s="147"/>
      <c r="F75" s="64"/>
    </row>
    <row r="76" spans="2:6">
      <c r="B76" s="63" t="s">
        <v>2491</v>
      </c>
      <c r="C76" s="147"/>
      <c r="D76" s="64"/>
      <c r="E76" s="147"/>
      <c r="F76" s="64"/>
    </row>
    <row r="77" spans="2:6">
      <c r="B77" s="63" t="s">
        <v>2492</v>
      </c>
      <c r="C77" s="147"/>
      <c r="D77" s="64"/>
      <c r="E77" s="147"/>
      <c r="F77" s="64"/>
    </row>
  </sheetData>
  <sheetProtection sheet="1" formatCells="0" formatColumns="0" formatRows="0" insertColumns="0" insertRows="0" insertHyperlinks="0" deleteColumns="0" deleteRows="0" selectLockedCells="1" sort="0" autoFilter="0" pivotTables="0"/>
  <mergeCells count="21">
    <mergeCell ref="I26:K26"/>
    <mergeCell ref="I27:I28"/>
    <mergeCell ref="J27:J28"/>
    <mergeCell ref="K27:K28"/>
    <mergeCell ref="C26:E26"/>
    <mergeCell ref="F26:H26"/>
    <mergeCell ref="F27:F28"/>
    <mergeCell ref="G27:G28"/>
    <mergeCell ref="H27:H28"/>
    <mergeCell ref="D27:D28"/>
    <mergeCell ref="E27:E28"/>
    <mergeCell ref="B55:B56"/>
    <mergeCell ref="C27:C28"/>
    <mergeCell ref="C55:D55"/>
    <mergeCell ref="E55:F55"/>
    <mergeCell ref="B3:C3"/>
    <mergeCell ref="B26:B28"/>
    <mergeCell ref="C18:G18"/>
    <mergeCell ref="C19:G19"/>
    <mergeCell ref="C17:G17"/>
    <mergeCell ref="D3:G3"/>
  </mergeCells>
  <dataValidations count="1">
    <dataValidation allowBlank="1" showInputMessage="1" showErrorMessage="1" prompt="click on arrow to choose from drop-down menu" sqref="C23:K23 C52:F52" xr:uid="{BD0039FA-0888-4761-8EBD-532FD95B9BE4}"/>
  </dataValidations>
  <hyperlinks>
    <hyperlink ref="B18" location="'6. GasComp&amp;ModelData'!B25" display="A. Sales Gas Composition Analysis" xr:uid="{8792914F-409E-42B5-B0FC-8E2BD20EDA68}"/>
    <hyperlink ref="B19" location="'6. GasComp&amp;ModelData'!B54" display="B. Flash Gas Composition Analysis" xr:uid="{CCCB1E1F-8617-4194-86CF-BB70FB137729}"/>
  </hyperlinks>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on arrow to choose from drop-down menu" xr:uid="{928BD800-A873-4542-B93D-03F167FD762B}">
          <x14:formula1>
            <xm:f>xref!$A$7:$A$9</xm:f>
          </x14:formula1>
          <xm:sqref>E57:E77 C57:C77 C29:C49 I29:I49 F29:F49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1142E-206B-4D05-96FB-F7FDEF7B417C}">
  <dimension ref="A1:AP3227"/>
  <sheetViews>
    <sheetView workbookViewId="0">
      <selection activeCell="A23" sqref="A23"/>
    </sheetView>
  </sheetViews>
  <sheetFormatPr defaultRowHeight="12.75"/>
  <cols>
    <col min="1" max="1" width="16.85546875" customWidth="1"/>
    <col min="7" max="7" width="17.140625" customWidth="1"/>
    <col min="9" max="22" width="16.7109375" customWidth="1"/>
    <col min="25" max="32" width="8" bestFit="1" customWidth="1"/>
  </cols>
  <sheetData>
    <row r="1" spans="1:42">
      <c r="AG1" t="s">
        <v>625</v>
      </c>
      <c r="AH1" t="s">
        <v>726</v>
      </c>
      <c r="AI1" t="s">
        <v>725</v>
      </c>
    </row>
    <row r="2" spans="1:42">
      <c r="I2" t="str">
        <f>VLOOKUP(I3, $A$25:$B$74, 2, 0)</f>
        <v>AK</v>
      </c>
      <c r="J2" t="str">
        <f t="shared" ref="J2:V2" si="0">VLOOKUP(J3, $A$25:$B$74, 2, 0)</f>
        <v>AZ</v>
      </c>
      <c r="K2" t="str">
        <f t="shared" si="0"/>
        <v>ID</v>
      </c>
      <c r="L2" t="str">
        <f t="shared" si="0"/>
        <v>CA</v>
      </c>
      <c r="M2" t="str">
        <f t="shared" si="0"/>
        <v>CO</v>
      </c>
      <c r="N2" t="str">
        <f t="shared" si="0"/>
        <v>MT</v>
      </c>
      <c r="O2" t="str">
        <f t="shared" si="0"/>
        <v>NM</v>
      </c>
      <c r="P2" t="str">
        <f t="shared" si="0"/>
        <v>NV</v>
      </c>
      <c r="Q2" t="str">
        <f t="shared" si="0"/>
        <v>ND</v>
      </c>
      <c r="R2" t="str">
        <f t="shared" si="0"/>
        <v>OR</v>
      </c>
      <c r="S2" t="str">
        <f t="shared" si="0"/>
        <v>SD</v>
      </c>
      <c r="T2" t="str">
        <f t="shared" si="0"/>
        <v>WA</v>
      </c>
      <c r="U2" t="str">
        <f t="shared" si="0"/>
        <v>WY</v>
      </c>
      <c r="V2" t="str">
        <f t="shared" si="0"/>
        <v>UT</v>
      </c>
      <c r="AE2" t="str">
        <f>AF2&amp;AK2&amp;AJ2</f>
        <v>AlaskaAK Cook Inlet Basin1</v>
      </c>
      <c r="AF2" t="str">
        <f t="shared" ref="AF2:AF65" si="1">IFERROR(VLOOKUP(AG2,$Z$4:$AA$17,2,FALSE),"Not included")</f>
        <v>Alaska</v>
      </c>
      <c r="AG2" s="100" t="s">
        <v>114</v>
      </c>
      <c r="AH2" s="100" t="s">
        <v>127</v>
      </c>
      <c r="AI2" s="100" t="s">
        <v>797</v>
      </c>
      <c r="AJ2">
        <v>1</v>
      </c>
      <c r="AK2" t="str">
        <f t="shared" ref="AK2:AK65" si="2">IF(AF2="Not included","Not Include",VLOOKUP(AH2,$AN$3:$AQ$104,3,FALSE))</f>
        <v>AK Cook Inlet Basin</v>
      </c>
      <c r="AM2" s="33"/>
      <c r="AN2" s="33"/>
      <c r="AO2" s="33"/>
      <c r="AP2" s="33" t="s">
        <v>64</v>
      </c>
    </row>
    <row r="3" spans="1:42">
      <c r="A3" s="33" t="s">
        <v>54</v>
      </c>
      <c r="C3" s="33" t="s">
        <v>61</v>
      </c>
      <c r="F3" s="33" t="s">
        <v>66</v>
      </c>
      <c r="I3" s="33" t="s">
        <v>102</v>
      </c>
      <c r="J3" s="33" t="s">
        <v>104</v>
      </c>
      <c r="K3" t="s">
        <v>105</v>
      </c>
      <c r="L3" t="s">
        <v>106</v>
      </c>
      <c r="M3" t="s">
        <v>107</v>
      </c>
      <c r="N3" t="s">
        <v>108</v>
      </c>
      <c r="O3" s="33" t="s">
        <v>200</v>
      </c>
      <c r="P3" t="s">
        <v>109</v>
      </c>
      <c r="Q3" s="33" t="s">
        <v>198</v>
      </c>
      <c r="R3" t="s">
        <v>110</v>
      </c>
      <c r="S3" s="33" t="s">
        <v>199</v>
      </c>
      <c r="T3" t="s">
        <v>111</v>
      </c>
      <c r="U3" s="33" t="s">
        <v>493</v>
      </c>
      <c r="V3" t="s">
        <v>103</v>
      </c>
      <c r="AE3" t="str">
        <f t="shared" ref="AE3:AE66" si="3">AF3&amp;AK3&amp;AJ3</f>
        <v>AlaskaAK Cook Inlet Basin2</v>
      </c>
      <c r="AF3" t="str">
        <f t="shared" si="1"/>
        <v>Alaska</v>
      </c>
      <c r="AG3" s="100" t="s">
        <v>114</v>
      </c>
      <c r="AH3" s="100" t="s">
        <v>127</v>
      </c>
      <c r="AI3" s="100" t="s">
        <v>201</v>
      </c>
      <c r="AJ3">
        <f t="shared" ref="AJ3:AJ66" si="4">IF(AND(AG3=AG2,AH3=AH2),AJ2+1,1)</f>
        <v>2</v>
      </c>
      <c r="AK3" t="str">
        <f t="shared" si="2"/>
        <v>AK Cook Inlet Basin</v>
      </c>
      <c r="AN3" t="s">
        <v>127</v>
      </c>
      <c r="AO3" t="s">
        <v>2444</v>
      </c>
      <c r="AP3" t="s">
        <v>127</v>
      </c>
    </row>
    <row r="4" spans="1:42">
      <c r="A4" s="33" t="s">
        <v>42</v>
      </c>
      <c r="C4" s="33" t="s">
        <v>62</v>
      </c>
      <c r="F4" s="33" t="s">
        <v>67</v>
      </c>
      <c r="I4" t="s">
        <v>127</v>
      </c>
      <c r="J4" t="s">
        <v>137</v>
      </c>
      <c r="K4" t="s">
        <v>170</v>
      </c>
      <c r="L4" t="s">
        <v>141</v>
      </c>
      <c r="M4" t="s">
        <v>157</v>
      </c>
      <c r="N4" t="s">
        <v>174</v>
      </c>
      <c r="O4" t="s">
        <v>137</v>
      </c>
      <c r="P4" t="s">
        <v>144</v>
      </c>
      <c r="Q4" t="s">
        <v>180</v>
      </c>
      <c r="R4" t="s">
        <v>171</v>
      </c>
      <c r="S4" t="s">
        <v>188</v>
      </c>
      <c r="T4" t="s">
        <v>192</v>
      </c>
      <c r="U4" t="s">
        <v>174</v>
      </c>
      <c r="V4" t="s">
        <v>170</v>
      </c>
      <c r="Z4" t="s">
        <v>114</v>
      </c>
      <c r="AA4" s="51" t="s">
        <v>102</v>
      </c>
      <c r="AE4" t="str">
        <f t="shared" si="3"/>
        <v>AlaskaArctic Coastal Plains Province1</v>
      </c>
      <c r="AF4" t="str">
        <f>IFERROR(VLOOKUP(AG4,$Z$4:$AA$17,2,FALSE),"Not included")</f>
        <v>Alaska</v>
      </c>
      <c r="AG4" s="100" t="s">
        <v>114</v>
      </c>
      <c r="AH4" s="100" t="s">
        <v>128</v>
      </c>
      <c r="AI4" s="100" t="s">
        <v>202</v>
      </c>
      <c r="AJ4">
        <f t="shared" si="4"/>
        <v>1</v>
      </c>
      <c r="AK4" t="str">
        <f t="shared" si="2"/>
        <v>Arctic Coastal Plains Province</v>
      </c>
      <c r="AN4" t="s">
        <v>157</v>
      </c>
      <c r="AO4" t="s">
        <v>2445</v>
      </c>
      <c r="AP4" t="s">
        <v>157</v>
      </c>
    </row>
    <row r="5" spans="1:42">
      <c r="A5" s="33" t="s">
        <v>55</v>
      </c>
      <c r="C5" s="33" t="s">
        <v>63</v>
      </c>
      <c r="F5" s="33" t="s">
        <v>13</v>
      </c>
      <c r="I5" t="s">
        <v>128</v>
      </c>
      <c r="J5" t="s">
        <v>138</v>
      </c>
      <c r="K5" t="s">
        <v>171</v>
      </c>
      <c r="L5" t="s">
        <v>142</v>
      </c>
      <c r="M5" t="s">
        <v>65</v>
      </c>
      <c r="N5" t="s">
        <v>175</v>
      </c>
      <c r="O5" t="s">
        <v>181</v>
      </c>
      <c r="P5" t="s">
        <v>186</v>
      </c>
      <c r="R5" t="s">
        <v>145</v>
      </c>
      <c r="S5" t="s">
        <v>178</v>
      </c>
      <c r="T5" t="s">
        <v>171</v>
      </c>
      <c r="U5" t="s">
        <v>195</v>
      </c>
      <c r="V5" t="s">
        <v>144</v>
      </c>
      <c r="Z5" t="s">
        <v>115</v>
      </c>
      <c r="AA5" s="52" t="s">
        <v>104</v>
      </c>
      <c r="AE5" t="str">
        <f t="shared" si="3"/>
        <v>AlaskaBristol Bay Basin1</v>
      </c>
      <c r="AF5" t="str">
        <f t="shared" si="1"/>
        <v>Alaska</v>
      </c>
      <c r="AG5" s="100" t="s">
        <v>114</v>
      </c>
      <c r="AH5" s="100" t="s">
        <v>129</v>
      </c>
      <c r="AI5" s="100" t="s">
        <v>799</v>
      </c>
      <c r="AJ5">
        <f t="shared" si="4"/>
        <v>1</v>
      </c>
      <c r="AK5" t="str">
        <f t="shared" si="2"/>
        <v>Bristol Bay Basin</v>
      </c>
      <c r="AN5" t="s">
        <v>128</v>
      </c>
      <c r="AO5" t="s">
        <v>2444</v>
      </c>
      <c r="AP5" t="s">
        <v>128</v>
      </c>
    </row>
    <row r="6" spans="1:42">
      <c r="C6" s="33" t="s">
        <v>56</v>
      </c>
      <c r="I6" t="s">
        <v>129</v>
      </c>
      <c r="J6" t="s">
        <v>139</v>
      </c>
      <c r="K6" t="s">
        <v>144</v>
      </c>
      <c r="L6" t="s">
        <v>143</v>
      </c>
      <c r="M6" t="s">
        <v>158</v>
      </c>
      <c r="N6" t="s">
        <v>176</v>
      </c>
      <c r="O6" t="s">
        <v>182</v>
      </c>
      <c r="P6" t="s">
        <v>155</v>
      </c>
      <c r="R6" t="s">
        <v>173</v>
      </c>
      <c r="S6" t="s">
        <v>189</v>
      </c>
      <c r="T6" t="s">
        <v>193</v>
      </c>
      <c r="U6" t="s">
        <v>159</v>
      </c>
      <c r="V6" t="s">
        <v>190</v>
      </c>
      <c r="Z6" t="s">
        <v>117</v>
      </c>
      <c r="AA6" s="53" t="s">
        <v>105</v>
      </c>
      <c r="AE6" t="str">
        <f t="shared" si="3"/>
        <v>AlaskaCopper River Basin1</v>
      </c>
      <c r="AF6" t="str">
        <f t="shared" si="1"/>
        <v>Alaska</v>
      </c>
      <c r="AG6" s="100" t="s">
        <v>114</v>
      </c>
      <c r="AH6" s="100" t="s">
        <v>130</v>
      </c>
      <c r="AI6" s="100" t="s">
        <v>203</v>
      </c>
      <c r="AJ6">
        <f t="shared" si="4"/>
        <v>1</v>
      </c>
      <c r="AK6" t="str">
        <f t="shared" si="2"/>
        <v>Copper River Basin</v>
      </c>
      <c r="AN6" t="s">
        <v>646</v>
      </c>
      <c r="AO6" t="s">
        <v>2446</v>
      </c>
      <c r="AP6" t="s">
        <v>646</v>
      </c>
    </row>
    <row r="7" spans="1:42">
      <c r="A7" s="33" t="s">
        <v>72</v>
      </c>
      <c r="I7" t="s">
        <v>130</v>
      </c>
      <c r="J7" t="s">
        <v>140</v>
      </c>
      <c r="K7" t="s">
        <v>172</v>
      </c>
      <c r="L7" t="s">
        <v>144</v>
      </c>
      <c r="M7" t="s">
        <v>159</v>
      </c>
      <c r="N7" t="s">
        <v>177</v>
      </c>
      <c r="O7" t="s">
        <v>183</v>
      </c>
      <c r="R7" t="s">
        <v>155</v>
      </c>
      <c r="S7" t="s">
        <v>180</v>
      </c>
      <c r="T7" t="s">
        <v>194</v>
      </c>
      <c r="U7" t="s">
        <v>178</v>
      </c>
      <c r="V7" t="s">
        <v>163</v>
      </c>
      <c r="Z7" t="s">
        <v>116</v>
      </c>
      <c r="AA7" s="53" t="s">
        <v>106</v>
      </c>
      <c r="AE7" t="str">
        <f t="shared" si="3"/>
        <v>AlaskaCopper River Basin2</v>
      </c>
      <c r="AF7" t="str">
        <f t="shared" si="1"/>
        <v>Alaska</v>
      </c>
      <c r="AG7" s="100" t="s">
        <v>114</v>
      </c>
      <c r="AH7" s="100" t="s">
        <v>130</v>
      </c>
      <c r="AI7" s="100" t="s">
        <v>816</v>
      </c>
      <c r="AJ7">
        <f t="shared" si="4"/>
        <v>2</v>
      </c>
      <c r="AK7" t="str">
        <f t="shared" si="2"/>
        <v>Copper River Basin</v>
      </c>
      <c r="AN7" t="s">
        <v>137</v>
      </c>
      <c r="AO7" t="s">
        <v>2447</v>
      </c>
      <c r="AP7" t="s">
        <v>137</v>
      </c>
    </row>
    <row r="8" spans="1:42">
      <c r="A8" s="33" t="s">
        <v>73</v>
      </c>
      <c r="I8" t="s">
        <v>131</v>
      </c>
      <c r="K8" t="s">
        <v>173</v>
      </c>
      <c r="L8" t="s">
        <v>145</v>
      </c>
      <c r="M8" t="s">
        <v>160</v>
      </c>
      <c r="N8" t="s">
        <v>178</v>
      </c>
      <c r="O8" t="s">
        <v>139</v>
      </c>
      <c r="R8" t="s">
        <v>187</v>
      </c>
      <c r="T8" t="s">
        <v>187</v>
      </c>
      <c r="U8" t="s">
        <v>196</v>
      </c>
      <c r="V8" t="s">
        <v>140</v>
      </c>
      <c r="Z8" t="s">
        <v>81</v>
      </c>
      <c r="AA8" s="53" t="s">
        <v>107</v>
      </c>
      <c r="AE8" t="str">
        <f t="shared" si="3"/>
        <v>AlaskaGulf of Alaska Basin1</v>
      </c>
      <c r="AF8" t="str">
        <f t="shared" si="1"/>
        <v>Alaska</v>
      </c>
      <c r="AG8" s="100" t="s">
        <v>114</v>
      </c>
      <c r="AH8" s="100" t="s">
        <v>131</v>
      </c>
      <c r="AI8" s="100" t="s">
        <v>820</v>
      </c>
      <c r="AJ8">
        <f t="shared" si="4"/>
        <v>1</v>
      </c>
      <c r="AK8" t="str">
        <f t="shared" si="2"/>
        <v>Gulf of Alaska Basin</v>
      </c>
      <c r="AN8" t="s">
        <v>137</v>
      </c>
      <c r="AO8" t="s">
        <v>2448</v>
      </c>
      <c r="AP8" t="s">
        <v>137</v>
      </c>
    </row>
    <row r="9" spans="1:42">
      <c r="A9" s="33" t="s">
        <v>74</v>
      </c>
      <c r="I9" t="s">
        <v>132</v>
      </c>
      <c r="L9" t="s">
        <v>146</v>
      </c>
      <c r="M9" t="s">
        <v>161</v>
      </c>
      <c r="N9" t="s">
        <v>179</v>
      </c>
      <c r="O9" t="s">
        <v>184</v>
      </c>
      <c r="U9" t="s">
        <v>197</v>
      </c>
      <c r="V9" t="s">
        <v>186</v>
      </c>
      <c r="Z9" t="s">
        <v>118</v>
      </c>
      <c r="AA9" s="53" t="s">
        <v>108</v>
      </c>
      <c r="AE9" t="str">
        <f t="shared" si="3"/>
        <v>AlaskaInterior Lowlands Basin1</v>
      </c>
      <c r="AF9" t="str">
        <f t="shared" si="1"/>
        <v>Alaska</v>
      </c>
      <c r="AG9" s="100" t="s">
        <v>114</v>
      </c>
      <c r="AH9" s="100" t="s">
        <v>132</v>
      </c>
      <c r="AI9" s="100" t="s">
        <v>204</v>
      </c>
      <c r="AJ9">
        <f t="shared" si="4"/>
        <v>1</v>
      </c>
      <c r="AK9" t="str">
        <f t="shared" si="2"/>
        <v>Interior Lowlands Basin</v>
      </c>
      <c r="AN9" t="s">
        <v>192</v>
      </c>
      <c r="AO9" t="s">
        <v>2449</v>
      </c>
      <c r="AP9" t="s">
        <v>192</v>
      </c>
    </row>
    <row r="10" spans="1:42">
      <c r="I10" t="s">
        <v>133</v>
      </c>
      <c r="L10" t="s">
        <v>147</v>
      </c>
      <c r="M10" t="s">
        <v>162</v>
      </c>
      <c r="N10" t="s">
        <v>180</v>
      </c>
      <c r="O10" t="s">
        <v>165</v>
      </c>
      <c r="V10" t="s">
        <v>191</v>
      </c>
      <c r="Z10" t="s">
        <v>120</v>
      </c>
      <c r="AA10" s="52" t="s">
        <v>200</v>
      </c>
      <c r="AE10" t="str">
        <f t="shared" si="3"/>
        <v>AlaskaKodiak State1</v>
      </c>
      <c r="AF10" t="str">
        <f t="shared" si="1"/>
        <v>Alaska</v>
      </c>
      <c r="AG10" s="100" t="s">
        <v>114</v>
      </c>
      <c r="AH10" s="100" t="s">
        <v>133</v>
      </c>
      <c r="AI10" s="100" t="s">
        <v>806</v>
      </c>
      <c r="AJ10">
        <f t="shared" si="4"/>
        <v>1</v>
      </c>
      <c r="AK10" t="str">
        <f t="shared" si="2"/>
        <v>Kodiak State</v>
      </c>
      <c r="AN10" t="s">
        <v>632</v>
      </c>
      <c r="AO10" t="s">
        <v>2450</v>
      </c>
      <c r="AP10" s="33" t="s">
        <v>174</v>
      </c>
    </row>
    <row r="11" spans="1:42">
      <c r="I11" t="s">
        <v>134</v>
      </c>
      <c r="L11" t="s">
        <v>148</v>
      </c>
      <c r="M11" t="s">
        <v>163</v>
      </c>
      <c r="O11" t="s">
        <v>166</v>
      </c>
      <c r="Z11" t="s">
        <v>121</v>
      </c>
      <c r="AA11" s="53" t="s">
        <v>109</v>
      </c>
      <c r="AE11" t="str">
        <f t="shared" si="3"/>
        <v>AlaskaNot Assigned - SURVEY AVERAGE1</v>
      </c>
      <c r="AF11" t="str">
        <f t="shared" si="1"/>
        <v>Alaska</v>
      </c>
      <c r="AG11" s="100" t="s">
        <v>114</v>
      </c>
      <c r="AH11" s="100" t="s">
        <v>134</v>
      </c>
      <c r="AI11" s="100" t="s">
        <v>795</v>
      </c>
      <c r="AJ11">
        <f t="shared" si="4"/>
        <v>1</v>
      </c>
      <c r="AK11" t="str">
        <f t="shared" si="2"/>
        <v>Not Assigned - SURVEY AVERAGE</v>
      </c>
      <c r="AN11" t="s">
        <v>632</v>
      </c>
      <c r="AO11" t="s">
        <v>2451</v>
      </c>
      <c r="AP11" s="33" t="s">
        <v>174</v>
      </c>
    </row>
    <row r="12" spans="1:42">
      <c r="I12" t="s">
        <v>135</v>
      </c>
      <c r="L12" t="s">
        <v>149</v>
      </c>
      <c r="M12" t="s">
        <v>164</v>
      </c>
      <c r="O12" t="s">
        <v>168</v>
      </c>
      <c r="Z12" t="s">
        <v>119</v>
      </c>
      <c r="AA12" s="52" t="s">
        <v>198</v>
      </c>
      <c r="AE12" t="str">
        <f t="shared" si="3"/>
        <v>AlaskaNot Assigned - SURVEY AVERAGE2</v>
      </c>
      <c r="AF12" t="str">
        <f t="shared" si="1"/>
        <v>Alaska</v>
      </c>
      <c r="AG12" s="100" t="s">
        <v>114</v>
      </c>
      <c r="AH12" s="100" t="s">
        <v>134</v>
      </c>
      <c r="AI12" s="100" t="s">
        <v>796</v>
      </c>
      <c r="AJ12">
        <f t="shared" si="4"/>
        <v>2</v>
      </c>
      <c r="AK12" t="str">
        <f t="shared" si="2"/>
        <v>Not Assigned - SURVEY AVERAGE</v>
      </c>
      <c r="AN12" t="s">
        <v>138</v>
      </c>
      <c r="AO12" t="s">
        <v>2447</v>
      </c>
      <c r="AP12" t="s">
        <v>138</v>
      </c>
    </row>
    <row r="13" spans="1:42">
      <c r="A13" s="33" t="s">
        <v>425</v>
      </c>
      <c r="I13" t="s">
        <v>136</v>
      </c>
      <c r="L13" t="s">
        <v>150</v>
      </c>
      <c r="M13" t="s">
        <v>165</v>
      </c>
      <c r="O13" t="s">
        <v>185</v>
      </c>
      <c r="Z13" t="s">
        <v>122</v>
      </c>
      <c r="AA13" s="53" t="s">
        <v>110</v>
      </c>
      <c r="AE13" t="str">
        <f t="shared" si="3"/>
        <v>AlaskaNot Assigned - SURVEY AVERAGE3</v>
      </c>
      <c r="AF13" t="str">
        <f t="shared" si="1"/>
        <v>Alaska</v>
      </c>
      <c r="AG13" s="100" t="s">
        <v>114</v>
      </c>
      <c r="AH13" s="100" t="s">
        <v>134</v>
      </c>
      <c r="AI13" s="100" t="s">
        <v>800</v>
      </c>
      <c r="AJ13">
        <f t="shared" si="4"/>
        <v>3</v>
      </c>
      <c r="AK13" t="str">
        <f t="shared" si="2"/>
        <v>Not Assigned - SURVEY AVERAGE</v>
      </c>
      <c r="AN13" t="s">
        <v>129</v>
      </c>
      <c r="AO13" t="s">
        <v>2444</v>
      </c>
      <c r="AP13" t="s">
        <v>129</v>
      </c>
    </row>
    <row r="14" spans="1:42">
      <c r="A14" s="33" t="s">
        <v>426</v>
      </c>
      <c r="L14" t="s">
        <v>151</v>
      </c>
      <c r="M14" t="s">
        <v>166</v>
      </c>
      <c r="Z14" t="s">
        <v>123</v>
      </c>
      <c r="AA14" s="52" t="s">
        <v>199</v>
      </c>
      <c r="AE14" t="str">
        <f t="shared" si="3"/>
        <v>AlaskaNot Assigned - SURVEY AVERAGE4</v>
      </c>
      <c r="AF14" t="str">
        <f t="shared" si="1"/>
        <v>Alaska</v>
      </c>
      <c r="AG14" s="100" t="s">
        <v>114</v>
      </c>
      <c r="AH14" s="100" t="s">
        <v>134</v>
      </c>
      <c r="AI14" s="100" t="s">
        <v>802</v>
      </c>
      <c r="AJ14">
        <f t="shared" si="4"/>
        <v>4</v>
      </c>
      <c r="AK14" t="str">
        <f t="shared" si="2"/>
        <v>Not Assigned - SURVEY AVERAGE</v>
      </c>
      <c r="AN14" t="s">
        <v>141</v>
      </c>
      <c r="AO14" t="s">
        <v>2452</v>
      </c>
      <c r="AP14" t="s">
        <v>141</v>
      </c>
    </row>
    <row r="15" spans="1:42">
      <c r="A15" s="33" t="s">
        <v>427</v>
      </c>
      <c r="L15" t="s">
        <v>152</v>
      </c>
      <c r="M15" t="s">
        <v>167</v>
      </c>
      <c r="Z15" t="s">
        <v>125</v>
      </c>
      <c r="AA15" s="53" t="s">
        <v>111</v>
      </c>
      <c r="AE15" t="str">
        <f t="shared" si="3"/>
        <v>AlaskaNot Assigned - SURVEY AVERAGE5</v>
      </c>
      <c r="AF15" t="str">
        <f t="shared" si="1"/>
        <v>Alaska</v>
      </c>
      <c r="AG15" s="100" t="s">
        <v>114</v>
      </c>
      <c r="AH15" s="100" t="s">
        <v>134</v>
      </c>
      <c r="AI15" s="100" t="s">
        <v>803</v>
      </c>
      <c r="AJ15">
        <f t="shared" si="4"/>
        <v>5</v>
      </c>
      <c r="AK15" t="str">
        <f t="shared" si="2"/>
        <v>Not Assigned - SURVEY AVERAGE</v>
      </c>
      <c r="AN15" t="s">
        <v>175</v>
      </c>
      <c r="AO15" t="s">
        <v>2450</v>
      </c>
      <c r="AP15" t="s">
        <v>175</v>
      </c>
    </row>
    <row r="16" spans="1:42">
      <c r="L16" t="s">
        <v>153</v>
      </c>
      <c r="M16" t="s">
        <v>168</v>
      </c>
      <c r="Z16" t="s">
        <v>126</v>
      </c>
      <c r="AA16" s="52" t="s">
        <v>493</v>
      </c>
      <c r="AE16" t="str">
        <f t="shared" si="3"/>
        <v>AlaskaNot Assigned - SURVEY AVERAGE6</v>
      </c>
      <c r="AF16" t="str">
        <f t="shared" si="1"/>
        <v>Alaska</v>
      </c>
      <c r="AG16" s="100" t="s">
        <v>114</v>
      </c>
      <c r="AH16" s="100" t="s">
        <v>134</v>
      </c>
      <c r="AI16" s="100" t="s">
        <v>807</v>
      </c>
      <c r="AJ16">
        <f t="shared" si="4"/>
        <v>6</v>
      </c>
      <c r="AK16" t="str">
        <f t="shared" si="2"/>
        <v>Not Assigned - SURVEY AVERAGE</v>
      </c>
      <c r="AN16" t="s">
        <v>633</v>
      </c>
      <c r="AO16" t="s">
        <v>2453</v>
      </c>
      <c r="AP16" t="s">
        <v>170</v>
      </c>
    </row>
    <row r="17" spans="1:42">
      <c r="A17" s="33" t="s">
        <v>10</v>
      </c>
      <c r="L17" t="s">
        <v>154</v>
      </c>
      <c r="M17" t="s">
        <v>169</v>
      </c>
      <c r="Z17" t="s">
        <v>124</v>
      </c>
      <c r="AA17" s="54" t="s">
        <v>103</v>
      </c>
      <c r="AE17" t="str">
        <f t="shared" si="3"/>
        <v>AlaskaNot Assigned - SURVEY AVERAGE7</v>
      </c>
      <c r="AF17" t="str">
        <f t="shared" si="1"/>
        <v>Alaska</v>
      </c>
      <c r="AG17" s="100" t="s">
        <v>114</v>
      </c>
      <c r="AH17" s="100" t="s">
        <v>134</v>
      </c>
      <c r="AI17" s="100" t="s">
        <v>809</v>
      </c>
      <c r="AJ17">
        <f t="shared" si="4"/>
        <v>7</v>
      </c>
      <c r="AK17" t="str">
        <f t="shared" si="2"/>
        <v>Not Assigned - SURVEY AVERAGE</v>
      </c>
      <c r="AN17" t="s">
        <v>633</v>
      </c>
      <c r="AO17" t="s">
        <v>2454</v>
      </c>
      <c r="AP17" t="s">
        <v>170</v>
      </c>
    </row>
    <row r="18" spans="1:42">
      <c r="A18" s="33" t="s">
        <v>56</v>
      </c>
      <c r="L18" t="s">
        <v>155</v>
      </c>
      <c r="AE18" t="str">
        <f t="shared" si="3"/>
        <v>AlaskaNot Assigned - SURVEY AVERAGE8</v>
      </c>
      <c r="AF18" t="str">
        <f t="shared" si="1"/>
        <v>Alaska</v>
      </c>
      <c r="AG18" s="100" t="s">
        <v>114</v>
      </c>
      <c r="AH18" s="100" t="s">
        <v>134</v>
      </c>
      <c r="AI18" s="100" t="s">
        <v>810</v>
      </c>
      <c r="AJ18">
        <f t="shared" si="4"/>
        <v>8</v>
      </c>
      <c r="AK18" t="str">
        <f t="shared" si="2"/>
        <v>Not Assigned - SURVEY AVERAGE</v>
      </c>
      <c r="AN18" t="s">
        <v>188</v>
      </c>
      <c r="AO18" t="s">
        <v>2455</v>
      </c>
      <c r="AP18" t="s">
        <v>188</v>
      </c>
    </row>
    <row r="19" spans="1:42">
      <c r="A19" s="33" t="s">
        <v>92</v>
      </c>
      <c r="L19" t="s">
        <v>156</v>
      </c>
      <c r="AE19" t="str">
        <f t="shared" si="3"/>
        <v>AlaskaNot Assigned - SURVEY AVERAGE9</v>
      </c>
      <c r="AF19" t="str">
        <f t="shared" si="1"/>
        <v>Alaska</v>
      </c>
      <c r="AG19" s="100" t="s">
        <v>114</v>
      </c>
      <c r="AH19" s="100" t="s">
        <v>134</v>
      </c>
      <c r="AI19" s="100" t="s">
        <v>811</v>
      </c>
      <c r="AJ19">
        <f t="shared" si="4"/>
        <v>9</v>
      </c>
      <c r="AK19" t="str">
        <f t="shared" si="2"/>
        <v>Not Assigned - SURVEY AVERAGE</v>
      </c>
      <c r="AN19" t="s">
        <v>142</v>
      </c>
      <c r="AO19" t="s">
        <v>2452</v>
      </c>
      <c r="AP19" t="s">
        <v>142</v>
      </c>
    </row>
    <row r="20" spans="1:42">
      <c r="AE20" t="str">
        <f t="shared" si="3"/>
        <v>AlaskaNot Assigned - SURVEY AVERAGE10</v>
      </c>
      <c r="AF20" t="str">
        <f t="shared" si="1"/>
        <v>Alaska</v>
      </c>
      <c r="AG20" s="100" t="s">
        <v>114</v>
      </c>
      <c r="AH20" s="100" t="s">
        <v>134</v>
      </c>
      <c r="AI20" s="100" t="s">
        <v>812</v>
      </c>
      <c r="AJ20">
        <f t="shared" si="4"/>
        <v>10</v>
      </c>
      <c r="AK20" t="str">
        <f t="shared" si="2"/>
        <v>Not Assigned - SURVEY AVERAGE</v>
      </c>
      <c r="AN20" t="s">
        <v>130</v>
      </c>
      <c r="AO20" t="s">
        <v>2444</v>
      </c>
      <c r="AP20" t="s">
        <v>130</v>
      </c>
    </row>
    <row r="21" spans="1:42">
      <c r="AE21" t="str">
        <f t="shared" si="3"/>
        <v>AlaskaNot Assigned - SURVEY AVERAGE11</v>
      </c>
      <c r="AF21" t="str">
        <f t="shared" si="1"/>
        <v>Alaska</v>
      </c>
      <c r="AG21" s="100" t="s">
        <v>114</v>
      </c>
      <c r="AH21" s="100" t="s">
        <v>134</v>
      </c>
      <c r="AI21" s="100" t="s">
        <v>814</v>
      </c>
      <c r="AJ21">
        <f t="shared" si="4"/>
        <v>11</v>
      </c>
      <c r="AK21" t="str">
        <f t="shared" si="2"/>
        <v>Not Assigned - SURVEY AVERAGE</v>
      </c>
      <c r="AN21" t="s">
        <v>634</v>
      </c>
      <c r="AO21" t="s">
        <v>2445</v>
      </c>
      <c r="AP21" t="s">
        <v>65</v>
      </c>
    </row>
    <row r="22" spans="1:42">
      <c r="AE22" t="str">
        <f t="shared" si="3"/>
        <v>AlaskaNot Assigned - SURVEY AVERAGE12</v>
      </c>
      <c r="AF22" t="str">
        <f t="shared" si="1"/>
        <v>Alaska</v>
      </c>
      <c r="AG22" s="100" t="s">
        <v>114</v>
      </c>
      <c r="AH22" s="100" t="s">
        <v>134</v>
      </c>
      <c r="AI22" s="100" t="s">
        <v>815</v>
      </c>
      <c r="AJ22">
        <f t="shared" si="4"/>
        <v>12</v>
      </c>
      <c r="AK22" t="str">
        <f t="shared" si="2"/>
        <v>Not Assigned - SURVEY AVERAGE</v>
      </c>
      <c r="AN22" t="s">
        <v>634</v>
      </c>
      <c r="AO22" t="s">
        <v>2451</v>
      </c>
      <c r="AP22" t="s">
        <v>195</v>
      </c>
    </row>
    <row r="23" spans="1:42">
      <c r="AE23" t="str">
        <f t="shared" si="3"/>
        <v>AlaskaNot Assigned - SURVEY AVERAGE13</v>
      </c>
      <c r="AF23" t="str">
        <f t="shared" si="1"/>
        <v>Alaska</v>
      </c>
      <c r="AG23" s="100" t="s">
        <v>114</v>
      </c>
      <c r="AH23" s="100" t="s">
        <v>134</v>
      </c>
      <c r="AI23" s="100" t="s">
        <v>205</v>
      </c>
      <c r="AJ23">
        <f t="shared" si="4"/>
        <v>13</v>
      </c>
      <c r="AK23" t="str">
        <f t="shared" si="2"/>
        <v>Not Assigned - SURVEY AVERAGE</v>
      </c>
      <c r="AN23" t="s">
        <v>158</v>
      </c>
      <c r="AO23" t="s">
        <v>2445</v>
      </c>
      <c r="AP23" t="s">
        <v>158</v>
      </c>
    </row>
    <row r="24" spans="1:42">
      <c r="A24" s="33" t="s">
        <v>494</v>
      </c>
      <c r="B24" s="33" t="s">
        <v>495</v>
      </c>
      <c r="D24" s="33" t="s">
        <v>496</v>
      </c>
      <c r="G24" s="33" t="s">
        <v>64</v>
      </c>
      <c r="H24" s="33" t="s">
        <v>622</v>
      </c>
      <c r="K24" s="33" t="s">
        <v>710</v>
      </c>
      <c r="AE24" t="str">
        <f t="shared" si="3"/>
        <v>AlaskaNot Assigned - SURVEY AVERAGE14</v>
      </c>
      <c r="AF24" t="str">
        <f t="shared" si="1"/>
        <v>Alaska</v>
      </c>
      <c r="AG24" s="100" t="s">
        <v>114</v>
      </c>
      <c r="AH24" s="100" t="s">
        <v>134</v>
      </c>
      <c r="AI24" s="100" t="s">
        <v>817</v>
      </c>
      <c r="AJ24">
        <f t="shared" si="4"/>
        <v>14</v>
      </c>
      <c r="AK24" t="str">
        <f t="shared" si="2"/>
        <v>Not Assigned - SURVEY AVERAGE</v>
      </c>
      <c r="AN24" t="s">
        <v>171</v>
      </c>
      <c r="AO24" t="s">
        <v>2453</v>
      </c>
      <c r="AP24" t="s">
        <v>171</v>
      </c>
    </row>
    <row r="25" spans="1:42">
      <c r="A25" t="s">
        <v>428</v>
      </c>
      <c r="B25" t="s">
        <v>429</v>
      </c>
      <c r="D25" t="e">
        <f>VLOOKUP('1. Survey Responder Information'!E21, $A$25:$B$74, 2, 0)</f>
        <v>#N/A</v>
      </c>
      <c r="G25" t="s">
        <v>497</v>
      </c>
      <c r="H25" t="s">
        <v>497</v>
      </c>
      <c r="K25" s="33" t="s">
        <v>711</v>
      </c>
      <c r="AE25" t="str">
        <f t="shared" si="3"/>
        <v>AlaskaNot Assigned - SURVEY AVERAGE15</v>
      </c>
      <c r="AF25" t="str">
        <f t="shared" si="1"/>
        <v>Alaska</v>
      </c>
      <c r="AG25" s="100" t="s">
        <v>114</v>
      </c>
      <c r="AH25" s="100" t="s">
        <v>134</v>
      </c>
      <c r="AI25" s="100" t="s">
        <v>818</v>
      </c>
      <c r="AJ25">
        <f t="shared" si="4"/>
        <v>15</v>
      </c>
      <c r="AK25" t="str">
        <f t="shared" si="2"/>
        <v>Not Assigned - SURVEY AVERAGE</v>
      </c>
      <c r="AN25" t="s">
        <v>171</v>
      </c>
      <c r="AO25" t="s">
        <v>2456</v>
      </c>
      <c r="AP25" t="s">
        <v>171</v>
      </c>
    </row>
    <row r="26" spans="1:42">
      <c r="A26" t="s">
        <v>102</v>
      </c>
      <c r="B26" t="s">
        <v>114</v>
      </c>
      <c r="D26" s="33" t="s">
        <v>623</v>
      </c>
      <c r="G26" t="s">
        <v>498</v>
      </c>
      <c r="H26" t="s">
        <v>498</v>
      </c>
      <c r="AE26" t="str">
        <f t="shared" si="3"/>
        <v>AlaskaNot Assigned - SURVEY AVERAGE16</v>
      </c>
      <c r="AF26" t="str">
        <f t="shared" si="1"/>
        <v>Alaska</v>
      </c>
      <c r="AG26" s="100" t="s">
        <v>114</v>
      </c>
      <c r="AH26" s="100" t="s">
        <v>134</v>
      </c>
      <c r="AI26" s="100" t="s">
        <v>819</v>
      </c>
      <c r="AJ26">
        <f t="shared" si="4"/>
        <v>16</v>
      </c>
      <c r="AK26" t="str">
        <f t="shared" si="2"/>
        <v>Not Assigned - SURVEY AVERAGE</v>
      </c>
      <c r="AN26" t="s">
        <v>171</v>
      </c>
      <c r="AO26" t="s">
        <v>2449</v>
      </c>
      <c r="AP26" t="s">
        <v>171</v>
      </c>
    </row>
    <row r="27" spans="1:42">
      <c r="A27" t="s">
        <v>104</v>
      </c>
      <c r="B27" t="s">
        <v>115</v>
      </c>
      <c r="D27" t="e">
        <f>VLOOKUP('1. Survey Responder Information'!E22&amp;" , "&amp;D25, $G$25:$H$126, 2, 0)</f>
        <v>#N/A</v>
      </c>
      <c r="G27" t="s">
        <v>499</v>
      </c>
      <c r="H27" t="s">
        <v>499</v>
      </c>
      <c r="K27" s="33" t="s">
        <v>710</v>
      </c>
      <c r="AE27" t="str">
        <f t="shared" si="3"/>
        <v>AlaskaNot Assigned - SURVEY AVERAGE17</v>
      </c>
      <c r="AF27" t="str">
        <f t="shared" si="1"/>
        <v>Alaska</v>
      </c>
      <c r="AG27" s="100" t="s">
        <v>114</v>
      </c>
      <c r="AH27" s="100" t="s">
        <v>134</v>
      </c>
      <c r="AI27" s="100" t="s">
        <v>206</v>
      </c>
      <c r="AJ27">
        <f t="shared" si="4"/>
        <v>17</v>
      </c>
      <c r="AK27" t="str">
        <f t="shared" si="2"/>
        <v>Not Assigned - SURVEY AVERAGE</v>
      </c>
      <c r="AN27" t="s">
        <v>143</v>
      </c>
      <c r="AO27" t="s">
        <v>2452</v>
      </c>
      <c r="AP27" t="s">
        <v>143</v>
      </c>
    </row>
    <row r="28" spans="1:42">
      <c r="A28" t="s">
        <v>430</v>
      </c>
      <c r="B28" t="s">
        <v>431</v>
      </c>
      <c r="G28" t="s">
        <v>500</v>
      </c>
      <c r="H28" t="s">
        <v>500</v>
      </c>
      <c r="K28" s="33" t="s">
        <v>712</v>
      </c>
      <c r="AE28" t="str">
        <f t="shared" si="3"/>
        <v>AlaskaSoutheastern Alaska Provinces1</v>
      </c>
      <c r="AF28" t="str">
        <f t="shared" si="1"/>
        <v>Alaska</v>
      </c>
      <c r="AG28" s="100" t="s">
        <v>114</v>
      </c>
      <c r="AH28" s="100" t="s">
        <v>135</v>
      </c>
      <c r="AI28" s="100" t="s">
        <v>804</v>
      </c>
      <c r="AJ28">
        <f t="shared" si="4"/>
        <v>1</v>
      </c>
      <c r="AK28" t="str">
        <f t="shared" si="2"/>
        <v>Southeastern Alaska Provinces</v>
      </c>
      <c r="AN28" t="s">
        <v>181</v>
      </c>
      <c r="AO28" t="s">
        <v>2448</v>
      </c>
      <c r="AP28" t="s">
        <v>181</v>
      </c>
    </row>
    <row r="29" spans="1:42">
      <c r="A29" t="s">
        <v>106</v>
      </c>
      <c r="B29" t="s">
        <v>116</v>
      </c>
      <c r="G29" t="s">
        <v>501</v>
      </c>
      <c r="H29" t="s">
        <v>501</v>
      </c>
      <c r="K29" s="33" t="s">
        <v>2459</v>
      </c>
      <c r="AE29" t="str">
        <f t="shared" si="3"/>
        <v>AlaskaSoutheastern Alaska Provinces2</v>
      </c>
      <c r="AF29" t="str">
        <f t="shared" si="1"/>
        <v>Alaska</v>
      </c>
      <c r="AG29" s="100" t="s">
        <v>114</v>
      </c>
      <c r="AH29" s="100" t="s">
        <v>135</v>
      </c>
      <c r="AI29" s="100" t="s">
        <v>805</v>
      </c>
      <c r="AJ29">
        <f t="shared" si="4"/>
        <v>2</v>
      </c>
      <c r="AK29" t="str">
        <f t="shared" si="2"/>
        <v>Southeastern Alaska Provinces</v>
      </c>
      <c r="AN29" t="s">
        <v>144</v>
      </c>
      <c r="AO29" t="s">
        <v>2452</v>
      </c>
      <c r="AP29" t="s">
        <v>144</v>
      </c>
    </row>
    <row r="30" spans="1:42">
      <c r="A30" t="s">
        <v>107</v>
      </c>
      <c r="B30" t="s">
        <v>81</v>
      </c>
      <c r="G30" t="s">
        <v>502</v>
      </c>
      <c r="H30" t="s">
        <v>502</v>
      </c>
      <c r="K30" s="33" t="s">
        <v>2460</v>
      </c>
      <c r="AE30" t="str">
        <f t="shared" si="3"/>
        <v>AlaskaSoutheastern Alaska Provinces3</v>
      </c>
      <c r="AF30" t="str">
        <f t="shared" si="1"/>
        <v>Alaska</v>
      </c>
      <c r="AG30" s="100" t="s">
        <v>114</v>
      </c>
      <c r="AH30" s="100" t="s">
        <v>135</v>
      </c>
      <c r="AI30" s="100" t="s">
        <v>813</v>
      </c>
      <c r="AJ30">
        <f t="shared" si="4"/>
        <v>3</v>
      </c>
      <c r="AK30" t="str">
        <f t="shared" si="2"/>
        <v>Southeastern Alaska Provinces</v>
      </c>
      <c r="AN30" t="s">
        <v>144</v>
      </c>
      <c r="AO30" t="s">
        <v>2453</v>
      </c>
      <c r="AP30" t="s">
        <v>144</v>
      </c>
    </row>
    <row r="31" spans="1:42">
      <c r="A31" t="s">
        <v>432</v>
      </c>
      <c r="B31" t="s">
        <v>433</v>
      </c>
      <c r="G31" t="s">
        <v>503</v>
      </c>
      <c r="H31" t="s">
        <v>503</v>
      </c>
      <c r="AE31" t="str">
        <f t="shared" si="3"/>
        <v>AlaskaYukon-Koyukuk Province1</v>
      </c>
      <c r="AF31" t="str">
        <f t="shared" si="1"/>
        <v>Alaska</v>
      </c>
      <c r="AG31" s="100" t="s">
        <v>114</v>
      </c>
      <c r="AH31" s="100" t="s">
        <v>136</v>
      </c>
      <c r="AI31" s="100" t="s">
        <v>798</v>
      </c>
      <c r="AJ31">
        <f t="shared" si="4"/>
        <v>1</v>
      </c>
      <c r="AK31" t="str">
        <f t="shared" si="2"/>
        <v>Yukon-Koyukuk Province</v>
      </c>
      <c r="AN31" t="s">
        <v>144</v>
      </c>
      <c r="AO31" t="s">
        <v>2457</v>
      </c>
      <c r="AP31" t="s">
        <v>144</v>
      </c>
    </row>
    <row r="32" spans="1:42">
      <c r="A32" t="s">
        <v>434</v>
      </c>
      <c r="B32" t="s">
        <v>435</v>
      </c>
      <c r="G32" t="s">
        <v>504</v>
      </c>
      <c r="H32" t="s">
        <v>505</v>
      </c>
      <c r="AE32" t="str">
        <f t="shared" si="3"/>
        <v>AlaskaYukon-Koyukuk Province2</v>
      </c>
      <c r="AF32" t="str">
        <f t="shared" si="1"/>
        <v>Alaska</v>
      </c>
      <c r="AG32" s="100" t="s">
        <v>114</v>
      </c>
      <c r="AH32" s="100" t="s">
        <v>136</v>
      </c>
      <c r="AI32" s="100" t="s">
        <v>801</v>
      </c>
      <c r="AJ32">
        <f t="shared" si="4"/>
        <v>2</v>
      </c>
      <c r="AK32" t="str">
        <f t="shared" si="2"/>
        <v>Yukon-Koyukuk Province</v>
      </c>
      <c r="AN32" t="s">
        <v>144</v>
      </c>
      <c r="AO32" t="s">
        <v>2454</v>
      </c>
      <c r="AP32" t="s">
        <v>144</v>
      </c>
    </row>
    <row r="33" spans="1:42">
      <c r="A33" t="s">
        <v>436</v>
      </c>
      <c r="B33" t="s">
        <v>437</v>
      </c>
      <c r="G33" t="s">
        <v>506</v>
      </c>
      <c r="H33" t="s">
        <v>507</v>
      </c>
      <c r="AE33" t="str">
        <f t="shared" si="3"/>
        <v>AlaskaYukon-Koyukuk Province3</v>
      </c>
      <c r="AF33" t="str">
        <f t="shared" si="1"/>
        <v>Alaska</v>
      </c>
      <c r="AG33" s="100" t="s">
        <v>114</v>
      </c>
      <c r="AH33" s="100" t="s">
        <v>136</v>
      </c>
      <c r="AI33" s="100" t="s">
        <v>808</v>
      </c>
      <c r="AJ33">
        <f t="shared" si="4"/>
        <v>3</v>
      </c>
      <c r="AK33" t="str">
        <f t="shared" si="2"/>
        <v>Yukon-Koyukuk Province</v>
      </c>
      <c r="AN33" t="s">
        <v>635</v>
      </c>
      <c r="AO33" t="s">
        <v>2445</v>
      </c>
      <c r="AP33" t="s">
        <v>159</v>
      </c>
    </row>
    <row r="34" spans="1:42">
      <c r="A34" t="s">
        <v>438</v>
      </c>
      <c r="B34" t="s">
        <v>439</v>
      </c>
      <c r="G34" t="s">
        <v>508</v>
      </c>
      <c r="H34" t="s">
        <v>508</v>
      </c>
      <c r="AE34" t="str">
        <f t="shared" si="3"/>
        <v>Not includedNot Include1</v>
      </c>
      <c r="AF34" t="str">
        <f t="shared" si="1"/>
        <v>Not included</v>
      </c>
      <c r="AG34" s="100" t="s">
        <v>429</v>
      </c>
      <c r="AH34" s="100" t="s">
        <v>733</v>
      </c>
      <c r="AI34" s="100" t="s">
        <v>732</v>
      </c>
      <c r="AJ34">
        <f t="shared" si="4"/>
        <v>1</v>
      </c>
      <c r="AK34" t="str">
        <f t="shared" si="2"/>
        <v>Not Include</v>
      </c>
      <c r="AN34" t="s">
        <v>635</v>
      </c>
      <c r="AO34" t="s">
        <v>2451</v>
      </c>
      <c r="AP34" t="s">
        <v>159</v>
      </c>
    </row>
    <row r="35" spans="1:42">
      <c r="A35" t="s">
        <v>440</v>
      </c>
      <c r="B35" t="s">
        <v>441</v>
      </c>
      <c r="G35" t="s">
        <v>509</v>
      </c>
      <c r="H35" t="s">
        <v>509</v>
      </c>
      <c r="K35" s="33" t="s">
        <v>10</v>
      </c>
      <c r="AE35" t="str">
        <f t="shared" si="3"/>
        <v>Not includedNot Include2</v>
      </c>
      <c r="AF35" t="str">
        <f t="shared" si="1"/>
        <v>Not included</v>
      </c>
      <c r="AG35" s="100" t="s">
        <v>429</v>
      </c>
      <c r="AH35" s="100" t="s">
        <v>733</v>
      </c>
      <c r="AI35" s="100" t="s">
        <v>734</v>
      </c>
      <c r="AJ35">
        <f t="shared" si="4"/>
        <v>2</v>
      </c>
      <c r="AK35" t="str">
        <f t="shared" si="2"/>
        <v>Not Include</v>
      </c>
      <c r="AN35" t="s">
        <v>131</v>
      </c>
      <c r="AO35" t="s">
        <v>2444</v>
      </c>
      <c r="AP35" t="s">
        <v>131</v>
      </c>
    </row>
    <row r="36" spans="1:42">
      <c r="A36" t="s">
        <v>105</v>
      </c>
      <c r="B36" t="s">
        <v>117</v>
      </c>
      <c r="G36" t="s">
        <v>510</v>
      </c>
      <c r="H36" t="s">
        <v>510</v>
      </c>
      <c r="K36" s="33" t="s">
        <v>56</v>
      </c>
      <c r="AE36" t="str">
        <f t="shared" si="3"/>
        <v>Not includedNot Include3</v>
      </c>
      <c r="AF36" t="str">
        <f t="shared" si="1"/>
        <v>Not included</v>
      </c>
      <c r="AG36" s="100" t="s">
        <v>429</v>
      </c>
      <c r="AH36" s="100" t="s">
        <v>733</v>
      </c>
      <c r="AI36" s="100" t="s">
        <v>737</v>
      </c>
      <c r="AJ36">
        <f t="shared" si="4"/>
        <v>3</v>
      </c>
      <c r="AK36" t="str">
        <f t="shared" si="2"/>
        <v>Not Include</v>
      </c>
      <c r="AN36" t="s">
        <v>172</v>
      </c>
      <c r="AO36" t="s">
        <v>2453</v>
      </c>
      <c r="AP36" t="s">
        <v>172</v>
      </c>
    </row>
    <row r="37" spans="1:42">
      <c r="A37" t="s">
        <v>442</v>
      </c>
      <c r="B37" t="s">
        <v>443</v>
      </c>
      <c r="G37" t="s">
        <v>511</v>
      </c>
      <c r="H37" t="s">
        <v>511</v>
      </c>
      <c r="AE37" t="str">
        <f t="shared" si="3"/>
        <v>Not includedNot Include4</v>
      </c>
      <c r="AF37" t="str">
        <f t="shared" si="1"/>
        <v>Not included</v>
      </c>
      <c r="AG37" s="100" t="s">
        <v>429</v>
      </c>
      <c r="AH37" s="100" t="s">
        <v>733</v>
      </c>
      <c r="AI37" s="100" t="s">
        <v>740</v>
      </c>
      <c r="AJ37">
        <f t="shared" si="4"/>
        <v>4</v>
      </c>
      <c r="AK37" t="str">
        <f t="shared" si="2"/>
        <v>Not Include</v>
      </c>
      <c r="AN37" t="s">
        <v>647</v>
      </c>
      <c r="AO37" t="s">
        <v>2446</v>
      </c>
      <c r="AP37" t="s">
        <v>647</v>
      </c>
    </row>
    <row r="38" spans="1:42">
      <c r="A38" t="s">
        <v>444</v>
      </c>
      <c r="B38" t="s">
        <v>445</v>
      </c>
      <c r="G38" t="s">
        <v>512</v>
      </c>
      <c r="H38" t="s">
        <v>513</v>
      </c>
      <c r="K38" s="33" t="s">
        <v>102</v>
      </c>
      <c r="L38" t="s">
        <v>114</v>
      </c>
      <c r="M38" s="33" t="s">
        <v>656</v>
      </c>
      <c r="N38" t="str">
        <f t="shared" ref="N38:N48" si="5">"EPA O&amp;G Tool v2.1 Defaults are provided in several survey tabs. The EPA O&amp;G Tool v2.1 Defaults may not be the inputs that were used to develop WRAP OGWG version 1 emission inventory for "&amp;K38</f>
        <v>EPA O&amp;G Tool v2.1 Defaults are provided in several survey tabs. The EPA O&amp;G Tool v2.1 Defaults may not be the inputs that were used to develop WRAP OGWG version 1 emission inventory for Alaska</v>
      </c>
      <c r="AE38" t="str">
        <f t="shared" si="3"/>
        <v>Not includedNot Include5</v>
      </c>
      <c r="AF38" t="str">
        <f t="shared" si="1"/>
        <v>Not included</v>
      </c>
      <c r="AG38" s="100" t="s">
        <v>429</v>
      </c>
      <c r="AH38" s="100" t="s">
        <v>733</v>
      </c>
      <c r="AI38" s="100" t="s">
        <v>756</v>
      </c>
      <c r="AJ38">
        <f t="shared" si="4"/>
        <v>5</v>
      </c>
      <c r="AK38" t="str">
        <f t="shared" si="2"/>
        <v>Not Include</v>
      </c>
      <c r="AN38" t="s">
        <v>132</v>
      </c>
      <c r="AO38" t="s">
        <v>2444</v>
      </c>
      <c r="AP38" t="s">
        <v>132</v>
      </c>
    </row>
    <row r="39" spans="1:42">
      <c r="A39" t="s">
        <v>446</v>
      </c>
      <c r="B39" t="s">
        <v>447</v>
      </c>
      <c r="G39" t="s">
        <v>514</v>
      </c>
      <c r="H39" t="s">
        <v>515</v>
      </c>
      <c r="L39" t="s">
        <v>698</v>
      </c>
      <c r="M39" s="33" t="s">
        <v>699</v>
      </c>
      <c r="N39" t="str">
        <f t="shared" si="5"/>
        <v xml:space="preserve">EPA O&amp;G Tool v2.1 Defaults are provided in several survey tabs. The EPA O&amp;G Tool v2.1 Defaults may not be the inputs that were used to develop WRAP OGWG version 1 emission inventory for </v>
      </c>
      <c r="AE39" t="str">
        <f t="shared" si="3"/>
        <v>Not includedNot Include6</v>
      </c>
      <c r="AF39" t="str">
        <f t="shared" si="1"/>
        <v>Not included</v>
      </c>
      <c r="AG39" s="100" t="s">
        <v>429</v>
      </c>
      <c r="AH39" s="100" t="s">
        <v>733</v>
      </c>
      <c r="AI39" s="100" t="s">
        <v>758</v>
      </c>
      <c r="AJ39">
        <f t="shared" si="4"/>
        <v>6</v>
      </c>
      <c r="AK39" t="str">
        <f t="shared" si="2"/>
        <v>Not Include</v>
      </c>
      <c r="AN39" t="s">
        <v>145</v>
      </c>
      <c r="AO39" t="s">
        <v>2452</v>
      </c>
      <c r="AP39" t="s">
        <v>145</v>
      </c>
    </row>
    <row r="40" spans="1:42">
      <c r="A40" t="s">
        <v>448</v>
      </c>
      <c r="B40" t="s">
        <v>449</v>
      </c>
      <c r="G40" t="s">
        <v>516</v>
      </c>
      <c r="H40" t="s">
        <v>516</v>
      </c>
      <c r="K40" s="33" t="s">
        <v>104</v>
      </c>
      <c r="L40" t="s">
        <v>115</v>
      </c>
      <c r="M40" s="33" t="s">
        <v>656</v>
      </c>
      <c r="N40" t="str">
        <f t="shared" si="5"/>
        <v>EPA O&amp;G Tool v2.1 Defaults are provided in several survey tabs. The EPA O&amp;G Tool v2.1 Defaults may not be the inputs that were used to develop WRAP OGWG version 1 emission inventory for Arizona</v>
      </c>
      <c r="AE40" t="str">
        <f t="shared" si="3"/>
        <v>Not includedNot Include7</v>
      </c>
      <c r="AF40" t="str">
        <f t="shared" si="1"/>
        <v>Not included</v>
      </c>
      <c r="AG40" s="100" t="s">
        <v>429</v>
      </c>
      <c r="AH40" s="100" t="s">
        <v>733</v>
      </c>
      <c r="AI40" s="100" t="s">
        <v>281</v>
      </c>
      <c r="AJ40">
        <f t="shared" si="4"/>
        <v>7</v>
      </c>
      <c r="AK40" t="str">
        <f t="shared" si="2"/>
        <v>Not Include</v>
      </c>
      <c r="AN40" t="s">
        <v>145</v>
      </c>
      <c r="AO40" t="s">
        <v>2456</v>
      </c>
      <c r="AP40" t="s">
        <v>145</v>
      </c>
    </row>
    <row r="41" spans="1:42">
      <c r="A41" t="s">
        <v>450</v>
      </c>
      <c r="B41" t="s">
        <v>451</v>
      </c>
      <c r="G41" t="s">
        <v>517</v>
      </c>
      <c r="H41" t="s">
        <v>517</v>
      </c>
      <c r="K41" s="33" t="s">
        <v>106</v>
      </c>
      <c r="L41" t="s">
        <v>116</v>
      </c>
      <c r="M41" s="33" t="s">
        <v>656</v>
      </c>
      <c r="N41" t="str">
        <f t="shared" si="5"/>
        <v>EPA O&amp;G Tool v2.1 Defaults are provided in several survey tabs. The EPA O&amp;G Tool v2.1 Defaults may not be the inputs that were used to develop WRAP OGWG version 1 emission inventory for California</v>
      </c>
      <c r="AE41" t="str">
        <f t="shared" si="3"/>
        <v>Not includedNot Include8</v>
      </c>
      <c r="AF41" t="str">
        <f t="shared" si="1"/>
        <v>Not included</v>
      </c>
      <c r="AG41" s="100" t="s">
        <v>429</v>
      </c>
      <c r="AH41" s="100" t="s">
        <v>733</v>
      </c>
      <c r="AI41" s="100" t="s">
        <v>265</v>
      </c>
      <c r="AJ41">
        <f t="shared" si="4"/>
        <v>8</v>
      </c>
      <c r="AK41" t="str">
        <f t="shared" si="2"/>
        <v>Not Include</v>
      </c>
      <c r="AN41" t="s">
        <v>133</v>
      </c>
      <c r="AO41" t="s">
        <v>2444</v>
      </c>
      <c r="AP41" t="s">
        <v>133</v>
      </c>
    </row>
    <row r="42" spans="1:42">
      <c r="A42" t="s">
        <v>452</v>
      </c>
      <c r="B42" t="s">
        <v>453</v>
      </c>
      <c r="G42" t="s">
        <v>518</v>
      </c>
      <c r="H42" t="s">
        <v>518</v>
      </c>
      <c r="K42" s="33" t="s">
        <v>107</v>
      </c>
      <c r="L42" t="s">
        <v>81</v>
      </c>
      <c r="M42" s="33" t="s">
        <v>656</v>
      </c>
      <c r="N42" t="str">
        <f t="shared" si="5"/>
        <v>EPA O&amp;G Tool v2.1 Defaults are provided in several survey tabs. The EPA O&amp;G Tool v2.1 Defaults may not be the inputs that were used to develop WRAP OGWG version 1 emission inventory for Colorado</v>
      </c>
      <c r="AE42" t="str">
        <f t="shared" si="3"/>
        <v>Not includedNot Include9</v>
      </c>
      <c r="AF42" t="str">
        <f t="shared" si="1"/>
        <v>Not included</v>
      </c>
      <c r="AG42" s="100" t="s">
        <v>429</v>
      </c>
      <c r="AH42" s="100" t="s">
        <v>733</v>
      </c>
      <c r="AI42" s="100" t="s">
        <v>774</v>
      </c>
      <c r="AJ42">
        <f t="shared" si="4"/>
        <v>9</v>
      </c>
      <c r="AK42" t="str">
        <f t="shared" si="2"/>
        <v>Not Include</v>
      </c>
      <c r="AN42" t="s">
        <v>160</v>
      </c>
      <c r="AO42" t="s">
        <v>2445</v>
      </c>
      <c r="AP42" t="s">
        <v>160</v>
      </c>
    </row>
    <row r="43" spans="1:42">
      <c r="A43" t="s">
        <v>454</v>
      </c>
      <c r="B43" t="s">
        <v>455</v>
      </c>
      <c r="G43" t="s">
        <v>519</v>
      </c>
      <c r="H43" t="s">
        <v>520</v>
      </c>
      <c r="K43" s="33" t="s">
        <v>108</v>
      </c>
      <c r="L43" t="s">
        <v>118</v>
      </c>
      <c r="M43" s="33" t="s">
        <v>656</v>
      </c>
      <c r="N43" t="str">
        <f t="shared" si="5"/>
        <v>EPA O&amp;G Tool v2.1 Defaults are provided in several survey tabs. The EPA O&amp;G Tool v2.1 Defaults may not be the inputs that were used to develop WRAP OGWG version 1 emission inventory for Montana</v>
      </c>
      <c r="AE43" t="str">
        <f t="shared" si="3"/>
        <v>Not includedNot Include10</v>
      </c>
      <c r="AF43" t="str">
        <f t="shared" si="1"/>
        <v>Not included</v>
      </c>
      <c r="AG43" s="100" t="s">
        <v>429</v>
      </c>
      <c r="AH43" s="100" t="s">
        <v>733</v>
      </c>
      <c r="AI43" s="100" t="s">
        <v>777</v>
      </c>
      <c r="AJ43">
        <f t="shared" si="4"/>
        <v>10</v>
      </c>
      <c r="AK43" t="str">
        <f t="shared" si="2"/>
        <v>Not Include</v>
      </c>
      <c r="AN43" t="s">
        <v>161</v>
      </c>
      <c r="AO43" t="s">
        <v>2445</v>
      </c>
      <c r="AP43" s="100" t="s">
        <v>165</v>
      </c>
    </row>
    <row r="44" spans="1:42">
      <c r="A44" t="s">
        <v>456</v>
      </c>
      <c r="B44" t="s">
        <v>457</v>
      </c>
      <c r="G44" t="s">
        <v>521</v>
      </c>
      <c r="H44" t="s">
        <v>522</v>
      </c>
      <c r="K44" s="33" t="s">
        <v>700</v>
      </c>
      <c r="L44" t="s">
        <v>119</v>
      </c>
      <c r="M44" s="33" t="s">
        <v>656</v>
      </c>
      <c r="N44" t="str">
        <f t="shared" si="5"/>
        <v>EPA O&amp;G Tool v2.1 Defaults are provided in several survey tabs. The EPA O&amp;G Tool v2.1 Defaults may not be the inputs that were used to develop WRAP OGWG version 1 emission inventory for North Dakota</v>
      </c>
      <c r="AE44" t="str">
        <f t="shared" si="3"/>
        <v>Not includedNot Include11</v>
      </c>
      <c r="AF44" t="str">
        <f t="shared" si="1"/>
        <v>Not included</v>
      </c>
      <c r="AG44" s="100" t="s">
        <v>429</v>
      </c>
      <c r="AH44" s="100" t="s">
        <v>733</v>
      </c>
      <c r="AI44" s="100" t="s">
        <v>787</v>
      </c>
      <c r="AJ44">
        <f t="shared" si="4"/>
        <v>11</v>
      </c>
      <c r="AK44" t="str">
        <f t="shared" si="2"/>
        <v>Not Include</v>
      </c>
      <c r="AN44" t="s">
        <v>161</v>
      </c>
      <c r="AO44" t="s">
        <v>2448</v>
      </c>
      <c r="AP44" s="100" t="s">
        <v>165</v>
      </c>
    </row>
    <row r="45" spans="1:42">
      <c r="A45" t="s">
        <v>458</v>
      </c>
      <c r="B45" t="s">
        <v>459</v>
      </c>
      <c r="G45" t="s">
        <v>523</v>
      </c>
      <c r="H45" t="s">
        <v>523</v>
      </c>
      <c r="K45" s="33" t="s">
        <v>200</v>
      </c>
      <c r="L45" t="s">
        <v>120</v>
      </c>
      <c r="M45" s="33" t="s">
        <v>656</v>
      </c>
      <c r="N45" t="str">
        <f t="shared" si="5"/>
        <v>EPA O&amp;G Tool v2.1 Defaults are provided in several survey tabs. The EPA O&amp;G Tool v2.1 Defaults may not be the inputs that were used to develop WRAP OGWG version 1 emission inventory for New_Mexico</v>
      </c>
      <c r="AE45" t="str">
        <f t="shared" si="3"/>
        <v>Not includedNot Include12</v>
      </c>
      <c r="AF45" t="str">
        <f t="shared" si="1"/>
        <v>Not included</v>
      </c>
      <c r="AG45" s="100" t="s">
        <v>429</v>
      </c>
      <c r="AH45" s="100" t="s">
        <v>733</v>
      </c>
      <c r="AI45" s="100" t="s">
        <v>786</v>
      </c>
      <c r="AJ45">
        <f t="shared" si="4"/>
        <v>12</v>
      </c>
      <c r="AK45" t="str">
        <f t="shared" si="2"/>
        <v>Not Include</v>
      </c>
      <c r="AN45" t="s">
        <v>146</v>
      </c>
      <c r="AO45" t="s">
        <v>2452</v>
      </c>
      <c r="AP45" t="s">
        <v>146</v>
      </c>
    </row>
    <row r="46" spans="1:42">
      <c r="A46" t="s">
        <v>460</v>
      </c>
      <c r="B46" t="s">
        <v>461</v>
      </c>
      <c r="G46" t="s">
        <v>524</v>
      </c>
      <c r="H46" t="s">
        <v>524</v>
      </c>
      <c r="L46" t="s">
        <v>701</v>
      </c>
      <c r="N46" t="str">
        <f t="shared" si="5"/>
        <v xml:space="preserve">EPA O&amp;G Tool v2.1 Defaults are provided in several survey tabs. The EPA O&amp;G Tool v2.1 Defaults may not be the inputs that were used to develop WRAP OGWG version 1 emission inventory for </v>
      </c>
      <c r="AE46" t="str">
        <f t="shared" si="3"/>
        <v>Not includedNot Include13</v>
      </c>
      <c r="AF46" t="str">
        <f t="shared" si="1"/>
        <v>Not included</v>
      </c>
      <c r="AG46" s="100" t="s">
        <v>429</v>
      </c>
      <c r="AH46" s="100" t="s">
        <v>733</v>
      </c>
      <c r="AI46" s="100" t="s">
        <v>789</v>
      </c>
      <c r="AJ46">
        <f t="shared" si="4"/>
        <v>13</v>
      </c>
      <c r="AK46" t="str">
        <f t="shared" si="2"/>
        <v>Not Include</v>
      </c>
      <c r="AN46" t="s">
        <v>649</v>
      </c>
      <c r="AO46" t="s">
        <v>2446</v>
      </c>
      <c r="AP46" t="s">
        <v>649</v>
      </c>
    </row>
    <row r="47" spans="1:42">
      <c r="A47" t="s">
        <v>462</v>
      </c>
      <c r="B47" t="s">
        <v>463</v>
      </c>
      <c r="G47" t="s">
        <v>525</v>
      </c>
      <c r="H47" t="s">
        <v>525</v>
      </c>
      <c r="K47" s="33" t="s">
        <v>103</v>
      </c>
      <c r="L47" t="s">
        <v>124</v>
      </c>
      <c r="M47" s="33" t="s">
        <v>656</v>
      </c>
      <c r="N47" t="str">
        <f t="shared" si="5"/>
        <v>EPA O&amp;G Tool v2.1 Defaults are provided in several survey tabs. The EPA O&amp;G Tool v2.1 Defaults may not be the inputs that were used to develop WRAP OGWG version 1 emission inventory for Utah</v>
      </c>
      <c r="AE47" t="str">
        <f t="shared" si="3"/>
        <v>Not includedNot Include1</v>
      </c>
      <c r="AF47" t="str">
        <f t="shared" si="1"/>
        <v>Not included</v>
      </c>
      <c r="AG47" s="100" t="s">
        <v>429</v>
      </c>
      <c r="AH47" s="100" t="s">
        <v>748</v>
      </c>
      <c r="AI47" s="100" t="s">
        <v>747</v>
      </c>
      <c r="AJ47">
        <f t="shared" si="4"/>
        <v>1</v>
      </c>
      <c r="AK47" t="str">
        <f t="shared" si="2"/>
        <v>Not Include</v>
      </c>
      <c r="AN47" t="s">
        <v>147</v>
      </c>
      <c r="AO47" t="s">
        <v>2452</v>
      </c>
      <c r="AP47" t="s">
        <v>147</v>
      </c>
    </row>
    <row r="48" spans="1:42">
      <c r="A48" t="s">
        <v>464</v>
      </c>
      <c r="B48" t="s">
        <v>465</v>
      </c>
      <c r="G48" t="s">
        <v>526</v>
      </c>
      <c r="H48" t="s">
        <v>526</v>
      </c>
      <c r="K48" s="33" t="s">
        <v>493</v>
      </c>
      <c r="L48" t="s">
        <v>126</v>
      </c>
      <c r="M48" s="33" t="s">
        <v>656</v>
      </c>
      <c r="N48" t="str">
        <f t="shared" si="5"/>
        <v>EPA O&amp;G Tool v2.1 Defaults are provided in several survey tabs. The EPA O&amp;G Tool v2.1 Defaults may not be the inputs that were used to develop WRAP OGWG version 1 emission inventory for Wyoming</v>
      </c>
      <c r="AE48" t="str">
        <f t="shared" si="3"/>
        <v>Not includedNot Include2</v>
      </c>
      <c r="AF48" t="str">
        <f t="shared" si="1"/>
        <v>Not included</v>
      </c>
      <c r="AG48" s="100" t="s">
        <v>429</v>
      </c>
      <c r="AH48" s="100" t="s">
        <v>748</v>
      </c>
      <c r="AI48" s="100" t="s">
        <v>753</v>
      </c>
      <c r="AJ48">
        <f t="shared" si="4"/>
        <v>2</v>
      </c>
      <c r="AK48" t="str">
        <f t="shared" si="2"/>
        <v>Not Include</v>
      </c>
      <c r="AN48" t="s">
        <v>176</v>
      </c>
      <c r="AO48" t="s">
        <v>2450</v>
      </c>
      <c r="AP48" t="s">
        <v>176</v>
      </c>
    </row>
    <row r="49" spans="1:42">
      <c r="A49" t="s">
        <v>466</v>
      </c>
      <c r="B49" t="s">
        <v>467</v>
      </c>
      <c r="G49" t="s">
        <v>527</v>
      </c>
      <c r="H49" t="s">
        <v>527</v>
      </c>
      <c r="AE49" t="str">
        <f t="shared" si="3"/>
        <v>Not includedNot Include3</v>
      </c>
      <c r="AF49" t="str">
        <f t="shared" si="1"/>
        <v>Not included</v>
      </c>
      <c r="AG49" s="100" t="s">
        <v>429</v>
      </c>
      <c r="AH49" s="100" t="s">
        <v>748</v>
      </c>
      <c r="AI49" s="100" t="s">
        <v>759</v>
      </c>
      <c r="AJ49">
        <f t="shared" si="4"/>
        <v>3</v>
      </c>
      <c r="AK49" t="str">
        <f t="shared" si="2"/>
        <v>Not Include</v>
      </c>
      <c r="AN49" t="s">
        <v>193</v>
      </c>
      <c r="AO49" t="s">
        <v>2449</v>
      </c>
      <c r="AP49" t="s">
        <v>193</v>
      </c>
    </row>
    <row r="50" spans="1:42">
      <c r="A50" t="s">
        <v>108</v>
      </c>
      <c r="B50" t="s">
        <v>118</v>
      </c>
      <c r="G50" t="s">
        <v>528</v>
      </c>
      <c r="H50" t="s">
        <v>528</v>
      </c>
      <c r="AE50" t="str">
        <f t="shared" si="3"/>
        <v>Not includedNot Include4</v>
      </c>
      <c r="AF50" t="str">
        <f t="shared" si="1"/>
        <v>Not included</v>
      </c>
      <c r="AG50" s="100" t="s">
        <v>429</v>
      </c>
      <c r="AH50" s="100" t="s">
        <v>748</v>
      </c>
      <c r="AI50" s="100" t="s">
        <v>760</v>
      </c>
      <c r="AJ50">
        <f t="shared" si="4"/>
        <v>4</v>
      </c>
      <c r="AK50" t="str">
        <f t="shared" si="2"/>
        <v>Not Include</v>
      </c>
      <c r="AN50" t="s">
        <v>162</v>
      </c>
      <c r="AO50" t="s">
        <v>2445</v>
      </c>
      <c r="AP50" t="s">
        <v>162</v>
      </c>
    </row>
    <row r="51" spans="1:42">
      <c r="A51" t="s">
        <v>468</v>
      </c>
      <c r="B51" t="s">
        <v>469</v>
      </c>
      <c r="G51" t="s">
        <v>529</v>
      </c>
      <c r="H51" t="s">
        <v>529</v>
      </c>
      <c r="AE51" t="str">
        <f t="shared" si="3"/>
        <v>Not includedNot Include5</v>
      </c>
      <c r="AF51" t="str">
        <f t="shared" si="1"/>
        <v>Not included</v>
      </c>
      <c r="AG51" s="100" t="s">
        <v>429</v>
      </c>
      <c r="AH51" s="100" t="s">
        <v>748</v>
      </c>
      <c r="AI51" s="100" t="s">
        <v>762</v>
      </c>
      <c r="AJ51">
        <f t="shared" si="4"/>
        <v>5</v>
      </c>
      <c r="AK51" t="str">
        <f t="shared" si="2"/>
        <v>Not Include</v>
      </c>
      <c r="AN51" t="s">
        <v>177</v>
      </c>
      <c r="AO51" t="s">
        <v>2450</v>
      </c>
      <c r="AP51" t="s">
        <v>177</v>
      </c>
    </row>
    <row r="52" spans="1:42">
      <c r="A52" t="s">
        <v>109</v>
      </c>
      <c r="B52" t="s">
        <v>121</v>
      </c>
      <c r="G52" t="s">
        <v>530</v>
      </c>
      <c r="H52" t="s">
        <v>530</v>
      </c>
      <c r="AE52" t="str">
        <f t="shared" si="3"/>
        <v>Not includedNot Include6</v>
      </c>
      <c r="AF52" t="str">
        <f t="shared" si="1"/>
        <v>Not included</v>
      </c>
      <c r="AG52" s="100" t="s">
        <v>429</v>
      </c>
      <c r="AH52" s="100" t="s">
        <v>748</v>
      </c>
      <c r="AI52" s="100" t="s">
        <v>766</v>
      </c>
      <c r="AJ52">
        <f t="shared" si="4"/>
        <v>6</v>
      </c>
      <c r="AK52" t="str">
        <f t="shared" si="2"/>
        <v>Not Include</v>
      </c>
      <c r="AN52" t="s">
        <v>148</v>
      </c>
      <c r="AO52" t="s">
        <v>2452</v>
      </c>
      <c r="AP52" t="s">
        <v>148</v>
      </c>
    </row>
    <row r="53" spans="1:42">
      <c r="A53" t="s">
        <v>680</v>
      </c>
      <c r="B53" t="s">
        <v>470</v>
      </c>
      <c r="G53" t="s">
        <v>531</v>
      </c>
      <c r="H53" t="s">
        <v>531</v>
      </c>
      <c r="AE53" t="str">
        <f t="shared" si="3"/>
        <v>Not includedNot Include7</v>
      </c>
      <c r="AF53" t="str">
        <f t="shared" si="1"/>
        <v>Not included</v>
      </c>
      <c r="AG53" s="100" t="s">
        <v>429</v>
      </c>
      <c r="AH53" s="100" t="s">
        <v>748</v>
      </c>
      <c r="AI53" s="100" t="s">
        <v>769</v>
      </c>
      <c r="AJ53">
        <f t="shared" si="4"/>
        <v>7</v>
      </c>
      <c r="AK53" t="str">
        <f t="shared" si="2"/>
        <v>Not Include</v>
      </c>
      <c r="AN53" t="s">
        <v>134</v>
      </c>
      <c r="AO53" t="s">
        <v>2444</v>
      </c>
      <c r="AP53" t="s">
        <v>134</v>
      </c>
    </row>
    <row r="54" spans="1:42">
      <c r="A54" t="s">
        <v>681</v>
      </c>
      <c r="B54" t="s">
        <v>471</v>
      </c>
      <c r="G54" t="s">
        <v>532</v>
      </c>
      <c r="H54" t="s">
        <v>532</v>
      </c>
      <c r="AE54" t="str">
        <f t="shared" si="3"/>
        <v>Not includedNot Include8</v>
      </c>
      <c r="AF54" t="str">
        <f t="shared" si="1"/>
        <v>Not included</v>
      </c>
      <c r="AG54" s="100" t="s">
        <v>429</v>
      </c>
      <c r="AH54" s="100" t="s">
        <v>748</v>
      </c>
      <c r="AI54" s="100" t="s">
        <v>776</v>
      </c>
      <c r="AJ54">
        <f t="shared" si="4"/>
        <v>8</v>
      </c>
      <c r="AK54" t="str">
        <f t="shared" si="2"/>
        <v>Not Include</v>
      </c>
      <c r="AN54" t="s">
        <v>182</v>
      </c>
      <c r="AO54" t="s">
        <v>2448</v>
      </c>
      <c r="AP54" t="s">
        <v>182</v>
      </c>
    </row>
    <row r="55" spans="1:42">
      <c r="A55" t="s">
        <v>200</v>
      </c>
      <c r="B55" t="s">
        <v>120</v>
      </c>
      <c r="G55" t="s">
        <v>533</v>
      </c>
      <c r="H55" t="s">
        <v>534</v>
      </c>
      <c r="AE55" t="str">
        <f t="shared" si="3"/>
        <v>Not includedNot Include9</v>
      </c>
      <c r="AF55" t="str">
        <f t="shared" si="1"/>
        <v>Not included</v>
      </c>
      <c r="AG55" s="100" t="s">
        <v>429</v>
      </c>
      <c r="AH55" s="100" t="s">
        <v>748</v>
      </c>
      <c r="AI55" s="100" t="s">
        <v>269</v>
      </c>
      <c r="AJ55">
        <f t="shared" si="4"/>
        <v>9</v>
      </c>
      <c r="AK55" t="str">
        <f t="shared" si="2"/>
        <v>Not Include</v>
      </c>
      <c r="AN55" t="s">
        <v>190</v>
      </c>
      <c r="AO55" t="s">
        <v>2454</v>
      </c>
      <c r="AP55" t="s">
        <v>190</v>
      </c>
    </row>
    <row r="56" spans="1:42">
      <c r="A56" t="s">
        <v>682</v>
      </c>
      <c r="B56" t="s">
        <v>472</v>
      </c>
      <c r="G56" t="s">
        <v>535</v>
      </c>
      <c r="H56" t="s">
        <v>536</v>
      </c>
      <c r="AE56" t="str">
        <f t="shared" si="3"/>
        <v>Not includedNot Include10</v>
      </c>
      <c r="AF56" t="str">
        <f t="shared" si="1"/>
        <v>Not included</v>
      </c>
      <c r="AG56" s="100" t="s">
        <v>429</v>
      </c>
      <c r="AH56" s="100" t="s">
        <v>748</v>
      </c>
      <c r="AI56" s="100" t="s">
        <v>782</v>
      </c>
      <c r="AJ56">
        <f t="shared" si="4"/>
        <v>10</v>
      </c>
      <c r="AK56" t="str">
        <f t="shared" si="2"/>
        <v>Not Include</v>
      </c>
      <c r="AN56" t="s">
        <v>645</v>
      </c>
      <c r="AO56" t="s">
        <v>2446</v>
      </c>
      <c r="AP56" t="s">
        <v>645</v>
      </c>
    </row>
    <row r="57" spans="1:42">
      <c r="A57" t="s">
        <v>683</v>
      </c>
      <c r="B57" t="s">
        <v>473</v>
      </c>
      <c r="G57" t="s">
        <v>537</v>
      </c>
      <c r="H57" t="s">
        <v>537</v>
      </c>
      <c r="AE57" t="str">
        <f t="shared" si="3"/>
        <v>Not includedNot Include11</v>
      </c>
      <c r="AF57" t="str">
        <f t="shared" si="1"/>
        <v>Not included</v>
      </c>
      <c r="AG57" s="100" t="s">
        <v>429</v>
      </c>
      <c r="AH57" s="100" t="s">
        <v>748</v>
      </c>
      <c r="AI57" s="100" t="s">
        <v>788</v>
      </c>
      <c r="AJ57">
        <f t="shared" si="4"/>
        <v>11</v>
      </c>
      <c r="AK57" t="str">
        <f t="shared" si="2"/>
        <v>Not Include</v>
      </c>
      <c r="AN57" t="s">
        <v>183</v>
      </c>
      <c r="AO57" t="s">
        <v>2448</v>
      </c>
      <c r="AP57" t="s">
        <v>183</v>
      </c>
    </row>
    <row r="58" spans="1:42">
      <c r="A58" t="s">
        <v>198</v>
      </c>
      <c r="B58" t="s">
        <v>119</v>
      </c>
      <c r="G58" t="s">
        <v>538</v>
      </c>
      <c r="H58" t="s">
        <v>538</v>
      </c>
      <c r="AE58" t="str">
        <f t="shared" si="3"/>
        <v>Not includedNot Include12</v>
      </c>
      <c r="AF58" t="str">
        <f t="shared" si="1"/>
        <v>Not included</v>
      </c>
      <c r="AG58" s="100" t="s">
        <v>429</v>
      </c>
      <c r="AH58" s="100" t="s">
        <v>748</v>
      </c>
      <c r="AI58" s="100" t="s">
        <v>791</v>
      </c>
      <c r="AJ58">
        <f t="shared" si="4"/>
        <v>12</v>
      </c>
      <c r="AK58" t="str">
        <f t="shared" si="2"/>
        <v>Not Include</v>
      </c>
      <c r="AN58" t="s">
        <v>636</v>
      </c>
      <c r="AO58" t="s">
        <v>2445</v>
      </c>
      <c r="AP58" t="s">
        <v>163</v>
      </c>
    </row>
    <row r="59" spans="1:42">
      <c r="A59" t="s">
        <v>474</v>
      </c>
      <c r="B59" t="s">
        <v>475</v>
      </c>
      <c r="G59" t="s">
        <v>539</v>
      </c>
      <c r="H59" t="s">
        <v>539</v>
      </c>
      <c r="AE59" t="str">
        <f t="shared" si="3"/>
        <v>Not includedNot Include13</v>
      </c>
      <c r="AF59" t="str">
        <f t="shared" si="1"/>
        <v>Not included</v>
      </c>
      <c r="AG59" s="100" t="s">
        <v>429</v>
      </c>
      <c r="AH59" s="100" t="s">
        <v>748</v>
      </c>
      <c r="AI59" s="100" t="s">
        <v>792</v>
      </c>
      <c r="AJ59">
        <f t="shared" si="4"/>
        <v>13</v>
      </c>
      <c r="AK59" t="str">
        <f t="shared" si="2"/>
        <v>Not Include</v>
      </c>
      <c r="AN59" t="s">
        <v>636</v>
      </c>
      <c r="AO59" t="s">
        <v>2454</v>
      </c>
      <c r="AP59" t="s">
        <v>163</v>
      </c>
    </row>
    <row r="60" spans="1:42">
      <c r="A60" t="s">
        <v>476</v>
      </c>
      <c r="B60" t="s">
        <v>477</v>
      </c>
      <c r="G60" t="s">
        <v>540</v>
      </c>
      <c r="H60" t="s">
        <v>540</v>
      </c>
      <c r="AE60" t="str">
        <f t="shared" si="3"/>
        <v>Not includedNot Include14</v>
      </c>
      <c r="AF60" t="str">
        <f t="shared" si="1"/>
        <v>Not included</v>
      </c>
      <c r="AG60" s="100" t="s">
        <v>429</v>
      </c>
      <c r="AH60" s="100" t="s">
        <v>748</v>
      </c>
      <c r="AI60" s="100" t="s">
        <v>794</v>
      </c>
      <c r="AJ60">
        <f t="shared" si="4"/>
        <v>14</v>
      </c>
      <c r="AK60" t="str">
        <f t="shared" si="2"/>
        <v>Not Include</v>
      </c>
      <c r="AN60" t="s">
        <v>139</v>
      </c>
      <c r="AO60" t="s">
        <v>2447</v>
      </c>
      <c r="AP60" t="s">
        <v>139</v>
      </c>
    </row>
    <row r="61" spans="1:42">
      <c r="A61" t="s">
        <v>110</v>
      </c>
      <c r="B61" t="s">
        <v>122</v>
      </c>
      <c r="G61" t="s">
        <v>541</v>
      </c>
      <c r="H61" t="s">
        <v>541</v>
      </c>
      <c r="AE61" t="str">
        <f t="shared" si="3"/>
        <v>Not includedNot Include1</v>
      </c>
      <c r="AF61" t="str">
        <f t="shared" si="1"/>
        <v>Not included</v>
      </c>
      <c r="AG61" s="100" t="s">
        <v>429</v>
      </c>
      <c r="AH61" s="100" t="s">
        <v>768</v>
      </c>
      <c r="AI61" s="100" t="s">
        <v>767</v>
      </c>
      <c r="AJ61">
        <f t="shared" si="4"/>
        <v>1</v>
      </c>
      <c r="AK61" t="str">
        <f t="shared" si="2"/>
        <v>Not Include</v>
      </c>
      <c r="AN61" t="s">
        <v>139</v>
      </c>
      <c r="AO61" t="s">
        <v>2448</v>
      </c>
      <c r="AP61" t="s">
        <v>139</v>
      </c>
    </row>
    <row r="62" spans="1:42">
      <c r="A62" t="s">
        <v>478</v>
      </c>
      <c r="B62" t="s">
        <v>479</v>
      </c>
      <c r="G62" t="s">
        <v>542</v>
      </c>
      <c r="H62" t="s">
        <v>542</v>
      </c>
      <c r="AE62" t="str">
        <f t="shared" si="3"/>
        <v>Not includedNot Include2</v>
      </c>
      <c r="AF62" t="str">
        <f t="shared" si="1"/>
        <v>Not included</v>
      </c>
      <c r="AG62" s="100" t="s">
        <v>429</v>
      </c>
      <c r="AH62" s="100" t="s">
        <v>768</v>
      </c>
      <c r="AI62" s="100" t="s">
        <v>771</v>
      </c>
      <c r="AJ62">
        <f t="shared" si="4"/>
        <v>2</v>
      </c>
      <c r="AK62" t="str">
        <f t="shared" si="2"/>
        <v>Not Include</v>
      </c>
      <c r="AN62" t="s">
        <v>637</v>
      </c>
      <c r="AO62" t="s">
        <v>2448</v>
      </c>
      <c r="AP62" t="s">
        <v>184</v>
      </c>
    </row>
    <row r="63" spans="1:42">
      <c r="A63" t="s">
        <v>684</v>
      </c>
      <c r="B63" t="s">
        <v>480</v>
      </c>
      <c r="G63" t="s">
        <v>543</v>
      </c>
      <c r="H63" t="s">
        <v>543</v>
      </c>
      <c r="AE63" t="str">
        <f t="shared" si="3"/>
        <v>Not includedNot Include1</v>
      </c>
      <c r="AF63" t="str">
        <f t="shared" si="1"/>
        <v>Not included</v>
      </c>
      <c r="AG63" s="100" t="s">
        <v>429</v>
      </c>
      <c r="AH63" s="100" t="s">
        <v>728</v>
      </c>
      <c r="AI63" s="100" t="s">
        <v>727</v>
      </c>
      <c r="AJ63">
        <f t="shared" si="4"/>
        <v>1</v>
      </c>
      <c r="AK63" t="str">
        <f t="shared" si="2"/>
        <v>Not Include</v>
      </c>
      <c r="AN63" t="s">
        <v>638</v>
      </c>
      <c r="AO63" t="s">
        <v>2445</v>
      </c>
      <c r="AP63" t="s">
        <v>164</v>
      </c>
    </row>
    <row r="64" spans="1:42">
      <c r="A64" t="s">
        <v>685</v>
      </c>
      <c r="B64" t="s">
        <v>481</v>
      </c>
      <c r="G64" t="s">
        <v>544</v>
      </c>
      <c r="H64" t="s">
        <v>544</v>
      </c>
      <c r="AE64" t="str">
        <f t="shared" si="3"/>
        <v>Not includedNot Include2</v>
      </c>
      <c r="AF64" t="str">
        <f t="shared" si="1"/>
        <v>Not included</v>
      </c>
      <c r="AG64" s="100" t="s">
        <v>429</v>
      </c>
      <c r="AH64" s="100" t="s">
        <v>728</v>
      </c>
      <c r="AI64" s="100" t="s">
        <v>729</v>
      </c>
      <c r="AJ64">
        <f t="shared" si="4"/>
        <v>2</v>
      </c>
      <c r="AK64" t="str">
        <f t="shared" si="2"/>
        <v>Not Include</v>
      </c>
      <c r="AN64" t="s">
        <v>140</v>
      </c>
      <c r="AO64" t="s">
        <v>2447</v>
      </c>
      <c r="AP64" t="s">
        <v>140</v>
      </c>
    </row>
    <row r="65" spans="1:42">
      <c r="A65" t="s">
        <v>199</v>
      </c>
      <c r="B65" t="s">
        <v>123</v>
      </c>
      <c r="G65" t="s">
        <v>545</v>
      </c>
      <c r="H65" t="s">
        <v>545</v>
      </c>
      <c r="AE65" t="str">
        <f t="shared" si="3"/>
        <v>Not includedNot Include3</v>
      </c>
      <c r="AF65" t="str">
        <f t="shared" si="1"/>
        <v>Not included</v>
      </c>
      <c r="AG65" s="100" t="s">
        <v>429</v>
      </c>
      <c r="AH65" s="100" t="s">
        <v>728</v>
      </c>
      <c r="AI65" s="100" t="s">
        <v>735</v>
      </c>
      <c r="AJ65">
        <f t="shared" si="4"/>
        <v>3</v>
      </c>
      <c r="AK65" t="str">
        <f t="shared" si="2"/>
        <v>Not Include</v>
      </c>
      <c r="AN65" t="s">
        <v>140</v>
      </c>
      <c r="AO65" t="s">
        <v>2454</v>
      </c>
      <c r="AP65" t="s">
        <v>140</v>
      </c>
    </row>
    <row r="66" spans="1:42">
      <c r="A66" t="s">
        <v>482</v>
      </c>
      <c r="B66" t="s">
        <v>483</v>
      </c>
      <c r="G66" t="s">
        <v>546</v>
      </c>
      <c r="H66" t="s">
        <v>546</v>
      </c>
      <c r="AE66" t="str">
        <f t="shared" si="3"/>
        <v>Not includedNot Include4</v>
      </c>
      <c r="AF66" t="str">
        <f t="shared" ref="AF66:AF129" si="6">IFERROR(VLOOKUP(AG66,$Z$4:$AA$17,2,FALSE),"Not included")</f>
        <v>Not included</v>
      </c>
      <c r="AG66" s="100" t="s">
        <v>429</v>
      </c>
      <c r="AH66" s="100" t="s">
        <v>728</v>
      </c>
      <c r="AI66" s="100" t="s">
        <v>736</v>
      </c>
      <c r="AJ66">
        <f t="shared" si="4"/>
        <v>4</v>
      </c>
      <c r="AK66" t="str">
        <f t="shared" ref="AK66:AK129" si="7">IF(AF66="Not included","Not Include",VLOOKUP(AH66,$AN$3:$AQ$104,3,FALSE))</f>
        <v>Not Include</v>
      </c>
      <c r="AN66" t="s">
        <v>639</v>
      </c>
      <c r="AO66" t="s">
        <v>2450</v>
      </c>
      <c r="AP66" t="s">
        <v>178</v>
      </c>
    </row>
    <row r="67" spans="1:42">
      <c r="A67" t="s">
        <v>484</v>
      </c>
      <c r="B67" t="s">
        <v>485</v>
      </c>
      <c r="G67" t="s">
        <v>547</v>
      </c>
      <c r="H67" t="s">
        <v>547</v>
      </c>
      <c r="AE67" t="str">
        <f t="shared" ref="AE67:AE130" si="8">AF67&amp;AK67&amp;AJ67</f>
        <v>Not includedNot Include5</v>
      </c>
      <c r="AF67" t="str">
        <f t="shared" si="6"/>
        <v>Not included</v>
      </c>
      <c r="AG67" s="100" t="s">
        <v>429</v>
      </c>
      <c r="AH67" s="100" t="s">
        <v>728</v>
      </c>
      <c r="AI67" s="100" t="s">
        <v>741</v>
      </c>
      <c r="AJ67">
        <f t="shared" ref="AJ67:AJ130" si="9">IF(AND(AG67=AG66,AH67=AH66),AJ66+1,1)</f>
        <v>5</v>
      </c>
      <c r="AK67" t="str">
        <f t="shared" si="7"/>
        <v>Not Include</v>
      </c>
      <c r="AN67" t="s">
        <v>639</v>
      </c>
      <c r="AO67" t="s">
        <v>2455</v>
      </c>
      <c r="AP67" t="s">
        <v>178</v>
      </c>
    </row>
    <row r="68" spans="1:42">
      <c r="A68" t="s">
        <v>103</v>
      </c>
      <c r="B68" t="s">
        <v>124</v>
      </c>
      <c r="G68" t="s">
        <v>548</v>
      </c>
      <c r="H68" t="s">
        <v>548</v>
      </c>
      <c r="AE68" t="str">
        <f t="shared" si="8"/>
        <v>Not includedNot Include6</v>
      </c>
      <c r="AF68" t="str">
        <f t="shared" si="6"/>
        <v>Not included</v>
      </c>
      <c r="AG68" s="100" t="s">
        <v>429</v>
      </c>
      <c r="AH68" s="100" t="s">
        <v>728</v>
      </c>
      <c r="AI68" s="100" t="s">
        <v>742</v>
      </c>
      <c r="AJ68">
        <f t="shared" si="9"/>
        <v>6</v>
      </c>
      <c r="AK68" t="str">
        <f t="shared" si="7"/>
        <v>Not Include</v>
      </c>
      <c r="AN68" t="s">
        <v>639</v>
      </c>
      <c r="AO68" t="s">
        <v>2451</v>
      </c>
      <c r="AP68" t="s">
        <v>178</v>
      </c>
    </row>
    <row r="69" spans="1:42">
      <c r="A69" t="s">
        <v>486</v>
      </c>
      <c r="B69" t="s">
        <v>487</v>
      </c>
      <c r="G69" t="s">
        <v>549</v>
      </c>
      <c r="H69" t="s">
        <v>549</v>
      </c>
      <c r="AE69" t="str">
        <f t="shared" si="8"/>
        <v>Not includedNot Include7</v>
      </c>
      <c r="AF69" t="str">
        <f t="shared" si="6"/>
        <v>Not included</v>
      </c>
      <c r="AG69" s="100" t="s">
        <v>429</v>
      </c>
      <c r="AH69" s="100" t="s">
        <v>728</v>
      </c>
      <c r="AI69" s="100" t="s">
        <v>743</v>
      </c>
      <c r="AJ69">
        <f t="shared" si="9"/>
        <v>7</v>
      </c>
      <c r="AK69" t="str">
        <f t="shared" si="7"/>
        <v>Not Include</v>
      </c>
      <c r="AN69" t="s">
        <v>194</v>
      </c>
      <c r="AO69" t="s">
        <v>2449</v>
      </c>
      <c r="AP69" t="s">
        <v>194</v>
      </c>
    </row>
    <row r="70" spans="1:42">
      <c r="A70" t="s">
        <v>488</v>
      </c>
      <c r="B70" t="s">
        <v>489</v>
      </c>
      <c r="G70" t="s">
        <v>550</v>
      </c>
      <c r="H70" t="s">
        <v>550</v>
      </c>
      <c r="AE70" t="str">
        <f t="shared" si="8"/>
        <v>Not includedNot Include8</v>
      </c>
      <c r="AF70" t="str">
        <f t="shared" si="6"/>
        <v>Not included</v>
      </c>
      <c r="AG70" s="100" t="s">
        <v>429</v>
      </c>
      <c r="AH70" s="100" t="s">
        <v>728</v>
      </c>
      <c r="AI70" s="100" t="s">
        <v>749</v>
      </c>
      <c r="AJ70">
        <f t="shared" si="9"/>
        <v>8</v>
      </c>
      <c r="AK70" t="str">
        <f t="shared" si="7"/>
        <v>Not Include</v>
      </c>
      <c r="AN70" t="s">
        <v>161</v>
      </c>
      <c r="AO70" t="s">
        <v>2445</v>
      </c>
      <c r="AP70" s="100" t="s">
        <v>165</v>
      </c>
    </row>
    <row r="71" spans="1:42">
      <c r="A71" t="s">
        <v>111</v>
      </c>
      <c r="B71" t="s">
        <v>125</v>
      </c>
      <c r="G71" t="s">
        <v>551</v>
      </c>
      <c r="H71" t="s">
        <v>551</v>
      </c>
      <c r="AE71" t="str">
        <f t="shared" si="8"/>
        <v>Not includedNot Include9</v>
      </c>
      <c r="AF71" t="str">
        <f t="shared" si="6"/>
        <v>Not included</v>
      </c>
      <c r="AG71" s="100" t="s">
        <v>429</v>
      </c>
      <c r="AH71" s="100" t="s">
        <v>728</v>
      </c>
      <c r="AI71" s="100" t="s">
        <v>751</v>
      </c>
      <c r="AJ71">
        <f t="shared" si="9"/>
        <v>9</v>
      </c>
      <c r="AK71" t="str">
        <f t="shared" si="7"/>
        <v>Not Include</v>
      </c>
      <c r="AN71" t="s">
        <v>161</v>
      </c>
      <c r="AO71" t="s">
        <v>2448</v>
      </c>
      <c r="AP71" s="100" t="s">
        <v>165</v>
      </c>
    </row>
    <row r="72" spans="1:42">
      <c r="A72" t="s">
        <v>686</v>
      </c>
      <c r="B72" t="s">
        <v>490</v>
      </c>
      <c r="G72" t="s">
        <v>552</v>
      </c>
      <c r="H72" t="s">
        <v>552</v>
      </c>
      <c r="AE72" t="str">
        <f t="shared" si="8"/>
        <v>Not includedNot Include10</v>
      </c>
      <c r="AF72" t="str">
        <f t="shared" si="6"/>
        <v>Not included</v>
      </c>
      <c r="AG72" s="100" t="s">
        <v>429</v>
      </c>
      <c r="AH72" s="100" t="s">
        <v>728</v>
      </c>
      <c r="AI72" s="100" t="s">
        <v>752</v>
      </c>
      <c r="AJ72">
        <f t="shared" si="9"/>
        <v>10</v>
      </c>
      <c r="AK72" t="str">
        <f t="shared" si="7"/>
        <v>Not Include</v>
      </c>
      <c r="AN72" t="s">
        <v>149</v>
      </c>
      <c r="AO72" t="s">
        <v>2452</v>
      </c>
      <c r="AP72" t="s">
        <v>149</v>
      </c>
    </row>
    <row r="73" spans="1:42">
      <c r="A73" t="s">
        <v>491</v>
      </c>
      <c r="B73" t="s">
        <v>492</v>
      </c>
      <c r="G73" t="s">
        <v>553</v>
      </c>
      <c r="H73" t="s">
        <v>553</v>
      </c>
      <c r="AE73" t="str">
        <f t="shared" si="8"/>
        <v>Not includedNot Include11</v>
      </c>
      <c r="AF73" t="str">
        <f t="shared" si="6"/>
        <v>Not included</v>
      </c>
      <c r="AG73" s="100" t="s">
        <v>429</v>
      </c>
      <c r="AH73" s="100" t="s">
        <v>728</v>
      </c>
      <c r="AI73" s="100" t="s">
        <v>755</v>
      </c>
      <c r="AJ73">
        <f t="shared" si="9"/>
        <v>11</v>
      </c>
      <c r="AK73" t="str">
        <f t="shared" si="7"/>
        <v>Not Include</v>
      </c>
      <c r="AN73" t="s">
        <v>150</v>
      </c>
      <c r="AO73" t="s">
        <v>2452</v>
      </c>
      <c r="AP73" t="s">
        <v>150</v>
      </c>
    </row>
    <row r="74" spans="1:42">
      <c r="A74" s="33" t="s">
        <v>493</v>
      </c>
      <c r="B74" t="s">
        <v>126</v>
      </c>
      <c r="G74" t="s">
        <v>554</v>
      </c>
      <c r="H74" t="s">
        <v>554</v>
      </c>
      <c r="AE74" t="str">
        <f t="shared" si="8"/>
        <v>Not includedNot Include12</v>
      </c>
      <c r="AF74" t="str">
        <f t="shared" si="6"/>
        <v>Not included</v>
      </c>
      <c r="AG74" s="100" t="s">
        <v>429</v>
      </c>
      <c r="AH74" s="100" t="s">
        <v>728</v>
      </c>
      <c r="AI74" s="100" t="s">
        <v>303</v>
      </c>
      <c r="AJ74">
        <f t="shared" si="9"/>
        <v>12</v>
      </c>
      <c r="AK74" t="str">
        <f t="shared" si="7"/>
        <v>Not Include</v>
      </c>
      <c r="AN74" t="s">
        <v>151</v>
      </c>
      <c r="AO74" t="s">
        <v>2452</v>
      </c>
      <c r="AP74" t="s">
        <v>151</v>
      </c>
    </row>
    <row r="75" spans="1:42">
      <c r="G75" t="s">
        <v>555</v>
      </c>
      <c r="H75" t="s">
        <v>555</v>
      </c>
      <c r="AE75" t="str">
        <f t="shared" si="8"/>
        <v>Not includedNot Include13</v>
      </c>
      <c r="AF75" t="str">
        <f t="shared" si="6"/>
        <v>Not included</v>
      </c>
      <c r="AG75" s="100" t="s">
        <v>429</v>
      </c>
      <c r="AH75" s="100" t="s">
        <v>728</v>
      </c>
      <c r="AI75" s="100" t="s">
        <v>757</v>
      </c>
      <c r="AJ75">
        <f t="shared" si="9"/>
        <v>13</v>
      </c>
      <c r="AK75" t="str">
        <f t="shared" si="7"/>
        <v>Not Include</v>
      </c>
      <c r="AN75" t="s">
        <v>640</v>
      </c>
      <c r="AO75" t="s">
        <v>2445</v>
      </c>
      <c r="AP75" t="s">
        <v>166</v>
      </c>
    </row>
    <row r="76" spans="1:42">
      <c r="G76" t="s">
        <v>556</v>
      </c>
      <c r="H76" t="s">
        <v>556</v>
      </c>
      <c r="AE76" t="str">
        <f t="shared" si="8"/>
        <v>Not includedNot Include14</v>
      </c>
      <c r="AF76" t="str">
        <f t="shared" si="6"/>
        <v>Not included</v>
      </c>
      <c r="AG76" s="100" t="s">
        <v>429</v>
      </c>
      <c r="AH76" s="100" t="s">
        <v>728</v>
      </c>
      <c r="AI76" s="100" t="s">
        <v>763</v>
      </c>
      <c r="AJ76">
        <f t="shared" si="9"/>
        <v>14</v>
      </c>
      <c r="AK76" t="str">
        <f t="shared" si="7"/>
        <v>Not Include</v>
      </c>
      <c r="AN76" t="s">
        <v>640</v>
      </c>
      <c r="AO76" t="s">
        <v>2448</v>
      </c>
      <c r="AP76" t="s">
        <v>166</v>
      </c>
    </row>
    <row r="77" spans="1:42">
      <c r="G77" t="s">
        <v>557</v>
      </c>
      <c r="H77" t="s">
        <v>557</v>
      </c>
      <c r="AE77" t="str">
        <f t="shared" si="8"/>
        <v>Not includedNot Include15</v>
      </c>
      <c r="AF77" t="str">
        <f t="shared" si="6"/>
        <v>Not included</v>
      </c>
      <c r="AG77" s="100" t="s">
        <v>429</v>
      </c>
      <c r="AH77" s="100" t="s">
        <v>728</v>
      </c>
      <c r="AI77" s="100" t="s">
        <v>772</v>
      </c>
      <c r="AJ77">
        <f t="shared" si="9"/>
        <v>15</v>
      </c>
      <c r="AK77" t="str">
        <f t="shared" si="7"/>
        <v>Not Include</v>
      </c>
      <c r="AN77" t="s">
        <v>167</v>
      </c>
      <c r="AO77" t="s">
        <v>2445</v>
      </c>
      <c r="AP77" t="s">
        <v>167</v>
      </c>
    </row>
    <row r="78" spans="1:42">
      <c r="G78" t="s">
        <v>558</v>
      </c>
      <c r="H78" t="s">
        <v>558</v>
      </c>
      <c r="AE78" t="str">
        <f t="shared" si="8"/>
        <v>Not includedNot Include16</v>
      </c>
      <c r="AF78" t="str">
        <f t="shared" si="6"/>
        <v>Not included</v>
      </c>
      <c r="AG78" s="100" t="s">
        <v>429</v>
      </c>
      <c r="AH78" s="100" t="s">
        <v>728</v>
      </c>
      <c r="AI78" s="100" t="s">
        <v>773</v>
      </c>
      <c r="AJ78">
        <f t="shared" si="9"/>
        <v>16</v>
      </c>
      <c r="AK78" t="str">
        <f t="shared" si="7"/>
        <v>Not Include</v>
      </c>
      <c r="AN78" t="s">
        <v>168</v>
      </c>
      <c r="AO78" t="s">
        <v>2445</v>
      </c>
      <c r="AP78" t="s">
        <v>168</v>
      </c>
    </row>
    <row r="79" spans="1:42">
      <c r="G79" t="s">
        <v>559</v>
      </c>
      <c r="H79" t="s">
        <v>559</v>
      </c>
      <c r="AE79" t="str">
        <f t="shared" si="8"/>
        <v>Not includedNot Include17</v>
      </c>
      <c r="AF79" t="str">
        <f t="shared" si="6"/>
        <v>Not included</v>
      </c>
      <c r="AG79" s="100" t="s">
        <v>429</v>
      </c>
      <c r="AH79" s="100" t="s">
        <v>728</v>
      </c>
      <c r="AI79" s="100" t="s">
        <v>775</v>
      </c>
      <c r="AJ79">
        <f t="shared" si="9"/>
        <v>17</v>
      </c>
      <c r="AK79" t="str">
        <f t="shared" si="7"/>
        <v>Not Include</v>
      </c>
      <c r="AN79" t="s">
        <v>168</v>
      </c>
      <c r="AO79" t="s">
        <v>2448</v>
      </c>
      <c r="AP79" t="s">
        <v>168</v>
      </c>
    </row>
    <row r="80" spans="1:42">
      <c r="G80" t="s">
        <v>560</v>
      </c>
      <c r="H80" t="s">
        <v>561</v>
      </c>
      <c r="AE80" t="str">
        <f t="shared" si="8"/>
        <v>Not includedNot Include18</v>
      </c>
      <c r="AF80" t="str">
        <f t="shared" si="6"/>
        <v>Not included</v>
      </c>
      <c r="AG80" s="100" t="s">
        <v>429</v>
      </c>
      <c r="AH80" s="100" t="s">
        <v>728</v>
      </c>
      <c r="AI80" s="100" t="s">
        <v>778</v>
      </c>
      <c r="AJ80">
        <f t="shared" si="9"/>
        <v>18</v>
      </c>
      <c r="AK80" t="str">
        <f t="shared" si="7"/>
        <v>Not Include</v>
      </c>
      <c r="AN80" t="s">
        <v>152</v>
      </c>
      <c r="AO80" t="s">
        <v>2452</v>
      </c>
      <c r="AP80" t="s">
        <v>152</v>
      </c>
    </row>
    <row r="81" spans="7:42">
      <c r="G81" t="s">
        <v>562</v>
      </c>
      <c r="H81" t="s">
        <v>563</v>
      </c>
      <c r="AE81" t="str">
        <f t="shared" si="8"/>
        <v>Not includedNot Include19</v>
      </c>
      <c r="AF81" t="str">
        <f t="shared" si="6"/>
        <v>Not included</v>
      </c>
      <c r="AG81" s="100" t="s">
        <v>429</v>
      </c>
      <c r="AH81" s="100" t="s">
        <v>728</v>
      </c>
      <c r="AI81" s="100" t="s">
        <v>779</v>
      </c>
      <c r="AJ81">
        <f t="shared" si="9"/>
        <v>19</v>
      </c>
      <c r="AK81" t="str">
        <f t="shared" si="7"/>
        <v>Not Include</v>
      </c>
      <c r="AN81" t="s">
        <v>153</v>
      </c>
      <c r="AO81" t="s">
        <v>2452</v>
      </c>
      <c r="AP81" t="s">
        <v>153</v>
      </c>
    </row>
    <row r="82" spans="7:42">
      <c r="G82" t="s">
        <v>564</v>
      </c>
      <c r="H82" t="s">
        <v>564</v>
      </c>
      <c r="AE82" t="str">
        <f t="shared" si="8"/>
        <v>Not includedNot Include20</v>
      </c>
      <c r="AF82" t="str">
        <f t="shared" si="6"/>
        <v>Not included</v>
      </c>
      <c r="AG82" s="100" t="s">
        <v>429</v>
      </c>
      <c r="AH82" s="100" t="s">
        <v>728</v>
      </c>
      <c r="AI82" s="100" t="s">
        <v>780</v>
      </c>
      <c r="AJ82">
        <f t="shared" si="9"/>
        <v>20</v>
      </c>
      <c r="AK82" t="str">
        <f t="shared" si="7"/>
        <v>Not Include</v>
      </c>
      <c r="AN82" t="s">
        <v>185</v>
      </c>
      <c r="AO82" t="s">
        <v>2448</v>
      </c>
      <c r="AP82" t="s">
        <v>185</v>
      </c>
    </row>
    <row r="83" spans="7:42">
      <c r="G83" t="s">
        <v>565</v>
      </c>
      <c r="H83" t="s">
        <v>565</v>
      </c>
      <c r="AE83" t="str">
        <f t="shared" si="8"/>
        <v>Not includedNot Include21</v>
      </c>
      <c r="AF83" t="str">
        <f t="shared" si="6"/>
        <v>Not included</v>
      </c>
      <c r="AG83" s="100" t="s">
        <v>429</v>
      </c>
      <c r="AH83" s="100" t="s">
        <v>728</v>
      </c>
      <c r="AI83" s="100" t="s">
        <v>781</v>
      </c>
      <c r="AJ83">
        <f t="shared" si="9"/>
        <v>21</v>
      </c>
      <c r="AK83" t="str">
        <f t="shared" si="7"/>
        <v>Not Include</v>
      </c>
      <c r="AN83" t="s">
        <v>154</v>
      </c>
      <c r="AO83" t="s">
        <v>2452</v>
      </c>
      <c r="AP83" t="s">
        <v>154</v>
      </c>
    </row>
    <row r="84" spans="7:42">
      <c r="G84" t="s">
        <v>566</v>
      </c>
      <c r="H84" t="s">
        <v>567</v>
      </c>
      <c r="AE84" t="str">
        <f t="shared" si="8"/>
        <v>Not includedNot Include22</v>
      </c>
      <c r="AF84" t="str">
        <f t="shared" si="6"/>
        <v>Not included</v>
      </c>
      <c r="AG84" s="100" t="s">
        <v>429</v>
      </c>
      <c r="AH84" s="100" t="s">
        <v>728</v>
      </c>
      <c r="AI84" s="100" t="s">
        <v>111</v>
      </c>
      <c r="AJ84">
        <f t="shared" si="9"/>
        <v>22</v>
      </c>
      <c r="AK84" t="str">
        <f t="shared" si="7"/>
        <v>Not Include</v>
      </c>
      <c r="AN84" t="s">
        <v>189</v>
      </c>
      <c r="AO84" t="s">
        <v>2455</v>
      </c>
      <c r="AP84" t="s">
        <v>189</v>
      </c>
    </row>
    <row r="85" spans="7:42">
      <c r="G85" t="s">
        <v>568</v>
      </c>
      <c r="H85" t="s">
        <v>569</v>
      </c>
      <c r="AE85" t="str">
        <f t="shared" si="8"/>
        <v>Not includedNot Include23</v>
      </c>
      <c r="AF85" t="str">
        <f t="shared" si="6"/>
        <v>Not included</v>
      </c>
      <c r="AG85" s="100" t="s">
        <v>429</v>
      </c>
      <c r="AH85" s="100" t="s">
        <v>728</v>
      </c>
      <c r="AI85" s="100" t="s">
        <v>793</v>
      </c>
      <c r="AJ85">
        <f t="shared" si="9"/>
        <v>23</v>
      </c>
      <c r="AK85" t="str">
        <f t="shared" si="7"/>
        <v>Not Include</v>
      </c>
      <c r="AN85" t="s">
        <v>173</v>
      </c>
      <c r="AO85" t="s">
        <v>2453</v>
      </c>
      <c r="AP85" t="s">
        <v>173</v>
      </c>
    </row>
    <row r="86" spans="7:42">
      <c r="G86" t="s">
        <v>570</v>
      </c>
      <c r="H86" t="s">
        <v>570</v>
      </c>
      <c r="AE86" t="str">
        <f t="shared" si="8"/>
        <v>Not includedNot Include1</v>
      </c>
      <c r="AF86" t="str">
        <f t="shared" si="6"/>
        <v>Not included</v>
      </c>
      <c r="AG86" s="100" t="s">
        <v>429</v>
      </c>
      <c r="AH86" s="100" t="s">
        <v>739</v>
      </c>
      <c r="AI86" s="100" t="s">
        <v>738</v>
      </c>
      <c r="AJ86">
        <f t="shared" si="9"/>
        <v>1</v>
      </c>
      <c r="AK86" t="str">
        <f t="shared" si="7"/>
        <v>Not Include</v>
      </c>
      <c r="AN86" t="s">
        <v>173</v>
      </c>
      <c r="AO86" t="s">
        <v>2456</v>
      </c>
      <c r="AP86" t="s">
        <v>173</v>
      </c>
    </row>
    <row r="87" spans="7:42">
      <c r="G87" t="s">
        <v>571</v>
      </c>
      <c r="H87" t="s">
        <v>571</v>
      </c>
      <c r="AE87" t="str">
        <f t="shared" si="8"/>
        <v>Not includedNot Include2</v>
      </c>
      <c r="AF87" t="str">
        <f t="shared" si="6"/>
        <v>Not included</v>
      </c>
      <c r="AG87" s="100" t="s">
        <v>429</v>
      </c>
      <c r="AH87" s="100" t="s">
        <v>739</v>
      </c>
      <c r="AI87" s="100" t="s">
        <v>744</v>
      </c>
      <c r="AJ87">
        <f t="shared" si="9"/>
        <v>2</v>
      </c>
      <c r="AK87" t="str">
        <f t="shared" si="7"/>
        <v>Not Include</v>
      </c>
      <c r="AN87" t="s">
        <v>169</v>
      </c>
      <c r="AO87" t="s">
        <v>2445</v>
      </c>
      <c r="AP87" t="s">
        <v>169</v>
      </c>
    </row>
    <row r="88" spans="7:42">
      <c r="G88" t="s">
        <v>572</v>
      </c>
      <c r="H88" t="s">
        <v>573</v>
      </c>
      <c r="AE88" t="str">
        <f t="shared" si="8"/>
        <v>Not includedNot Include3</v>
      </c>
      <c r="AF88" t="str">
        <f t="shared" si="6"/>
        <v>Not included</v>
      </c>
      <c r="AG88" s="100" t="s">
        <v>429</v>
      </c>
      <c r="AH88" s="100" t="s">
        <v>739</v>
      </c>
      <c r="AI88" s="100" t="s">
        <v>745</v>
      </c>
      <c r="AJ88">
        <f t="shared" si="9"/>
        <v>3</v>
      </c>
      <c r="AK88" t="str">
        <f t="shared" si="7"/>
        <v>Not Include</v>
      </c>
      <c r="AN88" t="s">
        <v>186</v>
      </c>
      <c r="AO88" t="s">
        <v>2457</v>
      </c>
      <c r="AP88" t="s">
        <v>186</v>
      </c>
    </row>
    <row r="89" spans="7:42">
      <c r="G89" t="s">
        <v>574</v>
      </c>
      <c r="H89" t="s">
        <v>575</v>
      </c>
      <c r="AE89" t="str">
        <f t="shared" si="8"/>
        <v>Not includedNot Include4</v>
      </c>
      <c r="AF89" t="str">
        <f t="shared" si="6"/>
        <v>Not included</v>
      </c>
      <c r="AG89" s="100" t="s">
        <v>429</v>
      </c>
      <c r="AH89" s="100" t="s">
        <v>739</v>
      </c>
      <c r="AI89" s="100" t="s">
        <v>750</v>
      </c>
      <c r="AJ89">
        <f t="shared" si="9"/>
        <v>4</v>
      </c>
      <c r="AK89" t="str">
        <f t="shared" si="7"/>
        <v>Not Include</v>
      </c>
      <c r="AN89" t="s">
        <v>186</v>
      </c>
      <c r="AO89" t="s">
        <v>2454</v>
      </c>
      <c r="AP89" t="s">
        <v>186</v>
      </c>
    </row>
    <row r="90" spans="7:42">
      <c r="G90" t="s">
        <v>576</v>
      </c>
      <c r="H90" t="s">
        <v>577</v>
      </c>
      <c r="AE90" t="str">
        <f t="shared" si="8"/>
        <v>Not includedNot Include5</v>
      </c>
      <c r="AF90" t="str">
        <f t="shared" si="6"/>
        <v>Not included</v>
      </c>
      <c r="AG90" s="100" t="s">
        <v>429</v>
      </c>
      <c r="AH90" s="100" t="s">
        <v>739</v>
      </c>
      <c r="AI90" s="100" t="s">
        <v>770</v>
      </c>
      <c r="AJ90">
        <f t="shared" si="9"/>
        <v>5</v>
      </c>
      <c r="AK90" t="str">
        <f t="shared" si="7"/>
        <v>Not Include</v>
      </c>
      <c r="AN90" t="s">
        <v>135</v>
      </c>
      <c r="AO90" t="s">
        <v>2444</v>
      </c>
      <c r="AP90" t="s">
        <v>135</v>
      </c>
    </row>
    <row r="91" spans="7:42">
      <c r="G91" t="s">
        <v>578</v>
      </c>
      <c r="H91" t="s">
        <v>578</v>
      </c>
      <c r="AE91" t="str">
        <f t="shared" si="8"/>
        <v>Not includedNot Include6</v>
      </c>
      <c r="AF91" t="str">
        <f t="shared" si="6"/>
        <v>Not included</v>
      </c>
      <c r="AG91" s="100" t="s">
        <v>429</v>
      </c>
      <c r="AH91" s="100" t="s">
        <v>739</v>
      </c>
      <c r="AI91" s="100" t="s">
        <v>784</v>
      </c>
      <c r="AJ91">
        <f t="shared" si="9"/>
        <v>6</v>
      </c>
      <c r="AK91" t="str">
        <f t="shared" si="7"/>
        <v>Not Include</v>
      </c>
      <c r="AN91" t="s">
        <v>155</v>
      </c>
      <c r="AO91" t="s">
        <v>2452</v>
      </c>
      <c r="AP91" t="s">
        <v>155</v>
      </c>
    </row>
    <row r="92" spans="7:42">
      <c r="G92" t="s">
        <v>579</v>
      </c>
      <c r="H92" t="s">
        <v>545</v>
      </c>
      <c r="AE92" t="str">
        <f t="shared" si="8"/>
        <v>Not includedNot Include7</v>
      </c>
      <c r="AF92" t="str">
        <f t="shared" si="6"/>
        <v>Not included</v>
      </c>
      <c r="AG92" s="100" t="s">
        <v>429</v>
      </c>
      <c r="AH92" s="100" t="s">
        <v>739</v>
      </c>
      <c r="AI92" s="100" t="s">
        <v>790</v>
      </c>
      <c r="AJ92">
        <f t="shared" si="9"/>
        <v>7</v>
      </c>
      <c r="AK92" t="str">
        <f t="shared" si="7"/>
        <v>Not Include</v>
      </c>
      <c r="AN92" t="s">
        <v>155</v>
      </c>
      <c r="AO92" t="s">
        <v>2457</v>
      </c>
      <c r="AP92" t="s">
        <v>155</v>
      </c>
    </row>
    <row r="93" spans="7:42">
      <c r="G93" t="s">
        <v>580</v>
      </c>
      <c r="H93" t="s">
        <v>546</v>
      </c>
      <c r="AE93" t="str">
        <f t="shared" si="8"/>
        <v>Not includedNot Include1</v>
      </c>
      <c r="AF93" t="str">
        <f t="shared" si="6"/>
        <v>Not included</v>
      </c>
      <c r="AG93" s="100" t="s">
        <v>429</v>
      </c>
      <c r="AH93" s="100" t="s">
        <v>731</v>
      </c>
      <c r="AI93" s="100" t="s">
        <v>730</v>
      </c>
      <c r="AJ93">
        <f t="shared" si="9"/>
        <v>1</v>
      </c>
      <c r="AK93" t="str">
        <f t="shared" si="7"/>
        <v>Not Include</v>
      </c>
      <c r="AN93" t="s">
        <v>155</v>
      </c>
      <c r="AO93" t="s">
        <v>2456</v>
      </c>
      <c r="AP93" t="s">
        <v>155</v>
      </c>
    </row>
    <row r="94" spans="7:42">
      <c r="G94" t="s">
        <v>581</v>
      </c>
      <c r="H94" t="s">
        <v>581</v>
      </c>
      <c r="AE94" t="str">
        <f t="shared" si="8"/>
        <v>Not includedNot Include2</v>
      </c>
      <c r="AF94" t="str">
        <f t="shared" si="6"/>
        <v>Not included</v>
      </c>
      <c r="AG94" s="100" t="s">
        <v>429</v>
      </c>
      <c r="AH94" s="100" t="s">
        <v>731</v>
      </c>
      <c r="AI94" s="100" t="s">
        <v>746</v>
      </c>
      <c r="AJ94">
        <f t="shared" si="9"/>
        <v>2</v>
      </c>
      <c r="AK94" t="str">
        <f t="shared" si="7"/>
        <v>Not Include</v>
      </c>
      <c r="AN94" t="s">
        <v>641</v>
      </c>
      <c r="AO94" t="s">
        <v>2450</v>
      </c>
      <c r="AP94" t="s">
        <v>179</v>
      </c>
    </row>
    <row r="95" spans="7:42">
      <c r="G95" t="s">
        <v>582</v>
      </c>
      <c r="H95" t="s">
        <v>582</v>
      </c>
      <c r="AE95" t="str">
        <f t="shared" si="8"/>
        <v>Not includedNot Include3</v>
      </c>
      <c r="AF95" t="str">
        <f t="shared" si="6"/>
        <v>Not included</v>
      </c>
      <c r="AG95" s="100" t="s">
        <v>429</v>
      </c>
      <c r="AH95" s="100" t="s">
        <v>731</v>
      </c>
      <c r="AI95" s="100" t="s">
        <v>754</v>
      </c>
      <c r="AJ95">
        <f t="shared" si="9"/>
        <v>3</v>
      </c>
      <c r="AK95" t="str">
        <f t="shared" si="7"/>
        <v>Not Include</v>
      </c>
      <c r="AN95" t="s">
        <v>642</v>
      </c>
      <c r="AO95" t="s">
        <v>2454</v>
      </c>
      <c r="AP95" t="s">
        <v>191</v>
      </c>
    </row>
    <row r="96" spans="7:42">
      <c r="G96" t="s">
        <v>583</v>
      </c>
      <c r="H96" t="s">
        <v>583</v>
      </c>
      <c r="AE96" t="str">
        <f t="shared" si="8"/>
        <v>Not includedNot Include4</v>
      </c>
      <c r="AF96" t="str">
        <f t="shared" si="6"/>
        <v>Not included</v>
      </c>
      <c r="AG96" s="100" t="s">
        <v>429</v>
      </c>
      <c r="AH96" s="100" t="s">
        <v>731</v>
      </c>
      <c r="AI96" s="100" t="s">
        <v>761</v>
      </c>
      <c r="AJ96">
        <f t="shared" si="9"/>
        <v>4</v>
      </c>
      <c r="AK96" t="str">
        <f t="shared" si="7"/>
        <v>Not Include</v>
      </c>
      <c r="AN96" t="s">
        <v>156</v>
      </c>
      <c r="AO96" t="s">
        <v>2452</v>
      </c>
      <c r="AP96" t="s">
        <v>156</v>
      </c>
    </row>
    <row r="97" spans="7:42">
      <c r="G97" t="s">
        <v>584</v>
      </c>
      <c r="H97" t="s">
        <v>585</v>
      </c>
      <c r="AE97" t="str">
        <f t="shared" si="8"/>
        <v>Not includedNot Include5</v>
      </c>
      <c r="AF97" t="str">
        <f t="shared" si="6"/>
        <v>Not included</v>
      </c>
      <c r="AG97" s="100" t="s">
        <v>429</v>
      </c>
      <c r="AH97" s="100" t="s">
        <v>731</v>
      </c>
      <c r="AI97" s="100" t="s">
        <v>764</v>
      </c>
      <c r="AJ97">
        <f t="shared" si="9"/>
        <v>5</v>
      </c>
      <c r="AK97" t="str">
        <f t="shared" si="7"/>
        <v>Not Include</v>
      </c>
      <c r="AN97" t="s">
        <v>187</v>
      </c>
      <c r="AO97" t="s">
        <v>2456</v>
      </c>
      <c r="AP97" t="s">
        <v>187</v>
      </c>
    </row>
    <row r="98" spans="7:42">
      <c r="G98" t="s">
        <v>586</v>
      </c>
      <c r="H98" t="s">
        <v>587</v>
      </c>
      <c r="AE98" t="str">
        <f t="shared" si="8"/>
        <v>Not includedNot Include6</v>
      </c>
      <c r="AF98" t="str">
        <f t="shared" si="6"/>
        <v>Not included</v>
      </c>
      <c r="AG98" s="100" t="s">
        <v>429</v>
      </c>
      <c r="AH98" s="100" t="s">
        <v>731</v>
      </c>
      <c r="AI98" s="100" t="s">
        <v>765</v>
      </c>
      <c r="AJ98">
        <f t="shared" si="9"/>
        <v>6</v>
      </c>
      <c r="AK98" t="str">
        <f t="shared" si="7"/>
        <v>Not Include</v>
      </c>
      <c r="AN98" t="s">
        <v>187</v>
      </c>
      <c r="AO98" t="s">
        <v>2449</v>
      </c>
      <c r="AP98" t="s">
        <v>187</v>
      </c>
    </row>
    <row r="99" spans="7:42">
      <c r="G99" t="s">
        <v>588</v>
      </c>
      <c r="H99" t="s">
        <v>588</v>
      </c>
      <c r="AE99" t="str">
        <f t="shared" si="8"/>
        <v>Not includedNot Include7</v>
      </c>
      <c r="AF99" t="str">
        <f t="shared" si="6"/>
        <v>Not included</v>
      </c>
      <c r="AG99" s="100" t="s">
        <v>429</v>
      </c>
      <c r="AH99" s="100" t="s">
        <v>731</v>
      </c>
      <c r="AI99" s="100" t="s">
        <v>783</v>
      </c>
      <c r="AJ99">
        <f t="shared" si="9"/>
        <v>7</v>
      </c>
      <c r="AK99" t="str">
        <f t="shared" si="7"/>
        <v>Not Include</v>
      </c>
      <c r="AN99" t="s">
        <v>643</v>
      </c>
      <c r="AO99" t="s">
        <v>2450</v>
      </c>
      <c r="AP99" t="s">
        <v>180</v>
      </c>
    </row>
    <row r="100" spans="7:42">
      <c r="G100" t="s">
        <v>589</v>
      </c>
      <c r="H100" t="s">
        <v>589</v>
      </c>
      <c r="AE100" t="str">
        <f t="shared" si="8"/>
        <v>Not includedNot Include8</v>
      </c>
      <c r="AF100" t="str">
        <f t="shared" si="6"/>
        <v>Not included</v>
      </c>
      <c r="AG100" s="100" t="s">
        <v>429</v>
      </c>
      <c r="AH100" s="100" t="s">
        <v>731</v>
      </c>
      <c r="AI100" s="100" t="s">
        <v>785</v>
      </c>
      <c r="AJ100">
        <f t="shared" si="9"/>
        <v>8</v>
      </c>
      <c r="AK100" t="str">
        <f t="shared" si="7"/>
        <v>Not Include</v>
      </c>
      <c r="AN100" s="33" t="s">
        <v>180</v>
      </c>
      <c r="AO100" t="s">
        <v>2458</v>
      </c>
      <c r="AP100" t="s">
        <v>180</v>
      </c>
    </row>
    <row r="101" spans="7:42">
      <c r="G101" t="s">
        <v>590</v>
      </c>
      <c r="H101" t="s">
        <v>590</v>
      </c>
      <c r="AE101" t="str">
        <f t="shared" si="8"/>
        <v>Not includedNot Include1</v>
      </c>
      <c r="AF101" t="str">
        <f t="shared" si="6"/>
        <v>Not included</v>
      </c>
      <c r="AG101" s="100" t="s">
        <v>431</v>
      </c>
      <c r="AH101" s="100" t="s">
        <v>646</v>
      </c>
      <c r="AI101" s="100" t="s">
        <v>745</v>
      </c>
      <c r="AJ101">
        <f t="shared" si="9"/>
        <v>1</v>
      </c>
      <c r="AK101" t="str">
        <f t="shared" si="7"/>
        <v>Not Include</v>
      </c>
      <c r="AN101" t="s">
        <v>643</v>
      </c>
      <c r="AO101" t="s">
        <v>2455</v>
      </c>
      <c r="AP101" t="s">
        <v>180</v>
      </c>
    </row>
    <row r="102" spans="7:42">
      <c r="G102" t="s">
        <v>591</v>
      </c>
      <c r="H102" t="s">
        <v>591</v>
      </c>
      <c r="AE102" t="str">
        <f t="shared" si="8"/>
        <v>Not includedNot Include2</v>
      </c>
      <c r="AF102" t="str">
        <f t="shared" si="6"/>
        <v>Not included</v>
      </c>
      <c r="AG102" s="100" t="s">
        <v>431</v>
      </c>
      <c r="AH102" s="100" t="s">
        <v>646</v>
      </c>
      <c r="AI102" s="100" t="s">
        <v>836</v>
      </c>
      <c r="AJ102">
        <f t="shared" si="9"/>
        <v>2</v>
      </c>
      <c r="AK102" t="str">
        <f t="shared" si="7"/>
        <v>Not Include</v>
      </c>
      <c r="AN102" t="s">
        <v>644</v>
      </c>
      <c r="AO102" t="s">
        <v>2451</v>
      </c>
      <c r="AP102" t="s">
        <v>196</v>
      </c>
    </row>
    <row r="103" spans="7:42">
      <c r="G103" t="s">
        <v>592</v>
      </c>
      <c r="H103" t="s">
        <v>592</v>
      </c>
      <c r="AE103" t="str">
        <f t="shared" si="8"/>
        <v>Not includedNot Include3</v>
      </c>
      <c r="AF103" t="str">
        <f t="shared" si="6"/>
        <v>Not included</v>
      </c>
      <c r="AG103" s="100" t="s">
        <v>431</v>
      </c>
      <c r="AH103" s="100" t="s">
        <v>646</v>
      </c>
      <c r="AI103" s="100" t="s">
        <v>838</v>
      </c>
      <c r="AJ103">
        <f t="shared" si="9"/>
        <v>3</v>
      </c>
      <c r="AK103" t="str">
        <f t="shared" si="7"/>
        <v>Not Include</v>
      </c>
      <c r="AN103" t="s">
        <v>197</v>
      </c>
      <c r="AO103" t="s">
        <v>2451</v>
      </c>
      <c r="AP103" t="s">
        <v>197</v>
      </c>
    </row>
    <row r="104" spans="7:42">
      <c r="G104" t="s">
        <v>593</v>
      </c>
      <c r="H104" t="s">
        <v>593</v>
      </c>
      <c r="AE104" t="str">
        <f t="shared" si="8"/>
        <v>Not includedNot Include4</v>
      </c>
      <c r="AF104" t="str">
        <f t="shared" si="6"/>
        <v>Not included</v>
      </c>
      <c r="AG104" s="100" t="s">
        <v>431</v>
      </c>
      <c r="AH104" s="100" t="s">
        <v>646</v>
      </c>
      <c r="AI104" s="100" t="s">
        <v>843</v>
      </c>
      <c r="AJ104">
        <f t="shared" si="9"/>
        <v>4</v>
      </c>
      <c r="AK104" t="str">
        <f t="shared" si="7"/>
        <v>Not Include</v>
      </c>
      <c r="AN104" t="s">
        <v>136</v>
      </c>
      <c r="AO104" t="s">
        <v>2444</v>
      </c>
      <c r="AP104" t="s">
        <v>136</v>
      </c>
    </row>
    <row r="105" spans="7:42">
      <c r="G105" t="s">
        <v>594</v>
      </c>
      <c r="H105" t="s">
        <v>594</v>
      </c>
      <c r="AE105" t="str">
        <f t="shared" si="8"/>
        <v>Not includedNot Include5</v>
      </c>
      <c r="AF105" t="str">
        <f t="shared" si="6"/>
        <v>Not included</v>
      </c>
      <c r="AG105" s="100" t="s">
        <v>431</v>
      </c>
      <c r="AH105" s="100" t="s">
        <v>646</v>
      </c>
      <c r="AI105" s="100" t="s">
        <v>760</v>
      </c>
      <c r="AJ105">
        <f t="shared" si="9"/>
        <v>5</v>
      </c>
      <c r="AK105" t="str">
        <f t="shared" si="7"/>
        <v>Not Include</v>
      </c>
      <c r="AN105" t="s">
        <v>724</v>
      </c>
    </row>
    <row r="106" spans="7:42">
      <c r="G106" t="s">
        <v>595</v>
      </c>
      <c r="H106" t="s">
        <v>595</v>
      </c>
      <c r="AE106" t="str">
        <f t="shared" si="8"/>
        <v>Not includedNot Include6</v>
      </c>
      <c r="AF106" t="str">
        <f t="shared" si="6"/>
        <v>Not included</v>
      </c>
      <c r="AG106" s="100" t="s">
        <v>431</v>
      </c>
      <c r="AH106" s="100" t="s">
        <v>646</v>
      </c>
      <c r="AI106" s="100" t="s">
        <v>845</v>
      </c>
      <c r="AJ106">
        <f t="shared" si="9"/>
        <v>6</v>
      </c>
      <c r="AK106" t="str">
        <f t="shared" si="7"/>
        <v>Not Include</v>
      </c>
      <c r="AN106" t="s">
        <v>724</v>
      </c>
    </row>
    <row r="107" spans="7:42">
      <c r="G107" t="s">
        <v>596</v>
      </c>
      <c r="H107" t="s">
        <v>596</v>
      </c>
      <c r="AE107" t="str">
        <f t="shared" si="8"/>
        <v>Not includedNot Include7</v>
      </c>
      <c r="AF107" t="str">
        <f t="shared" si="6"/>
        <v>Not included</v>
      </c>
      <c r="AG107" s="100" t="s">
        <v>431</v>
      </c>
      <c r="AH107" s="100" t="s">
        <v>646</v>
      </c>
      <c r="AI107" s="100" t="s">
        <v>850</v>
      </c>
      <c r="AJ107">
        <f t="shared" si="9"/>
        <v>7</v>
      </c>
      <c r="AK107" t="str">
        <f t="shared" si="7"/>
        <v>Not Include</v>
      </c>
      <c r="AN107" t="s">
        <v>724</v>
      </c>
    </row>
    <row r="108" spans="7:42">
      <c r="G108" t="s">
        <v>597</v>
      </c>
      <c r="H108" t="s">
        <v>597</v>
      </c>
      <c r="AE108" t="str">
        <f t="shared" si="8"/>
        <v>Not includedNot Include8</v>
      </c>
      <c r="AF108" t="str">
        <f t="shared" si="6"/>
        <v>Not included</v>
      </c>
      <c r="AG108" s="100" t="s">
        <v>431</v>
      </c>
      <c r="AH108" s="100" t="s">
        <v>646</v>
      </c>
      <c r="AI108" s="100" t="s">
        <v>414</v>
      </c>
      <c r="AJ108">
        <f t="shared" si="9"/>
        <v>8</v>
      </c>
      <c r="AK108" t="str">
        <f t="shared" si="7"/>
        <v>Not Include</v>
      </c>
      <c r="AN108" t="s">
        <v>724</v>
      </c>
    </row>
    <row r="109" spans="7:42">
      <c r="G109" t="s">
        <v>598</v>
      </c>
      <c r="H109" t="s">
        <v>598</v>
      </c>
      <c r="AE109" t="str">
        <f t="shared" si="8"/>
        <v>Not includedNot Include9</v>
      </c>
      <c r="AF109" t="str">
        <f t="shared" si="6"/>
        <v>Not included</v>
      </c>
      <c r="AG109" s="100" t="s">
        <v>431</v>
      </c>
      <c r="AH109" s="100" t="s">
        <v>646</v>
      </c>
      <c r="AI109" s="100" t="s">
        <v>268</v>
      </c>
      <c r="AJ109">
        <f t="shared" si="9"/>
        <v>9</v>
      </c>
      <c r="AK109" t="str">
        <f t="shared" si="7"/>
        <v>Not Include</v>
      </c>
      <c r="AN109" t="s">
        <v>724</v>
      </c>
    </row>
    <row r="110" spans="7:42">
      <c r="G110" t="s">
        <v>599</v>
      </c>
      <c r="H110" t="s">
        <v>599</v>
      </c>
      <c r="AE110" t="str">
        <f t="shared" si="8"/>
        <v>Not includedNot Include10</v>
      </c>
      <c r="AF110" t="str">
        <f t="shared" si="6"/>
        <v>Not included</v>
      </c>
      <c r="AG110" s="100" t="s">
        <v>431</v>
      </c>
      <c r="AH110" s="100" t="s">
        <v>646</v>
      </c>
      <c r="AI110" s="100" t="s">
        <v>854</v>
      </c>
      <c r="AJ110">
        <f t="shared" si="9"/>
        <v>10</v>
      </c>
      <c r="AK110" t="str">
        <f t="shared" si="7"/>
        <v>Not Include</v>
      </c>
      <c r="AN110" t="s">
        <v>724</v>
      </c>
    </row>
    <row r="111" spans="7:42">
      <c r="G111" t="s">
        <v>600</v>
      </c>
      <c r="H111" t="s">
        <v>600</v>
      </c>
      <c r="AE111" t="str">
        <f t="shared" si="8"/>
        <v>Not includedNot Include11</v>
      </c>
      <c r="AF111" t="str">
        <f t="shared" si="6"/>
        <v>Not included</v>
      </c>
      <c r="AG111" s="100" t="s">
        <v>431</v>
      </c>
      <c r="AH111" s="100" t="s">
        <v>646</v>
      </c>
      <c r="AI111" s="100" t="s">
        <v>774</v>
      </c>
      <c r="AJ111">
        <f t="shared" si="9"/>
        <v>11</v>
      </c>
      <c r="AK111" t="str">
        <f t="shared" si="7"/>
        <v>Not Include</v>
      </c>
      <c r="AN111" t="s">
        <v>724</v>
      </c>
    </row>
    <row r="112" spans="7:42">
      <c r="G112" t="s">
        <v>601</v>
      </c>
      <c r="H112" t="s">
        <v>601</v>
      </c>
      <c r="AE112" t="str">
        <f t="shared" si="8"/>
        <v>Not includedNot Include12</v>
      </c>
      <c r="AF112" t="str">
        <f t="shared" si="6"/>
        <v>Not included</v>
      </c>
      <c r="AG112" s="100" t="s">
        <v>431</v>
      </c>
      <c r="AH112" s="100" t="s">
        <v>646</v>
      </c>
      <c r="AI112" s="100" t="s">
        <v>780</v>
      </c>
      <c r="AJ112">
        <f t="shared" si="9"/>
        <v>12</v>
      </c>
      <c r="AK112" t="str">
        <f t="shared" si="7"/>
        <v>Not Include</v>
      </c>
      <c r="AN112" t="s">
        <v>724</v>
      </c>
    </row>
    <row r="113" spans="7:40">
      <c r="G113" t="s">
        <v>602</v>
      </c>
      <c r="H113" t="s">
        <v>602</v>
      </c>
      <c r="AE113" t="str">
        <f t="shared" si="8"/>
        <v>Not includedNot Include13</v>
      </c>
      <c r="AF113" t="str">
        <f t="shared" si="6"/>
        <v>Not included</v>
      </c>
      <c r="AG113" s="100" t="s">
        <v>431</v>
      </c>
      <c r="AH113" s="100" t="s">
        <v>646</v>
      </c>
      <c r="AI113" s="100" t="s">
        <v>856</v>
      </c>
      <c r="AJ113">
        <f t="shared" si="9"/>
        <v>13</v>
      </c>
      <c r="AK113" t="str">
        <f t="shared" si="7"/>
        <v>Not Include</v>
      </c>
      <c r="AN113" t="s">
        <v>724</v>
      </c>
    </row>
    <row r="114" spans="7:40">
      <c r="G114" t="s">
        <v>603</v>
      </c>
      <c r="H114" t="s">
        <v>603</v>
      </c>
      <c r="AE114" t="str">
        <f t="shared" si="8"/>
        <v>Not includedNot Include14</v>
      </c>
      <c r="AF114" t="str">
        <f t="shared" si="6"/>
        <v>Not included</v>
      </c>
      <c r="AG114" s="100" t="s">
        <v>431</v>
      </c>
      <c r="AH114" s="100" t="s">
        <v>646</v>
      </c>
      <c r="AI114" s="100" t="s">
        <v>781</v>
      </c>
      <c r="AJ114">
        <f t="shared" si="9"/>
        <v>14</v>
      </c>
      <c r="AK114" t="str">
        <f t="shared" si="7"/>
        <v>Not Include</v>
      </c>
      <c r="AN114" t="s">
        <v>724</v>
      </c>
    </row>
    <row r="115" spans="7:40">
      <c r="G115" t="s">
        <v>604</v>
      </c>
      <c r="H115" t="s">
        <v>604</v>
      </c>
      <c r="AE115" t="str">
        <f t="shared" si="8"/>
        <v>Not includedNot Include15</v>
      </c>
      <c r="AF115" t="str">
        <f t="shared" si="6"/>
        <v>Not included</v>
      </c>
      <c r="AG115" s="100" t="s">
        <v>431</v>
      </c>
      <c r="AH115" s="100" t="s">
        <v>646</v>
      </c>
      <c r="AI115" s="100" t="s">
        <v>859</v>
      </c>
      <c r="AJ115">
        <f t="shared" si="9"/>
        <v>15</v>
      </c>
      <c r="AK115" t="str">
        <f t="shared" si="7"/>
        <v>Not Include</v>
      </c>
      <c r="AN115" t="s">
        <v>724</v>
      </c>
    </row>
    <row r="116" spans="7:40">
      <c r="G116" t="s">
        <v>605</v>
      </c>
      <c r="H116" t="s">
        <v>606</v>
      </c>
      <c r="AE116" t="str">
        <f t="shared" si="8"/>
        <v>Not includedNot Include16</v>
      </c>
      <c r="AF116" t="str">
        <f t="shared" si="6"/>
        <v>Not included</v>
      </c>
      <c r="AG116" s="100" t="s">
        <v>431</v>
      </c>
      <c r="AH116" s="100" t="s">
        <v>646</v>
      </c>
      <c r="AI116" s="100" t="s">
        <v>860</v>
      </c>
      <c r="AJ116">
        <f t="shared" si="9"/>
        <v>16</v>
      </c>
      <c r="AK116" t="str">
        <f t="shared" si="7"/>
        <v>Not Include</v>
      </c>
      <c r="AN116" t="s">
        <v>724</v>
      </c>
    </row>
    <row r="117" spans="7:40">
      <c r="G117" t="s">
        <v>607</v>
      </c>
      <c r="H117" t="s">
        <v>608</v>
      </c>
      <c r="AE117" t="str">
        <f t="shared" si="8"/>
        <v>Not includedNot Include17</v>
      </c>
      <c r="AF117" t="str">
        <f t="shared" si="6"/>
        <v>Not included</v>
      </c>
      <c r="AG117" s="100" t="s">
        <v>431</v>
      </c>
      <c r="AH117" s="100" t="s">
        <v>646</v>
      </c>
      <c r="AI117" s="100" t="s">
        <v>331</v>
      </c>
      <c r="AJ117">
        <f t="shared" si="9"/>
        <v>17</v>
      </c>
      <c r="AK117" t="str">
        <f t="shared" si="7"/>
        <v>Not Include</v>
      </c>
      <c r="AN117" t="s">
        <v>724</v>
      </c>
    </row>
    <row r="118" spans="7:40">
      <c r="G118" t="s">
        <v>609</v>
      </c>
      <c r="H118" t="s">
        <v>609</v>
      </c>
      <c r="AE118" t="str">
        <f t="shared" si="8"/>
        <v>Not includedNot Include18</v>
      </c>
      <c r="AF118" t="str">
        <f t="shared" si="6"/>
        <v>Not included</v>
      </c>
      <c r="AG118" s="100" t="s">
        <v>431</v>
      </c>
      <c r="AH118" s="100" t="s">
        <v>646</v>
      </c>
      <c r="AI118" s="100" t="s">
        <v>861</v>
      </c>
      <c r="AJ118">
        <f t="shared" si="9"/>
        <v>18</v>
      </c>
      <c r="AK118" t="str">
        <f t="shared" si="7"/>
        <v>Not Include</v>
      </c>
      <c r="AN118" t="s">
        <v>724</v>
      </c>
    </row>
    <row r="119" spans="7:40">
      <c r="G119" t="s">
        <v>610</v>
      </c>
      <c r="H119" t="s">
        <v>610</v>
      </c>
      <c r="AE119" t="str">
        <f t="shared" si="8"/>
        <v>Not includedNot Include19</v>
      </c>
      <c r="AF119" t="str">
        <f t="shared" si="6"/>
        <v>Not included</v>
      </c>
      <c r="AG119" s="100" t="s">
        <v>431</v>
      </c>
      <c r="AH119" s="100" t="s">
        <v>646</v>
      </c>
      <c r="AI119" s="100" t="s">
        <v>863</v>
      </c>
      <c r="AJ119">
        <f t="shared" si="9"/>
        <v>19</v>
      </c>
      <c r="AK119" t="str">
        <f t="shared" si="7"/>
        <v>Not Include</v>
      </c>
      <c r="AN119" t="s">
        <v>724</v>
      </c>
    </row>
    <row r="120" spans="7:40">
      <c r="G120" t="s">
        <v>611</v>
      </c>
      <c r="H120" t="s">
        <v>611</v>
      </c>
      <c r="AE120" t="str">
        <f t="shared" si="8"/>
        <v>Not includedNot Include20</v>
      </c>
      <c r="AF120" t="str">
        <f t="shared" si="6"/>
        <v>Not included</v>
      </c>
      <c r="AG120" s="100" t="s">
        <v>431</v>
      </c>
      <c r="AH120" s="100" t="s">
        <v>646</v>
      </c>
      <c r="AI120" s="100" t="s">
        <v>864</v>
      </c>
      <c r="AJ120">
        <f t="shared" si="9"/>
        <v>20</v>
      </c>
      <c r="AK120" t="str">
        <f t="shared" si="7"/>
        <v>Not Include</v>
      </c>
      <c r="AN120" t="s">
        <v>724</v>
      </c>
    </row>
    <row r="121" spans="7:40">
      <c r="G121" s="33" t="s">
        <v>612</v>
      </c>
      <c r="H121" t="s">
        <v>613</v>
      </c>
      <c r="AE121" t="str">
        <f t="shared" si="8"/>
        <v>Not includedNot Include21</v>
      </c>
      <c r="AF121" t="str">
        <f t="shared" si="6"/>
        <v>Not included</v>
      </c>
      <c r="AG121" s="100" t="s">
        <v>431</v>
      </c>
      <c r="AH121" s="100" t="s">
        <v>646</v>
      </c>
      <c r="AI121" s="100" t="s">
        <v>865</v>
      </c>
      <c r="AJ121">
        <f t="shared" si="9"/>
        <v>21</v>
      </c>
      <c r="AK121" t="str">
        <f t="shared" si="7"/>
        <v>Not Include</v>
      </c>
      <c r="AN121" t="s">
        <v>724</v>
      </c>
    </row>
    <row r="122" spans="7:40">
      <c r="G122" t="s">
        <v>614</v>
      </c>
      <c r="H122" t="s">
        <v>615</v>
      </c>
      <c r="AE122" t="str">
        <f t="shared" si="8"/>
        <v>Not includedNot Include22</v>
      </c>
      <c r="AF122" t="str">
        <f t="shared" si="6"/>
        <v>Not included</v>
      </c>
      <c r="AG122" s="100" t="s">
        <v>431</v>
      </c>
      <c r="AH122" s="100" t="s">
        <v>646</v>
      </c>
      <c r="AI122" s="100" t="s">
        <v>866</v>
      </c>
      <c r="AJ122">
        <f t="shared" si="9"/>
        <v>22</v>
      </c>
      <c r="AK122" t="str">
        <f t="shared" si="7"/>
        <v>Not Include</v>
      </c>
      <c r="AN122" t="s">
        <v>724</v>
      </c>
    </row>
    <row r="123" spans="7:40">
      <c r="G123" t="s">
        <v>616</v>
      </c>
      <c r="H123" t="s">
        <v>617</v>
      </c>
      <c r="AE123" t="str">
        <f t="shared" si="8"/>
        <v>Not includedNot Include23</v>
      </c>
      <c r="AF123" t="str">
        <f t="shared" si="6"/>
        <v>Not included</v>
      </c>
      <c r="AG123" s="100" t="s">
        <v>431</v>
      </c>
      <c r="AH123" s="100" t="s">
        <v>646</v>
      </c>
      <c r="AI123" s="100" t="s">
        <v>868</v>
      </c>
      <c r="AJ123">
        <f t="shared" si="9"/>
        <v>23</v>
      </c>
      <c r="AK123" t="str">
        <f t="shared" si="7"/>
        <v>Not Include</v>
      </c>
      <c r="AN123" t="s">
        <v>724</v>
      </c>
    </row>
    <row r="124" spans="7:40">
      <c r="G124" t="s">
        <v>618</v>
      </c>
      <c r="H124" t="s">
        <v>619</v>
      </c>
      <c r="AE124" t="str">
        <f t="shared" si="8"/>
        <v>Not includedNot Include24</v>
      </c>
      <c r="AF124" t="str">
        <f t="shared" si="6"/>
        <v>Not included</v>
      </c>
      <c r="AG124" s="100" t="s">
        <v>431</v>
      </c>
      <c r="AH124" s="100" t="s">
        <v>646</v>
      </c>
      <c r="AI124" s="100" t="s">
        <v>869</v>
      </c>
      <c r="AJ124">
        <f t="shared" si="9"/>
        <v>24</v>
      </c>
      <c r="AK124" t="str">
        <f t="shared" si="7"/>
        <v>Not Include</v>
      </c>
      <c r="AN124" t="s">
        <v>724</v>
      </c>
    </row>
    <row r="125" spans="7:40">
      <c r="G125" t="s">
        <v>620</v>
      </c>
      <c r="H125" t="s">
        <v>620</v>
      </c>
      <c r="AE125" t="str">
        <f t="shared" si="8"/>
        <v>Not includedNot Include25</v>
      </c>
      <c r="AF125" t="str">
        <f t="shared" si="6"/>
        <v>Not included</v>
      </c>
      <c r="AG125" s="100" t="s">
        <v>431</v>
      </c>
      <c r="AH125" s="100" t="s">
        <v>646</v>
      </c>
      <c r="AI125" s="100" t="s">
        <v>111</v>
      </c>
      <c r="AJ125">
        <f t="shared" si="9"/>
        <v>25</v>
      </c>
      <c r="AK125" t="str">
        <f t="shared" si="7"/>
        <v>Not Include</v>
      </c>
      <c r="AN125" t="s">
        <v>724</v>
      </c>
    </row>
    <row r="126" spans="7:40">
      <c r="G126" t="s">
        <v>621</v>
      </c>
      <c r="H126" t="s">
        <v>621</v>
      </c>
      <c r="AE126" t="str">
        <f t="shared" si="8"/>
        <v>Not includedNot Include26</v>
      </c>
      <c r="AF126" t="str">
        <f t="shared" si="6"/>
        <v>Not included</v>
      </c>
      <c r="AG126" s="100" t="s">
        <v>431</v>
      </c>
      <c r="AH126" s="100" t="s">
        <v>646</v>
      </c>
      <c r="AI126" s="100" t="s">
        <v>870</v>
      </c>
      <c r="AJ126">
        <f t="shared" si="9"/>
        <v>26</v>
      </c>
      <c r="AK126" t="str">
        <f t="shared" si="7"/>
        <v>Not Include</v>
      </c>
      <c r="AN126" t="s">
        <v>724</v>
      </c>
    </row>
    <row r="127" spans="7:40">
      <c r="AE127" t="str">
        <f t="shared" si="8"/>
        <v>Not includedNot Include27</v>
      </c>
      <c r="AF127" t="str">
        <f t="shared" si="6"/>
        <v>Not included</v>
      </c>
      <c r="AG127" s="100" t="s">
        <v>431</v>
      </c>
      <c r="AH127" s="100" t="s">
        <v>646</v>
      </c>
      <c r="AI127" s="100" t="s">
        <v>872</v>
      </c>
      <c r="AJ127">
        <f t="shared" si="9"/>
        <v>27</v>
      </c>
      <c r="AK127" t="str">
        <f t="shared" si="7"/>
        <v>Not Include</v>
      </c>
      <c r="AN127" t="s">
        <v>724</v>
      </c>
    </row>
    <row r="128" spans="7:40">
      <c r="AE128" t="str">
        <f t="shared" si="8"/>
        <v>Not includedNot Include1</v>
      </c>
      <c r="AF128" t="str">
        <f t="shared" si="6"/>
        <v>Not included</v>
      </c>
      <c r="AG128" s="100" t="s">
        <v>431</v>
      </c>
      <c r="AH128" s="100" t="s">
        <v>647</v>
      </c>
      <c r="AI128" s="100" t="s">
        <v>744</v>
      </c>
      <c r="AJ128">
        <f t="shared" si="9"/>
        <v>1</v>
      </c>
      <c r="AK128" t="str">
        <f t="shared" si="7"/>
        <v>Not Include</v>
      </c>
      <c r="AN128" t="s">
        <v>724</v>
      </c>
    </row>
    <row r="129" spans="9:40">
      <c r="AE129" t="str">
        <f t="shared" si="8"/>
        <v>Not includedNot Include2</v>
      </c>
      <c r="AF129" t="str">
        <f t="shared" si="6"/>
        <v>Not included</v>
      </c>
      <c r="AG129" s="100" t="s">
        <v>431</v>
      </c>
      <c r="AH129" s="100" t="s">
        <v>647</v>
      </c>
      <c r="AI129" s="100" t="s">
        <v>837</v>
      </c>
      <c r="AJ129">
        <f t="shared" si="9"/>
        <v>2</v>
      </c>
      <c r="AK129" t="str">
        <f t="shared" si="7"/>
        <v>Not Include</v>
      </c>
      <c r="AN129" t="s">
        <v>724</v>
      </c>
    </row>
    <row r="130" spans="9:40">
      <c r="AE130" t="str">
        <f t="shared" si="8"/>
        <v>Not includedNot Include3</v>
      </c>
      <c r="AF130" t="str">
        <f t="shared" ref="AF130:AF193" si="10">IFERROR(VLOOKUP(AG130,$Z$4:$AA$17,2,FALSE),"Not included")</f>
        <v>Not included</v>
      </c>
      <c r="AG130" s="100" t="s">
        <v>431</v>
      </c>
      <c r="AH130" s="100" t="s">
        <v>647</v>
      </c>
      <c r="AI130" s="100" t="s">
        <v>839</v>
      </c>
      <c r="AJ130">
        <f t="shared" si="9"/>
        <v>3</v>
      </c>
      <c r="AK130" t="str">
        <f t="shared" ref="AK130:AK193" si="11">IF(AF130="Not included","Not Include",VLOOKUP(AH130,$AN$3:$AQ$104,3,FALSE))</f>
        <v>Not Include</v>
      </c>
      <c r="AN130" t="s">
        <v>724</v>
      </c>
    </row>
    <row r="131" spans="9:40">
      <c r="AE131" t="str">
        <f t="shared" ref="AE131:AE194" si="12">AF131&amp;AK131&amp;AJ131</f>
        <v>Not includedNot Include4</v>
      </c>
      <c r="AF131" t="str">
        <f t="shared" si="10"/>
        <v>Not included</v>
      </c>
      <c r="AG131" s="100" t="s">
        <v>431</v>
      </c>
      <c r="AH131" s="100" t="s">
        <v>647</v>
      </c>
      <c r="AI131" s="100" t="s">
        <v>840</v>
      </c>
      <c r="AJ131">
        <f t="shared" ref="AJ131:AJ194" si="13">IF(AND(AG131=AG130,AH131=AH130),AJ130+1,1)</f>
        <v>4</v>
      </c>
      <c r="AK131" t="str">
        <f t="shared" si="11"/>
        <v>Not Include</v>
      </c>
      <c r="AN131" t="s">
        <v>724</v>
      </c>
    </row>
    <row r="132" spans="9:40">
      <c r="AE132" t="str">
        <f t="shared" si="12"/>
        <v>Not includedNot Include5</v>
      </c>
      <c r="AF132" t="str">
        <f t="shared" si="10"/>
        <v>Not included</v>
      </c>
      <c r="AG132" s="100" t="s">
        <v>431</v>
      </c>
      <c r="AH132" s="100" t="s">
        <v>647</v>
      </c>
      <c r="AI132" s="100" t="s">
        <v>762</v>
      </c>
      <c r="AJ132">
        <f t="shared" si="13"/>
        <v>5</v>
      </c>
      <c r="AK132" t="str">
        <f t="shared" si="11"/>
        <v>Not Include</v>
      </c>
      <c r="AN132" t="s">
        <v>724</v>
      </c>
    </row>
    <row r="133" spans="9:40">
      <c r="AE133" t="str">
        <f t="shared" si="12"/>
        <v>Not includedNot Include6</v>
      </c>
      <c r="AF133" t="str">
        <f t="shared" si="10"/>
        <v>Not included</v>
      </c>
      <c r="AG133" s="100" t="s">
        <v>431</v>
      </c>
      <c r="AH133" s="100" t="s">
        <v>647</v>
      </c>
      <c r="AI133" s="100" t="s">
        <v>281</v>
      </c>
      <c r="AJ133">
        <f t="shared" si="13"/>
        <v>6</v>
      </c>
      <c r="AK133" t="str">
        <f t="shared" si="11"/>
        <v>Not Include</v>
      </c>
      <c r="AN133" t="s">
        <v>724</v>
      </c>
    </row>
    <row r="134" spans="9:40">
      <c r="I134" s="33" t="s">
        <v>102</v>
      </c>
      <c r="J134" s="33" t="s">
        <v>104</v>
      </c>
      <c r="K134" t="s">
        <v>105</v>
      </c>
      <c r="L134" t="s">
        <v>106</v>
      </c>
      <c r="M134" t="s">
        <v>107</v>
      </c>
      <c r="N134" t="s">
        <v>108</v>
      </c>
      <c r="O134" s="33" t="s">
        <v>200</v>
      </c>
      <c r="P134" t="s">
        <v>109</v>
      </c>
      <c r="Q134" s="33" t="s">
        <v>198</v>
      </c>
      <c r="R134" t="s">
        <v>110</v>
      </c>
      <c r="S134" s="33" t="s">
        <v>199</v>
      </c>
      <c r="T134" t="s">
        <v>111</v>
      </c>
      <c r="U134" s="33" t="s">
        <v>493</v>
      </c>
      <c r="V134" t="s">
        <v>103</v>
      </c>
      <c r="AE134" t="str">
        <f t="shared" si="12"/>
        <v>Not includedNot Include7</v>
      </c>
      <c r="AF134" t="str">
        <f t="shared" si="10"/>
        <v>Not included</v>
      </c>
      <c r="AG134" s="100" t="s">
        <v>431</v>
      </c>
      <c r="AH134" s="100" t="s">
        <v>647</v>
      </c>
      <c r="AI134" s="100" t="s">
        <v>770</v>
      </c>
      <c r="AJ134">
        <f t="shared" si="13"/>
        <v>7</v>
      </c>
      <c r="AK134" t="str">
        <f t="shared" si="11"/>
        <v>Not Include</v>
      </c>
      <c r="AN134" t="s">
        <v>724</v>
      </c>
    </row>
    <row r="135" spans="9:40">
      <c r="I135">
        <f>IF(I4="", "", MATCH(I4&amp;" , "&amp;I$2, $G$25:$G$126, 0))</f>
        <v>1</v>
      </c>
      <c r="J135">
        <f t="shared" ref="J135:V135" si="14">IF(J4="", "", MATCH(J4&amp;" , "&amp;J$2, $G$25:$G$126, 0))</f>
        <v>5</v>
      </c>
      <c r="K135">
        <f t="shared" si="14"/>
        <v>14</v>
      </c>
      <c r="L135">
        <f t="shared" si="14"/>
        <v>12</v>
      </c>
      <c r="M135">
        <f t="shared" si="14"/>
        <v>2</v>
      </c>
      <c r="N135">
        <f t="shared" si="14"/>
        <v>8</v>
      </c>
      <c r="O135">
        <f t="shared" si="14"/>
        <v>6</v>
      </c>
      <c r="P135">
        <f t="shared" si="14"/>
        <v>29</v>
      </c>
      <c r="Q135">
        <f t="shared" si="14"/>
        <v>98</v>
      </c>
      <c r="R135">
        <f t="shared" si="14"/>
        <v>23</v>
      </c>
      <c r="S135">
        <f t="shared" si="14"/>
        <v>16</v>
      </c>
      <c r="T135">
        <f t="shared" si="14"/>
        <v>7</v>
      </c>
      <c r="U135">
        <f t="shared" si="14"/>
        <v>9</v>
      </c>
      <c r="V135">
        <f t="shared" si="14"/>
        <v>15</v>
      </c>
      <c r="AE135" t="str">
        <f t="shared" si="12"/>
        <v>Not includedNot Include8</v>
      </c>
      <c r="AF135" t="str">
        <f t="shared" si="10"/>
        <v>Not included</v>
      </c>
      <c r="AG135" s="100" t="s">
        <v>431</v>
      </c>
      <c r="AH135" s="100" t="s">
        <v>647</v>
      </c>
      <c r="AI135" s="100" t="s">
        <v>464</v>
      </c>
      <c r="AJ135">
        <f t="shared" si="13"/>
        <v>8</v>
      </c>
      <c r="AK135" t="str">
        <f t="shared" si="11"/>
        <v>Not Include</v>
      </c>
      <c r="AN135" t="s">
        <v>724</v>
      </c>
    </row>
    <row r="136" spans="9:40">
      <c r="I136">
        <f t="shared" ref="I136:V150" si="15">IF(I5="", "", MATCH(I5&amp;" , "&amp;I$2, $G$25:$G$126, 0))</f>
        <v>3</v>
      </c>
      <c r="J136">
        <f t="shared" si="15"/>
        <v>10</v>
      </c>
      <c r="K136">
        <f t="shared" si="15"/>
        <v>22</v>
      </c>
      <c r="L136">
        <f t="shared" si="15"/>
        <v>17</v>
      </c>
      <c r="M136">
        <f t="shared" si="15"/>
        <v>19</v>
      </c>
      <c r="N136">
        <f t="shared" si="15"/>
        <v>13</v>
      </c>
      <c r="O136">
        <f t="shared" si="15"/>
        <v>26</v>
      </c>
      <c r="P136">
        <f t="shared" si="15"/>
        <v>86</v>
      </c>
      <c r="Q136" t="str">
        <f t="shared" si="15"/>
        <v/>
      </c>
      <c r="R136">
        <f t="shared" si="15"/>
        <v>38</v>
      </c>
      <c r="S136">
        <f t="shared" si="15"/>
        <v>65</v>
      </c>
      <c r="T136">
        <f t="shared" si="15"/>
        <v>24</v>
      </c>
      <c r="U136">
        <f t="shared" si="15"/>
        <v>20</v>
      </c>
      <c r="V136">
        <f t="shared" si="15"/>
        <v>30</v>
      </c>
      <c r="AE136" t="str">
        <f t="shared" si="12"/>
        <v>Not includedNot Include9</v>
      </c>
      <c r="AF136" t="str">
        <f t="shared" si="10"/>
        <v>Not included</v>
      </c>
      <c r="AG136" s="100" t="s">
        <v>431</v>
      </c>
      <c r="AH136" s="100" t="s">
        <v>647</v>
      </c>
      <c r="AI136" s="100" t="s">
        <v>779</v>
      </c>
      <c r="AJ136">
        <f t="shared" si="13"/>
        <v>9</v>
      </c>
      <c r="AK136" t="str">
        <f t="shared" si="11"/>
        <v>Not Include</v>
      </c>
      <c r="AN136" t="s">
        <v>724</v>
      </c>
    </row>
    <row r="137" spans="9:40">
      <c r="I137">
        <f t="shared" si="15"/>
        <v>11</v>
      </c>
      <c r="J137">
        <f t="shared" si="15"/>
        <v>58</v>
      </c>
      <c r="K137">
        <f t="shared" si="15"/>
        <v>28</v>
      </c>
      <c r="L137">
        <f t="shared" si="15"/>
        <v>25</v>
      </c>
      <c r="M137">
        <f t="shared" si="15"/>
        <v>21</v>
      </c>
      <c r="N137">
        <f t="shared" si="15"/>
        <v>46</v>
      </c>
      <c r="O137">
        <f t="shared" si="15"/>
        <v>52</v>
      </c>
      <c r="P137">
        <f t="shared" si="15"/>
        <v>90</v>
      </c>
      <c r="Q137" t="str">
        <f t="shared" si="15"/>
        <v/>
      </c>
      <c r="R137">
        <f t="shared" si="15"/>
        <v>84</v>
      </c>
      <c r="S137">
        <f t="shared" si="15"/>
        <v>82</v>
      </c>
      <c r="T137">
        <f t="shared" si="15"/>
        <v>47</v>
      </c>
      <c r="U137">
        <f t="shared" si="15"/>
        <v>32</v>
      </c>
      <c r="V137">
        <f t="shared" si="15"/>
        <v>53</v>
      </c>
      <c r="AE137" t="str">
        <f t="shared" si="12"/>
        <v>Not includedNot Include10</v>
      </c>
      <c r="AF137" t="str">
        <f t="shared" si="10"/>
        <v>Not included</v>
      </c>
      <c r="AG137" s="100" t="s">
        <v>431</v>
      </c>
      <c r="AH137" s="100" t="s">
        <v>647</v>
      </c>
      <c r="AI137" s="100" t="s">
        <v>270</v>
      </c>
      <c r="AJ137">
        <f t="shared" si="13"/>
        <v>10</v>
      </c>
      <c r="AK137" t="str">
        <f t="shared" si="11"/>
        <v>Not Include</v>
      </c>
      <c r="AN137" t="s">
        <v>724</v>
      </c>
    </row>
    <row r="138" spans="9:40">
      <c r="I138">
        <f t="shared" si="15"/>
        <v>18</v>
      </c>
      <c r="J138">
        <f t="shared" si="15"/>
        <v>62</v>
      </c>
      <c r="K138">
        <f t="shared" si="15"/>
        <v>34</v>
      </c>
      <c r="L138">
        <f t="shared" si="15"/>
        <v>27</v>
      </c>
      <c r="M138">
        <f t="shared" si="15"/>
        <v>31</v>
      </c>
      <c r="N138">
        <f t="shared" si="15"/>
        <v>49</v>
      </c>
      <c r="O138">
        <f t="shared" si="15"/>
        <v>55</v>
      </c>
      <c r="P138" t="str">
        <f t="shared" si="15"/>
        <v/>
      </c>
      <c r="Q138" t="str">
        <f t="shared" si="15"/>
        <v/>
      </c>
      <c r="R138">
        <f t="shared" si="15"/>
        <v>91</v>
      </c>
      <c r="S138">
        <f t="shared" si="15"/>
        <v>99</v>
      </c>
      <c r="T138">
        <f t="shared" si="15"/>
        <v>67</v>
      </c>
      <c r="U138">
        <f t="shared" si="15"/>
        <v>66</v>
      </c>
      <c r="V138">
        <f t="shared" si="15"/>
        <v>57</v>
      </c>
      <c r="AE138" t="str">
        <f t="shared" si="12"/>
        <v>Not includedNot Include11</v>
      </c>
      <c r="AF138" t="str">
        <f t="shared" si="10"/>
        <v>Not included</v>
      </c>
      <c r="AG138" s="100" t="s">
        <v>431</v>
      </c>
      <c r="AH138" s="100" t="s">
        <v>647</v>
      </c>
      <c r="AI138" s="100" t="s">
        <v>858</v>
      </c>
      <c r="AJ138">
        <f t="shared" si="13"/>
        <v>11</v>
      </c>
      <c r="AK138" t="str">
        <f t="shared" si="11"/>
        <v>Not Include</v>
      </c>
      <c r="AN138" t="s">
        <v>724</v>
      </c>
    </row>
    <row r="139" spans="9:40">
      <c r="I139">
        <f t="shared" si="15"/>
        <v>33</v>
      </c>
      <c r="J139" t="str">
        <f t="shared" si="15"/>
        <v/>
      </c>
      <c r="K139">
        <f t="shared" si="15"/>
        <v>83</v>
      </c>
      <c r="L139">
        <f t="shared" si="15"/>
        <v>37</v>
      </c>
      <c r="M139">
        <f t="shared" si="15"/>
        <v>40</v>
      </c>
      <c r="N139">
        <f t="shared" si="15"/>
        <v>64</v>
      </c>
      <c r="O139">
        <f t="shared" si="15"/>
        <v>59</v>
      </c>
      <c r="P139" t="str">
        <f t="shared" si="15"/>
        <v/>
      </c>
      <c r="Q139" t="str">
        <f t="shared" si="15"/>
        <v/>
      </c>
      <c r="R139">
        <f t="shared" si="15"/>
        <v>95</v>
      </c>
      <c r="S139" t="str">
        <f t="shared" si="15"/>
        <v/>
      </c>
      <c r="T139">
        <f t="shared" si="15"/>
        <v>96</v>
      </c>
      <c r="U139">
        <f t="shared" si="15"/>
        <v>100</v>
      </c>
      <c r="V139">
        <f t="shared" si="15"/>
        <v>63</v>
      </c>
      <c r="AE139" t="str">
        <f t="shared" si="12"/>
        <v>Not includedNot Include12</v>
      </c>
      <c r="AF139" t="str">
        <f t="shared" si="10"/>
        <v>Not included</v>
      </c>
      <c r="AG139" s="100" t="s">
        <v>431</v>
      </c>
      <c r="AH139" s="100" t="s">
        <v>647</v>
      </c>
      <c r="AI139" s="100" t="s">
        <v>862</v>
      </c>
      <c r="AJ139">
        <f t="shared" si="13"/>
        <v>12</v>
      </c>
      <c r="AK139" t="str">
        <f t="shared" si="11"/>
        <v>Not Include</v>
      </c>
      <c r="AN139" t="s">
        <v>724</v>
      </c>
    </row>
    <row r="140" spans="9:40">
      <c r="I140">
        <f t="shared" si="15"/>
        <v>36</v>
      </c>
      <c r="J140" t="str">
        <f t="shared" si="15"/>
        <v/>
      </c>
      <c r="K140" t="str">
        <f t="shared" si="15"/>
        <v/>
      </c>
      <c r="L140">
        <f t="shared" si="15"/>
        <v>43</v>
      </c>
      <c r="M140">
        <f t="shared" si="15"/>
        <v>41</v>
      </c>
      <c r="N140">
        <f t="shared" si="15"/>
        <v>92</v>
      </c>
      <c r="O140">
        <f t="shared" si="15"/>
        <v>60</v>
      </c>
      <c r="P140" t="str">
        <f t="shared" si="15"/>
        <v/>
      </c>
      <c r="Q140" t="str">
        <f t="shared" si="15"/>
        <v/>
      </c>
      <c r="R140" t="str">
        <f t="shared" si="15"/>
        <v/>
      </c>
      <c r="S140" t="str">
        <f t="shared" si="15"/>
        <v/>
      </c>
      <c r="T140" t="str">
        <f t="shared" si="15"/>
        <v/>
      </c>
      <c r="U140">
        <f t="shared" si="15"/>
        <v>101</v>
      </c>
      <c r="V140">
        <f t="shared" si="15"/>
        <v>87</v>
      </c>
      <c r="AE140" t="str">
        <f t="shared" si="12"/>
        <v>Not includedNot Include13</v>
      </c>
      <c r="AF140" t="str">
        <f t="shared" si="10"/>
        <v>Not included</v>
      </c>
      <c r="AG140" s="100" t="s">
        <v>431</v>
      </c>
      <c r="AH140" s="100" t="s">
        <v>647</v>
      </c>
      <c r="AI140" s="100" t="s">
        <v>871</v>
      </c>
      <c r="AJ140">
        <f t="shared" si="13"/>
        <v>13</v>
      </c>
      <c r="AK140" t="str">
        <f t="shared" si="11"/>
        <v>Not Include</v>
      </c>
      <c r="AN140" t="s">
        <v>724</v>
      </c>
    </row>
    <row r="141" spans="9:40">
      <c r="I141">
        <f t="shared" si="15"/>
        <v>39</v>
      </c>
      <c r="J141" t="str">
        <f t="shared" si="15"/>
        <v/>
      </c>
      <c r="K141" t="str">
        <f t="shared" si="15"/>
        <v/>
      </c>
      <c r="L141">
        <f t="shared" si="15"/>
        <v>45</v>
      </c>
      <c r="M141">
        <f t="shared" si="15"/>
        <v>48</v>
      </c>
      <c r="N141">
        <f t="shared" si="15"/>
        <v>97</v>
      </c>
      <c r="O141">
        <f t="shared" si="15"/>
        <v>69</v>
      </c>
      <c r="P141" t="str">
        <f t="shared" si="15"/>
        <v/>
      </c>
      <c r="Q141" t="str">
        <f t="shared" si="15"/>
        <v/>
      </c>
      <c r="R141" t="str">
        <f t="shared" si="15"/>
        <v/>
      </c>
      <c r="S141" t="str">
        <f t="shared" si="15"/>
        <v/>
      </c>
      <c r="T141" t="str">
        <f t="shared" si="15"/>
        <v/>
      </c>
      <c r="U141" t="str">
        <f t="shared" si="15"/>
        <v/>
      </c>
      <c r="V141">
        <f t="shared" si="15"/>
        <v>93</v>
      </c>
      <c r="AE141" t="str">
        <f t="shared" si="12"/>
        <v>Not includedNot Include1</v>
      </c>
      <c r="AF141" t="str">
        <f t="shared" si="10"/>
        <v>Not included</v>
      </c>
      <c r="AG141" s="100" t="s">
        <v>431</v>
      </c>
      <c r="AH141" s="100" t="s">
        <v>649</v>
      </c>
      <c r="AI141" s="100" t="s">
        <v>430</v>
      </c>
      <c r="AJ141">
        <f t="shared" si="13"/>
        <v>1</v>
      </c>
      <c r="AK141" t="str">
        <f t="shared" si="11"/>
        <v>Not Include</v>
      </c>
      <c r="AN141" t="s">
        <v>724</v>
      </c>
    </row>
    <row r="142" spans="9:40">
      <c r="I142">
        <f t="shared" si="15"/>
        <v>51</v>
      </c>
      <c r="J142" t="str">
        <f t="shared" si="15"/>
        <v/>
      </c>
      <c r="K142" t="str">
        <f t="shared" si="15"/>
        <v/>
      </c>
      <c r="L142">
        <f t="shared" si="15"/>
        <v>50</v>
      </c>
      <c r="M142">
        <f t="shared" si="15"/>
        <v>56</v>
      </c>
      <c r="N142" t="str">
        <f t="shared" si="15"/>
        <v/>
      </c>
      <c r="O142">
        <f t="shared" si="15"/>
        <v>74</v>
      </c>
      <c r="P142" t="str">
        <f t="shared" si="15"/>
        <v/>
      </c>
      <c r="Q142" t="str">
        <f t="shared" si="15"/>
        <v/>
      </c>
      <c r="R142" t="str">
        <f t="shared" si="15"/>
        <v/>
      </c>
      <c r="S142" t="str">
        <f t="shared" si="15"/>
        <v/>
      </c>
      <c r="T142" t="str">
        <f t="shared" si="15"/>
        <v/>
      </c>
      <c r="U142" t="str">
        <f t="shared" si="15"/>
        <v/>
      </c>
      <c r="V142" t="str">
        <f t="shared" si="15"/>
        <v/>
      </c>
      <c r="AE142" t="str">
        <f t="shared" si="12"/>
        <v>Not includedNot Include2</v>
      </c>
      <c r="AF142" t="str">
        <f t="shared" si="10"/>
        <v>Not included</v>
      </c>
      <c r="AG142" s="100" t="s">
        <v>431</v>
      </c>
      <c r="AH142" s="100" t="s">
        <v>649</v>
      </c>
      <c r="AI142" s="100" t="s">
        <v>829</v>
      </c>
      <c r="AJ142">
        <f t="shared" si="13"/>
        <v>2</v>
      </c>
      <c r="AK142" t="str">
        <f t="shared" si="11"/>
        <v>Not Include</v>
      </c>
      <c r="AN142" t="s">
        <v>724</v>
      </c>
    </row>
    <row r="143" spans="9:40">
      <c r="I143">
        <f t="shared" si="15"/>
        <v>88</v>
      </c>
      <c r="J143" t="str">
        <f t="shared" si="15"/>
        <v/>
      </c>
      <c r="K143" t="str">
        <f t="shared" si="15"/>
        <v/>
      </c>
      <c r="L143">
        <f t="shared" si="15"/>
        <v>70</v>
      </c>
      <c r="M143">
        <f t="shared" si="15"/>
        <v>61</v>
      </c>
      <c r="N143" t="str">
        <f t="shared" si="15"/>
        <v/>
      </c>
      <c r="O143">
        <f t="shared" si="15"/>
        <v>77</v>
      </c>
      <c r="P143" t="str">
        <f t="shared" si="15"/>
        <v/>
      </c>
      <c r="Q143" t="str">
        <f t="shared" si="15"/>
        <v/>
      </c>
      <c r="R143" t="str">
        <f t="shared" si="15"/>
        <v/>
      </c>
      <c r="S143" t="str">
        <f t="shared" si="15"/>
        <v/>
      </c>
      <c r="T143" t="str">
        <f t="shared" si="15"/>
        <v/>
      </c>
      <c r="U143" t="str">
        <f t="shared" si="15"/>
        <v/>
      </c>
      <c r="V143" t="str">
        <f t="shared" si="15"/>
        <v/>
      </c>
      <c r="AE143" t="str">
        <f t="shared" si="12"/>
        <v>Not includedNot Include3</v>
      </c>
      <c r="AF143" t="str">
        <f t="shared" si="10"/>
        <v>Not included</v>
      </c>
      <c r="AG143" s="100" t="s">
        <v>431</v>
      </c>
      <c r="AH143" s="100" t="s">
        <v>649</v>
      </c>
      <c r="AI143" s="100" t="s">
        <v>832</v>
      </c>
      <c r="AJ143">
        <f t="shared" si="13"/>
        <v>3</v>
      </c>
      <c r="AK143" t="str">
        <f t="shared" si="11"/>
        <v>Not Include</v>
      </c>
      <c r="AN143" t="s">
        <v>724</v>
      </c>
    </row>
    <row r="144" spans="9:40">
      <c r="I144">
        <f t="shared" si="15"/>
        <v>102</v>
      </c>
      <c r="J144" t="str">
        <f t="shared" si="15"/>
        <v/>
      </c>
      <c r="K144" t="str">
        <f t="shared" si="15"/>
        <v/>
      </c>
      <c r="L144">
        <f t="shared" si="15"/>
        <v>71</v>
      </c>
      <c r="M144">
        <f t="shared" si="15"/>
        <v>68</v>
      </c>
      <c r="N144" t="str">
        <f t="shared" si="15"/>
        <v/>
      </c>
      <c r="O144">
        <f t="shared" si="15"/>
        <v>80</v>
      </c>
      <c r="P144" t="str">
        <f t="shared" si="15"/>
        <v/>
      </c>
      <c r="Q144" t="str">
        <f t="shared" si="15"/>
        <v/>
      </c>
      <c r="R144" t="str">
        <f t="shared" si="15"/>
        <v/>
      </c>
      <c r="S144" t="str">
        <f t="shared" si="15"/>
        <v/>
      </c>
      <c r="T144" t="str">
        <f t="shared" si="15"/>
        <v/>
      </c>
      <c r="U144" t="str">
        <f t="shared" si="15"/>
        <v/>
      </c>
      <c r="V144" t="str">
        <f t="shared" si="15"/>
        <v/>
      </c>
      <c r="AE144" t="str">
        <f t="shared" si="12"/>
        <v>Not includedNot Include4</v>
      </c>
      <c r="AF144" t="str">
        <f t="shared" si="10"/>
        <v>Not included</v>
      </c>
      <c r="AG144" s="100" t="s">
        <v>431</v>
      </c>
      <c r="AH144" s="100" t="s">
        <v>649</v>
      </c>
      <c r="AI144" s="100" t="s">
        <v>737</v>
      </c>
      <c r="AJ144">
        <f t="shared" si="13"/>
        <v>4</v>
      </c>
      <c r="AK144" t="str">
        <f t="shared" si="11"/>
        <v>Not Include</v>
      </c>
      <c r="AN144" t="s">
        <v>724</v>
      </c>
    </row>
    <row r="145" spans="9:40">
      <c r="I145" t="str">
        <f t="shared" si="15"/>
        <v/>
      </c>
      <c r="J145" t="str">
        <f t="shared" si="15"/>
        <v/>
      </c>
      <c r="K145" t="str">
        <f t="shared" si="15"/>
        <v/>
      </c>
      <c r="L145">
        <f t="shared" si="15"/>
        <v>72</v>
      </c>
      <c r="M145">
        <f t="shared" si="15"/>
        <v>73</v>
      </c>
      <c r="N145" t="str">
        <f t="shared" si="15"/>
        <v/>
      </c>
      <c r="O145" t="str">
        <f t="shared" si="15"/>
        <v/>
      </c>
      <c r="P145" t="str">
        <f t="shared" si="15"/>
        <v/>
      </c>
      <c r="Q145" t="str">
        <f t="shared" si="15"/>
        <v/>
      </c>
      <c r="R145" t="str">
        <f t="shared" si="15"/>
        <v/>
      </c>
      <c r="S145" t="str">
        <f t="shared" si="15"/>
        <v/>
      </c>
      <c r="T145" t="str">
        <f t="shared" si="15"/>
        <v/>
      </c>
      <c r="U145" t="str">
        <f t="shared" si="15"/>
        <v/>
      </c>
      <c r="V145" t="str">
        <f t="shared" si="15"/>
        <v/>
      </c>
      <c r="AE145" t="str">
        <f t="shared" si="12"/>
        <v>Not includedNot Include5</v>
      </c>
      <c r="AF145" t="str">
        <f t="shared" si="10"/>
        <v>Not included</v>
      </c>
      <c r="AG145" s="100" t="s">
        <v>431</v>
      </c>
      <c r="AH145" s="100" t="s">
        <v>649</v>
      </c>
      <c r="AI145" s="100" t="s">
        <v>834</v>
      </c>
      <c r="AJ145">
        <f t="shared" si="13"/>
        <v>5</v>
      </c>
      <c r="AK145" t="str">
        <f t="shared" si="11"/>
        <v>Not Include</v>
      </c>
      <c r="AN145" t="s">
        <v>724</v>
      </c>
    </row>
    <row r="146" spans="9:40">
      <c r="I146" t="str">
        <f t="shared" si="15"/>
        <v/>
      </c>
      <c r="J146" t="str">
        <f t="shared" si="15"/>
        <v/>
      </c>
      <c r="K146" t="str">
        <f t="shared" si="15"/>
        <v/>
      </c>
      <c r="L146">
        <f t="shared" si="15"/>
        <v>78</v>
      </c>
      <c r="M146">
        <f t="shared" si="15"/>
        <v>75</v>
      </c>
      <c r="N146" t="str">
        <f t="shared" si="15"/>
        <v/>
      </c>
      <c r="O146" t="str">
        <f t="shared" si="15"/>
        <v/>
      </c>
      <c r="P146" t="str">
        <f t="shared" si="15"/>
        <v/>
      </c>
      <c r="Q146" t="str">
        <f t="shared" si="15"/>
        <v/>
      </c>
      <c r="R146" t="str">
        <f t="shared" si="15"/>
        <v/>
      </c>
      <c r="S146" t="str">
        <f t="shared" si="15"/>
        <v/>
      </c>
      <c r="T146" t="str">
        <f t="shared" si="15"/>
        <v/>
      </c>
      <c r="U146" t="str">
        <f t="shared" si="15"/>
        <v/>
      </c>
      <c r="V146" t="str">
        <f t="shared" si="15"/>
        <v/>
      </c>
      <c r="AE146" t="str">
        <f t="shared" si="12"/>
        <v>Not includedNot Include6</v>
      </c>
      <c r="AF146" t="str">
        <f t="shared" si="10"/>
        <v>Not included</v>
      </c>
      <c r="AG146" s="100" t="s">
        <v>431</v>
      </c>
      <c r="AH146" s="100" t="s">
        <v>649</v>
      </c>
      <c r="AI146" s="100" t="s">
        <v>387</v>
      </c>
      <c r="AJ146">
        <f t="shared" si="13"/>
        <v>6</v>
      </c>
      <c r="AK146" t="str">
        <f t="shared" si="11"/>
        <v>Not Include</v>
      </c>
      <c r="AN146" t="s">
        <v>724</v>
      </c>
    </row>
    <row r="147" spans="9:40">
      <c r="I147" t="str">
        <f t="shared" si="15"/>
        <v/>
      </c>
      <c r="J147" t="str">
        <f t="shared" si="15"/>
        <v/>
      </c>
      <c r="K147" t="str">
        <f t="shared" si="15"/>
        <v/>
      </c>
      <c r="L147">
        <f t="shared" si="15"/>
        <v>79</v>
      </c>
      <c r="M147">
        <f t="shared" si="15"/>
        <v>76</v>
      </c>
      <c r="N147" t="str">
        <f t="shared" si="15"/>
        <v/>
      </c>
      <c r="O147" t="str">
        <f t="shared" si="15"/>
        <v/>
      </c>
      <c r="P147" t="str">
        <f t="shared" si="15"/>
        <v/>
      </c>
      <c r="Q147" t="str">
        <f t="shared" si="15"/>
        <v/>
      </c>
      <c r="R147" t="str">
        <f t="shared" si="15"/>
        <v/>
      </c>
      <c r="S147" t="str">
        <f t="shared" si="15"/>
        <v/>
      </c>
      <c r="T147" t="str">
        <f t="shared" si="15"/>
        <v/>
      </c>
      <c r="U147" t="str">
        <f t="shared" si="15"/>
        <v/>
      </c>
      <c r="V147" t="str">
        <f t="shared" si="15"/>
        <v/>
      </c>
      <c r="AE147" t="str">
        <f t="shared" si="12"/>
        <v>Not includedNot Include7</v>
      </c>
      <c r="AF147" t="str">
        <f t="shared" si="10"/>
        <v>Not included</v>
      </c>
      <c r="AG147" s="100" t="s">
        <v>431</v>
      </c>
      <c r="AH147" s="100" t="s">
        <v>649</v>
      </c>
      <c r="AI147" s="100" t="s">
        <v>835</v>
      </c>
      <c r="AJ147">
        <f t="shared" si="13"/>
        <v>7</v>
      </c>
      <c r="AK147" t="str">
        <f t="shared" si="11"/>
        <v>Not Include</v>
      </c>
      <c r="AN147" t="s">
        <v>724</v>
      </c>
    </row>
    <row r="148" spans="9:40">
      <c r="I148" t="str">
        <f t="shared" si="15"/>
        <v/>
      </c>
      <c r="J148" t="str">
        <f t="shared" si="15"/>
        <v/>
      </c>
      <c r="K148" t="str">
        <f t="shared" si="15"/>
        <v/>
      </c>
      <c r="L148">
        <f t="shared" si="15"/>
        <v>81</v>
      </c>
      <c r="M148">
        <f t="shared" si="15"/>
        <v>85</v>
      </c>
      <c r="N148" t="str">
        <f t="shared" si="15"/>
        <v/>
      </c>
      <c r="O148" t="str">
        <f t="shared" si="15"/>
        <v/>
      </c>
      <c r="P148" t="str">
        <f t="shared" si="15"/>
        <v/>
      </c>
      <c r="Q148" t="str">
        <f t="shared" si="15"/>
        <v/>
      </c>
      <c r="R148" t="str">
        <f t="shared" si="15"/>
        <v/>
      </c>
      <c r="S148" t="str">
        <f t="shared" si="15"/>
        <v/>
      </c>
      <c r="T148" t="str">
        <f t="shared" si="15"/>
        <v/>
      </c>
      <c r="U148" t="str">
        <f t="shared" si="15"/>
        <v/>
      </c>
      <c r="V148" t="str">
        <f t="shared" si="15"/>
        <v/>
      </c>
      <c r="AE148" t="str">
        <f t="shared" si="12"/>
        <v>Not includedNot Include8</v>
      </c>
      <c r="AF148" t="str">
        <f t="shared" si="10"/>
        <v>Not included</v>
      </c>
      <c r="AG148" s="100" t="s">
        <v>431</v>
      </c>
      <c r="AH148" s="100" t="s">
        <v>649</v>
      </c>
      <c r="AI148" s="100" t="s">
        <v>385</v>
      </c>
      <c r="AJ148">
        <f t="shared" si="13"/>
        <v>8</v>
      </c>
      <c r="AK148" t="str">
        <f t="shared" si="11"/>
        <v>Not Include</v>
      </c>
      <c r="AN148" t="s">
        <v>724</v>
      </c>
    </row>
    <row r="149" spans="9:40">
      <c r="I149" t="str">
        <f t="shared" si="15"/>
        <v/>
      </c>
      <c r="J149" t="str">
        <f t="shared" si="15"/>
        <v/>
      </c>
      <c r="K149" t="str">
        <f t="shared" si="15"/>
        <v/>
      </c>
      <c r="L149">
        <f t="shared" si="15"/>
        <v>89</v>
      </c>
      <c r="M149" t="str">
        <f t="shared" si="15"/>
        <v/>
      </c>
      <c r="N149" t="str">
        <f t="shared" si="15"/>
        <v/>
      </c>
      <c r="O149" t="str">
        <f t="shared" si="15"/>
        <v/>
      </c>
      <c r="P149" t="str">
        <f t="shared" si="15"/>
        <v/>
      </c>
      <c r="Q149" t="str">
        <f t="shared" si="15"/>
        <v/>
      </c>
      <c r="R149" t="str">
        <f t="shared" si="15"/>
        <v/>
      </c>
      <c r="S149" t="str">
        <f t="shared" si="15"/>
        <v/>
      </c>
      <c r="T149" t="str">
        <f t="shared" si="15"/>
        <v/>
      </c>
      <c r="U149" t="str">
        <f t="shared" si="15"/>
        <v/>
      </c>
      <c r="V149" t="str">
        <f t="shared" si="15"/>
        <v/>
      </c>
      <c r="AE149" t="str">
        <f t="shared" si="12"/>
        <v>Not includedNot Include9</v>
      </c>
      <c r="AF149" t="str">
        <f t="shared" si="10"/>
        <v>Not included</v>
      </c>
      <c r="AG149" s="100" t="s">
        <v>431</v>
      </c>
      <c r="AH149" s="100" t="s">
        <v>649</v>
      </c>
      <c r="AI149" s="100" t="s">
        <v>755</v>
      </c>
      <c r="AJ149">
        <f t="shared" si="13"/>
        <v>9</v>
      </c>
      <c r="AK149" t="str">
        <f t="shared" si="11"/>
        <v>Not Include</v>
      </c>
      <c r="AN149" t="s">
        <v>724</v>
      </c>
    </row>
    <row r="150" spans="9:40">
      <c r="I150" t="str">
        <f t="shared" si="15"/>
        <v/>
      </c>
      <c r="J150" t="str">
        <f t="shared" si="15"/>
        <v/>
      </c>
      <c r="K150" t="str">
        <f t="shared" si="15"/>
        <v/>
      </c>
      <c r="L150">
        <f t="shared" si="15"/>
        <v>94</v>
      </c>
      <c r="M150" t="str">
        <f t="shared" si="15"/>
        <v/>
      </c>
      <c r="N150" t="str">
        <f t="shared" si="15"/>
        <v/>
      </c>
      <c r="O150" t="str">
        <f t="shared" si="15"/>
        <v/>
      </c>
      <c r="P150" t="str">
        <f t="shared" si="15"/>
        <v/>
      </c>
      <c r="Q150" t="str">
        <f t="shared" si="15"/>
        <v/>
      </c>
      <c r="R150" t="str">
        <f t="shared" si="15"/>
        <v/>
      </c>
      <c r="S150" t="str">
        <f t="shared" si="15"/>
        <v/>
      </c>
      <c r="T150" t="str">
        <f t="shared" si="15"/>
        <v/>
      </c>
      <c r="U150" t="str">
        <f t="shared" si="15"/>
        <v/>
      </c>
      <c r="V150" t="str">
        <f t="shared" si="15"/>
        <v/>
      </c>
      <c r="AE150" t="str">
        <f t="shared" si="12"/>
        <v>Not includedNot Include10</v>
      </c>
      <c r="AF150" t="str">
        <f t="shared" si="10"/>
        <v>Not included</v>
      </c>
      <c r="AG150" s="100" t="s">
        <v>431</v>
      </c>
      <c r="AH150" s="100" t="s">
        <v>649</v>
      </c>
      <c r="AI150" s="100" t="s">
        <v>841</v>
      </c>
      <c r="AJ150">
        <f t="shared" si="13"/>
        <v>10</v>
      </c>
      <c r="AK150" t="str">
        <f t="shared" si="11"/>
        <v>Not Include</v>
      </c>
      <c r="AN150" t="s">
        <v>724</v>
      </c>
    </row>
    <row r="151" spans="9:40">
      <c r="AE151" t="str">
        <f t="shared" si="12"/>
        <v>Not includedNot Include11</v>
      </c>
      <c r="AF151" t="str">
        <f t="shared" si="10"/>
        <v>Not included</v>
      </c>
      <c r="AG151" s="100" t="s">
        <v>431</v>
      </c>
      <c r="AH151" s="100" t="s">
        <v>649</v>
      </c>
      <c r="AI151" s="100" t="s">
        <v>842</v>
      </c>
      <c r="AJ151">
        <f t="shared" si="13"/>
        <v>11</v>
      </c>
      <c r="AK151" t="str">
        <f t="shared" si="11"/>
        <v>Not Include</v>
      </c>
      <c r="AN151" t="s">
        <v>724</v>
      </c>
    </row>
    <row r="152" spans="9:40">
      <c r="AE152" t="str">
        <f t="shared" si="12"/>
        <v>Not includedNot Include12</v>
      </c>
      <c r="AF152" t="str">
        <f t="shared" si="10"/>
        <v>Not included</v>
      </c>
      <c r="AG152" s="100" t="s">
        <v>431</v>
      </c>
      <c r="AH152" s="100" t="s">
        <v>649</v>
      </c>
      <c r="AI152" s="100" t="s">
        <v>846</v>
      </c>
      <c r="AJ152">
        <f t="shared" si="13"/>
        <v>12</v>
      </c>
      <c r="AK152" t="str">
        <f t="shared" si="11"/>
        <v>Not Include</v>
      </c>
      <c r="AN152" t="s">
        <v>724</v>
      </c>
    </row>
    <row r="153" spans="9:40">
      <c r="AE153" t="str">
        <f t="shared" si="12"/>
        <v>Not includedNot Include13</v>
      </c>
      <c r="AF153" t="str">
        <f t="shared" si="10"/>
        <v>Not included</v>
      </c>
      <c r="AG153" s="100" t="s">
        <v>431</v>
      </c>
      <c r="AH153" s="100" t="s">
        <v>649</v>
      </c>
      <c r="AI153" s="100" t="s">
        <v>847</v>
      </c>
      <c r="AJ153">
        <f t="shared" si="13"/>
        <v>13</v>
      </c>
      <c r="AK153" t="str">
        <f t="shared" si="11"/>
        <v>Not Include</v>
      </c>
      <c r="AN153" t="s">
        <v>724</v>
      </c>
    </row>
    <row r="154" spans="9:40">
      <c r="AE154" t="str">
        <f t="shared" si="12"/>
        <v>Not includedNot Include14</v>
      </c>
      <c r="AF154" t="str">
        <f t="shared" si="10"/>
        <v>Not included</v>
      </c>
      <c r="AG154" s="100" t="s">
        <v>431</v>
      </c>
      <c r="AH154" s="100" t="s">
        <v>649</v>
      </c>
      <c r="AI154" s="100" t="s">
        <v>848</v>
      </c>
      <c r="AJ154">
        <f t="shared" si="13"/>
        <v>14</v>
      </c>
      <c r="AK154" t="str">
        <f t="shared" si="11"/>
        <v>Not Include</v>
      </c>
      <c r="AN154" t="s">
        <v>724</v>
      </c>
    </row>
    <row r="155" spans="9:40">
      <c r="AE155" t="str">
        <f t="shared" si="12"/>
        <v>Not includedNot Include15</v>
      </c>
      <c r="AF155" t="str">
        <f t="shared" si="10"/>
        <v>Not included</v>
      </c>
      <c r="AG155" s="100" t="s">
        <v>431</v>
      </c>
      <c r="AH155" s="100" t="s">
        <v>649</v>
      </c>
      <c r="AI155" s="100" t="s">
        <v>849</v>
      </c>
      <c r="AJ155">
        <f t="shared" si="13"/>
        <v>15</v>
      </c>
      <c r="AK155" t="str">
        <f t="shared" si="11"/>
        <v>Not Include</v>
      </c>
      <c r="AN155" t="s">
        <v>724</v>
      </c>
    </row>
    <row r="156" spans="9:40">
      <c r="AE156" t="str">
        <f t="shared" si="12"/>
        <v>Not includedNot Include16</v>
      </c>
      <c r="AF156" t="str">
        <f t="shared" si="10"/>
        <v>Not included</v>
      </c>
      <c r="AG156" s="100" t="s">
        <v>431</v>
      </c>
      <c r="AH156" s="100" t="s">
        <v>649</v>
      </c>
      <c r="AI156" s="100" t="s">
        <v>265</v>
      </c>
      <c r="AJ156">
        <f t="shared" si="13"/>
        <v>16</v>
      </c>
      <c r="AK156" t="str">
        <f t="shared" si="11"/>
        <v>Not Include</v>
      </c>
      <c r="AN156" t="s">
        <v>724</v>
      </c>
    </row>
    <row r="157" spans="9:40">
      <c r="AE157" t="str">
        <f t="shared" si="12"/>
        <v>Not includedNot Include17</v>
      </c>
      <c r="AF157" t="str">
        <f t="shared" si="10"/>
        <v>Not included</v>
      </c>
      <c r="AG157" s="100" t="s">
        <v>431</v>
      </c>
      <c r="AH157" s="100" t="s">
        <v>649</v>
      </c>
      <c r="AI157" s="100" t="s">
        <v>852</v>
      </c>
      <c r="AJ157">
        <f t="shared" si="13"/>
        <v>17</v>
      </c>
      <c r="AK157" t="str">
        <f t="shared" si="11"/>
        <v>Not Include</v>
      </c>
      <c r="AN157" t="s">
        <v>724</v>
      </c>
    </row>
    <row r="158" spans="9:40">
      <c r="AE158" t="str">
        <f t="shared" si="12"/>
        <v>Not includedNot Include18</v>
      </c>
      <c r="AF158" t="str">
        <f t="shared" si="10"/>
        <v>Not included</v>
      </c>
      <c r="AG158" s="100" t="s">
        <v>431</v>
      </c>
      <c r="AH158" s="100" t="s">
        <v>649</v>
      </c>
      <c r="AI158" s="100" t="s">
        <v>267</v>
      </c>
      <c r="AJ158">
        <f t="shared" si="13"/>
        <v>18</v>
      </c>
      <c r="AK158" t="str">
        <f t="shared" si="11"/>
        <v>Not Include</v>
      </c>
      <c r="AN158" t="s">
        <v>724</v>
      </c>
    </row>
    <row r="159" spans="9:40">
      <c r="AE159" t="str">
        <f t="shared" si="12"/>
        <v>Not includedNot Include19</v>
      </c>
      <c r="AF159" t="str">
        <f t="shared" si="10"/>
        <v>Not included</v>
      </c>
      <c r="AG159" s="100" t="s">
        <v>431</v>
      </c>
      <c r="AH159" s="100" t="s">
        <v>649</v>
      </c>
      <c r="AI159" s="100" t="s">
        <v>853</v>
      </c>
      <c r="AJ159">
        <f t="shared" si="13"/>
        <v>19</v>
      </c>
      <c r="AK159" t="str">
        <f t="shared" si="11"/>
        <v>Not Include</v>
      </c>
      <c r="AN159" t="s">
        <v>724</v>
      </c>
    </row>
    <row r="160" spans="9:40">
      <c r="AE160" t="str">
        <f t="shared" si="12"/>
        <v>Not includedNot Include20</v>
      </c>
      <c r="AF160" t="str">
        <f t="shared" si="10"/>
        <v>Not included</v>
      </c>
      <c r="AG160" s="100" t="s">
        <v>431</v>
      </c>
      <c r="AH160" s="100" t="s">
        <v>649</v>
      </c>
      <c r="AI160" s="100" t="s">
        <v>855</v>
      </c>
      <c r="AJ160">
        <f t="shared" si="13"/>
        <v>20</v>
      </c>
      <c r="AK160" t="str">
        <f t="shared" si="11"/>
        <v>Not Include</v>
      </c>
      <c r="AN160" t="s">
        <v>724</v>
      </c>
    </row>
    <row r="161" spans="31:40">
      <c r="AE161" t="str">
        <f t="shared" si="12"/>
        <v>Not includedNot Include21</v>
      </c>
      <c r="AF161" t="str">
        <f t="shared" si="10"/>
        <v>Not included</v>
      </c>
      <c r="AG161" s="100" t="s">
        <v>431</v>
      </c>
      <c r="AH161" s="100" t="s">
        <v>649</v>
      </c>
      <c r="AI161" s="100" t="s">
        <v>109</v>
      </c>
      <c r="AJ161">
        <f t="shared" si="13"/>
        <v>21</v>
      </c>
      <c r="AK161" t="str">
        <f t="shared" si="11"/>
        <v>Not Include</v>
      </c>
      <c r="AN161" t="s">
        <v>724</v>
      </c>
    </row>
    <row r="162" spans="31:40">
      <c r="AE162" t="str">
        <f t="shared" si="12"/>
        <v>Not includedNot Include22</v>
      </c>
      <c r="AF162" t="str">
        <f t="shared" si="10"/>
        <v>Not included</v>
      </c>
      <c r="AG162" s="100" t="s">
        <v>431</v>
      </c>
      <c r="AH162" s="100" t="s">
        <v>649</v>
      </c>
      <c r="AI162" s="100" t="s">
        <v>857</v>
      </c>
      <c r="AJ162">
        <f t="shared" si="13"/>
        <v>22</v>
      </c>
      <c r="AK162" t="str">
        <f t="shared" si="11"/>
        <v>Not Include</v>
      </c>
      <c r="AN162" t="s">
        <v>724</v>
      </c>
    </row>
    <row r="163" spans="31:40">
      <c r="AE163" t="str">
        <f t="shared" si="12"/>
        <v>Not includedNot Include23</v>
      </c>
      <c r="AF163" t="str">
        <f t="shared" si="10"/>
        <v>Not included</v>
      </c>
      <c r="AG163" s="100" t="s">
        <v>431</v>
      </c>
      <c r="AH163" s="100" t="s">
        <v>649</v>
      </c>
      <c r="AI163" s="100" t="s">
        <v>783</v>
      </c>
      <c r="AJ163">
        <f t="shared" si="13"/>
        <v>23</v>
      </c>
      <c r="AK163" t="str">
        <f t="shared" si="11"/>
        <v>Not Include</v>
      </c>
      <c r="AN163" t="s">
        <v>724</v>
      </c>
    </row>
    <row r="164" spans="31:40">
      <c r="AE164" t="str">
        <f t="shared" si="12"/>
        <v>Not includedNot Include24</v>
      </c>
      <c r="AF164" t="str">
        <f t="shared" si="10"/>
        <v>Not included</v>
      </c>
      <c r="AG164" s="100" t="s">
        <v>431</v>
      </c>
      <c r="AH164" s="100" t="s">
        <v>649</v>
      </c>
      <c r="AI164" s="100" t="s">
        <v>392</v>
      </c>
      <c r="AJ164">
        <f t="shared" si="13"/>
        <v>24</v>
      </c>
      <c r="AK164" t="str">
        <f t="shared" si="11"/>
        <v>Not Include</v>
      </c>
      <c r="AN164" t="s">
        <v>724</v>
      </c>
    </row>
    <row r="165" spans="31:40">
      <c r="AE165" t="str">
        <f t="shared" si="12"/>
        <v>Not includedNot Include25</v>
      </c>
      <c r="AF165" t="str">
        <f t="shared" si="10"/>
        <v>Not included</v>
      </c>
      <c r="AG165" s="100" t="s">
        <v>431</v>
      </c>
      <c r="AH165" s="100" t="s">
        <v>649</v>
      </c>
      <c r="AI165" s="100" t="s">
        <v>370</v>
      </c>
      <c r="AJ165">
        <f t="shared" si="13"/>
        <v>25</v>
      </c>
      <c r="AK165" t="str">
        <f t="shared" si="11"/>
        <v>Not Include</v>
      </c>
      <c r="AN165" t="s">
        <v>724</v>
      </c>
    </row>
    <row r="166" spans="31:40">
      <c r="AE166" t="str">
        <f t="shared" si="12"/>
        <v>Not includedNot Include1</v>
      </c>
      <c r="AF166" t="str">
        <f t="shared" si="10"/>
        <v>Not included</v>
      </c>
      <c r="AG166" s="100" t="s">
        <v>431</v>
      </c>
      <c r="AH166" s="100" t="s">
        <v>645</v>
      </c>
      <c r="AI166" s="100" t="s">
        <v>830</v>
      </c>
      <c r="AJ166">
        <f t="shared" si="13"/>
        <v>1</v>
      </c>
      <c r="AK166" t="str">
        <f t="shared" si="11"/>
        <v>Not Include</v>
      </c>
      <c r="AN166" t="s">
        <v>724</v>
      </c>
    </row>
    <row r="167" spans="31:40">
      <c r="AE167" t="str">
        <f t="shared" si="12"/>
        <v>Not includedNot Include2</v>
      </c>
      <c r="AF167" t="str">
        <f t="shared" si="10"/>
        <v>Not included</v>
      </c>
      <c r="AG167" s="100" t="s">
        <v>431</v>
      </c>
      <c r="AH167" s="100" t="s">
        <v>645</v>
      </c>
      <c r="AI167" s="100" t="s">
        <v>398</v>
      </c>
      <c r="AJ167">
        <f t="shared" si="13"/>
        <v>2</v>
      </c>
      <c r="AK167" t="str">
        <f t="shared" si="11"/>
        <v>Not Include</v>
      </c>
      <c r="AN167" t="s">
        <v>724</v>
      </c>
    </row>
    <row r="168" spans="31:40">
      <c r="AE168" t="str">
        <f t="shared" si="12"/>
        <v>Not includedNot Include3</v>
      </c>
      <c r="AF168" t="str">
        <f t="shared" si="10"/>
        <v>Not included</v>
      </c>
      <c r="AG168" s="100" t="s">
        <v>431</v>
      </c>
      <c r="AH168" s="100" t="s">
        <v>645</v>
      </c>
      <c r="AI168" s="100" t="s">
        <v>831</v>
      </c>
      <c r="AJ168">
        <f t="shared" si="13"/>
        <v>3</v>
      </c>
      <c r="AK168" t="str">
        <f t="shared" si="11"/>
        <v>Not Include</v>
      </c>
      <c r="AN168" t="s">
        <v>724</v>
      </c>
    </row>
    <row r="169" spans="31:40">
      <c r="AE169" t="str">
        <f t="shared" si="12"/>
        <v>Not includedNot Include4</v>
      </c>
      <c r="AF169" t="str">
        <f t="shared" si="10"/>
        <v>Not included</v>
      </c>
      <c r="AG169" s="100" t="s">
        <v>431</v>
      </c>
      <c r="AH169" s="100" t="s">
        <v>645</v>
      </c>
      <c r="AI169" s="100" t="s">
        <v>833</v>
      </c>
      <c r="AJ169">
        <f t="shared" si="13"/>
        <v>4</v>
      </c>
      <c r="AK169" t="str">
        <f t="shared" si="11"/>
        <v>Not Include</v>
      </c>
      <c r="AN169" t="s">
        <v>724</v>
      </c>
    </row>
    <row r="170" spans="31:40">
      <c r="AE170" t="str">
        <f t="shared" si="12"/>
        <v>Not includedNot Include5</v>
      </c>
      <c r="AF170" t="str">
        <f t="shared" si="10"/>
        <v>Not included</v>
      </c>
      <c r="AG170" s="100" t="s">
        <v>431</v>
      </c>
      <c r="AH170" s="100" t="s">
        <v>645</v>
      </c>
      <c r="AI170" s="100" t="s">
        <v>844</v>
      </c>
      <c r="AJ170">
        <f t="shared" si="13"/>
        <v>5</v>
      </c>
      <c r="AK170" t="str">
        <f t="shared" si="11"/>
        <v>Not Include</v>
      </c>
      <c r="AN170" t="s">
        <v>724</v>
      </c>
    </row>
    <row r="171" spans="31:40">
      <c r="AE171" t="str">
        <f t="shared" si="12"/>
        <v>Not includedNot Include6</v>
      </c>
      <c r="AF171" t="str">
        <f t="shared" si="10"/>
        <v>Not included</v>
      </c>
      <c r="AG171" s="100" t="s">
        <v>431</v>
      </c>
      <c r="AH171" s="100" t="s">
        <v>645</v>
      </c>
      <c r="AI171" s="100" t="s">
        <v>851</v>
      </c>
      <c r="AJ171">
        <f t="shared" si="13"/>
        <v>6</v>
      </c>
      <c r="AK171" t="str">
        <f t="shared" si="11"/>
        <v>Not Include</v>
      </c>
      <c r="AN171" t="s">
        <v>724</v>
      </c>
    </row>
    <row r="172" spans="31:40">
      <c r="AE172" t="str">
        <f t="shared" si="12"/>
        <v>Not includedNot Include7</v>
      </c>
      <c r="AF172" t="str">
        <f t="shared" si="10"/>
        <v>Not included</v>
      </c>
      <c r="AG172" s="100" t="s">
        <v>431</v>
      </c>
      <c r="AH172" s="100" t="s">
        <v>645</v>
      </c>
      <c r="AI172" s="100" t="s">
        <v>769</v>
      </c>
      <c r="AJ172">
        <f t="shared" si="13"/>
        <v>7</v>
      </c>
      <c r="AK172" t="str">
        <f t="shared" si="11"/>
        <v>Not Include</v>
      </c>
      <c r="AN172" t="s">
        <v>724</v>
      </c>
    </row>
    <row r="173" spans="31:40">
      <c r="AE173" t="str">
        <f t="shared" si="12"/>
        <v>Not includedNot Include8</v>
      </c>
      <c r="AF173" t="str">
        <f t="shared" si="10"/>
        <v>Not included</v>
      </c>
      <c r="AG173" s="100" t="s">
        <v>431</v>
      </c>
      <c r="AH173" s="100" t="s">
        <v>645</v>
      </c>
      <c r="AI173" s="100" t="s">
        <v>776</v>
      </c>
      <c r="AJ173">
        <f t="shared" si="13"/>
        <v>8</v>
      </c>
      <c r="AK173" t="str">
        <f t="shared" si="11"/>
        <v>Not Include</v>
      </c>
      <c r="AN173" t="s">
        <v>724</v>
      </c>
    </row>
    <row r="174" spans="31:40">
      <c r="AE174" t="str">
        <f t="shared" si="12"/>
        <v>Not includedNot Include9</v>
      </c>
      <c r="AF174" t="str">
        <f t="shared" si="10"/>
        <v>Not included</v>
      </c>
      <c r="AG174" s="100" t="s">
        <v>431</v>
      </c>
      <c r="AH174" s="100" t="s">
        <v>645</v>
      </c>
      <c r="AI174" s="100" t="s">
        <v>784</v>
      </c>
      <c r="AJ174">
        <f t="shared" si="13"/>
        <v>9</v>
      </c>
      <c r="AK174" t="str">
        <f t="shared" si="11"/>
        <v>Not Include</v>
      </c>
      <c r="AN174" t="s">
        <v>724</v>
      </c>
    </row>
    <row r="175" spans="31:40">
      <c r="AE175" t="str">
        <f t="shared" si="12"/>
        <v>Not includedNot Include10</v>
      </c>
      <c r="AF175" t="str">
        <f t="shared" si="10"/>
        <v>Not included</v>
      </c>
      <c r="AG175" s="100" t="s">
        <v>431</v>
      </c>
      <c r="AH175" s="100" t="s">
        <v>645</v>
      </c>
      <c r="AI175" s="100" t="s">
        <v>867</v>
      </c>
      <c r="AJ175">
        <f t="shared" si="13"/>
        <v>10</v>
      </c>
      <c r="AK175" t="str">
        <f t="shared" si="11"/>
        <v>Not Include</v>
      </c>
      <c r="AN175" t="s">
        <v>724</v>
      </c>
    </row>
    <row r="176" spans="31:40">
      <c r="AE176" t="str">
        <f t="shared" si="12"/>
        <v>ArizonaBasin-And-Range Province1</v>
      </c>
      <c r="AF176" t="str">
        <f t="shared" si="10"/>
        <v>Arizona</v>
      </c>
      <c r="AG176" s="100" t="s">
        <v>115</v>
      </c>
      <c r="AH176" s="100" t="s">
        <v>137</v>
      </c>
      <c r="AI176" s="100" t="s">
        <v>821</v>
      </c>
      <c r="AJ176">
        <f t="shared" si="13"/>
        <v>1</v>
      </c>
      <c r="AK176" t="str">
        <f t="shared" si="11"/>
        <v>Basin-And-Range Province</v>
      </c>
      <c r="AN176" t="s">
        <v>724</v>
      </c>
    </row>
    <row r="177" spans="31:40">
      <c r="AE177" t="str">
        <f t="shared" si="12"/>
        <v>ArizonaBasin-And-Range Province2</v>
      </c>
      <c r="AF177" t="str">
        <f t="shared" si="10"/>
        <v>Arizona</v>
      </c>
      <c r="AG177" s="100" t="s">
        <v>115</v>
      </c>
      <c r="AH177" s="100" t="s">
        <v>137</v>
      </c>
      <c r="AI177" s="100" t="s">
        <v>822</v>
      </c>
      <c r="AJ177">
        <f t="shared" si="13"/>
        <v>2</v>
      </c>
      <c r="AK177" t="str">
        <f t="shared" si="11"/>
        <v>Basin-And-Range Province</v>
      </c>
      <c r="AN177" t="s">
        <v>724</v>
      </c>
    </row>
    <row r="178" spans="31:40">
      <c r="AE178" t="str">
        <f t="shared" si="12"/>
        <v>ArizonaBasin-And-Range Province3</v>
      </c>
      <c r="AF178" t="str">
        <f t="shared" si="10"/>
        <v>Arizona</v>
      </c>
      <c r="AG178" s="100" t="s">
        <v>115</v>
      </c>
      <c r="AH178" s="100" t="s">
        <v>137</v>
      </c>
      <c r="AI178" s="100" t="s">
        <v>823</v>
      </c>
      <c r="AJ178">
        <f t="shared" si="13"/>
        <v>3</v>
      </c>
      <c r="AK178" t="str">
        <f t="shared" si="11"/>
        <v>Basin-And-Range Province</v>
      </c>
      <c r="AN178" t="s">
        <v>724</v>
      </c>
    </row>
    <row r="179" spans="31:40">
      <c r="AE179" t="str">
        <f t="shared" si="12"/>
        <v>ArizonaBasin-And-Range Province4</v>
      </c>
      <c r="AF179" t="str">
        <f t="shared" si="10"/>
        <v>Arizona</v>
      </c>
      <c r="AG179" s="100" t="s">
        <v>115</v>
      </c>
      <c r="AH179" s="100" t="s">
        <v>137</v>
      </c>
      <c r="AI179" s="100" t="s">
        <v>207</v>
      </c>
      <c r="AJ179">
        <f t="shared" si="13"/>
        <v>4</v>
      </c>
      <c r="AK179" t="str">
        <f t="shared" si="11"/>
        <v>Basin-And-Range Province</v>
      </c>
      <c r="AN179" t="s">
        <v>724</v>
      </c>
    </row>
    <row r="180" spans="31:40">
      <c r="AE180" t="str">
        <f t="shared" si="12"/>
        <v>ArizonaBasin-And-Range Province5</v>
      </c>
      <c r="AF180" t="str">
        <f t="shared" si="10"/>
        <v>Arizona</v>
      </c>
      <c r="AG180" s="100" t="s">
        <v>115</v>
      </c>
      <c r="AH180" s="100" t="s">
        <v>137</v>
      </c>
      <c r="AI180" s="100" t="s">
        <v>824</v>
      </c>
      <c r="AJ180">
        <f t="shared" si="13"/>
        <v>5</v>
      </c>
      <c r="AK180" t="str">
        <f t="shared" si="11"/>
        <v>Basin-And-Range Province</v>
      </c>
      <c r="AN180" t="s">
        <v>724</v>
      </c>
    </row>
    <row r="181" spans="31:40">
      <c r="AE181" t="str">
        <f t="shared" si="12"/>
        <v>ArizonaBasin-And-Range Province6</v>
      </c>
      <c r="AF181" t="str">
        <f t="shared" si="10"/>
        <v>Arizona</v>
      </c>
      <c r="AG181" s="100" t="s">
        <v>115</v>
      </c>
      <c r="AH181" s="100" t="s">
        <v>137</v>
      </c>
      <c r="AI181" s="100" t="s">
        <v>826</v>
      </c>
      <c r="AJ181">
        <f t="shared" si="13"/>
        <v>6</v>
      </c>
      <c r="AK181" t="str">
        <f t="shared" si="11"/>
        <v>Basin-And-Range Province</v>
      </c>
      <c r="AN181" t="s">
        <v>724</v>
      </c>
    </row>
    <row r="182" spans="31:40">
      <c r="AE182" t="str">
        <f t="shared" si="12"/>
        <v>ArizonaBasin-And-Range Province7</v>
      </c>
      <c r="AF182" t="str">
        <f t="shared" si="10"/>
        <v>Arizona</v>
      </c>
      <c r="AG182" s="100" t="s">
        <v>115</v>
      </c>
      <c r="AH182" s="100" t="s">
        <v>137</v>
      </c>
      <c r="AI182" s="100" t="s">
        <v>827</v>
      </c>
      <c r="AJ182">
        <f t="shared" si="13"/>
        <v>7</v>
      </c>
      <c r="AK182" t="str">
        <f t="shared" si="11"/>
        <v>Basin-And-Range Province</v>
      </c>
      <c r="AN182" t="s">
        <v>724</v>
      </c>
    </row>
    <row r="183" spans="31:40">
      <c r="AE183" t="str">
        <f t="shared" si="12"/>
        <v>ArizonaBasin-And-Range Province8</v>
      </c>
      <c r="AF183" t="str">
        <f t="shared" si="10"/>
        <v>Arizona</v>
      </c>
      <c r="AG183" s="100" t="s">
        <v>115</v>
      </c>
      <c r="AH183" s="100" t="s">
        <v>137</v>
      </c>
      <c r="AI183" s="100" t="s">
        <v>828</v>
      </c>
      <c r="AJ183">
        <f t="shared" si="13"/>
        <v>8</v>
      </c>
      <c r="AK183" t="str">
        <f t="shared" si="11"/>
        <v>Basin-And-Range Province</v>
      </c>
      <c r="AN183" t="s">
        <v>724</v>
      </c>
    </row>
    <row r="184" spans="31:40">
      <c r="AE184" t="str">
        <f t="shared" si="12"/>
        <v>ArizonaBasin-And-Range Province9</v>
      </c>
      <c r="AF184" t="str">
        <f t="shared" si="10"/>
        <v>Arizona</v>
      </c>
      <c r="AG184" s="100" t="s">
        <v>115</v>
      </c>
      <c r="AH184" s="100" t="s">
        <v>137</v>
      </c>
      <c r="AI184" s="100" t="s">
        <v>208</v>
      </c>
      <c r="AJ184">
        <f t="shared" si="13"/>
        <v>9</v>
      </c>
      <c r="AK184" t="str">
        <f t="shared" si="11"/>
        <v>Basin-And-Range Province</v>
      </c>
      <c r="AN184" t="s">
        <v>724</v>
      </c>
    </row>
    <row r="185" spans="31:40">
      <c r="AE185" t="str">
        <f t="shared" si="12"/>
        <v>ArizonaBasin-And-Range Province10</v>
      </c>
      <c r="AF185" t="str">
        <f t="shared" si="10"/>
        <v>Arizona</v>
      </c>
      <c r="AG185" s="100" t="s">
        <v>115</v>
      </c>
      <c r="AH185" s="100" t="s">
        <v>137</v>
      </c>
      <c r="AI185" s="100" t="s">
        <v>273</v>
      </c>
      <c r="AJ185">
        <f t="shared" si="13"/>
        <v>10</v>
      </c>
      <c r="AK185" t="str">
        <f t="shared" si="11"/>
        <v>Basin-And-Range Province</v>
      </c>
      <c r="AN185" t="s">
        <v>724</v>
      </c>
    </row>
    <row r="186" spans="31:40">
      <c r="AE186" t="str">
        <f t="shared" si="12"/>
        <v>ArizonaBlack Mesa Basin1</v>
      </c>
      <c r="AF186" t="str">
        <f t="shared" si="10"/>
        <v>Arizona</v>
      </c>
      <c r="AG186" s="100" t="s">
        <v>115</v>
      </c>
      <c r="AH186" s="100" t="s">
        <v>138</v>
      </c>
      <c r="AI186" s="100" t="s">
        <v>209</v>
      </c>
      <c r="AJ186">
        <f t="shared" si="13"/>
        <v>1</v>
      </c>
      <c r="AK186" t="str">
        <f t="shared" si="11"/>
        <v>Black Mesa Basin</v>
      </c>
      <c r="AN186" t="s">
        <v>724</v>
      </c>
    </row>
    <row r="187" spans="31:40">
      <c r="AE187" t="str">
        <f t="shared" si="12"/>
        <v>ArizonaBlack Mesa Basin2</v>
      </c>
      <c r="AF187" t="str">
        <f t="shared" si="10"/>
        <v>Arizona</v>
      </c>
      <c r="AG187" s="100" t="s">
        <v>115</v>
      </c>
      <c r="AH187" s="100" t="s">
        <v>138</v>
      </c>
      <c r="AI187" s="100" t="s">
        <v>825</v>
      </c>
      <c r="AJ187">
        <f t="shared" si="13"/>
        <v>2</v>
      </c>
      <c r="AK187" t="str">
        <f t="shared" si="11"/>
        <v>Black Mesa Basin</v>
      </c>
      <c r="AN187" t="s">
        <v>724</v>
      </c>
    </row>
    <row r="188" spans="31:40">
      <c r="AE188" t="str">
        <f t="shared" si="12"/>
        <v>ArizonaPedregosa Basin1</v>
      </c>
      <c r="AF188" t="str">
        <f t="shared" si="10"/>
        <v>Arizona</v>
      </c>
      <c r="AG188" s="100" t="s">
        <v>115</v>
      </c>
      <c r="AH188" s="100" t="s">
        <v>139</v>
      </c>
      <c r="AI188" s="100" t="s">
        <v>210</v>
      </c>
      <c r="AJ188">
        <f t="shared" si="13"/>
        <v>1</v>
      </c>
      <c r="AK188" t="str">
        <f t="shared" si="11"/>
        <v>Pedregosa Basin</v>
      </c>
      <c r="AN188" t="s">
        <v>724</v>
      </c>
    </row>
    <row r="189" spans="31:40">
      <c r="AE189" t="str">
        <f t="shared" si="12"/>
        <v>ArizonaPlateau Sedimentary Prov1</v>
      </c>
      <c r="AF189" t="str">
        <f t="shared" si="10"/>
        <v>Arizona</v>
      </c>
      <c r="AG189" s="100" t="s">
        <v>115</v>
      </c>
      <c r="AH189" s="100" t="s">
        <v>140</v>
      </c>
      <c r="AI189" s="100" t="s">
        <v>211</v>
      </c>
      <c r="AJ189">
        <f t="shared" si="13"/>
        <v>1</v>
      </c>
      <c r="AK189" t="str">
        <f t="shared" si="11"/>
        <v>Plateau Sedimentary Prov</v>
      </c>
      <c r="AN189" t="s">
        <v>724</v>
      </c>
    </row>
    <row r="190" spans="31:40">
      <c r="AE190" t="str">
        <f t="shared" si="12"/>
        <v>ArizonaPlateau Sedimentary Prov2</v>
      </c>
      <c r="AF190" t="str">
        <f t="shared" si="10"/>
        <v>Arizona</v>
      </c>
      <c r="AG190" s="100" t="s">
        <v>115</v>
      </c>
      <c r="AH190" s="100" t="s">
        <v>140</v>
      </c>
      <c r="AI190" s="100" t="s">
        <v>212</v>
      </c>
      <c r="AJ190">
        <f t="shared" si="13"/>
        <v>2</v>
      </c>
      <c r="AK190" t="str">
        <f t="shared" si="11"/>
        <v>Plateau Sedimentary Prov</v>
      </c>
      <c r="AN190" t="s">
        <v>724</v>
      </c>
    </row>
    <row r="191" spans="31:40">
      <c r="AE191" t="str">
        <f t="shared" si="12"/>
        <v>CaliforniaCapistrano Basin1</v>
      </c>
      <c r="AF191" t="str">
        <f t="shared" si="10"/>
        <v>California</v>
      </c>
      <c r="AG191" s="100" t="s">
        <v>116</v>
      </c>
      <c r="AH191" s="100" t="s">
        <v>141</v>
      </c>
      <c r="AI191" s="100" t="s">
        <v>213</v>
      </c>
      <c r="AJ191">
        <f t="shared" si="13"/>
        <v>1</v>
      </c>
      <c r="AK191" t="str">
        <f t="shared" si="11"/>
        <v>Capistrano Basin</v>
      </c>
      <c r="AN191" t="s">
        <v>724</v>
      </c>
    </row>
    <row r="192" spans="31:40">
      <c r="AE192" t="str">
        <f t="shared" si="12"/>
        <v>CaliforniaCoastal Basins1</v>
      </c>
      <c r="AF192" t="str">
        <f t="shared" si="10"/>
        <v>California</v>
      </c>
      <c r="AG192" s="100" t="s">
        <v>116</v>
      </c>
      <c r="AH192" s="100" t="s">
        <v>142</v>
      </c>
      <c r="AI192" s="100" t="s">
        <v>214</v>
      </c>
      <c r="AJ192">
        <f t="shared" si="13"/>
        <v>1</v>
      </c>
      <c r="AK192" t="str">
        <f t="shared" si="11"/>
        <v>Coastal Basins</v>
      </c>
      <c r="AN192" t="s">
        <v>724</v>
      </c>
    </row>
    <row r="193" spans="31:40">
      <c r="AE193" t="str">
        <f t="shared" si="12"/>
        <v>CaliforniaCoastal Basins2</v>
      </c>
      <c r="AF193" t="str">
        <f t="shared" si="10"/>
        <v>California</v>
      </c>
      <c r="AG193" s="100" t="s">
        <v>116</v>
      </c>
      <c r="AH193" s="100" t="s">
        <v>142</v>
      </c>
      <c r="AI193" s="100" t="s">
        <v>215</v>
      </c>
      <c r="AJ193">
        <f t="shared" si="13"/>
        <v>2</v>
      </c>
      <c r="AK193" t="str">
        <f t="shared" si="11"/>
        <v>Coastal Basins</v>
      </c>
      <c r="AN193" t="s">
        <v>724</v>
      </c>
    </row>
    <row r="194" spans="31:40">
      <c r="AE194" t="str">
        <f t="shared" si="12"/>
        <v>CaliforniaEel River Basin1</v>
      </c>
      <c r="AF194" t="str">
        <f t="shared" ref="AF194:AF257" si="16">IFERROR(VLOOKUP(AG194,$Z$4:$AA$17,2,FALSE),"Not included")</f>
        <v>California</v>
      </c>
      <c r="AG194" s="100" t="s">
        <v>116</v>
      </c>
      <c r="AH194" s="100" t="s">
        <v>143</v>
      </c>
      <c r="AI194" s="100" t="s">
        <v>216</v>
      </c>
      <c r="AJ194">
        <f t="shared" si="13"/>
        <v>1</v>
      </c>
      <c r="AK194" t="str">
        <f t="shared" ref="AK194:AK257" si="17">IF(AF194="Not included","Not Include",VLOOKUP(AH194,$AN$3:$AQ$104,3,FALSE))</f>
        <v>Eel River Basin</v>
      </c>
      <c r="AN194" t="s">
        <v>724</v>
      </c>
    </row>
    <row r="195" spans="31:40">
      <c r="AE195" t="str">
        <f t="shared" ref="AE195:AE258" si="18">AF195&amp;AK195&amp;AJ195</f>
        <v>CaliforniaGreat Basin Province1</v>
      </c>
      <c r="AF195" t="str">
        <f t="shared" si="16"/>
        <v>California</v>
      </c>
      <c r="AG195" s="100" t="s">
        <v>116</v>
      </c>
      <c r="AH195" s="100" t="s">
        <v>144</v>
      </c>
      <c r="AI195" s="100" t="s">
        <v>877</v>
      </c>
      <c r="AJ195">
        <f t="shared" ref="AJ195:AJ258" si="19">IF(AND(AG195=AG194,AH195=AH194),AJ194+1,1)</f>
        <v>1</v>
      </c>
      <c r="AK195" t="str">
        <f t="shared" si="17"/>
        <v>Great Basin Province</v>
      </c>
      <c r="AN195" t="s">
        <v>724</v>
      </c>
    </row>
    <row r="196" spans="31:40">
      <c r="AE196" t="str">
        <f t="shared" si="18"/>
        <v>CaliforniaGreat Basin Province2</v>
      </c>
      <c r="AF196" t="str">
        <f t="shared" si="16"/>
        <v>California</v>
      </c>
      <c r="AG196" s="100" t="s">
        <v>116</v>
      </c>
      <c r="AH196" s="100" t="s">
        <v>144</v>
      </c>
      <c r="AI196" s="100" t="s">
        <v>883</v>
      </c>
      <c r="AJ196">
        <f t="shared" si="19"/>
        <v>2</v>
      </c>
      <c r="AK196" t="str">
        <f t="shared" si="17"/>
        <v>Great Basin Province</v>
      </c>
      <c r="AN196" t="s">
        <v>724</v>
      </c>
    </row>
    <row r="197" spans="31:40">
      <c r="AE197" t="str">
        <f t="shared" si="18"/>
        <v>CaliforniaKlamath Mountains Province1</v>
      </c>
      <c r="AF197" t="str">
        <f t="shared" si="16"/>
        <v>California</v>
      </c>
      <c r="AG197" s="100" t="s">
        <v>116</v>
      </c>
      <c r="AH197" s="100" t="s">
        <v>145</v>
      </c>
      <c r="AI197" s="100" t="s">
        <v>875</v>
      </c>
      <c r="AJ197">
        <f t="shared" si="19"/>
        <v>1</v>
      </c>
      <c r="AK197" t="str">
        <f t="shared" si="17"/>
        <v>Klamath Mountains Province</v>
      </c>
      <c r="AN197" t="s">
        <v>724</v>
      </c>
    </row>
    <row r="198" spans="31:40">
      <c r="AE198" t="str">
        <f t="shared" si="18"/>
        <v>CaliforniaKlamath Mountains Province2</v>
      </c>
      <c r="AF198" t="str">
        <f t="shared" si="16"/>
        <v>California</v>
      </c>
      <c r="AG198" s="100" t="s">
        <v>116</v>
      </c>
      <c r="AH198" s="100" t="s">
        <v>145</v>
      </c>
      <c r="AI198" s="100" t="s">
        <v>217</v>
      </c>
      <c r="AJ198">
        <f t="shared" si="19"/>
        <v>2</v>
      </c>
      <c r="AK198" t="str">
        <f t="shared" si="17"/>
        <v>Klamath Mountains Province</v>
      </c>
      <c r="AN198" t="s">
        <v>724</v>
      </c>
    </row>
    <row r="199" spans="31:40">
      <c r="AE199" t="str">
        <f t="shared" si="18"/>
        <v>CaliforniaKlamath Mountains Province3</v>
      </c>
      <c r="AF199" t="str">
        <f t="shared" si="16"/>
        <v>California</v>
      </c>
      <c r="AG199" s="100" t="s">
        <v>116</v>
      </c>
      <c r="AH199" s="100" t="s">
        <v>145</v>
      </c>
      <c r="AI199" s="100" t="s">
        <v>884</v>
      </c>
      <c r="AJ199">
        <f t="shared" si="19"/>
        <v>3</v>
      </c>
      <c r="AK199" t="str">
        <f t="shared" si="17"/>
        <v>Klamath Mountains Province</v>
      </c>
      <c r="AN199" t="s">
        <v>724</v>
      </c>
    </row>
    <row r="200" spans="31:40">
      <c r="AE200" t="str">
        <f t="shared" si="18"/>
        <v>CaliforniaKlamath Mountains Province4</v>
      </c>
      <c r="AF200" t="str">
        <f t="shared" si="16"/>
        <v>California</v>
      </c>
      <c r="AG200" s="100" t="s">
        <v>116</v>
      </c>
      <c r="AH200" s="100" t="s">
        <v>145</v>
      </c>
      <c r="AI200" s="100" t="s">
        <v>885</v>
      </c>
      <c r="AJ200">
        <f t="shared" si="19"/>
        <v>4</v>
      </c>
      <c r="AK200" t="str">
        <f t="shared" si="17"/>
        <v>Klamath Mountains Province</v>
      </c>
      <c r="AN200" t="s">
        <v>724</v>
      </c>
    </row>
    <row r="201" spans="31:40">
      <c r="AE201" t="str">
        <f t="shared" si="18"/>
        <v>CaliforniaLos Angeles Basin1</v>
      </c>
      <c r="AF201" t="str">
        <f t="shared" si="16"/>
        <v>California</v>
      </c>
      <c r="AG201" s="100" t="s">
        <v>116</v>
      </c>
      <c r="AH201" s="100" t="s">
        <v>146</v>
      </c>
      <c r="AI201" s="100" t="s">
        <v>218</v>
      </c>
      <c r="AJ201">
        <f t="shared" si="19"/>
        <v>1</v>
      </c>
      <c r="AK201" t="str">
        <f t="shared" si="17"/>
        <v>Los Angeles Basin</v>
      </c>
      <c r="AN201" t="s">
        <v>724</v>
      </c>
    </row>
    <row r="202" spans="31:40">
      <c r="AE202" t="str">
        <f t="shared" si="18"/>
        <v>CaliforniaLos Angeles Basin2</v>
      </c>
      <c r="AF202" t="str">
        <f t="shared" si="16"/>
        <v>California</v>
      </c>
      <c r="AG202" s="100" t="s">
        <v>116</v>
      </c>
      <c r="AH202" s="100" t="s">
        <v>146</v>
      </c>
      <c r="AI202" s="100" t="s">
        <v>219</v>
      </c>
      <c r="AJ202">
        <f t="shared" si="19"/>
        <v>2</v>
      </c>
      <c r="AK202" t="str">
        <f t="shared" si="17"/>
        <v>Los Angeles Basin</v>
      </c>
      <c r="AN202" t="s">
        <v>724</v>
      </c>
    </row>
    <row r="203" spans="31:40">
      <c r="AE203" t="str">
        <f t="shared" si="18"/>
        <v>CaliforniaMojave Basin1</v>
      </c>
      <c r="AF203" t="str">
        <f t="shared" si="16"/>
        <v>California</v>
      </c>
      <c r="AG203" s="100" t="s">
        <v>116</v>
      </c>
      <c r="AH203" s="100" t="s">
        <v>147</v>
      </c>
      <c r="AI203" s="100" t="s">
        <v>220</v>
      </c>
      <c r="AJ203">
        <f t="shared" si="19"/>
        <v>1</v>
      </c>
      <c r="AK203" t="str">
        <f t="shared" si="17"/>
        <v>Mojave Basin</v>
      </c>
      <c r="AN203" t="s">
        <v>724</v>
      </c>
    </row>
    <row r="204" spans="31:40">
      <c r="AE204" t="str">
        <f t="shared" si="18"/>
        <v>CaliforniaNorthern Coast Range Prov1</v>
      </c>
      <c r="AF204" t="str">
        <f t="shared" si="16"/>
        <v>California</v>
      </c>
      <c r="AG204" s="100" t="s">
        <v>116</v>
      </c>
      <c r="AH204" s="100" t="s">
        <v>148</v>
      </c>
      <c r="AI204" s="100" t="s">
        <v>221</v>
      </c>
      <c r="AJ204">
        <f t="shared" si="19"/>
        <v>1</v>
      </c>
      <c r="AK204" t="str">
        <f t="shared" si="17"/>
        <v>Northern Coast Range Prov</v>
      </c>
      <c r="AN204" t="s">
        <v>724</v>
      </c>
    </row>
    <row r="205" spans="31:40">
      <c r="AE205" t="str">
        <f t="shared" si="18"/>
        <v>CaliforniaNorthern Coast Range Prov2</v>
      </c>
      <c r="AF205" t="str">
        <f t="shared" si="16"/>
        <v>California</v>
      </c>
      <c r="AG205" s="100" t="s">
        <v>116</v>
      </c>
      <c r="AH205" s="100" t="s">
        <v>148</v>
      </c>
      <c r="AI205" s="100" t="s">
        <v>878</v>
      </c>
      <c r="AJ205">
        <f t="shared" si="19"/>
        <v>2</v>
      </c>
      <c r="AK205" t="str">
        <f t="shared" si="17"/>
        <v>Northern Coast Range Prov</v>
      </c>
      <c r="AN205" t="s">
        <v>724</v>
      </c>
    </row>
    <row r="206" spans="31:40">
      <c r="AE206" t="str">
        <f t="shared" si="18"/>
        <v>CaliforniaNorthern Coast Range Prov3</v>
      </c>
      <c r="AF206" t="str">
        <f t="shared" si="16"/>
        <v>California</v>
      </c>
      <c r="AG206" s="100" t="s">
        <v>116</v>
      </c>
      <c r="AH206" s="100" t="s">
        <v>148</v>
      </c>
      <c r="AI206" s="100" t="s">
        <v>881</v>
      </c>
      <c r="AJ206">
        <f t="shared" si="19"/>
        <v>3</v>
      </c>
      <c r="AK206" t="str">
        <f t="shared" si="17"/>
        <v>Northern Coast Range Prov</v>
      </c>
      <c r="AN206" t="s">
        <v>724</v>
      </c>
    </row>
    <row r="207" spans="31:40">
      <c r="AE207" t="str">
        <f t="shared" si="18"/>
        <v>CaliforniaNorthern Coast Range Prov4</v>
      </c>
      <c r="AF207" t="str">
        <f t="shared" si="16"/>
        <v>California</v>
      </c>
      <c r="AG207" s="100" t="s">
        <v>116</v>
      </c>
      <c r="AH207" s="100" t="s">
        <v>148</v>
      </c>
      <c r="AI207" s="100" t="s">
        <v>222</v>
      </c>
      <c r="AJ207">
        <f t="shared" si="19"/>
        <v>4</v>
      </c>
      <c r="AK207" t="str">
        <f t="shared" si="17"/>
        <v>Northern Coast Range Prov</v>
      </c>
      <c r="AN207" t="s">
        <v>724</v>
      </c>
    </row>
    <row r="208" spans="31:40">
      <c r="AE208" t="str">
        <f t="shared" si="18"/>
        <v>CaliforniaNorthern Coast Range Prov5</v>
      </c>
      <c r="AF208" t="str">
        <f t="shared" si="16"/>
        <v>California</v>
      </c>
      <c r="AG208" s="100" t="s">
        <v>116</v>
      </c>
      <c r="AH208" s="100" t="s">
        <v>148</v>
      </c>
      <c r="AI208" s="100" t="s">
        <v>223</v>
      </c>
      <c r="AJ208">
        <f t="shared" si="19"/>
        <v>5</v>
      </c>
      <c r="AK208" t="str">
        <f t="shared" si="17"/>
        <v>Northern Coast Range Prov</v>
      </c>
      <c r="AN208" t="s">
        <v>724</v>
      </c>
    </row>
    <row r="209" spans="31:40">
      <c r="AE209" t="str">
        <f t="shared" si="18"/>
        <v>CaliforniaNorthern Coast Range Prov6</v>
      </c>
      <c r="AF209" t="str">
        <f t="shared" si="16"/>
        <v>California</v>
      </c>
      <c r="AG209" s="100" t="s">
        <v>116</v>
      </c>
      <c r="AH209" s="100" t="s">
        <v>148</v>
      </c>
      <c r="AI209" s="100" t="s">
        <v>224</v>
      </c>
      <c r="AJ209">
        <f t="shared" si="19"/>
        <v>6</v>
      </c>
      <c r="AK209" t="str">
        <f t="shared" si="17"/>
        <v>Northern Coast Range Prov</v>
      </c>
      <c r="AN209" t="s">
        <v>724</v>
      </c>
    </row>
    <row r="210" spans="31:40">
      <c r="AE210" t="str">
        <f t="shared" si="18"/>
        <v>CaliforniaSacramento Basin1</v>
      </c>
      <c r="AF210" t="str">
        <f t="shared" si="16"/>
        <v>California</v>
      </c>
      <c r="AG210" s="100" t="s">
        <v>116</v>
      </c>
      <c r="AH210" s="100" t="s">
        <v>149</v>
      </c>
      <c r="AI210" s="100" t="s">
        <v>225</v>
      </c>
      <c r="AJ210">
        <f t="shared" si="19"/>
        <v>1</v>
      </c>
      <c r="AK210" t="str">
        <f t="shared" si="17"/>
        <v>Sacramento Basin</v>
      </c>
      <c r="AN210" t="s">
        <v>724</v>
      </c>
    </row>
    <row r="211" spans="31:40">
      <c r="AE211" t="str">
        <f t="shared" si="18"/>
        <v>CaliforniaSacramento Basin2</v>
      </c>
      <c r="AF211" t="str">
        <f t="shared" si="16"/>
        <v>California</v>
      </c>
      <c r="AG211" s="100" t="s">
        <v>116</v>
      </c>
      <c r="AH211" s="100" t="s">
        <v>149</v>
      </c>
      <c r="AI211" s="100" t="s">
        <v>226</v>
      </c>
      <c r="AJ211">
        <f t="shared" si="19"/>
        <v>2</v>
      </c>
      <c r="AK211" t="str">
        <f t="shared" si="17"/>
        <v>Sacramento Basin</v>
      </c>
      <c r="AN211" t="s">
        <v>724</v>
      </c>
    </row>
    <row r="212" spans="31:40">
      <c r="AE212" t="str">
        <f t="shared" si="18"/>
        <v>CaliforniaSacramento Basin3</v>
      </c>
      <c r="AF212" t="str">
        <f t="shared" si="16"/>
        <v>California</v>
      </c>
      <c r="AG212" s="100" t="s">
        <v>116</v>
      </c>
      <c r="AH212" s="100" t="s">
        <v>149</v>
      </c>
      <c r="AI212" s="100" t="s">
        <v>227</v>
      </c>
      <c r="AJ212">
        <f t="shared" si="19"/>
        <v>3</v>
      </c>
      <c r="AK212" t="str">
        <f t="shared" si="17"/>
        <v>Sacramento Basin</v>
      </c>
      <c r="AN212" t="s">
        <v>724</v>
      </c>
    </row>
    <row r="213" spans="31:40">
      <c r="AE213" t="str">
        <f t="shared" si="18"/>
        <v>CaliforniaSacramento Basin4</v>
      </c>
      <c r="AF213" t="str">
        <f t="shared" si="16"/>
        <v>California</v>
      </c>
      <c r="AG213" s="100" t="s">
        <v>116</v>
      </c>
      <c r="AH213" s="100" t="s">
        <v>149</v>
      </c>
      <c r="AI213" s="100" t="s">
        <v>228</v>
      </c>
      <c r="AJ213">
        <f t="shared" si="19"/>
        <v>4</v>
      </c>
      <c r="AK213" t="str">
        <f t="shared" si="17"/>
        <v>Sacramento Basin</v>
      </c>
      <c r="AN213" t="s">
        <v>724</v>
      </c>
    </row>
    <row r="214" spans="31:40">
      <c r="AE214" t="str">
        <f t="shared" si="18"/>
        <v>CaliforniaSacramento Basin5</v>
      </c>
      <c r="AF214" t="str">
        <f t="shared" si="16"/>
        <v>California</v>
      </c>
      <c r="AG214" s="100" t="s">
        <v>116</v>
      </c>
      <c r="AH214" s="100" t="s">
        <v>149</v>
      </c>
      <c r="AI214" s="100" t="s">
        <v>229</v>
      </c>
      <c r="AJ214">
        <f t="shared" si="19"/>
        <v>5</v>
      </c>
      <c r="AK214" t="str">
        <f t="shared" si="17"/>
        <v>Sacramento Basin</v>
      </c>
      <c r="AN214" t="s">
        <v>724</v>
      </c>
    </row>
    <row r="215" spans="31:40">
      <c r="AE215" t="str">
        <f t="shared" si="18"/>
        <v>CaliforniaSacramento Basin6</v>
      </c>
      <c r="AF215" t="str">
        <f t="shared" si="16"/>
        <v>California</v>
      </c>
      <c r="AG215" s="100" t="s">
        <v>116</v>
      </c>
      <c r="AH215" s="100" t="s">
        <v>149</v>
      </c>
      <c r="AI215" s="100" t="s">
        <v>230</v>
      </c>
      <c r="AJ215">
        <f t="shared" si="19"/>
        <v>6</v>
      </c>
      <c r="AK215" t="str">
        <f t="shared" si="17"/>
        <v>Sacramento Basin</v>
      </c>
      <c r="AN215" t="s">
        <v>724</v>
      </c>
    </row>
    <row r="216" spans="31:40">
      <c r="AE216" t="str">
        <f t="shared" si="18"/>
        <v>CaliforniaSacramento Basin7</v>
      </c>
      <c r="AF216" t="str">
        <f t="shared" si="16"/>
        <v>California</v>
      </c>
      <c r="AG216" s="100" t="s">
        <v>116</v>
      </c>
      <c r="AH216" s="100" t="s">
        <v>149</v>
      </c>
      <c r="AI216" s="100" t="s">
        <v>231</v>
      </c>
      <c r="AJ216">
        <f t="shared" si="19"/>
        <v>7</v>
      </c>
      <c r="AK216" t="str">
        <f t="shared" si="17"/>
        <v>Sacramento Basin</v>
      </c>
      <c r="AN216" t="s">
        <v>724</v>
      </c>
    </row>
    <row r="217" spans="31:40">
      <c r="AE217" t="str">
        <f t="shared" si="18"/>
        <v>CaliforniaSacramento Basin8</v>
      </c>
      <c r="AF217" t="str">
        <f t="shared" si="16"/>
        <v>California</v>
      </c>
      <c r="AG217" s="100" t="s">
        <v>116</v>
      </c>
      <c r="AH217" s="100" t="s">
        <v>149</v>
      </c>
      <c r="AI217" s="100" t="s">
        <v>232</v>
      </c>
      <c r="AJ217">
        <f t="shared" si="19"/>
        <v>8</v>
      </c>
      <c r="AK217" t="str">
        <f t="shared" si="17"/>
        <v>Sacramento Basin</v>
      </c>
      <c r="AN217" t="s">
        <v>724</v>
      </c>
    </row>
    <row r="218" spans="31:40">
      <c r="AE218" t="str">
        <f t="shared" si="18"/>
        <v>CaliforniaSacramento Basin9</v>
      </c>
      <c r="AF218" t="str">
        <f t="shared" si="16"/>
        <v>California</v>
      </c>
      <c r="AG218" s="100" t="s">
        <v>116</v>
      </c>
      <c r="AH218" s="100" t="s">
        <v>149</v>
      </c>
      <c r="AI218" s="100" t="s">
        <v>233</v>
      </c>
      <c r="AJ218">
        <f t="shared" si="19"/>
        <v>9</v>
      </c>
      <c r="AK218" t="str">
        <f t="shared" si="17"/>
        <v>Sacramento Basin</v>
      </c>
      <c r="AN218" t="s">
        <v>724</v>
      </c>
    </row>
    <row r="219" spans="31:40">
      <c r="AE219" t="str">
        <f t="shared" si="18"/>
        <v>CaliforniaSacramento Basin10</v>
      </c>
      <c r="AF219" t="str">
        <f t="shared" si="16"/>
        <v>California</v>
      </c>
      <c r="AG219" s="100" t="s">
        <v>116</v>
      </c>
      <c r="AH219" s="100" t="s">
        <v>149</v>
      </c>
      <c r="AI219" s="100" t="s">
        <v>234</v>
      </c>
      <c r="AJ219">
        <f t="shared" si="19"/>
        <v>10</v>
      </c>
      <c r="AK219" t="str">
        <f t="shared" si="17"/>
        <v>Sacramento Basin</v>
      </c>
      <c r="AN219" t="s">
        <v>724</v>
      </c>
    </row>
    <row r="220" spans="31:40">
      <c r="AE220" t="str">
        <f t="shared" si="18"/>
        <v>CaliforniaSalton Basin1</v>
      </c>
      <c r="AF220" t="str">
        <f t="shared" si="16"/>
        <v>California</v>
      </c>
      <c r="AG220" s="100" t="s">
        <v>116</v>
      </c>
      <c r="AH220" s="100" t="s">
        <v>150</v>
      </c>
      <c r="AI220" s="100" t="s">
        <v>876</v>
      </c>
      <c r="AJ220">
        <f t="shared" si="19"/>
        <v>1</v>
      </c>
      <c r="AK220" t="str">
        <f t="shared" si="17"/>
        <v>Salton Basin</v>
      </c>
      <c r="AN220" t="s">
        <v>724</v>
      </c>
    </row>
    <row r="221" spans="31:40">
      <c r="AE221" t="str">
        <f t="shared" si="18"/>
        <v>CaliforniaSalton Basin2</v>
      </c>
      <c r="AF221" t="str">
        <f t="shared" si="16"/>
        <v>California</v>
      </c>
      <c r="AG221" s="100" t="s">
        <v>116</v>
      </c>
      <c r="AH221" s="100" t="s">
        <v>150</v>
      </c>
      <c r="AI221" s="100" t="s">
        <v>235</v>
      </c>
      <c r="AJ221">
        <f t="shared" si="19"/>
        <v>2</v>
      </c>
      <c r="AK221" t="str">
        <f t="shared" si="17"/>
        <v>Salton Basin</v>
      </c>
      <c r="AN221" t="s">
        <v>724</v>
      </c>
    </row>
    <row r="222" spans="31:40">
      <c r="AE222" t="str">
        <f t="shared" si="18"/>
        <v>CaliforniaSan Joaquin Basin1</v>
      </c>
      <c r="AF222" t="str">
        <f t="shared" si="16"/>
        <v>California</v>
      </c>
      <c r="AG222" s="100" t="s">
        <v>116</v>
      </c>
      <c r="AH222" s="100" t="s">
        <v>151</v>
      </c>
      <c r="AI222" s="100" t="s">
        <v>236</v>
      </c>
      <c r="AJ222">
        <f t="shared" si="19"/>
        <v>1</v>
      </c>
      <c r="AK222" t="str">
        <f t="shared" si="17"/>
        <v>San Joaquin Basin</v>
      </c>
      <c r="AN222" t="s">
        <v>724</v>
      </c>
    </row>
    <row r="223" spans="31:40">
      <c r="AE223" t="str">
        <f t="shared" si="18"/>
        <v>CaliforniaSan Joaquin Basin2</v>
      </c>
      <c r="AF223" t="str">
        <f t="shared" si="16"/>
        <v>California</v>
      </c>
      <c r="AG223" s="100" t="s">
        <v>116</v>
      </c>
      <c r="AH223" s="100" t="s">
        <v>151</v>
      </c>
      <c r="AI223" s="100" t="s">
        <v>237</v>
      </c>
      <c r="AJ223">
        <f t="shared" si="19"/>
        <v>2</v>
      </c>
      <c r="AK223" t="str">
        <f t="shared" si="17"/>
        <v>San Joaquin Basin</v>
      </c>
      <c r="AN223" t="s">
        <v>724</v>
      </c>
    </row>
    <row r="224" spans="31:40">
      <c r="AE224" t="str">
        <f t="shared" si="18"/>
        <v>CaliforniaSan Joaquin Basin3</v>
      </c>
      <c r="AF224" t="str">
        <f t="shared" si="16"/>
        <v>California</v>
      </c>
      <c r="AG224" s="100" t="s">
        <v>116</v>
      </c>
      <c r="AH224" s="100" t="s">
        <v>151</v>
      </c>
      <c r="AI224" s="100" t="s">
        <v>238</v>
      </c>
      <c r="AJ224">
        <f t="shared" si="19"/>
        <v>3</v>
      </c>
      <c r="AK224" t="str">
        <f t="shared" si="17"/>
        <v>San Joaquin Basin</v>
      </c>
      <c r="AN224" t="s">
        <v>724</v>
      </c>
    </row>
    <row r="225" spans="31:40">
      <c r="AE225" t="str">
        <f t="shared" si="18"/>
        <v>CaliforniaSan Joaquin Basin4</v>
      </c>
      <c r="AF225" t="str">
        <f t="shared" si="16"/>
        <v>California</v>
      </c>
      <c r="AG225" s="100" t="s">
        <v>116</v>
      </c>
      <c r="AH225" s="100" t="s">
        <v>151</v>
      </c>
      <c r="AI225" s="100" t="s">
        <v>239</v>
      </c>
      <c r="AJ225">
        <f t="shared" si="19"/>
        <v>4</v>
      </c>
      <c r="AK225" t="str">
        <f t="shared" si="17"/>
        <v>San Joaquin Basin</v>
      </c>
      <c r="AN225" t="s">
        <v>724</v>
      </c>
    </row>
    <row r="226" spans="31:40">
      <c r="AE226" t="str">
        <f t="shared" si="18"/>
        <v>CaliforniaSan Joaquin Basin5</v>
      </c>
      <c r="AF226" t="str">
        <f t="shared" si="16"/>
        <v>California</v>
      </c>
      <c r="AG226" s="100" t="s">
        <v>116</v>
      </c>
      <c r="AH226" s="100" t="s">
        <v>151</v>
      </c>
      <c r="AI226" s="100" t="s">
        <v>240</v>
      </c>
      <c r="AJ226">
        <f t="shared" si="19"/>
        <v>5</v>
      </c>
      <c r="AK226" t="str">
        <f t="shared" si="17"/>
        <v>San Joaquin Basin</v>
      </c>
      <c r="AN226" t="s">
        <v>724</v>
      </c>
    </row>
    <row r="227" spans="31:40">
      <c r="AE227" t="str">
        <f t="shared" si="18"/>
        <v>CaliforniaSan Joaquin Basin6</v>
      </c>
      <c r="AF227" t="str">
        <f t="shared" si="16"/>
        <v>California</v>
      </c>
      <c r="AG227" s="100" t="s">
        <v>116</v>
      </c>
      <c r="AH227" s="100" t="s">
        <v>151</v>
      </c>
      <c r="AI227" s="100" t="s">
        <v>241</v>
      </c>
      <c r="AJ227">
        <f t="shared" si="19"/>
        <v>6</v>
      </c>
      <c r="AK227" t="str">
        <f t="shared" si="17"/>
        <v>San Joaquin Basin</v>
      </c>
      <c r="AN227" t="s">
        <v>724</v>
      </c>
    </row>
    <row r="228" spans="31:40">
      <c r="AE228" t="str">
        <f t="shared" si="18"/>
        <v>CaliforniaSan Joaquin Basin7</v>
      </c>
      <c r="AF228" t="str">
        <f t="shared" si="16"/>
        <v>California</v>
      </c>
      <c r="AG228" s="100" t="s">
        <v>116</v>
      </c>
      <c r="AH228" s="100" t="s">
        <v>151</v>
      </c>
      <c r="AI228" s="100" t="s">
        <v>242</v>
      </c>
      <c r="AJ228">
        <f t="shared" si="19"/>
        <v>7</v>
      </c>
      <c r="AK228" t="str">
        <f t="shared" si="17"/>
        <v>San Joaquin Basin</v>
      </c>
      <c r="AN228" t="s">
        <v>724</v>
      </c>
    </row>
    <row r="229" spans="31:40">
      <c r="AE229" t="str">
        <f t="shared" si="18"/>
        <v>CaliforniaSan Joaquin Basin8</v>
      </c>
      <c r="AF229" t="str">
        <f t="shared" si="16"/>
        <v>California</v>
      </c>
      <c r="AG229" s="100" t="s">
        <v>116</v>
      </c>
      <c r="AH229" s="100" t="s">
        <v>151</v>
      </c>
      <c r="AI229" s="100" t="s">
        <v>243</v>
      </c>
      <c r="AJ229">
        <f t="shared" si="19"/>
        <v>8</v>
      </c>
      <c r="AK229" t="str">
        <f t="shared" si="17"/>
        <v>San Joaquin Basin</v>
      </c>
      <c r="AN229" t="s">
        <v>724</v>
      </c>
    </row>
    <row r="230" spans="31:40">
      <c r="AE230" t="str">
        <f t="shared" si="18"/>
        <v>CaliforniaSanta Cruz Basin1</v>
      </c>
      <c r="AF230" t="str">
        <f t="shared" si="16"/>
        <v>California</v>
      </c>
      <c r="AG230" s="100" t="s">
        <v>116</v>
      </c>
      <c r="AH230" s="100" t="s">
        <v>152</v>
      </c>
      <c r="AI230" s="100" t="s">
        <v>244</v>
      </c>
      <c r="AJ230">
        <f t="shared" si="19"/>
        <v>1</v>
      </c>
      <c r="AK230" t="str">
        <f t="shared" si="17"/>
        <v>Santa Cruz Basin</v>
      </c>
      <c r="AN230" t="s">
        <v>724</v>
      </c>
    </row>
    <row r="231" spans="31:40">
      <c r="AE231" t="str">
        <f t="shared" si="18"/>
        <v>CaliforniaSanta Cruz Basin2</v>
      </c>
      <c r="AF231" t="str">
        <f t="shared" si="16"/>
        <v>California</v>
      </c>
      <c r="AG231" s="100" t="s">
        <v>116</v>
      </c>
      <c r="AH231" s="100" t="s">
        <v>152</v>
      </c>
      <c r="AI231" s="100" t="s">
        <v>245</v>
      </c>
      <c r="AJ231">
        <f t="shared" si="19"/>
        <v>2</v>
      </c>
      <c r="AK231" t="str">
        <f t="shared" si="17"/>
        <v>Santa Cruz Basin</v>
      </c>
      <c r="AN231" t="s">
        <v>724</v>
      </c>
    </row>
    <row r="232" spans="31:40">
      <c r="AE232" t="str">
        <f t="shared" si="18"/>
        <v>CaliforniaSanta Cruz Basin3</v>
      </c>
      <c r="AF232" t="str">
        <f t="shared" si="16"/>
        <v>California</v>
      </c>
      <c r="AG232" s="100" t="s">
        <v>116</v>
      </c>
      <c r="AH232" s="100" t="s">
        <v>152</v>
      </c>
      <c r="AI232" s="100" t="s">
        <v>246</v>
      </c>
      <c r="AJ232">
        <f t="shared" si="19"/>
        <v>3</v>
      </c>
      <c r="AK232" t="str">
        <f t="shared" si="17"/>
        <v>Santa Cruz Basin</v>
      </c>
      <c r="AN232" t="s">
        <v>724</v>
      </c>
    </row>
    <row r="233" spans="31:40">
      <c r="AE233" t="str">
        <f t="shared" si="18"/>
        <v>CaliforniaSanta Cruz Basin4</v>
      </c>
      <c r="AF233" t="str">
        <f t="shared" si="16"/>
        <v>California</v>
      </c>
      <c r="AG233" s="100" t="s">
        <v>116</v>
      </c>
      <c r="AH233" s="100" t="s">
        <v>152</v>
      </c>
      <c r="AI233" s="100" t="s">
        <v>828</v>
      </c>
      <c r="AJ233">
        <f t="shared" si="19"/>
        <v>4</v>
      </c>
      <c r="AK233" t="str">
        <f t="shared" si="17"/>
        <v>Santa Cruz Basin</v>
      </c>
      <c r="AN233" t="s">
        <v>724</v>
      </c>
    </row>
    <row r="234" spans="31:40">
      <c r="AE234" t="str">
        <f t="shared" si="18"/>
        <v>CaliforniaSanta Maria Basin1</v>
      </c>
      <c r="AF234" t="str">
        <f t="shared" si="16"/>
        <v>California</v>
      </c>
      <c r="AG234" s="100" t="s">
        <v>116</v>
      </c>
      <c r="AH234" s="100" t="s">
        <v>153</v>
      </c>
      <c r="AI234" s="100" t="s">
        <v>247</v>
      </c>
      <c r="AJ234">
        <f t="shared" si="19"/>
        <v>1</v>
      </c>
      <c r="AK234" t="str">
        <f t="shared" si="17"/>
        <v>Santa Maria Basin</v>
      </c>
      <c r="AN234" t="s">
        <v>724</v>
      </c>
    </row>
    <row r="235" spans="31:40">
      <c r="AE235" t="str">
        <f t="shared" si="18"/>
        <v>CaliforniaSierra Nevada Province1</v>
      </c>
      <c r="AF235" t="str">
        <f t="shared" si="16"/>
        <v>California</v>
      </c>
      <c r="AG235" s="100" t="s">
        <v>116</v>
      </c>
      <c r="AH235" s="100" t="s">
        <v>154</v>
      </c>
      <c r="AI235" s="100" t="s">
        <v>873</v>
      </c>
      <c r="AJ235">
        <f t="shared" si="19"/>
        <v>1</v>
      </c>
      <c r="AK235" t="str">
        <f t="shared" si="17"/>
        <v>Sierra Nevada Province</v>
      </c>
      <c r="AN235" t="s">
        <v>724</v>
      </c>
    </row>
    <row r="236" spans="31:40">
      <c r="AE236" t="str">
        <f t="shared" si="18"/>
        <v>CaliforniaSierra Nevada Province2</v>
      </c>
      <c r="AF236" t="str">
        <f t="shared" si="16"/>
        <v>California</v>
      </c>
      <c r="AG236" s="100" t="s">
        <v>116</v>
      </c>
      <c r="AH236" s="100" t="s">
        <v>154</v>
      </c>
      <c r="AI236" s="100" t="s">
        <v>248</v>
      </c>
      <c r="AJ236">
        <f t="shared" si="19"/>
        <v>2</v>
      </c>
      <c r="AK236" t="str">
        <f t="shared" si="17"/>
        <v>Sierra Nevada Province</v>
      </c>
      <c r="AN236" t="s">
        <v>724</v>
      </c>
    </row>
    <row r="237" spans="31:40">
      <c r="AE237" t="str">
        <f t="shared" si="18"/>
        <v>CaliforniaSierra Nevada Province3</v>
      </c>
      <c r="AF237" t="str">
        <f t="shared" si="16"/>
        <v>California</v>
      </c>
      <c r="AG237" s="100" t="s">
        <v>116</v>
      </c>
      <c r="AH237" s="100" t="s">
        <v>154</v>
      </c>
      <c r="AI237" s="100" t="s">
        <v>874</v>
      </c>
      <c r="AJ237">
        <f t="shared" si="19"/>
        <v>3</v>
      </c>
      <c r="AK237" t="str">
        <f t="shared" si="17"/>
        <v>Sierra Nevada Province</v>
      </c>
      <c r="AN237" t="s">
        <v>724</v>
      </c>
    </row>
    <row r="238" spans="31:40">
      <c r="AE238" t="str">
        <f t="shared" si="18"/>
        <v>CaliforniaSierra Nevada Province4</v>
      </c>
      <c r="AF238" t="str">
        <f t="shared" si="16"/>
        <v>California</v>
      </c>
      <c r="AG238" s="100" t="s">
        <v>116</v>
      </c>
      <c r="AH238" s="100" t="s">
        <v>154</v>
      </c>
      <c r="AI238" s="100" t="s">
        <v>249</v>
      </c>
      <c r="AJ238">
        <f t="shared" si="19"/>
        <v>4</v>
      </c>
      <c r="AK238" t="str">
        <f t="shared" si="17"/>
        <v>Sierra Nevada Province</v>
      </c>
      <c r="AN238" t="s">
        <v>724</v>
      </c>
    </row>
    <row r="239" spans="31:40">
      <c r="AE239" t="str">
        <f t="shared" si="18"/>
        <v>CaliforniaSierra Nevada Province5</v>
      </c>
      <c r="AF239" t="str">
        <f t="shared" si="16"/>
        <v>California</v>
      </c>
      <c r="AG239" s="100" t="s">
        <v>116</v>
      </c>
      <c r="AH239" s="100" t="s">
        <v>154</v>
      </c>
      <c r="AI239" s="100" t="s">
        <v>880</v>
      </c>
      <c r="AJ239">
        <f t="shared" si="19"/>
        <v>5</v>
      </c>
      <c r="AK239" t="str">
        <f t="shared" si="17"/>
        <v>Sierra Nevada Province</v>
      </c>
      <c r="AN239" t="s">
        <v>724</v>
      </c>
    </row>
    <row r="240" spans="31:40">
      <c r="AE240" t="str">
        <f t="shared" si="18"/>
        <v>CaliforniaSierra Nevada Province6</v>
      </c>
      <c r="AF240" t="str">
        <f t="shared" si="16"/>
        <v>California</v>
      </c>
      <c r="AG240" s="100" t="s">
        <v>116</v>
      </c>
      <c r="AH240" s="100" t="s">
        <v>154</v>
      </c>
      <c r="AI240" s="100" t="s">
        <v>109</v>
      </c>
      <c r="AJ240">
        <f t="shared" si="19"/>
        <v>6</v>
      </c>
      <c r="AK240" t="str">
        <f t="shared" si="17"/>
        <v>Sierra Nevada Province</v>
      </c>
      <c r="AN240" t="s">
        <v>724</v>
      </c>
    </row>
    <row r="241" spans="31:40">
      <c r="AE241" t="str">
        <f t="shared" si="18"/>
        <v>CaliforniaSierra Nevada Province7</v>
      </c>
      <c r="AF241" t="str">
        <f t="shared" si="16"/>
        <v>California</v>
      </c>
      <c r="AG241" s="100" t="s">
        <v>116</v>
      </c>
      <c r="AH241" s="100" t="s">
        <v>154</v>
      </c>
      <c r="AI241" s="100" t="s">
        <v>250</v>
      </c>
      <c r="AJ241">
        <f t="shared" si="19"/>
        <v>7</v>
      </c>
      <c r="AK241" t="str">
        <f t="shared" si="17"/>
        <v>Sierra Nevada Province</v>
      </c>
      <c r="AN241" t="s">
        <v>724</v>
      </c>
    </row>
    <row r="242" spans="31:40">
      <c r="AE242" t="str">
        <f t="shared" si="18"/>
        <v>CaliforniaSierra Nevada Province8</v>
      </c>
      <c r="AF242" t="str">
        <f t="shared" si="16"/>
        <v>California</v>
      </c>
      <c r="AG242" s="100" t="s">
        <v>116</v>
      </c>
      <c r="AH242" s="100" t="s">
        <v>154</v>
      </c>
      <c r="AI242" s="100" t="s">
        <v>251</v>
      </c>
      <c r="AJ242">
        <f t="shared" si="19"/>
        <v>8</v>
      </c>
      <c r="AK242" t="str">
        <f t="shared" si="17"/>
        <v>Sierra Nevada Province</v>
      </c>
      <c r="AN242" t="s">
        <v>724</v>
      </c>
    </row>
    <row r="243" spans="31:40">
      <c r="AE243" t="str">
        <f t="shared" si="18"/>
        <v>CaliforniaSierra Nevada Province9</v>
      </c>
      <c r="AF243" t="str">
        <f t="shared" si="16"/>
        <v>California</v>
      </c>
      <c r="AG243" s="100" t="s">
        <v>116</v>
      </c>
      <c r="AH243" s="100" t="s">
        <v>154</v>
      </c>
      <c r="AI243" s="100" t="s">
        <v>252</v>
      </c>
      <c r="AJ243">
        <f t="shared" si="19"/>
        <v>9</v>
      </c>
      <c r="AK243" t="str">
        <f t="shared" si="17"/>
        <v>Sierra Nevada Province</v>
      </c>
      <c r="AN243" t="s">
        <v>724</v>
      </c>
    </row>
    <row r="244" spans="31:40">
      <c r="AE244" t="str">
        <f t="shared" si="18"/>
        <v>CaliforniaSierra Nevada Province10</v>
      </c>
      <c r="AF244" t="str">
        <f t="shared" si="16"/>
        <v>California</v>
      </c>
      <c r="AG244" s="100" t="s">
        <v>116</v>
      </c>
      <c r="AH244" s="100" t="s">
        <v>154</v>
      </c>
      <c r="AI244" s="100" t="s">
        <v>886</v>
      </c>
      <c r="AJ244">
        <f t="shared" si="19"/>
        <v>10</v>
      </c>
      <c r="AK244" t="str">
        <f t="shared" si="17"/>
        <v>Sierra Nevada Province</v>
      </c>
      <c r="AN244" t="s">
        <v>724</v>
      </c>
    </row>
    <row r="245" spans="31:40">
      <c r="AE245" t="str">
        <f t="shared" si="18"/>
        <v>CaliforniaSierra Nevada Province11</v>
      </c>
      <c r="AF245" t="str">
        <f t="shared" si="16"/>
        <v>California</v>
      </c>
      <c r="AG245" s="100" t="s">
        <v>116</v>
      </c>
      <c r="AH245" s="100" t="s">
        <v>154</v>
      </c>
      <c r="AI245" s="100" t="s">
        <v>253</v>
      </c>
      <c r="AJ245">
        <f t="shared" si="19"/>
        <v>11</v>
      </c>
      <c r="AK245" t="str">
        <f t="shared" si="17"/>
        <v>Sierra Nevada Province</v>
      </c>
      <c r="AN245" t="s">
        <v>724</v>
      </c>
    </row>
    <row r="246" spans="31:40">
      <c r="AE246" t="str">
        <f t="shared" si="18"/>
        <v>CaliforniaSouthern Oregon Basin1</v>
      </c>
      <c r="AF246" t="str">
        <f t="shared" si="16"/>
        <v>California</v>
      </c>
      <c r="AG246" s="100" t="s">
        <v>116</v>
      </c>
      <c r="AH246" s="100" t="s">
        <v>155</v>
      </c>
      <c r="AI246" s="100" t="s">
        <v>879</v>
      </c>
      <c r="AJ246">
        <f t="shared" si="19"/>
        <v>1</v>
      </c>
      <c r="AK246" t="str">
        <f t="shared" si="17"/>
        <v>Southern Oregon Basin</v>
      </c>
      <c r="AN246" t="s">
        <v>724</v>
      </c>
    </row>
    <row r="247" spans="31:40">
      <c r="AE247" t="str">
        <f t="shared" si="18"/>
        <v>CaliforniaSouthern Oregon Basin2</v>
      </c>
      <c r="AF247" t="str">
        <f t="shared" si="16"/>
        <v>California</v>
      </c>
      <c r="AG247" s="100" t="s">
        <v>116</v>
      </c>
      <c r="AH247" s="100" t="s">
        <v>155</v>
      </c>
      <c r="AI247" s="100" t="s">
        <v>882</v>
      </c>
      <c r="AJ247">
        <f t="shared" si="19"/>
        <v>2</v>
      </c>
      <c r="AK247" t="str">
        <f t="shared" si="17"/>
        <v>Southern Oregon Basin</v>
      </c>
      <c r="AN247" t="s">
        <v>724</v>
      </c>
    </row>
    <row r="248" spans="31:40">
      <c r="AE248" t="str">
        <f t="shared" si="18"/>
        <v>CaliforniaVentura Basin1</v>
      </c>
      <c r="AF248" t="str">
        <f t="shared" si="16"/>
        <v>California</v>
      </c>
      <c r="AG248" s="100" t="s">
        <v>116</v>
      </c>
      <c r="AH248" s="100" t="s">
        <v>156</v>
      </c>
      <c r="AI248" s="100" t="s">
        <v>254</v>
      </c>
      <c r="AJ248">
        <f t="shared" si="19"/>
        <v>1</v>
      </c>
      <c r="AK248" t="str">
        <f t="shared" si="17"/>
        <v>Ventura Basin</v>
      </c>
      <c r="AN248" t="s">
        <v>724</v>
      </c>
    </row>
    <row r="249" spans="31:40">
      <c r="AE249" t="str">
        <f t="shared" si="18"/>
        <v>ColoradoAnadarko Basin1</v>
      </c>
      <c r="AF249" t="str">
        <f t="shared" si="16"/>
        <v>Colorado</v>
      </c>
      <c r="AG249" s="100" t="s">
        <v>81</v>
      </c>
      <c r="AH249" s="100" t="s">
        <v>157</v>
      </c>
      <c r="AI249" s="100" t="s">
        <v>255</v>
      </c>
      <c r="AJ249">
        <f t="shared" si="19"/>
        <v>1</v>
      </c>
      <c r="AK249" t="str">
        <f t="shared" si="17"/>
        <v>Anadarko Basin</v>
      </c>
      <c r="AN249" t="s">
        <v>724</v>
      </c>
    </row>
    <row r="250" spans="31:40">
      <c r="AE250" t="str">
        <f t="shared" si="18"/>
        <v>ColoradoAnadarko Basin2</v>
      </c>
      <c r="AF250" t="str">
        <f t="shared" si="16"/>
        <v>Colorado</v>
      </c>
      <c r="AG250" s="100" t="s">
        <v>81</v>
      </c>
      <c r="AH250" s="100" t="s">
        <v>157</v>
      </c>
      <c r="AI250" s="100" t="s">
        <v>256</v>
      </c>
      <c r="AJ250">
        <f t="shared" si="19"/>
        <v>2</v>
      </c>
      <c r="AK250" t="str">
        <f t="shared" si="17"/>
        <v>Anadarko Basin</v>
      </c>
      <c r="AN250" t="s">
        <v>724</v>
      </c>
    </row>
    <row r="251" spans="31:40">
      <c r="AE251" t="str">
        <f t="shared" si="18"/>
        <v>ColoradoDenver1</v>
      </c>
      <c r="AF251" t="str">
        <f t="shared" si="16"/>
        <v>Colorado</v>
      </c>
      <c r="AG251" s="100" t="s">
        <v>81</v>
      </c>
      <c r="AH251" s="100" t="s">
        <v>634</v>
      </c>
      <c r="AI251" s="100" t="s">
        <v>257</v>
      </c>
      <c r="AJ251">
        <f t="shared" si="19"/>
        <v>1</v>
      </c>
      <c r="AK251" t="str">
        <f t="shared" si="17"/>
        <v>Denver</v>
      </c>
      <c r="AN251" t="s">
        <v>724</v>
      </c>
    </row>
    <row r="252" spans="31:40">
      <c r="AE252" t="str">
        <f t="shared" si="18"/>
        <v>ColoradoDenver2</v>
      </c>
      <c r="AF252" t="str">
        <f t="shared" si="16"/>
        <v>Colorado</v>
      </c>
      <c r="AG252" s="100" t="s">
        <v>81</v>
      </c>
      <c r="AH252" s="100" t="s">
        <v>634</v>
      </c>
      <c r="AI252" s="100" t="s">
        <v>258</v>
      </c>
      <c r="AJ252">
        <f t="shared" si="19"/>
        <v>2</v>
      </c>
      <c r="AK252" t="str">
        <f t="shared" si="17"/>
        <v>Denver</v>
      </c>
      <c r="AN252" t="s">
        <v>724</v>
      </c>
    </row>
    <row r="253" spans="31:40">
      <c r="AE253" t="str">
        <f t="shared" si="18"/>
        <v>ColoradoDenver3</v>
      </c>
      <c r="AF253" t="str">
        <f t="shared" si="16"/>
        <v>Colorado</v>
      </c>
      <c r="AG253" s="100" t="s">
        <v>81</v>
      </c>
      <c r="AH253" s="100" t="s">
        <v>634</v>
      </c>
      <c r="AI253" s="100" t="s">
        <v>259</v>
      </c>
      <c r="AJ253">
        <f t="shared" si="19"/>
        <v>3</v>
      </c>
      <c r="AK253" t="str">
        <f t="shared" si="17"/>
        <v>Denver</v>
      </c>
      <c r="AN253" t="s">
        <v>724</v>
      </c>
    </row>
    <row r="254" spans="31:40">
      <c r="AE254" t="str">
        <f t="shared" si="18"/>
        <v>ColoradoDenver4</v>
      </c>
      <c r="AF254" t="str">
        <f t="shared" si="16"/>
        <v>Colorado</v>
      </c>
      <c r="AG254" s="100" t="s">
        <v>81</v>
      </c>
      <c r="AH254" s="100" t="s">
        <v>634</v>
      </c>
      <c r="AI254" s="100" t="s">
        <v>260</v>
      </c>
      <c r="AJ254">
        <f t="shared" si="19"/>
        <v>4</v>
      </c>
      <c r="AK254" t="str">
        <f t="shared" si="17"/>
        <v>Denver</v>
      </c>
      <c r="AN254" t="s">
        <v>724</v>
      </c>
    </row>
    <row r="255" spans="31:40">
      <c r="AE255" t="str">
        <f t="shared" si="18"/>
        <v>ColoradoDenver5</v>
      </c>
      <c r="AF255" t="str">
        <f t="shared" si="16"/>
        <v>Colorado</v>
      </c>
      <c r="AG255" s="100" t="s">
        <v>81</v>
      </c>
      <c r="AH255" s="100" t="s">
        <v>634</v>
      </c>
      <c r="AI255" s="100" t="s">
        <v>261</v>
      </c>
      <c r="AJ255">
        <f t="shared" si="19"/>
        <v>5</v>
      </c>
      <c r="AK255" t="str">
        <f t="shared" si="17"/>
        <v>Denver</v>
      </c>
      <c r="AN255" t="s">
        <v>724</v>
      </c>
    </row>
    <row r="256" spans="31:40">
      <c r="AE256" t="str">
        <f t="shared" si="18"/>
        <v>ColoradoDenver6</v>
      </c>
      <c r="AF256" t="str">
        <f t="shared" si="16"/>
        <v>Colorado</v>
      </c>
      <c r="AG256" s="100" t="s">
        <v>81</v>
      </c>
      <c r="AH256" s="100" t="s">
        <v>634</v>
      </c>
      <c r="AI256" s="100" t="s">
        <v>65</v>
      </c>
      <c r="AJ256">
        <f t="shared" si="19"/>
        <v>6</v>
      </c>
      <c r="AK256" t="str">
        <f t="shared" si="17"/>
        <v>Denver</v>
      </c>
      <c r="AN256" t="s">
        <v>724</v>
      </c>
    </row>
    <row r="257" spans="31:40">
      <c r="AE257" t="str">
        <f t="shared" si="18"/>
        <v>ColoradoDenver7</v>
      </c>
      <c r="AF257" t="str">
        <f t="shared" si="16"/>
        <v>Colorado</v>
      </c>
      <c r="AG257" s="100" t="s">
        <v>81</v>
      </c>
      <c r="AH257" s="100" t="s">
        <v>634</v>
      </c>
      <c r="AI257" s="100" t="s">
        <v>892</v>
      </c>
      <c r="AJ257">
        <f t="shared" si="19"/>
        <v>7</v>
      </c>
      <c r="AK257" t="str">
        <f t="shared" si="17"/>
        <v>Denver</v>
      </c>
      <c r="AN257" t="s">
        <v>724</v>
      </c>
    </row>
    <row r="258" spans="31:40">
      <c r="AE258" t="str">
        <f t="shared" si="18"/>
        <v>ColoradoDenver8</v>
      </c>
      <c r="AF258" t="str">
        <f t="shared" ref="AF258:AF321" si="20">IFERROR(VLOOKUP(AG258,$Z$4:$AA$17,2,FALSE),"Not included")</f>
        <v>Colorado</v>
      </c>
      <c r="AG258" s="100" t="s">
        <v>81</v>
      </c>
      <c r="AH258" s="100" t="s">
        <v>634</v>
      </c>
      <c r="AI258" s="100" t="s">
        <v>262</v>
      </c>
      <c r="AJ258">
        <f t="shared" si="19"/>
        <v>8</v>
      </c>
      <c r="AK258" t="str">
        <f t="shared" ref="AK258:AK321" si="21">IF(AF258="Not included","Not Include",VLOOKUP(AH258,$AN$3:$AQ$104,3,FALSE))</f>
        <v>Denver</v>
      </c>
      <c r="AN258" t="s">
        <v>724</v>
      </c>
    </row>
    <row r="259" spans="31:40">
      <c r="AE259" t="str">
        <f t="shared" ref="AE259:AE322" si="22">AF259&amp;AK259&amp;AJ259</f>
        <v>ColoradoDenver9</v>
      </c>
      <c r="AF259" t="str">
        <f t="shared" si="20"/>
        <v>Colorado</v>
      </c>
      <c r="AG259" s="100" t="s">
        <v>81</v>
      </c>
      <c r="AH259" s="100" t="s">
        <v>634</v>
      </c>
      <c r="AI259" s="100" t="s">
        <v>263</v>
      </c>
      <c r="AJ259">
        <f t="shared" ref="AJ259:AJ322" si="23">IF(AND(AG259=AG258,AH259=AH258),AJ258+1,1)</f>
        <v>9</v>
      </c>
      <c r="AK259" t="str">
        <f t="shared" si="21"/>
        <v>Denver</v>
      </c>
      <c r="AN259" t="s">
        <v>724</v>
      </c>
    </row>
    <row r="260" spans="31:40">
      <c r="AE260" t="str">
        <f t="shared" si="22"/>
        <v>ColoradoDenver10</v>
      </c>
      <c r="AF260" t="str">
        <f t="shared" si="20"/>
        <v>Colorado</v>
      </c>
      <c r="AG260" s="100" t="s">
        <v>81</v>
      </c>
      <c r="AH260" s="100" t="s">
        <v>634</v>
      </c>
      <c r="AI260" s="100" t="s">
        <v>264</v>
      </c>
      <c r="AJ260">
        <f t="shared" si="23"/>
        <v>10</v>
      </c>
      <c r="AK260" t="str">
        <f t="shared" si="21"/>
        <v>Denver</v>
      </c>
      <c r="AN260" t="s">
        <v>724</v>
      </c>
    </row>
    <row r="261" spans="31:40">
      <c r="AE261" t="str">
        <f t="shared" si="22"/>
        <v>ColoradoDenver11</v>
      </c>
      <c r="AF261" t="str">
        <f t="shared" si="20"/>
        <v>Colorado</v>
      </c>
      <c r="AG261" s="100" t="s">
        <v>81</v>
      </c>
      <c r="AH261" s="100" t="s">
        <v>634</v>
      </c>
      <c r="AI261" s="100" t="s">
        <v>894</v>
      </c>
      <c r="AJ261">
        <f t="shared" si="23"/>
        <v>11</v>
      </c>
      <c r="AK261" t="str">
        <f t="shared" si="21"/>
        <v>Denver</v>
      </c>
      <c r="AN261" t="s">
        <v>724</v>
      </c>
    </row>
    <row r="262" spans="31:40">
      <c r="AE262" t="str">
        <f t="shared" si="22"/>
        <v>ColoradoDenver12</v>
      </c>
      <c r="AF262" t="str">
        <f t="shared" si="20"/>
        <v>Colorado</v>
      </c>
      <c r="AG262" s="100" t="s">
        <v>81</v>
      </c>
      <c r="AH262" s="100" t="s">
        <v>634</v>
      </c>
      <c r="AI262" s="100" t="s">
        <v>265</v>
      </c>
      <c r="AJ262">
        <f t="shared" si="23"/>
        <v>12</v>
      </c>
      <c r="AK262" t="str">
        <f t="shared" si="21"/>
        <v>Denver</v>
      </c>
      <c r="AN262" t="s">
        <v>724</v>
      </c>
    </row>
    <row r="263" spans="31:40">
      <c r="AE263" t="str">
        <f t="shared" si="22"/>
        <v>ColoradoDenver13</v>
      </c>
      <c r="AF263" t="str">
        <f t="shared" si="20"/>
        <v>Colorado</v>
      </c>
      <c r="AG263" s="100" t="s">
        <v>81</v>
      </c>
      <c r="AH263" s="100" t="s">
        <v>634</v>
      </c>
      <c r="AI263" s="100" t="s">
        <v>266</v>
      </c>
      <c r="AJ263">
        <f t="shared" si="23"/>
        <v>13</v>
      </c>
      <c r="AK263" t="str">
        <f t="shared" si="21"/>
        <v>Denver</v>
      </c>
      <c r="AN263" t="s">
        <v>724</v>
      </c>
    </row>
    <row r="264" spans="31:40">
      <c r="AE264" t="str">
        <f t="shared" si="22"/>
        <v>ColoradoDenver14</v>
      </c>
      <c r="AF264" t="str">
        <f t="shared" si="20"/>
        <v>Colorado</v>
      </c>
      <c r="AG264" s="100" t="s">
        <v>81</v>
      </c>
      <c r="AH264" s="100" t="s">
        <v>634</v>
      </c>
      <c r="AI264" s="100" t="s">
        <v>267</v>
      </c>
      <c r="AJ264">
        <f t="shared" si="23"/>
        <v>14</v>
      </c>
      <c r="AK264" t="str">
        <f t="shared" si="21"/>
        <v>Denver</v>
      </c>
      <c r="AN264" t="s">
        <v>724</v>
      </c>
    </row>
    <row r="265" spans="31:40">
      <c r="AE265" t="str">
        <f t="shared" si="22"/>
        <v>ColoradoDenver15</v>
      </c>
      <c r="AF265" t="str">
        <f t="shared" si="20"/>
        <v>Colorado</v>
      </c>
      <c r="AG265" s="100" t="s">
        <v>81</v>
      </c>
      <c r="AH265" s="100" t="s">
        <v>634</v>
      </c>
      <c r="AI265" s="100" t="s">
        <v>268</v>
      </c>
      <c r="AJ265">
        <f t="shared" si="23"/>
        <v>15</v>
      </c>
      <c r="AK265" t="str">
        <f t="shared" si="21"/>
        <v>Denver</v>
      </c>
      <c r="AN265" t="s">
        <v>724</v>
      </c>
    </row>
    <row r="266" spans="31:40">
      <c r="AE266" t="str">
        <f t="shared" si="22"/>
        <v>ColoradoDenver16</v>
      </c>
      <c r="AF266" t="str">
        <f t="shared" si="20"/>
        <v>Colorado</v>
      </c>
      <c r="AG266" s="100" t="s">
        <v>81</v>
      </c>
      <c r="AH266" s="100" t="s">
        <v>634</v>
      </c>
      <c r="AI266" s="100" t="s">
        <v>269</v>
      </c>
      <c r="AJ266">
        <f t="shared" si="23"/>
        <v>16</v>
      </c>
      <c r="AK266" t="str">
        <f t="shared" si="21"/>
        <v>Denver</v>
      </c>
      <c r="AN266" t="s">
        <v>724</v>
      </c>
    </row>
    <row r="267" spans="31:40">
      <c r="AE267" t="str">
        <f t="shared" si="22"/>
        <v>ColoradoDenver17</v>
      </c>
      <c r="AF267" t="str">
        <f t="shared" si="20"/>
        <v>Colorado</v>
      </c>
      <c r="AG267" s="100" t="s">
        <v>81</v>
      </c>
      <c r="AH267" s="100" t="s">
        <v>634</v>
      </c>
      <c r="AI267" s="100" t="s">
        <v>270</v>
      </c>
      <c r="AJ267">
        <f t="shared" si="23"/>
        <v>17</v>
      </c>
      <c r="AK267" t="str">
        <f t="shared" si="21"/>
        <v>Denver</v>
      </c>
      <c r="AN267" t="s">
        <v>724</v>
      </c>
    </row>
    <row r="268" spans="31:40">
      <c r="AE268" t="str">
        <f t="shared" si="22"/>
        <v>ColoradoDenver18</v>
      </c>
      <c r="AF268" t="str">
        <f t="shared" si="20"/>
        <v>Colorado</v>
      </c>
      <c r="AG268" s="100" t="s">
        <v>81</v>
      </c>
      <c r="AH268" s="100" t="s">
        <v>634</v>
      </c>
      <c r="AI268" s="100" t="s">
        <v>898</v>
      </c>
      <c r="AJ268">
        <f t="shared" si="23"/>
        <v>18</v>
      </c>
      <c r="AK268" t="str">
        <f t="shared" si="21"/>
        <v>Denver</v>
      </c>
      <c r="AN268" t="s">
        <v>724</v>
      </c>
    </row>
    <row r="269" spans="31:40">
      <c r="AE269" t="str">
        <f t="shared" si="22"/>
        <v>ColoradoDenver19</v>
      </c>
      <c r="AF269" t="str">
        <f t="shared" si="20"/>
        <v>Colorado</v>
      </c>
      <c r="AG269" s="100" t="s">
        <v>81</v>
      </c>
      <c r="AH269" s="100" t="s">
        <v>634</v>
      </c>
      <c r="AI269" s="100" t="s">
        <v>271</v>
      </c>
      <c r="AJ269">
        <f t="shared" si="23"/>
        <v>19</v>
      </c>
      <c r="AK269" t="str">
        <f t="shared" si="21"/>
        <v>Denver</v>
      </c>
      <c r="AN269" t="s">
        <v>724</v>
      </c>
    </row>
    <row r="270" spans="31:40">
      <c r="AE270" t="str">
        <f t="shared" si="22"/>
        <v>ColoradoDenver20</v>
      </c>
      <c r="AF270" t="str">
        <f t="shared" si="20"/>
        <v>Colorado</v>
      </c>
      <c r="AG270" s="100" t="s">
        <v>81</v>
      </c>
      <c r="AH270" s="100" t="s">
        <v>634</v>
      </c>
      <c r="AI270" s="100" t="s">
        <v>900</v>
      </c>
      <c r="AJ270">
        <f t="shared" si="23"/>
        <v>20</v>
      </c>
      <c r="AK270" t="str">
        <f t="shared" si="21"/>
        <v>Denver</v>
      </c>
      <c r="AN270" t="s">
        <v>724</v>
      </c>
    </row>
    <row r="271" spans="31:40">
      <c r="AE271" t="str">
        <f t="shared" si="22"/>
        <v>ColoradoDenver21</v>
      </c>
      <c r="AF271" t="str">
        <f t="shared" si="20"/>
        <v>Colorado</v>
      </c>
      <c r="AG271" s="100" t="s">
        <v>81</v>
      </c>
      <c r="AH271" s="100" t="s">
        <v>634</v>
      </c>
      <c r="AI271" s="100" t="s">
        <v>111</v>
      </c>
      <c r="AJ271">
        <f t="shared" si="23"/>
        <v>21</v>
      </c>
      <c r="AK271" t="str">
        <f t="shared" si="21"/>
        <v>Denver</v>
      </c>
      <c r="AN271" t="s">
        <v>724</v>
      </c>
    </row>
    <row r="272" spans="31:40">
      <c r="AE272" t="str">
        <f t="shared" si="22"/>
        <v>ColoradoDenver22</v>
      </c>
      <c r="AF272" t="str">
        <f t="shared" si="20"/>
        <v>Colorado</v>
      </c>
      <c r="AG272" s="100" t="s">
        <v>81</v>
      </c>
      <c r="AH272" s="100" t="s">
        <v>634</v>
      </c>
      <c r="AI272" s="100" t="s">
        <v>272</v>
      </c>
      <c r="AJ272">
        <f t="shared" si="23"/>
        <v>22</v>
      </c>
      <c r="AK272" t="str">
        <f t="shared" si="21"/>
        <v>Denver</v>
      </c>
      <c r="AN272" t="s">
        <v>724</v>
      </c>
    </row>
    <row r="273" spans="31:40">
      <c r="AE273" t="str">
        <f t="shared" si="22"/>
        <v>ColoradoDenver23</v>
      </c>
      <c r="AF273" t="str">
        <f t="shared" si="20"/>
        <v>Colorado</v>
      </c>
      <c r="AG273" s="100" t="s">
        <v>81</v>
      </c>
      <c r="AH273" s="100" t="s">
        <v>634</v>
      </c>
      <c r="AI273" s="100" t="s">
        <v>273</v>
      </c>
      <c r="AJ273">
        <f t="shared" si="23"/>
        <v>23</v>
      </c>
      <c r="AK273" t="str">
        <f t="shared" si="21"/>
        <v>Denver</v>
      </c>
      <c r="AN273" t="s">
        <v>724</v>
      </c>
    </row>
    <row r="274" spans="31:40">
      <c r="AE274" t="str">
        <f t="shared" si="22"/>
        <v>ColoradoEagle Basin1</v>
      </c>
      <c r="AF274" t="str">
        <f t="shared" si="20"/>
        <v>Colorado</v>
      </c>
      <c r="AG274" s="100" t="s">
        <v>81</v>
      </c>
      <c r="AH274" s="100" t="s">
        <v>158</v>
      </c>
      <c r="AI274" s="100" t="s">
        <v>888</v>
      </c>
      <c r="AJ274">
        <f t="shared" si="23"/>
        <v>1</v>
      </c>
      <c r="AK274" t="str">
        <f t="shared" si="21"/>
        <v>Eagle Basin</v>
      </c>
      <c r="AN274" t="s">
        <v>724</v>
      </c>
    </row>
    <row r="275" spans="31:40">
      <c r="AE275" t="str">
        <f t="shared" si="22"/>
        <v>ColoradoEagle Basin2</v>
      </c>
      <c r="AF275" t="str">
        <f t="shared" si="20"/>
        <v>Colorado</v>
      </c>
      <c r="AG275" s="100" t="s">
        <v>81</v>
      </c>
      <c r="AH275" s="100" t="s">
        <v>158</v>
      </c>
      <c r="AI275" s="100" t="s">
        <v>889</v>
      </c>
      <c r="AJ275">
        <f t="shared" si="23"/>
        <v>2</v>
      </c>
      <c r="AK275" t="str">
        <f t="shared" si="21"/>
        <v>Eagle Basin</v>
      </c>
      <c r="AN275" t="s">
        <v>724</v>
      </c>
    </row>
    <row r="276" spans="31:40">
      <c r="AE276" t="str">
        <f t="shared" si="22"/>
        <v>ColoradoEagle Basin3</v>
      </c>
      <c r="AF276" t="str">
        <f t="shared" si="20"/>
        <v>Colorado</v>
      </c>
      <c r="AG276" s="100" t="s">
        <v>81</v>
      </c>
      <c r="AH276" s="100" t="s">
        <v>158</v>
      </c>
      <c r="AI276" s="100" t="s">
        <v>893</v>
      </c>
      <c r="AJ276">
        <f t="shared" si="23"/>
        <v>3</v>
      </c>
      <c r="AK276" t="str">
        <f t="shared" si="21"/>
        <v>Eagle Basin</v>
      </c>
      <c r="AN276" t="s">
        <v>724</v>
      </c>
    </row>
    <row r="277" spans="31:40">
      <c r="AE277" t="str">
        <f t="shared" si="22"/>
        <v>ColoradoEagle Basin4</v>
      </c>
      <c r="AF277" t="str">
        <f t="shared" si="20"/>
        <v>Colorado</v>
      </c>
      <c r="AG277" s="100" t="s">
        <v>81</v>
      </c>
      <c r="AH277" s="100" t="s">
        <v>158</v>
      </c>
      <c r="AI277" s="100" t="s">
        <v>878</v>
      </c>
      <c r="AJ277">
        <f t="shared" si="23"/>
        <v>4</v>
      </c>
      <c r="AK277" t="str">
        <f t="shared" si="21"/>
        <v>Eagle Basin</v>
      </c>
      <c r="AN277" t="s">
        <v>724</v>
      </c>
    </row>
    <row r="278" spans="31:40">
      <c r="AE278" t="str">
        <f t="shared" si="22"/>
        <v>ColoradoEagle Basin5</v>
      </c>
      <c r="AF278" t="str">
        <f t="shared" si="20"/>
        <v>Colorado</v>
      </c>
      <c r="AG278" s="100" t="s">
        <v>81</v>
      </c>
      <c r="AH278" s="100" t="s">
        <v>158</v>
      </c>
      <c r="AI278" s="100" t="s">
        <v>390</v>
      </c>
      <c r="AJ278">
        <f t="shared" si="23"/>
        <v>5</v>
      </c>
      <c r="AK278" t="str">
        <f t="shared" si="21"/>
        <v>Eagle Basin</v>
      </c>
      <c r="AN278" t="s">
        <v>724</v>
      </c>
    </row>
    <row r="279" spans="31:40">
      <c r="AE279" t="str">
        <f t="shared" si="22"/>
        <v>ColoradoGreen River1</v>
      </c>
      <c r="AF279" t="str">
        <f t="shared" si="20"/>
        <v>Colorado</v>
      </c>
      <c r="AG279" s="100" t="s">
        <v>81</v>
      </c>
      <c r="AH279" s="100" t="s">
        <v>635</v>
      </c>
      <c r="AI279" s="100" t="s">
        <v>274</v>
      </c>
      <c r="AJ279">
        <f t="shared" si="23"/>
        <v>1</v>
      </c>
      <c r="AK279" t="str">
        <f t="shared" si="21"/>
        <v>Green River</v>
      </c>
      <c r="AN279" t="s">
        <v>724</v>
      </c>
    </row>
    <row r="280" spans="31:40">
      <c r="AE280" t="str">
        <f t="shared" si="22"/>
        <v>ColoradoGreen River2</v>
      </c>
      <c r="AF280" t="str">
        <f t="shared" si="20"/>
        <v>Colorado</v>
      </c>
      <c r="AG280" s="100" t="s">
        <v>81</v>
      </c>
      <c r="AH280" s="100" t="s">
        <v>635</v>
      </c>
      <c r="AI280" s="100" t="s">
        <v>275</v>
      </c>
      <c r="AJ280">
        <f t="shared" si="23"/>
        <v>2</v>
      </c>
      <c r="AK280" t="str">
        <f t="shared" si="21"/>
        <v>Green River</v>
      </c>
      <c r="AN280" t="s">
        <v>724</v>
      </c>
    </row>
    <row r="281" spans="31:40">
      <c r="AE281" t="str">
        <f t="shared" si="22"/>
        <v>ColoradoLas Animas Arch1</v>
      </c>
      <c r="AF281" t="str">
        <f t="shared" si="20"/>
        <v>Colorado</v>
      </c>
      <c r="AG281" s="100" t="s">
        <v>81</v>
      </c>
      <c r="AH281" s="100" t="s">
        <v>160</v>
      </c>
      <c r="AI281" s="100" t="s">
        <v>276</v>
      </c>
      <c r="AJ281">
        <f t="shared" si="23"/>
        <v>1</v>
      </c>
      <c r="AK281" t="str">
        <f t="shared" si="21"/>
        <v>Las Animas Arch</v>
      </c>
      <c r="AN281" t="s">
        <v>724</v>
      </c>
    </row>
    <row r="282" spans="31:40">
      <c r="AE282" t="str">
        <f t="shared" si="22"/>
        <v>ColoradoLas Animas Arch2</v>
      </c>
      <c r="AF282" t="str">
        <f t="shared" si="20"/>
        <v>Colorado</v>
      </c>
      <c r="AG282" s="100" t="s">
        <v>81</v>
      </c>
      <c r="AH282" s="100" t="s">
        <v>160</v>
      </c>
      <c r="AI282" s="100" t="s">
        <v>277</v>
      </c>
      <c r="AJ282">
        <f t="shared" si="23"/>
        <v>2</v>
      </c>
      <c r="AK282" t="str">
        <f t="shared" si="21"/>
        <v>Las Animas Arch</v>
      </c>
      <c r="AN282" t="s">
        <v>724</v>
      </c>
    </row>
    <row r="283" spans="31:40">
      <c r="AE283" t="str">
        <f t="shared" si="22"/>
        <v>ColoradoLas Animas Arch3</v>
      </c>
      <c r="AF283" t="str">
        <f t="shared" si="20"/>
        <v>Colorado</v>
      </c>
      <c r="AG283" s="100" t="s">
        <v>81</v>
      </c>
      <c r="AH283" s="100" t="s">
        <v>160</v>
      </c>
      <c r="AI283" s="100" t="s">
        <v>278</v>
      </c>
      <c r="AJ283">
        <f t="shared" si="23"/>
        <v>3</v>
      </c>
      <c r="AK283" t="str">
        <f t="shared" si="21"/>
        <v>Las Animas Arch</v>
      </c>
      <c r="AN283" t="s">
        <v>724</v>
      </c>
    </row>
    <row r="284" spans="31:40">
      <c r="AE284" t="str">
        <f t="shared" si="22"/>
        <v>ColoradoLas Animas Arch4</v>
      </c>
      <c r="AF284" t="str">
        <f t="shared" si="20"/>
        <v>Colorado</v>
      </c>
      <c r="AG284" s="100" t="s">
        <v>81</v>
      </c>
      <c r="AH284" s="100" t="s">
        <v>160</v>
      </c>
      <c r="AI284" s="100" t="s">
        <v>279</v>
      </c>
      <c r="AJ284">
        <f t="shared" si="23"/>
        <v>4</v>
      </c>
      <c r="AK284" t="str">
        <f t="shared" si="21"/>
        <v>Las Animas Arch</v>
      </c>
      <c r="AN284" t="s">
        <v>724</v>
      </c>
    </row>
    <row r="285" spans="31:40">
      <c r="AE285" t="str">
        <f t="shared" si="22"/>
        <v>ColoradoLas Animas Arch5</v>
      </c>
      <c r="AF285" t="str">
        <f t="shared" si="20"/>
        <v>Colorado</v>
      </c>
      <c r="AG285" s="100" t="s">
        <v>81</v>
      </c>
      <c r="AH285" s="100" t="s">
        <v>160</v>
      </c>
      <c r="AI285" s="100" t="s">
        <v>358</v>
      </c>
      <c r="AJ285">
        <f t="shared" si="23"/>
        <v>5</v>
      </c>
      <c r="AK285" t="str">
        <f t="shared" si="21"/>
        <v>Las Animas Arch</v>
      </c>
      <c r="AN285" t="s">
        <v>724</v>
      </c>
    </row>
    <row r="286" spans="31:40">
      <c r="AE286" t="str">
        <f t="shared" si="22"/>
        <v>ColoradoRaton1</v>
      </c>
      <c r="AF286" t="str">
        <f t="shared" si="20"/>
        <v>Colorado</v>
      </c>
      <c r="AG286" s="100" t="s">
        <v>81</v>
      </c>
      <c r="AH286" s="100" t="s">
        <v>161</v>
      </c>
      <c r="AI286" s="100" t="s">
        <v>319</v>
      </c>
      <c r="AJ286">
        <f t="shared" si="23"/>
        <v>1</v>
      </c>
      <c r="AK286" t="str">
        <f t="shared" si="21"/>
        <v>Raton</v>
      </c>
      <c r="AN286" t="s">
        <v>724</v>
      </c>
    </row>
    <row r="287" spans="31:40">
      <c r="AE287" t="str">
        <f t="shared" si="22"/>
        <v>ColoradoRaton2</v>
      </c>
      <c r="AF287" t="str">
        <f t="shared" si="20"/>
        <v>Colorado</v>
      </c>
      <c r="AG287" s="100" t="s">
        <v>81</v>
      </c>
      <c r="AH287" s="100" t="s">
        <v>161</v>
      </c>
      <c r="AI287" s="100" t="s">
        <v>292</v>
      </c>
      <c r="AJ287">
        <f t="shared" si="23"/>
        <v>2</v>
      </c>
      <c r="AK287" t="str">
        <f t="shared" si="21"/>
        <v>Raton</v>
      </c>
      <c r="AN287" t="s">
        <v>724</v>
      </c>
    </row>
    <row r="288" spans="31:40">
      <c r="AE288" t="str">
        <f t="shared" si="22"/>
        <v>ColoradoRaton3</v>
      </c>
      <c r="AF288" t="str">
        <f t="shared" si="20"/>
        <v>Colorado</v>
      </c>
      <c r="AG288" s="100" t="s">
        <v>81</v>
      </c>
      <c r="AH288" s="100" t="s">
        <v>161</v>
      </c>
      <c r="AI288" s="100" t="s">
        <v>293</v>
      </c>
      <c r="AJ288">
        <f t="shared" si="23"/>
        <v>3</v>
      </c>
      <c r="AK288" t="str">
        <f t="shared" si="21"/>
        <v>Raton</v>
      </c>
      <c r="AN288" t="s">
        <v>724</v>
      </c>
    </row>
    <row r="289" spans="31:40">
      <c r="AE289" t="str">
        <f t="shared" si="22"/>
        <v>ColoradoNorth Park Basin1</v>
      </c>
      <c r="AF289" t="str">
        <f t="shared" si="20"/>
        <v>Colorado</v>
      </c>
      <c r="AG289" s="100" t="s">
        <v>81</v>
      </c>
      <c r="AH289" s="100" t="s">
        <v>162</v>
      </c>
      <c r="AI289" s="100" t="s">
        <v>280</v>
      </c>
      <c r="AJ289">
        <f t="shared" si="23"/>
        <v>1</v>
      </c>
      <c r="AK289" t="str">
        <f t="shared" si="21"/>
        <v>North Park Basin</v>
      </c>
      <c r="AN289" t="s">
        <v>724</v>
      </c>
    </row>
    <row r="290" spans="31:40">
      <c r="AE290" t="str">
        <f t="shared" si="22"/>
        <v>ColoradoNorth Park Basin2</v>
      </c>
      <c r="AF290" t="str">
        <f t="shared" si="20"/>
        <v>Colorado</v>
      </c>
      <c r="AG290" s="100" t="s">
        <v>81</v>
      </c>
      <c r="AH290" s="100" t="s">
        <v>162</v>
      </c>
      <c r="AI290" s="100" t="s">
        <v>281</v>
      </c>
      <c r="AJ290">
        <f t="shared" si="23"/>
        <v>2</v>
      </c>
      <c r="AK290" t="str">
        <f t="shared" si="21"/>
        <v>North Park Basin</v>
      </c>
      <c r="AN290" t="s">
        <v>724</v>
      </c>
    </row>
    <row r="291" spans="31:40">
      <c r="AE291" t="str">
        <f t="shared" si="22"/>
        <v>ColoradoParadox1</v>
      </c>
      <c r="AF291" t="str">
        <f t="shared" si="20"/>
        <v>Colorado</v>
      </c>
      <c r="AG291" s="100" t="s">
        <v>81</v>
      </c>
      <c r="AH291" s="100" t="s">
        <v>636</v>
      </c>
      <c r="AI291" s="100" t="s">
        <v>282</v>
      </c>
      <c r="AJ291">
        <f t="shared" si="23"/>
        <v>1</v>
      </c>
      <c r="AK291" t="str">
        <f t="shared" si="21"/>
        <v>Paradox</v>
      </c>
      <c r="AN291" t="s">
        <v>724</v>
      </c>
    </row>
    <row r="292" spans="31:40">
      <c r="AE292" t="str">
        <f t="shared" si="22"/>
        <v>ColoradoParadox2</v>
      </c>
      <c r="AF292" t="str">
        <f t="shared" si="20"/>
        <v>Colorado</v>
      </c>
      <c r="AG292" s="100" t="s">
        <v>81</v>
      </c>
      <c r="AH292" s="100" t="s">
        <v>636</v>
      </c>
      <c r="AI292" s="100" t="s">
        <v>283</v>
      </c>
      <c r="AJ292">
        <f t="shared" si="23"/>
        <v>2</v>
      </c>
      <c r="AK292" t="str">
        <f t="shared" si="21"/>
        <v>Paradox</v>
      </c>
      <c r="AN292" t="s">
        <v>724</v>
      </c>
    </row>
    <row r="293" spans="31:40">
      <c r="AE293" t="str">
        <f t="shared" si="22"/>
        <v>ColoradoParadox3</v>
      </c>
      <c r="AF293" t="str">
        <f t="shared" si="20"/>
        <v>Colorado</v>
      </c>
      <c r="AG293" s="100" t="s">
        <v>81</v>
      </c>
      <c r="AH293" s="100" t="s">
        <v>636</v>
      </c>
      <c r="AI293" s="100" t="s">
        <v>284</v>
      </c>
      <c r="AJ293">
        <f t="shared" si="23"/>
        <v>3</v>
      </c>
      <c r="AK293" t="str">
        <f t="shared" si="21"/>
        <v>Paradox</v>
      </c>
      <c r="AN293" t="s">
        <v>724</v>
      </c>
    </row>
    <row r="294" spans="31:40">
      <c r="AE294" t="str">
        <f t="shared" si="22"/>
        <v>ColoradoParadox4</v>
      </c>
      <c r="AF294" t="str">
        <f t="shared" si="20"/>
        <v>Colorado</v>
      </c>
      <c r="AG294" s="100" t="s">
        <v>81</v>
      </c>
      <c r="AH294" s="100" t="s">
        <v>636</v>
      </c>
      <c r="AI294" s="100" t="s">
        <v>285</v>
      </c>
      <c r="AJ294">
        <f t="shared" si="23"/>
        <v>4</v>
      </c>
      <c r="AK294" t="str">
        <f t="shared" si="21"/>
        <v>Paradox</v>
      </c>
      <c r="AN294" t="s">
        <v>724</v>
      </c>
    </row>
    <row r="295" spans="31:40">
      <c r="AE295" t="str">
        <f t="shared" si="22"/>
        <v>ColoradoPiceance1</v>
      </c>
      <c r="AF295" t="str">
        <f t="shared" si="20"/>
        <v>Colorado</v>
      </c>
      <c r="AG295" s="100" t="s">
        <v>81</v>
      </c>
      <c r="AH295" s="100" t="s">
        <v>638</v>
      </c>
      <c r="AI295" s="100" t="s">
        <v>286</v>
      </c>
      <c r="AJ295">
        <f t="shared" si="23"/>
        <v>1</v>
      </c>
      <c r="AK295" t="str">
        <f t="shared" si="21"/>
        <v>Piceance</v>
      </c>
      <c r="AN295" t="s">
        <v>724</v>
      </c>
    </row>
    <row r="296" spans="31:40">
      <c r="AE296" t="str">
        <f t="shared" si="22"/>
        <v>ColoradoPiceance2</v>
      </c>
      <c r="AF296" t="str">
        <f t="shared" si="20"/>
        <v>Colorado</v>
      </c>
      <c r="AG296" s="100" t="s">
        <v>81</v>
      </c>
      <c r="AH296" s="100" t="s">
        <v>638</v>
      </c>
      <c r="AI296" s="100" t="s">
        <v>287</v>
      </c>
      <c r="AJ296">
        <f t="shared" si="23"/>
        <v>2</v>
      </c>
      <c r="AK296" t="str">
        <f t="shared" si="21"/>
        <v>Piceance</v>
      </c>
      <c r="AN296" t="s">
        <v>724</v>
      </c>
    </row>
    <row r="297" spans="31:40">
      <c r="AE297" t="str">
        <f t="shared" si="22"/>
        <v>ColoradoPiceance3</v>
      </c>
      <c r="AF297" t="str">
        <f t="shared" si="20"/>
        <v>Colorado</v>
      </c>
      <c r="AG297" s="100" t="s">
        <v>81</v>
      </c>
      <c r="AH297" s="100" t="s">
        <v>638</v>
      </c>
      <c r="AI297" s="100" t="s">
        <v>288</v>
      </c>
      <c r="AJ297">
        <f t="shared" si="23"/>
        <v>3</v>
      </c>
      <c r="AK297" t="str">
        <f t="shared" si="21"/>
        <v>Piceance</v>
      </c>
      <c r="AN297" t="s">
        <v>724</v>
      </c>
    </row>
    <row r="298" spans="31:40">
      <c r="AE298" t="str">
        <f t="shared" si="22"/>
        <v>ColoradoPiceance4</v>
      </c>
      <c r="AF298" t="str">
        <f t="shared" si="20"/>
        <v>Colorado</v>
      </c>
      <c r="AG298" s="100" t="s">
        <v>81</v>
      </c>
      <c r="AH298" s="100" t="s">
        <v>638</v>
      </c>
      <c r="AI298" s="100" t="s">
        <v>289</v>
      </c>
      <c r="AJ298">
        <f t="shared" si="23"/>
        <v>4</v>
      </c>
      <c r="AK298" t="str">
        <f t="shared" si="21"/>
        <v>Piceance</v>
      </c>
      <c r="AN298" t="s">
        <v>724</v>
      </c>
    </row>
    <row r="299" spans="31:40">
      <c r="AE299" t="str">
        <f t="shared" si="22"/>
        <v>ColoradoPiceance5</v>
      </c>
      <c r="AF299" t="str">
        <f t="shared" si="20"/>
        <v>Colorado</v>
      </c>
      <c r="AG299" s="100" t="s">
        <v>81</v>
      </c>
      <c r="AH299" s="100" t="s">
        <v>638</v>
      </c>
      <c r="AI299" s="100" t="s">
        <v>290</v>
      </c>
      <c r="AJ299">
        <f t="shared" si="23"/>
        <v>5</v>
      </c>
      <c r="AK299" t="str">
        <f t="shared" si="21"/>
        <v>Piceance</v>
      </c>
      <c r="AN299" t="s">
        <v>724</v>
      </c>
    </row>
    <row r="300" spans="31:40">
      <c r="AE300" t="str">
        <f t="shared" si="22"/>
        <v>ColoradoPiceance6</v>
      </c>
      <c r="AF300" t="str">
        <f t="shared" si="20"/>
        <v>Colorado</v>
      </c>
      <c r="AG300" s="100" t="s">
        <v>81</v>
      </c>
      <c r="AH300" s="100" t="s">
        <v>638</v>
      </c>
      <c r="AI300" s="100" t="s">
        <v>291</v>
      </c>
      <c r="AJ300">
        <f t="shared" si="23"/>
        <v>6</v>
      </c>
      <c r="AK300" t="str">
        <f t="shared" si="21"/>
        <v>Piceance</v>
      </c>
      <c r="AN300" t="s">
        <v>724</v>
      </c>
    </row>
    <row r="301" spans="31:40">
      <c r="AE301" t="str">
        <f t="shared" si="22"/>
        <v>ColoradoSan Juan1</v>
      </c>
      <c r="AF301" t="str">
        <f t="shared" si="20"/>
        <v>Colorado</v>
      </c>
      <c r="AG301" s="100" t="s">
        <v>81</v>
      </c>
      <c r="AH301" s="100" t="s">
        <v>640</v>
      </c>
      <c r="AI301" s="100" t="s">
        <v>294</v>
      </c>
      <c r="AJ301">
        <f t="shared" si="23"/>
        <v>1</v>
      </c>
      <c r="AK301" t="str">
        <f t="shared" si="21"/>
        <v>San Juan</v>
      </c>
      <c r="AN301" t="s">
        <v>724</v>
      </c>
    </row>
    <row r="302" spans="31:40">
      <c r="AE302" t="str">
        <f t="shared" si="22"/>
        <v>ColoradoSan Juan2</v>
      </c>
      <c r="AF302" t="str">
        <f t="shared" si="20"/>
        <v>Colorado</v>
      </c>
      <c r="AG302" s="100" t="s">
        <v>81</v>
      </c>
      <c r="AH302" s="100" t="s">
        <v>640</v>
      </c>
      <c r="AI302" s="100" t="s">
        <v>295</v>
      </c>
      <c r="AJ302">
        <f t="shared" si="23"/>
        <v>2</v>
      </c>
      <c r="AK302" t="str">
        <f t="shared" si="21"/>
        <v>San Juan</v>
      </c>
      <c r="AN302" t="s">
        <v>724</v>
      </c>
    </row>
    <row r="303" spans="31:40">
      <c r="AE303" t="str">
        <f t="shared" si="22"/>
        <v>ColoradoSan Juan Mountains Prov1</v>
      </c>
      <c r="AF303" t="str">
        <f t="shared" si="20"/>
        <v>Colorado</v>
      </c>
      <c r="AG303" s="100" t="s">
        <v>81</v>
      </c>
      <c r="AH303" s="100" t="s">
        <v>167</v>
      </c>
      <c r="AI303" s="100" t="s">
        <v>895</v>
      </c>
      <c r="AJ303">
        <f t="shared" si="23"/>
        <v>1</v>
      </c>
      <c r="AK303" t="str">
        <f t="shared" si="21"/>
        <v>San Juan Mountains Prov</v>
      </c>
      <c r="AN303" t="s">
        <v>724</v>
      </c>
    </row>
    <row r="304" spans="31:40">
      <c r="AE304" t="str">
        <f t="shared" si="22"/>
        <v>ColoradoSan Juan Mountains Prov2</v>
      </c>
      <c r="AF304" t="str">
        <f t="shared" si="20"/>
        <v>Colorado</v>
      </c>
      <c r="AG304" s="100" t="s">
        <v>81</v>
      </c>
      <c r="AH304" s="100" t="s">
        <v>167</v>
      </c>
      <c r="AI304" s="100" t="s">
        <v>896</v>
      </c>
      <c r="AJ304">
        <f t="shared" si="23"/>
        <v>2</v>
      </c>
      <c r="AK304" t="str">
        <f t="shared" si="21"/>
        <v>San Juan Mountains Prov</v>
      </c>
      <c r="AN304" t="s">
        <v>724</v>
      </c>
    </row>
    <row r="305" spans="31:40">
      <c r="AE305" t="str">
        <f t="shared" si="22"/>
        <v>ColoradoSan Juan Mountains Prov3</v>
      </c>
      <c r="AF305" t="str">
        <f t="shared" si="20"/>
        <v>Colorado</v>
      </c>
      <c r="AG305" s="100" t="s">
        <v>81</v>
      </c>
      <c r="AH305" s="100" t="s">
        <v>167</v>
      </c>
      <c r="AI305" s="100" t="s">
        <v>897</v>
      </c>
      <c r="AJ305">
        <f t="shared" si="23"/>
        <v>3</v>
      </c>
      <c r="AK305" t="str">
        <f t="shared" si="21"/>
        <v>San Juan Mountains Prov</v>
      </c>
      <c r="AN305" t="s">
        <v>724</v>
      </c>
    </row>
    <row r="306" spans="31:40">
      <c r="AE306" t="str">
        <f t="shared" si="22"/>
        <v>ColoradoSan Juan Mountains Prov4</v>
      </c>
      <c r="AF306" t="str">
        <f t="shared" si="20"/>
        <v>Colorado</v>
      </c>
      <c r="AG306" s="100" t="s">
        <v>81</v>
      </c>
      <c r="AH306" s="100" t="s">
        <v>167</v>
      </c>
      <c r="AI306" s="100" t="s">
        <v>166</v>
      </c>
      <c r="AJ306">
        <f t="shared" si="23"/>
        <v>4</v>
      </c>
      <c r="AK306" t="str">
        <f t="shared" si="21"/>
        <v>San Juan Mountains Prov</v>
      </c>
      <c r="AN306" t="s">
        <v>724</v>
      </c>
    </row>
    <row r="307" spans="31:40">
      <c r="AE307" t="str">
        <f t="shared" si="22"/>
        <v>ColoradoSan Luis Basin1</v>
      </c>
      <c r="AF307" t="str">
        <f t="shared" si="20"/>
        <v>Colorado</v>
      </c>
      <c r="AG307" s="100" t="s">
        <v>81</v>
      </c>
      <c r="AH307" s="100" t="s">
        <v>168</v>
      </c>
      <c r="AI307" s="100" t="s">
        <v>887</v>
      </c>
      <c r="AJ307">
        <f t="shared" si="23"/>
        <v>1</v>
      </c>
      <c r="AK307" t="str">
        <f t="shared" si="21"/>
        <v>San Luis Basin</v>
      </c>
      <c r="AN307" t="s">
        <v>724</v>
      </c>
    </row>
    <row r="308" spans="31:40">
      <c r="AE308" t="str">
        <f t="shared" si="22"/>
        <v>ColoradoSan Luis Basin2</v>
      </c>
      <c r="AF308" t="str">
        <f t="shared" si="20"/>
        <v>Colorado</v>
      </c>
      <c r="AG308" s="100" t="s">
        <v>81</v>
      </c>
      <c r="AH308" s="100" t="s">
        <v>168</v>
      </c>
      <c r="AI308" s="100" t="s">
        <v>890</v>
      </c>
      <c r="AJ308">
        <f t="shared" si="23"/>
        <v>2</v>
      </c>
      <c r="AK308" t="str">
        <f t="shared" si="21"/>
        <v>San Luis Basin</v>
      </c>
      <c r="AN308" t="s">
        <v>724</v>
      </c>
    </row>
    <row r="309" spans="31:40">
      <c r="AE309" t="str">
        <f t="shared" si="22"/>
        <v>ColoradoSan Luis Basin3</v>
      </c>
      <c r="AF309" t="str">
        <f t="shared" si="20"/>
        <v>Colorado</v>
      </c>
      <c r="AG309" s="100" t="s">
        <v>81</v>
      </c>
      <c r="AH309" s="100" t="s">
        <v>168</v>
      </c>
      <c r="AI309" s="100" t="s">
        <v>891</v>
      </c>
      <c r="AJ309">
        <f t="shared" si="23"/>
        <v>3</v>
      </c>
      <c r="AK309" t="str">
        <f t="shared" si="21"/>
        <v>San Luis Basin</v>
      </c>
      <c r="AN309" t="s">
        <v>724</v>
      </c>
    </row>
    <row r="310" spans="31:40">
      <c r="AE310" t="str">
        <f t="shared" si="22"/>
        <v>ColoradoSan Luis Basin4</v>
      </c>
      <c r="AF310" t="str">
        <f t="shared" si="20"/>
        <v>Colorado</v>
      </c>
      <c r="AG310" s="100" t="s">
        <v>81</v>
      </c>
      <c r="AH310" s="100" t="s">
        <v>168</v>
      </c>
      <c r="AI310" s="100" t="s">
        <v>296</v>
      </c>
      <c r="AJ310">
        <f t="shared" si="23"/>
        <v>4</v>
      </c>
      <c r="AK310" t="str">
        <f t="shared" si="21"/>
        <v>San Luis Basin</v>
      </c>
      <c r="AN310" t="s">
        <v>724</v>
      </c>
    </row>
    <row r="311" spans="31:40">
      <c r="AE311" t="str">
        <f t="shared" si="22"/>
        <v>ColoradoSan Luis Basin5</v>
      </c>
      <c r="AF311" t="str">
        <f t="shared" si="20"/>
        <v>Colorado</v>
      </c>
      <c r="AG311" s="100" t="s">
        <v>81</v>
      </c>
      <c r="AH311" s="100" t="s">
        <v>168</v>
      </c>
      <c r="AI311" s="100" t="s">
        <v>899</v>
      </c>
      <c r="AJ311">
        <f t="shared" si="23"/>
        <v>5</v>
      </c>
      <c r="AK311" t="str">
        <f t="shared" si="21"/>
        <v>San Luis Basin</v>
      </c>
      <c r="AN311" t="s">
        <v>724</v>
      </c>
    </row>
    <row r="312" spans="31:40">
      <c r="AE312" t="str">
        <f t="shared" si="22"/>
        <v>ColoradoSouth Park Basin1</v>
      </c>
      <c r="AF312" t="str">
        <f t="shared" si="20"/>
        <v>Colorado</v>
      </c>
      <c r="AG312" s="100" t="s">
        <v>81</v>
      </c>
      <c r="AH312" s="100" t="s">
        <v>169</v>
      </c>
      <c r="AI312" s="100" t="s">
        <v>316</v>
      </c>
      <c r="AJ312">
        <f t="shared" si="23"/>
        <v>1</v>
      </c>
      <c r="AK312" t="str">
        <f t="shared" si="21"/>
        <v>South Park Basin</v>
      </c>
      <c r="AN312" t="s">
        <v>724</v>
      </c>
    </row>
    <row r="313" spans="31:40">
      <c r="AE313" t="str">
        <f t="shared" si="22"/>
        <v>Not includedNot Include1</v>
      </c>
      <c r="AF313" t="str">
        <f t="shared" si="20"/>
        <v>Not included</v>
      </c>
      <c r="AG313" s="100" t="s">
        <v>433</v>
      </c>
      <c r="AH313" s="100" t="s">
        <v>902</v>
      </c>
      <c r="AI313" s="100" t="s">
        <v>901</v>
      </c>
      <c r="AJ313">
        <f t="shared" si="23"/>
        <v>1</v>
      </c>
      <c r="AK313" t="str">
        <f t="shared" si="21"/>
        <v>Not Include</v>
      </c>
      <c r="AN313" t="s">
        <v>724</v>
      </c>
    </row>
    <row r="314" spans="31:40">
      <c r="AE314" t="str">
        <f t="shared" si="22"/>
        <v>Not includedNot Include2</v>
      </c>
      <c r="AF314" t="str">
        <f t="shared" si="20"/>
        <v>Not included</v>
      </c>
      <c r="AG314" s="100" t="s">
        <v>433</v>
      </c>
      <c r="AH314" s="100" t="s">
        <v>902</v>
      </c>
      <c r="AI314" s="100" t="s">
        <v>903</v>
      </c>
      <c r="AJ314">
        <f t="shared" si="23"/>
        <v>2</v>
      </c>
      <c r="AK314" t="str">
        <f t="shared" si="21"/>
        <v>Not Include</v>
      </c>
      <c r="AN314" t="s">
        <v>724</v>
      </c>
    </row>
    <row r="315" spans="31:40">
      <c r="AE315" t="str">
        <f t="shared" si="22"/>
        <v>Not includedNot Include3</v>
      </c>
      <c r="AF315" t="str">
        <f t="shared" si="20"/>
        <v>Not included</v>
      </c>
      <c r="AG315" s="100" t="s">
        <v>433</v>
      </c>
      <c r="AH315" s="100" t="s">
        <v>902</v>
      </c>
      <c r="AI315" s="100" t="s">
        <v>904</v>
      </c>
      <c r="AJ315">
        <f t="shared" si="23"/>
        <v>3</v>
      </c>
      <c r="AK315" t="str">
        <f t="shared" si="21"/>
        <v>Not Include</v>
      </c>
      <c r="AN315" t="s">
        <v>724</v>
      </c>
    </row>
    <row r="316" spans="31:40">
      <c r="AE316" t="str">
        <f t="shared" si="22"/>
        <v>Not includedNot Include4</v>
      </c>
      <c r="AF316" t="str">
        <f t="shared" si="20"/>
        <v>Not included</v>
      </c>
      <c r="AG316" s="100" t="s">
        <v>433</v>
      </c>
      <c r="AH316" s="100" t="s">
        <v>902</v>
      </c>
      <c r="AI316" s="100" t="s">
        <v>905</v>
      </c>
      <c r="AJ316">
        <f t="shared" si="23"/>
        <v>4</v>
      </c>
      <c r="AK316" t="str">
        <f t="shared" si="21"/>
        <v>Not Include</v>
      </c>
      <c r="AN316" t="s">
        <v>724</v>
      </c>
    </row>
    <row r="317" spans="31:40">
      <c r="AE317" t="str">
        <f t="shared" si="22"/>
        <v>Not includedNot Include5</v>
      </c>
      <c r="AF317" t="str">
        <f t="shared" si="20"/>
        <v>Not included</v>
      </c>
      <c r="AG317" s="100" t="s">
        <v>433</v>
      </c>
      <c r="AH317" s="100" t="s">
        <v>902</v>
      </c>
      <c r="AI317" s="100" t="s">
        <v>906</v>
      </c>
      <c r="AJ317">
        <f t="shared" si="23"/>
        <v>5</v>
      </c>
      <c r="AK317" t="str">
        <f t="shared" si="21"/>
        <v>Not Include</v>
      </c>
      <c r="AN317" t="s">
        <v>724</v>
      </c>
    </row>
    <row r="318" spans="31:40">
      <c r="AE318" t="str">
        <f t="shared" si="22"/>
        <v>Not includedNot Include6</v>
      </c>
      <c r="AF318" t="str">
        <f t="shared" si="20"/>
        <v>Not included</v>
      </c>
      <c r="AG318" s="100" t="s">
        <v>433</v>
      </c>
      <c r="AH318" s="100" t="s">
        <v>902</v>
      </c>
      <c r="AI318" s="100" t="s">
        <v>907</v>
      </c>
      <c r="AJ318">
        <f t="shared" si="23"/>
        <v>6</v>
      </c>
      <c r="AK318" t="str">
        <f t="shared" si="21"/>
        <v>Not Include</v>
      </c>
      <c r="AN318" t="s">
        <v>724</v>
      </c>
    </row>
    <row r="319" spans="31:40">
      <c r="AE319" t="str">
        <f t="shared" si="22"/>
        <v>Not includedNot Include7</v>
      </c>
      <c r="AF319" t="str">
        <f t="shared" si="20"/>
        <v>Not included</v>
      </c>
      <c r="AG319" s="100" t="s">
        <v>433</v>
      </c>
      <c r="AH319" s="100" t="s">
        <v>902</v>
      </c>
      <c r="AI319" s="100" t="s">
        <v>908</v>
      </c>
      <c r="AJ319">
        <f t="shared" si="23"/>
        <v>7</v>
      </c>
      <c r="AK319" t="str">
        <f t="shared" si="21"/>
        <v>Not Include</v>
      </c>
      <c r="AN319" t="s">
        <v>724</v>
      </c>
    </row>
    <row r="320" spans="31:40">
      <c r="AE320" t="str">
        <f t="shared" si="22"/>
        <v>Not includedNot Include8</v>
      </c>
      <c r="AF320" t="str">
        <f t="shared" si="20"/>
        <v>Not included</v>
      </c>
      <c r="AG320" s="100" t="s">
        <v>433</v>
      </c>
      <c r="AH320" s="100" t="s">
        <v>902</v>
      </c>
      <c r="AI320" s="100" t="s">
        <v>909</v>
      </c>
      <c r="AJ320">
        <f t="shared" si="23"/>
        <v>8</v>
      </c>
      <c r="AK320" t="str">
        <f t="shared" si="21"/>
        <v>Not Include</v>
      </c>
      <c r="AN320" t="s">
        <v>724</v>
      </c>
    </row>
    <row r="321" spans="31:40">
      <c r="AE321" t="str">
        <f t="shared" si="22"/>
        <v>Not includedNot Include1</v>
      </c>
      <c r="AF321" t="str">
        <f t="shared" si="20"/>
        <v>Not included</v>
      </c>
      <c r="AG321" s="100" t="s">
        <v>914</v>
      </c>
      <c r="AH321" s="100" t="s">
        <v>911</v>
      </c>
      <c r="AI321" s="100" t="s">
        <v>915</v>
      </c>
      <c r="AJ321">
        <f t="shared" si="23"/>
        <v>1</v>
      </c>
      <c r="AK321" t="str">
        <f t="shared" si="21"/>
        <v>Not Include</v>
      </c>
      <c r="AN321" t="s">
        <v>724</v>
      </c>
    </row>
    <row r="322" spans="31:40">
      <c r="AE322" t="str">
        <f t="shared" si="22"/>
        <v>Not includedNot Include1</v>
      </c>
      <c r="AF322" t="str">
        <f t="shared" ref="AF322:AF385" si="24">IFERROR(VLOOKUP(AG322,$Z$4:$AA$17,2,FALSE),"Not included")</f>
        <v>Not included</v>
      </c>
      <c r="AG322" s="100" t="s">
        <v>435</v>
      </c>
      <c r="AH322" s="100" t="s">
        <v>911</v>
      </c>
      <c r="AI322" s="100" t="s">
        <v>910</v>
      </c>
      <c r="AJ322">
        <f t="shared" si="23"/>
        <v>1</v>
      </c>
      <c r="AK322" t="str">
        <f t="shared" ref="AK322:AK385" si="25">IF(AF322="Not included","Not Include",VLOOKUP(AH322,$AN$3:$AQ$104,3,FALSE))</f>
        <v>Not Include</v>
      </c>
      <c r="AN322" t="s">
        <v>724</v>
      </c>
    </row>
    <row r="323" spans="31:40">
      <c r="AE323" t="str">
        <f t="shared" ref="AE323:AE386" si="26">AF323&amp;AK323&amp;AJ323</f>
        <v>Not includedNot Include2</v>
      </c>
      <c r="AF323" t="str">
        <f t="shared" si="24"/>
        <v>Not included</v>
      </c>
      <c r="AG323" s="100" t="s">
        <v>435</v>
      </c>
      <c r="AH323" s="100" t="s">
        <v>911</v>
      </c>
      <c r="AI323" s="100" t="s">
        <v>912</v>
      </c>
      <c r="AJ323">
        <f t="shared" ref="AJ323:AJ386" si="27">IF(AND(AG323=AG322,AH323=AH322),AJ322+1,1)</f>
        <v>2</v>
      </c>
      <c r="AK323" t="str">
        <f t="shared" si="25"/>
        <v>Not Include</v>
      </c>
      <c r="AN323" t="s">
        <v>724</v>
      </c>
    </row>
    <row r="324" spans="31:40">
      <c r="AE324" t="str">
        <f t="shared" si="26"/>
        <v>Not includedNot Include3</v>
      </c>
      <c r="AF324" t="str">
        <f t="shared" si="24"/>
        <v>Not included</v>
      </c>
      <c r="AG324" s="100" t="s">
        <v>435</v>
      </c>
      <c r="AH324" s="100" t="s">
        <v>911</v>
      </c>
      <c r="AI324" s="100" t="s">
        <v>913</v>
      </c>
      <c r="AJ324">
        <f t="shared" si="27"/>
        <v>3</v>
      </c>
      <c r="AK324" t="str">
        <f t="shared" si="25"/>
        <v>Not Include</v>
      </c>
      <c r="AN324" t="s">
        <v>724</v>
      </c>
    </row>
    <row r="325" spans="31:40">
      <c r="AE325" t="str">
        <f t="shared" si="26"/>
        <v>Not includedNot Include1</v>
      </c>
      <c r="AF325" t="str">
        <f t="shared" si="24"/>
        <v>Not included</v>
      </c>
      <c r="AG325" s="100" t="s">
        <v>437</v>
      </c>
      <c r="AH325" s="100" t="s">
        <v>917</v>
      </c>
      <c r="AI325" s="100" t="s">
        <v>916</v>
      </c>
      <c r="AJ325">
        <f t="shared" si="27"/>
        <v>1</v>
      </c>
      <c r="AK325" t="str">
        <f t="shared" si="25"/>
        <v>Not Include</v>
      </c>
      <c r="AN325" t="s">
        <v>724</v>
      </c>
    </row>
    <row r="326" spans="31:40">
      <c r="AE326" t="str">
        <f t="shared" si="26"/>
        <v>Not includedNot Include2</v>
      </c>
      <c r="AF326" t="str">
        <f t="shared" si="24"/>
        <v>Not included</v>
      </c>
      <c r="AG326" s="100" t="s">
        <v>437</v>
      </c>
      <c r="AH326" s="100" t="s">
        <v>917</v>
      </c>
      <c r="AI326" s="100" t="s">
        <v>381</v>
      </c>
      <c r="AJ326">
        <f t="shared" si="27"/>
        <v>2</v>
      </c>
      <c r="AK326" t="str">
        <f t="shared" si="25"/>
        <v>Not Include</v>
      </c>
      <c r="AN326" t="s">
        <v>724</v>
      </c>
    </row>
    <row r="327" spans="31:40">
      <c r="AE327" t="str">
        <f t="shared" si="26"/>
        <v>Not includedNot Include3</v>
      </c>
      <c r="AF327" t="str">
        <f t="shared" si="24"/>
        <v>Not included</v>
      </c>
      <c r="AG327" s="100" t="s">
        <v>437</v>
      </c>
      <c r="AH327" s="100" t="s">
        <v>917</v>
      </c>
      <c r="AI327" s="100" t="s">
        <v>919</v>
      </c>
      <c r="AJ327">
        <f t="shared" si="27"/>
        <v>3</v>
      </c>
      <c r="AK327" t="str">
        <f t="shared" si="25"/>
        <v>Not Include</v>
      </c>
      <c r="AN327" t="s">
        <v>724</v>
      </c>
    </row>
    <row r="328" spans="31:40">
      <c r="AE328" t="str">
        <f t="shared" si="26"/>
        <v>Not includedNot Include4</v>
      </c>
      <c r="AF328" t="str">
        <f t="shared" si="24"/>
        <v>Not included</v>
      </c>
      <c r="AG328" s="100" t="s">
        <v>437</v>
      </c>
      <c r="AH328" s="100" t="s">
        <v>917</v>
      </c>
      <c r="AI328" s="100" t="s">
        <v>920</v>
      </c>
      <c r="AJ328">
        <f t="shared" si="27"/>
        <v>4</v>
      </c>
      <c r="AK328" t="str">
        <f t="shared" si="25"/>
        <v>Not Include</v>
      </c>
      <c r="AN328" t="s">
        <v>724</v>
      </c>
    </row>
    <row r="329" spans="31:40">
      <c r="AE329" t="str">
        <f t="shared" si="26"/>
        <v>Not includedNot Include5</v>
      </c>
      <c r="AF329" t="str">
        <f t="shared" si="24"/>
        <v>Not included</v>
      </c>
      <c r="AG329" s="100" t="s">
        <v>437</v>
      </c>
      <c r="AH329" s="100" t="s">
        <v>917</v>
      </c>
      <c r="AI329" s="100" t="s">
        <v>921</v>
      </c>
      <c r="AJ329">
        <f t="shared" si="27"/>
        <v>5</v>
      </c>
      <c r="AK329" t="str">
        <f t="shared" si="25"/>
        <v>Not Include</v>
      </c>
      <c r="AN329" t="s">
        <v>724</v>
      </c>
    </row>
    <row r="330" spans="31:40">
      <c r="AE330" t="str">
        <f t="shared" si="26"/>
        <v>Not includedNot Include6</v>
      </c>
      <c r="AF330" t="str">
        <f t="shared" si="24"/>
        <v>Not included</v>
      </c>
      <c r="AG330" s="100" t="s">
        <v>437</v>
      </c>
      <c r="AH330" s="100" t="s">
        <v>917</v>
      </c>
      <c r="AI330" s="100" t="s">
        <v>922</v>
      </c>
      <c r="AJ330">
        <f t="shared" si="27"/>
        <v>6</v>
      </c>
      <c r="AK330" t="str">
        <f t="shared" si="25"/>
        <v>Not Include</v>
      </c>
      <c r="AN330" t="s">
        <v>724</v>
      </c>
    </row>
    <row r="331" spans="31:40">
      <c r="AE331" t="str">
        <f t="shared" si="26"/>
        <v>Not includedNot Include7</v>
      </c>
      <c r="AF331" t="str">
        <f t="shared" si="24"/>
        <v>Not included</v>
      </c>
      <c r="AG331" s="100" t="s">
        <v>437</v>
      </c>
      <c r="AH331" s="100" t="s">
        <v>917</v>
      </c>
      <c r="AI331" s="100" t="s">
        <v>923</v>
      </c>
      <c r="AJ331">
        <f t="shared" si="27"/>
        <v>7</v>
      </c>
      <c r="AK331" t="str">
        <f t="shared" si="25"/>
        <v>Not Include</v>
      </c>
      <c r="AN331" t="s">
        <v>724</v>
      </c>
    </row>
    <row r="332" spans="31:40">
      <c r="AE332" t="str">
        <f t="shared" si="26"/>
        <v>Not includedNot Include8</v>
      </c>
      <c r="AF332" t="str">
        <f t="shared" si="24"/>
        <v>Not included</v>
      </c>
      <c r="AG332" s="100" t="s">
        <v>437</v>
      </c>
      <c r="AH332" s="100" t="s">
        <v>917</v>
      </c>
      <c r="AI332" s="100" t="s">
        <v>744</v>
      </c>
      <c r="AJ332">
        <f t="shared" si="27"/>
        <v>8</v>
      </c>
      <c r="AK332" t="str">
        <f t="shared" si="25"/>
        <v>Not Include</v>
      </c>
      <c r="AN332" t="s">
        <v>724</v>
      </c>
    </row>
    <row r="333" spans="31:40">
      <c r="AE333" t="str">
        <f t="shared" si="26"/>
        <v>Not includedNot Include9</v>
      </c>
      <c r="AF333" t="str">
        <f t="shared" si="24"/>
        <v>Not included</v>
      </c>
      <c r="AG333" s="100" t="s">
        <v>437</v>
      </c>
      <c r="AH333" s="100" t="s">
        <v>917</v>
      </c>
      <c r="AI333" s="100" t="s">
        <v>924</v>
      </c>
      <c r="AJ333">
        <f t="shared" si="27"/>
        <v>9</v>
      </c>
      <c r="AK333" t="str">
        <f t="shared" si="25"/>
        <v>Not Include</v>
      </c>
      <c r="AN333" t="s">
        <v>724</v>
      </c>
    </row>
    <row r="334" spans="31:40">
      <c r="AE334" t="str">
        <f t="shared" si="26"/>
        <v>Not includedNot Include10</v>
      </c>
      <c r="AF334" t="str">
        <f t="shared" si="24"/>
        <v>Not included</v>
      </c>
      <c r="AG334" s="100" t="s">
        <v>437</v>
      </c>
      <c r="AH334" s="100" t="s">
        <v>917</v>
      </c>
      <c r="AI334" s="100" t="s">
        <v>385</v>
      </c>
      <c r="AJ334">
        <f t="shared" si="27"/>
        <v>10</v>
      </c>
      <c r="AK334" t="str">
        <f t="shared" si="25"/>
        <v>Not Include</v>
      </c>
      <c r="AN334" t="s">
        <v>724</v>
      </c>
    </row>
    <row r="335" spans="31:40">
      <c r="AE335" t="str">
        <f t="shared" si="26"/>
        <v>Not includedNot Include11</v>
      </c>
      <c r="AF335" t="str">
        <f t="shared" si="24"/>
        <v>Not included</v>
      </c>
      <c r="AG335" s="100" t="s">
        <v>437</v>
      </c>
      <c r="AH335" s="100" t="s">
        <v>917</v>
      </c>
      <c r="AI335" s="100" t="s">
        <v>925</v>
      </c>
      <c r="AJ335">
        <f t="shared" si="27"/>
        <v>11</v>
      </c>
      <c r="AK335" t="str">
        <f t="shared" si="25"/>
        <v>Not Include</v>
      </c>
      <c r="AN335" t="s">
        <v>724</v>
      </c>
    </row>
    <row r="336" spans="31:40">
      <c r="AE336" t="str">
        <f t="shared" si="26"/>
        <v>Not includedNot Include12</v>
      </c>
      <c r="AF336" t="str">
        <f t="shared" si="24"/>
        <v>Not included</v>
      </c>
      <c r="AG336" s="100" t="s">
        <v>437</v>
      </c>
      <c r="AH336" s="100" t="s">
        <v>917</v>
      </c>
      <c r="AI336" s="100" t="s">
        <v>926</v>
      </c>
      <c r="AJ336">
        <f t="shared" si="27"/>
        <v>12</v>
      </c>
      <c r="AK336" t="str">
        <f t="shared" si="25"/>
        <v>Not Include</v>
      </c>
      <c r="AN336" t="s">
        <v>724</v>
      </c>
    </row>
    <row r="337" spans="31:40">
      <c r="AE337" t="str">
        <f t="shared" si="26"/>
        <v>Not includedNot Include13</v>
      </c>
      <c r="AF337" t="str">
        <f t="shared" si="24"/>
        <v>Not included</v>
      </c>
      <c r="AG337" s="100" t="s">
        <v>437</v>
      </c>
      <c r="AH337" s="100" t="s">
        <v>917</v>
      </c>
      <c r="AI337" s="100" t="s">
        <v>927</v>
      </c>
      <c r="AJ337">
        <f t="shared" si="27"/>
        <v>13</v>
      </c>
      <c r="AK337" t="str">
        <f t="shared" si="25"/>
        <v>Not Include</v>
      </c>
      <c r="AN337" t="s">
        <v>724</v>
      </c>
    </row>
    <row r="338" spans="31:40">
      <c r="AE338" t="str">
        <f t="shared" si="26"/>
        <v>Not includedNot Include14</v>
      </c>
      <c r="AF338" t="str">
        <f t="shared" si="24"/>
        <v>Not included</v>
      </c>
      <c r="AG338" s="100" t="s">
        <v>437</v>
      </c>
      <c r="AH338" s="100" t="s">
        <v>917</v>
      </c>
      <c r="AI338" s="100" t="s">
        <v>928</v>
      </c>
      <c r="AJ338">
        <f t="shared" si="27"/>
        <v>14</v>
      </c>
      <c r="AK338" t="str">
        <f t="shared" si="25"/>
        <v>Not Include</v>
      </c>
      <c r="AN338" t="s">
        <v>724</v>
      </c>
    </row>
    <row r="339" spans="31:40">
      <c r="AE339" t="str">
        <f t="shared" si="26"/>
        <v>Not includedNot Include15</v>
      </c>
      <c r="AF339" t="str">
        <f t="shared" si="24"/>
        <v>Not included</v>
      </c>
      <c r="AG339" s="100" t="s">
        <v>437</v>
      </c>
      <c r="AH339" s="100" t="s">
        <v>917</v>
      </c>
      <c r="AI339" s="100" t="s">
        <v>930</v>
      </c>
      <c r="AJ339">
        <f t="shared" si="27"/>
        <v>15</v>
      </c>
      <c r="AK339" t="str">
        <f t="shared" si="25"/>
        <v>Not Include</v>
      </c>
      <c r="AN339" t="s">
        <v>724</v>
      </c>
    </row>
    <row r="340" spans="31:40">
      <c r="AE340" t="str">
        <f t="shared" si="26"/>
        <v>Not includedNot Include16</v>
      </c>
      <c r="AF340" t="str">
        <f t="shared" si="24"/>
        <v>Not included</v>
      </c>
      <c r="AG340" s="100" t="s">
        <v>437</v>
      </c>
      <c r="AH340" s="100" t="s">
        <v>917</v>
      </c>
      <c r="AI340" s="100" t="s">
        <v>931</v>
      </c>
      <c r="AJ340">
        <f t="shared" si="27"/>
        <v>16</v>
      </c>
      <c r="AK340" t="str">
        <f t="shared" si="25"/>
        <v>Not Include</v>
      </c>
      <c r="AN340" t="s">
        <v>724</v>
      </c>
    </row>
    <row r="341" spans="31:40">
      <c r="AE341" t="str">
        <f t="shared" si="26"/>
        <v>Not includedNot Include17</v>
      </c>
      <c r="AF341" t="str">
        <f t="shared" si="24"/>
        <v>Not included</v>
      </c>
      <c r="AG341" s="100" t="s">
        <v>437</v>
      </c>
      <c r="AH341" s="100" t="s">
        <v>917</v>
      </c>
      <c r="AI341" s="100" t="s">
        <v>933</v>
      </c>
      <c r="AJ341">
        <f t="shared" si="27"/>
        <v>17</v>
      </c>
      <c r="AK341" t="str">
        <f t="shared" si="25"/>
        <v>Not Include</v>
      </c>
      <c r="AN341" t="s">
        <v>724</v>
      </c>
    </row>
    <row r="342" spans="31:40">
      <c r="AE342" t="str">
        <f t="shared" si="26"/>
        <v>Not includedNot Include18</v>
      </c>
      <c r="AF342" t="str">
        <f t="shared" si="24"/>
        <v>Not included</v>
      </c>
      <c r="AG342" s="100" t="s">
        <v>437</v>
      </c>
      <c r="AH342" s="100" t="s">
        <v>917</v>
      </c>
      <c r="AI342" s="100" t="s">
        <v>934</v>
      </c>
      <c r="AJ342">
        <f t="shared" si="27"/>
        <v>18</v>
      </c>
      <c r="AK342" t="str">
        <f t="shared" si="25"/>
        <v>Not Include</v>
      </c>
      <c r="AN342" t="s">
        <v>724</v>
      </c>
    </row>
    <row r="343" spans="31:40">
      <c r="AE343" t="str">
        <f t="shared" si="26"/>
        <v>Not includedNot Include19</v>
      </c>
      <c r="AF343" t="str">
        <f t="shared" si="24"/>
        <v>Not included</v>
      </c>
      <c r="AG343" s="100" t="s">
        <v>437</v>
      </c>
      <c r="AH343" s="100" t="s">
        <v>917</v>
      </c>
      <c r="AI343" s="100" t="s">
        <v>935</v>
      </c>
      <c r="AJ343">
        <f t="shared" si="27"/>
        <v>19</v>
      </c>
      <c r="AK343" t="str">
        <f t="shared" si="25"/>
        <v>Not Include</v>
      </c>
      <c r="AN343" t="s">
        <v>724</v>
      </c>
    </row>
    <row r="344" spans="31:40">
      <c r="AE344" t="str">
        <f t="shared" si="26"/>
        <v>Not includedNot Include20</v>
      </c>
      <c r="AF344" t="str">
        <f t="shared" si="24"/>
        <v>Not included</v>
      </c>
      <c r="AG344" s="100" t="s">
        <v>437</v>
      </c>
      <c r="AH344" s="100" t="s">
        <v>917</v>
      </c>
      <c r="AI344" s="100" t="s">
        <v>936</v>
      </c>
      <c r="AJ344">
        <f t="shared" si="27"/>
        <v>20</v>
      </c>
      <c r="AK344" t="str">
        <f t="shared" si="25"/>
        <v>Not Include</v>
      </c>
      <c r="AN344" t="s">
        <v>724</v>
      </c>
    </row>
    <row r="345" spans="31:40">
      <c r="AE345" t="str">
        <f t="shared" si="26"/>
        <v>Not includedNot Include21</v>
      </c>
      <c r="AF345" t="str">
        <f t="shared" si="24"/>
        <v>Not included</v>
      </c>
      <c r="AG345" s="100" t="s">
        <v>437</v>
      </c>
      <c r="AH345" s="100" t="s">
        <v>917</v>
      </c>
      <c r="AI345" s="100" t="s">
        <v>937</v>
      </c>
      <c r="AJ345">
        <f t="shared" si="27"/>
        <v>21</v>
      </c>
      <c r="AK345" t="str">
        <f t="shared" si="25"/>
        <v>Not Include</v>
      </c>
      <c r="AN345" t="s">
        <v>724</v>
      </c>
    </row>
    <row r="346" spans="31:40">
      <c r="AE346" t="str">
        <f t="shared" si="26"/>
        <v>Not includedNot Include22</v>
      </c>
      <c r="AF346" t="str">
        <f t="shared" si="24"/>
        <v>Not included</v>
      </c>
      <c r="AG346" s="100" t="s">
        <v>437</v>
      </c>
      <c r="AH346" s="100" t="s">
        <v>917</v>
      </c>
      <c r="AI346" s="100" t="s">
        <v>938</v>
      </c>
      <c r="AJ346">
        <f t="shared" si="27"/>
        <v>22</v>
      </c>
      <c r="AK346" t="str">
        <f t="shared" si="25"/>
        <v>Not Include</v>
      </c>
      <c r="AN346" t="s">
        <v>724</v>
      </c>
    </row>
    <row r="347" spans="31:40">
      <c r="AE347" t="str">
        <f t="shared" si="26"/>
        <v>Not includedNot Include23</v>
      </c>
      <c r="AF347" t="str">
        <f t="shared" si="24"/>
        <v>Not included</v>
      </c>
      <c r="AG347" s="100" t="s">
        <v>437</v>
      </c>
      <c r="AH347" s="100" t="s">
        <v>917</v>
      </c>
      <c r="AI347" s="100" t="s">
        <v>940</v>
      </c>
      <c r="AJ347">
        <f t="shared" si="27"/>
        <v>23</v>
      </c>
      <c r="AK347" t="str">
        <f t="shared" si="25"/>
        <v>Not Include</v>
      </c>
      <c r="AN347" t="s">
        <v>724</v>
      </c>
    </row>
    <row r="348" spans="31:40">
      <c r="AE348" t="str">
        <f t="shared" si="26"/>
        <v>Not includedNot Include24</v>
      </c>
      <c r="AF348" t="str">
        <f t="shared" si="24"/>
        <v>Not included</v>
      </c>
      <c r="AG348" s="100" t="s">
        <v>437</v>
      </c>
      <c r="AH348" s="100" t="s">
        <v>917</v>
      </c>
      <c r="AI348" s="100" t="s">
        <v>852</v>
      </c>
      <c r="AJ348">
        <f t="shared" si="27"/>
        <v>24</v>
      </c>
      <c r="AK348" t="str">
        <f t="shared" si="25"/>
        <v>Not Include</v>
      </c>
      <c r="AN348" t="s">
        <v>724</v>
      </c>
    </row>
    <row r="349" spans="31:40">
      <c r="AE349" t="str">
        <f t="shared" si="26"/>
        <v>Not includedNot Include25</v>
      </c>
      <c r="AF349" t="str">
        <f t="shared" si="24"/>
        <v>Not included</v>
      </c>
      <c r="AG349" s="100" t="s">
        <v>437</v>
      </c>
      <c r="AH349" s="100" t="s">
        <v>917</v>
      </c>
      <c r="AI349" s="100" t="s">
        <v>878</v>
      </c>
      <c r="AJ349">
        <f t="shared" si="27"/>
        <v>25</v>
      </c>
      <c r="AK349" t="str">
        <f t="shared" si="25"/>
        <v>Not Include</v>
      </c>
      <c r="AN349" t="s">
        <v>724</v>
      </c>
    </row>
    <row r="350" spans="31:40">
      <c r="AE350" t="str">
        <f t="shared" si="26"/>
        <v>Not includedNot Include26</v>
      </c>
      <c r="AF350" t="str">
        <f t="shared" si="24"/>
        <v>Not included</v>
      </c>
      <c r="AG350" s="100" t="s">
        <v>437</v>
      </c>
      <c r="AH350" s="100" t="s">
        <v>917</v>
      </c>
      <c r="AI350" s="100" t="s">
        <v>770</v>
      </c>
      <c r="AJ350">
        <f t="shared" si="27"/>
        <v>26</v>
      </c>
      <c r="AK350" t="str">
        <f t="shared" si="25"/>
        <v>Not Include</v>
      </c>
      <c r="AN350" t="s">
        <v>724</v>
      </c>
    </row>
    <row r="351" spans="31:40">
      <c r="AE351" t="str">
        <f t="shared" si="26"/>
        <v>Not includedNot Include27</v>
      </c>
      <c r="AF351" t="str">
        <f t="shared" si="24"/>
        <v>Not included</v>
      </c>
      <c r="AG351" s="100" t="s">
        <v>437</v>
      </c>
      <c r="AH351" s="100" t="s">
        <v>917</v>
      </c>
      <c r="AI351" s="100" t="s">
        <v>942</v>
      </c>
      <c r="AJ351">
        <f t="shared" si="27"/>
        <v>27</v>
      </c>
      <c r="AK351" t="str">
        <f t="shared" si="25"/>
        <v>Not Include</v>
      </c>
      <c r="AN351" t="s">
        <v>724</v>
      </c>
    </row>
    <row r="352" spans="31:40">
      <c r="AE352" t="str">
        <f t="shared" si="26"/>
        <v>Not includedNot Include28</v>
      </c>
      <c r="AF352" t="str">
        <f t="shared" si="24"/>
        <v>Not included</v>
      </c>
      <c r="AG352" s="100" t="s">
        <v>437</v>
      </c>
      <c r="AH352" s="100" t="s">
        <v>917</v>
      </c>
      <c r="AI352" s="100" t="s">
        <v>774</v>
      </c>
      <c r="AJ352">
        <f t="shared" si="27"/>
        <v>28</v>
      </c>
      <c r="AK352" t="str">
        <f t="shared" si="25"/>
        <v>Not Include</v>
      </c>
      <c r="AN352" t="s">
        <v>724</v>
      </c>
    </row>
    <row r="353" spans="31:40">
      <c r="AE353" t="str">
        <f t="shared" si="26"/>
        <v>Not includedNot Include29</v>
      </c>
      <c r="AF353" t="str">
        <f t="shared" si="24"/>
        <v>Not included</v>
      </c>
      <c r="AG353" s="100" t="s">
        <v>437</v>
      </c>
      <c r="AH353" s="100" t="s">
        <v>917</v>
      </c>
      <c r="AI353" s="100" t="s">
        <v>943</v>
      </c>
      <c r="AJ353">
        <f t="shared" si="27"/>
        <v>29</v>
      </c>
      <c r="AK353" t="str">
        <f t="shared" si="25"/>
        <v>Not Include</v>
      </c>
      <c r="AN353" t="s">
        <v>724</v>
      </c>
    </row>
    <row r="354" spans="31:40">
      <c r="AE354" t="str">
        <f t="shared" si="26"/>
        <v>Not includedNot Include30</v>
      </c>
      <c r="AF354" t="str">
        <f t="shared" si="24"/>
        <v>Not included</v>
      </c>
      <c r="AG354" s="100" t="s">
        <v>437</v>
      </c>
      <c r="AH354" s="100" t="s">
        <v>917</v>
      </c>
      <c r="AI354" s="100" t="s">
        <v>776</v>
      </c>
      <c r="AJ354">
        <f t="shared" si="27"/>
        <v>30</v>
      </c>
      <c r="AK354" t="str">
        <f t="shared" si="25"/>
        <v>Not Include</v>
      </c>
      <c r="AN354" t="s">
        <v>724</v>
      </c>
    </row>
    <row r="355" spans="31:40">
      <c r="AE355" t="str">
        <f t="shared" si="26"/>
        <v>Not includedNot Include31</v>
      </c>
      <c r="AF355" t="str">
        <f t="shared" si="24"/>
        <v>Not included</v>
      </c>
      <c r="AG355" s="100" t="s">
        <v>437</v>
      </c>
      <c r="AH355" s="100" t="s">
        <v>917</v>
      </c>
      <c r="AI355" s="100" t="s">
        <v>944</v>
      </c>
      <c r="AJ355">
        <f t="shared" si="27"/>
        <v>31</v>
      </c>
      <c r="AK355" t="str">
        <f t="shared" si="25"/>
        <v>Not Include</v>
      </c>
      <c r="AN355" t="s">
        <v>724</v>
      </c>
    </row>
    <row r="356" spans="31:40">
      <c r="AE356" t="str">
        <f t="shared" si="26"/>
        <v>Not includedNot Include32</v>
      </c>
      <c r="AF356" t="str">
        <f t="shared" si="24"/>
        <v>Not included</v>
      </c>
      <c r="AG356" s="100" t="s">
        <v>437</v>
      </c>
      <c r="AH356" s="100" t="s">
        <v>917</v>
      </c>
      <c r="AI356" s="100" t="s">
        <v>945</v>
      </c>
      <c r="AJ356">
        <f t="shared" si="27"/>
        <v>32</v>
      </c>
      <c r="AK356" t="str">
        <f t="shared" si="25"/>
        <v>Not Include</v>
      </c>
      <c r="AN356" t="s">
        <v>724</v>
      </c>
    </row>
    <row r="357" spans="31:40">
      <c r="AE357" t="str">
        <f t="shared" si="26"/>
        <v>Not includedNot Include33</v>
      </c>
      <c r="AF357" t="str">
        <f t="shared" si="24"/>
        <v>Not included</v>
      </c>
      <c r="AG357" s="100" t="s">
        <v>437</v>
      </c>
      <c r="AH357" s="100" t="s">
        <v>917</v>
      </c>
      <c r="AI357" s="100" t="s">
        <v>779</v>
      </c>
      <c r="AJ357">
        <f t="shared" si="27"/>
        <v>33</v>
      </c>
      <c r="AK357" t="str">
        <f t="shared" si="25"/>
        <v>Not Include</v>
      </c>
      <c r="AN357" t="s">
        <v>724</v>
      </c>
    </row>
    <row r="358" spans="31:40">
      <c r="AE358" t="str">
        <f t="shared" si="26"/>
        <v>Not includedNot Include34</v>
      </c>
      <c r="AF358" t="str">
        <f t="shared" si="24"/>
        <v>Not included</v>
      </c>
      <c r="AG358" s="100" t="s">
        <v>437</v>
      </c>
      <c r="AH358" s="100" t="s">
        <v>917</v>
      </c>
      <c r="AI358" s="100" t="s">
        <v>946</v>
      </c>
      <c r="AJ358">
        <f t="shared" si="27"/>
        <v>34</v>
      </c>
      <c r="AK358" t="str">
        <f t="shared" si="25"/>
        <v>Not Include</v>
      </c>
      <c r="AN358" t="s">
        <v>724</v>
      </c>
    </row>
    <row r="359" spans="31:40">
      <c r="AE359" t="str">
        <f t="shared" si="26"/>
        <v>Not includedNot Include35</v>
      </c>
      <c r="AF359" t="str">
        <f t="shared" si="24"/>
        <v>Not included</v>
      </c>
      <c r="AG359" s="100" t="s">
        <v>437</v>
      </c>
      <c r="AH359" s="100" t="s">
        <v>917</v>
      </c>
      <c r="AI359" s="100" t="s">
        <v>948</v>
      </c>
      <c r="AJ359">
        <f t="shared" si="27"/>
        <v>35</v>
      </c>
      <c r="AK359" t="str">
        <f t="shared" si="25"/>
        <v>Not Include</v>
      </c>
      <c r="AN359" t="s">
        <v>724</v>
      </c>
    </row>
    <row r="360" spans="31:40">
      <c r="AE360" t="str">
        <f t="shared" si="26"/>
        <v>Not includedNot Include36</v>
      </c>
      <c r="AF360" t="str">
        <f t="shared" si="24"/>
        <v>Not included</v>
      </c>
      <c r="AG360" s="100" t="s">
        <v>437</v>
      </c>
      <c r="AH360" s="100" t="s">
        <v>917</v>
      </c>
      <c r="AI360" s="100" t="s">
        <v>219</v>
      </c>
      <c r="AJ360">
        <f t="shared" si="27"/>
        <v>36</v>
      </c>
      <c r="AK360" t="str">
        <f t="shared" si="25"/>
        <v>Not Include</v>
      </c>
      <c r="AN360" t="s">
        <v>724</v>
      </c>
    </row>
    <row r="361" spans="31:40">
      <c r="AE361" t="str">
        <f t="shared" si="26"/>
        <v>Not includedNot Include37</v>
      </c>
      <c r="AF361" t="str">
        <f t="shared" si="24"/>
        <v>Not included</v>
      </c>
      <c r="AG361" s="100" t="s">
        <v>437</v>
      </c>
      <c r="AH361" s="100" t="s">
        <v>917</v>
      </c>
      <c r="AI361" s="100" t="s">
        <v>949</v>
      </c>
      <c r="AJ361">
        <f t="shared" si="27"/>
        <v>37</v>
      </c>
      <c r="AK361" t="str">
        <f t="shared" si="25"/>
        <v>Not Include</v>
      </c>
      <c r="AN361" t="s">
        <v>724</v>
      </c>
    </row>
    <row r="362" spans="31:40">
      <c r="AE362" t="str">
        <f t="shared" si="26"/>
        <v>Not includedNot Include38</v>
      </c>
      <c r="AF362" t="str">
        <f t="shared" si="24"/>
        <v>Not included</v>
      </c>
      <c r="AG362" s="100" t="s">
        <v>437</v>
      </c>
      <c r="AH362" s="100" t="s">
        <v>917</v>
      </c>
      <c r="AI362" s="100" t="s">
        <v>950</v>
      </c>
      <c r="AJ362">
        <f t="shared" si="27"/>
        <v>38</v>
      </c>
      <c r="AK362" t="str">
        <f t="shared" si="25"/>
        <v>Not Include</v>
      </c>
      <c r="AN362" t="s">
        <v>724</v>
      </c>
    </row>
    <row r="363" spans="31:40">
      <c r="AE363" t="str">
        <f t="shared" si="26"/>
        <v>Not includedNot Include39</v>
      </c>
      <c r="AF363" t="str">
        <f t="shared" si="24"/>
        <v>Not included</v>
      </c>
      <c r="AG363" s="100" t="s">
        <v>437</v>
      </c>
      <c r="AH363" s="100" t="s">
        <v>917</v>
      </c>
      <c r="AI363" s="100" t="s">
        <v>951</v>
      </c>
      <c r="AJ363">
        <f t="shared" si="27"/>
        <v>39</v>
      </c>
      <c r="AK363" t="str">
        <f t="shared" si="25"/>
        <v>Not Include</v>
      </c>
      <c r="AN363" t="s">
        <v>724</v>
      </c>
    </row>
    <row r="364" spans="31:40">
      <c r="AE364" t="str">
        <f t="shared" si="26"/>
        <v>Not includedNot Include40</v>
      </c>
      <c r="AF364" t="str">
        <f t="shared" si="24"/>
        <v>Not included</v>
      </c>
      <c r="AG364" s="100" t="s">
        <v>437</v>
      </c>
      <c r="AH364" s="100" t="s">
        <v>917</v>
      </c>
      <c r="AI364" s="100" t="s">
        <v>952</v>
      </c>
      <c r="AJ364">
        <f t="shared" si="27"/>
        <v>40</v>
      </c>
      <c r="AK364" t="str">
        <f t="shared" si="25"/>
        <v>Not Include</v>
      </c>
      <c r="AN364" t="s">
        <v>724</v>
      </c>
    </row>
    <row r="365" spans="31:40">
      <c r="AE365" t="str">
        <f t="shared" si="26"/>
        <v>Not includedNot Include41</v>
      </c>
      <c r="AF365" t="str">
        <f t="shared" si="24"/>
        <v>Not included</v>
      </c>
      <c r="AG365" s="100" t="s">
        <v>437</v>
      </c>
      <c r="AH365" s="100" t="s">
        <v>917</v>
      </c>
      <c r="AI365" s="100" t="s">
        <v>859</v>
      </c>
      <c r="AJ365">
        <f t="shared" si="27"/>
        <v>41</v>
      </c>
      <c r="AK365" t="str">
        <f t="shared" si="25"/>
        <v>Not Include</v>
      </c>
      <c r="AN365" t="s">
        <v>724</v>
      </c>
    </row>
    <row r="366" spans="31:40">
      <c r="AE366" t="str">
        <f t="shared" si="26"/>
        <v>Not includedNot Include42</v>
      </c>
      <c r="AF366" t="str">
        <f t="shared" si="24"/>
        <v>Not included</v>
      </c>
      <c r="AG366" s="100" t="s">
        <v>437</v>
      </c>
      <c r="AH366" s="100" t="s">
        <v>917</v>
      </c>
      <c r="AI366" s="100" t="s">
        <v>953</v>
      </c>
      <c r="AJ366">
        <f t="shared" si="27"/>
        <v>42</v>
      </c>
      <c r="AK366" t="str">
        <f t="shared" si="25"/>
        <v>Not Include</v>
      </c>
      <c r="AN366" t="s">
        <v>724</v>
      </c>
    </row>
    <row r="367" spans="31:40">
      <c r="AE367" t="str">
        <f t="shared" si="26"/>
        <v>Not includedNot Include43</v>
      </c>
      <c r="AF367" t="str">
        <f t="shared" si="24"/>
        <v>Not included</v>
      </c>
      <c r="AG367" s="100" t="s">
        <v>437</v>
      </c>
      <c r="AH367" s="100" t="s">
        <v>917</v>
      </c>
      <c r="AI367" s="100" t="s">
        <v>957</v>
      </c>
      <c r="AJ367">
        <f t="shared" si="27"/>
        <v>43</v>
      </c>
      <c r="AK367" t="str">
        <f t="shared" si="25"/>
        <v>Not Include</v>
      </c>
      <c r="AN367" t="s">
        <v>724</v>
      </c>
    </row>
    <row r="368" spans="31:40">
      <c r="AE368" t="str">
        <f t="shared" si="26"/>
        <v>Not includedNot Include44</v>
      </c>
      <c r="AF368" t="str">
        <f t="shared" si="24"/>
        <v>Not included</v>
      </c>
      <c r="AG368" s="100" t="s">
        <v>437</v>
      </c>
      <c r="AH368" s="100" t="s">
        <v>917</v>
      </c>
      <c r="AI368" s="100" t="s">
        <v>958</v>
      </c>
      <c r="AJ368">
        <f t="shared" si="27"/>
        <v>44</v>
      </c>
      <c r="AK368" t="str">
        <f t="shared" si="25"/>
        <v>Not Include</v>
      </c>
      <c r="AN368" t="s">
        <v>724</v>
      </c>
    </row>
    <row r="369" spans="31:40">
      <c r="AE369" t="str">
        <f t="shared" si="26"/>
        <v>Not includedNot Include45</v>
      </c>
      <c r="AF369" t="str">
        <f t="shared" si="24"/>
        <v>Not included</v>
      </c>
      <c r="AG369" s="100" t="s">
        <v>437</v>
      </c>
      <c r="AH369" s="100" t="s">
        <v>917</v>
      </c>
      <c r="AI369" s="100" t="s">
        <v>954</v>
      </c>
      <c r="AJ369">
        <f t="shared" si="27"/>
        <v>45</v>
      </c>
      <c r="AK369" t="str">
        <f t="shared" si="25"/>
        <v>Not Include</v>
      </c>
      <c r="AN369" t="s">
        <v>724</v>
      </c>
    </row>
    <row r="370" spans="31:40">
      <c r="AE370" t="str">
        <f t="shared" si="26"/>
        <v>Not includedNot Include46</v>
      </c>
      <c r="AF370" t="str">
        <f t="shared" si="24"/>
        <v>Not included</v>
      </c>
      <c r="AG370" s="100" t="s">
        <v>437</v>
      </c>
      <c r="AH370" s="100" t="s">
        <v>917</v>
      </c>
      <c r="AI370" s="100" t="s">
        <v>955</v>
      </c>
      <c r="AJ370">
        <f t="shared" si="27"/>
        <v>46</v>
      </c>
      <c r="AK370" t="str">
        <f t="shared" si="25"/>
        <v>Not Include</v>
      </c>
      <c r="AN370" t="s">
        <v>724</v>
      </c>
    </row>
    <row r="371" spans="31:40">
      <c r="AE371" t="str">
        <f t="shared" si="26"/>
        <v>Not includedNot Include47</v>
      </c>
      <c r="AF371" t="str">
        <f t="shared" si="24"/>
        <v>Not included</v>
      </c>
      <c r="AG371" s="100" t="s">
        <v>437</v>
      </c>
      <c r="AH371" s="100" t="s">
        <v>917</v>
      </c>
      <c r="AI371" s="100" t="s">
        <v>788</v>
      </c>
      <c r="AJ371">
        <f t="shared" si="27"/>
        <v>47</v>
      </c>
      <c r="AK371" t="str">
        <f t="shared" si="25"/>
        <v>Not Include</v>
      </c>
      <c r="AN371" t="s">
        <v>724</v>
      </c>
    </row>
    <row r="372" spans="31:40">
      <c r="AE372" t="str">
        <f t="shared" si="26"/>
        <v>Not includedNot Include48</v>
      </c>
      <c r="AF372" t="str">
        <f t="shared" si="24"/>
        <v>Not included</v>
      </c>
      <c r="AG372" s="100" t="s">
        <v>437</v>
      </c>
      <c r="AH372" s="100" t="s">
        <v>917</v>
      </c>
      <c r="AI372" s="100" t="s">
        <v>959</v>
      </c>
      <c r="AJ372">
        <f t="shared" si="27"/>
        <v>48</v>
      </c>
      <c r="AK372" t="str">
        <f t="shared" si="25"/>
        <v>Not Include</v>
      </c>
      <c r="AN372" t="s">
        <v>724</v>
      </c>
    </row>
    <row r="373" spans="31:40">
      <c r="AE373" t="str">
        <f t="shared" si="26"/>
        <v>Not includedNot Include49</v>
      </c>
      <c r="AF373" t="str">
        <f t="shared" si="24"/>
        <v>Not included</v>
      </c>
      <c r="AG373" s="100" t="s">
        <v>437</v>
      </c>
      <c r="AH373" s="100" t="s">
        <v>917</v>
      </c>
      <c r="AI373" s="100" t="s">
        <v>960</v>
      </c>
      <c r="AJ373">
        <f t="shared" si="27"/>
        <v>49</v>
      </c>
      <c r="AK373" t="str">
        <f t="shared" si="25"/>
        <v>Not Include</v>
      </c>
      <c r="AN373" t="s">
        <v>724</v>
      </c>
    </row>
    <row r="374" spans="31:40">
      <c r="AE374" t="str">
        <f t="shared" si="26"/>
        <v>Not includedNot Include50</v>
      </c>
      <c r="AF374" t="str">
        <f t="shared" si="24"/>
        <v>Not included</v>
      </c>
      <c r="AG374" s="100" t="s">
        <v>437</v>
      </c>
      <c r="AH374" s="100" t="s">
        <v>917</v>
      </c>
      <c r="AI374" s="100" t="s">
        <v>370</v>
      </c>
      <c r="AJ374">
        <f t="shared" si="27"/>
        <v>50</v>
      </c>
      <c r="AK374" t="str">
        <f t="shared" si="25"/>
        <v>Not Include</v>
      </c>
      <c r="AN374" t="s">
        <v>724</v>
      </c>
    </row>
    <row r="375" spans="31:40">
      <c r="AE375" t="str">
        <f t="shared" si="26"/>
        <v>Not includedNot Include51</v>
      </c>
      <c r="AF375" t="str">
        <f t="shared" si="24"/>
        <v>Not included</v>
      </c>
      <c r="AG375" s="100" t="s">
        <v>437</v>
      </c>
      <c r="AH375" s="100" t="s">
        <v>917</v>
      </c>
      <c r="AI375" s="100" t="s">
        <v>961</v>
      </c>
      <c r="AJ375">
        <f t="shared" si="27"/>
        <v>51</v>
      </c>
      <c r="AK375" t="str">
        <f t="shared" si="25"/>
        <v>Not Include</v>
      </c>
      <c r="AN375" t="s">
        <v>724</v>
      </c>
    </row>
    <row r="376" spans="31:40">
      <c r="AE376" t="str">
        <f t="shared" si="26"/>
        <v>Not includedNot Include1</v>
      </c>
      <c r="AF376" t="str">
        <f t="shared" si="24"/>
        <v>Not included</v>
      </c>
      <c r="AG376" s="100" t="s">
        <v>437</v>
      </c>
      <c r="AH376" s="100" t="s">
        <v>728</v>
      </c>
      <c r="AI376" s="100" t="s">
        <v>757</v>
      </c>
      <c r="AJ376">
        <f t="shared" si="27"/>
        <v>1</v>
      </c>
      <c r="AK376" t="str">
        <f t="shared" si="25"/>
        <v>Not Include</v>
      </c>
      <c r="AN376" t="s">
        <v>724</v>
      </c>
    </row>
    <row r="377" spans="31:40">
      <c r="AE377" t="str">
        <f t="shared" si="26"/>
        <v>Not includedNot Include2</v>
      </c>
      <c r="AF377" t="str">
        <f t="shared" si="24"/>
        <v>Not included</v>
      </c>
      <c r="AG377" s="100" t="s">
        <v>437</v>
      </c>
      <c r="AH377" s="100" t="s">
        <v>728</v>
      </c>
      <c r="AI377" s="100" t="s">
        <v>947</v>
      </c>
      <c r="AJ377">
        <f t="shared" si="27"/>
        <v>2</v>
      </c>
      <c r="AK377" t="str">
        <f t="shared" si="25"/>
        <v>Not Include</v>
      </c>
      <c r="AN377" t="s">
        <v>724</v>
      </c>
    </row>
    <row r="378" spans="31:40">
      <c r="AE378" t="str">
        <f t="shared" si="26"/>
        <v>Not includedNot Include3</v>
      </c>
      <c r="AF378" t="str">
        <f t="shared" si="24"/>
        <v>Not included</v>
      </c>
      <c r="AG378" s="100" t="s">
        <v>437</v>
      </c>
      <c r="AH378" s="100" t="s">
        <v>728</v>
      </c>
      <c r="AI378" s="100" t="s">
        <v>956</v>
      </c>
      <c r="AJ378">
        <f t="shared" si="27"/>
        <v>3</v>
      </c>
      <c r="AK378" t="str">
        <f t="shared" si="25"/>
        <v>Not Include</v>
      </c>
      <c r="AN378" t="s">
        <v>724</v>
      </c>
    </row>
    <row r="379" spans="31:40">
      <c r="AE379" t="str">
        <f t="shared" si="26"/>
        <v>Not includedNot Include4</v>
      </c>
      <c r="AF379" t="str">
        <f t="shared" si="24"/>
        <v>Not included</v>
      </c>
      <c r="AG379" s="100" t="s">
        <v>437</v>
      </c>
      <c r="AH379" s="100" t="s">
        <v>728</v>
      </c>
      <c r="AI379" s="100" t="s">
        <v>963</v>
      </c>
      <c r="AJ379">
        <f t="shared" si="27"/>
        <v>4</v>
      </c>
      <c r="AK379" t="str">
        <f t="shared" si="25"/>
        <v>Not Include</v>
      </c>
      <c r="AN379" t="s">
        <v>724</v>
      </c>
    </row>
    <row r="380" spans="31:40">
      <c r="AE380" t="str">
        <f t="shared" si="26"/>
        <v>Not includedNot Include1</v>
      </c>
      <c r="AF380" t="str">
        <f t="shared" si="24"/>
        <v>Not included</v>
      </c>
      <c r="AG380" s="100" t="s">
        <v>437</v>
      </c>
      <c r="AH380" s="100" t="s">
        <v>731</v>
      </c>
      <c r="AI380" s="100" t="s">
        <v>918</v>
      </c>
      <c r="AJ380">
        <f t="shared" si="27"/>
        <v>1</v>
      </c>
      <c r="AK380" t="str">
        <f t="shared" si="25"/>
        <v>Not Include</v>
      </c>
      <c r="AN380" t="s">
        <v>724</v>
      </c>
    </row>
    <row r="381" spans="31:40">
      <c r="AE381" t="str">
        <f t="shared" si="26"/>
        <v>Not includedNot Include2</v>
      </c>
      <c r="AF381" t="str">
        <f t="shared" si="24"/>
        <v>Not included</v>
      </c>
      <c r="AG381" s="100" t="s">
        <v>437</v>
      </c>
      <c r="AH381" s="100" t="s">
        <v>731</v>
      </c>
      <c r="AI381" s="100" t="s">
        <v>737</v>
      </c>
      <c r="AJ381">
        <f t="shared" si="27"/>
        <v>2</v>
      </c>
      <c r="AK381" t="str">
        <f t="shared" si="25"/>
        <v>Not Include</v>
      </c>
      <c r="AN381" t="s">
        <v>724</v>
      </c>
    </row>
    <row r="382" spans="31:40">
      <c r="AE382" t="str">
        <f t="shared" si="26"/>
        <v>Not includedNot Include3</v>
      </c>
      <c r="AF382" t="str">
        <f t="shared" si="24"/>
        <v>Not included</v>
      </c>
      <c r="AG382" s="100" t="s">
        <v>437</v>
      </c>
      <c r="AH382" s="100" t="s">
        <v>731</v>
      </c>
      <c r="AI382" s="100" t="s">
        <v>760</v>
      </c>
      <c r="AJ382">
        <f t="shared" si="27"/>
        <v>3</v>
      </c>
      <c r="AK382" t="str">
        <f t="shared" si="25"/>
        <v>Not Include</v>
      </c>
      <c r="AN382" t="s">
        <v>724</v>
      </c>
    </row>
    <row r="383" spans="31:40">
      <c r="AE383" t="str">
        <f t="shared" si="26"/>
        <v>Not includedNot Include4</v>
      </c>
      <c r="AF383" t="str">
        <f t="shared" si="24"/>
        <v>Not included</v>
      </c>
      <c r="AG383" s="100" t="s">
        <v>437</v>
      </c>
      <c r="AH383" s="100" t="s">
        <v>731</v>
      </c>
      <c r="AI383" s="100" t="s">
        <v>929</v>
      </c>
      <c r="AJ383">
        <f t="shared" si="27"/>
        <v>4</v>
      </c>
      <c r="AK383" t="str">
        <f t="shared" si="25"/>
        <v>Not Include</v>
      </c>
      <c r="AN383" t="s">
        <v>724</v>
      </c>
    </row>
    <row r="384" spans="31:40">
      <c r="AE384" t="str">
        <f t="shared" si="26"/>
        <v>Not includedNot Include5</v>
      </c>
      <c r="AF384" t="str">
        <f t="shared" si="24"/>
        <v>Not included</v>
      </c>
      <c r="AG384" s="100" t="s">
        <v>437</v>
      </c>
      <c r="AH384" s="100" t="s">
        <v>731</v>
      </c>
      <c r="AI384" s="100" t="s">
        <v>932</v>
      </c>
      <c r="AJ384">
        <f t="shared" si="27"/>
        <v>5</v>
      </c>
      <c r="AK384" t="str">
        <f t="shared" si="25"/>
        <v>Not Include</v>
      </c>
      <c r="AN384" t="s">
        <v>724</v>
      </c>
    </row>
    <row r="385" spans="31:40">
      <c r="AE385" t="str">
        <f t="shared" si="26"/>
        <v>Not includedNot Include6</v>
      </c>
      <c r="AF385" t="str">
        <f t="shared" si="24"/>
        <v>Not included</v>
      </c>
      <c r="AG385" s="100" t="s">
        <v>437</v>
      </c>
      <c r="AH385" s="100" t="s">
        <v>731</v>
      </c>
      <c r="AI385" s="100" t="s">
        <v>939</v>
      </c>
      <c r="AJ385">
        <f t="shared" si="27"/>
        <v>6</v>
      </c>
      <c r="AK385" t="str">
        <f t="shared" si="25"/>
        <v>Not Include</v>
      </c>
      <c r="AN385" t="s">
        <v>724</v>
      </c>
    </row>
    <row r="386" spans="31:40">
      <c r="AE386" t="str">
        <f t="shared" si="26"/>
        <v>Not includedNot Include7</v>
      </c>
      <c r="AF386" t="str">
        <f t="shared" ref="AF386:AF449" si="28">IFERROR(VLOOKUP(AG386,$Z$4:$AA$17,2,FALSE),"Not included")</f>
        <v>Not included</v>
      </c>
      <c r="AG386" s="100" t="s">
        <v>437</v>
      </c>
      <c r="AH386" s="100" t="s">
        <v>731</v>
      </c>
      <c r="AI386" s="100" t="s">
        <v>281</v>
      </c>
      <c r="AJ386">
        <f t="shared" si="27"/>
        <v>7</v>
      </c>
      <c r="AK386" t="str">
        <f t="shared" ref="AK386:AK449" si="29">IF(AF386="Not included","Not Include",VLOOKUP(AH386,$AN$3:$AQ$104,3,FALSE))</f>
        <v>Not Include</v>
      </c>
      <c r="AN386" t="s">
        <v>724</v>
      </c>
    </row>
    <row r="387" spans="31:40">
      <c r="AE387" t="str">
        <f t="shared" ref="AE387:AE450" si="30">AF387&amp;AK387&amp;AJ387</f>
        <v>Not includedNot Include8</v>
      </c>
      <c r="AF387" t="str">
        <f t="shared" si="28"/>
        <v>Not included</v>
      </c>
      <c r="AG387" s="100" t="s">
        <v>437</v>
      </c>
      <c r="AH387" s="100" t="s">
        <v>731</v>
      </c>
      <c r="AI387" s="100" t="s">
        <v>265</v>
      </c>
      <c r="AJ387">
        <f t="shared" ref="AJ387:AJ450" si="31">IF(AND(AG387=AG386,AH387=AH386),AJ386+1,1)</f>
        <v>8</v>
      </c>
      <c r="AK387" t="str">
        <f t="shared" si="29"/>
        <v>Not Include</v>
      </c>
      <c r="AN387" t="s">
        <v>724</v>
      </c>
    </row>
    <row r="388" spans="31:40">
      <c r="AE388" t="str">
        <f t="shared" si="30"/>
        <v>Not includedNot Include9</v>
      </c>
      <c r="AF388" t="str">
        <f t="shared" si="28"/>
        <v>Not included</v>
      </c>
      <c r="AG388" s="100" t="s">
        <v>437</v>
      </c>
      <c r="AH388" s="100" t="s">
        <v>731</v>
      </c>
      <c r="AI388" s="100" t="s">
        <v>941</v>
      </c>
      <c r="AJ388">
        <f t="shared" si="31"/>
        <v>9</v>
      </c>
      <c r="AK388" t="str">
        <f t="shared" si="29"/>
        <v>Not Include</v>
      </c>
      <c r="AN388" t="s">
        <v>724</v>
      </c>
    </row>
    <row r="389" spans="31:40">
      <c r="AE389" t="str">
        <f t="shared" si="30"/>
        <v>Not includedNot Include10</v>
      </c>
      <c r="AF389" t="str">
        <f t="shared" si="28"/>
        <v>Not included</v>
      </c>
      <c r="AG389" s="100" t="s">
        <v>437</v>
      </c>
      <c r="AH389" s="100" t="s">
        <v>731</v>
      </c>
      <c r="AI389" s="100" t="s">
        <v>323</v>
      </c>
      <c r="AJ389">
        <f t="shared" si="31"/>
        <v>10</v>
      </c>
      <c r="AK389" t="str">
        <f t="shared" si="29"/>
        <v>Not Include</v>
      </c>
      <c r="AN389" t="s">
        <v>724</v>
      </c>
    </row>
    <row r="390" spans="31:40">
      <c r="AE390" t="str">
        <f t="shared" si="30"/>
        <v>Not includedNot Include11</v>
      </c>
      <c r="AF390" t="str">
        <f t="shared" si="28"/>
        <v>Not included</v>
      </c>
      <c r="AG390" s="100" t="s">
        <v>437</v>
      </c>
      <c r="AH390" s="100" t="s">
        <v>731</v>
      </c>
      <c r="AI390" s="100" t="s">
        <v>962</v>
      </c>
      <c r="AJ390">
        <f t="shared" si="31"/>
        <v>11</v>
      </c>
      <c r="AK390" t="str">
        <f t="shared" si="29"/>
        <v>Not Include</v>
      </c>
      <c r="AN390" t="s">
        <v>724</v>
      </c>
    </row>
    <row r="391" spans="31:40">
      <c r="AE391" t="str">
        <f t="shared" si="30"/>
        <v>Not includedNot Include12</v>
      </c>
      <c r="AF391" t="str">
        <f t="shared" si="28"/>
        <v>Not included</v>
      </c>
      <c r="AG391" s="100" t="s">
        <v>437</v>
      </c>
      <c r="AH391" s="100" t="s">
        <v>731</v>
      </c>
      <c r="AI391" s="100" t="s">
        <v>111</v>
      </c>
      <c r="AJ391">
        <f t="shared" si="31"/>
        <v>12</v>
      </c>
      <c r="AK391" t="str">
        <f t="shared" si="29"/>
        <v>Not Include</v>
      </c>
      <c r="AN391" t="s">
        <v>724</v>
      </c>
    </row>
    <row r="392" spans="31:40">
      <c r="AE392" t="str">
        <f t="shared" si="30"/>
        <v>Not includedNot Include1</v>
      </c>
      <c r="AF392" t="str">
        <f t="shared" si="28"/>
        <v>Not included</v>
      </c>
      <c r="AG392" s="100" t="s">
        <v>439</v>
      </c>
      <c r="AH392" s="100" t="s">
        <v>733</v>
      </c>
      <c r="AI392" s="100" t="s">
        <v>969</v>
      </c>
      <c r="AJ392">
        <f t="shared" si="31"/>
        <v>1</v>
      </c>
      <c r="AK392" t="str">
        <f t="shared" si="29"/>
        <v>Not Include</v>
      </c>
      <c r="AN392" t="s">
        <v>724</v>
      </c>
    </row>
    <row r="393" spans="31:40">
      <c r="AE393" t="str">
        <f t="shared" si="30"/>
        <v>Not includedNot Include2</v>
      </c>
      <c r="AF393" t="str">
        <f t="shared" si="28"/>
        <v>Not included</v>
      </c>
      <c r="AG393" s="100" t="s">
        <v>439</v>
      </c>
      <c r="AH393" s="100" t="s">
        <v>733</v>
      </c>
      <c r="AI393" s="100" t="s">
        <v>980</v>
      </c>
      <c r="AJ393">
        <f t="shared" si="31"/>
        <v>2</v>
      </c>
      <c r="AK393" t="str">
        <f t="shared" si="29"/>
        <v>Not Include</v>
      </c>
      <c r="AN393" t="s">
        <v>724</v>
      </c>
    </row>
    <row r="394" spans="31:40">
      <c r="AE394" t="str">
        <f t="shared" si="30"/>
        <v>Not includedNot Include3</v>
      </c>
      <c r="AF394" t="str">
        <f t="shared" si="28"/>
        <v>Not included</v>
      </c>
      <c r="AG394" s="100" t="s">
        <v>439</v>
      </c>
      <c r="AH394" s="100" t="s">
        <v>733</v>
      </c>
      <c r="AI394" s="100" t="s">
        <v>984</v>
      </c>
      <c r="AJ394">
        <f t="shared" si="31"/>
        <v>3</v>
      </c>
      <c r="AK394" t="str">
        <f t="shared" si="29"/>
        <v>Not Include</v>
      </c>
      <c r="AN394" t="s">
        <v>724</v>
      </c>
    </row>
    <row r="395" spans="31:40">
      <c r="AE395" t="str">
        <f t="shared" si="30"/>
        <v>Not includedNot Include4</v>
      </c>
      <c r="AF395" t="str">
        <f t="shared" si="28"/>
        <v>Not included</v>
      </c>
      <c r="AG395" s="100" t="s">
        <v>439</v>
      </c>
      <c r="AH395" s="100" t="s">
        <v>733</v>
      </c>
      <c r="AI395" s="100" t="s">
        <v>992</v>
      </c>
      <c r="AJ395">
        <f t="shared" si="31"/>
        <v>4</v>
      </c>
      <c r="AK395" t="str">
        <f t="shared" si="29"/>
        <v>Not Include</v>
      </c>
      <c r="AN395" t="s">
        <v>724</v>
      </c>
    </row>
    <row r="396" spans="31:40">
      <c r="AE396" t="str">
        <f t="shared" si="30"/>
        <v>Not includedNot Include5</v>
      </c>
      <c r="AF396" t="str">
        <f t="shared" si="28"/>
        <v>Not included</v>
      </c>
      <c r="AG396" s="100" t="s">
        <v>439</v>
      </c>
      <c r="AH396" s="100" t="s">
        <v>733</v>
      </c>
      <c r="AI396" s="100" t="s">
        <v>1003</v>
      </c>
      <c r="AJ396">
        <f t="shared" si="31"/>
        <v>5</v>
      </c>
      <c r="AK396" t="str">
        <f t="shared" si="29"/>
        <v>Not Include</v>
      </c>
      <c r="AN396" t="s">
        <v>724</v>
      </c>
    </row>
    <row r="397" spans="31:40">
      <c r="AE397" t="str">
        <f t="shared" si="30"/>
        <v>Not includedNot Include6</v>
      </c>
      <c r="AF397" t="str">
        <f t="shared" si="28"/>
        <v>Not included</v>
      </c>
      <c r="AG397" s="100" t="s">
        <v>439</v>
      </c>
      <c r="AH397" s="100" t="s">
        <v>733</v>
      </c>
      <c r="AI397" s="100" t="s">
        <v>1008</v>
      </c>
      <c r="AJ397">
        <f t="shared" si="31"/>
        <v>6</v>
      </c>
      <c r="AK397" t="str">
        <f t="shared" si="29"/>
        <v>Not Include</v>
      </c>
      <c r="AN397" t="s">
        <v>724</v>
      </c>
    </row>
    <row r="398" spans="31:40">
      <c r="AE398" t="str">
        <f t="shared" si="30"/>
        <v>Not includedNot Include7</v>
      </c>
      <c r="AF398" t="str">
        <f t="shared" si="28"/>
        <v>Not included</v>
      </c>
      <c r="AG398" s="100" t="s">
        <v>439</v>
      </c>
      <c r="AH398" s="100" t="s">
        <v>733</v>
      </c>
      <c r="AI398" s="100" t="s">
        <v>1030</v>
      </c>
      <c r="AJ398">
        <f t="shared" si="31"/>
        <v>7</v>
      </c>
      <c r="AK398" t="str">
        <f t="shared" si="29"/>
        <v>Not Include</v>
      </c>
      <c r="AN398" t="s">
        <v>724</v>
      </c>
    </row>
    <row r="399" spans="31:40">
      <c r="AE399" t="str">
        <f t="shared" si="30"/>
        <v>Not includedNot Include8</v>
      </c>
      <c r="AF399" t="str">
        <f t="shared" si="28"/>
        <v>Not included</v>
      </c>
      <c r="AG399" s="100" t="s">
        <v>439</v>
      </c>
      <c r="AH399" s="100" t="s">
        <v>733</v>
      </c>
      <c r="AI399" s="100" t="s">
        <v>859</v>
      </c>
      <c r="AJ399">
        <f t="shared" si="31"/>
        <v>8</v>
      </c>
      <c r="AK399" t="str">
        <f t="shared" si="29"/>
        <v>Not Include</v>
      </c>
      <c r="AN399" t="s">
        <v>724</v>
      </c>
    </row>
    <row r="400" spans="31:40">
      <c r="AE400" t="str">
        <f t="shared" si="30"/>
        <v>Not includedNot Include9</v>
      </c>
      <c r="AF400" t="str">
        <f t="shared" si="28"/>
        <v>Not included</v>
      </c>
      <c r="AG400" s="100" t="s">
        <v>439</v>
      </c>
      <c r="AH400" s="100" t="s">
        <v>733</v>
      </c>
      <c r="AI400" s="100" t="s">
        <v>792</v>
      </c>
      <c r="AJ400">
        <f t="shared" si="31"/>
        <v>9</v>
      </c>
      <c r="AK400" t="str">
        <f t="shared" si="29"/>
        <v>Not Include</v>
      </c>
      <c r="AN400" t="s">
        <v>724</v>
      </c>
    </row>
    <row r="401" spans="31:40">
      <c r="AE401" t="str">
        <f t="shared" si="30"/>
        <v>Not includedNot Include10</v>
      </c>
      <c r="AF401" t="str">
        <f t="shared" si="28"/>
        <v>Not included</v>
      </c>
      <c r="AG401" s="100" t="s">
        <v>439</v>
      </c>
      <c r="AH401" s="100" t="s">
        <v>733</v>
      </c>
      <c r="AI401" s="100" t="s">
        <v>1065</v>
      </c>
      <c r="AJ401">
        <f t="shared" si="31"/>
        <v>10</v>
      </c>
      <c r="AK401" t="str">
        <f t="shared" si="29"/>
        <v>Not Include</v>
      </c>
      <c r="AN401" t="s">
        <v>724</v>
      </c>
    </row>
    <row r="402" spans="31:40">
      <c r="AE402" t="str">
        <f t="shared" si="30"/>
        <v>Not includedNot Include1</v>
      </c>
      <c r="AF402" t="str">
        <f t="shared" si="28"/>
        <v>Not included</v>
      </c>
      <c r="AG402" s="100" t="s">
        <v>439</v>
      </c>
      <c r="AH402" s="100" t="s">
        <v>739</v>
      </c>
      <c r="AI402" s="100" t="s">
        <v>729</v>
      </c>
      <c r="AJ402">
        <f t="shared" si="31"/>
        <v>1</v>
      </c>
      <c r="AK402" t="str">
        <f t="shared" si="29"/>
        <v>Not Include</v>
      </c>
      <c r="AN402" t="s">
        <v>724</v>
      </c>
    </row>
    <row r="403" spans="31:40">
      <c r="AE403" t="str">
        <f t="shared" si="30"/>
        <v>Not includedNot Include2</v>
      </c>
      <c r="AF403" t="str">
        <f t="shared" si="28"/>
        <v>Not included</v>
      </c>
      <c r="AG403" s="100" t="s">
        <v>439</v>
      </c>
      <c r="AH403" s="100" t="s">
        <v>739</v>
      </c>
      <c r="AI403" s="100" t="s">
        <v>967</v>
      </c>
      <c r="AJ403">
        <f t="shared" si="31"/>
        <v>2</v>
      </c>
      <c r="AK403" t="str">
        <f t="shared" si="29"/>
        <v>Not Include</v>
      </c>
      <c r="AN403" t="s">
        <v>724</v>
      </c>
    </row>
    <row r="404" spans="31:40">
      <c r="AE404" t="str">
        <f t="shared" si="30"/>
        <v>Not includedNot Include3</v>
      </c>
      <c r="AF404" t="str">
        <f t="shared" si="28"/>
        <v>Not included</v>
      </c>
      <c r="AG404" s="100" t="s">
        <v>439</v>
      </c>
      <c r="AH404" s="100" t="s">
        <v>739</v>
      </c>
      <c r="AI404" s="100" t="s">
        <v>968</v>
      </c>
      <c r="AJ404">
        <f t="shared" si="31"/>
        <v>3</v>
      </c>
      <c r="AK404" t="str">
        <f t="shared" si="29"/>
        <v>Not Include</v>
      </c>
      <c r="AN404" t="s">
        <v>724</v>
      </c>
    </row>
    <row r="405" spans="31:40">
      <c r="AE405" t="str">
        <f t="shared" si="30"/>
        <v>Not includedNot Include4</v>
      </c>
      <c r="AF405" t="str">
        <f t="shared" si="28"/>
        <v>Not included</v>
      </c>
      <c r="AG405" s="100" t="s">
        <v>439</v>
      </c>
      <c r="AH405" s="100" t="s">
        <v>739</v>
      </c>
      <c r="AI405" s="100" t="s">
        <v>977</v>
      </c>
      <c r="AJ405">
        <f t="shared" si="31"/>
        <v>4</v>
      </c>
      <c r="AK405" t="str">
        <f t="shared" si="29"/>
        <v>Not Include</v>
      </c>
      <c r="AN405" t="s">
        <v>724</v>
      </c>
    </row>
    <row r="406" spans="31:40">
      <c r="AE406" t="str">
        <f t="shared" si="30"/>
        <v>Not includedNot Include5</v>
      </c>
      <c r="AF406" t="str">
        <f t="shared" si="28"/>
        <v>Not included</v>
      </c>
      <c r="AG406" s="100" t="s">
        <v>439</v>
      </c>
      <c r="AH406" s="100" t="s">
        <v>739</v>
      </c>
      <c r="AI406" s="100" t="s">
        <v>833</v>
      </c>
      <c r="AJ406">
        <f t="shared" si="31"/>
        <v>5</v>
      </c>
      <c r="AK406" t="str">
        <f t="shared" si="29"/>
        <v>Not Include</v>
      </c>
      <c r="AN406" t="s">
        <v>724</v>
      </c>
    </row>
    <row r="407" spans="31:40">
      <c r="AE407" t="str">
        <f t="shared" si="30"/>
        <v>Not includedNot Include6</v>
      </c>
      <c r="AF407" t="str">
        <f t="shared" si="28"/>
        <v>Not included</v>
      </c>
      <c r="AG407" s="100" t="s">
        <v>439</v>
      </c>
      <c r="AH407" s="100" t="s">
        <v>739</v>
      </c>
      <c r="AI407" s="100" t="s">
        <v>740</v>
      </c>
      <c r="AJ407">
        <f t="shared" si="31"/>
        <v>6</v>
      </c>
      <c r="AK407" t="str">
        <f t="shared" si="29"/>
        <v>Not Include</v>
      </c>
      <c r="AN407" t="s">
        <v>724</v>
      </c>
    </row>
    <row r="408" spans="31:40">
      <c r="AE408" t="str">
        <f t="shared" si="30"/>
        <v>Not includedNot Include7</v>
      </c>
      <c r="AF408" t="str">
        <f t="shared" si="28"/>
        <v>Not included</v>
      </c>
      <c r="AG408" s="100" t="s">
        <v>439</v>
      </c>
      <c r="AH408" s="100" t="s">
        <v>739</v>
      </c>
      <c r="AI408" s="100" t="s">
        <v>743</v>
      </c>
      <c r="AJ408">
        <f t="shared" si="31"/>
        <v>7</v>
      </c>
      <c r="AK408" t="str">
        <f t="shared" si="29"/>
        <v>Not Include</v>
      </c>
      <c r="AN408" t="s">
        <v>724</v>
      </c>
    </row>
    <row r="409" spans="31:40">
      <c r="AE409" t="str">
        <f t="shared" si="30"/>
        <v>Not includedNot Include8</v>
      </c>
      <c r="AF409" t="str">
        <f t="shared" si="28"/>
        <v>Not included</v>
      </c>
      <c r="AG409" s="100" t="s">
        <v>439</v>
      </c>
      <c r="AH409" s="100" t="s">
        <v>739</v>
      </c>
      <c r="AI409" s="100" t="s">
        <v>985</v>
      </c>
      <c r="AJ409">
        <f t="shared" si="31"/>
        <v>8</v>
      </c>
      <c r="AK409" t="str">
        <f t="shared" si="29"/>
        <v>Not Include</v>
      </c>
      <c r="AN409" t="s">
        <v>724</v>
      </c>
    </row>
    <row r="410" spans="31:40">
      <c r="AE410" t="str">
        <f t="shared" si="30"/>
        <v>Not includedNot Include9</v>
      </c>
      <c r="AF410" t="str">
        <f t="shared" si="28"/>
        <v>Not included</v>
      </c>
      <c r="AG410" s="100" t="s">
        <v>439</v>
      </c>
      <c r="AH410" s="100" t="s">
        <v>739</v>
      </c>
      <c r="AI410" s="100" t="s">
        <v>987</v>
      </c>
      <c r="AJ410">
        <f t="shared" si="31"/>
        <v>9</v>
      </c>
      <c r="AK410" t="str">
        <f t="shared" si="29"/>
        <v>Not Include</v>
      </c>
      <c r="AN410" t="s">
        <v>724</v>
      </c>
    </row>
    <row r="411" spans="31:40">
      <c r="AE411" t="str">
        <f t="shared" si="30"/>
        <v>Not includedNot Include10</v>
      </c>
      <c r="AF411" t="str">
        <f t="shared" si="28"/>
        <v>Not included</v>
      </c>
      <c r="AG411" s="100" t="s">
        <v>439</v>
      </c>
      <c r="AH411" s="100" t="s">
        <v>739</v>
      </c>
      <c r="AI411" s="100" t="s">
        <v>385</v>
      </c>
      <c r="AJ411">
        <f t="shared" si="31"/>
        <v>10</v>
      </c>
      <c r="AK411" t="str">
        <f t="shared" si="29"/>
        <v>Not Include</v>
      </c>
      <c r="AN411" t="s">
        <v>724</v>
      </c>
    </row>
    <row r="412" spans="31:40">
      <c r="AE412" t="str">
        <f t="shared" si="30"/>
        <v>Not includedNot Include11</v>
      </c>
      <c r="AF412" t="str">
        <f t="shared" si="28"/>
        <v>Not included</v>
      </c>
      <c r="AG412" s="100" t="s">
        <v>439</v>
      </c>
      <c r="AH412" s="100" t="s">
        <v>739</v>
      </c>
      <c r="AI412" s="100" t="s">
        <v>990</v>
      </c>
      <c r="AJ412">
        <f t="shared" si="31"/>
        <v>11</v>
      </c>
      <c r="AK412" t="str">
        <f t="shared" si="29"/>
        <v>Not Include</v>
      </c>
      <c r="AN412" t="s">
        <v>724</v>
      </c>
    </row>
    <row r="413" spans="31:40">
      <c r="AE413" t="str">
        <f t="shared" si="30"/>
        <v>Not includedNot Include12</v>
      </c>
      <c r="AF413" t="str">
        <f t="shared" si="28"/>
        <v>Not included</v>
      </c>
      <c r="AG413" s="100" t="s">
        <v>439</v>
      </c>
      <c r="AH413" s="100" t="s">
        <v>739</v>
      </c>
      <c r="AI413" s="100" t="s">
        <v>328</v>
      </c>
      <c r="AJ413">
        <f t="shared" si="31"/>
        <v>12</v>
      </c>
      <c r="AK413" t="str">
        <f t="shared" si="29"/>
        <v>Not Include</v>
      </c>
      <c r="AN413" t="s">
        <v>724</v>
      </c>
    </row>
    <row r="414" spans="31:40">
      <c r="AE414" t="str">
        <f t="shared" si="30"/>
        <v>Not includedNot Include13</v>
      </c>
      <c r="AF414" t="str">
        <f t="shared" si="28"/>
        <v>Not included</v>
      </c>
      <c r="AG414" s="100" t="s">
        <v>439</v>
      </c>
      <c r="AH414" s="100" t="s">
        <v>739</v>
      </c>
      <c r="AI414" s="100" t="s">
        <v>756</v>
      </c>
      <c r="AJ414">
        <f t="shared" si="31"/>
        <v>13</v>
      </c>
      <c r="AK414" t="str">
        <f t="shared" si="29"/>
        <v>Not Include</v>
      </c>
      <c r="AN414" t="s">
        <v>724</v>
      </c>
    </row>
    <row r="415" spans="31:40">
      <c r="AE415" t="str">
        <f t="shared" si="30"/>
        <v>Not includedNot Include14</v>
      </c>
      <c r="AF415" t="str">
        <f t="shared" si="28"/>
        <v>Not included</v>
      </c>
      <c r="AG415" s="100" t="s">
        <v>439</v>
      </c>
      <c r="AH415" s="100" t="s">
        <v>739</v>
      </c>
      <c r="AI415" s="100" t="s">
        <v>892</v>
      </c>
      <c r="AJ415">
        <f t="shared" si="31"/>
        <v>14</v>
      </c>
      <c r="AK415" t="str">
        <f t="shared" si="29"/>
        <v>Not Include</v>
      </c>
      <c r="AN415" t="s">
        <v>724</v>
      </c>
    </row>
    <row r="416" spans="31:40">
      <c r="AE416" t="str">
        <f t="shared" si="30"/>
        <v>Not includedNot Include15</v>
      </c>
      <c r="AF416" t="str">
        <f t="shared" si="28"/>
        <v>Not included</v>
      </c>
      <c r="AG416" s="100" t="s">
        <v>439</v>
      </c>
      <c r="AH416" s="100" t="s">
        <v>739</v>
      </c>
      <c r="AI416" s="100" t="s">
        <v>263</v>
      </c>
      <c r="AJ416">
        <f t="shared" si="31"/>
        <v>15</v>
      </c>
      <c r="AK416" t="str">
        <f t="shared" si="29"/>
        <v>Not Include</v>
      </c>
      <c r="AN416" t="s">
        <v>724</v>
      </c>
    </row>
    <row r="417" spans="31:40">
      <c r="AE417" t="str">
        <f t="shared" si="30"/>
        <v>Not includedNot Include16</v>
      </c>
      <c r="AF417" t="str">
        <f t="shared" si="28"/>
        <v>Not included</v>
      </c>
      <c r="AG417" s="100" t="s">
        <v>439</v>
      </c>
      <c r="AH417" s="100" t="s">
        <v>739</v>
      </c>
      <c r="AI417" s="100" t="s">
        <v>1002</v>
      </c>
      <c r="AJ417">
        <f t="shared" si="31"/>
        <v>16</v>
      </c>
      <c r="AK417" t="str">
        <f t="shared" si="29"/>
        <v>Not Include</v>
      </c>
      <c r="AN417" t="s">
        <v>724</v>
      </c>
    </row>
    <row r="418" spans="31:40">
      <c r="AE418" t="str">
        <f t="shared" si="30"/>
        <v>Not includedNot Include17</v>
      </c>
      <c r="AF418" t="str">
        <f t="shared" si="28"/>
        <v>Not included</v>
      </c>
      <c r="AG418" s="100" t="s">
        <v>439</v>
      </c>
      <c r="AH418" s="100" t="s">
        <v>739</v>
      </c>
      <c r="AI418" s="100" t="s">
        <v>759</v>
      </c>
      <c r="AJ418">
        <f t="shared" si="31"/>
        <v>17</v>
      </c>
      <c r="AK418" t="str">
        <f t="shared" si="29"/>
        <v>Not Include</v>
      </c>
      <c r="AN418" t="s">
        <v>724</v>
      </c>
    </row>
    <row r="419" spans="31:40">
      <c r="AE419" t="str">
        <f t="shared" si="30"/>
        <v>Not includedNot Include18</v>
      </c>
      <c r="AF419" t="str">
        <f t="shared" si="28"/>
        <v>Not included</v>
      </c>
      <c r="AG419" s="100" t="s">
        <v>439</v>
      </c>
      <c r="AH419" s="100" t="s">
        <v>739</v>
      </c>
      <c r="AI419" s="100" t="s">
        <v>1004</v>
      </c>
      <c r="AJ419">
        <f t="shared" si="31"/>
        <v>18</v>
      </c>
      <c r="AK419" t="str">
        <f t="shared" si="29"/>
        <v>Not Include</v>
      </c>
      <c r="AN419" t="s">
        <v>724</v>
      </c>
    </row>
    <row r="420" spans="31:40">
      <c r="AE420" t="str">
        <f t="shared" si="30"/>
        <v>Not includedNot Include19</v>
      </c>
      <c r="AF420" t="str">
        <f t="shared" si="28"/>
        <v>Not included</v>
      </c>
      <c r="AG420" s="100" t="s">
        <v>439</v>
      </c>
      <c r="AH420" s="100" t="s">
        <v>739</v>
      </c>
      <c r="AI420" s="100" t="s">
        <v>760</v>
      </c>
      <c r="AJ420">
        <f t="shared" si="31"/>
        <v>19</v>
      </c>
      <c r="AK420" t="str">
        <f t="shared" si="29"/>
        <v>Not Include</v>
      </c>
      <c r="AN420" t="s">
        <v>724</v>
      </c>
    </row>
    <row r="421" spans="31:40">
      <c r="AE421" t="str">
        <f t="shared" si="30"/>
        <v>Not includedNot Include20</v>
      </c>
      <c r="AF421" t="str">
        <f t="shared" si="28"/>
        <v>Not included</v>
      </c>
      <c r="AG421" s="100" t="s">
        <v>439</v>
      </c>
      <c r="AH421" s="100" t="s">
        <v>739</v>
      </c>
      <c r="AI421" s="100" t="s">
        <v>844</v>
      </c>
      <c r="AJ421">
        <f t="shared" si="31"/>
        <v>20</v>
      </c>
      <c r="AK421" t="str">
        <f t="shared" si="29"/>
        <v>Not Include</v>
      </c>
      <c r="AN421" t="s">
        <v>724</v>
      </c>
    </row>
    <row r="422" spans="31:40">
      <c r="AE422" t="str">
        <f t="shared" si="30"/>
        <v>Not includedNot Include21</v>
      </c>
      <c r="AF422" t="str">
        <f t="shared" si="28"/>
        <v>Not included</v>
      </c>
      <c r="AG422" s="100" t="s">
        <v>439</v>
      </c>
      <c r="AH422" s="100" t="s">
        <v>739</v>
      </c>
      <c r="AI422" s="100" t="s">
        <v>1005</v>
      </c>
      <c r="AJ422">
        <f t="shared" si="31"/>
        <v>21</v>
      </c>
      <c r="AK422" t="str">
        <f t="shared" si="29"/>
        <v>Not Include</v>
      </c>
      <c r="AN422" t="s">
        <v>724</v>
      </c>
    </row>
    <row r="423" spans="31:40">
      <c r="AE423" t="str">
        <f t="shared" si="30"/>
        <v>Not includedNot Include22</v>
      </c>
      <c r="AF423" t="str">
        <f t="shared" si="28"/>
        <v>Not included</v>
      </c>
      <c r="AG423" s="100" t="s">
        <v>439</v>
      </c>
      <c r="AH423" s="100" t="s">
        <v>739</v>
      </c>
      <c r="AI423" s="100" t="s">
        <v>762</v>
      </c>
      <c r="AJ423">
        <f t="shared" si="31"/>
        <v>22</v>
      </c>
      <c r="AK423" t="str">
        <f t="shared" si="29"/>
        <v>Not Include</v>
      </c>
      <c r="AN423" t="s">
        <v>724</v>
      </c>
    </row>
    <row r="424" spans="31:40">
      <c r="AE424" t="str">
        <f t="shared" si="30"/>
        <v>Not includedNot Include23</v>
      </c>
      <c r="AF424" t="str">
        <f t="shared" si="28"/>
        <v>Not included</v>
      </c>
      <c r="AG424" s="100" t="s">
        <v>439</v>
      </c>
      <c r="AH424" s="100" t="s">
        <v>739</v>
      </c>
      <c r="AI424" s="100" t="s">
        <v>1010</v>
      </c>
      <c r="AJ424">
        <f t="shared" si="31"/>
        <v>23</v>
      </c>
      <c r="AK424" t="str">
        <f t="shared" si="29"/>
        <v>Not Include</v>
      </c>
      <c r="AN424" t="s">
        <v>724</v>
      </c>
    </row>
    <row r="425" spans="31:40">
      <c r="AE425" t="str">
        <f t="shared" si="30"/>
        <v>Not includedNot Include24</v>
      </c>
      <c r="AF425" t="str">
        <f t="shared" si="28"/>
        <v>Not included</v>
      </c>
      <c r="AG425" s="100" t="s">
        <v>439</v>
      </c>
      <c r="AH425" s="100" t="s">
        <v>739</v>
      </c>
      <c r="AI425" s="100" t="s">
        <v>1011</v>
      </c>
      <c r="AJ425">
        <f t="shared" si="31"/>
        <v>24</v>
      </c>
      <c r="AK425" t="str">
        <f t="shared" si="29"/>
        <v>Not Include</v>
      </c>
      <c r="AN425" t="s">
        <v>724</v>
      </c>
    </row>
    <row r="426" spans="31:40">
      <c r="AE426" t="str">
        <f t="shared" si="30"/>
        <v>Not includedNot Include25</v>
      </c>
      <c r="AF426" t="str">
        <f t="shared" si="28"/>
        <v>Not included</v>
      </c>
      <c r="AG426" s="100" t="s">
        <v>439</v>
      </c>
      <c r="AH426" s="100" t="s">
        <v>739</v>
      </c>
      <c r="AI426" s="100" t="s">
        <v>1012</v>
      </c>
      <c r="AJ426">
        <f t="shared" si="31"/>
        <v>25</v>
      </c>
      <c r="AK426" t="str">
        <f t="shared" si="29"/>
        <v>Not Include</v>
      </c>
      <c r="AN426" t="s">
        <v>724</v>
      </c>
    </row>
    <row r="427" spans="31:40">
      <c r="AE427" t="str">
        <f t="shared" si="30"/>
        <v>Not includedNot Include26</v>
      </c>
      <c r="AF427" t="str">
        <f t="shared" si="28"/>
        <v>Not included</v>
      </c>
      <c r="AG427" s="100" t="s">
        <v>439</v>
      </c>
      <c r="AH427" s="100" t="s">
        <v>739</v>
      </c>
      <c r="AI427" s="100" t="s">
        <v>1013</v>
      </c>
      <c r="AJ427">
        <f t="shared" si="31"/>
        <v>26</v>
      </c>
      <c r="AK427" t="str">
        <f t="shared" si="29"/>
        <v>Not Include</v>
      </c>
      <c r="AN427" t="s">
        <v>724</v>
      </c>
    </row>
    <row r="428" spans="31:40">
      <c r="AE428" t="str">
        <f t="shared" si="30"/>
        <v>Not includedNot Include27</v>
      </c>
      <c r="AF428" t="str">
        <f t="shared" si="28"/>
        <v>Not included</v>
      </c>
      <c r="AG428" s="100" t="s">
        <v>439</v>
      </c>
      <c r="AH428" s="100" t="s">
        <v>739</v>
      </c>
      <c r="AI428" s="100" t="s">
        <v>1014</v>
      </c>
      <c r="AJ428">
        <f t="shared" si="31"/>
        <v>27</v>
      </c>
      <c r="AK428" t="str">
        <f t="shared" si="29"/>
        <v>Not Include</v>
      </c>
      <c r="AN428" t="s">
        <v>724</v>
      </c>
    </row>
    <row r="429" spans="31:40">
      <c r="AE429" t="str">
        <f t="shared" si="30"/>
        <v>Not includedNot Include28</v>
      </c>
      <c r="AF429" t="str">
        <f t="shared" si="28"/>
        <v>Not included</v>
      </c>
      <c r="AG429" s="100" t="s">
        <v>439</v>
      </c>
      <c r="AH429" s="100" t="s">
        <v>739</v>
      </c>
      <c r="AI429" s="100" t="s">
        <v>1015</v>
      </c>
      <c r="AJ429">
        <f t="shared" si="31"/>
        <v>28</v>
      </c>
      <c r="AK429" t="str">
        <f t="shared" si="29"/>
        <v>Not Include</v>
      </c>
      <c r="AN429" t="s">
        <v>724</v>
      </c>
    </row>
    <row r="430" spans="31:40">
      <c r="AE430" t="str">
        <f t="shared" si="30"/>
        <v>Not includedNot Include29</v>
      </c>
      <c r="AF430" t="str">
        <f t="shared" si="28"/>
        <v>Not included</v>
      </c>
      <c r="AG430" s="100" t="s">
        <v>439</v>
      </c>
      <c r="AH430" s="100" t="s">
        <v>739</v>
      </c>
      <c r="AI430" s="100" t="s">
        <v>1016</v>
      </c>
      <c r="AJ430">
        <f t="shared" si="31"/>
        <v>29</v>
      </c>
      <c r="AK430" t="str">
        <f t="shared" si="29"/>
        <v>Not Include</v>
      </c>
      <c r="AN430" t="s">
        <v>724</v>
      </c>
    </row>
    <row r="431" spans="31:40">
      <c r="AE431" t="str">
        <f t="shared" si="30"/>
        <v>Not includedNot Include30</v>
      </c>
      <c r="AF431" t="str">
        <f t="shared" si="28"/>
        <v>Not included</v>
      </c>
      <c r="AG431" s="100" t="s">
        <v>439</v>
      </c>
      <c r="AH431" s="100" t="s">
        <v>739</v>
      </c>
      <c r="AI431" s="100" t="s">
        <v>1017</v>
      </c>
      <c r="AJ431">
        <f t="shared" si="31"/>
        <v>30</v>
      </c>
      <c r="AK431" t="str">
        <f t="shared" si="29"/>
        <v>Not Include</v>
      </c>
      <c r="AN431" t="s">
        <v>724</v>
      </c>
    </row>
    <row r="432" spans="31:40">
      <c r="AE432" t="str">
        <f t="shared" si="30"/>
        <v>Not includedNot Include31</v>
      </c>
      <c r="AF432" t="str">
        <f t="shared" si="28"/>
        <v>Not included</v>
      </c>
      <c r="AG432" s="100" t="s">
        <v>439</v>
      </c>
      <c r="AH432" s="100" t="s">
        <v>739</v>
      </c>
      <c r="AI432" s="100" t="s">
        <v>764</v>
      </c>
      <c r="AJ432">
        <f t="shared" si="31"/>
        <v>31</v>
      </c>
      <c r="AK432" t="str">
        <f t="shared" si="29"/>
        <v>Not Include</v>
      </c>
      <c r="AN432" t="s">
        <v>724</v>
      </c>
    </row>
    <row r="433" spans="31:40">
      <c r="AE433" t="str">
        <f t="shared" si="30"/>
        <v>Not includedNot Include32</v>
      </c>
      <c r="AF433" t="str">
        <f t="shared" si="28"/>
        <v>Not included</v>
      </c>
      <c r="AG433" s="100" t="s">
        <v>439</v>
      </c>
      <c r="AH433" s="100" t="s">
        <v>739</v>
      </c>
      <c r="AI433" s="100" t="s">
        <v>281</v>
      </c>
      <c r="AJ433">
        <f t="shared" si="31"/>
        <v>32</v>
      </c>
      <c r="AK433" t="str">
        <f t="shared" si="29"/>
        <v>Not Include</v>
      </c>
      <c r="AN433" t="s">
        <v>724</v>
      </c>
    </row>
    <row r="434" spans="31:40">
      <c r="AE434" t="str">
        <f t="shared" si="30"/>
        <v>Not includedNot Include33</v>
      </c>
      <c r="AF434" t="str">
        <f t="shared" si="28"/>
        <v>Not included</v>
      </c>
      <c r="AG434" s="100" t="s">
        <v>439</v>
      </c>
      <c r="AH434" s="100" t="s">
        <v>739</v>
      </c>
      <c r="AI434" s="100" t="s">
        <v>1019</v>
      </c>
      <c r="AJ434">
        <f t="shared" si="31"/>
        <v>33</v>
      </c>
      <c r="AK434" t="str">
        <f t="shared" si="29"/>
        <v>Not Include</v>
      </c>
      <c r="AN434" t="s">
        <v>724</v>
      </c>
    </row>
    <row r="435" spans="31:40">
      <c r="AE435" t="str">
        <f t="shared" si="30"/>
        <v>Not includedNot Include34</v>
      </c>
      <c r="AF435" t="str">
        <f t="shared" si="28"/>
        <v>Not included</v>
      </c>
      <c r="AG435" s="100" t="s">
        <v>439</v>
      </c>
      <c r="AH435" s="100" t="s">
        <v>739</v>
      </c>
      <c r="AI435" s="100" t="s">
        <v>1022</v>
      </c>
      <c r="AJ435">
        <f t="shared" si="31"/>
        <v>34</v>
      </c>
      <c r="AK435" t="str">
        <f t="shared" si="29"/>
        <v>Not Include</v>
      </c>
      <c r="AN435" t="s">
        <v>724</v>
      </c>
    </row>
    <row r="436" spans="31:40">
      <c r="AE436" t="str">
        <f t="shared" si="30"/>
        <v>Not includedNot Include35</v>
      </c>
      <c r="AF436" t="str">
        <f t="shared" si="28"/>
        <v>Not included</v>
      </c>
      <c r="AG436" s="100" t="s">
        <v>439</v>
      </c>
      <c r="AH436" s="100" t="s">
        <v>739</v>
      </c>
      <c r="AI436" s="100" t="s">
        <v>766</v>
      </c>
      <c r="AJ436">
        <f t="shared" si="31"/>
        <v>35</v>
      </c>
      <c r="AK436" t="str">
        <f t="shared" si="29"/>
        <v>Not Include</v>
      </c>
      <c r="AN436" t="s">
        <v>724</v>
      </c>
    </row>
    <row r="437" spans="31:40">
      <c r="AE437" t="str">
        <f t="shared" si="30"/>
        <v>Not includedNot Include36</v>
      </c>
      <c r="AF437" t="str">
        <f t="shared" si="28"/>
        <v>Not included</v>
      </c>
      <c r="AG437" s="100" t="s">
        <v>439</v>
      </c>
      <c r="AH437" s="100" t="s">
        <v>739</v>
      </c>
      <c r="AI437" s="100" t="s">
        <v>267</v>
      </c>
      <c r="AJ437">
        <f t="shared" si="31"/>
        <v>36</v>
      </c>
      <c r="AK437" t="str">
        <f t="shared" si="29"/>
        <v>Not Include</v>
      </c>
      <c r="AN437" t="s">
        <v>724</v>
      </c>
    </row>
    <row r="438" spans="31:40">
      <c r="AE438" t="str">
        <f t="shared" si="30"/>
        <v>Not includedNot Include37</v>
      </c>
      <c r="AF438" t="str">
        <f t="shared" si="28"/>
        <v>Not included</v>
      </c>
      <c r="AG438" s="100" t="s">
        <v>439</v>
      </c>
      <c r="AH438" s="100" t="s">
        <v>739</v>
      </c>
      <c r="AI438" s="100" t="s">
        <v>1026</v>
      </c>
      <c r="AJ438">
        <f t="shared" si="31"/>
        <v>37</v>
      </c>
      <c r="AK438" t="str">
        <f t="shared" si="29"/>
        <v>Not Include</v>
      </c>
      <c r="AN438" t="s">
        <v>724</v>
      </c>
    </row>
    <row r="439" spans="31:40">
      <c r="AE439" t="str">
        <f t="shared" si="30"/>
        <v>Not includedNot Include38</v>
      </c>
      <c r="AF439" t="str">
        <f t="shared" si="28"/>
        <v>Not included</v>
      </c>
      <c r="AG439" s="100" t="s">
        <v>439</v>
      </c>
      <c r="AH439" s="100" t="s">
        <v>739</v>
      </c>
      <c r="AI439" s="100" t="s">
        <v>774</v>
      </c>
      <c r="AJ439">
        <f t="shared" si="31"/>
        <v>38</v>
      </c>
      <c r="AK439" t="str">
        <f t="shared" si="29"/>
        <v>Not Include</v>
      </c>
      <c r="AN439" t="s">
        <v>724</v>
      </c>
    </row>
    <row r="440" spans="31:40">
      <c r="AE440" t="str">
        <f t="shared" si="30"/>
        <v>Not includedNot Include39</v>
      </c>
      <c r="AF440" t="str">
        <f t="shared" si="28"/>
        <v>Not included</v>
      </c>
      <c r="AG440" s="100" t="s">
        <v>439</v>
      </c>
      <c r="AH440" s="100" t="s">
        <v>739</v>
      </c>
      <c r="AI440" s="100" t="s">
        <v>1027</v>
      </c>
      <c r="AJ440">
        <f t="shared" si="31"/>
        <v>39</v>
      </c>
      <c r="AK440" t="str">
        <f t="shared" si="29"/>
        <v>Not Include</v>
      </c>
      <c r="AN440" t="s">
        <v>724</v>
      </c>
    </row>
    <row r="441" spans="31:40">
      <c r="AE441" t="str">
        <f t="shared" si="30"/>
        <v>Not includedNot Include40</v>
      </c>
      <c r="AF441" t="str">
        <f t="shared" si="28"/>
        <v>Not included</v>
      </c>
      <c r="AG441" s="100" t="s">
        <v>439</v>
      </c>
      <c r="AH441" s="100" t="s">
        <v>739</v>
      </c>
      <c r="AI441" s="100" t="s">
        <v>1028</v>
      </c>
      <c r="AJ441">
        <f t="shared" si="31"/>
        <v>40</v>
      </c>
      <c r="AK441" t="str">
        <f t="shared" si="29"/>
        <v>Not Include</v>
      </c>
      <c r="AN441" t="s">
        <v>724</v>
      </c>
    </row>
    <row r="442" spans="31:40">
      <c r="AE442" t="str">
        <f t="shared" si="30"/>
        <v>Not includedNot Include41</v>
      </c>
      <c r="AF442" t="str">
        <f t="shared" si="28"/>
        <v>Not included</v>
      </c>
      <c r="AG442" s="100" t="s">
        <v>439</v>
      </c>
      <c r="AH442" s="100" t="s">
        <v>739</v>
      </c>
      <c r="AI442" s="100" t="s">
        <v>779</v>
      </c>
      <c r="AJ442">
        <f t="shared" si="31"/>
        <v>41</v>
      </c>
      <c r="AK442" t="str">
        <f t="shared" si="29"/>
        <v>Not Include</v>
      </c>
      <c r="AN442" t="s">
        <v>724</v>
      </c>
    </row>
    <row r="443" spans="31:40">
      <c r="AE443" t="str">
        <f t="shared" si="30"/>
        <v>Not includedNot Include42</v>
      </c>
      <c r="AF443" t="str">
        <f t="shared" si="28"/>
        <v>Not included</v>
      </c>
      <c r="AG443" s="100" t="s">
        <v>439</v>
      </c>
      <c r="AH443" s="100" t="s">
        <v>739</v>
      </c>
      <c r="AI443" s="100" t="s">
        <v>269</v>
      </c>
      <c r="AJ443">
        <f t="shared" si="31"/>
        <v>42</v>
      </c>
      <c r="AK443" t="str">
        <f t="shared" si="29"/>
        <v>Not Include</v>
      </c>
      <c r="AN443" t="s">
        <v>724</v>
      </c>
    </row>
    <row r="444" spans="31:40">
      <c r="AE444" t="str">
        <f t="shared" si="30"/>
        <v>Not includedNot Include43</v>
      </c>
      <c r="AF444" t="str">
        <f t="shared" si="28"/>
        <v>Not included</v>
      </c>
      <c r="AG444" s="100" t="s">
        <v>439</v>
      </c>
      <c r="AH444" s="100" t="s">
        <v>739</v>
      </c>
      <c r="AI444" s="100" t="s">
        <v>856</v>
      </c>
      <c r="AJ444">
        <f t="shared" si="31"/>
        <v>43</v>
      </c>
      <c r="AK444" t="str">
        <f t="shared" si="29"/>
        <v>Not Include</v>
      </c>
      <c r="AN444" t="s">
        <v>724</v>
      </c>
    </row>
    <row r="445" spans="31:40">
      <c r="AE445" t="str">
        <f t="shared" si="30"/>
        <v>Not includedNot Include44</v>
      </c>
      <c r="AF445" t="str">
        <f t="shared" si="28"/>
        <v>Not included</v>
      </c>
      <c r="AG445" s="100" t="s">
        <v>439</v>
      </c>
      <c r="AH445" s="100" t="s">
        <v>739</v>
      </c>
      <c r="AI445" s="100" t="s">
        <v>1032</v>
      </c>
      <c r="AJ445">
        <f t="shared" si="31"/>
        <v>44</v>
      </c>
      <c r="AK445" t="str">
        <f t="shared" si="29"/>
        <v>Not Include</v>
      </c>
      <c r="AN445" t="s">
        <v>724</v>
      </c>
    </row>
    <row r="446" spans="31:40">
      <c r="AE446" t="str">
        <f t="shared" si="30"/>
        <v>Not includedNot Include45</v>
      </c>
      <c r="AF446" t="str">
        <f t="shared" si="28"/>
        <v>Not included</v>
      </c>
      <c r="AG446" s="100" t="s">
        <v>439</v>
      </c>
      <c r="AH446" s="100" t="s">
        <v>739</v>
      </c>
      <c r="AI446" s="100" t="s">
        <v>1033</v>
      </c>
      <c r="AJ446">
        <f t="shared" si="31"/>
        <v>45</v>
      </c>
      <c r="AK446" t="str">
        <f t="shared" si="29"/>
        <v>Not Include</v>
      </c>
      <c r="AN446" t="s">
        <v>724</v>
      </c>
    </row>
    <row r="447" spans="31:40">
      <c r="AE447" t="str">
        <f t="shared" si="30"/>
        <v>Not includedNot Include46</v>
      </c>
      <c r="AF447" t="str">
        <f t="shared" si="28"/>
        <v>Not included</v>
      </c>
      <c r="AG447" s="100" t="s">
        <v>439</v>
      </c>
      <c r="AH447" s="100" t="s">
        <v>739</v>
      </c>
      <c r="AI447" s="100" t="s">
        <v>1034</v>
      </c>
      <c r="AJ447">
        <f t="shared" si="31"/>
        <v>46</v>
      </c>
      <c r="AK447" t="str">
        <f t="shared" si="29"/>
        <v>Not Include</v>
      </c>
      <c r="AN447" t="s">
        <v>724</v>
      </c>
    </row>
    <row r="448" spans="31:40">
      <c r="AE448" t="str">
        <f t="shared" si="30"/>
        <v>Not includedNot Include47</v>
      </c>
      <c r="AF448" t="str">
        <f t="shared" si="28"/>
        <v>Not included</v>
      </c>
      <c r="AG448" s="100" t="s">
        <v>439</v>
      </c>
      <c r="AH448" s="100" t="s">
        <v>739</v>
      </c>
      <c r="AI448" s="100" t="s">
        <v>782</v>
      </c>
      <c r="AJ448">
        <f t="shared" si="31"/>
        <v>47</v>
      </c>
      <c r="AK448" t="str">
        <f t="shared" si="29"/>
        <v>Not Include</v>
      </c>
      <c r="AN448" t="s">
        <v>724</v>
      </c>
    </row>
    <row r="449" spans="31:40">
      <c r="AE449" t="str">
        <f t="shared" si="30"/>
        <v>Not includedNot Include48</v>
      </c>
      <c r="AF449" t="str">
        <f t="shared" si="28"/>
        <v>Not included</v>
      </c>
      <c r="AG449" s="100" t="s">
        <v>439</v>
      </c>
      <c r="AH449" s="100" t="s">
        <v>739</v>
      </c>
      <c r="AI449" s="100" t="s">
        <v>783</v>
      </c>
      <c r="AJ449">
        <f t="shared" si="31"/>
        <v>48</v>
      </c>
      <c r="AK449" t="str">
        <f t="shared" si="29"/>
        <v>Not Include</v>
      </c>
      <c r="AN449" t="s">
        <v>724</v>
      </c>
    </row>
    <row r="450" spans="31:40">
      <c r="AE450" t="str">
        <f t="shared" si="30"/>
        <v>Not includedNot Include49</v>
      </c>
      <c r="AF450" t="str">
        <f t="shared" ref="AF450:AF513" si="32">IFERROR(VLOOKUP(AG450,$Z$4:$AA$17,2,FALSE),"Not included")</f>
        <v>Not included</v>
      </c>
      <c r="AG450" s="100" t="s">
        <v>439</v>
      </c>
      <c r="AH450" s="100" t="s">
        <v>739</v>
      </c>
      <c r="AI450" s="100" t="s">
        <v>953</v>
      </c>
      <c r="AJ450">
        <f t="shared" si="31"/>
        <v>49</v>
      </c>
      <c r="AK450" t="str">
        <f t="shared" ref="AK450:AK513" si="33">IF(AF450="Not included","Not Include",VLOOKUP(AH450,$AN$3:$AQ$104,3,FALSE))</f>
        <v>Not Include</v>
      </c>
      <c r="AN450" t="s">
        <v>724</v>
      </c>
    </row>
    <row r="451" spans="31:40">
      <c r="AE451" t="str">
        <f t="shared" ref="AE451:AE514" si="34">AF451&amp;AK451&amp;AJ451</f>
        <v>Not includedNot Include50</v>
      </c>
      <c r="AF451" t="str">
        <f t="shared" si="32"/>
        <v>Not included</v>
      </c>
      <c r="AG451" s="100" t="s">
        <v>439</v>
      </c>
      <c r="AH451" s="100" t="s">
        <v>739</v>
      </c>
      <c r="AI451" s="100" t="s">
        <v>1038</v>
      </c>
      <c r="AJ451">
        <f t="shared" ref="AJ451:AJ514" si="35">IF(AND(AG451=AG450,AH451=AH450),AJ450+1,1)</f>
        <v>50</v>
      </c>
      <c r="AK451" t="str">
        <f t="shared" si="33"/>
        <v>Not Include</v>
      </c>
      <c r="AN451" t="s">
        <v>724</v>
      </c>
    </row>
    <row r="452" spans="31:40">
      <c r="AE452" t="str">
        <f t="shared" si="34"/>
        <v>Not includedNot Include51</v>
      </c>
      <c r="AF452" t="str">
        <f t="shared" si="32"/>
        <v>Not included</v>
      </c>
      <c r="AG452" s="100" t="s">
        <v>439</v>
      </c>
      <c r="AH452" s="100" t="s">
        <v>739</v>
      </c>
      <c r="AI452" s="100" t="s">
        <v>1040</v>
      </c>
      <c r="AJ452">
        <f t="shared" si="35"/>
        <v>51</v>
      </c>
      <c r="AK452" t="str">
        <f t="shared" si="33"/>
        <v>Not Include</v>
      </c>
      <c r="AN452" t="s">
        <v>724</v>
      </c>
    </row>
    <row r="453" spans="31:40">
      <c r="AE453" t="str">
        <f t="shared" si="34"/>
        <v>Not includedNot Include52</v>
      </c>
      <c r="AF453" t="str">
        <f t="shared" si="32"/>
        <v>Not included</v>
      </c>
      <c r="AG453" s="100" t="s">
        <v>439</v>
      </c>
      <c r="AH453" s="100" t="s">
        <v>739</v>
      </c>
      <c r="AI453" s="100" t="s">
        <v>1043</v>
      </c>
      <c r="AJ453">
        <f t="shared" si="35"/>
        <v>52</v>
      </c>
      <c r="AK453" t="str">
        <f t="shared" si="33"/>
        <v>Not Include</v>
      </c>
      <c r="AN453" t="s">
        <v>724</v>
      </c>
    </row>
    <row r="454" spans="31:40">
      <c r="AE454" t="str">
        <f t="shared" si="34"/>
        <v>Not includedNot Include53</v>
      </c>
      <c r="AF454" t="str">
        <f t="shared" si="32"/>
        <v>Not included</v>
      </c>
      <c r="AG454" s="100" t="s">
        <v>439</v>
      </c>
      <c r="AH454" s="100" t="s">
        <v>739</v>
      </c>
      <c r="AI454" s="100" t="s">
        <v>1044</v>
      </c>
      <c r="AJ454">
        <f t="shared" si="35"/>
        <v>53</v>
      </c>
      <c r="AK454" t="str">
        <f t="shared" si="33"/>
        <v>Not Include</v>
      </c>
      <c r="AN454" t="s">
        <v>724</v>
      </c>
    </row>
    <row r="455" spans="31:40">
      <c r="AE455" t="str">
        <f t="shared" si="34"/>
        <v>Not includedNot Include54</v>
      </c>
      <c r="AF455" t="str">
        <f t="shared" si="32"/>
        <v>Not included</v>
      </c>
      <c r="AG455" s="100" t="s">
        <v>439</v>
      </c>
      <c r="AH455" s="100" t="s">
        <v>739</v>
      </c>
      <c r="AI455" s="100" t="s">
        <v>1046</v>
      </c>
      <c r="AJ455">
        <f t="shared" si="35"/>
        <v>54</v>
      </c>
      <c r="AK455" t="str">
        <f t="shared" si="33"/>
        <v>Not Include</v>
      </c>
      <c r="AN455" t="s">
        <v>724</v>
      </c>
    </row>
    <row r="456" spans="31:40">
      <c r="AE456" t="str">
        <f t="shared" si="34"/>
        <v>Not includedNot Include55</v>
      </c>
      <c r="AF456" t="str">
        <f t="shared" si="32"/>
        <v>Not included</v>
      </c>
      <c r="AG456" s="100" t="s">
        <v>439</v>
      </c>
      <c r="AH456" s="100" t="s">
        <v>739</v>
      </c>
      <c r="AI456" s="100" t="s">
        <v>1047</v>
      </c>
      <c r="AJ456">
        <f t="shared" si="35"/>
        <v>55</v>
      </c>
      <c r="AK456" t="str">
        <f t="shared" si="33"/>
        <v>Not Include</v>
      </c>
      <c r="AN456" t="s">
        <v>724</v>
      </c>
    </row>
    <row r="457" spans="31:40">
      <c r="AE457" t="str">
        <f t="shared" si="34"/>
        <v>Not includedNot Include56</v>
      </c>
      <c r="AF457" t="str">
        <f t="shared" si="32"/>
        <v>Not included</v>
      </c>
      <c r="AG457" s="100" t="s">
        <v>439</v>
      </c>
      <c r="AH457" s="100" t="s">
        <v>739</v>
      </c>
      <c r="AI457" s="100" t="s">
        <v>1054</v>
      </c>
      <c r="AJ457">
        <f t="shared" si="35"/>
        <v>56</v>
      </c>
      <c r="AK457" t="str">
        <f t="shared" si="33"/>
        <v>Not Include</v>
      </c>
      <c r="AN457" t="s">
        <v>724</v>
      </c>
    </row>
    <row r="458" spans="31:40">
      <c r="AE458" t="str">
        <f t="shared" si="34"/>
        <v>Not includedNot Include57</v>
      </c>
      <c r="AF458" t="str">
        <f t="shared" si="32"/>
        <v>Not included</v>
      </c>
      <c r="AG458" s="100" t="s">
        <v>439</v>
      </c>
      <c r="AH458" s="100" t="s">
        <v>739</v>
      </c>
      <c r="AI458" s="100" t="s">
        <v>1056</v>
      </c>
      <c r="AJ458">
        <f t="shared" si="35"/>
        <v>57</v>
      </c>
      <c r="AK458" t="str">
        <f t="shared" si="33"/>
        <v>Not Include</v>
      </c>
      <c r="AN458" t="s">
        <v>724</v>
      </c>
    </row>
    <row r="459" spans="31:40">
      <c r="AE459" t="str">
        <f t="shared" si="34"/>
        <v>Not includedNot Include58</v>
      </c>
      <c r="AF459" t="str">
        <f t="shared" si="32"/>
        <v>Not included</v>
      </c>
      <c r="AG459" s="100" t="s">
        <v>439</v>
      </c>
      <c r="AH459" s="100" t="s">
        <v>739</v>
      </c>
      <c r="AI459" s="100" t="s">
        <v>370</v>
      </c>
      <c r="AJ459">
        <f t="shared" si="35"/>
        <v>58</v>
      </c>
      <c r="AK459" t="str">
        <f t="shared" si="33"/>
        <v>Not Include</v>
      </c>
      <c r="AN459" t="s">
        <v>724</v>
      </c>
    </row>
    <row r="460" spans="31:40">
      <c r="AE460" t="str">
        <f t="shared" si="34"/>
        <v>Not includedNot Include59</v>
      </c>
      <c r="AF460" t="str">
        <f t="shared" si="32"/>
        <v>Not included</v>
      </c>
      <c r="AG460" s="100" t="s">
        <v>439</v>
      </c>
      <c r="AH460" s="100" t="s">
        <v>739</v>
      </c>
      <c r="AI460" s="100" t="s">
        <v>1059</v>
      </c>
      <c r="AJ460">
        <f t="shared" si="35"/>
        <v>59</v>
      </c>
      <c r="AK460" t="str">
        <f t="shared" si="33"/>
        <v>Not Include</v>
      </c>
      <c r="AN460" t="s">
        <v>724</v>
      </c>
    </row>
    <row r="461" spans="31:40">
      <c r="AE461" t="str">
        <f t="shared" si="34"/>
        <v>Not includedNot Include60</v>
      </c>
      <c r="AF461" t="str">
        <f t="shared" si="32"/>
        <v>Not included</v>
      </c>
      <c r="AG461" s="100" t="s">
        <v>439</v>
      </c>
      <c r="AH461" s="100" t="s">
        <v>739</v>
      </c>
      <c r="AI461" s="100" t="s">
        <v>963</v>
      </c>
      <c r="AJ461">
        <f t="shared" si="35"/>
        <v>60</v>
      </c>
      <c r="AK461" t="str">
        <f t="shared" si="33"/>
        <v>Not Include</v>
      </c>
      <c r="AN461" t="s">
        <v>724</v>
      </c>
    </row>
    <row r="462" spans="31:40">
      <c r="AE462" t="str">
        <f t="shared" si="34"/>
        <v>Not includedNot Include61</v>
      </c>
      <c r="AF462" t="str">
        <f t="shared" si="32"/>
        <v>Not included</v>
      </c>
      <c r="AG462" s="100" t="s">
        <v>439</v>
      </c>
      <c r="AH462" s="100" t="s">
        <v>739</v>
      </c>
      <c r="AI462" s="100" t="s">
        <v>1061</v>
      </c>
      <c r="AJ462">
        <f t="shared" si="35"/>
        <v>61</v>
      </c>
      <c r="AK462" t="str">
        <f t="shared" si="33"/>
        <v>Not Include</v>
      </c>
      <c r="AN462" t="s">
        <v>724</v>
      </c>
    </row>
    <row r="463" spans="31:40">
      <c r="AE463" t="str">
        <f t="shared" si="34"/>
        <v>Not includedNot Include62</v>
      </c>
      <c r="AF463" t="str">
        <f t="shared" si="32"/>
        <v>Not included</v>
      </c>
      <c r="AG463" s="100" t="s">
        <v>439</v>
      </c>
      <c r="AH463" s="100" t="s">
        <v>739</v>
      </c>
      <c r="AI463" s="100" t="s">
        <v>870</v>
      </c>
      <c r="AJ463">
        <f t="shared" si="35"/>
        <v>62</v>
      </c>
      <c r="AK463" t="str">
        <f t="shared" si="33"/>
        <v>Not Include</v>
      </c>
      <c r="AN463" t="s">
        <v>724</v>
      </c>
    </row>
    <row r="464" spans="31:40">
      <c r="AE464" t="str">
        <f t="shared" si="34"/>
        <v>Not includedNot Include63</v>
      </c>
      <c r="AF464" t="str">
        <f t="shared" si="32"/>
        <v>Not included</v>
      </c>
      <c r="AG464" s="100" t="s">
        <v>439</v>
      </c>
      <c r="AH464" s="100" t="s">
        <v>739</v>
      </c>
      <c r="AI464" s="100" t="s">
        <v>1066</v>
      </c>
      <c r="AJ464">
        <f t="shared" si="35"/>
        <v>63</v>
      </c>
      <c r="AK464" t="str">
        <f t="shared" si="33"/>
        <v>Not Include</v>
      </c>
      <c r="AN464" t="s">
        <v>724</v>
      </c>
    </row>
    <row r="465" spans="31:40">
      <c r="AE465" t="str">
        <f t="shared" si="34"/>
        <v>Not includedNot Include1</v>
      </c>
      <c r="AF465" t="str">
        <f t="shared" si="32"/>
        <v>Not included</v>
      </c>
      <c r="AG465" s="100" t="s">
        <v>439</v>
      </c>
      <c r="AH465" s="100" t="s">
        <v>731</v>
      </c>
      <c r="AI465" s="100" t="s">
        <v>964</v>
      </c>
      <c r="AJ465">
        <f t="shared" si="35"/>
        <v>1</v>
      </c>
      <c r="AK465" t="str">
        <f t="shared" si="33"/>
        <v>Not Include</v>
      </c>
      <c r="AN465" t="s">
        <v>724</v>
      </c>
    </row>
    <row r="466" spans="31:40">
      <c r="AE466" t="str">
        <f t="shared" si="34"/>
        <v>Not includedNot Include2</v>
      </c>
      <c r="AF466" t="str">
        <f t="shared" si="32"/>
        <v>Not included</v>
      </c>
      <c r="AG466" s="100" t="s">
        <v>439</v>
      </c>
      <c r="AH466" s="100" t="s">
        <v>731</v>
      </c>
      <c r="AI466" s="100" t="s">
        <v>965</v>
      </c>
      <c r="AJ466">
        <f t="shared" si="35"/>
        <v>2</v>
      </c>
      <c r="AK466" t="str">
        <f t="shared" si="33"/>
        <v>Not Include</v>
      </c>
      <c r="AN466" t="s">
        <v>724</v>
      </c>
    </row>
    <row r="467" spans="31:40">
      <c r="AE467" t="str">
        <f t="shared" si="34"/>
        <v>Not includedNot Include3</v>
      </c>
      <c r="AF467" t="str">
        <f t="shared" si="32"/>
        <v>Not included</v>
      </c>
      <c r="AG467" s="100" t="s">
        <v>439</v>
      </c>
      <c r="AH467" s="100" t="s">
        <v>731</v>
      </c>
      <c r="AI467" s="100" t="s">
        <v>966</v>
      </c>
      <c r="AJ467">
        <f t="shared" si="35"/>
        <v>3</v>
      </c>
      <c r="AK467" t="str">
        <f t="shared" si="33"/>
        <v>Not Include</v>
      </c>
      <c r="AN467" t="s">
        <v>724</v>
      </c>
    </row>
    <row r="468" spans="31:40">
      <c r="AE468" t="str">
        <f t="shared" si="34"/>
        <v>Not includedNot Include4</v>
      </c>
      <c r="AF468" t="str">
        <f t="shared" si="32"/>
        <v>Not included</v>
      </c>
      <c r="AG468" s="100" t="s">
        <v>439</v>
      </c>
      <c r="AH468" s="100" t="s">
        <v>731</v>
      </c>
      <c r="AI468" s="100" t="s">
        <v>381</v>
      </c>
      <c r="AJ468">
        <f t="shared" si="35"/>
        <v>4</v>
      </c>
      <c r="AK468" t="str">
        <f t="shared" si="33"/>
        <v>Not Include</v>
      </c>
      <c r="AN468" t="s">
        <v>724</v>
      </c>
    </row>
    <row r="469" spans="31:40">
      <c r="AE469" t="str">
        <f t="shared" si="34"/>
        <v>Not includedNot Include5</v>
      </c>
      <c r="AF469" t="str">
        <f t="shared" si="32"/>
        <v>Not included</v>
      </c>
      <c r="AG469" s="100" t="s">
        <v>439</v>
      </c>
      <c r="AH469" s="100" t="s">
        <v>731</v>
      </c>
      <c r="AI469" s="100" t="s">
        <v>970</v>
      </c>
      <c r="AJ469">
        <f t="shared" si="35"/>
        <v>5</v>
      </c>
      <c r="AK469" t="str">
        <f t="shared" si="33"/>
        <v>Not Include</v>
      </c>
      <c r="AN469" t="s">
        <v>724</v>
      </c>
    </row>
    <row r="470" spans="31:40">
      <c r="AE470" t="str">
        <f t="shared" si="34"/>
        <v>Not includedNot Include6</v>
      </c>
      <c r="AF470" t="str">
        <f t="shared" si="32"/>
        <v>Not included</v>
      </c>
      <c r="AG470" s="100" t="s">
        <v>439</v>
      </c>
      <c r="AH470" s="100" t="s">
        <v>731</v>
      </c>
      <c r="AI470" s="100" t="s">
        <v>971</v>
      </c>
      <c r="AJ470">
        <f t="shared" si="35"/>
        <v>6</v>
      </c>
      <c r="AK470" t="str">
        <f t="shared" si="33"/>
        <v>Not Include</v>
      </c>
      <c r="AN470" t="s">
        <v>724</v>
      </c>
    </row>
    <row r="471" spans="31:40">
      <c r="AE471" t="str">
        <f t="shared" si="34"/>
        <v>Not includedNot Include7</v>
      </c>
      <c r="AF471" t="str">
        <f t="shared" si="32"/>
        <v>Not included</v>
      </c>
      <c r="AG471" s="100" t="s">
        <v>439</v>
      </c>
      <c r="AH471" s="100" t="s">
        <v>731</v>
      </c>
      <c r="AI471" s="100" t="s">
        <v>732</v>
      </c>
      <c r="AJ471">
        <f t="shared" si="35"/>
        <v>7</v>
      </c>
      <c r="AK471" t="str">
        <f t="shared" si="33"/>
        <v>Not Include</v>
      </c>
      <c r="AN471" t="s">
        <v>724</v>
      </c>
    </row>
    <row r="472" spans="31:40">
      <c r="AE472" t="str">
        <f t="shared" si="34"/>
        <v>Not includedNot Include8</v>
      </c>
      <c r="AF472" t="str">
        <f t="shared" si="32"/>
        <v>Not included</v>
      </c>
      <c r="AG472" s="100" t="s">
        <v>439</v>
      </c>
      <c r="AH472" s="100" t="s">
        <v>731</v>
      </c>
      <c r="AI472" s="100" t="s">
        <v>972</v>
      </c>
      <c r="AJ472">
        <f t="shared" si="35"/>
        <v>8</v>
      </c>
      <c r="AK472" t="str">
        <f t="shared" si="33"/>
        <v>Not Include</v>
      </c>
      <c r="AN472" t="s">
        <v>724</v>
      </c>
    </row>
    <row r="473" spans="31:40">
      <c r="AE473" t="str">
        <f t="shared" si="34"/>
        <v>Not includedNot Include9</v>
      </c>
      <c r="AF473" t="str">
        <f t="shared" si="32"/>
        <v>Not included</v>
      </c>
      <c r="AG473" s="100" t="s">
        <v>439</v>
      </c>
      <c r="AH473" s="100" t="s">
        <v>731</v>
      </c>
      <c r="AI473" s="100" t="s">
        <v>973</v>
      </c>
      <c r="AJ473">
        <f t="shared" si="35"/>
        <v>9</v>
      </c>
      <c r="AK473" t="str">
        <f t="shared" si="33"/>
        <v>Not Include</v>
      </c>
      <c r="AN473" t="s">
        <v>724</v>
      </c>
    </row>
    <row r="474" spans="31:40">
      <c r="AE474" t="str">
        <f t="shared" si="34"/>
        <v>Not includedNot Include10</v>
      </c>
      <c r="AF474" t="str">
        <f t="shared" si="32"/>
        <v>Not included</v>
      </c>
      <c r="AG474" s="100" t="s">
        <v>439</v>
      </c>
      <c r="AH474" s="100" t="s">
        <v>731</v>
      </c>
      <c r="AI474" s="100" t="s">
        <v>974</v>
      </c>
      <c r="AJ474">
        <f t="shared" si="35"/>
        <v>10</v>
      </c>
      <c r="AK474" t="str">
        <f t="shared" si="33"/>
        <v>Not Include</v>
      </c>
      <c r="AN474" t="s">
        <v>724</v>
      </c>
    </row>
    <row r="475" spans="31:40">
      <c r="AE475" t="str">
        <f t="shared" si="34"/>
        <v>Not includedNot Include11</v>
      </c>
      <c r="AF475" t="str">
        <f t="shared" si="32"/>
        <v>Not included</v>
      </c>
      <c r="AG475" s="100" t="s">
        <v>439</v>
      </c>
      <c r="AH475" s="100" t="s">
        <v>731</v>
      </c>
      <c r="AI475" s="100" t="s">
        <v>975</v>
      </c>
      <c r="AJ475">
        <f t="shared" si="35"/>
        <v>11</v>
      </c>
      <c r="AK475" t="str">
        <f t="shared" si="33"/>
        <v>Not Include</v>
      </c>
      <c r="AN475" t="s">
        <v>724</v>
      </c>
    </row>
    <row r="476" spans="31:40">
      <c r="AE476" t="str">
        <f t="shared" si="34"/>
        <v>Not includedNot Include12</v>
      </c>
      <c r="AF476" t="str">
        <f t="shared" si="32"/>
        <v>Not included</v>
      </c>
      <c r="AG476" s="100" t="s">
        <v>439</v>
      </c>
      <c r="AH476" s="100" t="s">
        <v>731</v>
      </c>
      <c r="AI476" s="100" t="s">
        <v>976</v>
      </c>
      <c r="AJ476">
        <f t="shared" si="35"/>
        <v>12</v>
      </c>
      <c r="AK476" t="str">
        <f t="shared" si="33"/>
        <v>Not Include</v>
      </c>
      <c r="AN476" t="s">
        <v>724</v>
      </c>
    </row>
    <row r="477" spans="31:40">
      <c r="AE477" t="str">
        <f t="shared" si="34"/>
        <v>Not includedNot Include13</v>
      </c>
      <c r="AF477" t="str">
        <f t="shared" si="32"/>
        <v>Not included</v>
      </c>
      <c r="AG477" s="100" t="s">
        <v>439</v>
      </c>
      <c r="AH477" s="100" t="s">
        <v>731</v>
      </c>
      <c r="AI477" s="100" t="s">
        <v>341</v>
      </c>
      <c r="AJ477">
        <f t="shared" si="35"/>
        <v>13</v>
      </c>
      <c r="AK477" t="str">
        <f t="shared" si="33"/>
        <v>Not Include</v>
      </c>
      <c r="AN477" t="s">
        <v>724</v>
      </c>
    </row>
    <row r="478" spans="31:40">
      <c r="AE478" t="str">
        <f t="shared" si="34"/>
        <v>Not includedNot Include14</v>
      </c>
      <c r="AF478" t="str">
        <f t="shared" si="32"/>
        <v>Not included</v>
      </c>
      <c r="AG478" s="100" t="s">
        <v>439</v>
      </c>
      <c r="AH478" s="100" t="s">
        <v>731</v>
      </c>
      <c r="AI478" s="100" t="s">
        <v>737</v>
      </c>
      <c r="AJ478">
        <f t="shared" si="35"/>
        <v>14</v>
      </c>
      <c r="AK478" t="str">
        <f t="shared" si="33"/>
        <v>Not Include</v>
      </c>
      <c r="AN478" t="s">
        <v>724</v>
      </c>
    </row>
    <row r="479" spans="31:40">
      <c r="AE479" t="str">
        <f t="shared" si="34"/>
        <v>Not includedNot Include15</v>
      </c>
      <c r="AF479" t="str">
        <f t="shared" si="32"/>
        <v>Not included</v>
      </c>
      <c r="AG479" s="100" t="s">
        <v>439</v>
      </c>
      <c r="AH479" s="100" t="s">
        <v>731</v>
      </c>
      <c r="AI479" s="100" t="s">
        <v>978</v>
      </c>
      <c r="AJ479">
        <f t="shared" si="35"/>
        <v>15</v>
      </c>
      <c r="AK479" t="str">
        <f t="shared" si="33"/>
        <v>Not Include</v>
      </c>
      <c r="AN479" t="s">
        <v>724</v>
      </c>
    </row>
    <row r="480" spans="31:40">
      <c r="AE480" t="str">
        <f t="shared" si="34"/>
        <v>Not includedNot Include16</v>
      </c>
      <c r="AF480" t="str">
        <f t="shared" si="32"/>
        <v>Not included</v>
      </c>
      <c r="AG480" s="100" t="s">
        <v>439</v>
      </c>
      <c r="AH480" s="100" t="s">
        <v>731</v>
      </c>
      <c r="AI480" s="100" t="s">
        <v>979</v>
      </c>
      <c r="AJ480">
        <f t="shared" si="35"/>
        <v>16</v>
      </c>
      <c r="AK480" t="str">
        <f t="shared" si="33"/>
        <v>Not Include</v>
      </c>
      <c r="AN480" t="s">
        <v>724</v>
      </c>
    </row>
    <row r="481" spans="31:40">
      <c r="AE481" t="str">
        <f t="shared" si="34"/>
        <v>Not includedNot Include17</v>
      </c>
      <c r="AF481" t="str">
        <f t="shared" si="32"/>
        <v>Not included</v>
      </c>
      <c r="AG481" s="100" t="s">
        <v>439</v>
      </c>
      <c r="AH481" s="100" t="s">
        <v>731</v>
      </c>
      <c r="AI481" s="100" t="s">
        <v>981</v>
      </c>
      <c r="AJ481">
        <f t="shared" si="35"/>
        <v>17</v>
      </c>
      <c r="AK481" t="str">
        <f t="shared" si="33"/>
        <v>Not Include</v>
      </c>
      <c r="AN481" t="s">
        <v>724</v>
      </c>
    </row>
    <row r="482" spans="31:40">
      <c r="AE482" t="str">
        <f t="shared" si="34"/>
        <v>Not includedNot Include18</v>
      </c>
      <c r="AF482" t="str">
        <f t="shared" si="32"/>
        <v>Not included</v>
      </c>
      <c r="AG482" s="100" t="s">
        <v>439</v>
      </c>
      <c r="AH482" s="100" t="s">
        <v>731</v>
      </c>
      <c r="AI482" s="100" t="s">
        <v>982</v>
      </c>
      <c r="AJ482">
        <f t="shared" si="35"/>
        <v>18</v>
      </c>
      <c r="AK482" t="str">
        <f t="shared" si="33"/>
        <v>Not Include</v>
      </c>
      <c r="AN482" t="s">
        <v>724</v>
      </c>
    </row>
    <row r="483" spans="31:40">
      <c r="AE483" t="str">
        <f t="shared" si="34"/>
        <v>Not includedNot Include19</v>
      </c>
      <c r="AF483" t="str">
        <f t="shared" si="32"/>
        <v>Not included</v>
      </c>
      <c r="AG483" s="100" t="s">
        <v>439</v>
      </c>
      <c r="AH483" s="100" t="s">
        <v>731</v>
      </c>
      <c r="AI483" s="100" t="s">
        <v>983</v>
      </c>
      <c r="AJ483">
        <f t="shared" si="35"/>
        <v>19</v>
      </c>
      <c r="AK483" t="str">
        <f t="shared" si="33"/>
        <v>Not Include</v>
      </c>
      <c r="AN483" t="s">
        <v>724</v>
      </c>
    </row>
    <row r="484" spans="31:40">
      <c r="AE484" t="str">
        <f t="shared" si="34"/>
        <v>Not includedNot Include20</v>
      </c>
      <c r="AF484" t="str">
        <f t="shared" si="32"/>
        <v>Not included</v>
      </c>
      <c r="AG484" s="100" t="s">
        <v>439</v>
      </c>
      <c r="AH484" s="100" t="s">
        <v>731</v>
      </c>
      <c r="AI484" s="100" t="s">
        <v>744</v>
      </c>
      <c r="AJ484">
        <f t="shared" si="35"/>
        <v>20</v>
      </c>
      <c r="AK484" t="str">
        <f t="shared" si="33"/>
        <v>Not Include</v>
      </c>
      <c r="AN484" t="s">
        <v>724</v>
      </c>
    </row>
    <row r="485" spans="31:40">
      <c r="AE485" t="str">
        <f t="shared" si="34"/>
        <v>Not includedNot Include21</v>
      </c>
      <c r="AF485" t="str">
        <f t="shared" si="32"/>
        <v>Not included</v>
      </c>
      <c r="AG485" s="100" t="s">
        <v>439</v>
      </c>
      <c r="AH485" s="100" t="s">
        <v>731</v>
      </c>
      <c r="AI485" s="100" t="s">
        <v>986</v>
      </c>
      <c r="AJ485">
        <f t="shared" si="35"/>
        <v>21</v>
      </c>
      <c r="AK485" t="str">
        <f t="shared" si="33"/>
        <v>Not Include</v>
      </c>
      <c r="AN485" t="s">
        <v>724</v>
      </c>
    </row>
    <row r="486" spans="31:40">
      <c r="AE486" t="str">
        <f t="shared" si="34"/>
        <v>Not includedNot Include22</v>
      </c>
      <c r="AF486" t="str">
        <f t="shared" si="32"/>
        <v>Not included</v>
      </c>
      <c r="AG486" s="100" t="s">
        <v>439</v>
      </c>
      <c r="AH486" s="100" t="s">
        <v>731</v>
      </c>
      <c r="AI486" s="100" t="s">
        <v>746</v>
      </c>
      <c r="AJ486">
        <f t="shared" si="35"/>
        <v>22</v>
      </c>
      <c r="AK486" t="str">
        <f t="shared" si="33"/>
        <v>Not Include</v>
      </c>
      <c r="AN486" t="s">
        <v>724</v>
      </c>
    </row>
    <row r="487" spans="31:40">
      <c r="AE487" t="str">
        <f t="shared" si="34"/>
        <v>Not includedNot Include23</v>
      </c>
      <c r="AF487" t="str">
        <f t="shared" si="32"/>
        <v>Not included</v>
      </c>
      <c r="AG487" s="100" t="s">
        <v>439</v>
      </c>
      <c r="AH487" s="100" t="s">
        <v>731</v>
      </c>
      <c r="AI487" s="100" t="s">
        <v>988</v>
      </c>
      <c r="AJ487">
        <f t="shared" si="35"/>
        <v>23</v>
      </c>
      <c r="AK487" t="str">
        <f t="shared" si="33"/>
        <v>Not Include</v>
      </c>
      <c r="AN487" t="s">
        <v>724</v>
      </c>
    </row>
    <row r="488" spans="31:40">
      <c r="AE488" t="str">
        <f t="shared" si="34"/>
        <v>Not includedNot Include24</v>
      </c>
      <c r="AF488" t="str">
        <f t="shared" si="32"/>
        <v>Not included</v>
      </c>
      <c r="AG488" s="100" t="s">
        <v>439</v>
      </c>
      <c r="AH488" s="100" t="s">
        <v>731</v>
      </c>
      <c r="AI488" s="100" t="s">
        <v>989</v>
      </c>
      <c r="AJ488">
        <f t="shared" si="35"/>
        <v>24</v>
      </c>
      <c r="AK488" t="str">
        <f t="shared" si="33"/>
        <v>Not Include</v>
      </c>
      <c r="AN488" t="s">
        <v>724</v>
      </c>
    </row>
    <row r="489" spans="31:40">
      <c r="AE489" t="str">
        <f t="shared" si="34"/>
        <v>Not includedNot Include25</v>
      </c>
      <c r="AF489" t="str">
        <f t="shared" si="32"/>
        <v>Not included</v>
      </c>
      <c r="AG489" s="100" t="s">
        <v>439</v>
      </c>
      <c r="AH489" s="100" t="s">
        <v>731</v>
      </c>
      <c r="AI489" s="100" t="s">
        <v>838</v>
      </c>
      <c r="AJ489">
        <f t="shared" si="35"/>
        <v>25</v>
      </c>
      <c r="AK489" t="str">
        <f t="shared" si="33"/>
        <v>Not Include</v>
      </c>
      <c r="AN489" t="s">
        <v>724</v>
      </c>
    </row>
    <row r="490" spans="31:40">
      <c r="AE490" t="str">
        <f t="shared" si="34"/>
        <v>Not includedNot Include26</v>
      </c>
      <c r="AF490" t="str">
        <f t="shared" si="32"/>
        <v>Not included</v>
      </c>
      <c r="AG490" s="100" t="s">
        <v>439</v>
      </c>
      <c r="AH490" s="100" t="s">
        <v>731</v>
      </c>
      <c r="AI490" s="100" t="s">
        <v>991</v>
      </c>
      <c r="AJ490">
        <f t="shared" si="35"/>
        <v>26</v>
      </c>
      <c r="AK490" t="str">
        <f t="shared" si="33"/>
        <v>Not Include</v>
      </c>
      <c r="AN490" t="s">
        <v>724</v>
      </c>
    </row>
    <row r="491" spans="31:40">
      <c r="AE491" t="str">
        <f t="shared" si="34"/>
        <v>Not includedNot Include27</v>
      </c>
      <c r="AF491" t="str">
        <f t="shared" si="32"/>
        <v>Not included</v>
      </c>
      <c r="AG491" s="100" t="s">
        <v>439</v>
      </c>
      <c r="AH491" s="100" t="s">
        <v>731</v>
      </c>
      <c r="AI491" s="100" t="s">
        <v>993</v>
      </c>
      <c r="AJ491">
        <f t="shared" si="35"/>
        <v>27</v>
      </c>
      <c r="AK491" t="str">
        <f t="shared" si="33"/>
        <v>Not Include</v>
      </c>
      <c r="AN491" t="s">
        <v>724</v>
      </c>
    </row>
    <row r="492" spans="31:40">
      <c r="AE492" t="str">
        <f t="shared" si="34"/>
        <v>Not includedNot Include28</v>
      </c>
      <c r="AF492" t="str">
        <f t="shared" si="32"/>
        <v>Not included</v>
      </c>
      <c r="AG492" s="100" t="s">
        <v>439</v>
      </c>
      <c r="AH492" s="100" t="s">
        <v>731</v>
      </c>
      <c r="AI492" s="100" t="s">
        <v>994</v>
      </c>
      <c r="AJ492">
        <f t="shared" si="35"/>
        <v>28</v>
      </c>
      <c r="AK492" t="str">
        <f t="shared" si="33"/>
        <v>Not Include</v>
      </c>
      <c r="AN492" t="s">
        <v>724</v>
      </c>
    </row>
    <row r="493" spans="31:40">
      <c r="AE493" t="str">
        <f t="shared" si="34"/>
        <v>Not includedNot Include29</v>
      </c>
      <c r="AF493" t="str">
        <f t="shared" si="32"/>
        <v>Not included</v>
      </c>
      <c r="AG493" s="100" t="s">
        <v>439</v>
      </c>
      <c r="AH493" s="100" t="s">
        <v>731</v>
      </c>
      <c r="AI493" s="100" t="s">
        <v>995</v>
      </c>
      <c r="AJ493">
        <f t="shared" si="35"/>
        <v>29</v>
      </c>
      <c r="AK493" t="str">
        <f t="shared" si="33"/>
        <v>Not Include</v>
      </c>
      <c r="AN493" t="s">
        <v>724</v>
      </c>
    </row>
    <row r="494" spans="31:40">
      <c r="AE494" t="str">
        <f t="shared" si="34"/>
        <v>Not includedNot Include30</v>
      </c>
      <c r="AF494" t="str">
        <f t="shared" si="32"/>
        <v>Not included</v>
      </c>
      <c r="AG494" s="100" t="s">
        <v>439</v>
      </c>
      <c r="AH494" s="100" t="s">
        <v>731</v>
      </c>
      <c r="AI494" s="100" t="s">
        <v>996</v>
      </c>
      <c r="AJ494">
        <f t="shared" si="35"/>
        <v>30</v>
      </c>
      <c r="AK494" t="str">
        <f t="shared" si="33"/>
        <v>Not Include</v>
      </c>
      <c r="AN494" t="s">
        <v>724</v>
      </c>
    </row>
    <row r="495" spans="31:40">
      <c r="AE495" t="str">
        <f t="shared" si="34"/>
        <v>Not includedNot Include31</v>
      </c>
      <c r="AF495" t="str">
        <f t="shared" si="32"/>
        <v>Not included</v>
      </c>
      <c r="AG495" s="100" t="s">
        <v>439</v>
      </c>
      <c r="AH495" s="100" t="s">
        <v>731</v>
      </c>
      <c r="AI495" s="100" t="s">
        <v>997</v>
      </c>
      <c r="AJ495">
        <f t="shared" si="35"/>
        <v>31</v>
      </c>
      <c r="AK495" t="str">
        <f t="shared" si="33"/>
        <v>Not Include</v>
      </c>
      <c r="AN495" t="s">
        <v>724</v>
      </c>
    </row>
    <row r="496" spans="31:40">
      <c r="AE496" t="str">
        <f t="shared" si="34"/>
        <v>Not includedNot Include32</v>
      </c>
      <c r="AF496" t="str">
        <f t="shared" si="32"/>
        <v>Not included</v>
      </c>
      <c r="AG496" s="100" t="s">
        <v>439</v>
      </c>
      <c r="AH496" s="100" t="s">
        <v>731</v>
      </c>
      <c r="AI496" s="100" t="s">
        <v>998</v>
      </c>
      <c r="AJ496">
        <f t="shared" si="35"/>
        <v>32</v>
      </c>
      <c r="AK496" t="str">
        <f t="shared" si="33"/>
        <v>Not Include</v>
      </c>
      <c r="AN496" t="s">
        <v>724</v>
      </c>
    </row>
    <row r="497" spans="31:40">
      <c r="AE497" t="str">
        <f t="shared" si="34"/>
        <v>Not includedNot Include33</v>
      </c>
      <c r="AF497" t="str">
        <f t="shared" si="32"/>
        <v>Not included</v>
      </c>
      <c r="AG497" s="100" t="s">
        <v>439</v>
      </c>
      <c r="AH497" s="100" t="s">
        <v>731</v>
      </c>
      <c r="AI497" s="100" t="s">
        <v>999</v>
      </c>
      <c r="AJ497">
        <f t="shared" si="35"/>
        <v>33</v>
      </c>
      <c r="AK497" t="str">
        <f t="shared" si="33"/>
        <v>Not Include</v>
      </c>
      <c r="AN497" t="s">
        <v>724</v>
      </c>
    </row>
    <row r="498" spans="31:40">
      <c r="AE498" t="str">
        <f t="shared" si="34"/>
        <v>Not includedNot Include34</v>
      </c>
      <c r="AF498" t="str">
        <f t="shared" si="32"/>
        <v>Not included</v>
      </c>
      <c r="AG498" s="100" t="s">
        <v>439</v>
      </c>
      <c r="AH498" s="100" t="s">
        <v>731</v>
      </c>
      <c r="AI498" s="100" t="s">
        <v>1000</v>
      </c>
      <c r="AJ498">
        <f t="shared" si="35"/>
        <v>34</v>
      </c>
      <c r="AK498" t="str">
        <f t="shared" si="33"/>
        <v>Not Include</v>
      </c>
      <c r="AN498" t="s">
        <v>724</v>
      </c>
    </row>
    <row r="499" spans="31:40">
      <c r="AE499" t="str">
        <f t="shared" si="34"/>
        <v>Not includedNot Include35</v>
      </c>
      <c r="AF499" t="str">
        <f t="shared" si="32"/>
        <v>Not included</v>
      </c>
      <c r="AG499" s="100" t="s">
        <v>439</v>
      </c>
      <c r="AH499" s="100" t="s">
        <v>731</v>
      </c>
      <c r="AI499" s="100" t="s">
        <v>1001</v>
      </c>
      <c r="AJ499">
        <f t="shared" si="35"/>
        <v>35</v>
      </c>
      <c r="AK499" t="str">
        <f t="shared" si="33"/>
        <v>Not Include</v>
      </c>
      <c r="AN499" t="s">
        <v>724</v>
      </c>
    </row>
    <row r="500" spans="31:40">
      <c r="AE500" t="str">
        <f t="shared" si="34"/>
        <v>Not includedNot Include36</v>
      </c>
      <c r="AF500" t="str">
        <f t="shared" si="32"/>
        <v>Not included</v>
      </c>
      <c r="AG500" s="100" t="s">
        <v>439</v>
      </c>
      <c r="AH500" s="100" t="s">
        <v>731</v>
      </c>
      <c r="AI500" s="100" t="s">
        <v>1006</v>
      </c>
      <c r="AJ500">
        <f t="shared" si="35"/>
        <v>36</v>
      </c>
      <c r="AK500" t="str">
        <f t="shared" si="33"/>
        <v>Not Include</v>
      </c>
      <c r="AN500" t="s">
        <v>724</v>
      </c>
    </row>
    <row r="501" spans="31:40">
      <c r="AE501" t="str">
        <f t="shared" si="34"/>
        <v>Not includedNot Include37</v>
      </c>
      <c r="AF501" t="str">
        <f t="shared" si="32"/>
        <v>Not included</v>
      </c>
      <c r="AG501" s="100" t="s">
        <v>439</v>
      </c>
      <c r="AH501" s="100" t="s">
        <v>731</v>
      </c>
      <c r="AI501" s="100" t="s">
        <v>1007</v>
      </c>
      <c r="AJ501">
        <f t="shared" si="35"/>
        <v>37</v>
      </c>
      <c r="AK501" t="str">
        <f t="shared" si="33"/>
        <v>Not Include</v>
      </c>
      <c r="AN501" t="s">
        <v>724</v>
      </c>
    </row>
    <row r="502" spans="31:40">
      <c r="AE502" t="str">
        <f t="shared" si="34"/>
        <v>Not includedNot Include38</v>
      </c>
      <c r="AF502" t="str">
        <f t="shared" si="32"/>
        <v>Not included</v>
      </c>
      <c r="AG502" s="100" t="s">
        <v>439</v>
      </c>
      <c r="AH502" s="100" t="s">
        <v>731</v>
      </c>
      <c r="AI502" s="100" t="s">
        <v>1009</v>
      </c>
      <c r="AJ502">
        <f t="shared" si="35"/>
        <v>38</v>
      </c>
      <c r="AK502" t="str">
        <f t="shared" si="33"/>
        <v>Not Include</v>
      </c>
      <c r="AN502" t="s">
        <v>724</v>
      </c>
    </row>
    <row r="503" spans="31:40">
      <c r="AE503" t="str">
        <f t="shared" si="34"/>
        <v>Not includedNot Include39</v>
      </c>
      <c r="AF503" t="str">
        <f t="shared" si="32"/>
        <v>Not included</v>
      </c>
      <c r="AG503" s="100" t="s">
        <v>439</v>
      </c>
      <c r="AH503" s="100" t="s">
        <v>731</v>
      </c>
      <c r="AI503" s="100" t="s">
        <v>765</v>
      </c>
      <c r="AJ503">
        <f t="shared" si="35"/>
        <v>39</v>
      </c>
      <c r="AK503" t="str">
        <f t="shared" si="33"/>
        <v>Not Include</v>
      </c>
      <c r="AN503" t="s">
        <v>724</v>
      </c>
    </row>
    <row r="504" spans="31:40">
      <c r="AE504" t="str">
        <f t="shared" si="34"/>
        <v>Not includedNot Include40</v>
      </c>
      <c r="AF504" t="str">
        <f t="shared" si="32"/>
        <v>Not included</v>
      </c>
      <c r="AG504" s="100" t="s">
        <v>439</v>
      </c>
      <c r="AH504" s="100" t="s">
        <v>731</v>
      </c>
      <c r="AI504" s="100" t="s">
        <v>1018</v>
      </c>
      <c r="AJ504">
        <f t="shared" si="35"/>
        <v>40</v>
      </c>
      <c r="AK504" t="str">
        <f t="shared" si="33"/>
        <v>Not Include</v>
      </c>
      <c r="AN504" t="s">
        <v>724</v>
      </c>
    </row>
    <row r="505" spans="31:40">
      <c r="AE505" t="str">
        <f t="shared" si="34"/>
        <v>Not includedNot Include41</v>
      </c>
      <c r="AF505" t="str">
        <f t="shared" si="32"/>
        <v>Not included</v>
      </c>
      <c r="AG505" s="100" t="s">
        <v>439</v>
      </c>
      <c r="AH505" s="100" t="s">
        <v>731</v>
      </c>
      <c r="AI505" s="100" t="s">
        <v>1020</v>
      </c>
      <c r="AJ505">
        <f t="shared" si="35"/>
        <v>41</v>
      </c>
      <c r="AK505" t="str">
        <f t="shared" si="33"/>
        <v>Not Include</v>
      </c>
      <c r="AN505" t="s">
        <v>724</v>
      </c>
    </row>
    <row r="506" spans="31:40">
      <c r="AE506" t="str">
        <f t="shared" si="34"/>
        <v>Not includedNot Include42</v>
      </c>
      <c r="AF506" t="str">
        <f t="shared" si="32"/>
        <v>Not included</v>
      </c>
      <c r="AG506" s="100" t="s">
        <v>439</v>
      </c>
      <c r="AH506" s="100" t="s">
        <v>731</v>
      </c>
      <c r="AI506" s="100" t="s">
        <v>265</v>
      </c>
      <c r="AJ506">
        <f t="shared" si="35"/>
        <v>42</v>
      </c>
      <c r="AK506" t="str">
        <f t="shared" si="33"/>
        <v>Not Include</v>
      </c>
      <c r="AN506" t="s">
        <v>724</v>
      </c>
    </row>
    <row r="507" spans="31:40">
      <c r="AE507" t="str">
        <f t="shared" si="34"/>
        <v>Not includedNot Include43</v>
      </c>
      <c r="AF507" t="str">
        <f t="shared" si="32"/>
        <v>Not included</v>
      </c>
      <c r="AG507" s="100" t="s">
        <v>439</v>
      </c>
      <c r="AH507" s="100" t="s">
        <v>731</v>
      </c>
      <c r="AI507" s="100" t="s">
        <v>1021</v>
      </c>
      <c r="AJ507">
        <f t="shared" si="35"/>
        <v>43</v>
      </c>
      <c r="AK507" t="str">
        <f t="shared" si="33"/>
        <v>Not Include</v>
      </c>
      <c r="AN507" t="s">
        <v>724</v>
      </c>
    </row>
    <row r="508" spans="31:40">
      <c r="AE508" t="str">
        <f t="shared" si="34"/>
        <v>Not includedNot Include44</v>
      </c>
      <c r="AF508" t="str">
        <f t="shared" si="32"/>
        <v>Not included</v>
      </c>
      <c r="AG508" s="100" t="s">
        <v>439</v>
      </c>
      <c r="AH508" s="100" t="s">
        <v>731</v>
      </c>
      <c r="AI508" s="100" t="s">
        <v>414</v>
      </c>
      <c r="AJ508">
        <f t="shared" si="35"/>
        <v>44</v>
      </c>
      <c r="AK508" t="str">
        <f t="shared" si="33"/>
        <v>Not Include</v>
      </c>
      <c r="AN508" t="s">
        <v>724</v>
      </c>
    </row>
    <row r="509" spans="31:40">
      <c r="AE509" t="str">
        <f t="shared" si="34"/>
        <v>Not includedNot Include45</v>
      </c>
      <c r="AF509" t="str">
        <f t="shared" si="32"/>
        <v>Not included</v>
      </c>
      <c r="AG509" s="100" t="s">
        <v>439</v>
      </c>
      <c r="AH509" s="100" t="s">
        <v>731</v>
      </c>
      <c r="AI509" s="100" t="s">
        <v>1023</v>
      </c>
      <c r="AJ509">
        <f t="shared" si="35"/>
        <v>45</v>
      </c>
      <c r="AK509" t="str">
        <f t="shared" si="33"/>
        <v>Not Include</v>
      </c>
      <c r="AN509" t="s">
        <v>724</v>
      </c>
    </row>
    <row r="510" spans="31:40">
      <c r="AE510" t="str">
        <f t="shared" si="34"/>
        <v>Not includedNot Include46</v>
      </c>
      <c r="AF510" t="str">
        <f t="shared" si="32"/>
        <v>Not included</v>
      </c>
      <c r="AG510" s="100" t="s">
        <v>439</v>
      </c>
      <c r="AH510" s="100" t="s">
        <v>731</v>
      </c>
      <c r="AI510" s="100" t="s">
        <v>1024</v>
      </c>
      <c r="AJ510">
        <f t="shared" si="35"/>
        <v>46</v>
      </c>
      <c r="AK510" t="str">
        <f t="shared" si="33"/>
        <v>Not Include</v>
      </c>
      <c r="AN510" t="s">
        <v>724</v>
      </c>
    </row>
    <row r="511" spans="31:40">
      <c r="AE511" t="str">
        <f t="shared" si="34"/>
        <v>Not includedNot Include47</v>
      </c>
      <c r="AF511" t="str">
        <f t="shared" si="32"/>
        <v>Not included</v>
      </c>
      <c r="AG511" s="100" t="s">
        <v>439</v>
      </c>
      <c r="AH511" s="100" t="s">
        <v>731</v>
      </c>
      <c r="AI511" s="100" t="s">
        <v>770</v>
      </c>
      <c r="AJ511">
        <f t="shared" si="35"/>
        <v>47</v>
      </c>
      <c r="AK511" t="str">
        <f t="shared" si="33"/>
        <v>Not Include</v>
      </c>
      <c r="AN511" t="s">
        <v>724</v>
      </c>
    </row>
    <row r="512" spans="31:40">
      <c r="AE512" t="str">
        <f t="shared" si="34"/>
        <v>Not includedNot Include48</v>
      </c>
      <c r="AF512" t="str">
        <f t="shared" si="32"/>
        <v>Not included</v>
      </c>
      <c r="AG512" s="100" t="s">
        <v>439</v>
      </c>
      <c r="AH512" s="100" t="s">
        <v>731</v>
      </c>
      <c r="AI512" s="100" t="s">
        <v>323</v>
      </c>
      <c r="AJ512">
        <f t="shared" si="35"/>
        <v>48</v>
      </c>
      <c r="AK512" t="str">
        <f t="shared" si="33"/>
        <v>Not Include</v>
      </c>
      <c r="AN512" t="s">
        <v>724</v>
      </c>
    </row>
    <row r="513" spans="31:40">
      <c r="AE513" t="str">
        <f t="shared" si="34"/>
        <v>Not includedNot Include49</v>
      </c>
      <c r="AF513" t="str">
        <f t="shared" si="32"/>
        <v>Not included</v>
      </c>
      <c r="AG513" s="100" t="s">
        <v>439</v>
      </c>
      <c r="AH513" s="100" t="s">
        <v>731</v>
      </c>
      <c r="AI513" s="100" t="s">
        <v>1025</v>
      </c>
      <c r="AJ513">
        <f t="shared" si="35"/>
        <v>49</v>
      </c>
      <c r="AK513" t="str">
        <f t="shared" si="33"/>
        <v>Not Include</v>
      </c>
      <c r="AN513" t="s">
        <v>724</v>
      </c>
    </row>
    <row r="514" spans="31:40">
      <c r="AE514" t="str">
        <f t="shared" si="34"/>
        <v>Not includedNot Include50</v>
      </c>
      <c r="AF514" t="str">
        <f t="shared" ref="AF514:AF577" si="36">IFERROR(VLOOKUP(AG514,$Z$4:$AA$17,2,FALSE),"Not included")</f>
        <v>Not included</v>
      </c>
      <c r="AG514" s="100" t="s">
        <v>439</v>
      </c>
      <c r="AH514" s="100" t="s">
        <v>731</v>
      </c>
      <c r="AI514" s="100" t="s">
        <v>772</v>
      </c>
      <c r="AJ514">
        <f t="shared" si="35"/>
        <v>50</v>
      </c>
      <c r="AK514" t="str">
        <f t="shared" ref="AK514:AK577" si="37">IF(AF514="Not included","Not Include",VLOOKUP(AH514,$AN$3:$AQ$104,3,FALSE))</f>
        <v>Not Include</v>
      </c>
      <c r="AN514" t="s">
        <v>724</v>
      </c>
    </row>
    <row r="515" spans="31:40">
      <c r="AE515" t="str">
        <f t="shared" ref="AE515:AE578" si="38">AF515&amp;AK515&amp;AJ515</f>
        <v>Not includedNot Include51</v>
      </c>
      <c r="AF515" t="str">
        <f t="shared" si="36"/>
        <v>Not included</v>
      </c>
      <c r="AG515" s="100" t="s">
        <v>439</v>
      </c>
      <c r="AH515" s="100" t="s">
        <v>731</v>
      </c>
      <c r="AI515" s="100" t="s">
        <v>773</v>
      </c>
      <c r="AJ515">
        <f t="shared" ref="AJ515:AJ578" si="39">IF(AND(AG515=AG514,AH515=AH514),AJ514+1,1)</f>
        <v>51</v>
      </c>
      <c r="AK515" t="str">
        <f t="shared" si="37"/>
        <v>Not Include</v>
      </c>
      <c r="AN515" t="s">
        <v>724</v>
      </c>
    </row>
    <row r="516" spans="31:40">
      <c r="AE516" t="str">
        <f t="shared" si="38"/>
        <v>Not includedNot Include52</v>
      </c>
      <c r="AF516" t="str">
        <f t="shared" si="36"/>
        <v>Not included</v>
      </c>
      <c r="AG516" s="100" t="s">
        <v>439</v>
      </c>
      <c r="AH516" s="100" t="s">
        <v>731</v>
      </c>
      <c r="AI516" s="100" t="s">
        <v>776</v>
      </c>
      <c r="AJ516">
        <f t="shared" si="39"/>
        <v>52</v>
      </c>
      <c r="AK516" t="str">
        <f t="shared" si="37"/>
        <v>Not Include</v>
      </c>
      <c r="AN516" t="s">
        <v>724</v>
      </c>
    </row>
    <row r="517" spans="31:40">
      <c r="AE517" t="str">
        <f t="shared" si="38"/>
        <v>Not includedNot Include53</v>
      </c>
      <c r="AF517" t="str">
        <f t="shared" si="36"/>
        <v>Not included</v>
      </c>
      <c r="AG517" s="100" t="s">
        <v>439</v>
      </c>
      <c r="AH517" s="100" t="s">
        <v>731</v>
      </c>
      <c r="AI517" s="100" t="s">
        <v>345</v>
      </c>
      <c r="AJ517">
        <f t="shared" si="39"/>
        <v>53</v>
      </c>
      <c r="AK517" t="str">
        <f t="shared" si="37"/>
        <v>Not Include</v>
      </c>
      <c r="AN517" t="s">
        <v>724</v>
      </c>
    </row>
    <row r="518" spans="31:40">
      <c r="AE518" t="str">
        <f t="shared" si="38"/>
        <v>Not includedNot Include54</v>
      </c>
      <c r="AF518" t="str">
        <f t="shared" si="36"/>
        <v>Not included</v>
      </c>
      <c r="AG518" s="100" t="s">
        <v>439</v>
      </c>
      <c r="AH518" s="100" t="s">
        <v>731</v>
      </c>
      <c r="AI518" s="100" t="s">
        <v>855</v>
      </c>
      <c r="AJ518">
        <f t="shared" si="39"/>
        <v>54</v>
      </c>
      <c r="AK518" t="str">
        <f t="shared" si="37"/>
        <v>Not Include</v>
      </c>
      <c r="AN518" t="s">
        <v>724</v>
      </c>
    </row>
    <row r="519" spans="31:40">
      <c r="AE519" t="str">
        <f t="shared" si="38"/>
        <v>Not includedNot Include55</v>
      </c>
      <c r="AF519" t="str">
        <f t="shared" si="36"/>
        <v>Not included</v>
      </c>
      <c r="AG519" s="100" t="s">
        <v>439</v>
      </c>
      <c r="AH519" s="100" t="s">
        <v>731</v>
      </c>
      <c r="AI519" s="100" t="s">
        <v>1029</v>
      </c>
      <c r="AJ519">
        <f t="shared" si="39"/>
        <v>55</v>
      </c>
      <c r="AK519" t="str">
        <f t="shared" si="37"/>
        <v>Not Include</v>
      </c>
      <c r="AN519" t="s">
        <v>724</v>
      </c>
    </row>
    <row r="520" spans="31:40">
      <c r="AE520" t="str">
        <f t="shared" si="38"/>
        <v>Not includedNot Include56</v>
      </c>
      <c r="AF520" t="str">
        <f t="shared" si="36"/>
        <v>Not included</v>
      </c>
      <c r="AG520" s="100" t="s">
        <v>439</v>
      </c>
      <c r="AH520" s="100" t="s">
        <v>731</v>
      </c>
      <c r="AI520" s="100" t="s">
        <v>780</v>
      </c>
      <c r="AJ520">
        <f t="shared" si="39"/>
        <v>56</v>
      </c>
      <c r="AK520" t="str">
        <f t="shared" si="37"/>
        <v>Not Include</v>
      </c>
      <c r="AN520" t="s">
        <v>724</v>
      </c>
    </row>
    <row r="521" spans="31:40">
      <c r="AE521" t="str">
        <f t="shared" si="38"/>
        <v>Not includedNot Include57</v>
      </c>
      <c r="AF521" t="str">
        <f t="shared" si="36"/>
        <v>Not included</v>
      </c>
      <c r="AG521" s="100" t="s">
        <v>439</v>
      </c>
      <c r="AH521" s="100" t="s">
        <v>731</v>
      </c>
      <c r="AI521" s="100" t="s">
        <v>1031</v>
      </c>
      <c r="AJ521">
        <f t="shared" si="39"/>
        <v>57</v>
      </c>
      <c r="AK521" t="str">
        <f t="shared" si="37"/>
        <v>Not Include</v>
      </c>
      <c r="AN521" t="s">
        <v>724</v>
      </c>
    </row>
    <row r="522" spans="31:40">
      <c r="AE522" t="str">
        <f t="shared" si="38"/>
        <v>Not includedNot Include58</v>
      </c>
      <c r="AF522" t="str">
        <f t="shared" si="36"/>
        <v>Not included</v>
      </c>
      <c r="AG522" s="100" t="s">
        <v>439</v>
      </c>
      <c r="AH522" s="100" t="s">
        <v>731</v>
      </c>
      <c r="AI522" s="100" t="s">
        <v>1035</v>
      </c>
      <c r="AJ522">
        <f t="shared" si="39"/>
        <v>58</v>
      </c>
      <c r="AK522" t="str">
        <f t="shared" si="37"/>
        <v>Not Include</v>
      </c>
      <c r="AN522" t="s">
        <v>724</v>
      </c>
    </row>
    <row r="523" spans="31:40">
      <c r="AE523" t="str">
        <f t="shared" si="38"/>
        <v>Not includedNot Include59</v>
      </c>
      <c r="AF523" t="str">
        <f t="shared" si="36"/>
        <v>Not included</v>
      </c>
      <c r="AG523" s="100" t="s">
        <v>439</v>
      </c>
      <c r="AH523" s="100" t="s">
        <v>731</v>
      </c>
      <c r="AI523" s="100" t="s">
        <v>1036</v>
      </c>
      <c r="AJ523">
        <f t="shared" si="39"/>
        <v>59</v>
      </c>
      <c r="AK523" t="str">
        <f t="shared" si="37"/>
        <v>Not Include</v>
      </c>
      <c r="AN523" t="s">
        <v>724</v>
      </c>
    </row>
    <row r="524" spans="31:40">
      <c r="AE524" t="str">
        <f t="shared" si="38"/>
        <v>Not includedNot Include60</v>
      </c>
      <c r="AF524" t="str">
        <f t="shared" si="36"/>
        <v>Not included</v>
      </c>
      <c r="AG524" s="100" t="s">
        <v>439</v>
      </c>
      <c r="AH524" s="100" t="s">
        <v>731</v>
      </c>
      <c r="AI524" s="100" t="s">
        <v>861</v>
      </c>
      <c r="AJ524">
        <f t="shared" si="39"/>
        <v>60</v>
      </c>
      <c r="AK524" t="str">
        <f t="shared" si="37"/>
        <v>Not Include</v>
      </c>
      <c r="AN524" t="s">
        <v>724</v>
      </c>
    </row>
    <row r="525" spans="31:40">
      <c r="AE525" t="str">
        <f t="shared" si="38"/>
        <v>Not includedNot Include61</v>
      </c>
      <c r="AF525" t="str">
        <f t="shared" si="36"/>
        <v>Not included</v>
      </c>
      <c r="AG525" s="100" t="s">
        <v>439</v>
      </c>
      <c r="AH525" s="100" t="s">
        <v>731</v>
      </c>
      <c r="AI525" s="100" t="s">
        <v>1037</v>
      </c>
      <c r="AJ525">
        <f t="shared" si="39"/>
        <v>61</v>
      </c>
      <c r="AK525" t="str">
        <f t="shared" si="37"/>
        <v>Not Include</v>
      </c>
      <c r="AN525" t="s">
        <v>724</v>
      </c>
    </row>
    <row r="526" spans="31:40">
      <c r="AE526" t="str">
        <f t="shared" si="38"/>
        <v>Not includedNot Include62</v>
      </c>
      <c r="AF526" t="str">
        <f t="shared" si="36"/>
        <v>Not included</v>
      </c>
      <c r="AG526" s="100" t="s">
        <v>439</v>
      </c>
      <c r="AH526" s="100" t="s">
        <v>731</v>
      </c>
      <c r="AI526" s="100" t="s">
        <v>784</v>
      </c>
      <c r="AJ526">
        <f t="shared" si="39"/>
        <v>62</v>
      </c>
      <c r="AK526" t="str">
        <f t="shared" si="37"/>
        <v>Not Include</v>
      </c>
      <c r="AN526" t="s">
        <v>724</v>
      </c>
    </row>
    <row r="527" spans="31:40">
      <c r="AE527" t="str">
        <f t="shared" si="38"/>
        <v>Not includedNot Include63</v>
      </c>
      <c r="AF527" t="str">
        <f t="shared" si="36"/>
        <v>Not included</v>
      </c>
      <c r="AG527" s="100" t="s">
        <v>439</v>
      </c>
      <c r="AH527" s="100" t="s">
        <v>731</v>
      </c>
      <c r="AI527" s="100" t="s">
        <v>1039</v>
      </c>
      <c r="AJ527">
        <f t="shared" si="39"/>
        <v>63</v>
      </c>
      <c r="AK527" t="str">
        <f t="shared" si="37"/>
        <v>Not Include</v>
      </c>
      <c r="AN527" t="s">
        <v>724</v>
      </c>
    </row>
    <row r="528" spans="31:40">
      <c r="AE528" t="str">
        <f t="shared" si="38"/>
        <v>Not includedNot Include64</v>
      </c>
      <c r="AF528" t="str">
        <f t="shared" si="36"/>
        <v>Not included</v>
      </c>
      <c r="AG528" s="100" t="s">
        <v>439</v>
      </c>
      <c r="AH528" s="100" t="s">
        <v>731</v>
      </c>
      <c r="AI528" s="100" t="s">
        <v>1041</v>
      </c>
      <c r="AJ528">
        <f t="shared" si="39"/>
        <v>64</v>
      </c>
      <c r="AK528" t="str">
        <f t="shared" si="37"/>
        <v>Not Include</v>
      </c>
      <c r="AN528" t="s">
        <v>724</v>
      </c>
    </row>
    <row r="529" spans="31:40">
      <c r="AE529" t="str">
        <f t="shared" si="38"/>
        <v>Not includedNot Include65</v>
      </c>
      <c r="AF529" t="str">
        <f t="shared" si="36"/>
        <v>Not included</v>
      </c>
      <c r="AG529" s="100" t="s">
        <v>439</v>
      </c>
      <c r="AH529" s="100" t="s">
        <v>731</v>
      </c>
      <c r="AI529" s="100" t="s">
        <v>1042</v>
      </c>
      <c r="AJ529">
        <f t="shared" si="39"/>
        <v>65</v>
      </c>
      <c r="AK529" t="str">
        <f t="shared" si="37"/>
        <v>Not Include</v>
      </c>
      <c r="AN529" t="s">
        <v>724</v>
      </c>
    </row>
    <row r="530" spans="31:40">
      <c r="AE530" t="str">
        <f t="shared" si="38"/>
        <v>Not includedNot Include66</v>
      </c>
      <c r="AF530" t="str">
        <f t="shared" si="36"/>
        <v>Not included</v>
      </c>
      <c r="AG530" s="100" t="s">
        <v>439</v>
      </c>
      <c r="AH530" s="100" t="s">
        <v>731</v>
      </c>
      <c r="AI530" s="100" t="s">
        <v>958</v>
      </c>
      <c r="AJ530">
        <f t="shared" si="39"/>
        <v>66</v>
      </c>
      <c r="AK530" t="str">
        <f t="shared" si="37"/>
        <v>Not Include</v>
      </c>
      <c r="AN530" t="s">
        <v>724</v>
      </c>
    </row>
    <row r="531" spans="31:40">
      <c r="AE531" t="str">
        <f t="shared" si="38"/>
        <v>Not includedNot Include67</v>
      </c>
      <c r="AF531" t="str">
        <f t="shared" si="36"/>
        <v>Not included</v>
      </c>
      <c r="AG531" s="100" t="s">
        <v>439</v>
      </c>
      <c r="AH531" s="100" t="s">
        <v>731</v>
      </c>
      <c r="AI531" s="100" t="s">
        <v>1045</v>
      </c>
      <c r="AJ531">
        <f t="shared" si="39"/>
        <v>67</v>
      </c>
      <c r="AK531" t="str">
        <f t="shared" si="37"/>
        <v>Not Include</v>
      </c>
      <c r="AN531" t="s">
        <v>724</v>
      </c>
    </row>
    <row r="532" spans="31:40">
      <c r="AE532" t="str">
        <f t="shared" si="38"/>
        <v>Not includedNot Include68</v>
      </c>
      <c r="AF532" t="str">
        <f t="shared" si="36"/>
        <v>Not included</v>
      </c>
      <c r="AG532" s="100" t="s">
        <v>439</v>
      </c>
      <c r="AH532" s="100" t="s">
        <v>731</v>
      </c>
      <c r="AI532" s="100" t="s">
        <v>788</v>
      </c>
      <c r="AJ532">
        <f t="shared" si="39"/>
        <v>68</v>
      </c>
      <c r="AK532" t="str">
        <f t="shared" si="37"/>
        <v>Not Include</v>
      </c>
      <c r="AN532" t="s">
        <v>724</v>
      </c>
    </row>
    <row r="533" spans="31:40">
      <c r="AE533" t="str">
        <f t="shared" si="38"/>
        <v>Not includedNot Include69</v>
      </c>
      <c r="AF533" t="str">
        <f t="shared" si="36"/>
        <v>Not included</v>
      </c>
      <c r="AG533" s="100" t="s">
        <v>439</v>
      </c>
      <c r="AH533" s="100" t="s">
        <v>731</v>
      </c>
      <c r="AI533" s="100" t="s">
        <v>1048</v>
      </c>
      <c r="AJ533">
        <f t="shared" si="39"/>
        <v>69</v>
      </c>
      <c r="AK533" t="str">
        <f t="shared" si="37"/>
        <v>Not Include</v>
      </c>
      <c r="AN533" t="s">
        <v>724</v>
      </c>
    </row>
    <row r="534" spans="31:40">
      <c r="AE534" t="str">
        <f t="shared" si="38"/>
        <v>Not includedNot Include70</v>
      </c>
      <c r="AF534" t="str">
        <f t="shared" si="36"/>
        <v>Not included</v>
      </c>
      <c r="AG534" s="100" t="s">
        <v>439</v>
      </c>
      <c r="AH534" s="100" t="s">
        <v>731</v>
      </c>
      <c r="AI534" s="100" t="s">
        <v>960</v>
      </c>
      <c r="AJ534">
        <f t="shared" si="39"/>
        <v>70</v>
      </c>
      <c r="AK534" t="str">
        <f t="shared" si="37"/>
        <v>Not Include</v>
      </c>
      <c r="AN534" t="s">
        <v>724</v>
      </c>
    </row>
    <row r="535" spans="31:40">
      <c r="AE535" t="str">
        <f t="shared" si="38"/>
        <v>Not includedNot Include71</v>
      </c>
      <c r="AF535" t="str">
        <f t="shared" si="36"/>
        <v>Not included</v>
      </c>
      <c r="AG535" s="100" t="s">
        <v>439</v>
      </c>
      <c r="AH535" s="100" t="s">
        <v>731</v>
      </c>
      <c r="AI535" s="100" t="s">
        <v>1049</v>
      </c>
      <c r="AJ535">
        <f t="shared" si="39"/>
        <v>71</v>
      </c>
      <c r="AK535" t="str">
        <f t="shared" si="37"/>
        <v>Not Include</v>
      </c>
      <c r="AN535" t="s">
        <v>724</v>
      </c>
    </row>
    <row r="536" spans="31:40">
      <c r="AE536" t="str">
        <f t="shared" si="38"/>
        <v>Not includedNot Include72</v>
      </c>
      <c r="AF536" t="str">
        <f t="shared" si="36"/>
        <v>Not included</v>
      </c>
      <c r="AG536" s="100" t="s">
        <v>439</v>
      </c>
      <c r="AH536" s="100" t="s">
        <v>731</v>
      </c>
      <c r="AI536" s="100" t="s">
        <v>1050</v>
      </c>
      <c r="AJ536">
        <f t="shared" si="39"/>
        <v>72</v>
      </c>
      <c r="AK536" t="str">
        <f t="shared" si="37"/>
        <v>Not Include</v>
      </c>
      <c r="AN536" t="s">
        <v>724</v>
      </c>
    </row>
    <row r="537" spans="31:40">
      <c r="AE537" t="str">
        <f t="shared" si="38"/>
        <v>Not includedNot Include73</v>
      </c>
      <c r="AF537" t="str">
        <f t="shared" si="36"/>
        <v>Not included</v>
      </c>
      <c r="AG537" s="100" t="s">
        <v>439</v>
      </c>
      <c r="AH537" s="100" t="s">
        <v>731</v>
      </c>
      <c r="AI537" s="100" t="s">
        <v>1051</v>
      </c>
      <c r="AJ537">
        <f t="shared" si="39"/>
        <v>73</v>
      </c>
      <c r="AK537" t="str">
        <f t="shared" si="37"/>
        <v>Not Include</v>
      </c>
      <c r="AN537" t="s">
        <v>724</v>
      </c>
    </row>
    <row r="538" spans="31:40">
      <c r="AE538" t="str">
        <f t="shared" si="38"/>
        <v>Not includedNot Include74</v>
      </c>
      <c r="AF538" t="str">
        <f t="shared" si="36"/>
        <v>Not included</v>
      </c>
      <c r="AG538" s="100" t="s">
        <v>439</v>
      </c>
      <c r="AH538" s="100" t="s">
        <v>731</v>
      </c>
      <c r="AI538" s="100" t="s">
        <v>1052</v>
      </c>
      <c r="AJ538">
        <f t="shared" si="39"/>
        <v>74</v>
      </c>
      <c r="AK538" t="str">
        <f t="shared" si="37"/>
        <v>Not Include</v>
      </c>
      <c r="AN538" t="s">
        <v>724</v>
      </c>
    </row>
    <row r="539" spans="31:40">
      <c r="AE539" t="str">
        <f t="shared" si="38"/>
        <v>Not includedNot Include75</v>
      </c>
      <c r="AF539" t="str">
        <f t="shared" si="36"/>
        <v>Not included</v>
      </c>
      <c r="AG539" s="100" t="s">
        <v>439</v>
      </c>
      <c r="AH539" s="100" t="s">
        <v>731</v>
      </c>
      <c r="AI539" s="100" t="s">
        <v>1053</v>
      </c>
      <c r="AJ539">
        <f t="shared" si="39"/>
        <v>75</v>
      </c>
      <c r="AK539" t="str">
        <f t="shared" si="37"/>
        <v>Not Include</v>
      </c>
      <c r="AN539" t="s">
        <v>724</v>
      </c>
    </row>
    <row r="540" spans="31:40">
      <c r="AE540" t="str">
        <f t="shared" si="38"/>
        <v>Not includedNot Include76</v>
      </c>
      <c r="AF540" t="str">
        <f t="shared" si="36"/>
        <v>Not included</v>
      </c>
      <c r="AG540" s="100" t="s">
        <v>439</v>
      </c>
      <c r="AH540" s="100" t="s">
        <v>731</v>
      </c>
      <c r="AI540" s="100" t="s">
        <v>1055</v>
      </c>
      <c r="AJ540">
        <f t="shared" si="39"/>
        <v>76</v>
      </c>
      <c r="AK540" t="str">
        <f t="shared" si="37"/>
        <v>Not Include</v>
      </c>
      <c r="AN540" t="s">
        <v>724</v>
      </c>
    </row>
    <row r="541" spans="31:40">
      <c r="AE541" t="str">
        <f t="shared" si="38"/>
        <v>Not includedNot Include77</v>
      </c>
      <c r="AF541" t="str">
        <f t="shared" si="36"/>
        <v>Not included</v>
      </c>
      <c r="AG541" s="100" t="s">
        <v>439</v>
      </c>
      <c r="AH541" s="100" t="s">
        <v>731</v>
      </c>
      <c r="AI541" s="100" t="s">
        <v>1057</v>
      </c>
      <c r="AJ541">
        <f t="shared" si="39"/>
        <v>77</v>
      </c>
      <c r="AK541" t="str">
        <f t="shared" si="37"/>
        <v>Not Include</v>
      </c>
      <c r="AN541" t="s">
        <v>724</v>
      </c>
    </row>
    <row r="542" spans="31:40">
      <c r="AE542" t="str">
        <f t="shared" si="38"/>
        <v>Not includedNot Include78</v>
      </c>
      <c r="AF542" t="str">
        <f t="shared" si="36"/>
        <v>Not included</v>
      </c>
      <c r="AG542" s="100" t="s">
        <v>439</v>
      </c>
      <c r="AH542" s="100" t="s">
        <v>731</v>
      </c>
      <c r="AI542" s="100" t="s">
        <v>1058</v>
      </c>
      <c r="AJ542">
        <f t="shared" si="39"/>
        <v>78</v>
      </c>
      <c r="AK542" t="str">
        <f t="shared" si="37"/>
        <v>Not Include</v>
      </c>
      <c r="AN542" t="s">
        <v>724</v>
      </c>
    </row>
    <row r="543" spans="31:40">
      <c r="AE543" t="str">
        <f t="shared" si="38"/>
        <v>Not includedNot Include79</v>
      </c>
      <c r="AF543" t="str">
        <f t="shared" si="36"/>
        <v>Not included</v>
      </c>
      <c r="AG543" s="100" t="s">
        <v>439</v>
      </c>
      <c r="AH543" s="100" t="s">
        <v>731</v>
      </c>
      <c r="AI543" s="100" t="s">
        <v>1060</v>
      </c>
      <c r="AJ543">
        <f t="shared" si="39"/>
        <v>79</v>
      </c>
      <c r="AK543" t="str">
        <f t="shared" si="37"/>
        <v>Not Include</v>
      </c>
      <c r="AN543" t="s">
        <v>724</v>
      </c>
    </row>
    <row r="544" spans="31:40">
      <c r="AE544" t="str">
        <f t="shared" si="38"/>
        <v>Not includedNot Include80</v>
      </c>
      <c r="AF544" t="str">
        <f t="shared" si="36"/>
        <v>Not included</v>
      </c>
      <c r="AG544" s="100" t="s">
        <v>439</v>
      </c>
      <c r="AH544" s="100" t="s">
        <v>731</v>
      </c>
      <c r="AI544" s="100" t="s">
        <v>111</v>
      </c>
      <c r="AJ544">
        <f t="shared" si="39"/>
        <v>80</v>
      </c>
      <c r="AK544" t="str">
        <f t="shared" si="37"/>
        <v>Not Include</v>
      </c>
      <c r="AN544" t="s">
        <v>724</v>
      </c>
    </row>
    <row r="545" spans="31:40">
      <c r="AE545" t="str">
        <f t="shared" si="38"/>
        <v>Not includedNot Include81</v>
      </c>
      <c r="AF545" t="str">
        <f t="shared" si="36"/>
        <v>Not included</v>
      </c>
      <c r="AG545" s="100" t="s">
        <v>439</v>
      </c>
      <c r="AH545" s="100" t="s">
        <v>731</v>
      </c>
      <c r="AI545" s="100" t="s">
        <v>1062</v>
      </c>
      <c r="AJ545">
        <f t="shared" si="39"/>
        <v>81</v>
      </c>
      <c r="AK545" t="str">
        <f t="shared" si="37"/>
        <v>Not Include</v>
      </c>
      <c r="AN545" t="s">
        <v>724</v>
      </c>
    </row>
    <row r="546" spans="31:40">
      <c r="AE546" t="str">
        <f t="shared" si="38"/>
        <v>Not includedNot Include82</v>
      </c>
      <c r="AF546" t="str">
        <f t="shared" si="36"/>
        <v>Not included</v>
      </c>
      <c r="AG546" s="100" t="s">
        <v>439</v>
      </c>
      <c r="AH546" s="100" t="s">
        <v>731</v>
      </c>
      <c r="AI546" s="100" t="s">
        <v>1063</v>
      </c>
      <c r="AJ546">
        <f t="shared" si="39"/>
        <v>82</v>
      </c>
      <c r="AK546" t="str">
        <f t="shared" si="37"/>
        <v>Not Include</v>
      </c>
      <c r="AN546" t="s">
        <v>724</v>
      </c>
    </row>
    <row r="547" spans="31:40">
      <c r="AE547" t="str">
        <f t="shared" si="38"/>
        <v>Not includedNot Include83</v>
      </c>
      <c r="AF547" t="str">
        <f t="shared" si="36"/>
        <v>Not included</v>
      </c>
      <c r="AG547" s="100" t="s">
        <v>439</v>
      </c>
      <c r="AH547" s="100" t="s">
        <v>731</v>
      </c>
      <c r="AI547" s="100" t="s">
        <v>1064</v>
      </c>
      <c r="AJ547">
        <f t="shared" si="39"/>
        <v>83</v>
      </c>
      <c r="AK547" t="str">
        <f t="shared" si="37"/>
        <v>Not Include</v>
      </c>
      <c r="AN547" t="s">
        <v>724</v>
      </c>
    </row>
    <row r="548" spans="31:40">
      <c r="AE548" t="str">
        <f t="shared" si="38"/>
        <v>Not includedNot Include84</v>
      </c>
      <c r="AF548" t="str">
        <f t="shared" si="36"/>
        <v>Not included</v>
      </c>
      <c r="AG548" s="100" t="s">
        <v>439</v>
      </c>
      <c r="AH548" s="100" t="s">
        <v>731</v>
      </c>
      <c r="AI548" s="100" t="s">
        <v>793</v>
      </c>
      <c r="AJ548">
        <f t="shared" si="39"/>
        <v>84</v>
      </c>
      <c r="AK548" t="str">
        <f t="shared" si="37"/>
        <v>Not Include</v>
      </c>
      <c r="AN548" t="s">
        <v>724</v>
      </c>
    </row>
    <row r="549" spans="31:40">
      <c r="AE549" t="str">
        <f t="shared" si="38"/>
        <v>Not includedNot Include85</v>
      </c>
      <c r="AF549" t="str">
        <f t="shared" si="36"/>
        <v>Not included</v>
      </c>
      <c r="AG549" s="100" t="s">
        <v>439</v>
      </c>
      <c r="AH549" s="100" t="s">
        <v>731</v>
      </c>
      <c r="AI549" s="100" t="s">
        <v>1067</v>
      </c>
      <c r="AJ549">
        <f t="shared" si="39"/>
        <v>85</v>
      </c>
      <c r="AK549" t="str">
        <f t="shared" si="37"/>
        <v>Not Include</v>
      </c>
      <c r="AN549" t="s">
        <v>724</v>
      </c>
    </row>
    <row r="550" spans="31:40">
      <c r="AE550" t="str">
        <f t="shared" si="38"/>
        <v>Not includedNot Include86</v>
      </c>
      <c r="AF550" t="str">
        <f t="shared" si="36"/>
        <v>Not included</v>
      </c>
      <c r="AG550" s="100" t="s">
        <v>439</v>
      </c>
      <c r="AH550" s="100" t="s">
        <v>731</v>
      </c>
      <c r="AI550" s="100" t="s">
        <v>1068</v>
      </c>
      <c r="AJ550">
        <f t="shared" si="39"/>
        <v>86</v>
      </c>
      <c r="AK550" t="str">
        <f t="shared" si="37"/>
        <v>Not Include</v>
      </c>
      <c r="AN550" t="s">
        <v>724</v>
      </c>
    </row>
    <row r="551" spans="31:40">
      <c r="AE551" t="str">
        <f t="shared" si="38"/>
        <v>Not includedNot Include1</v>
      </c>
      <c r="AF551" t="str">
        <f t="shared" si="36"/>
        <v>Not included</v>
      </c>
      <c r="AG551" s="100" t="s">
        <v>441</v>
      </c>
      <c r="AH551" s="100" t="s">
        <v>134</v>
      </c>
      <c r="AI551" s="100" t="s">
        <v>440</v>
      </c>
      <c r="AJ551">
        <f t="shared" si="39"/>
        <v>1</v>
      </c>
      <c r="AK551" t="str">
        <f t="shared" si="37"/>
        <v>Not Include</v>
      </c>
      <c r="AN551" t="s">
        <v>724</v>
      </c>
    </row>
    <row r="552" spans="31:40">
      <c r="AE552" t="str">
        <f t="shared" si="38"/>
        <v>Not includedNot Include2</v>
      </c>
      <c r="AF552" t="str">
        <f t="shared" si="36"/>
        <v>Not included</v>
      </c>
      <c r="AG552" s="100" t="s">
        <v>441</v>
      </c>
      <c r="AH552" s="100" t="s">
        <v>134</v>
      </c>
      <c r="AI552" s="100" t="s">
        <v>1069</v>
      </c>
      <c r="AJ552">
        <f t="shared" si="39"/>
        <v>2</v>
      </c>
      <c r="AK552" t="str">
        <f t="shared" si="37"/>
        <v>Not Include</v>
      </c>
      <c r="AN552" t="s">
        <v>724</v>
      </c>
    </row>
    <row r="553" spans="31:40">
      <c r="AE553" t="str">
        <f t="shared" si="38"/>
        <v>Not includedNot Include3</v>
      </c>
      <c r="AF553" t="str">
        <f t="shared" si="36"/>
        <v>Not included</v>
      </c>
      <c r="AG553" s="100" t="s">
        <v>441</v>
      </c>
      <c r="AH553" s="100" t="s">
        <v>134</v>
      </c>
      <c r="AI553" s="100" t="s">
        <v>1070</v>
      </c>
      <c r="AJ553">
        <f t="shared" si="39"/>
        <v>3</v>
      </c>
      <c r="AK553" t="str">
        <f t="shared" si="37"/>
        <v>Not Include</v>
      </c>
      <c r="AN553" t="s">
        <v>724</v>
      </c>
    </row>
    <row r="554" spans="31:40">
      <c r="AE554" t="str">
        <f t="shared" si="38"/>
        <v>Not includedNot Include4</v>
      </c>
      <c r="AF554" t="str">
        <f t="shared" si="36"/>
        <v>Not included</v>
      </c>
      <c r="AG554" s="100" t="s">
        <v>441</v>
      </c>
      <c r="AH554" s="100" t="s">
        <v>134</v>
      </c>
      <c r="AI554" s="100" t="s">
        <v>1071</v>
      </c>
      <c r="AJ554">
        <f t="shared" si="39"/>
        <v>4</v>
      </c>
      <c r="AK554" t="str">
        <f t="shared" si="37"/>
        <v>Not Include</v>
      </c>
      <c r="AN554" t="s">
        <v>724</v>
      </c>
    </row>
    <row r="555" spans="31:40">
      <c r="AE555" t="str">
        <f t="shared" si="38"/>
        <v>Not includedNot Include5</v>
      </c>
      <c r="AF555" t="str">
        <f t="shared" si="36"/>
        <v>Not included</v>
      </c>
      <c r="AG555" s="100" t="s">
        <v>441</v>
      </c>
      <c r="AH555" s="100" t="s">
        <v>134</v>
      </c>
      <c r="AI555" s="100" t="s">
        <v>1072</v>
      </c>
      <c r="AJ555">
        <f t="shared" si="39"/>
        <v>5</v>
      </c>
      <c r="AK555" t="str">
        <f t="shared" si="37"/>
        <v>Not Include</v>
      </c>
      <c r="AN555" t="s">
        <v>724</v>
      </c>
    </row>
    <row r="556" spans="31:40">
      <c r="AE556" t="str">
        <f t="shared" si="38"/>
        <v>Not includedNot Include1</v>
      </c>
      <c r="AF556" t="str">
        <f t="shared" si="36"/>
        <v>Not included</v>
      </c>
      <c r="AG556" s="100" t="s">
        <v>447</v>
      </c>
      <c r="AH556" s="100" t="s">
        <v>1186</v>
      </c>
      <c r="AI556" s="100" t="s">
        <v>1185</v>
      </c>
      <c r="AJ556">
        <f t="shared" si="39"/>
        <v>1</v>
      </c>
      <c r="AK556" t="str">
        <f t="shared" si="37"/>
        <v>Not Include</v>
      </c>
      <c r="AN556" t="s">
        <v>724</v>
      </c>
    </row>
    <row r="557" spans="31:40">
      <c r="AE557" t="str">
        <f t="shared" si="38"/>
        <v>Not includedNot Include2</v>
      </c>
      <c r="AF557" t="str">
        <f t="shared" si="36"/>
        <v>Not included</v>
      </c>
      <c r="AG557" s="100" t="s">
        <v>447</v>
      </c>
      <c r="AH557" s="100" t="s">
        <v>1186</v>
      </c>
      <c r="AI557" s="100" t="s">
        <v>257</v>
      </c>
      <c r="AJ557">
        <f t="shared" si="39"/>
        <v>2</v>
      </c>
      <c r="AK557" t="str">
        <f t="shared" si="37"/>
        <v>Not Include</v>
      </c>
      <c r="AN557" t="s">
        <v>724</v>
      </c>
    </row>
    <row r="558" spans="31:40">
      <c r="AE558" t="str">
        <f t="shared" si="38"/>
        <v>Not includedNot Include3</v>
      </c>
      <c r="AF558" t="str">
        <f t="shared" si="36"/>
        <v>Not included</v>
      </c>
      <c r="AG558" s="100" t="s">
        <v>447</v>
      </c>
      <c r="AH558" s="100" t="s">
        <v>1186</v>
      </c>
      <c r="AI558" s="100" t="s">
        <v>1098</v>
      </c>
      <c r="AJ558">
        <f t="shared" si="39"/>
        <v>3</v>
      </c>
      <c r="AK558" t="str">
        <f t="shared" si="37"/>
        <v>Not Include</v>
      </c>
      <c r="AN558" t="s">
        <v>724</v>
      </c>
    </row>
    <row r="559" spans="31:40">
      <c r="AE559" t="str">
        <f t="shared" si="38"/>
        <v>Not includedNot Include4</v>
      </c>
      <c r="AF559" t="str">
        <f t="shared" si="36"/>
        <v>Not included</v>
      </c>
      <c r="AG559" s="100" t="s">
        <v>447</v>
      </c>
      <c r="AH559" s="100" t="s">
        <v>1186</v>
      </c>
      <c r="AI559" s="100" t="s">
        <v>264</v>
      </c>
      <c r="AJ559">
        <f t="shared" si="39"/>
        <v>4</v>
      </c>
      <c r="AK559" t="str">
        <f t="shared" si="37"/>
        <v>Not Include</v>
      </c>
      <c r="AN559" t="s">
        <v>724</v>
      </c>
    </row>
    <row r="560" spans="31:40">
      <c r="AE560" t="str">
        <f t="shared" si="38"/>
        <v>Not includedNot Include5</v>
      </c>
      <c r="AF560" t="str">
        <f t="shared" si="36"/>
        <v>Not included</v>
      </c>
      <c r="AG560" s="100" t="s">
        <v>447</v>
      </c>
      <c r="AH560" s="100" t="s">
        <v>1186</v>
      </c>
      <c r="AI560" s="100" t="s">
        <v>1212</v>
      </c>
      <c r="AJ560">
        <f t="shared" si="39"/>
        <v>5</v>
      </c>
      <c r="AK560" t="str">
        <f t="shared" si="37"/>
        <v>Not Include</v>
      </c>
      <c r="AN560" t="s">
        <v>724</v>
      </c>
    </row>
    <row r="561" spans="31:40">
      <c r="AE561" t="str">
        <f t="shared" si="38"/>
        <v>Not includedNot Include6</v>
      </c>
      <c r="AF561" t="str">
        <f t="shared" si="36"/>
        <v>Not included</v>
      </c>
      <c r="AG561" s="100" t="s">
        <v>447</v>
      </c>
      <c r="AH561" s="100" t="s">
        <v>1186</v>
      </c>
      <c r="AI561" s="100" t="s">
        <v>780</v>
      </c>
      <c r="AJ561">
        <f t="shared" si="39"/>
        <v>6</v>
      </c>
      <c r="AK561" t="str">
        <f t="shared" si="37"/>
        <v>Not Include</v>
      </c>
      <c r="AN561" t="s">
        <v>724</v>
      </c>
    </row>
    <row r="562" spans="31:40">
      <c r="AE562" t="str">
        <f t="shared" si="38"/>
        <v>Not includedNot Include7</v>
      </c>
      <c r="AF562" t="str">
        <f t="shared" si="36"/>
        <v>Not included</v>
      </c>
      <c r="AG562" s="100" t="s">
        <v>447</v>
      </c>
      <c r="AH562" s="100" t="s">
        <v>1186</v>
      </c>
      <c r="AI562" s="100" t="s">
        <v>1216</v>
      </c>
      <c r="AJ562">
        <f t="shared" si="39"/>
        <v>7</v>
      </c>
      <c r="AK562" t="str">
        <f t="shared" si="37"/>
        <v>Not Include</v>
      </c>
      <c r="AN562" t="s">
        <v>724</v>
      </c>
    </row>
    <row r="563" spans="31:40">
      <c r="AE563" t="str">
        <f t="shared" si="38"/>
        <v>Not includedNot Include8</v>
      </c>
      <c r="AF563" t="str">
        <f t="shared" si="36"/>
        <v>Not included</v>
      </c>
      <c r="AG563" s="100" t="s">
        <v>447</v>
      </c>
      <c r="AH563" s="100" t="s">
        <v>1186</v>
      </c>
      <c r="AI563" s="100" t="s">
        <v>1220</v>
      </c>
      <c r="AJ563">
        <f t="shared" si="39"/>
        <v>8</v>
      </c>
      <c r="AK563" t="str">
        <f t="shared" si="37"/>
        <v>Not Include</v>
      </c>
      <c r="AN563" t="s">
        <v>724</v>
      </c>
    </row>
    <row r="564" spans="31:40">
      <c r="AE564" t="str">
        <f t="shared" si="38"/>
        <v>Not includedNot Include9</v>
      </c>
      <c r="AF564" t="str">
        <f t="shared" si="36"/>
        <v>Not included</v>
      </c>
      <c r="AG564" s="100" t="s">
        <v>447</v>
      </c>
      <c r="AH564" s="100" t="s">
        <v>1186</v>
      </c>
      <c r="AI564" s="100" t="s">
        <v>1222</v>
      </c>
      <c r="AJ564">
        <f t="shared" si="39"/>
        <v>9</v>
      </c>
      <c r="AK564" t="str">
        <f t="shared" si="37"/>
        <v>Not Include</v>
      </c>
      <c r="AN564" t="s">
        <v>724</v>
      </c>
    </row>
    <row r="565" spans="31:40">
      <c r="AE565" t="str">
        <f t="shared" si="38"/>
        <v>Not includedNot Include10</v>
      </c>
      <c r="AF565" t="str">
        <f t="shared" si="36"/>
        <v>Not included</v>
      </c>
      <c r="AG565" s="100" t="s">
        <v>447</v>
      </c>
      <c r="AH565" s="100" t="s">
        <v>1186</v>
      </c>
      <c r="AI565" s="100" t="s">
        <v>960</v>
      </c>
      <c r="AJ565">
        <f t="shared" si="39"/>
        <v>10</v>
      </c>
      <c r="AK565" t="str">
        <f t="shared" si="37"/>
        <v>Not Include</v>
      </c>
      <c r="AN565" t="s">
        <v>724</v>
      </c>
    </row>
    <row r="566" spans="31:40">
      <c r="AE566" t="str">
        <f t="shared" si="38"/>
        <v>Not includedNot Include11</v>
      </c>
      <c r="AF566" t="str">
        <f t="shared" si="36"/>
        <v>Not included</v>
      </c>
      <c r="AG566" s="100" t="s">
        <v>447</v>
      </c>
      <c r="AH566" s="100" t="s">
        <v>1186</v>
      </c>
      <c r="AI566" s="100" t="s">
        <v>370</v>
      </c>
      <c r="AJ566">
        <f t="shared" si="39"/>
        <v>11</v>
      </c>
      <c r="AK566" t="str">
        <f t="shared" si="37"/>
        <v>Not Include</v>
      </c>
      <c r="AN566" t="s">
        <v>724</v>
      </c>
    </row>
    <row r="567" spans="31:40">
      <c r="AE567" t="str">
        <f t="shared" si="38"/>
        <v>Not includedNot Include1</v>
      </c>
      <c r="AF567" t="str">
        <f t="shared" si="36"/>
        <v>Not included</v>
      </c>
      <c r="AG567" s="100" t="s">
        <v>447</v>
      </c>
      <c r="AH567" s="100" t="s">
        <v>1188</v>
      </c>
      <c r="AI567" s="100" t="s">
        <v>1187</v>
      </c>
      <c r="AJ567">
        <f t="shared" si="39"/>
        <v>1</v>
      </c>
      <c r="AK567" t="str">
        <f t="shared" si="37"/>
        <v>Not Include</v>
      </c>
      <c r="AN567" t="s">
        <v>724</v>
      </c>
    </row>
    <row r="568" spans="31:40">
      <c r="AE568" t="str">
        <f t="shared" si="38"/>
        <v>Not includedNot Include2</v>
      </c>
      <c r="AF568" t="str">
        <f t="shared" si="36"/>
        <v>Not included</v>
      </c>
      <c r="AG568" s="100" t="s">
        <v>447</v>
      </c>
      <c r="AH568" s="100" t="s">
        <v>1188</v>
      </c>
      <c r="AI568" s="100" t="s">
        <v>1189</v>
      </c>
      <c r="AJ568">
        <f t="shared" si="39"/>
        <v>2</v>
      </c>
      <c r="AK568" t="str">
        <f t="shared" si="37"/>
        <v>Not Include</v>
      </c>
      <c r="AN568" t="s">
        <v>724</v>
      </c>
    </row>
    <row r="569" spans="31:40">
      <c r="AE569" t="str">
        <f t="shared" si="38"/>
        <v>Not includedNot Include3</v>
      </c>
      <c r="AF569" t="str">
        <f t="shared" si="36"/>
        <v>Not included</v>
      </c>
      <c r="AG569" s="100" t="s">
        <v>447</v>
      </c>
      <c r="AH569" s="100" t="s">
        <v>1188</v>
      </c>
      <c r="AI569" s="100" t="s">
        <v>1190</v>
      </c>
      <c r="AJ569">
        <f t="shared" si="39"/>
        <v>3</v>
      </c>
      <c r="AK569" t="str">
        <f t="shared" si="37"/>
        <v>Not Include</v>
      </c>
      <c r="AN569" t="s">
        <v>724</v>
      </c>
    </row>
    <row r="570" spans="31:40">
      <c r="AE570" t="str">
        <f t="shared" si="38"/>
        <v>Not includedNot Include4</v>
      </c>
      <c r="AF570" t="str">
        <f t="shared" si="36"/>
        <v>Not included</v>
      </c>
      <c r="AG570" s="100" t="s">
        <v>447</v>
      </c>
      <c r="AH570" s="100" t="s">
        <v>1188</v>
      </c>
      <c r="AI570" s="100" t="s">
        <v>398</v>
      </c>
      <c r="AJ570">
        <f t="shared" si="39"/>
        <v>4</v>
      </c>
      <c r="AK570" t="str">
        <f t="shared" si="37"/>
        <v>Not Include</v>
      </c>
      <c r="AN570" t="s">
        <v>724</v>
      </c>
    </row>
    <row r="571" spans="31:40">
      <c r="AE571" t="str">
        <f t="shared" si="38"/>
        <v>Not includedNot Include5</v>
      </c>
      <c r="AF571" t="str">
        <f t="shared" si="36"/>
        <v>Not included</v>
      </c>
      <c r="AG571" s="100" t="s">
        <v>447</v>
      </c>
      <c r="AH571" s="100" t="s">
        <v>1188</v>
      </c>
      <c r="AI571" s="100" t="s">
        <v>1191</v>
      </c>
      <c r="AJ571">
        <f t="shared" si="39"/>
        <v>5</v>
      </c>
      <c r="AK571" t="str">
        <f t="shared" si="37"/>
        <v>Not Include</v>
      </c>
      <c r="AN571" t="s">
        <v>724</v>
      </c>
    </row>
    <row r="572" spans="31:40">
      <c r="AE572" t="str">
        <f t="shared" si="38"/>
        <v>Not includedNot Include6</v>
      </c>
      <c r="AF572" t="str">
        <f t="shared" si="36"/>
        <v>Not included</v>
      </c>
      <c r="AG572" s="100" t="s">
        <v>447</v>
      </c>
      <c r="AH572" s="100" t="s">
        <v>1188</v>
      </c>
      <c r="AI572" s="100" t="s">
        <v>831</v>
      </c>
      <c r="AJ572">
        <f t="shared" si="39"/>
        <v>6</v>
      </c>
      <c r="AK572" t="str">
        <f t="shared" si="37"/>
        <v>Not Include</v>
      </c>
      <c r="AN572" t="s">
        <v>724</v>
      </c>
    </row>
    <row r="573" spans="31:40">
      <c r="AE573" t="str">
        <f t="shared" si="38"/>
        <v>Not includedNot Include7</v>
      </c>
      <c r="AF573" t="str">
        <f t="shared" si="36"/>
        <v>Not included</v>
      </c>
      <c r="AG573" s="100" t="s">
        <v>447</v>
      </c>
      <c r="AH573" s="100" t="s">
        <v>1188</v>
      </c>
      <c r="AI573" s="100" t="s">
        <v>1192</v>
      </c>
      <c r="AJ573">
        <f t="shared" si="39"/>
        <v>7</v>
      </c>
      <c r="AK573" t="str">
        <f t="shared" si="37"/>
        <v>Not Include</v>
      </c>
      <c r="AN573" t="s">
        <v>724</v>
      </c>
    </row>
    <row r="574" spans="31:40">
      <c r="AE574" t="str">
        <f t="shared" si="38"/>
        <v>Not includedNot Include8</v>
      </c>
      <c r="AF574" t="str">
        <f t="shared" si="36"/>
        <v>Not included</v>
      </c>
      <c r="AG574" s="100" t="s">
        <v>447</v>
      </c>
      <c r="AH574" s="100" t="s">
        <v>1188</v>
      </c>
      <c r="AI574" s="100" t="s">
        <v>1193</v>
      </c>
      <c r="AJ574">
        <f t="shared" si="39"/>
        <v>8</v>
      </c>
      <c r="AK574" t="str">
        <f t="shared" si="37"/>
        <v>Not Include</v>
      </c>
      <c r="AN574" t="s">
        <v>724</v>
      </c>
    </row>
    <row r="575" spans="31:40">
      <c r="AE575" t="str">
        <f t="shared" si="38"/>
        <v>Not includedNot Include9</v>
      </c>
      <c r="AF575" t="str">
        <f t="shared" si="36"/>
        <v>Not included</v>
      </c>
      <c r="AG575" s="100" t="s">
        <v>447</v>
      </c>
      <c r="AH575" s="100" t="s">
        <v>1188</v>
      </c>
      <c r="AI575" s="100" t="s">
        <v>1194</v>
      </c>
      <c r="AJ575">
        <f t="shared" si="39"/>
        <v>9</v>
      </c>
      <c r="AK575" t="str">
        <f t="shared" si="37"/>
        <v>Not Include</v>
      </c>
      <c r="AN575" t="s">
        <v>724</v>
      </c>
    </row>
    <row r="576" spans="31:40">
      <c r="AE576" t="str">
        <f t="shared" si="38"/>
        <v>Not includedNot Include10</v>
      </c>
      <c r="AF576" t="str">
        <f t="shared" si="36"/>
        <v>Not included</v>
      </c>
      <c r="AG576" s="100" t="s">
        <v>447</v>
      </c>
      <c r="AH576" s="100" t="s">
        <v>1188</v>
      </c>
      <c r="AI576" s="100" t="s">
        <v>736</v>
      </c>
      <c r="AJ576">
        <f t="shared" si="39"/>
        <v>10</v>
      </c>
      <c r="AK576" t="str">
        <f t="shared" si="37"/>
        <v>Not Include</v>
      </c>
      <c r="AN576" t="s">
        <v>724</v>
      </c>
    </row>
    <row r="577" spans="31:40">
      <c r="AE577" t="str">
        <f t="shared" si="38"/>
        <v>Not includedNot Include11</v>
      </c>
      <c r="AF577" t="str">
        <f t="shared" si="36"/>
        <v>Not included</v>
      </c>
      <c r="AG577" s="100" t="s">
        <v>447</v>
      </c>
      <c r="AH577" s="100" t="s">
        <v>1188</v>
      </c>
      <c r="AI577" s="100" t="s">
        <v>737</v>
      </c>
      <c r="AJ577">
        <f t="shared" si="39"/>
        <v>11</v>
      </c>
      <c r="AK577" t="str">
        <f t="shared" si="37"/>
        <v>Not Include</v>
      </c>
      <c r="AN577" t="s">
        <v>724</v>
      </c>
    </row>
    <row r="578" spans="31:40">
      <c r="AE578" t="str">
        <f t="shared" si="38"/>
        <v>Not includedNot Include12</v>
      </c>
      <c r="AF578" t="str">
        <f t="shared" ref="AF578:AF641" si="40">IFERROR(VLOOKUP(AG578,$Z$4:$AA$17,2,FALSE),"Not included")</f>
        <v>Not included</v>
      </c>
      <c r="AG578" s="100" t="s">
        <v>447</v>
      </c>
      <c r="AH578" s="100" t="s">
        <v>1188</v>
      </c>
      <c r="AI578" s="100" t="s">
        <v>833</v>
      </c>
      <c r="AJ578">
        <f t="shared" si="39"/>
        <v>12</v>
      </c>
      <c r="AK578" t="str">
        <f t="shared" ref="AK578:AK641" si="41">IF(AF578="Not included","Not Include",VLOOKUP(AH578,$AN$3:$AQ$104,3,FALSE))</f>
        <v>Not Include</v>
      </c>
      <c r="AN578" t="s">
        <v>724</v>
      </c>
    </row>
    <row r="579" spans="31:40">
      <c r="AE579" t="str">
        <f t="shared" ref="AE579:AE642" si="42">AF579&amp;AK579&amp;AJ579</f>
        <v>Not includedNot Include13</v>
      </c>
      <c r="AF579" t="str">
        <f t="shared" si="40"/>
        <v>Not included</v>
      </c>
      <c r="AG579" s="100" t="s">
        <v>447</v>
      </c>
      <c r="AH579" s="100" t="s">
        <v>1188</v>
      </c>
      <c r="AI579" s="100" t="s">
        <v>1195</v>
      </c>
      <c r="AJ579">
        <f t="shared" ref="AJ579:AJ642" si="43">IF(AND(AG579=AG578,AH579=AH578),AJ578+1,1)</f>
        <v>13</v>
      </c>
      <c r="AK579" t="str">
        <f t="shared" si="41"/>
        <v>Not Include</v>
      </c>
      <c r="AN579" t="s">
        <v>724</v>
      </c>
    </row>
    <row r="580" spans="31:40">
      <c r="AE580" t="str">
        <f t="shared" si="42"/>
        <v>Not includedNot Include14</v>
      </c>
      <c r="AF580" t="str">
        <f t="shared" si="40"/>
        <v>Not included</v>
      </c>
      <c r="AG580" s="100" t="s">
        <v>447</v>
      </c>
      <c r="AH580" s="100" t="s">
        <v>1188</v>
      </c>
      <c r="AI580" s="100" t="s">
        <v>1196</v>
      </c>
      <c r="AJ580">
        <f t="shared" si="43"/>
        <v>14</v>
      </c>
      <c r="AK580" t="str">
        <f t="shared" si="41"/>
        <v>Not Include</v>
      </c>
      <c r="AN580" t="s">
        <v>724</v>
      </c>
    </row>
    <row r="581" spans="31:40">
      <c r="AE581" t="str">
        <f t="shared" si="42"/>
        <v>Not includedNot Include15</v>
      </c>
      <c r="AF581" t="str">
        <f t="shared" si="40"/>
        <v>Not included</v>
      </c>
      <c r="AG581" s="100" t="s">
        <v>447</v>
      </c>
      <c r="AH581" s="100" t="s">
        <v>1188</v>
      </c>
      <c r="AI581" s="100" t="s">
        <v>740</v>
      </c>
      <c r="AJ581">
        <f t="shared" si="43"/>
        <v>15</v>
      </c>
      <c r="AK581" t="str">
        <f t="shared" si="41"/>
        <v>Not Include</v>
      </c>
      <c r="AN581" t="s">
        <v>724</v>
      </c>
    </row>
    <row r="582" spans="31:40">
      <c r="AE582" t="str">
        <f t="shared" si="42"/>
        <v>Not includedNot Include16</v>
      </c>
      <c r="AF582" t="str">
        <f t="shared" si="40"/>
        <v>Not included</v>
      </c>
      <c r="AG582" s="100" t="s">
        <v>447</v>
      </c>
      <c r="AH582" s="100" t="s">
        <v>1188</v>
      </c>
      <c r="AI582" s="100" t="s">
        <v>1197</v>
      </c>
      <c r="AJ582">
        <f t="shared" si="43"/>
        <v>16</v>
      </c>
      <c r="AK582" t="str">
        <f t="shared" si="41"/>
        <v>Not Include</v>
      </c>
      <c r="AN582" t="s">
        <v>724</v>
      </c>
    </row>
    <row r="583" spans="31:40">
      <c r="AE583" t="str">
        <f t="shared" si="42"/>
        <v>Not includedNot Include17</v>
      </c>
      <c r="AF583" t="str">
        <f t="shared" si="40"/>
        <v>Not included</v>
      </c>
      <c r="AG583" s="100" t="s">
        <v>447</v>
      </c>
      <c r="AH583" s="100" t="s">
        <v>1188</v>
      </c>
      <c r="AI583" s="100" t="s">
        <v>743</v>
      </c>
      <c r="AJ583">
        <f t="shared" si="43"/>
        <v>17</v>
      </c>
      <c r="AK583" t="str">
        <f t="shared" si="41"/>
        <v>Not Include</v>
      </c>
      <c r="AN583" t="s">
        <v>724</v>
      </c>
    </row>
    <row r="584" spans="31:40">
      <c r="AE584" t="str">
        <f t="shared" si="42"/>
        <v>Not includedNot Include18</v>
      </c>
      <c r="AF584" t="str">
        <f t="shared" si="40"/>
        <v>Not included</v>
      </c>
      <c r="AG584" s="100" t="s">
        <v>447</v>
      </c>
      <c r="AH584" s="100" t="s">
        <v>1188</v>
      </c>
      <c r="AI584" s="100" t="s">
        <v>744</v>
      </c>
      <c r="AJ584">
        <f t="shared" si="43"/>
        <v>18</v>
      </c>
      <c r="AK584" t="str">
        <f t="shared" si="41"/>
        <v>Not Include</v>
      </c>
      <c r="AN584" t="s">
        <v>724</v>
      </c>
    </row>
    <row r="585" spans="31:40">
      <c r="AE585" t="str">
        <f t="shared" si="42"/>
        <v>Not includedNot Include19</v>
      </c>
      <c r="AF585" t="str">
        <f t="shared" si="40"/>
        <v>Not included</v>
      </c>
      <c r="AG585" s="100" t="s">
        <v>447</v>
      </c>
      <c r="AH585" s="100" t="s">
        <v>1188</v>
      </c>
      <c r="AI585" s="100" t="s">
        <v>985</v>
      </c>
      <c r="AJ585">
        <f t="shared" si="43"/>
        <v>19</v>
      </c>
      <c r="AK585" t="str">
        <f t="shared" si="41"/>
        <v>Not Include</v>
      </c>
      <c r="AN585" t="s">
        <v>724</v>
      </c>
    </row>
    <row r="586" spans="31:40">
      <c r="AE586" t="str">
        <f t="shared" si="42"/>
        <v>Not includedNot Include20</v>
      </c>
      <c r="AF586" t="str">
        <f t="shared" si="40"/>
        <v>Not included</v>
      </c>
      <c r="AG586" s="100" t="s">
        <v>447</v>
      </c>
      <c r="AH586" s="100" t="s">
        <v>1188</v>
      </c>
      <c r="AI586" s="100" t="s">
        <v>1101</v>
      </c>
      <c r="AJ586">
        <f t="shared" si="43"/>
        <v>20</v>
      </c>
      <c r="AK586" t="str">
        <f t="shared" si="41"/>
        <v>Not Include</v>
      </c>
      <c r="AN586" t="s">
        <v>724</v>
      </c>
    </row>
    <row r="587" spans="31:40">
      <c r="AE587" t="str">
        <f t="shared" si="42"/>
        <v>Not includedNot Include21</v>
      </c>
      <c r="AF587" t="str">
        <f t="shared" si="40"/>
        <v>Not included</v>
      </c>
      <c r="AG587" s="100" t="s">
        <v>447</v>
      </c>
      <c r="AH587" s="100" t="s">
        <v>1188</v>
      </c>
      <c r="AI587" s="100" t="s">
        <v>838</v>
      </c>
      <c r="AJ587">
        <f t="shared" si="43"/>
        <v>21</v>
      </c>
      <c r="AK587" t="str">
        <f t="shared" si="41"/>
        <v>Not Include</v>
      </c>
      <c r="AN587" t="s">
        <v>724</v>
      </c>
    </row>
    <row r="588" spans="31:40">
      <c r="AE588" t="str">
        <f t="shared" si="42"/>
        <v>Not includedNot Include22</v>
      </c>
      <c r="AF588" t="str">
        <f t="shared" si="40"/>
        <v>Not included</v>
      </c>
      <c r="AG588" s="100" t="s">
        <v>447</v>
      </c>
      <c r="AH588" s="100" t="s">
        <v>1188</v>
      </c>
      <c r="AI588" s="100" t="s">
        <v>755</v>
      </c>
      <c r="AJ588">
        <f t="shared" si="43"/>
        <v>22</v>
      </c>
      <c r="AK588" t="str">
        <f t="shared" si="41"/>
        <v>Not Include</v>
      </c>
      <c r="AN588" t="s">
        <v>724</v>
      </c>
    </row>
    <row r="589" spans="31:40">
      <c r="AE589" t="str">
        <f t="shared" si="42"/>
        <v>Not includedNot Include23</v>
      </c>
      <c r="AF589" t="str">
        <f t="shared" si="40"/>
        <v>Not included</v>
      </c>
      <c r="AG589" s="100" t="s">
        <v>447</v>
      </c>
      <c r="AH589" s="100" t="s">
        <v>1188</v>
      </c>
      <c r="AI589" s="100" t="s">
        <v>1198</v>
      </c>
      <c r="AJ589">
        <f t="shared" si="43"/>
        <v>23</v>
      </c>
      <c r="AK589" t="str">
        <f t="shared" si="41"/>
        <v>Not Include</v>
      </c>
      <c r="AN589" t="s">
        <v>724</v>
      </c>
    </row>
    <row r="590" spans="31:40">
      <c r="AE590" t="str">
        <f t="shared" si="42"/>
        <v>Not includedNot Include24</v>
      </c>
      <c r="AF590" t="str">
        <f t="shared" si="40"/>
        <v>Not included</v>
      </c>
      <c r="AG590" s="100" t="s">
        <v>447</v>
      </c>
      <c r="AH590" s="100" t="s">
        <v>1188</v>
      </c>
      <c r="AI590" s="100" t="s">
        <v>993</v>
      </c>
      <c r="AJ590">
        <f t="shared" si="43"/>
        <v>24</v>
      </c>
      <c r="AK590" t="str">
        <f t="shared" si="41"/>
        <v>Not Include</v>
      </c>
      <c r="AN590" t="s">
        <v>724</v>
      </c>
    </row>
    <row r="591" spans="31:40">
      <c r="AE591" t="str">
        <f t="shared" si="42"/>
        <v>Not includedNot Include25</v>
      </c>
      <c r="AF591" t="str">
        <f t="shared" si="40"/>
        <v>Not included</v>
      </c>
      <c r="AG591" s="100" t="s">
        <v>447</v>
      </c>
      <c r="AH591" s="100" t="s">
        <v>1188</v>
      </c>
      <c r="AI591" s="100" t="s">
        <v>434</v>
      </c>
      <c r="AJ591">
        <f t="shared" si="43"/>
        <v>25</v>
      </c>
      <c r="AK591" t="str">
        <f t="shared" si="41"/>
        <v>Not Include</v>
      </c>
      <c r="AN591" t="s">
        <v>724</v>
      </c>
    </row>
    <row r="592" spans="31:40">
      <c r="AE592" t="str">
        <f t="shared" si="42"/>
        <v>Not includedNot Include26</v>
      </c>
      <c r="AF592" t="str">
        <f t="shared" si="40"/>
        <v>Not included</v>
      </c>
      <c r="AG592" s="100" t="s">
        <v>447</v>
      </c>
      <c r="AH592" s="100" t="s">
        <v>1188</v>
      </c>
      <c r="AI592" s="100" t="s">
        <v>1199</v>
      </c>
      <c r="AJ592">
        <f t="shared" si="43"/>
        <v>26</v>
      </c>
      <c r="AK592" t="str">
        <f t="shared" si="41"/>
        <v>Not Include</v>
      </c>
      <c r="AN592" t="s">
        <v>724</v>
      </c>
    </row>
    <row r="593" spans="31:40">
      <c r="AE593" t="str">
        <f t="shared" si="42"/>
        <v>Not includedNot Include27</v>
      </c>
      <c r="AF593" t="str">
        <f t="shared" si="40"/>
        <v>Not included</v>
      </c>
      <c r="AG593" s="100" t="s">
        <v>447</v>
      </c>
      <c r="AH593" s="100" t="s">
        <v>1188</v>
      </c>
      <c r="AI593" s="100" t="s">
        <v>1200</v>
      </c>
      <c r="AJ593">
        <f t="shared" si="43"/>
        <v>27</v>
      </c>
      <c r="AK593" t="str">
        <f t="shared" si="41"/>
        <v>Not Include</v>
      </c>
      <c r="AN593" t="s">
        <v>724</v>
      </c>
    </row>
    <row r="594" spans="31:40">
      <c r="AE594" t="str">
        <f t="shared" si="42"/>
        <v>Not includedNot Include28</v>
      </c>
      <c r="AF594" t="str">
        <f t="shared" si="40"/>
        <v>Not included</v>
      </c>
      <c r="AG594" s="100" t="s">
        <v>447</v>
      </c>
      <c r="AH594" s="100" t="s">
        <v>1188</v>
      </c>
      <c r="AI594" s="100" t="s">
        <v>1201</v>
      </c>
      <c r="AJ594">
        <f t="shared" si="43"/>
        <v>28</v>
      </c>
      <c r="AK594" t="str">
        <f t="shared" si="41"/>
        <v>Not Include</v>
      </c>
      <c r="AN594" t="s">
        <v>724</v>
      </c>
    </row>
    <row r="595" spans="31:40">
      <c r="AE595" t="str">
        <f t="shared" si="42"/>
        <v>Not includedNot Include29</v>
      </c>
      <c r="AF595" t="str">
        <f t="shared" si="40"/>
        <v>Not included</v>
      </c>
      <c r="AG595" s="100" t="s">
        <v>447</v>
      </c>
      <c r="AH595" s="100" t="s">
        <v>1188</v>
      </c>
      <c r="AI595" s="100" t="s">
        <v>1202</v>
      </c>
      <c r="AJ595">
        <f t="shared" si="43"/>
        <v>29</v>
      </c>
      <c r="AK595" t="str">
        <f t="shared" si="41"/>
        <v>Not Include</v>
      </c>
      <c r="AN595" t="s">
        <v>724</v>
      </c>
    </row>
    <row r="596" spans="31:40">
      <c r="AE596" t="str">
        <f t="shared" si="42"/>
        <v>Not includedNot Include30</v>
      </c>
      <c r="AF596" t="str">
        <f t="shared" si="40"/>
        <v>Not included</v>
      </c>
      <c r="AG596" s="100" t="s">
        <v>447</v>
      </c>
      <c r="AH596" s="100" t="s">
        <v>1188</v>
      </c>
      <c r="AI596" s="100" t="s">
        <v>759</v>
      </c>
      <c r="AJ596">
        <f t="shared" si="43"/>
        <v>30</v>
      </c>
      <c r="AK596" t="str">
        <f t="shared" si="41"/>
        <v>Not Include</v>
      </c>
      <c r="AN596" t="s">
        <v>724</v>
      </c>
    </row>
    <row r="597" spans="31:40">
      <c r="AE597" t="str">
        <f t="shared" si="42"/>
        <v>Not includedNot Include31</v>
      </c>
      <c r="AF597" t="str">
        <f t="shared" si="40"/>
        <v>Not included</v>
      </c>
      <c r="AG597" s="100" t="s">
        <v>447</v>
      </c>
      <c r="AH597" s="100" t="s">
        <v>1188</v>
      </c>
      <c r="AI597" s="100" t="s">
        <v>1003</v>
      </c>
      <c r="AJ597">
        <f t="shared" si="43"/>
        <v>31</v>
      </c>
      <c r="AK597" t="str">
        <f t="shared" si="41"/>
        <v>Not Include</v>
      </c>
      <c r="AN597" t="s">
        <v>724</v>
      </c>
    </row>
    <row r="598" spans="31:40">
      <c r="AE598" t="str">
        <f t="shared" si="42"/>
        <v>Not includedNot Include32</v>
      </c>
      <c r="AF598" t="str">
        <f t="shared" si="40"/>
        <v>Not included</v>
      </c>
      <c r="AG598" s="100" t="s">
        <v>447</v>
      </c>
      <c r="AH598" s="100" t="s">
        <v>1188</v>
      </c>
      <c r="AI598" s="100" t="s">
        <v>760</v>
      </c>
      <c r="AJ598">
        <f t="shared" si="43"/>
        <v>32</v>
      </c>
      <c r="AK598" t="str">
        <f t="shared" si="41"/>
        <v>Not Include</v>
      </c>
      <c r="AN598" t="s">
        <v>724</v>
      </c>
    </row>
    <row r="599" spans="31:40">
      <c r="AE599" t="str">
        <f t="shared" si="42"/>
        <v>Not includedNot Include33</v>
      </c>
      <c r="AF599" t="str">
        <f t="shared" si="40"/>
        <v>Not included</v>
      </c>
      <c r="AG599" s="100" t="s">
        <v>447</v>
      </c>
      <c r="AH599" s="100" t="s">
        <v>1188</v>
      </c>
      <c r="AI599" s="100" t="s">
        <v>762</v>
      </c>
      <c r="AJ599">
        <f t="shared" si="43"/>
        <v>33</v>
      </c>
      <c r="AK599" t="str">
        <f t="shared" si="41"/>
        <v>Not Include</v>
      </c>
      <c r="AN599" t="s">
        <v>724</v>
      </c>
    </row>
    <row r="600" spans="31:40">
      <c r="AE600" t="str">
        <f t="shared" si="42"/>
        <v>Not includedNot Include34</v>
      </c>
      <c r="AF600" t="str">
        <f t="shared" si="40"/>
        <v>Not included</v>
      </c>
      <c r="AG600" s="100" t="s">
        <v>447</v>
      </c>
      <c r="AH600" s="100" t="s">
        <v>1188</v>
      </c>
      <c r="AI600" s="100" t="s">
        <v>1111</v>
      </c>
      <c r="AJ600">
        <f t="shared" si="43"/>
        <v>34</v>
      </c>
      <c r="AK600" t="str">
        <f t="shared" si="41"/>
        <v>Not Include</v>
      </c>
      <c r="AN600" t="s">
        <v>724</v>
      </c>
    </row>
    <row r="601" spans="31:40">
      <c r="AE601" t="str">
        <f t="shared" si="42"/>
        <v>Not includedNot Include35</v>
      </c>
      <c r="AF601" t="str">
        <f t="shared" si="40"/>
        <v>Not included</v>
      </c>
      <c r="AG601" s="100" t="s">
        <v>447</v>
      </c>
      <c r="AH601" s="100" t="s">
        <v>1188</v>
      </c>
      <c r="AI601" s="100" t="s">
        <v>1203</v>
      </c>
      <c r="AJ601">
        <f t="shared" si="43"/>
        <v>35</v>
      </c>
      <c r="AK601" t="str">
        <f t="shared" si="41"/>
        <v>Not Include</v>
      </c>
      <c r="AN601" t="s">
        <v>724</v>
      </c>
    </row>
    <row r="602" spans="31:40">
      <c r="AE602" t="str">
        <f t="shared" si="42"/>
        <v>Not includedNot Include36</v>
      </c>
      <c r="AF602" t="str">
        <f t="shared" si="40"/>
        <v>Not included</v>
      </c>
      <c r="AG602" s="100" t="s">
        <v>447</v>
      </c>
      <c r="AH602" s="100" t="s">
        <v>1188</v>
      </c>
      <c r="AI602" s="100" t="s">
        <v>933</v>
      </c>
      <c r="AJ602">
        <f t="shared" si="43"/>
        <v>36</v>
      </c>
      <c r="AK602" t="str">
        <f t="shared" si="41"/>
        <v>Not Include</v>
      </c>
      <c r="AN602" t="s">
        <v>724</v>
      </c>
    </row>
    <row r="603" spans="31:40">
      <c r="AE603" t="str">
        <f t="shared" si="42"/>
        <v>Not includedNot Include37</v>
      </c>
      <c r="AF603" t="str">
        <f t="shared" si="40"/>
        <v>Not included</v>
      </c>
      <c r="AG603" s="100" t="s">
        <v>447</v>
      </c>
      <c r="AH603" s="100" t="s">
        <v>1188</v>
      </c>
      <c r="AI603" s="100" t="s">
        <v>1013</v>
      </c>
      <c r="AJ603">
        <f t="shared" si="43"/>
        <v>37</v>
      </c>
      <c r="AK603" t="str">
        <f t="shared" si="41"/>
        <v>Not Include</v>
      </c>
      <c r="AN603" t="s">
        <v>724</v>
      </c>
    </row>
    <row r="604" spans="31:40">
      <c r="AE604" t="str">
        <f t="shared" si="42"/>
        <v>Not includedNot Include38</v>
      </c>
      <c r="AF604" t="str">
        <f t="shared" si="40"/>
        <v>Not included</v>
      </c>
      <c r="AG604" s="100" t="s">
        <v>447</v>
      </c>
      <c r="AH604" s="100" t="s">
        <v>1188</v>
      </c>
      <c r="AI604" s="100" t="s">
        <v>1112</v>
      </c>
      <c r="AJ604">
        <f t="shared" si="43"/>
        <v>38</v>
      </c>
      <c r="AK604" t="str">
        <f t="shared" si="41"/>
        <v>Not Include</v>
      </c>
      <c r="AN604" t="s">
        <v>724</v>
      </c>
    </row>
    <row r="605" spans="31:40">
      <c r="AE605" t="str">
        <f t="shared" si="42"/>
        <v>Not includedNot Include39</v>
      </c>
      <c r="AF605" t="str">
        <f t="shared" si="40"/>
        <v>Not included</v>
      </c>
      <c r="AG605" s="100" t="s">
        <v>447</v>
      </c>
      <c r="AH605" s="100" t="s">
        <v>1188</v>
      </c>
      <c r="AI605" s="100" t="s">
        <v>1155</v>
      </c>
      <c r="AJ605">
        <f t="shared" si="43"/>
        <v>39</v>
      </c>
      <c r="AK605" t="str">
        <f t="shared" si="41"/>
        <v>Not Include</v>
      </c>
      <c r="AN605" t="s">
        <v>724</v>
      </c>
    </row>
    <row r="606" spans="31:40">
      <c r="AE606" t="str">
        <f t="shared" si="42"/>
        <v>Not includedNot Include40</v>
      </c>
      <c r="AF606" t="str">
        <f t="shared" si="40"/>
        <v>Not included</v>
      </c>
      <c r="AG606" s="100" t="s">
        <v>447</v>
      </c>
      <c r="AH606" s="100" t="s">
        <v>1188</v>
      </c>
      <c r="AI606" s="100" t="s">
        <v>764</v>
      </c>
      <c r="AJ606">
        <f t="shared" si="43"/>
        <v>40</v>
      </c>
      <c r="AK606" t="str">
        <f t="shared" si="41"/>
        <v>Not Include</v>
      </c>
      <c r="AN606" t="s">
        <v>724</v>
      </c>
    </row>
    <row r="607" spans="31:40">
      <c r="AE607" t="str">
        <f t="shared" si="42"/>
        <v>Not includedNot Include41</v>
      </c>
      <c r="AF607" t="str">
        <f t="shared" si="40"/>
        <v>Not included</v>
      </c>
      <c r="AG607" s="100" t="s">
        <v>447</v>
      </c>
      <c r="AH607" s="100" t="s">
        <v>1188</v>
      </c>
      <c r="AI607" s="100" t="s">
        <v>849</v>
      </c>
      <c r="AJ607">
        <f t="shared" si="43"/>
        <v>41</v>
      </c>
      <c r="AK607" t="str">
        <f t="shared" si="41"/>
        <v>Not Include</v>
      </c>
      <c r="AN607" t="s">
        <v>724</v>
      </c>
    </row>
    <row r="608" spans="31:40">
      <c r="AE608" t="str">
        <f t="shared" si="42"/>
        <v>Not includedNot Include42</v>
      </c>
      <c r="AF608" t="str">
        <f t="shared" si="40"/>
        <v>Not included</v>
      </c>
      <c r="AG608" s="100" t="s">
        <v>447</v>
      </c>
      <c r="AH608" s="100" t="s">
        <v>1188</v>
      </c>
      <c r="AI608" s="100" t="s">
        <v>216</v>
      </c>
      <c r="AJ608">
        <f t="shared" si="43"/>
        <v>42</v>
      </c>
      <c r="AK608" t="str">
        <f t="shared" si="41"/>
        <v>Not Include</v>
      </c>
      <c r="AN608" t="s">
        <v>724</v>
      </c>
    </row>
    <row r="609" spans="31:40">
      <c r="AE609" t="str">
        <f t="shared" si="42"/>
        <v>Not includedNot Include43</v>
      </c>
      <c r="AF609" t="str">
        <f t="shared" si="40"/>
        <v>Not included</v>
      </c>
      <c r="AG609" s="100" t="s">
        <v>447</v>
      </c>
      <c r="AH609" s="100" t="s">
        <v>1188</v>
      </c>
      <c r="AI609" s="100" t="s">
        <v>1204</v>
      </c>
      <c r="AJ609">
        <f t="shared" si="43"/>
        <v>43</v>
      </c>
      <c r="AK609" t="str">
        <f t="shared" si="41"/>
        <v>Not Include</v>
      </c>
      <c r="AN609" t="s">
        <v>724</v>
      </c>
    </row>
    <row r="610" spans="31:40">
      <c r="AE610" t="str">
        <f t="shared" si="42"/>
        <v>Not includedNot Include44</v>
      </c>
      <c r="AF610" t="str">
        <f t="shared" si="40"/>
        <v>Not included</v>
      </c>
      <c r="AG610" s="100" t="s">
        <v>447</v>
      </c>
      <c r="AH610" s="100" t="s">
        <v>1188</v>
      </c>
      <c r="AI610" s="100" t="s">
        <v>446</v>
      </c>
      <c r="AJ610">
        <f t="shared" si="43"/>
        <v>44</v>
      </c>
      <c r="AK610" t="str">
        <f t="shared" si="41"/>
        <v>Not Include</v>
      </c>
      <c r="AN610" t="s">
        <v>724</v>
      </c>
    </row>
    <row r="611" spans="31:40">
      <c r="AE611" t="str">
        <f t="shared" si="42"/>
        <v>Not includedNot Include45</v>
      </c>
      <c r="AF611" t="str">
        <f t="shared" si="40"/>
        <v>Not included</v>
      </c>
      <c r="AG611" s="100" t="s">
        <v>447</v>
      </c>
      <c r="AH611" s="100" t="s">
        <v>1188</v>
      </c>
      <c r="AI611" s="100" t="s">
        <v>281</v>
      </c>
      <c r="AJ611">
        <f t="shared" si="43"/>
        <v>45</v>
      </c>
      <c r="AK611" t="str">
        <f t="shared" si="41"/>
        <v>Not Include</v>
      </c>
      <c r="AN611" t="s">
        <v>724</v>
      </c>
    </row>
    <row r="612" spans="31:40">
      <c r="AE612" t="str">
        <f t="shared" si="42"/>
        <v>Not includedNot Include46</v>
      </c>
      <c r="AF612" t="str">
        <f t="shared" si="40"/>
        <v>Not included</v>
      </c>
      <c r="AG612" s="100" t="s">
        <v>447</v>
      </c>
      <c r="AH612" s="100" t="s">
        <v>1188</v>
      </c>
      <c r="AI612" s="100" t="s">
        <v>1019</v>
      </c>
      <c r="AJ612">
        <f t="shared" si="43"/>
        <v>46</v>
      </c>
      <c r="AK612" t="str">
        <f t="shared" si="41"/>
        <v>Not Include</v>
      </c>
      <c r="AN612" t="s">
        <v>724</v>
      </c>
    </row>
    <row r="613" spans="31:40">
      <c r="AE613" t="str">
        <f t="shared" si="42"/>
        <v>Not includedNot Include47</v>
      </c>
      <c r="AF613" t="str">
        <f t="shared" si="40"/>
        <v>Not included</v>
      </c>
      <c r="AG613" s="100" t="s">
        <v>447</v>
      </c>
      <c r="AH613" s="100" t="s">
        <v>1188</v>
      </c>
      <c r="AI613" s="100" t="s">
        <v>265</v>
      </c>
      <c r="AJ613">
        <f t="shared" si="43"/>
        <v>47</v>
      </c>
      <c r="AK613" t="str">
        <f t="shared" si="41"/>
        <v>Not Include</v>
      </c>
      <c r="AN613" t="s">
        <v>724</v>
      </c>
    </row>
    <row r="614" spans="31:40">
      <c r="AE614" t="str">
        <f t="shared" si="42"/>
        <v>Not includedNot Include48</v>
      </c>
      <c r="AF614" t="str">
        <f t="shared" si="40"/>
        <v>Not included</v>
      </c>
      <c r="AG614" s="100" t="s">
        <v>447</v>
      </c>
      <c r="AH614" s="100" t="s">
        <v>1188</v>
      </c>
      <c r="AI614" s="100" t="s">
        <v>414</v>
      </c>
      <c r="AJ614">
        <f t="shared" si="43"/>
        <v>48</v>
      </c>
      <c r="AK614" t="str">
        <f t="shared" si="41"/>
        <v>Not Include</v>
      </c>
      <c r="AN614" t="s">
        <v>724</v>
      </c>
    </row>
    <row r="615" spans="31:40">
      <c r="AE615" t="str">
        <f t="shared" si="42"/>
        <v>Not includedNot Include49</v>
      </c>
      <c r="AF615" t="str">
        <f t="shared" si="40"/>
        <v>Not included</v>
      </c>
      <c r="AG615" s="100" t="s">
        <v>447</v>
      </c>
      <c r="AH615" s="100" t="s">
        <v>1188</v>
      </c>
      <c r="AI615" s="100" t="s">
        <v>1022</v>
      </c>
      <c r="AJ615">
        <f t="shared" si="43"/>
        <v>49</v>
      </c>
      <c r="AK615" t="str">
        <f t="shared" si="41"/>
        <v>Not Include</v>
      </c>
      <c r="AN615" t="s">
        <v>724</v>
      </c>
    </row>
    <row r="616" spans="31:40">
      <c r="AE616" t="str">
        <f t="shared" si="42"/>
        <v>Not includedNot Include50</v>
      </c>
      <c r="AF616" t="str">
        <f t="shared" si="40"/>
        <v>Not included</v>
      </c>
      <c r="AG616" s="100" t="s">
        <v>447</v>
      </c>
      <c r="AH616" s="100" t="s">
        <v>1188</v>
      </c>
      <c r="AI616" s="100" t="s">
        <v>1205</v>
      </c>
      <c r="AJ616">
        <f t="shared" si="43"/>
        <v>50</v>
      </c>
      <c r="AK616" t="str">
        <f t="shared" si="41"/>
        <v>Not Include</v>
      </c>
      <c r="AN616" t="s">
        <v>724</v>
      </c>
    </row>
    <row r="617" spans="31:40">
      <c r="AE617" t="str">
        <f t="shared" si="42"/>
        <v>Not includedNot Include51</v>
      </c>
      <c r="AF617" t="str">
        <f t="shared" si="40"/>
        <v>Not included</v>
      </c>
      <c r="AG617" s="100" t="s">
        <v>447</v>
      </c>
      <c r="AH617" s="100" t="s">
        <v>1188</v>
      </c>
      <c r="AI617" s="100" t="s">
        <v>1206</v>
      </c>
      <c r="AJ617">
        <f t="shared" si="43"/>
        <v>51</v>
      </c>
      <c r="AK617" t="str">
        <f t="shared" si="41"/>
        <v>Not Include</v>
      </c>
      <c r="AN617" t="s">
        <v>724</v>
      </c>
    </row>
    <row r="618" spans="31:40">
      <c r="AE618" t="str">
        <f t="shared" si="42"/>
        <v>Not includedNot Include52</v>
      </c>
      <c r="AF618" t="str">
        <f t="shared" si="40"/>
        <v>Not included</v>
      </c>
      <c r="AG618" s="100" t="s">
        <v>447</v>
      </c>
      <c r="AH618" s="100" t="s">
        <v>1188</v>
      </c>
      <c r="AI618" s="100" t="s">
        <v>770</v>
      </c>
      <c r="AJ618">
        <f t="shared" si="43"/>
        <v>52</v>
      </c>
      <c r="AK618" t="str">
        <f t="shared" si="41"/>
        <v>Not Include</v>
      </c>
      <c r="AN618" t="s">
        <v>724</v>
      </c>
    </row>
    <row r="619" spans="31:40">
      <c r="AE619" t="str">
        <f t="shared" si="42"/>
        <v>Not includedNot Include53</v>
      </c>
      <c r="AF619" t="str">
        <f t="shared" si="40"/>
        <v>Not included</v>
      </c>
      <c r="AG619" s="100" t="s">
        <v>447</v>
      </c>
      <c r="AH619" s="100" t="s">
        <v>1188</v>
      </c>
      <c r="AI619" s="100" t="s">
        <v>1207</v>
      </c>
      <c r="AJ619">
        <f t="shared" si="43"/>
        <v>53</v>
      </c>
      <c r="AK619" t="str">
        <f t="shared" si="41"/>
        <v>Not Include</v>
      </c>
      <c r="AN619" t="s">
        <v>724</v>
      </c>
    </row>
    <row r="620" spans="31:40">
      <c r="AE620" t="str">
        <f t="shared" si="42"/>
        <v>Not includedNot Include54</v>
      </c>
      <c r="AF620" t="str">
        <f t="shared" si="40"/>
        <v>Not included</v>
      </c>
      <c r="AG620" s="100" t="s">
        <v>447</v>
      </c>
      <c r="AH620" s="100" t="s">
        <v>1188</v>
      </c>
      <c r="AI620" s="100" t="s">
        <v>1208</v>
      </c>
      <c r="AJ620">
        <f t="shared" si="43"/>
        <v>54</v>
      </c>
      <c r="AK620" t="str">
        <f t="shared" si="41"/>
        <v>Not Include</v>
      </c>
      <c r="AN620" t="s">
        <v>724</v>
      </c>
    </row>
    <row r="621" spans="31:40">
      <c r="AE621" t="str">
        <f t="shared" si="42"/>
        <v>Not includedNot Include55</v>
      </c>
      <c r="AF621" t="str">
        <f t="shared" si="40"/>
        <v>Not included</v>
      </c>
      <c r="AG621" s="100" t="s">
        <v>447</v>
      </c>
      <c r="AH621" s="100" t="s">
        <v>1188</v>
      </c>
      <c r="AI621" s="100" t="s">
        <v>1209</v>
      </c>
      <c r="AJ621">
        <f t="shared" si="43"/>
        <v>55</v>
      </c>
      <c r="AK621" t="str">
        <f t="shared" si="41"/>
        <v>Not Include</v>
      </c>
      <c r="AN621" t="s">
        <v>724</v>
      </c>
    </row>
    <row r="622" spans="31:40">
      <c r="AE622" t="str">
        <f t="shared" si="42"/>
        <v>Not includedNot Include56</v>
      </c>
      <c r="AF622" t="str">
        <f t="shared" si="40"/>
        <v>Not included</v>
      </c>
      <c r="AG622" s="100" t="s">
        <v>447</v>
      </c>
      <c r="AH622" s="100" t="s">
        <v>1188</v>
      </c>
      <c r="AI622" s="100" t="s">
        <v>1210</v>
      </c>
      <c r="AJ622">
        <f t="shared" si="43"/>
        <v>56</v>
      </c>
      <c r="AK622" t="str">
        <f t="shared" si="41"/>
        <v>Not Include</v>
      </c>
      <c r="AN622" t="s">
        <v>724</v>
      </c>
    </row>
    <row r="623" spans="31:40">
      <c r="AE623" t="str">
        <f t="shared" si="42"/>
        <v>Not includedNot Include57</v>
      </c>
      <c r="AF623" t="str">
        <f t="shared" si="40"/>
        <v>Not included</v>
      </c>
      <c r="AG623" s="100" t="s">
        <v>447</v>
      </c>
      <c r="AH623" s="100" t="s">
        <v>1188</v>
      </c>
      <c r="AI623" s="100" t="s">
        <v>774</v>
      </c>
      <c r="AJ623">
        <f t="shared" si="43"/>
        <v>57</v>
      </c>
      <c r="AK623" t="str">
        <f t="shared" si="41"/>
        <v>Not Include</v>
      </c>
      <c r="AN623" t="s">
        <v>724</v>
      </c>
    </row>
    <row r="624" spans="31:40">
      <c r="AE624" t="str">
        <f t="shared" si="42"/>
        <v>Not includedNot Include58</v>
      </c>
      <c r="AF624" t="str">
        <f t="shared" si="40"/>
        <v>Not included</v>
      </c>
      <c r="AG624" s="100" t="s">
        <v>447</v>
      </c>
      <c r="AH624" s="100" t="s">
        <v>1188</v>
      </c>
      <c r="AI624" s="100" t="s">
        <v>1211</v>
      </c>
      <c r="AJ624">
        <f t="shared" si="43"/>
        <v>58</v>
      </c>
      <c r="AK624" t="str">
        <f t="shared" si="41"/>
        <v>Not Include</v>
      </c>
      <c r="AN624" t="s">
        <v>724</v>
      </c>
    </row>
    <row r="625" spans="31:40">
      <c r="AE625" t="str">
        <f t="shared" si="42"/>
        <v>Not includedNot Include59</v>
      </c>
      <c r="AF625" t="str">
        <f t="shared" si="40"/>
        <v>Not included</v>
      </c>
      <c r="AG625" s="100" t="s">
        <v>447</v>
      </c>
      <c r="AH625" s="100" t="s">
        <v>1188</v>
      </c>
      <c r="AI625" s="100" t="s">
        <v>776</v>
      </c>
      <c r="AJ625">
        <f t="shared" si="43"/>
        <v>59</v>
      </c>
      <c r="AK625" t="str">
        <f t="shared" si="41"/>
        <v>Not Include</v>
      </c>
      <c r="AN625" t="s">
        <v>724</v>
      </c>
    </row>
    <row r="626" spans="31:40">
      <c r="AE626" t="str">
        <f t="shared" si="42"/>
        <v>Not includedNot Include60</v>
      </c>
      <c r="AF626" t="str">
        <f t="shared" si="40"/>
        <v>Not included</v>
      </c>
      <c r="AG626" s="100" t="s">
        <v>447</v>
      </c>
      <c r="AH626" s="100" t="s">
        <v>1188</v>
      </c>
      <c r="AI626" s="100" t="s">
        <v>777</v>
      </c>
      <c r="AJ626">
        <f t="shared" si="43"/>
        <v>60</v>
      </c>
      <c r="AK626" t="str">
        <f t="shared" si="41"/>
        <v>Not Include</v>
      </c>
      <c r="AN626" t="s">
        <v>724</v>
      </c>
    </row>
    <row r="627" spans="31:40">
      <c r="AE627" t="str">
        <f t="shared" si="42"/>
        <v>Not includedNot Include61</v>
      </c>
      <c r="AF627" t="str">
        <f t="shared" si="40"/>
        <v>Not included</v>
      </c>
      <c r="AG627" s="100" t="s">
        <v>447</v>
      </c>
      <c r="AH627" s="100" t="s">
        <v>1188</v>
      </c>
      <c r="AI627" s="100" t="s">
        <v>1029</v>
      </c>
      <c r="AJ627">
        <f t="shared" si="43"/>
        <v>61</v>
      </c>
      <c r="AK627" t="str">
        <f t="shared" si="41"/>
        <v>Not Include</v>
      </c>
      <c r="AN627" t="s">
        <v>724</v>
      </c>
    </row>
    <row r="628" spans="31:40">
      <c r="AE628" t="str">
        <f t="shared" si="42"/>
        <v>Not includedNot Include62</v>
      </c>
      <c r="AF628" t="str">
        <f t="shared" si="40"/>
        <v>Not included</v>
      </c>
      <c r="AG628" s="100" t="s">
        <v>447</v>
      </c>
      <c r="AH628" s="100" t="s">
        <v>1188</v>
      </c>
      <c r="AI628" s="100" t="s">
        <v>1213</v>
      </c>
      <c r="AJ628">
        <f t="shared" si="43"/>
        <v>62</v>
      </c>
      <c r="AK628" t="str">
        <f t="shared" si="41"/>
        <v>Not Include</v>
      </c>
      <c r="AN628" t="s">
        <v>724</v>
      </c>
    </row>
    <row r="629" spans="31:40">
      <c r="AE629" t="str">
        <f t="shared" si="42"/>
        <v>Not includedNot Include63</v>
      </c>
      <c r="AF629" t="str">
        <f t="shared" si="40"/>
        <v>Not included</v>
      </c>
      <c r="AG629" s="100" t="s">
        <v>447</v>
      </c>
      <c r="AH629" s="100" t="s">
        <v>1188</v>
      </c>
      <c r="AI629" s="100" t="s">
        <v>779</v>
      </c>
      <c r="AJ629">
        <f t="shared" si="43"/>
        <v>63</v>
      </c>
      <c r="AK629" t="str">
        <f t="shared" si="41"/>
        <v>Not Include</v>
      </c>
      <c r="AN629" t="s">
        <v>724</v>
      </c>
    </row>
    <row r="630" spans="31:40">
      <c r="AE630" t="str">
        <f t="shared" si="42"/>
        <v>Not includedNot Include64</v>
      </c>
      <c r="AF630" t="str">
        <f t="shared" si="40"/>
        <v>Not included</v>
      </c>
      <c r="AG630" s="100" t="s">
        <v>447</v>
      </c>
      <c r="AH630" s="100" t="s">
        <v>1188</v>
      </c>
      <c r="AI630" s="100" t="s">
        <v>1214</v>
      </c>
      <c r="AJ630">
        <f t="shared" si="43"/>
        <v>64</v>
      </c>
      <c r="AK630" t="str">
        <f t="shared" si="41"/>
        <v>Not Include</v>
      </c>
      <c r="AN630" t="s">
        <v>724</v>
      </c>
    </row>
    <row r="631" spans="31:40">
      <c r="AE631" t="str">
        <f t="shared" si="42"/>
        <v>Not includedNot Include65</v>
      </c>
      <c r="AF631" t="str">
        <f t="shared" si="40"/>
        <v>Not included</v>
      </c>
      <c r="AG631" s="100" t="s">
        <v>447</v>
      </c>
      <c r="AH631" s="100" t="s">
        <v>1188</v>
      </c>
      <c r="AI631" s="100" t="s">
        <v>1215</v>
      </c>
      <c r="AJ631">
        <f t="shared" si="43"/>
        <v>65</v>
      </c>
      <c r="AK631" t="str">
        <f t="shared" si="41"/>
        <v>Not Include</v>
      </c>
      <c r="AN631" t="s">
        <v>724</v>
      </c>
    </row>
    <row r="632" spans="31:40">
      <c r="AE632" t="str">
        <f t="shared" si="42"/>
        <v>Not includedNot Include66</v>
      </c>
      <c r="AF632" t="str">
        <f t="shared" si="40"/>
        <v>Not included</v>
      </c>
      <c r="AG632" s="100" t="s">
        <v>447</v>
      </c>
      <c r="AH632" s="100" t="s">
        <v>1188</v>
      </c>
      <c r="AI632" s="100" t="s">
        <v>949</v>
      </c>
      <c r="AJ632">
        <f t="shared" si="43"/>
        <v>66</v>
      </c>
      <c r="AK632" t="str">
        <f t="shared" si="41"/>
        <v>Not Include</v>
      </c>
      <c r="AN632" t="s">
        <v>724</v>
      </c>
    </row>
    <row r="633" spans="31:40">
      <c r="AE633" t="str">
        <f t="shared" si="42"/>
        <v>Not includedNot Include67</v>
      </c>
      <c r="AF633" t="str">
        <f t="shared" si="40"/>
        <v>Not included</v>
      </c>
      <c r="AG633" s="100" t="s">
        <v>447</v>
      </c>
      <c r="AH633" s="100" t="s">
        <v>1188</v>
      </c>
      <c r="AI633" s="100" t="s">
        <v>1217</v>
      </c>
      <c r="AJ633">
        <f t="shared" si="43"/>
        <v>67</v>
      </c>
      <c r="AK633" t="str">
        <f t="shared" si="41"/>
        <v>Not Include</v>
      </c>
      <c r="AN633" t="s">
        <v>724</v>
      </c>
    </row>
    <row r="634" spans="31:40">
      <c r="AE634" t="str">
        <f t="shared" si="42"/>
        <v>Not includedNot Include68</v>
      </c>
      <c r="AF634" t="str">
        <f t="shared" si="40"/>
        <v>Not included</v>
      </c>
      <c r="AG634" s="100" t="s">
        <v>447</v>
      </c>
      <c r="AH634" s="100" t="s">
        <v>1188</v>
      </c>
      <c r="AI634" s="100" t="s">
        <v>1218</v>
      </c>
      <c r="AJ634">
        <f t="shared" si="43"/>
        <v>68</v>
      </c>
      <c r="AK634" t="str">
        <f t="shared" si="41"/>
        <v>Not Include</v>
      </c>
      <c r="AN634" t="s">
        <v>724</v>
      </c>
    </row>
    <row r="635" spans="31:40">
      <c r="AE635" t="str">
        <f t="shared" si="42"/>
        <v>Not includedNot Include69</v>
      </c>
      <c r="AF635" t="str">
        <f t="shared" si="40"/>
        <v>Not included</v>
      </c>
      <c r="AG635" s="100" t="s">
        <v>447</v>
      </c>
      <c r="AH635" s="100" t="s">
        <v>1188</v>
      </c>
      <c r="AI635" s="100" t="s">
        <v>1219</v>
      </c>
      <c r="AJ635">
        <f t="shared" si="43"/>
        <v>69</v>
      </c>
      <c r="AK635" t="str">
        <f t="shared" si="41"/>
        <v>Not Include</v>
      </c>
      <c r="AN635" t="s">
        <v>724</v>
      </c>
    </row>
    <row r="636" spans="31:40">
      <c r="AE636" t="str">
        <f t="shared" si="42"/>
        <v>Not includedNot Include70</v>
      </c>
      <c r="AF636" t="str">
        <f t="shared" si="40"/>
        <v>Not included</v>
      </c>
      <c r="AG636" s="100" t="s">
        <v>447</v>
      </c>
      <c r="AH636" s="100" t="s">
        <v>1188</v>
      </c>
      <c r="AI636" s="100" t="s">
        <v>859</v>
      </c>
      <c r="AJ636">
        <f t="shared" si="43"/>
        <v>70</v>
      </c>
      <c r="AK636" t="str">
        <f t="shared" si="41"/>
        <v>Not Include</v>
      </c>
      <c r="AN636" t="s">
        <v>724</v>
      </c>
    </row>
    <row r="637" spans="31:40">
      <c r="AE637" t="str">
        <f t="shared" si="42"/>
        <v>Not includedNot Include71</v>
      </c>
      <c r="AF637" t="str">
        <f t="shared" si="40"/>
        <v>Not included</v>
      </c>
      <c r="AG637" s="100" t="s">
        <v>447</v>
      </c>
      <c r="AH637" s="100" t="s">
        <v>1188</v>
      </c>
      <c r="AI637" s="100" t="s">
        <v>1221</v>
      </c>
      <c r="AJ637">
        <f t="shared" si="43"/>
        <v>71</v>
      </c>
      <c r="AK637" t="str">
        <f t="shared" si="41"/>
        <v>Not Include</v>
      </c>
      <c r="AN637" t="s">
        <v>724</v>
      </c>
    </row>
    <row r="638" spans="31:40">
      <c r="AE638" t="str">
        <f t="shared" si="42"/>
        <v>Not includedNot Include72</v>
      </c>
      <c r="AF638" t="str">
        <f t="shared" si="40"/>
        <v>Not included</v>
      </c>
      <c r="AG638" s="100" t="s">
        <v>447</v>
      </c>
      <c r="AH638" s="100" t="s">
        <v>1188</v>
      </c>
      <c r="AI638" s="100" t="s">
        <v>1223</v>
      </c>
      <c r="AJ638">
        <f t="shared" si="43"/>
        <v>72</v>
      </c>
      <c r="AK638" t="str">
        <f t="shared" si="41"/>
        <v>Not Include</v>
      </c>
      <c r="AN638" t="s">
        <v>724</v>
      </c>
    </row>
    <row r="639" spans="31:40">
      <c r="AE639" t="str">
        <f t="shared" si="42"/>
        <v>Not includedNot Include73</v>
      </c>
      <c r="AF639" t="str">
        <f t="shared" si="40"/>
        <v>Not included</v>
      </c>
      <c r="AG639" s="100" t="s">
        <v>447</v>
      </c>
      <c r="AH639" s="100" t="s">
        <v>1188</v>
      </c>
      <c r="AI639" s="100" t="s">
        <v>864</v>
      </c>
      <c r="AJ639">
        <f t="shared" si="43"/>
        <v>73</v>
      </c>
      <c r="AK639" t="str">
        <f t="shared" si="41"/>
        <v>Not Include</v>
      </c>
      <c r="AN639" t="s">
        <v>724</v>
      </c>
    </row>
    <row r="640" spans="31:40">
      <c r="AE640" t="str">
        <f t="shared" si="42"/>
        <v>Not includedNot Include74</v>
      </c>
      <c r="AF640" t="str">
        <f t="shared" si="40"/>
        <v>Not included</v>
      </c>
      <c r="AG640" s="100" t="s">
        <v>447</v>
      </c>
      <c r="AH640" s="100" t="s">
        <v>1188</v>
      </c>
      <c r="AI640" s="100" t="s">
        <v>787</v>
      </c>
      <c r="AJ640">
        <f t="shared" si="43"/>
        <v>74</v>
      </c>
      <c r="AK640" t="str">
        <f t="shared" si="41"/>
        <v>Not Include</v>
      </c>
      <c r="AN640" t="s">
        <v>724</v>
      </c>
    </row>
    <row r="641" spans="31:40">
      <c r="AE641" t="str">
        <f t="shared" si="42"/>
        <v>Not includedNot Include75</v>
      </c>
      <c r="AF641" t="str">
        <f t="shared" si="40"/>
        <v>Not included</v>
      </c>
      <c r="AG641" s="100" t="s">
        <v>447</v>
      </c>
      <c r="AH641" s="100" t="s">
        <v>1188</v>
      </c>
      <c r="AI641" s="100" t="s">
        <v>1224</v>
      </c>
      <c r="AJ641">
        <f t="shared" si="43"/>
        <v>75</v>
      </c>
      <c r="AK641" t="str">
        <f t="shared" si="41"/>
        <v>Not Include</v>
      </c>
      <c r="AN641" t="s">
        <v>724</v>
      </c>
    </row>
    <row r="642" spans="31:40">
      <c r="AE642" t="str">
        <f t="shared" si="42"/>
        <v>Not includedNot Include76</v>
      </c>
      <c r="AF642" t="str">
        <f t="shared" ref="AF642:AF705" si="44">IFERROR(VLOOKUP(AG642,$Z$4:$AA$17,2,FALSE),"Not included")</f>
        <v>Not included</v>
      </c>
      <c r="AG642" s="100" t="s">
        <v>447</v>
      </c>
      <c r="AH642" s="100" t="s">
        <v>1188</v>
      </c>
      <c r="AI642" s="100" t="s">
        <v>1225</v>
      </c>
      <c r="AJ642">
        <f t="shared" si="43"/>
        <v>76</v>
      </c>
      <c r="AK642" t="str">
        <f t="shared" ref="AK642:AK705" si="45">IF(AF642="Not included","Not Include",VLOOKUP(AH642,$AN$3:$AQ$104,3,FALSE))</f>
        <v>Not Include</v>
      </c>
      <c r="AN642" t="s">
        <v>724</v>
      </c>
    </row>
    <row r="643" spans="31:40">
      <c r="AE643" t="str">
        <f t="shared" ref="AE643:AE706" si="46">AF643&amp;AK643&amp;AJ643</f>
        <v>Not includedNot Include77</v>
      </c>
      <c r="AF643" t="str">
        <f t="shared" si="44"/>
        <v>Not included</v>
      </c>
      <c r="AG643" s="100" t="s">
        <v>447</v>
      </c>
      <c r="AH643" s="100" t="s">
        <v>1188</v>
      </c>
      <c r="AI643" s="100" t="s">
        <v>1226</v>
      </c>
      <c r="AJ643">
        <f t="shared" ref="AJ643:AJ706" si="47">IF(AND(AG643=AG642,AH643=AH642),AJ642+1,1)</f>
        <v>77</v>
      </c>
      <c r="AK643" t="str">
        <f t="shared" si="45"/>
        <v>Not Include</v>
      </c>
      <c r="AN643" t="s">
        <v>724</v>
      </c>
    </row>
    <row r="644" spans="31:40">
      <c r="AE644" t="str">
        <f t="shared" si="46"/>
        <v>Not includedNot Include78</v>
      </c>
      <c r="AF644" t="str">
        <f t="shared" si="44"/>
        <v>Not included</v>
      </c>
      <c r="AG644" s="100" t="s">
        <v>447</v>
      </c>
      <c r="AH644" s="100" t="s">
        <v>1188</v>
      </c>
      <c r="AI644" s="100" t="s">
        <v>869</v>
      </c>
      <c r="AJ644">
        <f t="shared" si="47"/>
        <v>78</v>
      </c>
      <c r="AK644" t="str">
        <f t="shared" si="45"/>
        <v>Not Include</v>
      </c>
      <c r="AN644" t="s">
        <v>724</v>
      </c>
    </row>
    <row r="645" spans="31:40">
      <c r="AE645" t="str">
        <f t="shared" si="46"/>
        <v>Not includedNot Include79</v>
      </c>
      <c r="AF645" t="str">
        <f t="shared" si="44"/>
        <v>Not included</v>
      </c>
      <c r="AG645" s="100" t="s">
        <v>447</v>
      </c>
      <c r="AH645" s="100" t="s">
        <v>1188</v>
      </c>
      <c r="AI645" s="100" t="s">
        <v>1227</v>
      </c>
      <c r="AJ645">
        <f t="shared" si="47"/>
        <v>79</v>
      </c>
      <c r="AK645" t="str">
        <f t="shared" si="45"/>
        <v>Not Include</v>
      </c>
      <c r="AN645" t="s">
        <v>724</v>
      </c>
    </row>
    <row r="646" spans="31:40">
      <c r="AE646" t="str">
        <f t="shared" si="46"/>
        <v>Not includedNot Include80</v>
      </c>
      <c r="AF646" t="str">
        <f t="shared" si="44"/>
        <v>Not included</v>
      </c>
      <c r="AG646" s="100" t="s">
        <v>447</v>
      </c>
      <c r="AH646" s="100" t="s">
        <v>1188</v>
      </c>
      <c r="AI646" s="100" t="s">
        <v>1061</v>
      </c>
      <c r="AJ646">
        <f t="shared" si="47"/>
        <v>80</v>
      </c>
      <c r="AK646" t="str">
        <f t="shared" si="45"/>
        <v>Not Include</v>
      </c>
      <c r="AN646" t="s">
        <v>724</v>
      </c>
    </row>
    <row r="647" spans="31:40">
      <c r="AE647" t="str">
        <f t="shared" si="46"/>
        <v>Not includedNot Include81</v>
      </c>
      <c r="AF647" t="str">
        <f t="shared" si="44"/>
        <v>Not included</v>
      </c>
      <c r="AG647" s="100" t="s">
        <v>447</v>
      </c>
      <c r="AH647" s="100" t="s">
        <v>1188</v>
      </c>
      <c r="AI647" s="100" t="s">
        <v>111</v>
      </c>
      <c r="AJ647">
        <f t="shared" si="47"/>
        <v>81</v>
      </c>
      <c r="AK647" t="str">
        <f t="shared" si="45"/>
        <v>Not Include</v>
      </c>
      <c r="AN647" t="s">
        <v>724</v>
      </c>
    </row>
    <row r="648" spans="31:40">
      <c r="AE648" t="str">
        <f t="shared" si="46"/>
        <v>Not includedNot Include82</v>
      </c>
      <c r="AF648" t="str">
        <f t="shared" si="44"/>
        <v>Not included</v>
      </c>
      <c r="AG648" s="100" t="s">
        <v>447</v>
      </c>
      <c r="AH648" s="100" t="s">
        <v>1188</v>
      </c>
      <c r="AI648" s="100" t="s">
        <v>1062</v>
      </c>
      <c r="AJ648">
        <f t="shared" si="47"/>
        <v>82</v>
      </c>
      <c r="AK648" t="str">
        <f t="shared" si="45"/>
        <v>Not Include</v>
      </c>
      <c r="AN648" t="s">
        <v>724</v>
      </c>
    </row>
    <row r="649" spans="31:40">
      <c r="AE649" t="str">
        <f t="shared" si="46"/>
        <v>Not includedNot Include83</v>
      </c>
      <c r="AF649" t="str">
        <f t="shared" si="44"/>
        <v>Not included</v>
      </c>
      <c r="AG649" s="100" t="s">
        <v>447</v>
      </c>
      <c r="AH649" s="100" t="s">
        <v>1188</v>
      </c>
      <c r="AI649" s="100" t="s">
        <v>1063</v>
      </c>
      <c r="AJ649">
        <f t="shared" si="47"/>
        <v>83</v>
      </c>
      <c r="AK649" t="str">
        <f t="shared" si="45"/>
        <v>Not Include</v>
      </c>
      <c r="AN649" t="s">
        <v>724</v>
      </c>
    </row>
    <row r="650" spans="31:40">
      <c r="AE650" t="str">
        <f t="shared" si="46"/>
        <v>Not includedNot Include84</v>
      </c>
      <c r="AF650" t="str">
        <f t="shared" si="44"/>
        <v>Not included</v>
      </c>
      <c r="AG650" s="100" t="s">
        <v>447</v>
      </c>
      <c r="AH650" s="100" t="s">
        <v>1188</v>
      </c>
      <c r="AI650" s="100" t="s">
        <v>1143</v>
      </c>
      <c r="AJ650">
        <f t="shared" si="47"/>
        <v>84</v>
      </c>
      <c r="AK650" t="str">
        <f t="shared" si="45"/>
        <v>Not Include</v>
      </c>
      <c r="AN650" t="s">
        <v>724</v>
      </c>
    </row>
    <row r="651" spans="31:40">
      <c r="AE651" t="str">
        <f t="shared" si="46"/>
        <v>Not includedNot Include85</v>
      </c>
      <c r="AF651" t="str">
        <f t="shared" si="44"/>
        <v>Not included</v>
      </c>
      <c r="AG651" s="100" t="s">
        <v>447</v>
      </c>
      <c r="AH651" s="100" t="s">
        <v>1188</v>
      </c>
      <c r="AI651" s="100" t="s">
        <v>1228</v>
      </c>
      <c r="AJ651">
        <f t="shared" si="47"/>
        <v>85</v>
      </c>
      <c r="AK651" t="str">
        <f t="shared" si="45"/>
        <v>Not Include</v>
      </c>
      <c r="AN651" t="s">
        <v>724</v>
      </c>
    </row>
    <row r="652" spans="31:40">
      <c r="AE652" t="str">
        <f t="shared" si="46"/>
        <v>Not includedNot Include86</v>
      </c>
      <c r="AF652" t="str">
        <f t="shared" si="44"/>
        <v>Not included</v>
      </c>
      <c r="AG652" s="100" t="s">
        <v>447</v>
      </c>
      <c r="AH652" s="100" t="s">
        <v>1188</v>
      </c>
      <c r="AI652" s="100" t="s">
        <v>1229</v>
      </c>
      <c r="AJ652">
        <f t="shared" si="47"/>
        <v>86</v>
      </c>
      <c r="AK652" t="str">
        <f t="shared" si="45"/>
        <v>Not Include</v>
      </c>
      <c r="AN652" t="s">
        <v>724</v>
      </c>
    </row>
    <row r="653" spans="31:40">
      <c r="AE653" t="str">
        <f t="shared" si="46"/>
        <v>Not includedNot Include87</v>
      </c>
      <c r="AF653" t="str">
        <f t="shared" si="44"/>
        <v>Not included</v>
      </c>
      <c r="AG653" s="100" t="s">
        <v>447</v>
      </c>
      <c r="AH653" s="100" t="s">
        <v>1188</v>
      </c>
      <c r="AI653" s="100" t="s">
        <v>1068</v>
      </c>
      <c r="AJ653">
        <f t="shared" si="47"/>
        <v>87</v>
      </c>
      <c r="AK653" t="str">
        <f t="shared" si="45"/>
        <v>Not Include</v>
      </c>
      <c r="AN653" t="s">
        <v>724</v>
      </c>
    </row>
    <row r="654" spans="31:40">
      <c r="AE654" t="str">
        <f t="shared" si="46"/>
        <v>Not includedNot Include88</v>
      </c>
      <c r="AF654" t="str">
        <f t="shared" si="44"/>
        <v>Not included</v>
      </c>
      <c r="AG654" s="100" t="s">
        <v>447</v>
      </c>
      <c r="AH654" s="100" t="s">
        <v>1188</v>
      </c>
      <c r="AI654" s="100" t="s">
        <v>1230</v>
      </c>
      <c r="AJ654">
        <f t="shared" si="47"/>
        <v>88</v>
      </c>
      <c r="AK654" t="str">
        <f t="shared" si="45"/>
        <v>Not Include</v>
      </c>
      <c r="AN654" t="s">
        <v>724</v>
      </c>
    </row>
    <row r="655" spans="31:40">
      <c r="AE655" t="str">
        <f t="shared" si="46"/>
        <v>IdahoCentral Western Overthrust noWY1</v>
      </c>
      <c r="AF655" t="str">
        <f t="shared" si="44"/>
        <v>Idaho</v>
      </c>
      <c r="AG655" s="100" t="s">
        <v>117</v>
      </c>
      <c r="AH655" s="100" t="s">
        <v>633</v>
      </c>
      <c r="AI655" s="100" t="s">
        <v>297</v>
      </c>
      <c r="AJ655">
        <f t="shared" si="47"/>
        <v>1</v>
      </c>
      <c r="AK655" t="str">
        <f t="shared" si="45"/>
        <v>Central Western Overthrust noWY</v>
      </c>
      <c r="AN655" t="s">
        <v>724</v>
      </c>
    </row>
    <row r="656" spans="31:40">
      <c r="AE656" t="str">
        <f t="shared" si="46"/>
        <v>IdahoCentral Western Overthrust noWY2</v>
      </c>
      <c r="AF656" t="str">
        <f t="shared" si="44"/>
        <v>Idaho</v>
      </c>
      <c r="AG656" s="100" t="s">
        <v>117</v>
      </c>
      <c r="AH656" s="100" t="s">
        <v>633</v>
      </c>
      <c r="AI656" s="100" t="s">
        <v>1076</v>
      </c>
      <c r="AJ656">
        <f t="shared" si="47"/>
        <v>2</v>
      </c>
      <c r="AK656" t="str">
        <f t="shared" si="45"/>
        <v>Central Western Overthrust noWY</v>
      </c>
      <c r="AN656" t="s">
        <v>724</v>
      </c>
    </row>
    <row r="657" spans="31:40">
      <c r="AE657" t="str">
        <f t="shared" si="46"/>
        <v>IdahoCentral Western Overthrust noWY3</v>
      </c>
      <c r="AF657" t="str">
        <f t="shared" si="44"/>
        <v>Idaho</v>
      </c>
      <c r="AG657" s="100" t="s">
        <v>117</v>
      </c>
      <c r="AH657" s="100" t="s">
        <v>633</v>
      </c>
      <c r="AI657" s="100" t="s">
        <v>1079</v>
      </c>
      <c r="AJ657">
        <f t="shared" si="47"/>
        <v>3</v>
      </c>
      <c r="AK657" t="str">
        <f t="shared" si="45"/>
        <v>Central Western Overthrust noWY</v>
      </c>
      <c r="AN657" t="s">
        <v>724</v>
      </c>
    </row>
    <row r="658" spans="31:40">
      <c r="AE658" t="str">
        <f t="shared" si="46"/>
        <v>IdahoCentral Western Overthrust noWY4</v>
      </c>
      <c r="AF658" t="str">
        <f t="shared" si="44"/>
        <v>Idaho</v>
      </c>
      <c r="AG658" s="100" t="s">
        <v>117</v>
      </c>
      <c r="AH658" s="100" t="s">
        <v>633</v>
      </c>
      <c r="AI658" s="100" t="s">
        <v>387</v>
      </c>
      <c r="AJ658">
        <f t="shared" si="47"/>
        <v>4</v>
      </c>
      <c r="AK658" t="str">
        <f t="shared" si="45"/>
        <v>Central Western Overthrust noWY</v>
      </c>
      <c r="AN658" t="s">
        <v>724</v>
      </c>
    </row>
    <row r="659" spans="31:40">
      <c r="AE659" t="str">
        <f t="shared" si="46"/>
        <v>IdahoCentral Western Overthrust noWY5</v>
      </c>
      <c r="AF659" t="str">
        <f t="shared" si="44"/>
        <v>Idaho</v>
      </c>
      <c r="AG659" s="100" t="s">
        <v>117</v>
      </c>
      <c r="AH659" s="100" t="s">
        <v>633</v>
      </c>
      <c r="AI659" s="100" t="s">
        <v>264</v>
      </c>
      <c r="AJ659">
        <f t="shared" si="47"/>
        <v>5</v>
      </c>
      <c r="AK659" t="str">
        <f t="shared" si="45"/>
        <v>Central Western Overthrust noWY</v>
      </c>
      <c r="AN659" t="s">
        <v>724</v>
      </c>
    </row>
    <row r="660" spans="31:40">
      <c r="AE660" t="str">
        <f t="shared" si="46"/>
        <v>IdahoCentral Western Overthrust noWY6</v>
      </c>
      <c r="AF660" t="str">
        <f t="shared" si="44"/>
        <v>Idaho</v>
      </c>
      <c r="AG660" s="100" t="s">
        <v>117</v>
      </c>
      <c r="AH660" s="100" t="s">
        <v>633</v>
      </c>
      <c r="AI660" s="100" t="s">
        <v>265</v>
      </c>
      <c r="AJ660">
        <f t="shared" si="47"/>
        <v>6</v>
      </c>
      <c r="AK660" t="str">
        <f t="shared" si="45"/>
        <v>Central Western Overthrust noWY</v>
      </c>
      <c r="AN660" t="s">
        <v>724</v>
      </c>
    </row>
    <row r="661" spans="31:40">
      <c r="AE661" t="str">
        <f t="shared" si="46"/>
        <v>IdahoCentral Western Overthrust noWY7</v>
      </c>
      <c r="AF661" t="str">
        <f t="shared" si="44"/>
        <v>Idaho</v>
      </c>
      <c r="AG661" s="100" t="s">
        <v>117</v>
      </c>
      <c r="AH661" s="100" t="s">
        <v>633</v>
      </c>
      <c r="AI661" s="100" t="s">
        <v>774</v>
      </c>
      <c r="AJ661">
        <f t="shared" si="47"/>
        <v>7</v>
      </c>
      <c r="AK661" t="str">
        <f t="shared" si="45"/>
        <v>Central Western Overthrust noWY</v>
      </c>
      <c r="AN661" t="s">
        <v>724</v>
      </c>
    </row>
    <row r="662" spans="31:40">
      <c r="AE662" t="str">
        <f t="shared" si="46"/>
        <v>IdahoCentral Western Overthrust noWY8</v>
      </c>
      <c r="AF662" t="str">
        <f t="shared" si="44"/>
        <v>Idaho</v>
      </c>
      <c r="AG662" s="100" t="s">
        <v>117</v>
      </c>
      <c r="AH662" s="100" t="s">
        <v>633</v>
      </c>
      <c r="AI662" s="100" t="s">
        <v>325</v>
      </c>
      <c r="AJ662">
        <f t="shared" si="47"/>
        <v>8</v>
      </c>
      <c r="AK662" t="str">
        <f t="shared" si="45"/>
        <v>Central Western Overthrust noWY</v>
      </c>
      <c r="AN662" t="s">
        <v>724</v>
      </c>
    </row>
    <row r="663" spans="31:40">
      <c r="AE663" t="str">
        <f t="shared" si="46"/>
        <v>IdahoEastern Columbia Basin1</v>
      </c>
      <c r="AF663" t="str">
        <f t="shared" si="44"/>
        <v>Idaho</v>
      </c>
      <c r="AG663" s="100" t="s">
        <v>117</v>
      </c>
      <c r="AH663" s="100" t="s">
        <v>171</v>
      </c>
      <c r="AI663" s="100" t="s">
        <v>1084</v>
      </c>
      <c r="AJ663">
        <f t="shared" si="47"/>
        <v>1</v>
      </c>
      <c r="AK663" t="str">
        <f t="shared" si="45"/>
        <v>Eastern Columbia Basin</v>
      </c>
      <c r="AN663" t="s">
        <v>724</v>
      </c>
    </row>
    <row r="664" spans="31:40">
      <c r="AE664" t="str">
        <f t="shared" si="46"/>
        <v>IdahoEastern Columbia Basin2</v>
      </c>
      <c r="AF664" t="str">
        <f t="shared" si="44"/>
        <v>Idaho</v>
      </c>
      <c r="AG664" s="100" t="s">
        <v>117</v>
      </c>
      <c r="AH664" s="100" t="s">
        <v>171</v>
      </c>
      <c r="AI664" s="100" t="s">
        <v>402</v>
      </c>
      <c r="AJ664">
        <f t="shared" si="47"/>
        <v>2</v>
      </c>
      <c r="AK664" t="str">
        <f t="shared" si="45"/>
        <v>Eastern Columbia Basin</v>
      </c>
      <c r="AN664" t="s">
        <v>724</v>
      </c>
    </row>
    <row r="665" spans="31:40">
      <c r="AE665" t="str">
        <f t="shared" si="46"/>
        <v>IdahoEastern Columbia Basin3</v>
      </c>
      <c r="AF665" t="str">
        <f t="shared" si="44"/>
        <v>Idaho</v>
      </c>
      <c r="AG665" s="100" t="s">
        <v>117</v>
      </c>
      <c r="AH665" s="100" t="s">
        <v>171</v>
      </c>
      <c r="AI665" s="100" t="s">
        <v>1087</v>
      </c>
      <c r="AJ665">
        <f t="shared" si="47"/>
        <v>3</v>
      </c>
      <c r="AK665" t="str">
        <f t="shared" si="45"/>
        <v>Eastern Columbia Basin</v>
      </c>
      <c r="AN665" t="s">
        <v>724</v>
      </c>
    </row>
    <row r="666" spans="31:40">
      <c r="AE666" t="str">
        <f t="shared" si="46"/>
        <v>IdahoGreat Basin Province1</v>
      </c>
      <c r="AF666" t="str">
        <f t="shared" si="44"/>
        <v>Idaho</v>
      </c>
      <c r="AG666" s="100" t="s">
        <v>117</v>
      </c>
      <c r="AH666" s="100" t="s">
        <v>144</v>
      </c>
      <c r="AI666" s="100" t="s">
        <v>1080</v>
      </c>
      <c r="AJ666">
        <f t="shared" si="47"/>
        <v>1</v>
      </c>
      <c r="AK666" t="str">
        <f t="shared" si="45"/>
        <v>Great Basin Province</v>
      </c>
      <c r="AN666" t="s">
        <v>724</v>
      </c>
    </row>
    <row r="667" spans="31:40">
      <c r="AE667" t="str">
        <f t="shared" si="46"/>
        <v>IdahoGreat Basin Province2</v>
      </c>
      <c r="AF667" t="str">
        <f t="shared" si="44"/>
        <v>Idaho</v>
      </c>
      <c r="AG667" s="100" t="s">
        <v>117</v>
      </c>
      <c r="AH667" s="100" t="s">
        <v>144</v>
      </c>
      <c r="AI667" s="100" t="s">
        <v>760</v>
      </c>
      <c r="AJ667">
        <f t="shared" si="47"/>
        <v>2</v>
      </c>
      <c r="AK667" t="str">
        <f t="shared" si="45"/>
        <v>Great Basin Province</v>
      </c>
      <c r="AN667" t="s">
        <v>724</v>
      </c>
    </row>
    <row r="668" spans="31:40">
      <c r="AE668" t="str">
        <f t="shared" si="46"/>
        <v>IdahoGreat Basin Province3</v>
      </c>
      <c r="AF668" t="str">
        <f t="shared" si="44"/>
        <v>Idaho</v>
      </c>
      <c r="AG668" s="100" t="s">
        <v>117</v>
      </c>
      <c r="AH668" s="100" t="s">
        <v>144</v>
      </c>
      <c r="AI668" s="100" t="s">
        <v>1088</v>
      </c>
      <c r="AJ668">
        <f t="shared" si="47"/>
        <v>3</v>
      </c>
      <c r="AK668" t="str">
        <f t="shared" si="45"/>
        <v>Great Basin Province</v>
      </c>
      <c r="AN668" t="s">
        <v>724</v>
      </c>
    </row>
    <row r="669" spans="31:40">
      <c r="AE669" t="str">
        <f t="shared" si="46"/>
        <v>IdahoIdaho Mountains Province1</v>
      </c>
      <c r="AF669" t="str">
        <f t="shared" si="44"/>
        <v>Idaho</v>
      </c>
      <c r="AG669" s="100" t="s">
        <v>117</v>
      </c>
      <c r="AH669" s="100" t="s">
        <v>172</v>
      </c>
      <c r="AI669" s="100" t="s">
        <v>1073</v>
      </c>
      <c r="AJ669">
        <f t="shared" si="47"/>
        <v>1</v>
      </c>
      <c r="AK669" t="str">
        <f t="shared" si="45"/>
        <v>Idaho Mountains Province</v>
      </c>
      <c r="AN669" t="s">
        <v>724</v>
      </c>
    </row>
    <row r="670" spans="31:40">
      <c r="AE670" t="str">
        <f t="shared" si="46"/>
        <v>IdahoIdaho Mountains Province2</v>
      </c>
      <c r="AF670" t="str">
        <f t="shared" si="44"/>
        <v>Idaho</v>
      </c>
      <c r="AG670" s="100" t="s">
        <v>117</v>
      </c>
      <c r="AH670" s="100" t="s">
        <v>172</v>
      </c>
      <c r="AI670" s="100" t="s">
        <v>1075</v>
      </c>
      <c r="AJ670">
        <f t="shared" si="47"/>
        <v>2</v>
      </c>
      <c r="AK670" t="str">
        <f t="shared" si="45"/>
        <v>Idaho Mountains Province</v>
      </c>
      <c r="AN670" t="s">
        <v>724</v>
      </c>
    </row>
    <row r="671" spans="31:40">
      <c r="AE671" t="str">
        <f t="shared" si="46"/>
        <v>IdahoIdaho Mountains Province3</v>
      </c>
      <c r="AF671" t="str">
        <f t="shared" si="44"/>
        <v>Idaho</v>
      </c>
      <c r="AG671" s="100" t="s">
        <v>117</v>
      </c>
      <c r="AH671" s="100" t="s">
        <v>172</v>
      </c>
      <c r="AI671" s="100" t="s">
        <v>298</v>
      </c>
      <c r="AJ671">
        <f t="shared" si="47"/>
        <v>3</v>
      </c>
      <c r="AK671" t="str">
        <f t="shared" si="45"/>
        <v>Idaho Mountains Province</v>
      </c>
      <c r="AN671" t="s">
        <v>724</v>
      </c>
    </row>
    <row r="672" spans="31:40">
      <c r="AE672" t="str">
        <f t="shared" si="46"/>
        <v>IdahoIdaho Mountains Province4</v>
      </c>
      <c r="AF672" t="str">
        <f t="shared" si="44"/>
        <v>Idaho</v>
      </c>
      <c r="AG672" s="100" t="s">
        <v>117</v>
      </c>
      <c r="AH672" s="100" t="s">
        <v>172</v>
      </c>
      <c r="AI672" s="100" t="s">
        <v>299</v>
      </c>
      <c r="AJ672">
        <f t="shared" si="47"/>
        <v>4</v>
      </c>
      <c r="AK672" t="str">
        <f t="shared" si="45"/>
        <v>Idaho Mountains Province</v>
      </c>
      <c r="AN672" t="s">
        <v>724</v>
      </c>
    </row>
    <row r="673" spans="31:40">
      <c r="AE673" t="str">
        <f t="shared" si="46"/>
        <v>IdahoIdaho Mountains Province5</v>
      </c>
      <c r="AF673" t="str">
        <f t="shared" si="44"/>
        <v>Idaho</v>
      </c>
      <c r="AG673" s="100" t="s">
        <v>117</v>
      </c>
      <c r="AH673" s="100" t="s">
        <v>172</v>
      </c>
      <c r="AI673" s="100" t="s">
        <v>1081</v>
      </c>
      <c r="AJ673">
        <f t="shared" si="47"/>
        <v>5</v>
      </c>
      <c r="AK673" t="str">
        <f t="shared" si="45"/>
        <v>Idaho Mountains Province</v>
      </c>
      <c r="AN673" t="s">
        <v>724</v>
      </c>
    </row>
    <row r="674" spans="31:40">
      <c r="AE674" t="str">
        <f t="shared" si="46"/>
        <v>IdahoIdaho Mountains Province6</v>
      </c>
      <c r="AF674" t="str">
        <f t="shared" si="44"/>
        <v>Idaho</v>
      </c>
      <c r="AG674" s="100" t="s">
        <v>117</v>
      </c>
      <c r="AH674" s="100" t="s">
        <v>172</v>
      </c>
      <c r="AI674" s="100" t="s">
        <v>319</v>
      </c>
      <c r="AJ674">
        <f t="shared" si="47"/>
        <v>6</v>
      </c>
      <c r="AK674" t="str">
        <f t="shared" si="45"/>
        <v>Idaho Mountains Province</v>
      </c>
      <c r="AN674" t="s">
        <v>724</v>
      </c>
    </row>
    <row r="675" spans="31:40">
      <c r="AE675" t="str">
        <f t="shared" si="46"/>
        <v>IdahoIdaho Mountains Province7</v>
      </c>
      <c r="AF675" t="str">
        <f t="shared" si="44"/>
        <v>Idaho</v>
      </c>
      <c r="AG675" s="100" t="s">
        <v>117</v>
      </c>
      <c r="AH675" s="100" t="s">
        <v>172</v>
      </c>
      <c r="AI675" s="100" t="s">
        <v>105</v>
      </c>
      <c r="AJ675">
        <f t="shared" si="47"/>
        <v>7</v>
      </c>
      <c r="AK675" t="str">
        <f t="shared" si="45"/>
        <v>Idaho Mountains Province</v>
      </c>
      <c r="AN675" t="s">
        <v>724</v>
      </c>
    </row>
    <row r="676" spans="31:40">
      <c r="AE676" t="str">
        <f t="shared" si="46"/>
        <v>IdahoIdaho Mountains Province8</v>
      </c>
      <c r="AF676" t="str">
        <f t="shared" si="44"/>
        <v>Idaho</v>
      </c>
      <c r="AG676" s="100" t="s">
        <v>117</v>
      </c>
      <c r="AH676" s="100" t="s">
        <v>172</v>
      </c>
      <c r="AI676" s="100" t="s">
        <v>300</v>
      </c>
      <c r="AJ676">
        <f t="shared" si="47"/>
        <v>8</v>
      </c>
      <c r="AK676" t="str">
        <f t="shared" si="45"/>
        <v>Idaho Mountains Province</v>
      </c>
      <c r="AN676" t="s">
        <v>724</v>
      </c>
    </row>
    <row r="677" spans="31:40">
      <c r="AE677" t="str">
        <f t="shared" si="46"/>
        <v>IdahoIdaho Mountains Province9</v>
      </c>
      <c r="AF677" t="str">
        <f t="shared" si="44"/>
        <v>Idaho</v>
      </c>
      <c r="AG677" s="100" t="s">
        <v>117</v>
      </c>
      <c r="AH677" s="100" t="s">
        <v>172</v>
      </c>
      <c r="AI677" s="100" t="s">
        <v>1085</v>
      </c>
      <c r="AJ677">
        <f t="shared" si="47"/>
        <v>9</v>
      </c>
      <c r="AK677" t="str">
        <f t="shared" si="45"/>
        <v>Idaho Mountains Province</v>
      </c>
      <c r="AN677" t="s">
        <v>724</v>
      </c>
    </row>
    <row r="678" spans="31:40">
      <c r="AE678" t="str">
        <f t="shared" si="46"/>
        <v>IdahoIdaho Mountains Province10</v>
      </c>
      <c r="AF678" t="str">
        <f t="shared" si="44"/>
        <v>Idaho</v>
      </c>
      <c r="AG678" s="100" t="s">
        <v>117</v>
      </c>
      <c r="AH678" s="100" t="s">
        <v>172</v>
      </c>
      <c r="AI678" s="100" t="s">
        <v>1091</v>
      </c>
      <c r="AJ678">
        <f t="shared" si="47"/>
        <v>10</v>
      </c>
      <c r="AK678" t="str">
        <f t="shared" si="45"/>
        <v>Idaho Mountains Province</v>
      </c>
      <c r="AN678" t="s">
        <v>724</v>
      </c>
    </row>
    <row r="679" spans="31:40">
      <c r="AE679" t="str">
        <f t="shared" si="46"/>
        <v>IdahoIdaho Mountains Province11</v>
      </c>
      <c r="AF679" t="str">
        <f t="shared" si="44"/>
        <v>Idaho</v>
      </c>
      <c r="AG679" s="100" t="s">
        <v>117</v>
      </c>
      <c r="AH679" s="100" t="s">
        <v>172</v>
      </c>
      <c r="AI679" s="100" t="s">
        <v>335</v>
      </c>
      <c r="AJ679">
        <f t="shared" si="47"/>
        <v>11</v>
      </c>
      <c r="AK679" t="str">
        <f t="shared" si="45"/>
        <v>Idaho Mountains Province</v>
      </c>
      <c r="AN679" t="s">
        <v>724</v>
      </c>
    </row>
    <row r="680" spans="31:40">
      <c r="AE680" t="str">
        <f t="shared" si="46"/>
        <v>IdahoSnake River Basin1</v>
      </c>
      <c r="AF680" t="str">
        <f t="shared" si="44"/>
        <v>Idaho</v>
      </c>
      <c r="AG680" s="100" t="s">
        <v>117</v>
      </c>
      <c r="AH680" s="100" t="s">
        <v>173</v>
      </c>
      <c r="AI680" s="100" t="s">
        <v>301</v>
      </c>
      <c r="AJ680">
        <f t="shared" si="47"/>
        <v>1</v>
      </c>
      <c r="AK680" t="str">
        <f t="shared" si="45"/>
        <v>Snake River Basin</v>
      </c>
      <c r="AN680" t="s">
        <v>724</v>
      </c>
    </row>
    <row r="681" spans="31:40">
      <c r="AE681" t="str">
        <f t="shared" si="46"/>
        <v>IdahoSnake River Basin2</v>
      </c>
      <c r="AF681" t="str">
        <f t="shared" si="44"/>
        <v>Idaho</v>
      </c>
      <c r="AG681" s="100" t="s">
        <v>117</v>
      </c>
      <c r="AH681" s="100" t="s">
        <v>173</v>
      </c>
      <c r="AI681" s="100" t="s">
        <v>257</v>
      </c>
      <c r="AJ681">
        <f t="shared" si="47"/>
        <v>2</v>
      </c>
      <c r="AK681" t="str">
        <f t="shared" si="45"/>
        <v>Snake River Basin</v>
      </c>
      <c r="AN681" t="s">
        <v>724</v>
      </c>
    </row>
    <row r="682" spans="31:40">
      <c r="AE682" t="str">
        <f t="shared" si="46"/>
        <v>IdahoSnake River Basin3</v>
      </c>
      <c r="AF682" t="str">
        <f t="shared" si="44"/>
        <v>Idaho</v>
      </c>
      <c r="AG682" s="100" t="s">
        <v>117</v>
      </c>
      <c r="AH682" s="100" t="s">
        <v>173</v>
      </c>
      <c r="AI682" s="100" t="s">
        <v>302</v>
      </c>
      <c r="AJ682">
        <f t="shared" si="47"/>
        <v>3</v>
      </c>
      <c r="AK682" t="str">
        <f t="shared" si="45"/>
        <v>Snake River Basin</v>
      </c>
      <c r="AN682" t="s">
        <v>724</v>
      </c>
    </row>
    <row r="683" spans="31:40">
      <c r="AE683" t="str">
        <f t="shared" si="46"/>
        <v>IdahoSnake River Basin4</v>
      </c>
      <c r="AF683" t="str">
        <f t="shared" si="44"/>
        <v>Idaho</v>
      </c>
      <c r="AG683" s="100" t="s">
        <v>117</v>
      </c>
      <c r="AH683" s="100" t="s">
        <v>173</v>
      </c>
      <c r="AI683" s="100" t="s">
        <v>1074</v>
      </c>
      <c r="AJ683">
        <f t="shared" si="47"/>
        <v>4</v>
      </c>
      <c r="AK683" t="str">
        <f t="shared" si="45"/>
        <v>Snake River Basin</v>
      </c>
      <c r="AN683" t="s">
        <v>724</v>
      </c>
    </row>
    <row r="684" spans="31:40">
      <c r="AE684" t="str">
        <f t="shared" si="46"/>
        <v>IdahoSnake River Basin5</v>
      </c>
      <c r="AF684" t="str">
        <f t="shared" si="44"/>
        <v>Idaho</v>
      </c>
      <c r="AG684" s="100" t="s">
        <v>117</v>
      </c>
      <c r="AH684" s="100" t="s">
        <v>173</v>
      </c>
      <c r="AI684" s="100" t="s">
        <v>307</v>
      </c>
      <c r="AJ684">
        <f t="shared" si="47"/>
        <v>5</v>
      </c>
      <c r="AK684" t="str">
        <f t="shared" si="45"/>
        <v>Snake River Basin</v>
      </c>
      <c r="AN684" t="s">
        <v>724</v>
      </c>
    </row>
    <row r="685" spans="31:40">
      <c r="AE685" t="str">
        <f t="shared" si="46"/>
        <v>IdahoSnake River Basin6</v>
      </c>
      <c r="AF685" t="str">
        <f t="shared" si="44"/>
        <v>Idaho</v>
      </c>
      <c r="AG685" s="100" t="s">
        <v>117</v>
      </c>
      <c r="AH685" s="100" t="s">
        <v>173</v>
      </c>
      <c r="AI685" s="100" t="s">
        <v>225</v>
      </c>
      <c r="AJ685">
        <f t="shared" si="47"/>
        <v>6</v>
      </c>
      <c r="AK685" t="str">
        <f t="shared" si="45"/>
        <v>Snake River Basin</v>
      </c>
      <c r="AN685" t="s">
        <v>724</v>
      </c>
    </row>
    <row r="686" spans="31:40">
      <c r="AE686" t="str">
        <f t="shared" si="46"/>
        <v>IdahoSnake River Basin7</v>
      </c>
      <c r="AF686" t="str">
        <f t="shared" si="44"/>
        <v>Idaho</v>
      </c>
      <c r="AG686" s="100" t="s">
        <v>117</v>
      </c>
      <c r="AH686" s="100" t="s">
        <v>173</v>
      </c>
      <c r="AI686" s="100" t="s">
        <v>1077</v>
      </c>
      <c r="AJ686">
        <f t="shared" si="47"/>
        <v>7</v>
      </c>
      <c r="AK686" t="str">
        <f t="shared" si="45"/>
        <v>Snake River Basin</v>
      </c>
      <c r="AN686" t="s">
        <v>724</v>
      </c>
    </row>
    <row r="687" spans="31:40">
      <c r="AE687" t="str">
        <f t="shared" si="46"/>
        <v>IdahoSnake River Basin8</v>
      </c>
      <c r="AF687" t="str">
        <f t="shared" si="44"/>
        <v>Idaho</v>
      </c>
      <c r="AG687" s="100" t="s">
        <v>117</v>
      </c>
      <c r="AH687" s="100" t="s">
        <v>173</v>
      </c>
      <c r="AI687" s="100" t="s">
        <v>1078</v>
      </c>
      <c r="AJ687">
        <f t="shared" si="47"/>
        <v>8</v>
      </c>
      <c r="AK687" t="str">
        <f t="shared" si="45"/>
        <v>Snake River Basin</v>
      </c>
      <c r="AN687" t="s">
        <v>724</v>
      </c>
    </row>
    <row r="688" spans="31:40">
      <c r="AE688" t="str">
        <f t="shared" si="46"/>
        <v>IdahoSnake River Basin9</v>
      </c>
      <c r="AF688" t="str">
        <f t="shared" si="44"/>
        <v>Idaho</v>
      </c>
      <c r="AG688" s="100" t="s">
        <v>117</v>
      </c>
      <c r="AH688" s="100" t="s">
        <v>173</v>
      </c>
      <c r="AI688" s="100" t="s">
        <v>303</v>
      </c>
      <c r="AJ688">
        <f t="shared" si="47"/>
        <v>9</v>
      </c>
      <c r="AK688" t="str">
        <f t="shared" si="45"/>
        <v>Snake River Basin</v>
      </c>
      <c r="AN688" t="s">
        <v>724</v>
      </c>
    </row>
    <row r="689" spans="31:40">
      <c r="AE689" t="str">
        <f t="shared" si="46"/>
        <v>IdahoSnake River Basin10</v>
      </c>
      <c r="AF689" t="str">
        <f t="shared" si="44"/>
        <v>Idaho</v>
      </c>
      <c r="AG689" s="100" t="s">
        <v>117</v>
      </c>
      <c r="AH689" s="100" t="s">
        <v>173</v>
      </c>
      <c r="AI689" s="100" t="s">
        <v>304</v>
      </c>
      <c r="AJ689">
        <f t="shared" si="47"/>
        <v>10</v>
      </c>
      <c r="AK689" t="str">
        <f t="shared" si="45"/>
        <v>Snake River Basin</v>
      </c>
      <c r="AN689" t="s">
        <v>724</v>
      </c>
    </row>
    <row r="690" spans="31:40">
      <c r="AE690" t="str">
        <f t="shared" si="46"/>
        <v>IdahoSnake River Basin11</v>
      </c>
      <c r="AF690" t="str">
        <f t="shared" si="44"/>
        <v>Idaho</v>
      </c>
      <c r="AG690" s="100" t="s">
        <v>117</v>
      </c>
      <c r="AH690" s="100" t="s">
        <v>173</v>
      </c>
      <c r="AI690" s="100" t="s">
        <v>1082</v>
      </c>
      <c r="AJ690">
        <f t="shared" si="47"/>
        <v>11</v>
      </c>
      <c r="AK690" t="str">
        <f t="shared" si="45"/>
        <v>Snake River Basin</v>
      </c>
      <c r="AN690" t="s">
        <v>724</v>
      </c>
    </row>
    <row r="691" spans="31:40">
      <c r="AE691" t="str">
        <f t="shared" si="46"/>
        <v>IdahoSnake River Basin12</v>
      </c>
      <c r="AF691" t="str">
        <f t="shared" si="44"/>
        <v>Idaho</v>
      </c>
      <c r="AG691" s="100" t="s">
        <v>117</v>
      </c>
      <c r="AH691" s="100" t="s">
        <v>173</v>
      </c>
      <c r="AI691" s="100" t="s">
        <v>1083</v>
      </c>
      <c r="AJ691">
        <f t="shared" si="47"/>
        <v>12</v>
      </c>
      <c r="AK691" t="str">
        <f t="shared" si="45"/>
        <v>Snake River Basin</v>
      </c>
      <c r="AN691" t="s">
        <v>724</v>
      </c>
    </row>
    <row r="692" spans="31:40">
      <c r="AE692" t="str">
        <f t="shared" si="46"/>
        <v>IdahoSnake River Basin13</v>
      </c>
      <c r="AF692" t="str">
        <f t="shared" si="44"/>
        <v>Idaho</v>
      </c>
      <c r="AG692" s="100" t="s">
        <v>117</v>
      </c>
      <c r="AH692" s="100" t="s">
        <v>173</v>
      </c>
      <c r="AI692" s="100" t="s">
        <v>267</v>
      </c>
      <c r="AJ692">
        <f t="shared" si="47"/>
        <v>13</v>
      </c>
      <c r="AK692" t="str">
        <f t="shared" si="45"/>
        <v>Snake River Basin</v>
      </c>
      <c r="AN692" t="s">
        <v>724</v>
      </c>
    </row>
    <row r="693" spans="31:40">
      <c r="AE693" t="str">
        <f t="shared" si="46"/>
        <v>IdahoSnake River Basin14</v>
      </c>
      <c r="AF693" t="str">
        <f t="shared" si="44"/>
        <v>Idaho</v>
      </c>
      <c r="AG693" s="100" t="s">
        <v>117</v>
      </c>
      <c r="AH693" s="100" t="s">
        <v>173</v>
      </c>
      <c r="AI693" s="100" t="s">
        <v>1086</v>
      </c>
      <c r="AJ693">
        <f t="shared" si="47"/>
        <v>14</v>
      </c>
      <c r="AK693" t="str">
        <f t="shared" si="45"/>
        <v>Snake River Basin</v>
      </c>
      <c r="AN693" t="s">
        <v>724</v>
      </c>
    </row>
    <row r="694" spans="31:40">
      <c r="AE694" t="str">
        <f t="shared" si="46"/>
        <v>IdahoSnake River Basin15</v>
      </c>
      <c r="AF694" t="str">
        <f t="shared" si="44"/>
        <v>Idaho</v>
      </c>
      <c r="AG694" s="100" t="s">
        <v>117</v>
      </c>
      <c r="AH694" s="100" t="s">
        <v>173</v>
      </c>
      <c r="AI694" s="100" t="s">
        <v>1089</v>
      </c>
      <c r="AJ694">
        <f t="shared" si="47"/>
        <v>15</v>
      </c>
      <c r="AK694" t="str">
        <f t="shared" si="45"/>
        <v>Snake River Basin</v>
      </c>
      <c r="AN694" t="s">
        <v>724</v>
      </c>
    </row>
    <row r="695" spans="31:40">
      <c r="AE695" t="str">
        <f t="shared" si="46"/>
        <v>IdahoSnake River Basin16</v>
      </c>
      <c r="AF695" t="str">
        <f t="shared" si="44"/>
        <v>Idaho</v>
      </c>
      <c r="AG695" s="100" t="s">
        <v>117</v>
      </c>
      <c r="AH695" s="100" t="s">
        <v>173</v>
      </c>
      <c r="AI695" s="100" t="s">
        <v>305</v>
      </c>
      <c r="AJ695">
        <f t="shared" si="47"/>
        <v>16</v>
      </c>
      <c r="AK695" t="str">
        <f t="shared" si="45"/>
        <v>Snake River Basin</v>
      </c>
      <c r="AN695" t="s">
        <v>724</v>
      </c>
    </row>
    <row r="696" spans="31:40">
      <c r="AE696" t="str">
        <f t="shared" si="46"/>
        <v>IdahoSnake River Basin17</v>
      </c>
      <c r="AF696" t="str">
        <f t="shared" si="44"/>
        <v>Idaho</v>
      </c>
      <c r="AG696" s="100" t="s">
        <v>117</v>
      </c>
      <c r="AH696" s="100" t="s">
        <v>173</v>
      </c>
      <c r="AI696" s="100" t="s">
        <v>1090</v>
      </c>
      <c r="AJ696">
        <f t="shared" si="47"/>
        <v>17</v>
      </c>
      <c r="AK696" t="str">
        <f t="shared" si="45"/>
        <v>Snake River Basin</v>
      </c>
      <c r="AN696" t="s">
        <v>724</v>
      </c>
    </row>
    <row r="697" spans="31:40">
      <c r="AE697" t="str">
        <f t="shared" si="46"/>
        <v>IdahoSnake River Basin18</v>
      </c>
      <c r="AF697" t="str">
        <f t="shared" si="44"/>
        <v>Idaho</v>
      </c>
      <c r="AG697" s="100" t="s">
        <v>117</v>
      </c>
      <c r="AH697" s="100" t="s">
        <v>173</v>
      </c>
      <c r="AI697" s="100" t="s">
        <v>1092</v>
      </c>
      <c r="AJ697">
        <f t="shared" si="47"/>
        <v>18</v>
      </c>
      <c r="AK697" t="str">
        <f t="shared" si="45"/>
        <v>Snake River Basin</v>
      </c>
      <c r="AN697" t="s">
        <v>724</v>
      </c>
    </row>
    <row r="698" spans="31:40">
      <c r="AE698" t="str">
        <f t="shared" si="46"/>
        <v>IdahoSnake River Basin19</v>
      </c>
      <c r="AF698" t="str">
        <f t="shared" si="44"/>
        <v>Idaho</v>
      </c>
      <c r="AG698" s="100" t="s">
        <v>117</v>
      </c>
      <c r="AH698" s="100" t="s">
        <v>173</v>
      </c>
      <c r="AI698" s="100" t="s">
        <v>111</v>
      </c>
      <c r="AJ698">
        <f t="shared" si="47"/>
        <v>19</v>
      </c>
      <c r="AK698" t="str">
        <f t="shared" si="45"/>
        <v>Snake River Basin</v>
      </c>
      <c r="AN698" t="s">
        <v>724</v>
      </c>
    </row>
    <row r="699" spans="31:40">
      <c r="AE699" t="str">
        <f t="shared" si="46"/>
        <v>Not includedNot Include1</v>
      </c>
      <c r="AF699" t="str">
        <f t="shared" si="44"/>
        <v>Not included</v>
      </c>
      <c r="AG699" s="100" t="s">
        <v>443</v>
      </c>
      <c r="AH699" s="100" t="s">
        <v>647</v>
      </c>
      <c r="AI699" s="100" t="s">
        <v>257</v>
      </c>
      <c r="AJ699">
        <f t="shared" si="47"/>
        <v>1</v>
      </c>
      <c r="AK699" t="str">
        <f t="shared" si="45"/>
        <v>Not Include</v>
      </c>
      <c r="AN699" t="s">
        <v>724</v>
      </c>
    </row>
    <row r="700" spans="31:40">
      <c r="AE700" t="str">
        <f t="shared" si="46"/>
        <v>Not includedNot Include2</v>
      </c>
      <c r="AF700" t="str">
        <f t="shared" si="44"/>
        <v>Not included</v>
      </c>
      <c r="AG700" s="100" t="s">
        <v>443</v>
      </c>
      <c r="AH700" s="100" t="s">
        <v>647</v>
      </c>
      <c r="AI700" s="100" t="s">
        <v>1093</v>
      </c>
      <c r="AJ700">
        <f t="shared" si="47"/>
        <v>2</v>
      </c>
      <c r="AK700" t="str">
        <f t="shared" si="45"/>
        <v>Not Include</v>
      </c>
      <c r="AN700" t="s">
        <v>724</v>
      </c>
    </row>
    <row r="701" spans="31:40">
      <c r="AE701" t="str">
        <f t="shared" si="46"/>
        <v>Not includedNot Include3</v>
      </c>
      <c r="AF701" t="str">
        <f t="shared" si="44"/>
        <v>Not included</v>
      </c>
      <c r="AG701" s="100" t="s">
        <v>443</v>
      </c>
      <c r="AH701" s="100" t="s">
        <v>647</v>
      </c>
      <c r="AI701" s="100" t="s">
        <v>1094</v>
      </c>
      <c r="AJ701">
        <f t="shared" si="47"/>
        <v>3</v>
      </c>
      <c r="AK701" t="str">
        <f t="shared" si="45"/>
        <v>Not Include</v>
      </c>
      <c r="AN701" t="s">
        <v>724</v>
      </c>
    </row>
    <row r="702" spans="31:40">
      <c r="AE702" t="str">
        <f t="shared" si="46"/>
        <v>Not includedNot Include4</v>
      </c>
      <c r="AF702" t="str">
        <f t="shared" si="44"/>
        <v>Not included</v>
      </c>
      <c r="AG702" s="100" t="s">
        <v>443</v>
      </c>
      <c r="AH702" s="100" t="s">
        <v>647</v>
      </c>
      <c r="AI702" s="100" t="s">
        <v>1096</v>
      </c>
      <c r="AJ702">
        <f t="shared" si="47"/>
        <v>4</v>
      </c>
      <c r="AK702" t="str">
        <f t="shared" si="45"/>
        <v>Not Include</v>
      </c>
      <c r="AN702" t="s">
        <v>724</v>
      </c>
    </row>
    <row r="703" spans="31:40">
      <c r="AE703" t="str">
        <f t="shared" si="46"/>
        <v>Not includedNot Include5</v>
      </c>
      <c r="AF703" t="str">
        <f t="shared" si="44"/>
        <v>Not included</v>
      </c>
      <c r="AG703" s="100" t="s">
        <v>443</v>
      </c>
      <c r="AH703" s="100" t="s">
        <v>647</v>
      </c>
      <c r="AI703" s="100" t="s">
        <v>1097</v>
      </c>
      <c r="AJ703">
        <f t="shared" si="47"/>
        <v>5</v>
      </c>
      <c r="AK703" t="str">
        <f t="shared" si="45"/>
        <v>Not Include</v>
      </c>
      <c r="AN703" t="s">
        <v>724</v>
      </c>
    </row>
    <row r="704" spans="31:40">
      <c r="AE704" t="str">
        <f t="shared" si="46"/>
        <v>Not includedNot Include6</v>
      </c>
      <c r="AF704" t="str">
        <f t="shared" si="44"/>
        <v>Not included</v>
      </c>
      <c r="AG704" s="100" t="s">
        <v>443</v>
      </c>
      <c r="AH704" s="100" t="s">
        <v>647</v>
      </c>
      <c r="AI704" s="100" t="s">
        <v>737</v>
      </c>
      <c r="AJ704">
        <f t="shared" si="47"/>
        <v>6</v>
      </c>
      <c r="AK704" t="str">
        <f t="shared" si="45"/>
        <v>Not Include</v>
      </c>
      <c r="AN704" t="s">
        <v>724</v>
      </c>
    </row>
    <row r="705" spans="31:40">
      <c r="AE705" t="str">
        <f t="shared" si="46"/>
        <v>Not includedNot Include7</v>
      </c>
      <c r="AF705" t="str">
        <f t="shared" si="44"/>
        <v>Not included</v>
      </c>
      <c r="AG705" s="100" t="s">
        <v>443</v>
      </c>
      <c r="AH705" s="100" t="s">
        <v>647</v>
      </c>
      <c r="AI705" s="100" t="s">
        <v>1098</v>
      </c>
      <c r="AJ705">
        <f t="shared" si="47"/>
        <v>7</v>
      </c>
      <c r="AK705" t="str">
        <f t="shared" si="45"/>
        <v>Not Include</v>
      </c>
      <c r="AN705" t="s">
        <v>724</v>
      </c>
    </row>
    <row r="706" spans="31:40">
      <c r="AE706" t="str">
        <f t="shared" si="46"/>
        <v>Not includedNot Include8</v>
      </c>
      <c r="AF706" t="str">
        <f t="shared" ref="AF706:AF769" si="48">IFERROR(VLOOKUP(AG706,$Z$4:$AA$17,2,FALSE),"Not included")</f>
        <v>Not included</v>
      </c>
      <c r="AG706" s="100" t="s">
        <v>443</v>
      </c>
      <c r="AH706" s="100" t="s">
        <v>647</v>
      </c>
      <c r="AI706" s="100" t="s">
        <v>1099</v>
      </c>
      <c r="AJ706">
        <f t="shared" si="47"/>
        <v>8</v>
      </c>
      <c r="AK706" t="str">
        <f t="shared" ref="AK706:AK769" si="49">IF(AF706="Not included","Not Include",VLOOKUP(AH706,$AN$3:$AQ$104,3,FALSE))</f>
        <v>Not Include</v>
      </c>
      <c r="AN706" t="s">
        <v>724</v>
      </c>
    </row>
    <row r="707" spans="31:40">
      <c r="AE707" t="str">
        <f t="shared" ref="AE707:AE770" si="50">AF707&amp;AK707&amp;AJ707</f>
        <v>Not includedNot Include9</v>
      </c>
      <c r="AF707" t="str">
        <f t="shared" si="48"/>
        <v>Not included</v>
      </c>
      <c r="AG707" s="100" t="s">
        <v>443</v>
      </c>
      <c r="AH707" s="100" t="s">
        <v>647</v>
      </c>
      <c r="AI707" s="100" t="s">
        <v>1100</v>
      </c>
      <c r="AJ707">
        <f t="shared" ref="AJ707:AJ770" si="51">IF(AND(AG707=AG706,AH707=AH706),AJ706+1,1)</f>
        <v>9</v>
      </c>
      <c r="AK707" t="str">
        <f t="shared" si="49"/>
        <v>Not Include</v>
      </c>
      <c r="AN707" t="s">
        <v>724</v>
      </c>
    </row>
    <row r="708" spans="31:40">
      <c r="AE708" t="str">
        <f t="shared" si="50"/>
        <v>Not includedNot Include10</v>
      </c>
      <c r="AF708" t="str">
        <f t="shared" si="48"/>
        <v>Not included</v>
      </c>
      <c r="AG708" s="100" t="s">
        <v>443</v>
      </c>
      <c r="AH708" s="100" t="s">
        <v>647</v>
      </c>
      <c r="AI708" s="100" t="s">
        <v>387</v>
      </c>
      <c r="AJ708">
        <f t="shared" si="51"/>
        <v>10</v>
      </c>
      <c r="AK708" t="str">
        <f t="shared" si="49"/>
        <v>Not Include</v>
      </c>
      <c r="AN708" t="s">
        <v>724</v>
      </c>
    </row>
    <row r="709" spans="31:40">
      <c r="AE709" t="str">
        <f t="shared" si="50"/>
        <v>Not includedNot Include11</v>
      </c>
      <c r="AF709" t="str">
        <f t="shared" si="48"/>
        <v>Not included</v>
      </c>
      <c r="AG709" s="100" t="s">
        <v>443</v>
      </c>
      <c r="AH709" s="100" t="s">
        <v>647</v>
      </c>
      <c r="AI709" s="100" t="s">
        <v>744</v>
      </c>
      <c r="AJ709">
        <f t="shared" si="51"/>
        <v>11</v>
      </c>
      <c r="AK709" t="str">
        <f t="shared" si="49"/>
        <v>Not Include</v>
      </c>
      <c r="AN709" t="s">
        <v>724</v>
      </c>
    </row>
    <row r="710" spans="31:40">
      <c r="AE710" t="str">
        <f t="shared" si="50"/>
        <v>Not includedNot Include12</v>
      </c>
      <c r="AF710" t="str">
        <f t="shared" si="48"/>
        <v>Not included</v>
      </c>
      <c r="AG710" s="100" t="s">
        <v>443</v>
      </c>
      <c r="AH710" s="100" t="s">
        <v>647</v>
      </c>
      <c r="AI710" s="100" t="s">
        <v>1101</v>
      </c>
      <c r="AJ710">
        <f t="shared" si="51"/>
        <v>12</v>
      </c>
      <c r="AK710" t="str">
        <f t="shared" si="49"/>
        <v>Not Include</v>
      </c>
      <c r="AN710" t="s">
        <v>724</v>
      </c>
    </row>
    <row r="711" spans="31:40">
      <c r="AE711" t="str">
        <f t="shared" si="50"/>
        <v>Not includedNot Include13</v>
      </c>
      <c r="AF711" t="str">
        <f t="shared" si="48"/>
        <v>Not included</v>
      </c>
      <c r="AG711" s="100" t="s">
        <v>443</v>
      </c>
      <c r="AH711" s="100" t="s">
        <v>647</v>
      </c>
      <c r="AI711" s="100" t="s">
        <v>1102</v>
      </c>
      <c r="AJ711">
        <f t="shared" si="51"/>
        <v>13</v>
      </c>
      <c r="AK711" t="str">
        <f t="shared" si="49"/>
        <v>Not Include</v>
      </c>
      <c r="AN711" t="s">
        <v>724</v>
      </c>
    </row>
    <row r="712" spans="31:40">
      <c r="AE712" t="str">
        <f t="shared" si="50"/>
        <v>Not includedNot Include14</v>
      </c>
      <c r="AF712" t="str">
        <f t="shared" si="48"/>
        <v>Not included</v>
      </c>
      <c r="AG712" s="100" t="s">
        <v>443</v>
      </c>
      <c r="AH712" s="100" t="s">
        <v>647</v>
      </c>
      <c r="AI712" s="100" t="s">
        <v>838</v>
      </c>
      <c r="AJ712">
        <f t="shared" si="51"/>
        <v>14</v>
      </c>
      <c r="AK712" t="str">
        <f t="shared" si="49"/>
        <v>Not Include</v>
      </c>
      <c r="AN712" t="s">
        <v>724</v>
      </c>
    </row>
    <row r="713" spans="31:40">
      <c r="AE713" t="str">
        <f t="shared" si="50"/>
        <v>Not includedNot Include15</v>
      </c>
      <c r="AF713" t="str">
        <f t="shared" si="48"/>
        <v>Not included</v>
      </c>
      <c r="AG713" s="100" t="s">
        <v>443</v>
      </c>
      <c r="AH713" s="100" t="s">
        <v>647</v>
      </c>
      <c r="AI713" s="100" t="s">
        <v>1104</v>
      </c>
      <c r="AJ713">
        <f t="shared" si="51"/>
        <v>15</v>
      </c>
      <c r="AK713" t="str">
        <f t="shared" si="49"/>
        <v>Not Include</v>
      </c>
      <c r="AN713" t="s">
        <v>724</v>
      </c>
    </row>
    <row r="714" spans="31:40">
      <c r="AE714" t="str">
        <f t="shared" si="50"/>
        <v>Not includedNot Include16</v>
      </c>
      <c r="AF714" t="str">
        <f t="shared" si="48"/>
        <v>Not included</v>
      </c>
      <c r="AG714" s="100" t="s">
        <v>443</v>
      </c>
      <c r="AH714" s="100" t="s">
        <v>647</v>
      </c>
      <c r="AI714" s="100" t="s">
        <v>1105</v>
      </c>
      <c r="AJ714">
        <f t="shared" si="51"/>
        <v>16</v>
      </c>
      <c r="AK714" t="str">
        <f t="shared" si="49"/>
        <v>Not Include</v>
      </c>
      <c r="AN714" t="s">
        <v>724</v>
      </c>
    </row>
    <row r="715" spans="31:40">
      <c r="AE715" t="str">
        <f t="shared" si="50"/>
        <v>Not includedNot Include17</v>
      </c>
      <c r="AF715" t="str">
        <f t="shared" si="48"/>
        <v>Not included</v>
      </c>
      <c r="AG715" s="100" t="s">
        <v>443</v>
      </c>
      <c r="AH715" s="100" t="s">
        <v>647</v>
      </c>
      <c r="AI715" s="100" t="s">
        <v>892</v>
      </c>
      <c r="AJ715">
        <f t="shared" si="51"/>
        <v>17</v>
      </c>
      <c r="AK715" t="str">
        <f t="shared" si="49"/>
        <v>Not Include</v>
      </c>
      <c r="AN715" t="s">
        <v>724</v>
      </c>
    </row>
    <row r="716" spans="31:40">
      <c r="AE716" t="str">
        <f t="shared" si="50"/>
        <v>Not includedNot Include18</v>
      </c>
      <c r="AF716" t="str">
        <f t="shared" si="48"/>
        <v>Not included</v>
      </c>
      <c r="AG716" s="100" t="s">
        <v>443</v>
      </c>
      <c r="AH716" s="100" t="s">
        <v>647</v>
      </c>
      <c r="AI716" s="100" t="s">
        <v>1107</v>
      </c>
      <c r="AJ716">
        <f t="shared" si="51"/>
        <v>18</v>
      </c>
      <c r="AK716" t="str">
        <f t="shared" si="49"/>
        <v>Not Include</v>
      </c>
      <c r="AN716" t="s">
        <v>724</v>
      </c>
    </row>
    <row r="717" spans="31:40">
      <c r="AE717" t="str">
        <f t="shared" si="50"/>
        <v>Not includedNot Include19</v>
      </c>
      <c r="AF717" t="str">
        <f t="shared" si="48"/>
        <v>Not included</v>
      </c>
      <c r="AG717" s="100" t="s">
        <v>443</v>
      </c>
      <c r="AH717" s="100" t="s">
        <v>647</v>
      </c>
      <c r="AI717" s="100" t="s">
        <v>1108</v>
      </c>
      <c r="AJ717">
        <f t="shared" si="51"/>
        <v>19</v>
      </c>
      <c r="AK717" t="str">
        <f t="shared" si="49"/>
        <v>Not Include</v>
      </c>
      <c r="AN717" t="s">
        <v>724</v>
      </c>
    </row>
    <row r="718" spans="31:40">
      <c r="AE718" t="str">
        <f t="shared" si="50"/>
        <v>Not includedNot Include20</v>
      </c>
      <c r="AF718" t="str">
        <f t="shared" si="48"/>
        <v>Not included</v>
      </c>
      <c r="AG718" s="100" t="s">
        <v>443</v>
      </c>
      <c r="AH718" s="100" t="s">
        <v>647</v>
      </c>
      <c r="AI718" s="100" t="s">
        <v>999</v>
      </c>
      <c r="AJ718">
        <f t="shared" si="51"/>
        <v>20</v>
      </c>
      <c r="AK718" t="str">
        <f t="shared" si="49"/>
        <v>Not Include</v>
      </c>
      <c r="AN718" t="s">
        <v>724</v>
      </c>
    </row>
    <row r="719" spans="31:40">
      <c r="AE719" t="str">
        <f t="shared" si="50"/>
        <v>Not includedNot Include21</v>
      </c>
      <c r="AF719" t="str">
        <f t="shared" si="48"/>
        <v>Not included</v>
      </c>
      <c r="AG719" s="100" t="s">
        <v>443</v>
      </c>
      <c r="AH719" s="100" t="s">
        <v>647</v>
      </c>
      <c r="AI719" s="100" t="s">
        <v>759</v>
      </c>
      <c r="AJ719">
        <f t="shared" si="51"/>
        <v>21</v>
      </c>
      <c r="AK719" t="str">
        <f t="shared" si="49"/>
        <v>Not Include</v>
      </c>
      <c r="AN719" t="s">
        <v>724</v>
      </c>
    </row>
    <row r="720" spans="31:40">
      <c r="AE720" t="str">
        <f t="shared" si="50"/>
        <v>Not includedNot Include22</v>
      </c>
      <c r="AF720" t="str">
        <f t="shared" si="48"/>
        <v>Not included</v>
      </c>
      <c r="AG720" s="100" t="s">
        <v>443</v>
      </c>
      <c r="AH720" s="100" t="s">
        <v>647</v>
      </c>
      <c r="AI720" s="100" t="s">
        <v>1109</v>
      </c>
      <c r="AJ720">
        <f t="shared" si="51"/>
        <v>22</v>
      </c>
      <c r="AK720" t="str">
        <f t="shared" si="49"/>
        <v>Not Include</v>
      </c>
      <c r="AN720" t="s">
        <v>724</v>
      </c>
    </row>
    <row r="721" spans="31:40">
      <c r="AE721" t="str">
        <f t="shared" si="50"/>
        <v>Not includedNot Include23</v>
      </c>
      <c r="AF721" t="str">
        <f t="shared" si="48"/>
        <v>Not included</v>
      </c>
      <c r="AG721" s="100" t="s">
        <v>443</v>
      </c>
      <c r="AH721" s="100" t="s">
        <v>647</v>
      </c>
      <c r="AI721" s="100" t="s">
        <v>760</v>
      </c>
      <c r="AJ721">
        <f t="shared" si="51"/>
        <v>23</v>
      </c>
      <c r="AK721" t="str">
        <f t="shared" si="49"/>
        <v>Not Include</v>
      </c>
      <c r="AN721" t="s">
        <v>724</v>
      </c>
    </row>
    <row r="722" spans="31:40">
      <c r="AE722" t="str">
        <f t="shared" si="50"/>
        <v>Not includedNot Include24</v>
      </c>
      <c r="AF722" t="str">
        <f t="shared" si="48"/>
        <v>Not included</v>
      </c>
      <c r="AG722" s="100" t="s">
        <v>443</v>
      </c>
      <c r="AH722" s="100" t="s">
        <v>647</v>
      </c>
      <c r="AI722" s="100" t="s">
        <v>844</v>
      </c>
      <c r="AJ722">
        <f t="shared" si="51"/>
        <v>24</v>
      </c>
      <c r="AK722" t="str">
        <f t="shared" si="49"/>
        <v>Not Include</v>
      </c>
      <c r="AN722" t="s">
        <v>724</v>
      </c>
    </row>
    <row r="723" spans="31:40">
      <c r="AE723" t="str">
        <f t="shared" si="50"/>
        <v>Not includedNot Include25</v>
      </c>
      <c r="AF723" t="str">
        <f t="shared" si="48"/>
        <v>Not included</v>
      </c>
      <c r="AG723" s="100" t="s">
        <v>443</v>
      </c>
      <c r="AH723" s="100" t="s">
        <v>647</v>
      </c>
      <c r="AI723" s="100" t="s">
        <v>1110</v>
      </c>
      <c r="AJ723">
        <f t="shared" si="51"/>
        <v>25</v>
      </c>
      <c r="AK723" t="str">
        <f t="shared" si="49"/>
        <v>Not Include</v>
      </c>
      <c r="AN723" t="s">
        <v>724</v>
      </c>
    </row>
    <row r="724" spans="31:40">
      <c r="AE724" t="str">
        <f t="shared" si="50"/>
        <v>Not includedNot Include26</v>
      </c>
      <c r="AF724" t="str">
        <f t="shared" si="48"/>
        <v>Not included</v>
      </c>
      <c r="AG724" s="100" t="s">
        <v>443</v>
      </c>
      <c r="AH724" s="100" t="s">
        <v>647</v>
      </c>
      <c r="AI724" s="100" t="s">
        <v>762</v>
      </c>
      <c r="AJ724">
        <f t="shared" si="51"/>
        <v>26</v>
      </c>
      <c r="AK724" t="str">
        <f t="shared" si="49"/>
        <v>Not Include</v>
      </c>
      <c r="AN724" t="s">
        <v>724</v>
      </c>
    </row>
    <row r="725" spans="31:40">
      <c r="AE725" t="str">
        <f t="shared" si="50"/>
        <v>Not includedNot Include27</v>
      </c>
      <c r="AF725" t="str">
        <f t="shared" si="48"/>
        <v>Not included</v>
      </c>
      <c r="AG725" s="100" t="s">
        <v>443</v>
      </c>
      <c r="AH725" s="100" t="s">
        <v>647</v>
      </c>
      <c r="AI725" s="100" t="s">
        <v>933</v>
      </c>
      <c r="AJ725">
        <f t="shared" si="51"/>
        <v>27</v>
      </c>
      <c r="AK725" t="str">
        <f t="shared" si="49"/>
        <v>Not Include</v>
      </c>
      <c r="AN725" t="s">
        <v>724</v>
      </c>
    </row>
    <row r="726" spans="31:40">
      <c r="AE726" t="str">
        <f t="shared" si="50"/>
        <v>Not includedNot Include28</v>
      </c>
      <c r="AF726" t="str">
        <f t="shared" si="48"/>
        <v>Not included</v>
      </c>
      <c r="AG726" s="100" t="s">
        <v>443</v>
      </c>
      <c r="AH726" s="100" t="s">
        <v>647</v>
      </c>
      <c r="AI726" s="100" t="s">
        <v>1013</v>
      </c>
      <c r="AJ726">
        <f t="shared" si="51"/>
        <v>28</v>
      </c>
      <c r="AK726" t="str">
        <f t="shared" si="49"/>
        <v>Not Include</v>
      </c>
      <c r="AN726" t="s">
        <v>724</v>
      </c>
    </row>
    <row r="727" spans="31:40">
      <c r="AE727" t="str">
        <f t="shared" si="50"/>
        <v>Not includedNot Include29</v>
      </c>
      <c r="AF727" t="str">
        <f t="shared" si="48"/>
        <v>Not included</v>
      </c>
      <c r="AG727" s="100" t="s">
        <v>443</v>
      </c>
      <c r="AH727" s="100" t="s">
        <v>647</v>
      </c>
      <c r="AI727" s="100" t="s">
        <v>1112</v>
      </c>
      <c r="AJ727">
        <f t="shared" si="51"/>
        <v>29</v>
      </c>
      <c r="AK727" t="str">
        <f t="shared" si="49"/>
        <v>Not Include</v>
      </c>
      <c r="AN727" t="s">
        <v>724</v>
      </c>
    </row>
    <row r="728" spans="31:40">
      <c r="AE728" t="str">
        <f t="shared" si="50"/>
        <v>Not includedNot Include30</v>
      </c>
      <c r="AF728" t="str">
        <f t="shared" si="48"/>
        <v>Not included</v>
      </c>
      <c r="AG728" s="100" t="s">
        <v>443</v>
      </c>
      <c r="AH728" s="100" t="s">
        <v>647</v>
      </c>
      <c r="AI728" s="100" t="s">
        <v>1113</v>
      </c>
      <c r="AJ728">
        <f t="shared" si="51"/>
        <v>30</v>
      </c>
      <c r="AK728" t="str">
        <f t="shared" si="49"/>
        <v>Not Include</v>
      </c>
      <c r="AN728" t="s">
        <v>724</v>
      </c>
    </row>
    <row r="729" spans="31:40">
      <c r="AE729" t="str">
        <f t="shared" si="50"/>
        <v>Not includedNot Include31</v>
      </c>
      <c r="AF729" t="str">
        <f t="shared" si="48"/>
        <v>Not included</v>
      </c>
      <c r="AG729" s="100" t="s">
        <v>443</v>
      </c>
      <c r="AH729" s="100" t="s">
        <v>647</v>
      </c>
      <c r="AI729" s="100" t="s">
        <v>764</v>
      </c>
      <c r="AJ729">
        <f t="shared" si="51"/>
        <v>31</v>
      </c>
      <c r="AK729" t="str">
        <f t="shared" si="49"/>
        <v>Not Include</v>
      </c>
      <c r="AN729" t="s">
        <v>724</v>
      </c>
    </row>
    <row r="730" spans="31:40">
      <c r="AE730" t="str">
        <f t="shared" si="50"/>
        <v>Not includedNot Include32</v>
      </c>
      <c r="AF730" t="str">
        <f t="shared" si="48"/>
        <v>Not included</v>
      </c>
      <c r="AG730" s="100" t="s">
        <v>443</v>
      </c>
      <c r="AH730" s="100" t="s">
        <v>647</v>
      </c>
      <c r="AI730" s="100" t="s">
        <v>1114</v>
      </c>
      <c r="AJ730">
        <f t="shared" si="51"/>
        <v>32</v>
      </c>
      <c r="AK730" t="str">
        <f t="shared" si="49"/>
        <v>Not Include</v>
      </c>
      <c r="AN730" t="s">
        <v>724</v>
      </c>
    </row>
    <row r="731" spans="31:40">
      <c r="AE731" t="str">
        <f t="shared" si="50"/>
        <v>Not includedNot Include33</v>
      </c>
      <c r="AF731" t="str">
        <f t="shared" si="48"/>
        <v>Not included</v>
      </c>
      <c r="AG731" s="100" t="s">
        <v>443</v>
      </c>
      <c r="AH731" s="100" t="s">
        <v>647</v>
      </c>
      <c r="AI731" s="100" t="s">
        <v>281</v>
      </c>
      <c r="AJ731">
        <f t="shared" si="51"/>
        <v>33</v>
      </c>
      <c r="AK731" t="str">
        <f t="shared" si="49"/>
        <v>Not Include</v>
      </c>
      <c r="AN731" t="s">
        <v>724</v>
      </c>
    </row>
    <row r="732" spans="31:40">
      <c r="AE732" t="str">
        <f t="shared" si="50"/>
        <v>Not includedNot Include34</v>
      </c>
      <c r="AF732" t="str">
        <f t="shared" si="48"/>
        <v>Not included</v>
      </c>
      <c r="AG732" s="100" t="s">
        <v>443</v>
      </c>
      <c r="AH732" s="100" t="s">
        <v>647</v>
      </c>
      <c r="AI732" s="100" t="s">
        <v>1019</v>
      </c>
      <c r="AJ732">
        <f t="shared" si="51"/>
        <v>34</v>
      </c>
      <c r="AK732" t="str">
        <f t="shared" si="49"/>
        <v>Not Include</v>
      </c>
      <c r="AN732" t="s">
        <v>724</v>
      </c>
    </row>
    <row r="733" spans="31:40">
      <c r="AE733" t="str">
        <f t="shared" si="50"/>
        <v>Not includedNot Include35</v>
      </c>
      <c r="AF733" t="str">
        <f t="shared" si="48"/>
        <v>Not included</v>
      </c>
      <c r="AG733" s="100" t="s">
        <v>443</v>
      </c>
      <c r="AH733" s="100" t="s">
        <v>647</v>
      </c>
      <c r="AI733" s="100" t="s">
        <v>265</v>
      </c>
      <c r="AJ733">
        <f t="shared" si="51"/>
        <v>35</v>
      </c>
      <c r="AK733" t="str">
        <f t="shared" si="49"/>
        <v>Not Include</v>
      </c>
      <c r="AN733" t="s">
        <v>724</v>
      </c>
    </row>
    <row r="734" spans="31:40">
      <c r="AE734" t="str">
        <f t="shared" si="50"/>
        <v>Not includedNot Include36</v>
      </c>
      <c r="AF734" t="str">
        <f t="shared" si="48"/>
        <v>Not included</v>
      </c>
      <c r="AG734" s="100" t="s">
        <v>443</v>
      </c>
      <c r="AH734" s="100" t="s">
        <v>647</v>
      </c>
      <c r="AI734" s="100" t="s">
        <v>1115</v>
      </c>
      <c r="AJ734">
        <f t="shared" si="51"/>
        <v>36</v>
      </c>
      <c r="AK734" t="str">
        <f t="shared" si="49"/>
        <v>Not Include</v>
      </c>
      <c r="AN734" t="s">
        <v>724</v>
      </c>
    </row>
    <row r="735" spans="31:40">
      <c r="AE735" t="str">
        <f t="shared" si="50"/>
        <v>Not includedNot Include37</v>
      </c>
      <c r="AF735" t="str">
        <f t="shared" si="48"/>
        <v>Not included</v>
      </c>
      <c r="AG735" s="100" t="s">
        <v>443</v>
      </c>
      <c r="AH735" s="100" t="s">
        <v>647</v>
      </c>
      <c r="AI735" s="100" t="s">
        <v>414</v>
      </c>
      <c r="AJ735">
        <f t="shared" si="51"/>
        <v>37</v>
      </c>
      <c r="AK735" t="str">
        <f t="shared" si="49"/>
        <v>Not Include</v>
      </c>
      <c r="AN735" t="s">
        <v>724</v>
      </c>
    </row>
    <row r="736" spans="31:40">
      <c r="AE736" t="str">
        <f t="shared" si="50"/>
        <v>Not includedNot Include38</v>
      </c>
      <c r="AF736" t="str">
        <f t="shared" si="48"/>
        <v>Not included</v>
      </c>
      <c r="AG736" s="100" t="s">
        <v>443</v>
      </c>
      <c r="AH736" s="100" t="s">
        <v>647</v>
      </c>
      <c r="AI736" s="100" t="s">
        <v>1120</v>
      </c>
      <c r="AJ736">
        <f t="shared" si="51"/>
        <v>38</v>
      </c>
      <c r="AK736" t="str">
        <f t="shared" si="49"/>
        <v>Not Include</v>
      </c>
      <c r="AN736" t="s">
        <v>724</v>
      </c>
    </row>
    <row r="737" spans="31:40">
      <c r="AE737" t="str">
        <f t="shared" si="50"/>
        <v>Not includedNot Include39</v>
      </c>
      <c r="AF737" t="str">
        <f t="shared" si="48"/>
        <v>Not included</v>
      </c>
      <c r="AG737" s="100" t="s">
        <v>443</v>
      </c>
      <c r="AH737" s="100" t="s">
        <v>647</v>
      </c>
      <c r="AI737" s="100" t="s">
        <v>769</v>
      </c>
      <c r="AJ737">
        <f t="shared" si="51"/>
        <v>39</v>
      </c>
      <c r="AK737" t="str">
        <f t="shared" si="49"/>
        <v>Not Include</v>
      </c>
      <c r="AN737" t="s">
        <v>724</v>
      </c>
    </row>
    <row r="738" spans="31:40">
      <c r="AE738" t="str">
        <f t="shared" si="50"/>
        <v>Not includedNot Include40</v>
      </c>
      <c r="AF738" t="str">
        <f t="shared" si="48"/>
        <v>Not included</v>
      </c>
      <c r="AG738" s="100" t="s">
        <v>443</v>
      </c>
      <c r="AH738" s="100" t="s">
        <v>647</v>
      </c>
      <c r="AI738" s="100" t="s">
        <v>1122</v>
      </c>
      <c r="AJ738">
        <f t="shared" si="51"/>
        <v>40</v>
      </c>
      <c r="AK738" t="str">
        <f t="shared" si="49"/>
        <v>Not Include</v>
      </c>
      <c r="AN738" t="s">
        <v>724</v>
      </c>
    </row>
    <row r="739" spans="31:40">
      <c r="AE739" t="str">
        <f t="shared" si="50"/>
        <v>Not includedNot Include41</v>
      </c>
      <c r="AF739" t="str">
        <f t="shared" si="48"/>
        <v>Not included</v>
      </c>
      <c r="AG739" s="100" t="s">
        <v>443</v>
      </c>
      <c r="AH739" s="100" t="s">
        <v>647</v>
      </c>
      <c r="AI739" s="100" t="s">
        <v>268</v>
      </c>
      <c r="AJ739">
        <f t="shared" si="51"/>
        <v>41</v>
      </c>
      <c r="AK739" t="str">
        <f t="shared" si="49"/>
        <v>Not Include</v>
      </c>
      <c r="AN739" t="s">
        <v>724</v>
      </c>
    </row>
    <row r="740" spans="31:40">
      <c r="AE740" t="str">
        <f t="shared" si="50"/>
        <v>Not includedNot Include42</v>
      </c>
      <c r="AF740" t="str">
        <f t="shared" si="48"/>
        <v>Not included</v>
      </c>
      <c r="AG740" s="100" t="s">
        <v>443</v>
      </c>
      <c r="AH740" s="100" t="s">
        <v>647</v>
      </c>
      <c r="AI740" s="100" t="s">
        <v>773</v>
      </c>
      <c r="AJ740">
        <f t="shared" si="51"/>
        <v>42</v>
      </c>
      <c r="AK740" t="str">
        <f t="shared" si="49"/>
        <v>Not Include</v>
      </c>
      <c r="AN740" t="s">
        <v>724</v>
      </c>
    </row>
    <row r="741" spans="31:40">
      <c r="AE741" t="str">
        <f t="shared" si="50"/>
        <v>Not includedNot Include43</v>
      </c>
      <c r="AF741" t="str">
        <f t="shared" si="48"/>
        <v>Not included</v>
      </c>
      <c r="AG741" s="100" t="s">
        <v>443</v>
      </c>
      <c r="AH741" s="100" t="s">
        <v>647</v>
      </c>
      <c r="AI741" s="100" t="s">
        <v>1124</v>
      </c>
      <c r="AJ741">
        <f t="shared" si="51"/>
        <v>43</v>
      </c>
      <c r="AK741" t="str">
        <f t="shared" si="49"/>
        <v>Not Include</v>
      </c>
      <c r="AN741" t="s">
        <v>724</v>
      </c>
    </row>
    <row r="742" spans="31:40">
      <c r="AE742" t="str">
        <f t="shared" si="50"/>
        <v>Not includedNot Include44</v>
      </c>
      <c r="AF742" t="str">
        <f t="shared" si="48"/>
        <v>Not included</v>
      </c>
      <c r="AG742" s="100" t="s">
        <v>443</v>
      </c>
      <c r="AH742" s="100" t="s">
        <v>647</v>
      </c>
      <c r="AI742" s="100" t="s">
        <v>774</v>
      </c>
      <c r="AJ742">
        <f t="shared" si="51"/>
        <v>44</v>
      </c>
      <c r="AK742" t="str">
        <f t="shared" si="49"/>
        <v>Not Include</v>
      </c>
      <c r="AN742" t="s">
        <v>724</v>
      </c>
    </row>
    <row r="743" spans="31:40">
      <c r="AE743" t="str">
        <f t="shared" si="50"/>
        <v>Not includedNot Include45</v>
      </c>
      <c r="AF743" t="str">
        <f t="shared" si="48"/>
        <v>Not included</v>
      </c>
      <c r="AG743" s="100" t="s">
        <v>443</v>
      </c>
      <c r="AH743" s="100" t="s">
        <v>647</v>
      </c>
      <c r="AI743" s="100" t="s">
        <v>776</v>
      </c>
      <c r="AJ743">
        <f t="shared" si="51"/>
        <v>45</v>
      </c>
      <c r="AK743" t="str">
        <f t="shared" si="49"/>
        <v>Not Include</v>
      </c>
      <c r="AN743" t="s">
        <v>724</v>
      </c>
    </row>
    <row r="744" spans="31:40">
      <c r="AE744" t="str">
        <f t="shared" si="50"/>
        <v>Not includedNot Include46</v>
      </c>
      <c r="AF744" t="str">
        <f t="shared" si="48"/>
        <v>Not included</v>
      </c>
      <c r="AG744" s="100" t="s">
        <v>443</v>
      </c>
      <c r="AH744" s="100" t="s">
        <v>647</v>
      </c>
      <c r="AI744" s="100" t="s">
        <v>777</v>
      </c>
      <c r="AJ744">
        <f t="shared" si="51"/>
        <v>46</v>
      </c>
      <c r="AK744" t="str">
        <f t="shared" si="49"/>
        <v>Not Include</v>
      </c>
      <c r="AN744" t="s">
        <v>724</v>
      </c>
    </row>
    <row r="745" spans="31:40">
      <c r="AE745" t="str">
        <f t="shared" si="50"/>
        <v>Not includedNot Include47</v>
      </c>
      <c r="AF745" t="str">
        <f t="shared" si="48"/>
        <v>Not included</v>
      </c>
      <c r="AG745" s="100" t="s">
        <v>443</v>
      </c>
      <c r="AH745" s="100" t="s">
        <v>647</v>
      </c>
      <c r="AI745" s="100" t="s">
        <v>1125</v>
      </c>
      <c r="AJ745">
        <f t="shared" si="51"/>
        <v>47</v>
      </c>
      <c r="AK745" t="str">
        <f t="shared" si="49"/>
        <v>Not Include</v>
      </c>
      <c r="AN745" t="s">
        <v>724</v>
      </c>
    </row>
    <row r="746" spans="31:40">
      <c r="AE746" t="str">
        <f t="shared" si="50"/>
        <v>Not includedNot Include48</v>
      </c>
      <c r="AF746" t="str">
        <f t="shared" si="48"/>
        <v>Not included</v>
      </c>
      <c r="AG746" s="100" t="s">
        <v>443</v>
      </c>
      <c r="AH746" s="100" t="s">
        <v>647</v>
      </c>
      <c r="AI746" s="100" t="s">
        <v>1126</v>
      </c>
      <c r="AJ746">
        <f t="shared" si="51"/>
        <v>48</v>
      </c>
      <c r="AK746" t="str">
        <f t="shared" si="49"/>
        <v>Not Include</v>
      </c>
      <c r="AN746" t="s">
        <v>724</v>
      </c>
    </row>
    <row r="747" spans="31:40">
      <c r="AE747" t="str">
        <f t="shared" si="50"/>
        <v>Not includedNot Include49</v>
      </c>
      <c r="AF747" t="str">
        <f t="shared" si="48"/>
        <v>Not included</v>
      </c>
      <c r="AG747" s="100" t="s">
        <v>443</v>
      </c>
      <c r="AH747" s="100" t="s">
        <v>647</v>
      </c>
      <c r="AI747" s="100" t="s">
        <v>1123</v>
      </c>
      <c r="AJ747">
        <f t="shared" si="51"/>
        <v>49</v>
      </c>
      <c r="AK747" t="str">
        <f t="shared" si="49"/>
        <v>Not Include</v>
      </c>
      <c r="AN747" t="s">
        <v>724</v>
      </c>
    </row>
    <row r="748" spans="31:40">
      <c r="AE748" t="str">
        <f t="shared" si="50"/>
        <v>Not includedNot Include50</v>
      </c>
      <c r="AF748" t="str">
        <f t="shared" si="48"/>
        <v>Not included</v>
      </c>
      <c r="AG748" s="100" t="s">
        <v>443</v>
      </c>
      <c r="AH748" s="100" t="s">
        <v>647</v>
      </c>
      <c r="AI748" s="100" t="s">
        <v>347</v>
      </c>
      <c r="AJ748">
        <f t="shared" si="51"/>
        <v>50</v>
      </c>
      <c r="AK748" t="str">
        <f t="shared" si="49"/>
        <v>Not Include</v>
      </c>
      <c r="AN748" t="s">
        <v>724</v>
      </c>
    </row>
    <row r="749" spans="31:40">
      <c r="AE749" t="str">
        <f t="shared" si="50"/>
        <v>Not includedNot Include51</v>
      </c>
      <c r="AF749" t="str">
        <f t="shared" si="48"/>
        <v>Not included</v>
      </c>
      <c r="AG749" s="100" t="s">
        <v>443</v>
      </c>
      <c r="AH749" s="100" t="s">
        <v>647</v>
      </c>
      <c r="AI749" s="100" t="s">
        <v>1127</v>
      </c>
      <c r="AJ749">
        <f t="shared" si="51"/>
        <v>51</v>
      </c>
      <c r="AK749" t="str">
        <f t="shared" si="49"/>
        <v>Not Include</v>
      </c>
      <c r="AN749" t="s">
        <v>724</v>
      </c>
    </row>
    <row r="750" spans="31:40">
      <c r="AE750" t="str">
        <f t="shared" si="50"/>
        <v>Not includedNot Include52</v>
      </c>
      <c r="AF750" t="str">
        <f t="shared" si="48"/>
        <v>Not included</v>
      </c>
      <c r="AG750" s="100" t="s">
        <v>443</v>
      </c>
      <c r="AH750" s="100" t="s">
        <v>647</v>
      </c>
      <c r="AI750" s="100" t="s">
        <v>1128</v>
      </c>
      <c r="AJ750">
        <f t="shared" si="51"/>
        <v>52</v>
      </c>
      <c r="AK750" t="str">
        <f t="shared" si="49"/>
        <v>Not Include</v>
      </c>
      <c r="AN750" t="s">
        <v>724</v>
      </c>
    </row>
    <row r="751" spans="31:40">
      <c r="AE751" t="str">
        <f t="shared" si="50"/>
        <v>Not includedNot Include53</v>
      </c>
      <c r="AF751" t="str">
        <f t="shared" si="48"/>
        <v>Not included</v>
      </c>
      <c r="AG751" s="100" t="s">
        <v>443</v>
      </c>
      <c r="AH751" s="100" t="s">
        <v>647</v>
      </c>
      <c r="AI751" s="100" t="s">
        <v>779</v>
      </c>
      <c r="AJ751">
        <f t="shared" si="51"/>
        <v>53</v>
      </c>
      <c r="AK751" t="str">
        <f t="shared" si="49"/>
        <v>Not Include</v>
      </c>
      <c r="AN751" t="s">
        <v>724</v>
      </c>
    </row>
    <row r="752" spans="31:40">
      <c r="AE752" t="str">
        <f t="shared" si="50"/>
        <v>Not includedNot Include54</v>
      </c>
      <c r="AF752" t="str">
        <f t="shared" si="48"/>
        <v>Not included</v>
      </c>
      <c r="AG752" s="100" t="s">
        <v>443</v>
      </c>
      <c r="AH752" s="100" t="s">
        <v>647</v>
      </c>
      <c r="AI752" s="100" t="s">
        <v>780</v>
      </c>
      <c r="AJ752">
        <f t="shared" si="51"/>
        <v>54</v>
      </c>
      <c r="AK752" t="str">
        <f t="shared" si="49"/>
        <v>Not Include</v>
      </c>
      <c r="AN752" t="s">
        <v>724</v>
      </c>
    </row>
    <row r="753" spans="31:40">
      <c r="AE753" t="str">
        <f t="shared" si="50"/>
        <v>Not includedNot Include55</v>
      </c>
      <c r="AF753" t="str">
        <f t="shared" si="48"/>
        <v>Not included</v>
      </c>
      <c r="AG753" s="100" t="s">
        <v>443</v>
      </c>
      <c r="AH753" s="100" t="s">
        <v>647</v>
      </c>
      <c r="AI753" s="100" t="s">
        <v>269</v>
      </c>
      <c r="AJ753">
        <f t="shared" si="51"/>
        <v>55</v>
      </c>
      <c r="AK753" t="str">
        <f t="shared" si="49"/>
        <v>Not Include</v>
      </c>
      <c r="AN753" t="s">
        <v>724</v>
      </c>
    </row>
    <row r="754" spans="31:40">
      <c r="AE754" t="str">
        <f t="shared" si="50"/>
        <v>Not includedNot Include56</v>
      </c>
      <c r="AF754" t="str">
        <f t="shared" si="48"/>
        <v>Not included</v>
      </c>
      <c r="AG754" s="100" t="s">
        <v>443</v>
      </c>
      <c r="AH754" s="100" t="s">
        <v>647</v>
      </c>
      <c r="AI754" s="100" t="s">
        <v>1129</v>
      </c>
      <c r="AJ754">
        <f t="shared" si="51"/>
        <v>56</v>
      </c>
      <c r="AK754" t="str">
        <f t="shared" si="49"/>
        <v>Not Include</v>
      </c>
      <c r="AN754" t="s">
        <v>724</v>
      </c>
    </row>
    <row r="755" spans="31:40">
      <c r="AE755" t="str">
        <f t="shared" si="50"/>
        <v>Not includedNot Include57</v>
      </c>
      <c r="AF755" t="str">
        <f t="shared" si="48"/>
        <v>Not included</v>
      </c>
      <c r="AG755" s="100" t="s">
        <v>443</v>
      </c>
      <c r="AH755" s="100" t="s">
        <v>647</v>
      </c>
      <c r="AI755" s="100" t="s">
        <v>1131</v>
      </c>
      <c r="AJ755">
        <f t="shared" si="51"/>
        <v>57</v>
      </c>
      <c r="AK755" t="str">
        <f t="shared" si="49"/>
        <v>Not Include</v>
      </c>
      <c r="AN755" t="s">
        <v>724</v>
      </c>
    </row>
    <row r="756" spans="31:40">
      <c r="AE756" t="str">
        <f t="shared" si="50"/>
        <v>Not includedNot Include58</v>
      </c>
      <c r="AF756" t="str">
        <f t="shared" si="48"/>
        <v>Not included</v>
      </c>
      <c r="AG756" s="100" t="s">
        <v>443</v>
      </c>
      <c r="AH756" s="100" t="s">
        <v>647</v>
      </c>
      <c r="AI756" s="100" t="s">
        <v>781</v>
      </c>
      <c r="AJ756">
        <f t="shared" si="51"/>
        <v>58</v>
      </c>
      <c r="AK756" t="str">
        <f t="shared" si="49"/>
        <v>Not Include</v>
      </c>
      <c r="AN756" t="s">
        <v>724</v>
      </c>
    </row>
    <row r="757" spans="31:40">
      <c r="AE757" t="str">
        <f t="shared" si="50"/>
        <v>Not includedNot Include59</v>
      </c>
      <c r="AF757" t="str">
        <f t="shared" si="48"/>
        <v>Not included</v>
      </c>
      <c r="AG757" s="100" t="s">
        <v>443</v>
      </c>
      <c r="AH757" s="100" t="s">
        <v>647</v>
      </c>
      <c r="AI757" s="100" t="s">
        <v>1132</v>
      </c>
      <c r="AJ757">
        <f t="shared" si="51"/>
        <v>59</v>
      </c>
      <c r="AK757" t="str">
        <f t="shared" si="49"/>
        <v>Not Include</v>
      </c>
      <c r="AN757" t="s">
        <v>724</v>
      </c>
    </row>
    <row r="758" spans="31:40">
      <c r="AE758" t="str">
        <f t="shared" si="50"/>
        <v>Not includedNot Include60</v>
      </c>
      <c r="AF758" t="str">
        <f t="shared" si="48"/>
        <v>Not included</v>
      </c>
      <c r="AG758" s="100" t="s">
        <v>443</v>
      </c>
      <c r="AH758" s="100" t="s">
        <v>647</v>
      </c>
      <c r="AI758" s="100" t="s">
        <v>783</v>
      </c>
      <c r="AJ758">
        <f t="shared" si="51"/>
        <v>60</v>
      </c>
      <c r="AK758" t="str">
        <f t="shared" si="49"/>
        <v>Not Include</v>
      </c>
      <c r="AN758" t="s">
        <v>724</v>
      </c>
    </row>
    <row r="759" spans="31:40">
      <c r="AE759" t="str">
        <f t="shared" si="50"/>
        <v>Not includedNot Include61</v>
      </c>
      <c r="AF759" t="str">
        <f t="shared" si="48"/>
        <v>Not included</v>
      </c>
      <c r="AG759" s="100" t="s">
        <v>443</v>
      </c>
      <c r="AH759" s="100" t="s">
        <v>647</v>
      </c>
      <c r="AI759" s="100" t="s">
        <v>860</v>
      </c>
      <c r="AJ759">
        <f t="shared" si="51"/>
        <v>61</v>
      </c>
      <c r="AK759" t="str">
        <f t="shared" si="49"/>
        <v>Not Include</v>
      </c>
      <c r="AN759" t="s">
        <v>724</v>
      </c>
    </row>
    <row r="760" spans="31:40">
      <c r="AE760" t="str">
        <f t="shared" si="50"/>
        <v>Not includedNot Include62</v>
      </c>
      <c r="AF760" t="str">
        <f t="shared" si="48"/>
        <v>Not included</v>
      </c>
      <c r="AG760" s="100" t="s">
        <v>443</v>
      </c>
      <c r="AH760" s="100" t="s">
        <v>647</v>
      </c>
      <c r="AI760" s="100" t="s">
        <v>861</v>
      </c>
      <c r="AJ760">
        <f t="shared" si="51"/>
        <v>62</v>
      </c>
      <c r="AK760" t="str">
        <f t="shared" si="49"/>
        <v>Not Include</v>
      </c>
      <c r="AN760" t="s">
        <v>724</v>
      </c>
    </row>
    <row r="761" spans="31:40">
      <c r="AE761" t="str">
        <f t="shared" si="50"/>
        <v>Not includedNot Include63</v>
      </c>
      <c r="AF761" t="str">
        <f t="shared" si="48"/>
        <v>Not included</v>
      </c>
      <c r="AG761" s="100" t="s">
        <v>443</v>
      </c>
      <c r="AH761" s="100" t="s">
        <v>647</v>
      </c>
      <c r="AI761" s="100" t="s">
        <v>953</v>
      </c>
      <c r="AJ761">
        <f t="shared" si="51"/>
        <v>63</v>
      </c>
      <c r="AK761" t="str">
        <f t="shared" si="49"/>
        <v>Not Include</v>
      </c>
      <c r="AN761" t="s">
        <v>724</v>
      </c>
    </row>
    <row r="762" spans="31:40">
      <c r="AE762" t="str">
        <f t="shared" si="50"/>
        <v>Not includedNot Include64</v>
      </c>
      <c r="AF762" t="str">
        <f t="shared" si="48"/>
        <v>Not included</v>
      </c>
      <c r="AG762" s="100" t="s">
        <v>443</v>
      </c>
      <c r="AH762" s="100" t="s">
        <v>647</v>
      </c>
      <c r="AI762" s="100" t="s">
        <v>784</v>
      </c>
      <c r="AJ762">
        <f t="shared" si="51"/>
        <v>64</v>
      </c>
      <c r="AK762" t="str">
        <f t="shared" si="49"/>
        <v>Not Include</v>
      </c>
      <c r="AN762" t="s">
        <v>724</v>
      </c>
    </row>
    <row r="763" spans="31:40">
      <c r="AE763" t="str">
        <f t="shared" si="50"/>
        <v>Not includedNot Include65</v>
      </c>
      <c r="AF763" t="str">
        <f t="shared" si="48"/>
        <v>Not included</v>
      </c>
      <c r="AG763" s="100" t="s">
        <v>443</v>
      </c>
      <c r="AH763" s="100" t="s">
        <v>647</v>
      </c>
      <c r="AI763" s="100" t="s">
        <v>332</v>
      </c>
      <c r="AJ763">
        <f t="shared" si="51"/>
        <v>65</v>
      </c>
      <c r="AK763" t="str">
        <f t="shared" si="49"/>
        <v>Not Include</v>
      </c>
      <c r="AN763" t="s">
        <v>724</v>
      </c>
    </row>
    <row r="764" spans="31:40">
      <c r="AE764" t="str">
        <f t="shared" si="50"/>
        <v>Not includedNot Include66</v>
      </c>
      <c r="AF764" t="str">
        <f t="shared" si="48"/>
        <v>Not included</v>
      </c>
      <c r="AG764" s="100" t="s">
        <v>443</v>
      </c>
      <c r="AH764" s="100" t="s">
        <v>647</v>
      </c>
      <c r="AI764" s="100" t="s">
        <v>863</v>
      </c>
      <c r="AJ764">
        <f t="shared" si="51"/>
        <v>66</v>
      </c>
      <c r="AK764" t="str">
        <f t="shared" si="49"/>
        <v>Not Include</v>
      </c>
      <c r="AN764" t="s">
        <v>724</v>
      </c>
    </row>
    <row r="765" spans="31:40">
      <c r="AE765" t="str">
        <f t="shared" si="50"/>
        <v>Not includedNot Include67</v>
      </c>
      <c r="AF765" t="str">
        <f t="shared" si="48"/>
        <v>Not included</v>
      </c>
      <c r="AG765" s="100" t="s">
        <v>443</v>
      </c>
      <c r="AH765" s="100" t="s">
        <v>647</v>
      </c>
      <c r="AI765" s="100" t="s">
        <v>1134</v>
      </c>
      <c r="AJ765">
        <f t="shared" si="51"/>
        <v>67</v>
      </c>
      <c r="AK765" t="str">
        <f t="shared" si="49"/>
        <v>Not Include</v>
      </c>
      <c r="AN765" t="s">
        <v>724</v>
      </c>
    </row>
    <row r="766" spans="31:40">
      <c r="AE766" t="str">
        <f t="shared" si="50"/>
        <v>Not includedNot Include68</v>
      </c>
      <c r="AF766" t="str">
        <f t="shared" si="48"/>
        <v>Not included</v>
      </c>
      <c r="AG766" s="100" t="s">
        <v>443</v>
      </c>
      <c r="AH766" s="100" t="s">
        <v>647</v>
      </c>
      <c r="AI766" s="100" t="s">
        <v>1135</v>
      </c>
      <c r="AJ766">
        <f t="shared" si="51"/>
        <v>68</v>
      </c>
      <c r="AK766" t="str">
        <f t="shared" si="49"/>
        <v>Not Include</v>
      </c>
      <c r="AN766" t="s">
        <v>724</v>
      </c>
    </row>
    <row r="767" spans="31:40">
      <c r="AE767" t="str">
        <f t="shared" si="50"/>
        <v>Not includedNot Include69</v>
      </c>
      <c r="AF767" t="str">
        <f t="shared" si="48"/>
        <v>Not included</v>
      </c>
      <c r="AG767" s="100" t="s">
        <v>443</v>
      </c>
      <c r="AH767" s="100" t="s">
        <v>647</v>
      </c>
      <c r="AI767" s="100" t="s">
        <v>864</v>
      </c>
      <c r="AJ767">
        <f t="shared" si="51"/>
        <v>69</v>
      </c>
      <c r="AK767" t="str">
        <f t="shared" si="49"/>
        <v>Not Include</v>
      </c>
      <c r="AN767" t="s">
        <v>724</v>
      </c>
    </row>
    <row r="768" spans="31:40">
      <c r="AE768" t="str">
        <f t="shared" si="50"/>
        <v>Not includedNot Include70</v>
      </c>
      <c r="AF768" t="str">
        <f t="shared" si="48"/>
        <v>Not included</v>
      </c>
      <c r="AG768" s="100" t="s">
        <v>443</v>
      </c>
      <c r="AH768" s="100" t="s">
        <v>647</v>
      </c>
      <c r="AI768" s="100" t="s">
        <v>787</v>
      </c>
      <c r="AJ768">
        <f t="shared" si="51"/>
        <v>70</v>
      </c>
      <c r="AK768" t="str">
        <f t="shared" si="49"/>
        <v>Not Include</v>
      </c>
      <c r="AN768" t="s">
        <v>724</v>
      </c>
    </row>
    <row r="769" spans="31:40">
      <c r="AE769" t="str">
        <f t="shared" si="50"/>
        <v>Not includedNot Include71</v>
      </c>
      <c r="AF769" t="str">
        <f t="shared" si="48"/>
        <v>Not included</v>
      </c>
      <c r="AG769" s="100" t="s">
        <v>443</v>
      </c>
      <c r="AH769" s="100" t="s">
        <v>647</v>
      </c>
      <c r="AI769" s="100" t="s">
        <v>786</v>
      </c>
      <c r="AJ769">
        <f t="shared" si="51"/>
        <v>71</v>
      </c>
      <c r="AK769" t="str">
        <f t="shared" si="49"/>
        <v>Not Include</v>
      </c>
      <c r="AN769" t="s">
        <v>724</v>
      </c>
    </row>
    <row r="770" spans="31:40">
      <c r="AE770" t="str">
        <f t="shared" si="50"/>
        <v>Not includedNot Include72</v>
      </c>
      <c r="AF770" t="str">
        <f t="shared" ref="AF770:AF833" si="52">IFERROR(VLOOKUP(AG770,$Z$4:$AA$17,2,FALSE),"Not included")</f>
        <v>Not included</v>
      </c>
      <c r="AG770" s="100" t="s">
        <v>443</v>
      </c>
      <c r="AH770" s="100" t="s">
        <v>647</v>
      </c>
      <c r="AI770" s="100" t="s">
        <v>352</v>
      </c>
      <c r="AJ770">
        <f t="shared" si="51"/>
        <v>72</v>
      </c>
      <c r="AK770" t="str">
        <f t="shared" ref="AK770:AK833" si="53">IF(AF770="Not included","Not Include",VLOOKUP(AH770,$AN$3:$AQ$104,3,FALSE))</f>
        <v>Not Include</v>
      </c>
      <c r="AN770" t="s">
        <v>724</v>
      </c>
    </row>
    <row r="771" spans="31:40">
      <c r="AE771" t="str">
        <f t="shared" ref="AE771:AE834" si="54">AF771&amp;AK771&amp;AJ771</f>
        <v>Not includedNot Include73</v>
      </c>
      <c r="AF771" t="str">
        <f t="shared" si="52"/>
        <v>Not included</v>
      </c>
      <c r="AG771" s="100" t="s">
        <v>443</v>
      </c>
      <c r="AH771" s="100" t="s">
        <v>647</v>
      </c>
      <c r="AI771" s="100" t="s">
        <v>1137</v>
      </c>
      <c r="AJ771">
        <f t="shared" ref="AJ771:AJ834" si="55">IF(AND(AG771=AG770,AH771=AH770),AJ770+1,1)</f>
        <v>73</v>
      </c>
      <c r="AK771" t="str">
        <f t="shared" si="53"/>
        <v>Not Include</v>
      </c>
      <c r="AN771" t="s">
        <v>724</v>
      </c>
    </row>
    <row r="772" spans="31:40">
      <c r="AE772" t="str">
        <f t="shared" si="54"/>
        <v>Not includedNot Include74</v>
      </c>
      <c r="AF772" t="str">
        <f t="shared" si="52"/>
        <v>Not included</v>
      </c>
      <c r="AG772" s="100" t="s">
        <v>443</v>
      </c>
      <c r="AH772" s="100" t="s">
        <v>647</v>
      </c>
      <c r="AI772" s="100" t="s">
        <v>370</v>
      </c>
      <c r="AJ772">
        <f t="shared" si="55"/>
        <v>74</v>
      </c>
      <c r="AK772" t="str">
        <f t="shared" si="53"/>
        <v>Not Include</v>
      </c>
      <c r="AN772" t="s">
        <v>724</v>
      </c>
    </row>
    <row r="773" spans="31:40">
      <c r="AE773" t="str">
        <f t="shared" si="54"/>
        <v>Not includedNot Include75</v>
      </c>
      <c r="AF773" t="str">
        <f t="shared" si="52"/>
        <v>Not included</v>
      </c>
      <c r="AG773" s="100" t="s">
        <v>443</v>
      </c>
      <c r="AH773" s="100" t="s">
        <v>647</v>
      </c>
      <c r="AI773" s="100" t="s">
        <v>1138</v>
      </c>
      <c r="AJ773">
        <f t="shared" si="55"/>
        <v>75</v>
      </c>
      <c r="AK773" t="str">
        <f t="shared" si="53"/>
        <v>Not Include</v>
      </c>
      <c r="AN773" t="s">
        <v>724</v>
      </c>
    </row>
    <row r="774" spans="31:40">
      <c r="AE774" t="str">
        <f t="shared" si="54"/>
        <v>Not includedNot Include76</v>
      </c>
      <c r="AF774" t="str">
        <f t="shared" si="52"/>
        <v>Not included</v>
      </c>
      <c r="AG774" s="100" t="s">
        <v>443</v>
      </c>
      <c r="AH774" s="100" t="s">
        <v>647</v>
      </c>
      <c r="AI774" s="100" t="s">
        <v>1139</v>
      </c>
      <c r="AJ774">
        <f t="shared" si="55"/>
        <v>76</v>
      </c>
      <c r="AK774" t="str">
        <f t="shared" si="53"/>
        <v>Not Include</v>
      </c>
      <c r="AN774" t="s">
        <v>724</v>
      </c>
    </row>
    <row r="775" spans="31:40">
      <c r="AE775" t="str">
        <f t="shared" si="54"/>
        <v>Not includedNot Include77</v>
      </c>
      <c r="AF775" t="str">
        <f t="shared" si="52"/>
        <v>Not included</v>
      </c>
      <c r="AG775" s="100" t="s">
        <v>443</v>
      </c>
      <c r="AH775" s="100" t="s">
        <v>647</v>
      </c>
      <c r="AI775" s="100" t="s">
        <v>1061</v>
      </c>
      <c r="AJ775">
        <f t="shared" si="55"/>
        <v>77</v>
      </c>
      <c r="AK775" t="str">
        <f t="shared" si="53"/>
        <v>Not Include</v>
      </c>
      <c r="AN775" t="s">
        <v>724</v>
      </c>
    </row>
    <row r="776" spans="31:40">
      <c r="AE776" t="str">
        <f t="shared" si="54"/>
        <v>Not includedNot Include78</v>
      </c>
      <c r="AF776" t="str">
        <f t="shared" si="52"/>
        <v>Not included</v>
      </c>
      <c r="AG776" s="100" t="s">
        <v>443</v>
      </c>
      <c r="AH776" s="100" t="s">
        <v>647</v>
      </c>
      <c r="AI776" s="100" t="s">
        <v>111</v>
      </c>
      <c r="AJ776">
        <f t="shared" si="55"/>
        <v>78</v>
      </c>
      <c r="AK776" t="str">
        <f t="shared" si="53"/>
        <v>Not Include</v>
      </c>
      <c r="AN776" t="s">
        <v>724</v>
      </c>
    </row>
    <row r="777" spans="31:40">
      <c r="AE777" t="str">
        <f t="shared" si="54"/>
        <v>Not includedNot Include79</v>
      </c>
      <c r="AF777" t="str">
        <f t="shared" si="52"/>
        <v>Not included</v>
      </c>
      <c r="AG777" s="100" t="s">
        <v>443</v>
      </c>
      <c r="AH777" s="100" t="s">
        <v>647</v>
      </c>
      <c r="AI777" s="100" t="s">
        <v>1062</v>
      </c>
      <c r="AJ777">
        <f t="shared" si="55"/>
        <v>79</v>
      </c>
      <c r="AK777" t="str">
        <f t="shared" si="53"/>
        <v>Not Include</v>
      </c>
      <c r="AN777" t="s">
        <v>724</v>
      </c>
    </row>
    <row r="778" spans="31:40">
      <c r="AE778" t="str">
        <f t="shared" si="54"/>
        <v>Not includedNot Include80</v>
      </c>
      <c r="AF778" t="str">
        <f t="shared" si="52"/>
        <v>Not included</v>
      </c>
      <c r="AG778" s="100" t="s">
        <v>443</v>
      </c>
      <c r="AH778" s="100" t="s">
        <v>647</v>
      </c>
      <c r="AI778" s="100" t="s">
        <v>870</v>
      </c>
      <c r="AJ778">
        <f t="shared" si="55"/>
        <v>80</v>
      </c>
      <c r="AK778" t="str">
        <f t="shared" si="53"/>
        <v>Not Include</v>
      </c>
      <c r="AN778" t="s">
        <v>724</v>
      </c>
    </row>
    <row r="779" spans="31:40">
      <c r="AE779" t="str">
        <f t="shared" si="54"/>
        <v>Not includedNot Include81</v>
      </c>
      <c r="AF779" t="str">
        <f t="shared" si="52"/>
        <v>Not included</v>
      </c>
      <c r="AG779" s="100" t="s">
        <v>443</v>
      </c>
      <c r="AH779" s="100" t="s">
        <v>647</v>
      </c>
      <c r="AI779" s="100" t="s">
        <v>1142</v>
      </c>
      <c r="AJ779">
        <f t="shared" si="55"/>
        <v>81</v>
      </c>
      <c r="AK779" t="str">
        <f t="shared" si="53"/>
        <v>Not Include</v>
      </c>
      <c r="AN779" t="s">
        <v>724</v>
      </c>
    </row>
    <row r="780" spans="31:40">
      <c r="AE780" t="str">
        <f t="shared" si="54"/>
        <v>Not includedNot Include82</v>
      </c>
      <c r="AF780" t="str">
        <f t="shared" si="52"/>
        <v>Not included</v>
      </c>
      <c r="AG780" s="100" t="s">
        <v>443</v>
      </c>
      <c r="AH780" s="100" t="s">
        <v>647</v>
      </c>
      <c r="AI780" s="100" t="s">
        <v>1144</v>
      </c>
      <c r="AJ780">
        <f t="shared" si="55"/>
        <v>82</v>
      </c>
      <c r="AK780" t="str">
        <f t="shared" si="53"/>
        <v>Not Include</v>
      </c>
      <c r="AN780" t="s">
        <v>724</v>
      </c>
    </row>
    <row r="781" spans="31:40">
      <c r="AE781" t="str">
        <f t="shared" si="54"/>
        <v>Not includedNot Include1</v>
      </c>
      <c r="AF781" t="str">
        <f t="shared" si="52"/>
        <v>Not included</v>
      </c>
      <c r="AG781" s="100" t="s">
        <v>443</v>
      </c>
      <c r="AH781" s="100" t="s">
        <v>1103</v>
      </c>
      <c r="AI781" s="100" t="s">
        <v>989</v>
      </c>
      <c r="AJ781">
        <f t="shared" si="55"/>
        <v>1</v>
      </c>
      <c r="AK781" t="str">
        <f t="shared" si="53"/>
        <v>Not Include</v>
      </c>
      <c r="AN781" t="s">
        <v>724</v>
      </c>
    </row>
    <row r="782" spans="31:40">
      <c r="AE782" t="str">
        <f t="shared" si="54"/>
        <v>Not includedNot Include2</v>
      </c>
      <c r="AF782" t="str">
        <f t="shared" si="52"/>
        <v>Not included</v>
      </c>
      <c r="AG782" s="100" t="s">
        <v>443</v>
      </c>
      <c r="AH782" s="100" t="s">
        <v>1103</v>
      </c>
      <c r="AI782" s="100" t="s">
        <v>878</v>
      </c>
      <c r="AJ782">
        <f t="shared" si="55"/>
        <v>2</v>
      </c>
      <c r="AK782" t="str">
        <f t="shared" si="53"/>
        <v>Not Include</v>
      </c>
      <c r="AN782" t="s">
        <v>724</v>
      </c>
    </row>
    <row r="783" spans="31:40">
      <c r="AE783" t="str">
        <f t="shared" si="54"/>
        <v>Not includedNot Include1</v>
      </c>
      <c r="AF783" t="str">
        <f t="shared" si="52"/>
        <v>Not included</v>
      </c>
      <c r="AG783" s="100" t="s">
        <v>443</v>
      </c>
      <c r="AH783" s="100" t="s">
        <v>1095</v>
      </c>
      <c r="AI783" s="100" t="s">
        <v>831</v>
      </c>
      <c r="AJ783">
        <f t="shared" si="55"/>
        <v>1</v>
      </c>
      <c r="AK783" t="str">
        <f t="shared" si="53"/>
        <v>Not Include</v>
      </c>
      <c r="AN783" t="s">
        <v>724</v>
      </c>
    </row>
    <row r="784" spans="31:40">
      <c r="AE784" t="str">
        <f t="shared" si="54"/>
        <v>Not includedNot Include2</v>
      </c>
      <c r="AF784" t="str">
        <f t="shared" si="52"/>
        <v>Not included</v>
      </c>
      <c r="AG784" s="100" t="s">
        <v>443</v>
      </c>
      <c r="AH784" s="100" t="s">
        <v>1095</v>
      </c>
      <c r="AI784" s="100" t="s">
        <v>833</v>
      </c>
      <c r="AJ784">
        <f t="shared" si="55"/>
        <v>2</v>
      </c>
      <c r="AK784" t="str">
        <f t="shared" si="53"/>
        <v>Not Include</v>
      </c>
      <c r="AN784" t="s">
        <v>724</v>
      </c>
    </row>
    <row r="785" spans="31:40">
      <c r="AE785" t="str">
        <f t="shared" si="54"/>
        <v>Not includedNot Include3</v>
      </c>
      <c r="AF785" t="str">
        <f t="shared" si="52"/>
        <v>Not included</v>
      </c>
      <c r="AG785" s="100" t="s">
        <v>443</v>
      </c>
      <c r="AH785" s="100" t="s">
        <v>1095</v>
      </c>
      <c r="AI785" s="100" t="s">
        <v>756</v>
      </c>
      <c r="AJ785">
        <f t="shared" si="55"/>
        <v>3</v>
      </c>
      <c r="AK785" t="str">
        <f t="shared" si="53"/>
        <v>Not Include</v>
      </c>
      <c r="AN785" t="s">
        <v>724</v>
      </c>
    </row>
    <row r="786" spans="31:40">
      <c r="AE786" t="str">
        <f t="shared" si="54"/>
        <v>Not includedNot Include4</v>
      </c>
      <c r="AF786" t="str">
        <f t="shared" si="52"/>
        <v>Not included</v>
      </c>
      <c r="AG786" s="100" t="s">
        <v>443</v>
      </c>
      <c r="AH786" s="100" t="s">
        <v>1095</v>
      </c>
      <c r="AI786" s="100" t="s">
        <v>1106</v>
      </c>
      <c r="AJ786">
        <f t="shared" si="55"/>
        <v>4</v>
      </c>
      <c r="AK786" t="str">
        <f t="shared" si="53"/>
        <v>Not Include</v>
      </c>
      <c r="AN786" t="s">
        <v>724</v>
      </c>
    </row>
    <row r="787" spans="31:40">
      <c r="AE787" t="str">
        <f t="shared" si="54"/>
        <v>Not includedNot Include5</v>
      </c>
      <c r="AF787" t="str">
        <f t="shared" si="52"/>
        <v>Not included</v>
      </c>
      <c r="AG787" s="100" t="s">
        <v>443</v>
      </c>
      <c r="AH787" s="100" t="s">
        <v>1095</v>
      </c>
      <c r="AI787" s="100" t="s">
        <v>1111</v>
      </c>
      <c r="AJ787">
        <f t="shared" si="55"/>
        <v>5</v>
      </c>
      <c r="AK787" t="str">
        <f t="shared" si="53"/>
        <v>Not Include</v>
      </c>
      <c r="AN787" t="s">
        <v>724</v>
      </c>
    </row>
    <row r="788" spans="31:40">
      <c r="AE788" t="str">
        <f t="shared" si="54"/>
        <v>Not includedNot Include6</v>
      </c>
      <c r="AF788" t="str">
        <f t="shared" si="52"/>
        <v>Not included</v>
      </c>
      <c r="AG788" s="100" t="s">
        <v>443</v>
      </c>
      <c r="AH788" s="100" t="s">
        <v>1095</v>
      </c>
      <c r="AI788" s="100" t="s">
        <v>1116</v>
      </c>
      <c r="AJ788">
        <f t="shared" si="55"/>
        <v>6</v>
      </c>
      <c r="AK788" t="str">
        <f t="shared" si="53"/>
        <v>Not Include</v>
      </c>
      <c r="AN788" t="s">
        <v>724</v>
      </c>
    </row>
    <row r="789" spans="31:40">
      <c r="AE789" t="str">
        <f t="shared" si="54"/>
        <v>Not includedNot Include7</v>
      </c>
      <c r="AF789" t="str">
        <f t="shared" si="52"/>
        <v>Not included</v>
      </c>
      <c r="AG789" s="100" t="s">
        <v>443</v>
      </c>
      <c r="AH789" s="100" t="s">
        <v>1095</v>
      </c>
      <c r="AI789" s="100" t="s">
        <v>1117</v>
      </c>
      <c r="AJ789">
        <f t="shared" si="55"/>
        <v>7</v>
      </c>
      <c r="AK789" t="str">
        <f t="shared" si="53"/>
        <v>Not Include</v>
      </c>
      <c r="AN789" t="s">
        <v>724</v>
      </c>
    </row>
    <row r="790" spans="31:40">
      <c r="AE790" t="str">
        <f t="shared" si="54"/>
        <v>Not includedNot Include8</v>
      </c>
      <c r="AF790" t="str">
        <f t="shared" si="52"/>
        <v>Not included</v>
      </c>
      <c r="AG790" s="100" t="s">
        <v>443</v>
      </c>
      <c r="AH790" s="100" t="s">
        <v>1095</v>
      </c>
      <c r="AI790" s="100" t="s">
        <v>1118</v>
      </c>
      <c r="AJ790">
        <f t="shared" si="55"/>
        <v>8</v>
      </c>
      <c r="AK790" t="str">
        <f t="shared" si="53"/>
        <v>Not Include</v>
      </c>
      <c r="AN790" t="s">
        <v>724</v>
      </c>
    </row>
    <row r="791" spans="31:40">
      <c r="AE791" t="str">
        <f t="shared" si="54"/>
        <v>Not includedNot Include9</v>
      </c>
      <c r="AF791" t="str">
        <f t="shared" si="52"/>
        <v>Not included</v>
      </c>
      <c r="AG791" s="100" t="s">
        <v>443</v>
      </c>
      <c r="AH791" s="100" t="s">
        <v>1095</v>
      </c>
      <c r="AI791" s="100" t="s">
        <v>1119</v>
      </c>
      <c r="AJ791">
        <f t="shared" si="55"/>
        <v>9</v>
      </c>
      <c r="AK791" t="str">
        <f t="shared" si="53"/>
        <v>Not Include</v>
      </c>
      <c r="AN791" t="s">
        <v>724</v>
      </c>
    </row>
    <row r="792" spans="31:40">
      <c r="AE792" t="str">
        <f t="shared" si="54"/>
        <v>Not includedNot Include10</v>
      </c>
      <c r="AF792" t="str">
        <f t="shared" si="52"/>
        <v>Not included</v>
      </c>
      <c r="AG792" s="100" t="s">
        <v>443</v>
      </c>
      <c r="AH792" s="100" t="s">
        <v>1095</v>
      </c>
      <c r="AI792" s="100" t="s">
        <v>1121</v>
      </c>
      <c r="AJ792">
        <f t="shared" si="55"/>
        <v>10</v>
      </c>
      <c r="AK792" t="str">
        <f t="shared" si="53"/>
        <v>Not Include</v>
      </c>
      <c r="AN792" t="s">
        <v>724</v>
      </c>
    </row>
    <row r="793" spans="31:40">
      <c r="AE793" t="str">
        <f t="shared" si="54"/>
        <v>Not includedNot Include11</v>
      </c>
      <c r="AF793" t="str">
        <f t="shared" si="52"/>
        <v>Not included</v>
      </c>
      <c r="AG793" s="100" t="s">
        <v>443</v>
      </c>
      <c r="AH793" s="100" t="s">
        <v>1095</v>
      </c>
      <c r="AI793" s="100" t="s">
        <v>770</v>
      </c>
      <c r="AJ793">
        <f t="shared" si="55"/>
        <v>11</v>
      </c>
      <c r="AK793" t="str">
        <f t="shared" si="53"/>
        <v>Not Include</v>
      </c>
      <c r="AN793" t="s">
        <v>724</v>
      </c>
    </row>
    <row r="794" spans="31:40">
      <c r="AE794" t="str">
        <f t="shared" si="54"/>
        <v>Not includedNot Include12</v>
      </c>
      <c r="AF794" t="str">
        <f t="shared" si="52"/>
        <v>Not included</v>
      </c>
      <c r="AG794" s="100" t="s">
        <v>443</v>
      </c>
      <c r="AH794" s="100" t="s">
        <v>1095</v>
      </c>
      <c r="AI794" s="100" t="s">
        <v>344</v>
      </c>
      <c r="AJ794">
        <f t="shared" si="55"/>
        <v>12</v>
      </c>
      <c r="AK794" t="str">
        <f t="shared" si="53"/>
        <v>Not Include</v>
      </c>
      <c r="AN794" t="s">
        <v>724</v>
      </c>
    </row>
    <row r="795" spans="31:40">
      <c r="AE795" t="str">
        <f t="shared" si="54"/>
        <v>Not includedNot Include13</v>
      </c>
      <c r="AF795" t="str">
        <f t="shared" si="52"/>
        <v>Not included</v>
      </c>
      <c r="AG795" s="100" t="s">
        <v>443</v>
      </c>
      <c r="AH795" s="100" t="s">
        <v>1095</v>
      </c>
      <c r="AI795" s="100" t="s">
        <v>1130</v>
      </c>
      <c r="AJ795">
        <f t="shared" si="55"/>
        <v>13</v>
      </c>
      <c r="AK795" t="str">
        <f t="shared" si="53"/>
        <v>Not Include</v>
      </c>
      <c r="AN795" t="s">
        <v>724</v>
      </c>
    </row>
    <row r="796" spans="31:40">
      <c r="AE796" t="str">
        <f t="shared" si="54"/>
        <v>Not includedNot Include14</v>
      </c>
      <c r="AF796" t="str">
        <f t="shared" si="52"/>
        <v>Not included</v>
      </c>
      <c r="AG796" s="100" t="s">
        <v>443</v>
      </c>
      <c r="AH796" s="100" t="s">
        <v>1095</v>
      </c>
      <c r="AI796" s="100" t="s">
        <v>1133</v>
      </c>
      <c r="AJ796">
        <f t="shared" si="55"/>
        <v>14</v>
      </c>
      <c r="AK796" t="str">
        <f t="shared" si="53"/>
        <v>Not Include</v>
      </c>
      <c r="AN796" t="s">
        <v>724</v>
      </c>
    </row>
    <row r="797" spans="31:40">
      <c r="AE797" t="str">
        <f t="shared" si="54"/>
        <v>Not includedNot Include15</v>
      </c>
      <c r="AF797" t="str">
        <f t="shared" si="52"/>
        <v>Not included</v>
      </c>
      <c r="AG797" s="100" t="s">
        <v>443</v>
      </c>
      <c r="AH797" s="100" t="s">
        <v>1095</v>
      </c>
      <c r="AI797" s="100" t="s">
        <v>1136</v>
      </c>
      <c r="AJ797">
        <f t="shared" si="55"/>
        <v>15</v>
      </c>
      <c r="AK797" t="str">
        <f t="shared" si="53"/>
        <v>Not Include</v>
      </c>
      <c r="AN797" t="s">
        <v>724</v>
      </c>
    </row>
    <row r="798" spans="31:40">
      <c r="AE798" t="str">
        <f t="shared" si="54"/>
        <v>Not includedNot Include16</v>
      </c>
      <c r="AF798" t="str">
        <f t="shared" si="52"/>
        <v>Not included</v>
      </c>
      <c r="AG798" s="100" t="s">
        <v>443</v>
      </c>
      <c r="AH798" s="100" t="s">
        <v>1095</v>
      </c>
      <c r="AI798" s="100" t="s">
        <v>1140</v>
      </c>
      <c r="AJ798">
        <f t="shared" si="55"/>
        <v>16</v>
      </c>
      <c r="AK798" t="str">
        <f t="shared" si="53"/>
        <v>Not Include</v>
      </c>
      <c r="AN798" t="s">
        <v>724</v>
      </c>
    </row>
    <row r="799" spans="31:40">
      <c r="AE799" t="str">
        <f t="shared" si="54"/>
        <v>Not includedNot Include17</v>
      </c>
      <c r="AF799" t="str">
        <f t="shared" si="52"/>
        <v>Not included</v>
      </c>
      <c r="AG799" s="100" t="s">
        <v>443</v>
      </c>
      <c r="AH799" s="100" t="s">
        <v>1095</v>
      </c>
      <c r="AI799" s="100" t="s">
        <v>1141</v>
      </c>
      <c r="AJ799">
        <f t="shared" si="55"/>
        <v>17</v>
      </c>
      <c r="AK799" t="str">
        <f t="shared" si="53"/>
        <v>Not Include</v>
      </c>
      <c r="AN799" t="s">
        <v>724</v>
      </c>
    </row>
    <row r="800" spans="31:40">
      <c r="AE800" t="str">
        <f t="shared" si="54"/>
        <v>Not includedNot Include18</v>
      </c>
      <c r="AF800" t="str">
        <f t="shared" si="52"/>
        <v>Not included</v>
      </c>
      <c r="AG800" s="100" t="s">
        <v>443</v>
      </c>
      <c r="AH800" s="100" t="s">
        <v>1095</v>
      </c>
      <c r="AI800" s="100" t="s">
        <v>1143</v>
      </c>
      <c r="AJ800">
        <f t="shared" si="55"/>
        <v>18</v>
      </c>
      <c r="AK800" t="str">
        <f t="shared" si="53"/>
        <v>Not Include</v>
      </c>
      <c r="AN800" t="s">
        <v>724</v>
      </c>
    </row>
    <row r="801" spans="31:40">
      <c r="AE801" t="str">
        <f t="shared" si="54"/>
        <v>Not includedNot Include1</v>
      </c>
      <c r="AF801" t="str">
        <f t="shared" si="52"/>
        <v>Not included</v>
      </c>
      <c r="AG801" s="100" t="s">
        <v>445</v>
      </c>
      <c r="AH801" s="100" t="s">
        <v>768</v>
      </c>
      <c r="AI801" s="100" t="s">
        <v>257</v>
      </c>
      <c r="AJ801">
        <f t="shared" si="55"/>
        <v>1</v>
      </c>
      <c r="AK801" t="str">
        <f t="shared" si="53"/>
        <v>Not Include</v>
      </c>
      <c r="AN801" t="s">
        <v>724</v>
      </c>
    </row>
    <row r="802" spans="31:40">
      <c r="AE802" t="str">
        <f t="shared" si="54"/>
        <v>Not includedNot Include2</v>
      </c>
      <c r="AF802" t="str">
        <f t="shared" si="52"/>
        <v>Not included</v>
      </c>
      <c r="AG802" s="100" t="s">
        <v>445</v>
      </c>
      <c r="AH802" s="100" t="s">
        <v>768</v>
      </c>
      <c r="AI802" s="100" t="s">
        <v>1147</v>
      </c>
      <c r="AJ802">
        <f t="shared" si="55"/>
        <v>2</v>
      </c>
      <c r="AK802" t="str">
        <f t="shared" si="53"/>
        <v>Not Include</v>
      </c>
      <c r="AN802" t="s">
        <v>724</v>
      </c>
    </row>
    <row r="803" spans="31:40">
      <c r="AE803" t="str">
        <f t="shared" si="54"/>
        <v>Not includedNot Include3</v>
      </c>
      <c r="AF803" t="str">
        <f t="shared" si="52"/>
        <v>Not included</v>
      </c>
      <c r="AG803" s="100" t="s">
        <v>445</v>
      </c>
      <c r="AH803" s="100" t="s">
        <v>768</v>
      </c>
      <c r="AI803" s="100" t="s">
        <v>831</v>
      </c>
      <c r="AJ803">
        <f t="shared" si="55"/>
        <v>3</v>
      </c>
      <c r="AK803" t="str">
        <f t="shared" si="53"/>
        <v>Not Include</v>
      </c>
      <c r="AN803" t="s">
        <v>724</v>
      </c>
    </row>
    <row r="804" spans="31:40">
      <c r="AE804" t="str">
        <f t="shared" si="54"/>
        <v>Not includedNot Include4</v>
      </c>
      <c r="AF804" t="str">
        <f t="shared" si="52"/>
        <v>Not included</v>
      </c>
      <c r="AG804" s="100" t="s">
        <v>445</v>
      </c>
      <c r="AH804" s="100" t="s">
        <v>768</v>
      </c>
      <c r="AI804" s="100" t="s">
        <v>833</v>
      </c>
      <c r="AJ804">
        <f t="shared" si="55"/>
        <v>4</v>
      </c>
      <c r="AK804" t="str">
        <f t="shared" si="53"/>
        <v>Not Include</v>
      </c>
      <c r="AN804" t="s">
        <v>724</v>
      </c>
    </row>
    <row r="805" spans="31:40">
      <c r="AE805" t="str">
        <f t="shared" si="54"/>
        <v>Not includedNot Include5</v>
      </c>
      <c r="AF805" t="str">
        <f t="shared" si="52"/>
        <v>Not included</v>
      </c>
      <c r="AG805" s="100" t="s">
        <v>445</v>
      </c>
      <c r="AH805" s="100" t="s">
        <v>768</v>
      </c>
      <c r="AI805" s="100" t="s">
        <v>1098</v>
      </c>
      <c r="AJ805">
        <f t="shared" si="55"/>
        <v>5</v>
      </c>
      <c r="AK805" t="str">
        <f t="shared" si="53"/>
        <v>Not Include</v>
      </c>
      <c r="AN805" t="s">
        <v>724</v>
      </c>
    </row>
    <row r="806" spans="31:40">
      <c r="AE806" t="str">
        <f t="shared" si="54"/>
        <v>Not includedNot Include6</v>
      </c>
      <c r="AF806" t="str">
        <f t="shared" si="52"/>
        <v>Not included</v>
      </c>
      <c r="AG806" s="100" t="s">
        <v>445</v>
      </c>
      <c r="AH806" s="100" t="s">
        <v>768</v>
      </c>
      <c r="AI806" s="100" t="s">
        <v>387</v>
      </c>
      <c r="AJ806">
        <f t="shared" si="55"/>
        <v>6</v>
      </c>
      <c r="AK806" t="str">
        <f t="shared" si="53"/>
        <v>Not Include</v>
      </c>
      <c r="AN806" t="s">
        <v>724</v>
      </c>
    </row>
    <row r="807" spans="31:40">
      <c r="AE807" t="str">
        <f t="shared" si="54"/>
        <v>Not includedNot Include7</v>
      </c>
      <c r="AF807" t="str">
        <f t="shared" si="52"/>
        <v>Not included</v>
      </c>
      <c r="AG807" s="100" t="s">
        <v>445</v>
      </c>
      <c r="AH807" s="100" t="s">
        <v>768</v>
      </c>
      <c r="AI807" s="100" t="s">
        <v>1101</v>
      </c>
      <c r="AJ807">
        <f t="shared" si="55"/>
        <v>7</v>
      </c>
      <c r="AK807" t="str">
        <f t="shared" si="53"/>
        <v>Not Include</v>
      </c>
      <c r="AN807" t="s">
        <v>724</v>
      </c>
    </row>
    <row r="808" spans="31:40">
      <c r="AE808" t="str">
        <f t="shared" si="54"/>
        <v>Not includedNot Include8</v>
      </c>
      <c r="AF808" t="str">
        <f t="shared" si="52"/>
        <v>Not included</v>
      </c>
      <c r="AG808" s="100" t="s">
        <v>445</v>
      </c>
      <c r="AH808" s="100" t="s">
        <v>768</v>
      </c>
      <c r="AI808" s="100" t="s">
        <v>1149</v>
      </c>
      <c r="AJ808">
        <f t="shared" si="55"/>
        <v>8</v>
      </c>
      <c r="AK808" t="str">
        <f t="shared" si="53"/>
        <v>Not Include</v>
      </c>
      <c r="AN808" t="s">
        <v>724</v>
      </c>
    </row>
    <row r="809" spans="31:40">
      <c r="AE809" t="str">
        <f t="shared" si="54"/>
        <v>Not includedNot Include9</v>
      </c>
      <c r="AF809" t="str">
        <f t="shared" si="52"/>
        <v>Not included</v>
      </c>
      <c r="AG809" s="100" t="s">
        <v>445</v>
      </c>
      <c r="AH809" s="100" t="s">
        <v>768</v>
      </c>
      <c r="AI809" s="100" t="s">
        <v>993</v>
      </c>
      <c r="AJ809">
        <f t="shared" si="55"/>
        <v>9</v>
      </c>
      <c r="AK809" t="str">
        <f t="shared" si="53"/>
        <v>Not Include</v>
      </c>
      <c r="AN809" t="s">
        <v>724</v>
      </c>
    </row>
    <row r="810" spans="31:40">
      <c r="AE810" t="str">
        <f t="shared" si="54"/>
        <v>Not includedNot Include10</v>
      </c>
      <c r="AF810" t="str">
        <f t="shared" si="52"/>
        <v>Not included</v>
      </c>
      <c r="AG810" s="100" t="s">
        <v>445</v>
      </c>
      <c r="AH810" s="100" t="s">
        <v>768</v>
      </c>
      <c r="AI810" s="100" t="s">
        <v>434</v>
      </c>
      <c r="AJ810">
        <f t="shared" si="55"/>
        <v>10</v>
      </c>
      <c r="AK810" t="str">
        <f t="shared" si="53"/>
        <v>Not Include</v>
      </c>
      <c r="AN810" t="s">
        <v>724</v>
      </c>
    </row>
    <row r="811" spans="31:40">
      <c r="AE811" t="str">
        <f t="shared" si="54"/>
        <v>Not includedNot Include11</v>
      </c>
      <c r="AF811" t="str">
        <f t="shared" si="52"/>
        <v>Not included</v>
      </c>
      <c r="AG811" s="100" t="s">
        <v>445</v>
      </c>
      <c r="AH811" s="100" t="s">
        <v>768</v>
      </c>
      <c r="AI811" s="100" t="s">
        <v>759</v>
      </c>
      <c r="AJ811">
        <f t="shared" si="55"/>
        <v>11</v>
      </c>
      <c r="AK811" t="str">
        <f t="shared" si="53"/>
        <v>Not Include</v>
      </c>
      <c r="AN811" t="s">
        <v>724</v>
      </c>
    </row>
    <row r="812" spans="31:40">
      <c r="AE812" t="str">
        <f t="shared" si="54"/>
        <v>Not includedNot Include12</v>
      </c>
      <c r="AF812" t="str">
        <f t="shared" si="52"/>
        <v>Not included</v>
      </c>
      <c r="AG812" s="100" t="s">
        <v>445</v>
      </c>
      <c r="AH812" s="100" t="s">
        <v>768</v>
      </c>
      <c r="AI812" s="100" t="s">
        <v>1003</v>
      </c>
      <c r="AJ812">
        <f t="shared" si="55"/>
        <v>12</v>
      </c>
      <c r="AK812" t="str">
        <f t="shared" si="53"/>
        <v>Not Include</v>
      </c>
      <c r="AN812" t="s">
        <v>724</v>
      </c>
    </row>
    <row r="813" spans="31:40">
      <c r="AE813" t="str">
        <f t="shared" si="54"/>
        <v>Not includedNot Include13</v>
      </c>
      <c r="AF813" t="str">
        <f t="shared" si="52"/>
        <v>Not included</v>
      </c>
      <c r="AG813" s="100" t="s">
        <v>445</v>
      </c>
      <c r="AH813" s="100" t="s">
        <v>768</v>
      </c>
      <c r="AI813" s="100" t="s">
        <v>760</v>
      </c>
      <c r="AJ813">
        <f t="shared" si="55"/>
        <v>13</v>
      </c>
      <c r="AK813" t="str">
        <f t="shared" si="53"/>
        <v>Not Include</v>
      </c>
      <c r="AN813" t="s">
        <v>724</v>
      </c>
    </row>
    <row r="814" spans="31:40">
      <c r="AE814" t="str">
        <f t="shared" si="54"/>
        <v>Not includedNot Include14</v>
      </c>
      <c r="AF814" t="str">
        <f t="shared" si="52"/>
        <v>Not included</v>
      </c>
      <c r="AG814" s="100" t="s">
        <v>445</v>
      </c>
      <c r="AH814" s="100" t="s">
        <v>768</v>
      </c>
      <c r="AI814" s="100" t="s">
        <v>844</v>
      </c>
      <c r="AJ814">
        <f t="shared" si="55"/>
        <v>14</v>
      </c>
      <c r="AK814" t="str">
        <f t="shared" si="53"/>
        <v>Not Include</v>
      </c>
      <c r="AN814" t="s">
        <v>724</v>
      </c>
    </row>
    <row r="815" spans="31:40">
      <c r="AE815" t="str">
        <f t="shared" si="54"/>
        <v>Not includedNot Include15</v>
      </c>
      <c r="AF815" t="str">
        <f t="shared" si="52"/>
        <v>Not included</v>
      </c>
      <c r="AG815" s="100" t="s">
        <v>445</v>
      </c>
      <c r="AH815" s="100" t="s">
        <v>768</v>
      </c>
      <c r="AI815" s="100" t="s">
        <v>846</v>
      </c>
      <c r="AJ815">
        <f t="shared" si="55"/>
        <v>15</v>
      </c>
      <c r="AK815" t="str">
        <f t="shared" si="53"/>
        <v>Not Include</v>
      </c>
      <c r="AN815" t="s">
        <v>724</v>
      </c>
    </row>
    <row r="816" spans="31:40">
      <c r="AE816" t="str">
        <f t="shared" si="54"/>
        <v>Not includedNot Include16</v>
      </c>
      <c r="AF816" t="str">
        <f t="shared" si="52"/>
        <v>Not included</v>
      </c>
      <c r="AG816" s="100" t="s">
        <v>445</v>
      </c>
      <c r="AH816" s="100" t="s">
        <v>768</v>
      </c>
      <c r="AI816" s="100" t="s">
        <v>933</v>
      </c>
      <c r="AJ816">
        <f t="shared" si="55"/>
        <v>16</v>
      </c>
      <c r="AK816" t="str">
        <f t="shared" si="53"/>
        <v>Not Include</v>
      </c>
      <c r="AN816" t="s">
        <v>724</v>
      </c>
    </row>
    <row r="817" spans="31:40">
      <c r="AE817" t="str">
        <f t="shared" si="54"/>
        <v>Not includedNot Include17</v>
      </c>
      <c r="AF817" t="str">
        <f t="shared" si="52"/>
        <v>Not included</v>
      </c>
      <c r="AG817" s="100" t="s">
        <v>445</v>
      </c>
      <c r="AH817" s="100" t="s">
        <v>768</v>
      </c>
      <c r="AI817" s="100" t="s">
        <v>1013</v>
      </c>
      <c r="AJ817">
        <f t="shared" si="55"/>
        <v>17</v>
      </c>
      <c r="AK817" t="str">
        <f t="shared" si="53"/>
        <v>Not Include</v>
      </c>
      <c r="AN817" t="s">
        <v>724</v>
      </c>
    </row>
    <row r="818" spans="31:40">
      <c r="AE818" t="str">
        <f t="shared" si="54"/>
        <v>Not includedNot Include18</v>
      </c>
      <c r="AF818" t="str">
        <f t="shared" si="52"/>
        <v>Not included</v>
      </c>
      <c r="AG818" s="100" t="s">
        <v>445</v>
      </c>
      <c r="AH818" s="100" t="s">
        <v>768</v>
      </c>
      <c r="AI818" s="100" t="s">
        <v>764</v>
      </c>
      <c r="AJ818">
        <f t="shared" si="55"/>
        <v>18</v>
      </c>
      <c r="AK818" t="str">
        <f t="shared" si="53"/>
        <v>Not Include</v>
      </c>
      <c r="AN818" t="s">
        <v>724</v>
      </c>
    </row>
    <row r="819" spans="31:40">
      <c r="AE819" t="str">
        <f t="shared" si="54"/>
        <v>Not includedNot Include19</v>
      </c>
      <c r="AF819" t="str">
        <f t="shared" si="52"/>
        <v>Not included</v>
      </c>
      <c r="AG819" s="100" t="s">
        <v>445</v>
      </c>
      <c r="AH819" s="100" t="s">
        <v>768</v>
      </c>
      <c r="AI819" s="100" t="s">
        <v>849</v>
      </c>
      <c r="AJ819">
        <f t="shared" si="55"/>
        <v>19</v>
      </c>
      <c r="AK819" t="str">
        <f t="shared" si="53"/>
        <v>Not Include</v>
      </c>
      <c r="AN819" t="s">
        <v>724</v>
      </c>
    </row>
    <row r="820" spans="31:40">
      <c r="AE820" t="str">
        <f t="shared" si="54"/>
        <v>Not includedNot Include20</v>
      </c>
      <c r="AF820" t="str">
        <f t="shared" si="52"/>
        <v>Not included</v>
      </c>
      <c r="AG820" s="100" t="s">
        <v>445</v>
      </c>
      <c r="AH820" s="100" t="s">
        <v>768</v>
      </c>
      <c r="AI820" s="100" t="s">
        <v>1157</v>
      </c>
      <c r="AJ820">
        <f t="shared" si="55"/>
        <v>20</v>
      </c>
      <c r="AK820" t="str">
        <f t="shared" si="53"/>
        <v>Not Include</v>
      </c>
      <c r="AN820" t="s">
        <v>724</v>
      </c>
    </row>
    <row r="821" spans="31:40">
      <c r="AE821" t="str">
        <f t="shared" si="54"/>
        <v>Not includedNot Include21</v>
      </c>
      <c r="AF821" t="str">
        <f t="shared" si="52"/>
        <v>Not included</v>
      </c>
      <c r="AG821" s="100" t="s">
        <v>445</v>
      </c>
      <c r="AH821" s="100" t="s">
        <v>768</v>
      </c>
      <c r="AI821" s="100" t="s">
        <v>1019</v>
      </c>
      <c r="AJ821">
        <f t="shared" si="55"/>
        <v>21</v>
      </c>
      <c r="AK821" t="str">
        <f t="shared" si="53"/>
        <v>Not Include</v>
      </c>
      <c r="AN821" t="s">
        <v>724</v>
      </c>
    </row>
    <row r="822" spans="31:40">
      <c r="AE822" t="str">
        <f t="shared" si="54"/>
        <v>Not includedNot Include22</v>
      </c>
      <c r="AF822" t="str">
        <f t="shared" si="52"/>
        <v>Not included</v>
      </c>
      <c r="AG822" s="100" t="s">
        <v>445</v>
      </c>
      <c r="AH822" s="100" t="s">
        <v>768</v>
      </c>
      <c r="AI822" s="100" t="s">
        <v>1158</v>
      </c>
      <c r="AJ822">
        <f t="shared" si="55"/>
        <v>22</v>
      </c>
      <c r="AK822" t="str">
        <f t="shared" si="53"/>
        <v>Not Include</v>
      </c>
      <c r="AN822" t="s">
        <v>724</v>
      </c>
    </row>
    <row r="823" spans="31:40">
      <c r="AE823" t="str">
        <f t="shared" si="54"/>
        <v>Not includedNot Include23</v>
      </c>
      <c r="AF823" t="str">
        <f t="shared" si="52"/>
        <v>Not included</v>
      </c>
      <c r="AG823" s="100" t="s">
        <v>445</v>
      </c>
      <c r="AH823" s="100" t="s">
        <v>768</v>
      </c>
      <c r="AI823" s="100" t="s">
        <v>265</v>
      </c>
      <c r="AJ823">
        <f t="shared" si="55"/>
        <v>23</v>
      </c>
      <c r="AK823" t="str">
        <f t="shared" si="53"/>
        <v>Not Include</v>
      </c>
      <c r="AN823" t="s">
        <v>724</v>
      </c>
    </row>
    <row r="824" spans="31:40">
      <c r="AE824" t="str">
        <f t="shared" si="54"/>
        <v>Not includedNot Include24</v>
      </c>
      <c r="AF824" t="str">
        <f t="shared" si="52"/>
        <v>Not included</v>
      </c>
      <c r="AG824" s="100" t="s">
        <v>445</v>
      </c>
      <c r="AH824" s="100" t="s">
        <v>768</v>
      </c>
      <c r="AI824" s="100" t="s">
        <v>1159</v>
      </c>
      <c r="AJ824">
        <f t="shared" si="55"/>
        <v>24</v>
      </c>
      <c r="AK824" t="str">
        <f t="shared" si="53"/>
        <v>Not Include</v>
      </c>
      <c r="AN824" t="s">
        <v>724</v>
      </c>
    </row>
    <row r="825" spans="31:40">
      <c r="AE825" t="str">
        <f t="shared" si="54"/>
        <v>Not includedNot Include25</v>
      </c>
      <c r="AF825" t="str">
        <f t="shared" si="52"/>
        <v>Not included</v>
      </c>
      <c r="AG825" s="100" t="s">
        <v>445</v>
      </c>
      <c r="AH825" s="100" t="s">
        <v>768</v>
      </c>
      <c r="AI825" s="100" t="s">
        <v>878</v>
      </c>
      <c r="AJ825">
        <f t="shared" si="55"/>
        <v>25</v>
      </c>
      <c r="AK825" t="str">
        <f t="shared" si="53"/>
        <v>Not Include</v>
      </c>
      <c r="AN825" t="s">
        <v>724</v>
      </c>
    </row>
    <row r="826" spans="31:40">
      <c r="AE826" t="str">
        <f t="shared" si="54"/>
        <v>Not includedNot Include26</v>
      </c>
      <c r="AF826" t="str">
        <f t="shared" si="52"/>
        <v>Not included</v>
      </c>
      <c r="AG826" s="100" t="s">
        <v>445</v>
      </c>
      <c r="AH826" s="100" t="s">
        <v>768</v>
      </c>
      <c r="AI826" s="100" t="s">
        <v>774</v>
      </c>
      <c r="AJ826">
        <f t="shared" si="55"/>
        <v>26</v>
      </c>
      <c r="AK826" t="str">
        <f t="shared" si="53"/>
        <v>Not Include</v>
      </c>
      <c r="AN826" t="s">
        <v>724</v>
      </c>
    </row>
    <row r="827" spans="31:40">
      <c r="AE827" t="str">
        <f t="shared" si="54"/>
        <v>Not includedNot Include27</v>
      </c>
      <c r="AF827" t="str">
        <f t="shared" si="52"/>
        <v>Not included</v>
      </c>
      <c r="AG827" s="100" t="s">
        <v>445</v>
      </c>
      <c r="AH827" s="100" t="s">
        <v>768</v>
      </c>
      <c r="AI827" s="100" t="s">
        <v>776</v>
      </c>
      <c r="AJ827">
        <f t="shared" si="55"/>
        <v>27</v>
      </c>
      <c r="AK827" t="str">
        <f t="shared" si="53"/>
        <v>Not Include</v>
      </c>
      <c r="AN827" t="s">
        <v>724</v>
      </c>
    </row>
    <row r="828" spans="31:40">
      <c r="AE828" t="str">
        <f t="shared" si="54"/>
        <v>Not includedNot Include28</v>
      </c>
      <c r="AF828" t="str">
        <f t="shared" si="52"/>
        <v>Not included</v>
      </c>
      <c r="AG828" s="100" t="s">
        <v>445</v>
      </c>
      <c r="AH828" s="100" t="s">
        <v>768</v>
      </c>
      <c r="AI828" s="100" t="s">
        <v>1163</v>
      </c>
      <c r="AJ828">
        <f t="shared" si="55"/>
        <v>28</v>
      </c>
      <c r="AK828" t="str">
        <f t="shared" si="53"/>
        <v>Not Include</v>
      </c>
      <c r="AN828" t="s">
        <v>724</v>
      </c>
    </row>
    <row r="829" spans="31:40">
      <c r="AE829" t="str">
        <f t="shared" si="54"/>
        <v>Not includedNot Include29</v>
      </c>
      <c r="AF829" t="str">
        <f t="shared" si="52"/>
        <v>Not included</v>
      </c>
      <c r="AG829" s="100" t="s">
        <v>445</v>
      </c>
      <c r="AH829" s="100" t="s">
        <v>768</v>
      </c>
      <c r="AI829" s="100" t="s">
        <v>856</v>
      </c>
      <c r="AJ829">
        <f t="shared" si="55"/>
        <v>29</v>
      </c>
      <c r="AK829" t="str">
        <f t="shared" si="53"/>
        <v>Not Include</v>
      </c>
      <c r="AN829" t="s">
        <v>724</v>
      </c>
    </row>
    <row r="830" spans="31:40">
      <c r="AE830" t="str">
        <f t="shared" si="54"/>
        <v>Not includedNot Include30</v>
      </c>
      <c r="AF830" t="str">
        <f t="shared" si="52"/>
        <v>Not included</v>
      </c>
      <c r="AG830" s="100" t="s">
        <v>445</v>
      </c>
      <c r="AH830" s="100" t="s">
        <v>768</v>
      </c>
      <c r="AI830" s="100" t="s">
        <v>474</v>
      </c>
      <c r="AJ830">
        <f t="shared" si="55"/>
        <v>30</v>
      </c>
      <c r="AK830" t="str">
        <f t="shared" si="53"/>
        <v>Not Include</v>
      </c>
      <c r="AN830" t="s">
        <v>724</v>
      </c>
    </row>
    <row r="831" spans="31:40">
      <c r="AE831" t="str">
        <f t="shared" si="54"/>
        <v>Not includedNot Include31</v>
      </c>
      <c r="AF831" t="str">
        <f t="shared" si="52"/>
        <v>Not included</v>
      </c>
      <c r="AG831" s="100" t="s">
        <v>445</v>
      </c>
      <c r="AH831" s="100" t="s">
        <v>768</v>
      </c>
      <c r="AI831" s="100" t="s">
        <v>1167</v>
      </c>
      <c r="AJ831">
        <f t="shared" si="55"/>
        <v>31</v>
      </c>
      <c r="AK831" t="str">
        <f t="shared" si="53"/>
        <v>Not Include</v>
      </c>
      <c r="AN831" t="s">
        <v>724</v>
      </c>
    </row>
    <row r="832" spans="31:40">
      <c r="AE832" t="str">
        <f t="shared" si="54"/>
        <v>Not includedNot Include32</v>
      </c>
      <c r="AF832" t="str">
        <f t="shared" si="52"/>
        <v>Not included</v>
      </c>
      <c r="AG832" s="100" t="s">
        <v>445</v>
      </c>
      <c r="AH832" s="100" t="s">
        <v>768</v>
      </c>
      <c r="AI832" s="100" t="s">
        <v>861</v>
      </c>
      <c r="AJ832">
        <f t="shared" si="55"/>
        <v>32</v>
      </c>
      <c r="AK832" t="str">
        <f t="shared" si="53"/>
        <v>Not Include</v>
      </c>
      <c r="AN832" t="s">
        <v>724</v>
      </c>
    </row>
    <row r="833" spans="31:40">
      <c r="AE833" t="str">
        <f t="shared" si="54"/>
        <v>Not includedNot Include33</v>
      </c>
      <c r="AF833" t="str">
        <f t="shared" si="52"/>
        <v>Not included</v>
      </c>
      <c r="AG833" s="100" t="s">
        <v>445</v>
      </c>
      <c r="AH833" s="100" t="s">
        <v>768</v>
      </c>
      <c r="AI833" s="100" t="s">
        <v>784</v>
      </c>
      <c r="AJ833">
        <f t="shared" si="55"/>
        <v>33</v>
      </c>
      <c r="AK833" t="str">
        <f t="shared" si="53"/>
        <v>Not Include</v>
      </c>
      <c r="AN833" t="s">
        <v>724</v>
      </c>
    </row>
    <row r="834" spans="31:40">
      <c r="AE834" t="str">
        <f t="shared" si="54"/>
        <v>Not includedNot Include34</v>
      </c>
      <c r="AF834" t="str">
        <f t="shared" ref="AF834:AF897" si="56">IFERROR(VLOOKUP(AG834,$Z$4:$AA$17,2,FALSE),"Not included")</f>
        <v>Not included</v>
      </c>
      <c r="AG834" s="100" t="s">
        <v>445</v>
      </c>
      <c r="AH834" s="100" t="s">
        <v>768</v>
      </c>
      <c r="AI834" s="100" t="s">
        <v>1169</v>
      </c>
      <c r="AJ834">
        <f t="shared" si="55"/>
        <v>34</v>
      </c>
      <c r="AK834" t="str">
        <f t="shared" ref="AK834:AK897" si="57">IF(AF834="Not included","Not Include",VLOOKUP(AH834,$AN$3:$AQ$104,3,FALSE))</f>
        <v>Not Include</v>
      </c>
      <c r="AN834" t="s">
        <v>724</v>
      </c>
    </row>
    <row r="835" spans="31:40">
      <c r="AE835" t="str">
        <f t="shared" ref="AE835:AE898" si="58">AF835&amp;AK835&amp;AJ835</f>
        <v>Not includedNot Include35</v>
      </c>
      <c r="AF835" t="str">
        <f t="shared" si="56"/>
        <v>Not included</v>
      </c>
      <c r="AG835" s="100" t="s">
        <v>445</v>
      </c>
      <c r="AH835" s="100" t="s">
        <v>768</v>
      </c>
      <c r="AI835" s="100" t="s">
        <v>1170</v>
      </c>
      <c r="AJ835">
        <f t="shared" ref="AJ835:AJ898" si="59">IF(AND(AG835=AG834,AH835=AH834),AJ834+1,1)</f>
        <v>35</v>
      </c>
      <c r="AK835" t="str">
        <f t="shared" si="57"/>
        <v>Not Include</v>
      </c>
      <c r="AN835" t="s">
        <v>724</v>
      </c>
    </row>
    <row r="836" spans="31:40">
      <c r="AE836" t="str">
        <f t="shared" si="58"/>
        <v>Not includedNot Include36</v>
      </c>
      <c r="AF836" t="str">
        <f t="shared" si="56"/>
        <v>Not included</v>
      </c>
      <c r="AG836" s="100" t="s">
        <v>445</v>
      </c>
      <c r="AH836" s="100" t="s">
        <v>768</v>
      </c>
      <c r="AI836" s="100" t="s">
        <v>864</v>
      </c>
      <c r="AJ836">
        <f t="shared" si="59"/>
        <v>36</v>
      </c>
      <c r="AK836" t="str">
        <f t="shared" si="57"/>
        <v>Not Include</v>
      </c>
      <c r="AN836" t="s">
        <v>724</v>
      </c>
    </row>
    <row r="837" spans="31:40">
      <c r="AE837" t="str">
        <f t="shared" si="58"/>
        <v>Not includedNot Include37</v>
      </c>
      <c r="AF837" t="str">
        <f t="shared" si="56"/>
        <v>Not included</v>
      </c>
      <c r="AG837" s="100" t="s">
        <v>445</v>
      </c>
      <c r="AH837" s="100" t="s">
        <v>768</v>
      </c>
      <c r="AI837" s="100" t="s">
        <v>787</v>
      </c>
      <c r="AJ837">
        <f t="shared" si="59"/>
        <v>37</v>
      </c>
      <c r="AK837" t="str">
        <f t="shared" si="57"/>
        <v>Not Include</v>
      </c>
      <c r="AN837" t="s">
        <v>724</v>
      </c>
    </row>
    <row r="838" spans="31:40">
      <c r="AE838" t="str">
        <f t="shared" si="58"/>
        <v>Not includedNot Include38</v>
      </c>
      <c r="AF838" t="str">
        <f t="shared" si="56"/>
        <v>Not included</v>
      </c>
      <c r="AG838" s="100" t="s">
        <v>445</v>
      </c>
      <c r="AH838" s="100" t="s">
        <v>768</v>
      </c>
      <c r="AI838" s="100" t="s">
        <v>1176</v>
      </c>
      <c r="AJ838">
        <f t="shared" si="59"/>
        <v>38</v>
      </c>
      <c r="AK838" t="str">
        <f t="shared" si="57"/>
        <v>Not Include</v>
      </c>
      <c r="AN838" t="s">
        <v>724</v>
      </c>
    </row>
    <row r="839" spans="31:40">
      <c r="AE839" t="str">
        <f t="shared" si="58"/>
        <v>Not includedNot Include39</v>
      </c>
      <c r="AF839" t="str">
        <f t="shared" si="56"/>
        <v>Not included</v>
      </c>
      <c r="AG839" s="100" t="s">
        <v>445</v>
      </c>
      <c r="AH839" s="100" t="s">
        <v>768</v>
      </c>
      <c r="AI839" s="100" t="s">
        <v>1178</v>
      </c>
      <c r="AJ839">
        <f t="shared" si="59"/>
        <v>39</v>
      </c>
      <c r="AK839" t="str">
        <f t="shared" si="57"/>
        <v>Not Include</v>
      </c>
      <c r="AN839" t="s">
        <v>724</v>
      </c>
    </row>
    <row r="840" spans="31:40">
      <c r="AE840" t="str">
        <f t="shared" si="58"/>
        <v>Not includedNot Include40</v>
      </c>
      <c r="AF840" t="str">
        <f t="shared" si="56"/>
        <v>Not included</v>
      </c>
      <c r="AG840" s="100" t="s">
        <v>445</v>
      </c>
      <c r="AH840" s="100" t="s">
        <v>768</v>
      </c>
      <c r="AI840" s="100" t="s">
        <v>370</v>
      </c>
      <c r="AJ840">
        <f t="shared" si="59"/>
        <v>40</v>
      </c>
      <c r="AK840" t="str">
        <f t="shared" si="57"/>
        <v>Not Include</v>
      </c>
      <c r="AN840" t="s">
        <v>724</v>
      </c>
    </row>
    <row r="841" spans="31:40">
      <c r="AE841" t="str">
        <f t="shared" si="58"/>
        <v>Not includedNot Include41</v>
      </c>
      <c r="AF841" t="str">
        <f t="shared" si="56"/>
        <v>Not included</v>
      </c>
      <c r="AG841" s="100" t="s">
        <v>445</v>
      </c>
      <c r="AH841" s="100" t="s">
        <v>768</v>
      </c>
      <c r="AI841" s="100" t="s">
        <v>1139</v>
      </c>
      <c r="AJ841">
        <f t="shared" si="59"/>
        <v>41</v>
      </c>
      <c r="AK841" t="str">
        <f t="shared" si="57"/>
        <v>Not Include</v>
      </c>
      <c r="AN841" t="s">
        <v>724</v>
      </c>
    </row>
    <row r="842" spans="31:40">
      <c r="AE842" t="str">
        <f t="shared" si="58"/>
        <v>Not includedNot Include42</v>
      </c>
      <c r="AF842" t="str">
        <f t="shared" si="56"/>
        <v>Not included</v>
      </c>
      <c r="AG842" s="100" t="s">
        <v>445</v>
      </c>
      <c r="AH842" s="100" t="s">
        <v>768</v>
      </c>
      <c r="AI842" s="100" t="s">
        <v>1062</v>
      </c>
      <c r="AJ842">
        <f t="shared" si="59"/>
        <v>42</v>
      </c>
      <c r="AK842" t="str">
        <f t="shared" si="57"/>
        <v>Not Include</v>
      </c>
      <c r="AN842" t="s">
        <v>724</v>
      </c>
    </row>
    <row r="843" spans="31:40">
      <c r="AE843" t="str">
        <f t="shared" si="58"/>
        <v>Not includedNot Include43</v>
      </c>
      <c r="AF843" t="str">
        <f t="shared" si="56"/>
        <v>Not included</v>
      </c>
      <c r="AG843" s="100" t="s">
        <v>445</v>
      </c>
      <c r="AH843" s="100" t="s">
        <v>768</v>
      </c>
      <c r="AI843" s="100" t="s">
        <v>1183</v>
      </c>
      <c r="AJ843">
        <f t="shared" si="59"/>
        <v>43</v>
      </c>
      <c r="AK843" t="str">
        <f t="shared" si="57"/>
        <v>Not Include</v>
      </c>
      <c r="AN843" t="s">
        <v>724</v>
      </c>
    </row>
    <row r="844" spans="31:40">
      <c r="AE844" t="str">
        <f t="shared" si="58"/>
        <v>Not includedNot Include44</v>
      </c>
      <c r="AF844" t="str">
        <f t="shared" si="56"/>
        <v>Not included</v>
      </c>
      <c r="AG844" s="100" t="s">
        <v>445</v>
      </c>
      <c r="AH844" s="100" t="s">
        <v>768</v>
      </c>
      <c r="AI844" s="100" t="s">
        <v>870</v>
      </c>
      <c r="AJ844">
        <f t="shared" si="59"/>
        <v>44</v>
      </c>
      <c r="AK844" t="str">
        <f t="shared" si="57"/>
        <v>Not Include</v>
      </c>
      <c r="AN844" t="s">
        <v>724</v>
      </c>
    </row>
    <row r="845" spans="31:40">
      <c r="AE845" t="str">
        <f t="shared" si="58"/>
        <v>Not includedNot Include1</v>
      </c>
      <c r="AF845" t="str">
        <f t="shared" si="56"/>
        <v>Not included</v>
      </c>
      <c r="AG845" s="100" t="s">
        <v>445</v>
      </c>
      <c r="AH845" s="100" t="s">
        <v>647</v>
      </c>
      <c r="AI845" s="100" t="s">
        <v>1146</v>
      </c>
      <c r="AJ845">
        <f t="shared" si="59"/>
        <v>1</v>
      </c>
      <c r="AK845" t="str">
        <f t="shared" si="57"/>
        <v>Not Include</v>
      </c>
      <c r="AN845" t="s">
        <v>724</v>
      </c>
    </row>
    <row r="846" spans="31:40">
      <c r="AE846" t="str">
        <f t="shared" si="58"/>
        <v>Not includedNot Include2</v>
      </c>
      <c r="AF846" t="str">
        <f t="shared" si="56"/>
        <v>Not included</v>
      </c>
      <c r="AG846" s="100" t="s">
        <v>445</v>
      </c>
      <c r="AH846" s="100" t="s">
        <v>647</v>
      </c>
      <c r="AI846" s="100" t="s">
        <v>398</v>
      </c>
      <c r="AJ846">
        <f t="shared" si="59"/>
        <v>2</v>
      </c>
      <c r="AK846" t="str">
        <f t="shared" si="57"/>
        <v>Not Include</v>
      </c>
      <c r="AN846" t="s">
        <v>724</v>
      </c>
    </row>
    <row r="847" spans="31:40">
      <c r="AE847" t="str">
        <f t="shared" si="58"/>
        <v>Not includedNot Include3</v>
      </c>
      <c r="AF847" t="str">
        <f t="shared" si="56"/>
        <v>Not included</v>
      </c>
      <c r="AG847" s="100" t="s">
        <v>445</v>
      </c>
      <c r="AH847" s="100" t="s">
        <v>647</v>
      </c>
      <c r="AI847" s="100" t="s">
        <v>1096</v>
      </c>
      <c r="AJ847">
        <f t="shared" si="59"/>
        <v>3</v>
      </c>
      <c r="AK847" t="str">
        <f t="shared" si="57"/>
        <v>Not Include</v>
      </c>
      <c r="AN847" t="s">
        <v>724</v>
      </c>
    </row>
    <row r="848" spans="31:40">
      <c r="AE848" t="str">
        <f t="shared" si="58"/>
        <v>Not includedNot Include4</v>
      </c>
      <c r="AF848" t="str">
        <f t="shared" si="56"/>
        <v>Not included</v>
      </c>
      <c r="AG848" s="100" t="s">
        <v>445</v>
      </c>
      <c r="AH848" s="100" t="s">
        <v>647</v>
      </c>
      <c r="AI848" s="100" t="s">
        <v>744</v>
      </c>
      <c r="AJ848">
        <f t="shared" si="59"/>
        <v>4</v>
      </c>
      <c r="AK848" t="str">
        <f t="shared" si="57"/>
        <v>Not Include</v>
      </c>
      <c r="AN848" t="s">
        <v>724</v>
      </c>
    </row>
    <row r="849" spans="31:40">
      <c r="AE849" t="str">
        <f t="shared" si="58"/>
        <v>Not includedNot Include5</v>
      </c>
      <c r="AF849" t="str">
        <f t="shared" si="56"/>
        <v>Not included</v>
      </c>
      <c r="AG849" s="100" t="s">
        <v>445</v>
      </c>
      <c r="AH849" s="100" t="s">
        <v>647</v>
      </c>
      <c r="AI849" s="100" t="s">
        <v>838</v>
      </c>
      <c r="AJ849">
        <f t="shared" si="59"/>
        <v>5</v>
      </c>
      <c r="AK849" t="str">
        <f t="shared" si="57"/>
        <v>Not Include</v>
      </c>
      <c r="AN849" t="s">
        <v>724</v>
      </c>
    </row>
    <row r="850" spans="31:40">
      <c r="AE850" t="str">
        <f t="shared" si="58"/>
        <v>Not includedNot Include6</v>
      </c>
      <c r="AF850" t="str">
        <f t="shared" si="56"/>
        <v>Not included</v>
      </c>
      <c r="AG850" s="100" t="s">
        <v>445</v>
      </c>
      <c r="AH850" s="100" t="s">
        <v>647</v>
      </c>
      <c r="AI850" s="100" t="s">
        <v>1148</v>
      </c>
      <c r="AJ850">
        <f t="shared" si="59"/>
        <v>6</v>
      </c>
      <c r="AK850" t="str">
        <f t="shared" si="57"/>
        <v>Not Include</v>
      </c>
      <c r="AN850" t="s">
        <v>724</v>
      </c>
    </row>
    <row r="851" spans="31:40">
      <c r="AE851" t="str">
        <f t="shared" si="58"/>
        <v>Not includedNot Include7</v>
      </c>
      <c r="AF851" t="str">
        <f t="shared" si="56"/>
        <v>Not included</v>
      </c>
      <c r="AG851" s="100" t="s">
        <v>445</v>
      </c>
      <c r="AH851" s="100" t="s">
        <v>647</v>
      </c>
      <c r="AI851" s="100" t="s">
        <v>1151</v>
      </c>
      <c r="AJ851">
        <f t="shared" si="59"/>
        <v>7</v>
      </c>
      <c r="AK851" t="str">
        <f t="shared" si="57"/>
        <v>Not Include</v>
      </c>
      <c r="AN851" t="s">
        <v>724</v>
      </c>
    </row>
    <row r="852" spans="31:40">
      <c r="AE852" t="str">
        <f t="shared" si="58"/>
        <v>Not includedNot Include8</v>
      </c>
      <c r="AF852" t="str">
        <f t="shared" si="56"/>
        <v>Not included</v>
      </c>
      <c r="AG852" s="100" t="s">
        <v>445</v>
      </c>
      <c r="AH852" s="100" t="s">
        <v>647</v>
      </c>
      <c r="AI852" s="100" t="s">
        <v>1153</v>
      </c>
      <c r="AJ852">
        <f t="shared" si="59"/>
        <v>8</v>
      </c>
      <c r="AK852" t="str">
        <f t="shared" si="57"/>
        <v>Not Include</v>
      </c>
      <c r="AN852" t="s">
        <v>724</v>
      </c>
    </row>
    <row r="853" spans="31:40">
      <c r="AE853" t="str">
        <f t="shared" si="58"/>
        <v>Not includedNot Include9</v>
      </c>
      <c r="AF853" t="str">
        <f t="shared" si="56"/>
        <v>Not included</v>
      </c>
      <c r="AG853" s="100" t="s">
        <v>445</v>
      </c>
      <c r="AH853" s="100" t="s">
        <v>647</v>
      </c>
      <c r="AI853" s="100" t="s">
        <v>1154</v>
      </c>
      <c r="AJ853">
        <f t="shared" si="59"/>
        <v>9</v>
      </c>
      <c r="AK853" t="str">
        <f t="shared" si="57"/>
        <v>Not Include</v>
      </c>
      <c r="AN853" t="s">
        <v>724</v>
      </c>
    </row>
    <row r="854" spans="31:40">
      <c r="AE854" t="str">
        <f t="shared" si="58"/>
        <v>Not includedNot Include10</v>
      </c>
      <c r="AF854" t="str">
        <f t="shared" si="56"/>
        <v>Not included</v>
      </c>
      <c r="AG854" s="100" t="s">
        <v>445</v>
      </c>
      <c r="AH854" s="100" t="s">
        <v>647</v>
      </c>
      <c r="AI854" s="100" t="s">
        <v>762</v>
      </c>
      <c r="AJ854">
        <f t="shared" si="59"/>
        <v>10</v>
      </c>
      <c r="AK854" t="str">
        <f t="shared" si="57"/>
        <v>Not Include</v>
      </c>
      <c r="AN854" t="s">
        <v>724</v>
      </c>
    </row>
    <row r="855" spans="31:40">
      <c r="AE855" t="str">
        <f t="shared" si="58"/>
        <v>Not includedNot Include11</v>
      </c>
      <c r="AF855" t="str">
        <f t="shared" si="56"/>
        <v>Not included</v>
      </c>
      <c r="AG855" s="100" t="s">
        <v>445</v>
      </c>
      <c r="AH855" s="100" t="s">
        <v>647</v>
      </c>
      <c r="AI855" s="100" t="s">
        <v>1155</v>
      </c>
      <c r="AJ855">
        <f t="shared" si="59"/>
        <v>11</v>
      </c>
      <c r="AK855" t="str">
        <f t="shared" si="57"/>
        <v>Not Include</v>
      </c>
      <c r="AN855" t="s">
        <v>724</v>
      </c>
    </row>
    <row r="856" spans="31:40">
      <c r="AE856" t="str">
        <f t="shared" si="58"/>
        <v>Not includedNot Include12</v>
      </c>
      <c r="AF856" t="str">
        <f t="shared" si="56"/>
        <v>Not included</v>
      </c>
      <c r="AG856" s="100" t="s">
        <v>445</v>
      </c>
      <c r="AH856" s="100" t="s">
        <v>647</v>
      </c>
      <c r="AI856" s="100" t="s">
        <v>1156</v>
      </c>
      <c r="AJ856">
        <f t="shared" si="59"/>
        <v>12</v>
      </c>
      <c r="AK856" t="str">
        <f t="shared" si="57"/>
        <v>Not Include</v>
      </c>
      <c r="AN856" t="s">
        <v>724</v>
      </c>
    </row>
    <row r="857" spans="31:40">
      <c r="AE857" t="str">
        <f t="shared" si="58"/>
        <v>Not includedNot Include13</v>
      </c>
      <c r="AF857" t="str">
        <f t="shared" si="56"/>
        <v>Not included</v>
      </c>
      <c r="AG857" s="100" t="s">
        <v>445</v>
      </c>
      <c r="AH857" s="100" t="s">
        <v>647</v>
      </c>
      <c r="AI857" s="100" t="s">
        <v>281</v>
      </c>
      <c r="AJ857">
        <f t="shared" si="59"/>
        <v>13</v>
      </c>
      <c r="AK857" t="str">
        <f t="shared" si="57"/>
        <v>Not Include</v>
      </c>
      <c r="AN857" t="s">
        <v>724</v>
      </c>
    </row>
    <row r="858" spans="31:40">
      <c r="AE858" t="str">
        <f t="shared" si="58"/>
        <v>Not includedNot Include14</v>
      </c>
      <c r="AF858" t="str">
        <f t="shared" si="56"/>
        <v>Not included</v>
      </c>
      <c r="AG858" s="100" t="s">
        <v>445</v>
      </c>
      <c r="AH858" s="100" t="s">
        <v>647</v>
      </c>
      <c r="AI858" s="100" t="s">
        <v>414</v>
      </c>
      <c r="AJ858">
        <f t="shared" si="59"/>
        <v>14</v>
      </c>
      <c r="AK858" t="str">
        <f t="shared" si="57"/>
        <v>Not Include</v>
      </c>
      <c r="AN858" t="s">
        <v>724</v>
      </c>
    </row>
    <row r="859" spans="31:40">
      <c r="AE859" t="str">
        <f t="shared" si="58"/>
        <v>Not includedNot Include15</v>
      </c>
      <c r="AF859" t="str">
        <f t="shared" si="56"/>
        <v>Not included</v>
      </c>
      <c r="AG859" s="100" t="s">
        <v>445</v>
      </c>
      <c r="AH859" s="100" t="s">
        <v>647</v>
      </c>
      <c r="AI859" s="100" t="s">
        <v>1120</v>
      </c>
      <c r="AJ859">
        <f t="shared" si="59"/>
        <v>15</v>
      </c>
      <c r="AK859" t="str">
        <f t="shared" si="57"/>
        <v>Not Include</v>
      </c>
      <c r="AN859" t="s">
        <v>724</v>
      </c>
    </row>
    <row r="860" spans="31:40">
      <c r="AE860" t="str">
        <f t="shared" si="58"/>
        <v>Not includedNot Include16</v>
      </c>
      <c r="AF860" t="str">
        <f t="shared" si="56"/>
        <v>Not included</v>
      </c>
      <c r="AG860" s="100" t="s">
        <v>445</v>
      </c>
      <c r="AH860" s="100" t="s">
        <v>647</v>
      </c>
      <c r="AI860" s="100" t="s">
        <v>769</v>
      </c>
      <c r="AJ860">
        <f t="shared" si="59"/>
        <v>16</v>
      </c>
      <c r="AK860" t="str">
        <f t="shared" si="57"/>
        <v>Not Include</v>
      </c>
      <c r="AN860" t="s">
        <v>724</v>
      </c>
    </row>
    <row r="861" spans="31:40">
      <c r="AE861" t="str">
        <f t="shared" si="58"/>
        <v>Not includedNot Include17</v>
      </c>
      <c r="AF861" t="str">
        <f t="shared" si="56"/>
        <v>Not included</v>
      </c>
      <c r="AG861" s="100" t="s">
        <v>445</v>
      </c>
      <c r="AH861" s="100" t="s">
        <v>647</v>
      </c>
      <c r="AI861" s="100" t="s">
        <v>944</v>
      </c>
      <c r="AJ861">
        <f t="shared" si="59"/>
        <v>17</v>
      </c>
      <c r="AK861" t="str">
        <f t="shared" si="57"/>
        <v>Not Include</v>
      </c>
      <c r="AN861" t="s">
        <v>724</v>
      </c>
    </row>
    <row r="862" spans="31:40">
      <c r="AE862" t="str">
        <f t="shared" si="58"/>
        <v>Not includedNot Include18</v>
      </c>
      <c r="AF862" t="str">
        <f t="shared" si="56"/>
        <v>Not included</v>
      </c>
      <c r="AG862" s="100" t="s">
        <v>445</v>
      </c>
      <c r="AH862" s="100" t="s">
        <v>647</v>
      </c>
      <c r="AI862" s="100" t="s">
        <v>779</v>
      </c>
      <c r="AJ862">
        <f t="shared" si="59"/>
        <v>18</v>
      </c>
      <c r="AK862" t="str">
        <f t="shared" si="57"/>
        <v>Not Include</v>
      </c>
      <c r="AN862" t="s">
        <v>724</v>
      </c>
    </row>
    <row r="863" spans="31:40">
      <c r="AE863" t="str">
        <f t="shared" si="58"/>
        <v>Not includedNot Include19</v>
      </c>
      <c r="AF863" t="str">
        <f t="shared" si="56"/>
        <v>Not included</v>
      </c>
      <c r="AG863" s="100" t="s">
        <v>445</v>
      </c>
      <c r="AH863" s="100" t="s">
        <v>647</v>
      </c>
      <c r="AI863" s="100" t="s">
        <v>780</v>
      </c>
      <c r="AJ863">
        <f t="shared" si="59"/>
        <v>19</v>
      </c>
      <c r="AK863" t="str">
        <f t="shared" si="57"/>
        <v>Not Include</v>
      </c>
      <c r="AN863" t="s">
        <v>724</v>
      </c>
    </row>
    <row r="864" spans="31:40">
      <c r="AE864" t="str">
        <f t="shared" si="58"/>
        <v>Not includedNot Include20</v>
      </c>
      <c r="AF864" t="str">
        <f t="shared" si="56"/>
        <v>Not included</v>
      </c>
      <c r="AG864" s="100" t="s">
        <v>445</v>
      </c>
      <c r="AH864" s="100" t="s">
        <v>647</v>
      </c>
      <c r="AI864" s="100" t="s">
        <v>269</v>
      </c>
      <c r="AJ864">
        <f t="shared" si="59"/>
        <v>20</v>
      </c>
      <c r="AK864" t="str">
        <f t="shared" si="57"/>
        <v>Not Include</v>
      </c>
      <c r="AN864" t="s">
        <v>724</v>
      </c>
    </row>
    <row r="865" spans="31:40">
      <c r="AE865" t="str">
        <f t="shared" si="58"/>
        <v>Not includedNot Include21</v>
      </c>
      <c r="AF865" t="str">
        <f t="shared" si="56"/>
        <v>Not included</v>
      </c>
      <c r="AG865" s="100" t="s">
        <v>445</v>
      </c>
      <c r="AH865" s="100" t="s">
        <v>647</v>
      </c>
      <c r="AI865" s="100" t="s">
        <v>219</v>
      </c>
      <c r="AJ865">
        <f t="shared" si="59"/>
        <v>21</v>
      </c>
      <c r="AK865" t="str">
        <f t="shared" si="57"/>
        <v>Not Include</v>
      </c>
      <c r="AN865" t="s">
        <v>724</v>
      </c>
    </row>
    <row r="866" spans="31:40">
      <c r="AE866" t="str">
        <f t="shared" si="58"/>
        <v>Not includedNot Include22</v>
      </c>
      <c r="AF866" t="str">
        <f t="shared" si="56"/>
        <v>Not included</v>
      </c>
      <c r="AG866" s="100" t="s">
        <v>445</v>
      </c>
      <c r="AH866" s="100" t="s">
        <v>647</v>
      </c>
      <c r="AI866" s="100" t="s">
        <v>1165</v>
      </c>
      <c r="AJ866">
        <f t="shared" si="59"/>
        <v>22</v>
      </c>
      <c r="AK866" t="str">
        <f t="shared" si="57"/>
        <v>Not Include</v>
      </c>
      <c r="AN866" t="s">
        <v>724</v>
      </c>
    </row>
    <row r="867" spans="31:40">
      <c r="AE867" t="str">
        <f t="shared" si="58"/>
        <v>Not includedNot Include23</v>
      </c>
      <c r="AF867" t="str">
        <f t="shared" si="56"/>
        <v>Not included</v>
      </c>
      <c r="AG867" s="100" t="s">
        <v>445</v>
      </c>
      <c r="AH867" s="100" t="s">
        <v>647</v>
      </c>
      <c r="AI867" s="100" t="s">
        <v>1166</v>
      </c>
      <c r="AJ867">
        <f t="shared" si="59"/>
        <v>23</v>
      </c>
      <c r="AK867" t="str">
        <f t="shared" si="57"/>
        <v>Not Include</v>
      </c>
      <c r="AN867" t="s">
        <v>724</v>
      </c>
    </row>
    <row r="868" spans="31:40">
      <c r="AE868" t="str">
        <f t="shared" si="58"/>
        <v>Not includedNot Include24</v>
      </c>
      <c r="AF868" t="str">
        <f t="shared" si="56"/>
        <v>Not included</v>
      </c>
      <c r="AG868" s="100" t="s">
        <v>445</v>
      </c>
      <c r="AH868" s="100" t="s">
        <v>647</v>
      </c>
      <c r="AI868" s="100" t="s">
        <v>781</v>
      </c>
      <c r="AJ868">
        <f t="shared" si="59"/>
        <v>24</v>
      </c>
      <c r="AK868" t="str">
        <f t="shared" si="57"/>
        <v>Not Include</v>
      </c>
      <c r="AN868" t="s">
        <v>724</v>
      </c>
    </row>
    <row r="869" spans="31:40">
      <c r="AE869" t="str">
        <f t="shared" si="58"/>
        <v>Not includedNot Include25</v>
      </c>
      <c r="AF869" t="str">
        <f t="shared" si="56"/>
        <v>Not included</v>
      </c>
      <c r="AG869" s="100" t="s">
        <v>445</v>
      </c>
      <c r="AH869" s="100" t="s">
        <v>647</v>
      </c>
      <c r="AI869" s="100" t="s">
        <v>783</v>
      </c>
      <c r="AJ869">
        <f t="shared" si="59"/>
        <v>25</v>
      </c>
      <c r="AK869" t="str">
        <f t="shared" si="57"/>
        <v>Not Include</v>
      </c>
      <c r="AN869" t="s">
        <v>724</v>
      </c>
    </row>
    <row r="870" spans="31:40">
      <c r="AE870" t="str">
        <f t="shared" si="58"/>
        <v>Not includedNot Include26</v>
      </c>
      <c r="AF870" t="str">
        <f t="shared" si="56"/>
        <v>Not included</v>
      </c>
      <c r="AG870" s="100" t="s">
        <v>445</v>
      </c>
      <c r="AH870" s="100" t="s">
        <v>647</v>
      </c>
      <c r="AI870" s="100" t="s">
        <v>1168</v>
      </c>
      <c r="AJ870">
        <f t="shared" si="59"/>
        <v>26</v>
      </c>
      <c r="AK870" t="str">
        <f t="shared" si="57"/>
        <v>Not Include</v>
      </c>
      <c r="AN870" t="s">
        <v>724</v>
      </c>
    </row>
    <row r="871" spans="31:40">
      <c r="AE871" t="str">
        <f t="shared" si="58"/>
        <v>Not includedNot Include27</v>
      </c>
      <c r="AF871" t="str">
        <f t="shared" si="56"/>
        <v>Not included</v>
      </c>
      <c r="AG871" s="100" t="s">
        <v>445</v>
      </c>
      <c r="AH871" s="100" t="s">
        <v>647</v>
      </c>
      <c r="AI871" s="100" t="s">
        <v>953</v>
      </c>
      <c r="AJ871">
        <f t="shared" si="59"/>
        <v>27</v>
      </c>
      <c r="AK871" t="str">
        <f t="shared" si="57"/>
        <v>Not Include</v>
      </c>
      <c r="AN871" t="s">
        <v>724</v>
      </c>
    </row>
    <row r="872" spans="31:40">
      <c r="AE872" t="str">
        <f t="shared" si="58"/>
        <v>Not includedNot Include28</v>
      </c>
      <c r="AF872" t="str">
        <f t="shared" si="56"/>
        <v>Not included</v>
      </c>
      <c r="AG872" s="100" t="s">
        <v>445</v>
      </c>
      <c r="AH872" s="100" t="s">
        <v>647</v>
      </c>
      <c r="AI872" s="100" t="s">
        <v>1172</v>
      </c>
      <c r="AJ872">
        <f t="shared" si="59"/>
        <v>28</v>
      </c>
      <c r="AK872" t="str">
        <f t="shared" si="57"/>
        <v>Not Include</v>
      </c>
      <c r="AN872" t="s">
        <v>724</v>
      </c>
    </row>
    <row r="873" spans="31:40">
      <c r="AE873" t="str">
        <f t="shared" si="58"/>
        <v>Not includedNot Include29</v>
      </c>
      <c r="AF873" t="str">
        <f t="shared" si="56"/>
        <v>Not included</v>
      </c>
      <c r="AG873" s="100" t="s">
        <v>445</v>
      </c>
      <c r="AH873" s="100" t="s">
        <v>647</v>
      </c>
      <c r="AI873" s="100" t="s">
        <v>1175</v>
      </c>
      <c r="AJ873">
        <f t="shared" si="59"/>
        <v>29</v>
      </c>
      <c r="AK873" t="str">
        <f t="shared" si="57"/>
        <v>Not Include</v>
      </c>
      <c r="AN873" t="s">
        <v>724</v>
      </c>
    </row>
    <row r="874" spans="31:40">
      <c r="AE874" t="str">
        <f t="shared" si="58"/>
        <v>Not includedNot Include30</v>
      </c>
      <c r="AF874" t="str">
        <f t="shared" si="56"/>
        <v>Not included</v>
      </c>
      <c r="AG874" s="100" t="s">
        <v>445</v>
      </c>
      <c r="AH874" s="100" t="s">
        <v>647</v>
      </c>
      <c r="AI874" s="100" t="s">
        <v>1177</v>
      </c>
      <c r="AJ874">
        <f t="shared" si="59"/>
        <v>30</v>
      </c>
      <c r="AK874" t="str">
        <f t="shared" si="57"/>
        <v>Not Include</v>
      </c>
      <c r="AN874" t="s">
        <v>724</v>
      </c>
    </row>
    <row r="875" spans="31:40">
      <c r="AE875" t="str">
        <f t="shared" si="58"/>
        <v>Not includedNot Include31</v>
      </c>
      <c r="AF875" t="str">
        <f t="shared" si="56"/>
        <v>Not included</v>
      </c>
      <c r="AG875" s="100" t="s">
        <v>445</v>
      </c>
      <c r="AH875" s="100" t="s">
        <v>647</v>
      </c>
      <c r="AI875" s="100" t="s">
        <v>1179</v>
      </c>
      <c r="AJ875">
        <f t="shared" si="59"/>
        <v>31</v>
      </c>
      <c r="AK875" t="str">
        <f t="shared" si="57"/>
        <v>Not Include</v>
      </c>
      <c r="AN875" t="s">
        <v>724</v>
      </c>
    </row>
    <row r="876" spans="31:40">
      <c r="AE876" t="str">
        <f t="shared" si="58"/>
        <v>Not includedNot Include32</v>
      </c>
      <c r="AF876" t="str">
        <f t="shared" si="56"/>
        <v>Not included</v>
      </c>
      <c r="AG876" s="100" t="s">
        <v>445</v>
      </c>
      <c r="AH876" s="100" t="s">
        <v>647</v>
      </c>
      <c r="AI876" s="100" t="s">
        <v>1180</v>
      </c>
      <c r="AJ876">
        <f t="shared" si="59"/>
        <v>32</v>
      </c>
      <c r="AK876" t="str">
        <f t="shared" si="57"/>
        <v>Not Include</v>
      </c>
      <c r="AN876" t="s">
        <v>724</v>
      </c>
    </row>
    <row r="877" spans="31:40">
      <c r="AE877" t="str">
        <f t="shared" si="58"/>
        <v>Not includedNot Include33</v>
      </c>
      <c r="AF877" t="str">
        <f t="shared" si="56"/>
        <v>Not included</v>
      </c>
      <c r="AG877" s="100" t="s">
        <v>445</v>
      </c>
      <c r="AH877" s="100" t="s">
        <v>647</v>
      </c>
      <c r="AI877" s="100" t="s">
        <v>1181</v>
      </c>
      <c r="AJ877">
        <f t="shared" si="59"/>
        <v>33</v>
      </c>
      <c r="AK877" t="str">
        <f t="shared" si="57"/>
        <v>Not Include</v>
      </c>
      <c r="AN877" t="s">
        <v>724</v>
      </c>
    </row>
    <row r="878" spans="31:40">
      <c r="AE878" t="str">
        <f t="shared" si="58"/>
        <v>Not includedNot Include34</v>
      </c>
      <c r="AF878" t="str">
        <f t="shared" si="56"/>
        <v>Not included</v>
      </c>
      <c r="AG878" s="100" t="s">
        <v>445</v>
      </c>
      <c r="AH878" s="100" t="s">
        <v>647</v>
      </c>
      <c r="AI878" s="100" t="s">
        <v>1061</v>
      </c>
      <c r="AJ878">
        <f t="shared" si="59"/>
        <v>34</v>
      </c>
      <c r="AK878" t="str">
        <f t="shared" si="57"/>
        <v>Not Include</v>
      </c>
      <c r="AN878" t="s">
        <v>724</v>
      </c>
    </row>
    <row r="879" spans="31:40">
      <c r="AE879" t="str">
        <f t="shared" si="58"/>
        <v>Not includedNot Include35</v>
      </c>
      <c r="AF879" t="str">
        <f t="shared" si="56"/>
        <v>Not included</v>
      </c>
      <c r="AG879" s="100" t="s">
        <v>445</v>
      </c>
      <c r="AH879" s="100" t="s">
        <v>647</v>
      </c>
      <c r="AI879" s="100" t="s">
        <v>1182</v>
      </c>
      <c r="AJ879">
        <f t="shared" si="59"/>
        <v>35</v>
      </c>
      <c r="AK879" t="str">
        <f t="shared" si="57"/>
        <v>Not Include</v>
      </c>
      <c r="AN879" t="s">
        <v>724</v>
      </c>
    </row>
    <row r="880" spans="31:40">
      <c r="AE880" t="str">
        <f t="shared" si="58"/>
        <v>Not includedNot Include36</v>
      </c>
      <c r="AF880" t="str">
        <f t="shared" si="56"/>
        <v>Not included</v>
      </c>
      <c r="AG880" s="100" t="s">
        <v>445</v>
      </c>
      <c r="AH880" s="100" t="s">
        <v>647</v>
      </c>
      <c r="AI880" s="100" t="s">
        <v>111</v>
      </c>
      <c r="AJ880">
        <f t="shared" si="59"/>
        <v>36</v>
      </c>
      <c r="AK880" t="str">
        <f t="shared" si="57"/>
        <v>Not Include</v>
      </c>
      <c r="AN880" t="s">
        <v>724</v>
      </c>
    </row>
    <row r="881" spans="31:40">
      <c r="AE881" t="str">
        <f t="shared" si="58"/>
        <v>Not includedNot Include1</v>
      </c>
      <c r="AF881" t="str">
        <f t="shared" si="56"/>
        <v>Not included</v>
      </c>
      <c r="AG881" s="100" t="s">
        <v>445</v>
      </c>
      <c r="AH881" s="100" t="s">
        <v>1103</v>
      </c>
      <c r="AI881" s="100" t="s">
        <v>1145</v>
      </c>
      <c r="AJ881">
        <f t="shared" si="59"/>
        <v>1</v>
      </c>
      <c r="AK881" t="str">
        <f t="shared" si="57"/>
        <v>Not Include</v>
      </c>
      <c r="AN881" t="s">
        <v>724</v>
      </c>
    </row>
    <row r="882" spans="31:40">
      <c r="AE882" t="str">
        <f t="shared" si="58"/>
        <v>Not includedNot Include2</v>
      </c>
      <c r="AF882" t="str">
        <f t="shared" si="56"/>
        <v>Not included</v>
      </c>
      <c r="AG882" s="100" t="s">
        <v>445</v>
      </c>
      <c r="AH882" s="100" t="s">
        <v>1103</v>
      </c>
      <c r="AI882" s="100" t="s">
        <v>1150</v>
      </c>
      <c r="AJ882">
        <f t="shared" si="59"/>
        <v>2</v>
      </c>
      <c r="AK882" t="str">
        <f t="shared" si="57"/>
        <v>Not Include</v>
      </c>
      <c r="AN882" t="s">
        <v>724</v>
      </c>
    </row>
    <row r="883" spans="31:40">
      <c r="AE883" t="str">
        <f t="shared" si="58"/>
        <v>Not includedNot Include3</v>
      </c>
      <c r="AF883" t="str">
        <f t="shared" si="56"/>
        <v>Not included</v>
      </c>
      <c r="AG883" s="100" t="s">
        <v>445</v>
      </c>
      <c r="AH883" s="100" t="s">
        <v>1103</v>
      </c>
      <c r="AI883" s="100" t="s">
        <v>1152</v>
      </c>
      <c r="AJ883">
        <f t="shared" si="59"/>
        <v>3</v>
      </c>
      <c r="AK883" t="str">
        <f t="shared" si="57"/>
        <v>Not Include</v>
      </c>
      <c r="AN883" t="s">
        <v>724</v>
      </c>
    </row>
    <row r="884" spans="31:40">
      <c r="AE884" t="str">
        <f t="shared" si="58"/>
        <v>Not includedNot Include4</v>
      </c>
      <c r="AF884" t="str">
        <f t="shared" si="56"/>
        <v>Not included</v>
      </c>
      <c r="AG884" s="100" t="s">
        <v>445</v>
      </c>
      <c r="AH884" s="100" t="s">
        <v>1103</v>
      </c>
      <c r="AI884" s="100" t="s">
        <v>1160</v>
      </c>
      <c r="AJ884">
        <f t="shared" si="59"/>
        <v>4</v>
      </c>
      <c r="AK884" t="str">
        <f t="shared" si="57"/>
        <v>Not Include</v>
      </c>
      <c r="AN884" t="s">
        <v>724</v>
      </c>
    </row>
    <row r="885" spans="31:40">
      <c r="AE885" t="str">
        <f t="shared" si="58"/>
        <v>Not includedNot Include5</v>
      </c>
      <c r="AF885" t="str">
        <f t="shared" si="56"/>
        <v>Not included</v>
      </c>
      <c r="AG885" s="100" t="s">
        <v>445</v>
      </c>
      <c r="AH885" s="100" t="s">
        <v>1103</v>
      </c>
      <c r="AI885" s="100" t="s">
        <v>1162</v>
      </c>
      <c r="AJ885">
        <f t="shared" si="59"/>
        <v>5</v>
      </c>
      <c r="AK885" t="str">
        <f t="shared" si="57"/>
        <v>Not Include</v>
      </c>
      <c r="AN885" t="s">
        <v>724</v>
      </c>
    </row>
    <row r="886" spans="31:40">
      <c r="AE886" t="str">
        <f t="shared" si="58"/>
        <v>Not includedNot Include6</v>
      </c>
      <c r="AF886" t="str">
        <f t="shared" si="56"/>
        <v>Not included</v>
      </c>
      <c r="AG886" s="100" t="s">
        <v>445</v>
      </c>
      <c r="AH886" s="100" t="s">
        <v>1103</v>
      </c>
      <c r="AI886" s="100" t="s">
        <v>1161</v>
      </c>
      <c r="AJ886">
        <f t="shared" si="59"/>
        <v>6</v>
      </c>
      <c r="AK886" t="str">
        <f t="shared" si="57"/>
        <v>Not Include</v>
      </c>
      <c r="AN886" t="s">
        <v>724</v>
      </c>
    </row>
    <row r="887" spans="31:40">
      <c r="AE887" t="str">
        <f t="shared" si="58"/>
        <v>Not includedNot Include7</v>
      </c>
      <c r="AF887" t="str">
        <f t="shared" si="56"/>
        <v>Not included</v>
      </c>
      <c r="AG887" s="100" t="s">
        <v>445</v>
      </c>
      <c r="AH887" s="100" t="s">
        <v>1103</v>
      </c>
      <c r="AI887" s="100" t="s">
        <v>777</v>
      </c>
      <c r="AJ887">
        <f t="shared" si="59"/>
        <v>7</v>
      </c>
      <c r="AK887" t="str">
        <f t="shared" si="57"/>
        <v>Not Include</v>
      </c>
      <c r="AN887" t="s">
        <v>724</v>
      </c>
    </row>
    <row r="888" spans="31:40">
      <c r="AE888" t="str">
        <f t="shared" si="58"/>
        <v>Not includedNot Include8</v>
      </c>
      <c r="AF888" t="str">
        <f t="shared" si="56"/>
        <v>Not included</v>
      </c>
      <c r="AG888" s="100" t="s">
        <v>445</v>
      </c>
      <c r="AH888" s="100" t="s">
        <v>1103</v>
      </c>
      <c r="AI888" s="100" t="s">
        <v>1164</v>
      </c>
      <c r="AJ888">
        <f t="shared" si="59"/>
        <v>8</v>
      </c>
      <c r="AK888" t="str">
        <f t="shared" si="57"/>
        <v>Not Include</v>
      </c>
      <c r="AN888" t="s">
        <v>724</v>
      </c>
    </row>
    <row r="889" spans="31:40">
      <c r="AE889" t="str">
        <f t="shared" si="58"/>
        <v>Not includedNot Include9</v>
      </c>
      <c r="AF889" t="str">
        <f t="shared" si="56"/>
        <v>Not included</v>
      </c>
      <c r="AG889" s="100" t="s">
        <v>445</v>
      </c>
      <c r="AH889" s="100" t="s">
        <v>1103</v>
      </c>
      <c r="AI889" s="100" t="s">
        <v>1171</v>
      </c>
      <c r="AJ889">
        <f t="shared" si="59"/>
        <v>9</v>
      </c>
      <c r="AK889" t="str">
        <f t="shared" si="57"/>
        <v>Not Include</v>
      </c>
      <c r="AN889" t="s">
        <v>724</v>
      </c>
    </row>
    <row r="890" spans="31:40">
      <c r="AE890" t="str">
        <f t="shared" si="58"/>
        <v>Not includedNot Include10</v>
      </c>
      <c r="AF890" t="str">
        <f t="shared" si="56"/>
        <v>Not included</v>
      </c>
      <c r="AG890" s="100" t="s">
        <v>445</v>
      </c>
      <c r="AH890" s="100" t="s">
        <v>1103</v>
      </c>
      <c r="AI890" s="100" t="s">
        <v>1173</v>
      </c>
      <c r="AJ890">
        <f t="shared" si="59"/>
        <v>10</v>
      </c>
      <c r="AK890" t="str">
        <f t="shared" si="57"/>
        <v>Not Include</v>
      </c>
      <c r="AN890" t="s">
        <v>724</v>
      </c>
    </row>
    <row r="891" spans="31:40">
      <c r="AE891" t="str">
        <f t="shared" si="58"/>
        <v>Not includedNot Include11</v>
      </c>
      <c r="AF891" t="str">
        <f t="shared" si="56"/>
        <v>Not included</v>
      </c>
      <c r="AG891" s="100" t="s">
        <v>445</v>
      </c>
      <c r="AH891" s="100" t="s">
        <v>1103</v>
      </c>
      <c r="AI891" s="100" t="s">
        <v>1174</v>
      </c>
      <c r="AJ891">
        <f t="shared" si="59"/>
        <v>11</v>
      </c>
      <c r="AK891" t="str">
        <f t="shared" si="57"/>
        <v>Not Include</v>
      </c>
      <c r="AN891" t="s">
        <v>724</v>
      </c>
    </row>
    <row r="892" spans="31:40">
      <c r="AE892" t="str">
        <f t="shared" si="58"/>
        <v>Not includedNot Include12</v>
      </c>
      <c r="AF892" t="str">
        <f t="shared" si="56"/>
        <v>Not included</v>
      </c>
      <c r="AG892" s="100" t="s">
        <v>445</v>
      </c>
      <c r="AH892" s="100" t="s">
        <v>1103</v>
      </c>
      <c r="AI892" s="100" t="s">
        <v>1184</v>
      </c>
      <c r="AJ892">
        <f t="shared" si="59"/>
        <v>12</v>
      </c>
      <c r="AK892" t="str">
        <f t="shared" si="57"/>
        <v>Not Include</v>
      </c>
      <c r="AN892" t="s">
        <v>724</v>
      </c>
    </row>
    <row r="893" spans="31:40">
      <c r="AE893" t="str">
        <f t="shared" si="58"/>
        <v>Not includedNot Include1</v>
      </c>
      <c r="AF893" t="str">
        <f t="shared" si="56"/>
        <v>Not included</v>
      </c>
      <c r="AG893" s="100" t="s">
        <v>449</v>
      </c>
      <c r="AH893" s="100" t="s">
        <v>157</v>
      </c>
      <c r="AI893" s="100" t="s">
        <v>387</v>
      </c>
      <c r="AJ893">
        <f t="shared" si="59"/>
        <v>1</v>
      </c>
      <c r="AK893" t="str">
        <f t="shared" si="57"/>
        <v>Not Include</v>
      </c>
      <c r="AN893" t="s">
        <v>724</v>
      </c>
    </row>
    <row r="894" spans="31:40">
      <c r="AE894" t="str">
        <f t="shared" si="58"/>
        <v>Not includedNot Include2</v>
      </c>
      <c r="AF894" t="str">
        <f t="shared" si="56"/>
        <v>Not included</v>
      </c>
      <c r="AG894" s="100" t="s">
        <v>449</v>
      </c>
      <c r="AH894" s="100" t="s">
        <v>157</v>
      </c>
      <c r="AI894" s="100" t="s">
        <v>1243</v>
      </c>
      <c r="AJ894">
        <f t="shared" si="59"/>
        <v>2</v>
      </c>
      <c r="AK894" t="str">
        <f t="shared" si="57"/>
        <v>Not Include</v>
      </c>
      <c r="AN894" t="s">
        <v>724</v>
      </c>
    </row>
    <row r="895" spans="31:40">
      <c r="AE895" t="str">
        <f t="shared" si="58"/>
        <v>Not includedNot Include3</v>
      </c>
      <c r="AF895" t="str">
        <f t="shared" si="56"/>
        <v>Not included</v>
      </c>
      <c r="AG895" s="100" t="s">
        <v>449</v>
      </c>
      <c r="AH895" s="100" t="s">
        <v>157</v>
      </c>
      <c r="AI895" s="100" t="s">
        <v>1108</v>
      </c>
      <c r="AJ895">
        <f t="shared" si="59"/>
        <v>3</v>
      </c>
      <c r="AK895" t="str">
        <f t="shared" si="57"/>
        <v>Not Include</v>
      </c>
      <c r="AN895" t="s">
        <v>724</v>
      </c>
    </row>
    <row r="896" spans="31:40">
      <c r="AE896" t="str">
        <f t="shared" si="58"/>
        <v>Not includedNot Include4</v>
      </c>
      <c r="AF896" t="str">
        <f t="shared" si="56"/>
        <v>Not included</v>
      </c>
      <c r="AG896" s="100" t="s">
        <v>449</v>
      </c>
      <c r="AH896" s="100" t="s">
        <v>157</v>
      </c>
      <c r="AI896" s="100" t="s">
        <v>1249</v>
      </c>
      <c r="AJ896">
        <f t="shared" si="59"/>
        <v>4</v>
      </c>
      <c r="AK896" t="str">
        <f t="shared" si="57"/>
        <v>Not Include</v>
      </c>
      <c r="AN896" t="s">
        <v>724</v>
      </c>
    </row>
    <row r="897" spans="31:40">
      <c r="AE897" t="str">
        <f t="shared" si="58"/>
        <v>Not includedNot Include5</v>
      </c>
      <c r="AF897" t="str">
        <f t="shared" si="56"/>
        <v>Not included</v>
      </c>
      <c r="AG897" s="100" t="s">
        <v>449</v>
      </c>
      <c r="AH897" s="100" t="s">
        <v>157</v>
      </c>
      <c r="AI897" s="100" t="s">
        <v>1109</v>
      </c>
      <c r="AJ897">
        <f t="shared" si="59"/>
        <v>5</v>
      </c>
      <c r="AK897" t="str">
        <f t="shared" si="57"/>
        <v>Not Include</v>
      </c>
      <c r="AN897" t="s">
        <v>724</v>
      </c>
    </row>
    <row r="898" spans="31:40">
      <c r="AE898" t="str">
        <f t="shared" si="58"/>
        <v>Not includedNot Include6</v>
      </c>
      <c r="AF898" t="str">
        <f t="shared" ref="AF898:AF961" si="60">IFERROR(VLOOKUP(AG898,$Z$4:$AA$17,2,FALSE),"Not included")</f>
        <v>Not included</v>
      </c>
      <c r="AG898" s="100" t="s">
        <v>449</v>
      </c>
      <c r="AH898" s="100" t="s">
        <v>157</v>
      </c>
      <c r="AI898" s="100" t="s">
        <v>1251</v>
      </c>
      <c r="AJ898">
        <f t="shared" si="59"/>
        <v>6</v>
      </c>
      <c r="AK898" t="str">
        <f t="shared" ref="AK898:AK961" si="61">IF(AF898="Not included","Not Include",VLOOKUP(AH898,$AN$3:$AQ$104,3,FALSE))</f>
        <v>Not Include</v>
      </c>
      <c r="AN898" t="s">
        <v>724</v>
      </c>
    </row>
    <row r="899" spans="31:40">
      <c r="AE899" t="str">
        <f t="shared" ref="AE899:AE962" si="62">AF899&amp;AK899&amp;AJ899</f>
        <v>Not includedNot Include7</v>
      </c>
      <c r="AF899" t="str">
        <f t="shared" si="60"/>
        <v>Not included</v>
      </c>
      <c r="AG899" s="100" t="s">
        <v>449</v>
      </c>
      <c r="AH899" s="100" t="s">
        <v>157</v>
      </c>
      <c r="AI899" s="100" t="s">
        <v>846</v>
      </c>
      <c r="AJ899">
        <f t="shared" ref="AJ899:AJ962" si="63">IF(AND(AG899=AG898,AH899=AH898),AJ898+1,1)</f>
        <v>7</v>
      </c>
      <c r="AK899" t="str">
        <f t="shared" si="61"/>
        <v>Not Include</v>
      </c>
      <c r="AN899" t="s">
        <v>724</v>
      </c>
    </row>
    <row r="900" spans="31:40">
      <c r="AE900" t="str">
        <f t="shared" si="62"/>
        <v>Not includedNot Include8</v>
      </c>
      <c r="AF900" t="str">
        <f t="shared" si="60"/>
        <v>Not included</v>
      </c>
      <c r="AG900" s="100" t="s">
        <v>449</v>
      </c>
      <c r="AH900" s="100" t="s">
        <v>157</v>
      </c>
      <c r="AI900" s="100" t="s">
        <v>1252</v>
      </c>
      <c r="AJ900">
        <f t="shared" si="63"/>
        <v>8</v>
      </c>
      <c r="AK900" t="str">
        <f t="shared" si="61"/>
        <v>Not Include</v>
      </c>
      <c r="AN900" t="s">
        <v>724</v>
      </c>
    </row>
    <row r="901" spans="31:40">
      <c r="AE901" t="str">
        <f t="shared" si="62"/>
        <v>Not includedNot Include9</v>
      </c>
      <c r="AF901" t="str">
        <f t="shared" si="60"/>
        <v>Not included</v>
      </c>
      <c r="AG901" s="100" t="s">
        <v>449</v>
      </c>
      <c r="AH901" s="100" t="s">
        <v>157</v>
      </c>
      <c r="AI901" s="100" t="s">
        <v>1253</v>
      </c>
      <c r="AJ901">
        <f t="shared" si="63"/>
        <v>9</v>
      </c>
      <c r="AK901" t="str">
        <f t="shared" si="61"/>
        <v>Not Include</v>
      </c>
      <c r="AN901" t="s">
        <v>724</v>
      </c>
    </row>
    <row r="902" spans="31:40">
      <c r="AE902" t="str">
        <f t="shared" si="62"/>
        <v>Not includedNot Include10</v>
      </c>
      <c r="AF902" t="str">
        <f t="shared" si="60"/>
        <v>Not included</v>
      </c>
      <c r="AG902" s="100" t="s">
        <v>449</v>
      </c>
      <c r="AH902" s="100" t="s">
        <v>157</v>
      </c>
      <c r="AI902" s="100" t="s">
        <v>933</v>
      </c>
      <c r="AJ902">
        <f t="shared" si="63"/>
        <v>10</v>
      </c>
      <c r="AK902" t="str">
        <f t="shared" si="61"/>
        <v>Not Include</v>
      </c>
      <c r="AN902" t="s">
        <v>724</v>
      </c>
    </row>
    <row r="903" spans="31:40">
      <c r="AE903" t="str">
        <f t="shared" si="62"/>
        <v>Not includedNot Include11</v>
      </c>
      <c r="AF903" t="str">
        <f t="shared" si="60"/>
        <v>Not included</v>
      </c>
      <c r="AG903" s="100" t="s">
        <v>449</v>
      </c>
      <c r="AH903" s="100" t="s">
        <v>157</v>
      </c>
      <c r="AI903" s="100" t="s">
        <v>1257</v>
      </c>
      <c r="AJ903">
        <f t="shared" si="63"/>
        <v>11</v>
      </c>
      <c r="AK903" t="str">
        <f t="shared" si="61"/>
        <v>Not Include</v>
      </c>
      <c r="AN903" t="s">
        <v>724</v>
      </c>
    </row>
    <row r="904" spans="31:40">
      <c r="AE904" t="str">
        <f t="shared" si="62"/>
        <v>Not includedNot Include12</v>
      </c>
      <c r="AF904" t="str">
        <f t="shared" si="60"/>
        <v>Not included</v>
      </c>
      <c r="AG904" s="100" t="s">
        <v>449</v>
      </c>
      <c r="AH904" s="100" t="s">
        <v>157</v>
      </c>
      <c r="AI904" s="100" t="s">
        <v>1258</v>
      </c>
      <c r="AJ904">
        <f t="shared" si="63"/>
        <v>12</v>
      </c>
      <c r="AK904" t="str">
        <f t="shared" si="61"/>
        <v>Not Include</v>
      </c>
      <c r="AN904" t="s">
        <v>724</v>
      </c>
    </row>
    <row r="905" spans="31:40">
      <c r="AE905" t="str">
        <f t="shared" si="62"/>
        <v>Not includedNot Include13</v>
      </c>
      <c r="AF905" t="str">
        <f t="shared" si="60"/>
        <v>Not included</v>
      </c>
      <c r="AG905" s="100" t="s">
        <v>449</v>
      </c>
      <c r="AH905" s="100" t="s">
        <v>157</v>
      </c>
      <c r="AI905" s="100" t="s">
        <v>1260</v>
      </c>
      <c r="AJ905">
        <f t="shared" si="63"/>
        <v>13</v>
      </c>
      <c r="AK905" t="str">
        <f t="shared" si="61"/>
        <v>Not Include</v>
      </c>
      <c r="AN905" t="s">
        <v>724</v>
      </c>
    </row>
    <row r="906" spans="31:40">
      <c r="AE906" t="str">
        <f t="shared" si="62"/>
        <v>Not includedNot Include14</v>
      </c>
      <c r="AF906" t="str">
        <f t="shared" si="60"/>
        <v>Not included</v>
      </c>
      <c r="AG906" s="100" t="s">
        <v>449</v>
      </c>
      <c r="AH906" s="100" t="s">
        <v>157</v>
      </c>
      <c r="AI906" s="100" t="s">
        <v>278</v>
      </c>
      <c r="AJ906">
        <f t="shared" si="63"/>
        <v>14</v>
      </c>
      <c r="AK906" t="str">
        <f t="shared" si="61"/>
        <v>Not Include</v>
      </c>
      <c r="AN906" t="s">
        <v>724</v>
      </c>
    </row>
    <row r="907" spans="31:40">
      <c r="AE907" t="str">
        <f t="shared" si="62"/>
        <v>Not includedNot Include15</v>
      </c>
      <c r="AF907" t="str">
        <f t="shared" si="60"/>
        <v>Not included</v>
      </c>
      <c r="AG907" s="100" t="s">
        <v>449</v>
      </c>
      <c r="AH907" s="100" t="s">
        <v>157</v>
      </c>
      <c r="AI907" s="100" t="s">
        <v>1263</v>
      </c>
      <c r="AJ907">
        <f t="shared" si="63"/>
        <v>15</v>
      </c>
      <c r="AK907" t="str">
        <f t="shared" si="61"/>
        <v>Not Include</v>
      </c>
      <c r="AN907" t="s">
        <v>724</v>
      </c>
    </row>
    <row r="908" spans="31:40">
      <c r="AE908" t="str">
        <f t="shared" si="62"/>
        <v>Not includedNot Include16</v>
      </c>
      <c r="AF908" t="str">
        <f t="shared" si="60"/>
        <v>Not included</v>
      </c>
      <c r="AG908" s="100" t="s">
        <v>449</v>
      </c>
      <c r="AH908" s="100" t="s">
        <v>157</v>
      </c>
      <c r="AI908" s="100" t="s">
        <v>268</v>
      </c>
      <c r="AJ908">
        <f t="shared" si="63"/>
        <v>16</v>
      </c>
      <c r="AK908" t="str">
        <f t="shared" si="61"/>
        <v>Not Include</v>
      </c>
      <c r="AN908" t="s">
        <v>724</v>
      </c>
    </row>
    <row r="909" spans="31:40">
      <c r="AE909" t="str">
        <f t="shared" si="62"/>
        <v>Not includedNot Include17</v>
      </c>
      <c r="AF909" t="str">
        <f t="shared" si="60"/>
        <v>Not included</v>
      </c>
      <c r="AG909" s="100" t="s">
        <v>449</v>
      </c>
      <c r="AH909" s="100" t="s">
        <v>157</v>
      </c>
      <c r="AI909" s="100" t="s">
        <v>1266</v>
      </c>
      <c r="AJ909">
        <f t="shared" si="63"/>
        <v>17</v>
      </c>
      <c r="AK909" t="str">
        <f t="shared" si="61"/>
        <v>Not Include</v>
      </c>
      <c r="AN909" t="s">
        <v>724</v>
      </c>
    </row>
    <row r="910" spans="31:40">
      <c r="AE910" t="str">
        <f t="shared" si="62"/>
        <v>Not includedNot Include18</v>
      </c>
      <c r="AF910" t="str">
        <f t="shared" si="60"/>
        <v>Not included</v>
      </c>
      <c r="AG910" s="100" t="s">
        <v>449</v>
      </c>
      <c r="AH910" s="100" t="s">
        <v>157</v>
      </c>
      <c r="AI910" s="100" t="s">
        <v>348</v>
      </c>
      <c r="AJ910">
        <f t="shared" si="63"/>
        <v>18</v>
      </c>
      <c r="AK910" t="str">
        <f t="shared" si="61"/>
        <v>Not Include</v>
      </c>
      <c r="AN910" t="s">
        <v>724</v>
      </c>
    </row>
    <row r="911" spans="31:40">
      <c r="AE911" t="str">
        <f t="shared" si="62"/>
        <v>Not includedNot Include19</v>
      </c>
      <c r="AF911" t="str">
        <f t="shared" si="60"/>
        <v>Not included</v>
      </c>
      <c r="AG911" s="100" t="s">
        <v>449</v>
      </c>
      <c r="AH911" s="100" t="s">
        <v>157</v>
      </c>
      <c r="AI911" s="100" t="s">
        <v>1270</v>
      </c>
      <c r="AJ911">
        <f t="shared" si="63"/>
        <v>19</v>
      </c>
      <c r="AK911" t="str">
        <f t="shared" si="61"/>
        <v>Not Include</v>
      </c>
      <c r="AN911" t="s">
        <v>724</v>
      </c>
    </row>
    <row r="912" spans="31:40">
      <c r="AE912" t="str">
        <f t="shared" si="62"/>
        <v>Not includedNot Include20</v>
      </c>
      <c r="AF912" t="str">
        <f t="shared" si="60"/>
        <v>Not included</v>
      </c>
      <c r="AG912" s="100" t="s">
        <v>449</v>
      </c>
      <c r="AH912" s="100" t="s">
        <v>157</v>
      </c>
      <c r="AI912" s="100" t="s">
        <v>864</v>
      </c>
      <c r="AJ912">
        <f t="shared" si="63"/>
        <v>20</v>
      </c>
      <c r="AK912" t="str">
        <f t="shared" si="61"/>
        <v>Not Include</v>
      </c>
      <c r="AN912" t="s">
        <v>724</v>
      </c>
    </row>
    <row r="913" spans="31:40">
      <c r="AE913" t="str">
        <f t="shared" si="62"/>
        <v>Not includedNot Include21</v>
      </c>
      <c r="AF913" t="str">
        <f t="shared" si="60"/>
        <v>Not included</v>
      </c>
      <c r="AG913" s="100" t="s">
        <v>449</v>
      </c>
      <c r="AH913" s="100" t="s">
        <v>157</v>
      </c>
      <c r="AI913" s="100" t="s">
        <v>1284</v>
      </c>
      <c r="AJ913">
        <f t="shared" si="63"/>
        <v>21</v>
      </c>
      <c r="AK913" t="str">
        <f t="shared" si="61"/>
        <v>Not Include</v>
      </c>
      <c r="AN913" t="s">
        <v>724</v>
      </c>
    </row>
    <row r="914" spans="31:40">
      <c r="AE914" t="str">
        <f t="shared" si="62"/>
        <v>Not includedNot Include22</v>
      </c>
      <c r="AF914" t="str">
        <f t="shared" si="60"/>
        <v>Not included</v>
      </c>
      <c r="AG914" s="100" t="s">
        <v>449</v>
      </c>
      <c r="AH914" s="100" t="s">
        <v>157</v>
      </c>
      <c r="AI914" s="100" t="s">
        <v>1288</v>
      </c>
      <c r="AJ914">
        <f t="shared" si="63"/>
        <v>22</v>
      </c>
      <c r="AK914" t="str">
        <f t="shared" si="61"/>
        <v>Not Include</v>
      </c>
      <c r="AN914" t="s">
        <v>724</v>
      </c>
    </row>
    <row r="915" spans="31:40">
      <c r="AE915" t="str">
        <f t="shared" si="62"/>
        <v>Not includedNot Include23</v>
      </c>
      <c r="AF915" t="str">
        <f t="shared" si="60"/>
        <v>Not included</v>
      </c>
      <c r="AG915" s="100" t="s">
        <v>449</v>
      </c>
      <c r="AH915" s="100" t="s">
        <v>157</v>
      </c>
      <c r="AI915" s="100" t="s">
        <v>1289</v>
      </c>
      <c r="AJ915">
        <f t="shared" si="63"/>
        <v>23</v>
      </c>
      <c r="AK915" t="str">
        <f t="shared" si="61"/>
        <v>Not Include</v>
      </c>
      <c r="AN915" t="s">
        <v>724</v>
      </c>
    </row>
    <row r="916" spans="31:40">
      <c r="AE916" t="str">
        <f t="shared" si="62"/>
        <v>Not includedNot Include24</v>
      </c>
      <c r="AF916" t="str">
        <f t="shared" si="60"/>
        <v>Not included</v>
      </c>
      <c r="AG916" s="100" t="s">
        <v>449</v>
      </c>
      <c r="AH916" s="100" t="s">
        <v>157</v>
      </c>
      <c r="AI916" s="100" t="s">
        <v>1293</v>
      </c>
      <c r="AJ916">
        <f t="shared" si="63"/>
        <v>24</v>
      </c>
      <c r="AK916" t="str">
        <f t="shared" si="61"/>
        <v>Not Include</v>
      </c>
      <c r="AN916" t="s">
        <v>724</v>
      </c>
    </row>
    <row r="917" spans="31:40">
      <c r="AE917" t="str">
        <f t="shared" si="62"/>
        <v>Not includedNot Include25</v>
      </c>
      <c r="AF917" t="str">
        <f t="shared" si="60"/>
        <v>Not included</v>
      </c>
      <c r="AG917" s="100" t="s">
        <v>449</v>
      </c>
      <c r="AH917" s="100" t="s">
        <v>157</v>
      </c>
      <c r="AI917" s="100" t="s">
        <v>1294</v>
      </c>
      <c r="AJ917">
        <f t="shared" si="63"/>
        <v>25</v>
      </c>
      <c r="AK917" t="str">
        <f t="shared" si="61"/>
        <v>Not Include</v>
      </c>
      <c r="AN917" t="s">
        <v>724</v>
      </c>
    </row>
    <row r="918" spans="31:40">
      <c r="AE918" t="str">
        <f t="shared" si="62"/>
        <v>Not includedNot Include1</v>
      </c>
      <c r="AF918" t="str">
        <f t="shared" si="60"/>
        <v>Not included</v>
      </c>
      <c r="AG918" s="100" t="s">
        <v>449</v>
      </c>
      <c r="AH918" s="100" t="s">
        <v>652</v>
      </c>
      <c r="AI918" s="100" t="s">
        <v>1235</v>
      </c>
      <c r="AJ918">
        <f t="shared" si="63"/>
        <v>1</v>
      </c>
      <c r="AK918" t="str">
        <f t="shared" si="61"/>
        <v>Not Include</v>
      </c>
      <c r="AN918" t="s">
        <v>724</v>
      </c>
    </row>
    <row r="919" spans="31:40">
      <c r="AE919" t="str">
        <f t="shared" si="62"/>
        <v>Not includedNot Include2</v>
      </c>
      <c r="AF919" t="str">
        <f t="shared" si="60"/>
        <v>Not included</v>
      </c>
      <c r="AG919" s="100" t="s">
        <v>449</v>
      </c>
      <c r="AH919" s="100" t="s">
        <v>652</v>
      </c>
      <c r="AI919" s="100" t="s">
        <v>277</v>
      </c>
      <c r="AJ919">
        <f t="shared" si="63"/>
        <v>2</v>
      </c>
      <c r="AK919" t="str">
        <f t="shared" si="61"/>
        <v>Not Include</v>
      </c>
      <c r="AN919" t="s">
        <v>724</v>
      </c>
    </row>
    <row r="920" spans="31:40">
      <c r="AE920" t="str">
        <f t="shared" si="62"/>
        <v>Not includedNot Include3</v>
      </c>
      <c r="AF920" t="str">
        <f t="shared" si="60"/>
        <v>Not included</v>
      </c>
      <c r="AG920" s="100" t="s">
        <v>449</v>
      </c>
      <c r="AH920" s="100" t="s">
        <v>652</v>
      </c>
      <c r="AI920" s="100" t="s">
        <v>993</v>
      </c>
      <c r="AJ920">
        <f t="shared" si="63"/>
        <v>3</v>
      </c>
      <c r="AK920" t="str">
        <f t="shared" si="61"/>
        <v>Not Include</v>
      </c>
      <c r="AN920" t="s">
        <v>724</v>
      </c>
    </row>
    <row r="921" spans="31:40">
      <c r="AE921" t="str">
        <f t="shared" si="62"/>
        <v>Not includedNot Include4</v>
      </c>
      <c r="AF921" t="str">
        <f t="shared" si="60"/>
        <v>Not included</v>
      </c>
      <c r="AG921" s="100" t="s">
        <v>449</v>
      </c>
      <c r="AH921" s="100" t="s">
        <v>652</v>
      </c>
      <c r="AI921" s="100" t="s">
        <v>1247</v>
      </c>
      <c r="AJ921">
        <f t="shared" si="63"/>
        <v>4</v>
      </c>
      <c r="AK921" t="str">
        <f t="shared" si="61"/>
        <v>Not Include</v>
      </c>
      <c r="AN921" t="s">
        <v>724</v>
      </c>
    </row>
    <row r="922" spans="31:40">
      <c r="AE922" t="str">
        <f t="shared" si="62"/>
        <v>Not includedNot Include5</v>
      </c>
      <c r="AF922" t="str">
        <f t="shared" si="60"/>
        <v>Not included</v>
      </c>
      <c r="AG922" s="100" t="s">
        <v>449</v>
      </c>
      <c r="AH922" s="100" t="s">
        <v>652</v>
      </c>
      <c r="AI922" s="100" t="s">
        <v>1248</v>
      </c>
      <c r="AJ922">
        <f t="shared" si="63"/>
        <v>5</v>
      </c>
      <c r="AK922" t="str">
        <f t="shared" si="61"/>
        <v>Not Include</v>
      </c>
      <c r="AN922" t="s">
        <v>724</v>
      </c>
    </row>
    <row r="923" spans="31:40">
      <c r="AE923" t="str">
        <f t="shared" si="62"/>
        <v>Not includedNot Include6</v>
      </c>
      <c r="AF923" t="str">
        <f t="shared" si="60"/>
        <v>Not included</v>
      </c>
      <c r="AG923" s="100" t="s">
        <v>449</v>
      </c>
      <c r="AH923" s="100" t="s">
        <v>652</v>
      </c>
      <c r="AI923" s="100" t="s">
        <v>822</v>
      </c>
      <c r="AJ923">
        <f t="shared" si="63"/>
        <v>6</v>
      </c>
      <c r="AK923" t="str">
        <f t="shared" si="61"/>
        <v>Not Include</v>
      </c>
      <c r="AN923" t="s">
        <v>724</v>
      </c>
    </row>
    <row r="924" spans="31:40">
      <c r="AE924" t="str">
        <f t="shared" si="62"/>
        <v>Not includedNot Include7</v>
      </c>
      <c r="AF924" t="str">
        <f t="shared" si="60"/>
        <v>Not included</v>
      </c>
      <c r="AG924" s="100" t="s">
        <v>449</v>
      </c>
      <c r="AH924" s="100" t="s">
        <v>652</v>
      </c>
      <c r="AI924" s="100" t="s">
        <v>1271</v>
      </c>
      <c r="AJ924">
        <f t="shared" si="63"/>
        <v>7</v>
      </c>
      <c r="AK924" t="str">
        <f t="shared" si="61"/>
        <v>Not Include</v>
      </c>
      <c r="AN924" t="s">
        <v>724</v>
      </c>
    </row>
    <row r="925" spans="31:40">
      <c r="AE925" t="str">
        <f t="shared" si="62"/>
        <v>Not includedNot Include8</v>
      </c>
      <c r="AF925" t="str">
        <f t="shared" si="60"/>
        <v>Not included</v>
      </c>
      <c r="AG925" s="100" t="s">
        <v>449</v>
      </c>
      <c r="AH925" s="100" t="s">
        <v>652</v>
      </c>
      <c r="AI925" s="100" t="s">
        <v>1275</v>
      </c>
      <c r="AJ925">
        <f t="shared" si="63"/>
        <v>8</v>
      </c>
      <c r="AK925" t="str">
        <f t="shared" si="61"/>
        <v>Not Include</v>
      </c>
      <c r="AN925" t="s">
        <v>724</v>
      </c>
    </row>
    <row r="926" spans="31:40">
      <c r="AE926" t="str">
        <f t="shared" si="62"/>
        <v>Not includedNot Include9</v>
      </c>
      <c r="AF926" t="str">
        <f t="shared" si="60"/>
        <v>Not included</v>
      </c>
      <c r="AG926" s="100" t="s">
        <v>449</v>
      </c>
      <c r="AH926" s="100" t="s">
        <v>652</v>
      </c>
      <c r="AI926" s="100" t="s">
        <v>270</v>
      </c>
      <c r="AJ926">
        <f t="shared" si="63"/>
        <v>9</v>
      </c>
      <c r="AK926" t="str">
        <f t="shared" si="61"/>
        <v>Not Include</v>
      </c>
      <c r="AN926" t="s">
        <v>724</v>
      </c>
    </row>
    <row r="927" spans="31:40">
      <c r="AE927" t="str">
        <f t="shared" si="62"/>
        <v>Not includedNot Include10</v>
      </c>
      <c r="AF927" t="str">
        <f t="shared" si="60"/>
        <v>Not included</v>
      </c>
      <c r="AG927" s="100" t="s">
        <v>449</v>
      </c>
      <c r="AH927" s="100" t="s">
        <v>652</v>
      </c>
      <c r="AI927" s="100" t="s">
        <v>1277</v>
      </c>
      <c r="AJ927">
        <f t="shared" si="63"/>
        <v>10</v>
      </c>
      <c r="AK927" t="str">
        <f t="shared" si="61"/>
        <v>Not Include</v>
      </c>
      <c r="AN927" t="s">
        <v>724</v>
      </c>
    </row>
    <row r="928" spans="31:40">
      <c r="AE928" t="str">
        <f t="shared" si="62"/>
        <v>Not includedNot Include11</v>
      </c>
      <c r="AF928" t="str">
        <f t="shared" si="60"/>
        <v>Not included</v>
      </c>
      <c r="AG928" s="100" t="s">
        <v>449</v>
      </c>
      <c r="AH928" s="100" t="s">
        <v>652</v>
      </c>
      <c r="AI928" s="100" t="s">
        <v>1278</v>
      </c>
      <c r="AJ928">
        <f t="shared" si="63"/>
        <v>11</v>
      </c>
      <c r="AK928" t="str">
        <f t="shared" si="61"/>
        <v>Not Include</v>
      </c>
      <c r="AN928" t="s">
        <v>724</v>
      </c>
    </row>
    <row r="929" spans="31:40">
      <c r="AE929" t="str">
        <f t="shared" si="62"/>
        <v>Not includedNot Include12</v>
      </c>
      <c r="AF929" t="str">
        <f t="shared" si="60"/>
        <v>Not included</v>
      </c>
      <c r="AG929" s="100" t="s">
        <v>449</v>
      </c>
      <c r="AH929" s="100" t="s">
        <v>652</v>
      </c>
      <c r="AI929" s="100" t="s">
        <v>1281</v>
      </c>
      <c r="AJ929">
        <f t="shared" si="63"/>
        <v>12</v>
      </c>
      <c r="AK929" t="str">
        <f t="shared" si="61"/>
        <v>Not Include</v>
      </c>
      <c r="AN929" t="s">
        <v>724</v>
      </c>
    </row>
    <row r="930" spans="31:40">
      <c r="AE930" t="str">
        <f t="shared" si="62"/>
        <v>Not includedNot Include13</v>
      </c>
      <c r="AF930" t="str">
        <f t="shared" si="60"/>
        <v>Not included</v>
      </c>
      <c r="AG930" s="100" t="s">
        <v>449</v>
      </c>
      <c r="AH930" s="100" t="s">
        <v>652</v>
      </c>
      <c r="AI930" s="100" t="s">
        <v>1283</v>
      </c>
      <c r="AJ930">
        <f t="shared" si="63"/>
        <v>13</v>
      </c>
      <c r="AK930" t="str">
        <f t="shared" si="61"/>
        <v>Not Include</v>
      </c>
      <c r="AN930" t="s">
        <v>724</v>
      </c>
    </row>
    <row r="931" spans="31:40">
      <c r="AE931" t="str">
        <f t="shared" si="62"/>
        <v>Not includedNot Include14</v>
      </c>
      <c r="AF931" t="str">
        <f t="shared" si="60"/>
        <v>Not included</v>
      </c>
      <c r="AG931" s="100" t="s">
        <v>449</v>
      </c>
      <c r="AH931" s="100" t="s">
        <v>652</v>
      </c>
      <c r="AI931" s="100" t="s">
        <v>1170</v>
      </c>
      <c r="AJ931">
        <f t="shared" si="63"/>
        <v>14</v>
      </c>
      <c r="AK931" t="str">
        <f t="shared" si="61"/>
        <v>Not Include</v>
      </c>
      <c r="AN931" t="s">
        <v>724</v>
      </c>
    </row>
    <row r="932" spans="31:40">
      <c r="AE932" t="str">
        <f t="shared" si="62"/>
        <v>Not includedNot Include15</v>
      </c>
      <c r="AF932" t="str">
        <f t="shared" si="60"/>
        <v>Not included</v>
      </c>
      <c r="AG932" s="100" t="s">
        <v>449</v>
      </c>
      <c r="AH932" s="100" t="s">
        <v>652</v>
      </c>
      <c r="AI932" s="100" t="s">
        <v>785</v>
      </c>
      <c r="AJ932">
        <f t="shared" si="63"/>
        <v>15</v>
      </c>
      <c r="AK932" t="str">
        <f t="shared" si="61"/>
        <v>Not Include</v>
      </c>
      <c r="AN932" t="s">
        <v>724</v>
      </c>
    </row>
    <row r="933" spans="31:40">
      <c r="AE933" t="str">
        <f t="shared" si="62"/>
        <v>Not includedNot Include16</v>
      </c>
      <c r="AF933" t="str">
        <f t="shared" si="60"/>
        <v>Not included</v>
      </c>
      <c r="AG933" s="100" t="s">
        <v>449</v>
      </c>
      <c r="AH933" s="100" t="s">
        <v>652</v>
      </c>
      <c r="AI933" s="100" t="s">
        <v>334</v>
      </c>
      <c r="AJ933">
        <f t="shared" si="63"/>
        <v>16</v>
      </c>
      <c r="AK933" t="str">
        <f t="shared" si="61"/>
        <v>Not Include</v>
      </c>
      <c r="AN933" t="s">
        <v>724</v>
      </c>
    </row>
    <row r="934" spans="31:40">
      <c r="AE934" t="str">
        <f t="shared" si="62"/>
        <v>Not includedNot Include17</v>
      </c>
      <c r="AF934" t="str">
        <f t="shared" si="60"/>
        <v>Not included</v>
      </c>
      <c r="AG934" s="100" t="s">
        <v>449</v>
      </c>
      <c r="AH934" s="100" t="s">
        <v>652</v>
      </c>
      <c r="AI934" s="100" t="s">
        <v>379</v>
      </c>
      <c r="AJ934">
        <f t="shared" si="63"/>
        <v>17</v>
      </c>
      <c r="AK934" t="str">
        <f t="shared" si="61"/>
        <v>Not Include</v>
      </c>
      <c r="AN934" t="s">
        <v>724</v>
      </c>
    </row>
    <row r="935" spans="31:40">
      <c r="AE935" t="str">
        <f t="shared" si="62"/>
        <v>Not includedNot Include18</v>
      </c>
      <c r="AF935" t="str">
        <f t="shared" si="60"/>
        <v>Not included</v>
      </c>
      <c r="AG935" s="100" t="s">
        <v>449</v>
      </c>
      <c r="AH935" s="100" t="s">
        <v>652</v>
      </c>
      <c r="AI935" s="100" t="s">
        <v>1287</v>
      </c>
      <c r="AJ935">
        <f t="shared" si="63"/>
        <v>18</v>
      </c>
      <c r="AK935" t="str">
        <f t="shared" si="61"/>
        <v>Not Include</v>
      </c>
      <c r="AN935" t="s">
        <v>724</v>
      </c>
    </row>
    <row r="936" spans="31:40">
      <c r="AE936" t="str">
        <f t="shared" si="62"/>
        <v>Not includedNot Include19</v>
      </c>
      <c r="AF936" t="str">
        <f t="shared" si="60"/>
        <v>Not included</v>
      </c>
      <c r="AG936" s="100" t="s">
        <v>449</v>
      </c>
      <c r="AH936" s="100" t="s">
        <v>652</v>
      </c>
      <c r="AI936" s="100" t="s">
        <v>1051</v>
      </c>
      <c r="AJ936">
        <f t="shared" si="63"/>
        <v>19</v>
      </c>
      <c r="AK936" t="str">
        <f t="shared" si="61"/>
        <v>Not Include</v>
      </c>
      <c r="AN936" t="s">
        <v>724</v>
      </c>
    </row>
    <row r="937" spans="31:40">
      <c r="AE937" t="str">
        <f t="shared" si="62"/>
        <v>Not includedNot Include20</v>
      </c>
      <c r="AF937" t="str">
        <f t="shared" si="60"/>
        <v>Not included</v>
      </c>
      <c r="AG937" s="100" t="s">
        <v>449</v>
      </c>
      <c r="AH937" s="100" t="s">
        <v>652</v>
      </c>
      <c r="AI937" s="100" t="s">
        <v>1291</v>
      </c>
      <c r="AJ937">
        <f t="shared" si="63"/>
        <v>20</v>
      </c>
      <c r="AK937" t="str">
        <f t="shared" si="61"/>
        <v>Not Include</v>
      </c>
      <c r="AN937" t="s">
        <v>724</v>
      </c>
    </row>
    <row r="938" spans="31:40">
      <c r="AE938" t="str">
        <f t="shared" si="62"/>
        <v>Not includedNot Include1</v>
      </c>
      <c r="AF938" t="str">
        <f t="shared" si="60"/>
        <v>Not included</v>
      </c>
      <c r="AG938" s="100" t="s">
        <v>449</v>
      </c>
      <c r="AH938" s="100" t="s">
        <v>648</v>
      </c>
      <c r="AI938" s="100" t="s">
        <v>1145</v>
      </c>
      <c r="AJ938">
        <f t="shared" si="63"/>
        <v>1</v>
      </c>
      <c r="AK938" t="str">
        <f t="shared" si="61"/>
        <v>Not Include</v>
      </c>
      <c r="AN938" t="s">
        <v>724</v>
      </c>
    </row>
    <row r="939" spans="31:40">
      <c r="AE939" t="str">
        <f t="shared" si="62"/>
        <v>Not includedNot Include2</v>
      </c>
      <c r="AF939" t="str">
        <f t="shared" si="60"/>
        <v>Not included</v>
      </c>
      <c r="AG939" s="100" t="s">
        <v>449</v>
      </c>
      <c r="AH939" s="100" t="s">
        <v>648</v>
      </c>
      <c r="AI939" s="100" t="s">
        <v>1236</v>
      </c>
      <c r="AJ939">
        <f t="shared" si="63"/>
        <v>2</v>
      </c>
      <c r="AK939" t="str">
        <f t="shared" si="61"/>
        <v>Not Include</v>
      </c>
      <c r="AN939" t="s">
        <v>724</v>
      </c>
    </row>
    <row r="940" spans="31:40">
      <c r="AE940" t="str">
        <f t="shared" si="62"/>
        <v>Not includedNot Include3</v>
      </c>
      <c r="AF940" t="str">
        <f t="shared" si="60"/>
        <v>Not included</v>
      </c>
      <c r="AG940" s="100" t="s">
        <v>449</v>
      </c>
      <c r="AH940" s="100" t="s">
        <v>648</v>
      </c>
      <c r="AI940" s="100" t="s">
        <v>1239</v>
      </c>
      <c r="AJ940">
        <f t="shared" si="63"/>
        <v>3</v>
      </c>
      <c r="AK940" t="str">
        <f t="shared" si="61"/>
        <v>Not Include</v>
      </c>
      <c r="AN940" t="s">
        <v>724</v>
      </c>
    </row>
    <row r="941" spans="31:40">
      <c r="AE941" t="str">
        <f t="shared" si="62"/>
        <v>Not includedNot Include4</v>
      </c>
      <c r="AF941" t="str">
        <f t="shared" si="60"/>
        <v>Not included</v>
      </c>
      <c r="AG941" s="100" t="s">
        <v>449</v>
      </c>
      <c r="AH941" s="100" t="s">
        <v>648</v>
      </c>
      <c r="AI941" s="100" t="s">
        <v>740</v>
      </c>
      <c r="AJ941">
        <f t="shared" si="63"/>
        <v>4</v>
      </c>
      <c r="AK941" t="str">
        <f t="shared" si="61"/>
        <v>Not Include</v>
      </c>
      <c r="AN941" t="s">
        <v>724</v>
      </c>
    </row>
    <row r="942" spans="31:40">
      <c r="AE942" t="str">
        <f t="shared" si="62"/>
        <v>Not includedNot Include5</v>
      </c>
      <c r="AF942" t="str">
        <f t="shared" si="60"/>
        <v>Not included</v>
      </c>
      <c r="AG942" s="100" t="s">
        <v>449</v>
      </c>
      <c r="AH942" s="100" t="s">
        <v>648</v>
      </c>
      <c r="AI942" s="100" t="s">
        <v>838</v>
      </c>
      <c r="AJ942">
        <f t="shared" si="63"/>
        <v>5</v>
      </c>
      <c r="AK942" t="str">
        <f t="shared" si="61"/>
        <v>Not Include</v>
      </c>
      <c r="AN942" t="s">
        <v>724</v>
      </c>
    </row>
    <row r="943" spans="31:40">
      <c r="AE943" t="str">
        <f t="shared" si="62"/>
        <v>Not includedNot Include6</v>
      </c>
      <c r="AF943" t="str">
        <f t="shared" si="60"/>
        <v>Not included</v>
      </c>
      <c r="AG943" s="100" t="s">
        <v>449</v>
      </c>
      <c r="AH943" s="100" t="s">
        <v>648</v>
      </c>
      <c r="AI943" s="100" t="s">
        <v>1246</v>
      </c>
      <c r="AJ943">
        <f t="shared" si="63"/>
        <v>6</v>
      </c>
      <c r="AK943" t="str">
        <f t="shared" si="61"/>
        <v>Not Include</v>
      </c>
      <c r="AN943" t="s">
        <v>724</v>
      </c>
    </row>
    <row r="944" spans="31:40">
      <c r="AE944" t="str">
        <f t="shared" si="62"/>
        <v>Not includedNot Include7</v>
      </c>
      <c r="AF944" t="str">
        <f t="shared" si="60"/>
        <v>Not included</v>
      </c>
      <c r="AG944" s="100" t="s">
        <v>449</v>
      </c>
      <c r="AH944" s="100" t="s">
        <v>648</v>
      </c>
      <c r="AI944" s="100" t="s">
        <v>1254</v>
      </c>
      <c r="AJ944">
        <f t="shared" si="63"/>
        <v>7</v>
      </c>
      <c r="AK944" t="str">
        <f t="shared" si="61"/>
        <v>Not Include</v>
      </c>
      <c r="AN944" t="s">
        <v>724</v>
      </c>
    </row>
    <row r="945" spans="31:40">
      <c r="AE945" t="str">
        <f t="shared" si="62"/>
        <v>Not includedNot Include8</v>
      </c>
      <c r="AF945" t="str">
        <f t="shared" si="60"/>
        <v>Not included</v>
      </c>
      <c r="AG945" s="100" t="s">
        <v>449</v>
      </c>
      <c r="AH945" s="100" t="s">
        <v>648</v>
      </c>
      <c r="AI945" s="100" t="s">
        <v>1262</v>
      </c>
      <c r="AJ945">
        <f t="shared" si="63"/>
        <v>8</v>
      </c>
      <c r="AK945" t="str">
        <f t="shared" si="61"/>
        <v>Not Include</v>
      </c>
      <c r="AN945" t="s">
        <v>724</v>
      </c>
    </row>
    <row r="946" spans="31:40">
      <c r="AE946" t="str">
        <f t="shared" si="62"/>
        <v>Not includedNot Include9</v>
      </c>
      <c r="AF946" t="str">
        <f t="shared" si="60"/>
        <v>Not included</v>
      </c>
      <c r="AG946" s="100" t="s">
        <v>449</v>
      </c>
      <c r="AH946" s="100" t="s">
        <v>648</v>
      </c>
      <c r="AI946" s="100" t="s">
        <v>780</v>
      </c>
      <c r="AJ946">
        <f t="shared" si="63"/>
        <v>9</v>
      </c>
      <c r="AK946" t="str">
        <f t="shared" si="61"/>
        <v>Not Include</v>
      </c>
      <c r="AN946" t="s">
        <v>724</v>
      </c>
    </row>
    <row r="947" spans="31:40">
      <c r="AE947" t="str">
        <f t="shared" si="62"/>
        <v>Not includedNot Include10</v>
      </c>
      <c r="AF947" t="str">
        <f t="shared" si="60"/>
        <v>Not included</v>
      </c>
      <c r="AG947" s="100" t="s">
        <v>449</v>
      </c>
      <c r="AH947" s="100" t="s">
        <v>648</v>
      </c>
      <c r="AI947" s="100" t="s">
        <v>1269</v>
      </c>
      <c r="AJ947">
        <f t="shared" si="63"/>
        <v>10</v>
      </c>
      <c r="AK947" t="str">
        <f t="shared" si="61"/>
        <v>Not Include</v>
      </c>
      <c r="AN947" t="s">
        <v>724</v>
      </c>
    </row>
    <row r="948" spans="31:40">
      <c r="AE948" t="str">
        <f t="shared" si="62"/>
        <v>Not includedNot Include11</v>
      </c>
      <c r="AF948" t="str">
        <f t="shared" si="60"/>
        <v>Not included</v>
      </c>
      <c r="AG948" s="100" t="s">
        <v>449</v>
      </c>
      <c r="AH948" s="100" t="s">
        <v>648</v>
      </c>
      <c r="AI948" s="100" t="s">
        <v>1295</v>
      </c>
      <c r="AJ948">
        <f t="shared" si="63"/>
        <v>11</v>
      </c>
      <c r="AK948" t="str">
        <f t="shared" si="61"/>
        <v>Not Include</v>
      </c>
      <c r="AN948" t="s">
        <v>724</v>
      </c>
    </row>
    <row r="949" spans="31:40">
      <c r="AE949" t="str">
        <f t="shared" si="62"/>
        <v>Not includedNot Include12</v>
      </c>
      <c r="AF949" t="str">
        <f t="shared" si="60"/>
        <v>Not included</v>
      </c>
      <c r="AG949" s="100" t="s">
        <v>449</v>
      </c>
      <c r="AH949" s="100" t="s">
        <v>648</v>
      </c>
      <c r="AI949" s="100" t="s">
        <v>1296</v>
      </c>
      <c r="AJ949">
        <f t="shared" si="63"/>
        <v>12</v>
      </c>
      <c r="AK949" t="str">
        <f t="shared" si="61"/>
        <v>Not Include</v>
      </c>
      <c r="AN949" t="s">
        <v>724</v>
      </c>
    </row>
    <row r="950" spans="31:40">
      <c r="AE950" t="str">
        <f t="shared" si="62"/>
        <v>Not includedNot Include1</v>
      </c>
      <c r="AF950" t="str">
        <f t="shared" si="60"/>
        <v>Not included</v>
      </c>
      <c r="AG950" s="100" t="s">
        <v>449</v>
      </c>
      <c r="AH950" s="100" t="s">
        <v>1186</v>
      </c>
      <c r="AI950" s="100" t="s">
        <v>1231</v>
      </c>
      <c r="AJ950">
        <f t="shared" si="63"/>
        <v>1</v>
      </c>
      <c r="AK950" t="str">
        <f t="shared" si="61"/>
        <v>Not Include</v>
      </c>
      <c r="AN950" t="s">
        <v>724</v>
      </c>
    </row>
    <row r="951" spans="31:40">
      <c r="AE951" t="str">
        <f t="shared" si="62"/>
        <v>Not includedNot Include2</v>
      </c>
      <c r="AF951" t="str">
        <f t="shared" si="60"/>
        <v>Not included</v>
      </c>
      <c r="AG951" s="100" t="s">
        <v>449</v>
      </c>
      <c r="AH951" s="100" t="s">
        <v>1186</v>
      </c>
      <c r="AI951" s="100" t="s">
        <v>1232</v>
      </c>
      <c r="AJ951">
        <f t="shared" si="63"/>
        <v>2</v>
      </c>
      <c r="AK951" t="str">
        <f t="shared" si="61"/>
        <v>Not Include</v>
      </c>
      <c r="AN951" t="s">
        <v>724</v>
      </c>
    </row>
    <row r="952" spans="31:40">
      <c r="AE952" t="str">
        <f t="shared" si="62"/>
        <v>Not includedNot Include3</v>
      </c>
      <c r="AF952" t="str">
        <f t="shared" si="60"/>
        <v>Not included</v>
      </c>
      <c r="AG952" s="100" t="s">
        <v>449</v>
      </c>
      <c r="AH952" s="100" t="s">
        <v>1186</v>
      </c>
      <c r="AI952" s="100" t="s">
        <v>1096</v>
      </c>
      <c r="AJ952">
        <f t="shared" si="63"/>
        <v>3</v>
      </c>
      <c r="AK952" t="str">
        <f t="shared" si="61"/>
        <v>Not Include</v>
      </c>
      <c r="AN952" t="s">
        <v>724</v>
      </c>
    </row>
    <row r="953" spans="31:40">
      <c r="AE953" t="str">
        <f t="shared" si="62"/>
        <v>Not includedNot Include4</v>
      </c>
      <c r="AF953" t="str">
        <f t="shared" si="60"/>
        <v>Not included</v>
      </c>
      <c r="AG953" s="100" t="s">
        <v>449</v>
      </c>
      <c r="AH953" s="100" t="s">
        <v>1186</v>
      </c>
      <c r="AI953" s="100" t="s">
        <v>1242</v>
      </c>
      <c r="AJ953">
        <f t="shared" si="63"/>
        <v>4</v>
      </c>
      <c r="AK953" t="str">
        <f t="shared" si="61"/>
        <v>Not Include</v>
      </c>
      <c r="AN953" t="s">
        <v>724</v>
      </c>
    </row>
    <row r="954" spans="31:40">
      <c r="AE954" t="str">
        <f t="shared" si="62"/>
        <v>Not includedNot Include5</v>
      </c>
      <c r="AF954" t="str">
        <f t="shared" si="60"/>
        <v>Not included</v>
      </c>
      <c r="AG954" s="100" t="s">
        <v>449</v>
      </c>
      <c r="AH954" s="100" t="s">
        <v>1186</v>
      </c>
      <c r="AI954" s="100" t="s">
        <v>1245</v>
      </c>
      <c r="AJ954">
        <f t="shared" si="63"/>
        <v>5</v>
      </c>
      <c r="AK954" t="str">
        <f t="shared" si="61"/>
        <v>Not Include</v>
      </c>
      <c r="AN954" t="s">
        <v>724</v>
      </c>
    </row>
    <row r="955" spans="31:40">
      <c r="AE955" t="str">
        <f t="shared" si="62"/>
        <v>Not includedNot Include6</v>
      </c>
      <c r="AF955" t="str">
        <f t="shared" si="60"/>
        <v>Not included</v>
      </c>
      <c r="AG955" s="100" t="s">
        <v>449</v>
      </c>
      <c r="AH955" s="100" t="s">
        <v>1186</v>
      </c>
      <c r="AI955" s="100" t="s">
        <v>892</v>
      </c>
      <c r="AJ955">
        <f t="shared" si="63"/>
        <v>6</v>
      </c>
      <c r="AK955" t="str">
        <f t="shared" si="61"/>
        <v>Not Include</v>
      </c>
      <c r="AN955" t="s">
        <v>724</v>
      </c>
    </row>
    <row r="956" spans="31:40">
      <c r="AE956" t="str">
        <f t="shared" si="62"/>
        <v>Not includedNot Include7</v>
      </c>
      <c r="AF956" t="str">
        <f t="shared" si="60"/>
        <v>Not included</v>
      </c>
      <c r="AG956" s="100" t="s">
        <v>449</v>
      </c>
      <c r="AH956" s="100" t="s">
        <v>1186</v>
      </c>
      <c r="AI956" s="100" t="s">
        <v>760</v>
      </c>
      <c r="AJ956">
        <f t="shared" si="63"/>
        <v>7</v>
      </c>
      <c r="AK956" t="str">
        <f t="shared" si="61"/>
        <v>Not Include</v>
      </c>
      <c r="AN956" t="s">
        <v>724</v>
      </c>
    </row>
    <row r="957" spans="31:40">
      <c r="AE957" t="str">
        <f t="shared" si="62"/>
        <v>Not includedNot Include8</v>
      </c>
      <c r="AF957" t="str">
        <f t="shared" si="60"/>
        <v>Not included</v>
      </c>
      <c r="AG957" s="100" t="s">
        <v>449</v>
      </c>
      <c r="AH957" s="100" t="s">
        <v>1186</v>
      </c>
      <c r="AI957" s="100" t="s">
        <v>281</v>
      </c>
      <c r="AJ957">
        <f t="shared" si="63"/>
        <v>8</v>
      </c>
      <c r="AK957" t="str">
        <f t="shared" si="61"/>
        <v>Not Include</v>
      </c>
      <c r="AN957" t="s">
        <v>724</v>
      </c>
    </row>
    <row r="958" spans="31:40">
      <c r="AE958" t="str">
        <f t="shared" si="62"/>
        <v>Not includedNot Include9</v>
      </c>
      <c r="AF958" t="str">
        <f t="shared" si="60"/>
        <v>Not included</v>
      </c>
      <c r="AG958" s="100" t="s">
        <v>449</v>
      </c>
      <c r="AH958" s="100" t="s">
        <v>1186</v>
      </c>
      <c r="AI958" s="100" t="s">
        <v>265</v>
      </c>
      <c r="AJ958">
        <f t="shared" si="63"/>
        <v>9</v>
      </c>
      <c r="AK958" t="str">
        <f t="shared" si="61"/>
        <v>Not Include</v>
      </c>
      <c r="AN958" t="s">
        <v>724</v>
      </c>
    </row>
    <row r="959" spans="31:40">
      <c r="AE959" t="str">
        <f t="shared" si="62"/>
        <v>Not includedNot Include10</v>
      </c>
      <c r="AF959" t="str">
        <f t="shared" si="60"/>
        <v>Not included</v>
      </c>
      <c r="AG959" s="100" t="s">
        <v>449</v>
      </c>
      <c r="AH959" s="100" t="s">
        <v>1186</v>
      </c>
      <c r="AI959" s="100" t="s">
        <v>414</v>
      </c>
      <c r="AJ959">
        <f t="shared" si="63"/>
        <v>10</v>
      </c>
      <c r="AK959" t="str">
        <f t="shared" si="61"/>
        <v>Not Include</v>
      </c>
      <c r="AN959" t="s">
        <v>724</v>
      </c>
    </row>
    <row r="960" spans="31:40">
      <c r="AE960" t="str">
        <f t="shared" si="62"/>
        <v>Not includedNot Include11</v>
      </c>
      <c r="AF960" t="str">
        <f t="shared" si="60"/>
        <v>Not included</v>
      </c>
      <c r="AG960" s="100" t="s">
        <v>449</v>
      </c>
      <c r="AH960" s="100" t="s">
        <v>1186</v>
      </c>
      <c r="AI960" s="100" t="s">
        <v>1264</v>
      </c>
      <c r="AJ960">
        <f t="shared" si="63"/>
        <v>11</v>
      </c>
      <c r="AK960" t="str">
        <f t="shared" si="61"/>
        <v>Not Include</v>
      </c>
      <c r="AN960" t="s">
        <v>724</v>
      </c>
    </row>
    <row r="961" spans="31:40">
      <c r="AE961" t="str">
        <f t="shared" si="62"/>
        <v>Not includedNot Include12</v>
      </c>
      <c r="AF961" t="str">
        <f t="shared" si="60"/>
        <v>Not included</v>
      </c>
      <c r="AG961" s="100" t="s">
        <v>449</v>
      </c>
      <c r="AH961" s="100" t="s">
        <v>1186</v>
      </c>
      <c r="AI961" s="100" t="s">
        <v>1207</v>
      </c>
      <c r="AJ961">
        <f t="shared" si="63"/>
        <v>12</v>
      </c>
      <c r="AK961" t="str">
        <f t="shared" si="61"/>
        <v>Not Include</v>
      </c>
      <c r="AN961" t="s">
        <v>724</v>
      </c>
    </row>
    <row r="962" spans="31:40">
      <c r="AE962" t="str">
        <f t="shared" si="62"/>
        <v>Not includedNot Include13</v>
      </c>
      <c r="AF962" t="str">
        <f t="shared" ref="AF962:AF1025" si="64">IFERROR(VLOOKUP(AG962,$Z$4:$AA$17,2,FALSE),"Not included")</f>
        <v>Not included</v>
      </c>
      <c r="AG962" s="100" t="s">
        <v>449</v>
      </c>
      <c r="AH962" s="100" t="s">
        <v>1186</v>
      </c>
      <c r="AI962" s="100" t="s">
        <v>1210</v>
      </c>
      <c r="AJ962">
        <f t="shared" si="63"/>
        <v>13</v>
      </c>
      <c r="AK962" t="str">
        <f t="shared" ref="AK962:AK1025" si="65">IF(AF962="Not included","Not Include",VLOOKUP(AH962,$AN$3:$AQ$104,3,FALSE))</f>
        <v>Not Include</v>
      </c>
      <c r="AN962" t="s">
        <v>724</v>
      </c>
    </row>
    <row r="963" spans="31:40">
      <c r="AE963" t="str">
        <f t="shared" ref="AE963:AE1026" si="66">AF963&amp;AK963&amp;AJ963</f>
        <v>Not includedNot Include14</v>
      </c>
      <c r="AF963" t="str">
        <f t="shared" si="64"/>
        <v>Not included</v>
      </c>
      <c r="AG963" s="100" t="s">
        <v>449</v>
      </c>
      <c r="AH963" s="100" t="s">
        <v>1186</v>
      </c>
      <c r="AI963" s="100" t="s">
        <v>1163</v>
      </c>
      <c r="AJ963">
        <f t="shared" ref="AJ963:AJ1026" si="67">IF(AND(AG963=AG962,AH963=AH962),AJ962+1,1)</f>
        <v>14</v>
      </c>
      <c r="AK963" t="str">
        <f t="shared" si="65"/>
        <v>Not Include</v>
      </c>
      <c r="AN963" t="s">
        <v>724</v>
      </c>
    </row>
    <row r="964" spans="31:40">
      <c r="AE964" t="str">
        <f t="shared" si="66"/>
        <v>Not includedNot Include15</v>
      </c>
      <c r="AF964" t="str">
        <f t="shared" si="64"/>
        <v>Not included</v>
      </c>
      <c r="AG964" s="100" t="s">
        <v>449</v>
      </c>
      <c r="AH964" s="100" t="s">
        <v>1186</v>
      </c>
      <c r="AI964" s="100" t="s">
        <v>1272</v>
      </c>
      <c r="AJ964">
        <f t="shared" si="67"/>
        <v>15</v>
      </c>
      <c r="AK964" t="str">
        <f t="shared" si="65"/>
        <v>Not Include</v>
      </c>
      <c r="AN964" t="s">
        <v>724</v>
      </c>
    </row>
    <row r="965" spans="31:40">
      <c r="AE965" t="str">
        <f t="shared" si="66"/>
        <v>Not includedNot Include16</v>
      </c>
      <c r="AF965" t="str">
        <f t="shared" si="64"/>
        <v>Not included</v>
      </c>
      <c r="AG965" s="100" t="s">
        <v>449</v>
      </c>
      <c r="AH965" s="100" t="s">
        <v>1186</v>
      </c>
      <c r="AI965" s="100" t="s">
        <v>1285</v>
      </c>
      <c r="AJ965">
        <f t="shared" si="67"/>
        <v>16</v>
      </c>
      <c r="AK965" t="str">
        <f t="shared" si="65"/>
        <v>Not Include</v>
      </c>
      <c r="AN965" t="s">
        <v>724</v>
      </c>
    </row>
    <row r="966" spans="31:40">
      <c r="AE966" t="str">
        <f t="shared" si="66"/>
        <v>Not includedNot Include17</v>
      </c>
      <c r="AF966" t="str">
        <f t="shared" si="64"/>
        <v>Not included</v>
      </c>
      <c r="AG966" s="100" t="s">
        <v>449</v>
      </c>
      <c r="AH966" s="100" t="s">
        <v>1186</v>
      </c>
      <c r="AI966" s="100" t="s">
        <v>1297</v>
      </c>
      <c r="AJ966">
        <f t="shared" si="67"/>
        <v>17</v>
      </c>
      <c r="AK966" t="str">
        <f t="shared" si="65"/>
        <v>Not Include</v>
      </c>
      <c r="AN966" t="s">
        <v>724</v>
      </c>
    </row>
    <row r="967" spans="31:40">
      <c r="AE967" t="str">
        <f t="shared" si="66"/>
        <v>Not includedNot Include1</v>
      </c>
      <c r="AF967" t="str">
        <f t="shared" si="64"/>
        <v>Not included</v>
      </c>
      <c r="AG967" s="100" t="s">
        <v>449</v>
      </c>
      <c r="AH967" s="100" t="s">
        <v>1237</v>
      </c>
      <c r="AI967" s="100" t="s">
        <v>736</v>
      </c>
      <c r="AJ967">
        <f t="shared" si="67"/>
        <v>1</v>
      </c>
      <c r="AK967" t="str">
        <f t="shared" si="65"/>
        <v>Not Include</v>
      </c>
      <c r="AN967" t="s">
        <v>724</v>
      </c>
    </row>
    <row r="968" spans="31:40">
      <c r="AE968" t="str">
        <f t="shared" si="66"/>
        <v>Not includedNot Include2</v>
      </c>
      <c r="AF968" t="str">
        <f t="shared" si="64"/>
        <v>Not included</v>
      </c>
      <c r="AG968" s="100" t="s">
        <v>449</v>
      </c>
      <c r="AH968" s="100" t="s">
        <v>1237</v>
      </c>
      <c r="AI968" s="100" t="s">
        <v>1238</v>
      </c>
      <c r="AJ968">
        <f t="shared" si="67"/>
        <v>2</v>
      </c>
      <c r="AK968" t="str">
        <f t="shared" si="65"/>
        <v>Not Include</v>
      </c>
      <c r="AN968" t="s">
        <v>724</v>
      </c>
    </row>
    <row r="969" spans="31:40">
      <c r="AE969" t="str">
        <f t="shared" si="66"/>
        <v>Not includedNot Include3</v>
      </c>
      <c r="AF969" t="str">
        <f t="shared" si="64"/>
        <v>Not included</v>
      </c>
      <c r="AG969" s="100" t="s">
        <v>449</v>
      </c>
      <c r="AH969" s="100" t="s">
        <v>1237</v>
      </c>
      <c r="AI969" s="100" t="s">
        <v>1244</v>
      </c>
      <c r="AJ969">
        <f t="shared" si="67"/>
        <v>3</v>
      </c>
      <c r="AK969" t="str">
        <f t="shared" si="65"/>
        <v>Not Include</v>
      </c>
      <c r="AN969" t="s">
        <v>724</v>
      </c>
    </row>
    <row r="970" spans="31:40">
      <c r="AE970" t="str">
        <f t="shared" si="66"/>
        <v>Not includedNot Include4</v>
      </c>
      <c r="AF970" t="str">
        <f t="shared" si="64"/>
        <v>Not included</v>
      </c>
      <c r="AG970" s="100" t="s">
        <v>449</v>
      </c>
      <c r="AH970" s="100" t="s">
        <v>1237</v>
      </c>
      <c r="AI970" s="100" t="s">
        <v>1250</v>
      </c>
      <c r="AJ970">
        <f t="shared" si="67"/>
        <v>4</v>
      </c>
      <c r="AK970" t="str">
        <f t="shared" si="65"/>
        <v>Not Include</v>
      </c>
      <c r="AN970" t="s">
        <v>724</v>
      </c>
    </row>
    <row r="971" spans="31:40">
      <c r="AE971" t="str">
        <f t="shared" si="66"/>
        <v>Not includedNot Include5</v>
      </c>
      <c r="AF971" t="str">
        <f t="shared" si="64"/>
        <v>Not included</v>
      </c>
      <c r="AG971" s="100" t="s">
        <v>449</v>
      </c>
      <c r="AH971" s="100" t="s">
        <v>1237</v>
      </c>
      <c r="AI971" s="100" t="s">
        <v>777</v>
      </c>
      <c r="AJ971">
        <f t="shared" si="67"/>
        <v>5</v>
      </c>
      <c r="AK971" t="str">
        <f t="shared" si="65"/>
        <v>Not Include</v>
      </c>
      <c r="AN971" t="s">
        <v>724</v>
      </c>
    </row>
    <row r="972" spans="31:40">
      <c r="AE972" t="str">
        <f t="shared" si="66"/>
        <v>Not includedNot Include6</v>
      </c>
      <c r="AF972" t="str">
        <f t="shared" si="64"/>
        <v>Not included</v>
      </c>
      <c r="AG972" s="100" t="s">
        <v>449</v>
      </c>
      <c r="AH972" s="100" t="s">
        <v>1237</v>
      </c>
      <c r="AI972" s="100" t="s">
        <v>1267</v>
      </c>
      <c r="AJ972">
        <f t="shared" si="67"/>
        <v>6</v>
      </c>
      <c r="AK972" t="str">
        <f t="shared" si="65"/>
        <v>Not Include</v>
      </c>
      <c r="AN972" t="s">
        <v>724</v>
      </c>
    </row>
    <row r="973" spans="31:40">
      <c r="AE973" t="str">
        <f t="shared" si="66"/>
        <v>Not includedNot Include7</v>
      </c>
      <c r="AF973" t="str">
        <f t="shared" si="64"/>
        <v>Not included</v>
      </c>
      <c r="AG973" s="100" t="s">
        <v>449</v>
      </c>
      <c r="AH973" s="100" t="s">
        <v>1237</v>
      </c>
      <c r="AI973" s="100" t="s">
        <v>1268</v>
      </c>
      <c r="AJ973">
        <f t="shared" si="67"/>
        <v>7</v>
      </c>
      <c r="AK973" t="str">
        <f t="shared" si="65"/>
        <v>Not Include</v>
      </c>
      <c r="AN973" t="s">
        <v>724</v>
      </c>
    </row>
    <row r="974" spans="31:40">
      <c r="AE974" t="str">
        <f t="shared" si="66"/>
        <v>Not includedNot Include8</v>
      </c>
      <c r="AF974" t="str">
        <f t="shared" si="64"/>
        <v>Not included</v>
      </c>
      <c r="AG974" s="100" t="s">
        <v>449</v>
      </c>
      <c r="AH974" s="100" t="s">
        <v>1237</v>
      </c>
      <c r="AI974" s="100" t="s">
        <v>1276</v>
      </c>
      <c r="AJ974">
        <f t="shared" si="67"/>
        <v>8</v>
      </c>
      <c r="AK974" t="str">
        <f t="shared" si="65"/>
        <v>Not Include</v>
      </c>
      <c r="AN974" t="s">
        <v>724</v>
      </c>
    </row>
    <row r="975" spans="31:40">
      <c r="AE975" t="str">
        <f t="shared" si="66"/>
        <v>Not includedNot Include9</v>
      </c>
      <c r="AF975" t="str">
        <f t="shared" si="64"/>
        <v>Not included</v>
      </c>
      <c r="AG975" s="100" t="s">
        <v>449</v>
      </c>
      <c r="AH975" s="100" t="s">
        <v>1237</v>
      </c>
      <c r="AI975" s="100" t="s">
        <v>1282</v>
      </c>
      <c r="AJ975">
        <f t="shared" si="67"/>
        <v>9</v>
      </c>
      <c r="AK975" t="str">
        <f t="shared" si="65"/>
        <v>Not Include</v>
      </c>
      <c r="AN975" t="s">
        <v>724</v>
      </c>
    </row>
    <row r="976" spans="31:40">
      <c r="AE976" t="str">
        <f t="shared" si="66"/>
        <v>Not includedNot Include10</v>
      </c>
      <c r="AF976" t="str">
        <f t="shared" si="64"/>
        <v>Not included</v>
      </c>
      <c r="AG976" s="100" t="s">
        <v>449</v>
      </c>
      <c r="AH976" s="100" t="s">
        <v>1237</v>
      </c>
      <c r="AI976" s="100" t="s">
        <v>1292</v>
      </c>
      <c r="AJ976">
        <f t="shared" si="67"/>
        <v>10</v>
      </c>
      <c r="AK976" t="str">
        <f t="shared" si="65"/>
        <v>Not Include</v>
      </c>
      <c r="AN976" t="s">
        <v>724</v>
      </c>
    </row>
    <row r="977" spans="31:40">
      <c r="AE977" t="str">
        <f t="shared" si="66"/>
        <v>Not includedNot Include1</v>
      </c>
      <c r="AF977" t="str">
        <f t="shared" si="64"/>
        <v>Not included</v>
      </c>
      <c r="AG977" s="100" t="s">
        <v>449</v>
      </c>
      <c r="AH977" s="100" t="s">
        <v>1240</v>
      </c>
      <c r="AI977" s="100" t="s">
        <v>744</v>
      </c>
      <c r="AJ977">
        <f t="shared" si="67"/>
        <v>1</v>
      </c>
      <c r="AK977" t="str">
        <f t="shared" si="65"/>
        <v>Not Include</v>
      </c>
      <c r="AN977" t="s">
        <v>724</v>
      </c>
    </row>
    <row r="978" spans="31:40">
      <c r="AE978" t="str">
        <f t="shared" si="66"/>
        <v>Not includedNot Include2</v>
      </c>
      <c r="AF978" t="str">
        <f t="shared" si="64"/>
        <v>Not included</v>
      </c>
      <c r="AG978" s="100" t="s">
        <v>449</v>
      </c>
      <c r="AH978" s="100" t="s">
        <v>1240</v>
      </c>
      <c r="AI978" s="100" t="s">
        <v>1241</v>
      </c>
      <c r="AJ978">
        <f t="shared" si="67"/>
        <v>2</v>
      </c>
      <c r="AK978" t="str">
        <f t="shared" si="65"/>
        <v>Not Include</v>
      </c>
      <c r="AN978" t="s">
        <v>724</v>
      </c>
    </row>
    <row r="979" spans="31:40">
      <c r="AE979" t="str">
        <f t="shared" si="66"/>
        <v>Not includedNot Include3</v>
      </c>
      <c r="AF979" t="str">
        <f t="shared" si="64"/>
        <v>Not included</v>
      </c>
      <c r="AG979" s="100" t="s">
        <v>449</v>
      </c>
      <c r="AH979" s="100" t="s">
        <v>1240</v>
      </c>
      <c r="AI979" s="100" t="s">
        <v>1200</v>
      </c>
      <c r="AJ979">
        <f t="shared" si="67"/>
        <v>3</v>
      </c>
      <c r="AK979" t="str">
        <f t="shared" si="65"/>
        <v>Not Include</v>
      </c>
      <c r="AN979" t="s">
        <v>724</v>
      </c>
    </row>
    <row r="980" spans="31:40">
      <c r="AE980" t="str">
        <f t="shared" si="66"/>
        <v>Not includedNot Include4</v>
      </c>
      <c r="AF980" t="str">
        <f t="shared" si="64"/>
        <v>Not included</v>
      </c>
      <c r="AG980" s="100" t="s">
        <v>449</v>
      </c>
      <c r="AH980" s="100" t="s">
        <v>1240</v>
      </c>
      <c r="AI980" s="100" t="s">
        <v>1259</v>
      </c>
      <c r="AJ980">
        <f t="shared" si="67"/>
        <v>4</v>
      </c>
      <c r="AK980" t="str">
        <f t="shared" si="65"/>
        <v>Not Include</v>
      </c>
      <c r="AN980" t="s">
        <v>724</v>
      </c>
    </row>
    <row r="981" spans="31:40">
      <c r="AE981" t="str">
        <f t="shared" si="66"/>
        <v>Not includedNot Include5</v>
      </c>
      <c r="AF981" t="str">
        <f t="shared" si="64"/>
        <v>Not included</v>
      </c>
      <c r="AG981" s="100" t="s">
        <v>449</v>
      </c>
      <c r="AH981" s="100" t="s">
        <v>1240</v>
      </c>
      <c r="AI981" s="100" t="s">
        <v>267</v>
      </c>
      <c r="AJ981">
        <f t="shared" si="67"/>
        <v>5</v>
      </c>
      <c r="AK981" t="str">
        <f t="shared" si="65"/>
        <v>Not Include</v>
      </c>
      <c r="AN981" t="s">
        <v>724</v>
      </c>
    </row>
    <row r="982" spans="31:40">
      <c r="AE982" t="str">
        <f t="shared" si="66"/>
        <v>Not includedNot Include6</v>
      </c>
      <c r="AF982" t="str">
        <f t="shared" si="64"/>
        <v>Not included</v>
      </c>
      <c r="AG982" s="100" t="s">
        <v>449</v>
      </c>
      <c r="AH982" s="100" t="s">
        <v>1240</v>
      </c>
      <c r="AI982" s="100" t="s">
        <v>1029</v>
      </c>
      <c r="AJ982">
        <f t="shared" si="67"/>
        <v>6</v>
      </c>
      <c r="AK982" t="str">
        <f t="shared" si="65"/>
        <v>Not Include</v>
      </c>
      <c r="AN982" t="s">
        <v>724</v>
      </c>
    </row>
    <row r="983" spans="31:40">
      <c r="AE983" t="str">
        <f t="shared" si="66"/>
        <v>Not includedNot Include7</v>
      </c>
      <c r="AF983" t="str">
        <f t="shared" si="64"/>
        <v>Not included</v>
      </c>
      <c r="AG983" s="100" t="s">
        <v>449</v>
      </c>
      <c r="AH983" s="100" t="s">
        <v>1240</v>
      </c>
      <c r="AI983" s="100" t="s">
        <v>1273</v>
      </c>
      <c r="AJ983">
        <f t="shared" si="67"/>
        <v>7</v>
      </c>
      <c r="AK983" t="str">
        <f t="shared" si="65"/>
        <v>Not Include</v>
      </c>
      <c r="AN983" t="s">
        <v>724</v>
      </c>
    </row>
    <row r="984" spans="31:40">
      <c r="AE984" t="str">
        <f t="shared" si="66"/>
        <v>Not includedNot Include8</v>
      </c>
      <c r="AF984" t="str">
        <f t="shared" si="64"/>
        <v>Not included</v>
      </c>
      <c r="AG984" s="100" t="s">
        <v>449</v>
      </c>
      <c r="AH984" s="100" t="s">
        <v>1240</v>
      </c>
      <c r="AI984" s="100" t="s">
        <v>1274</v>
      </c>
      <c r="AJ984">
        <f t="shared" si="67"/>
        <v>8</v>
      </c>
      <c r="AK984" t="str">
        <f t="shared" si="65"/>
        <v>Not Include</v>
      </c>
      <c r="AN984" t="s">
        <v>724</v>
      </c>
    </row>
    <row r="985" spans="31:40">
      <c r="AE985" t="str">
        <f t="shared" si="66"/>
        <v>Not includedNot Include9</v>
      </c>
      <c r="AF985" t="str">
        <f t="shared" si="64"/>
        <v>Not included</v>
      </c>
      <c r="AG985" s="100" t="s">
        <v>449</v>
      </c>
      <c r="AH985" s="100" t="s">
        <v>1240</v>
      </c>
      <c r="AI985" s="100" t="s">
        <v>1280</v>
      </c>
      <c r="AJ985">
        <f t="shared" si="67"/>
        <v>9</v>
      </c>
      <c r="AK985" t="str">
        <f t="shared" si="65"/>
        <v>Not Include</v>
      </c>
      <c r="AN985" t="s">
        <v>724</v>
      </c>
    </row>
    <row r="986" spans="31:40">
      <c r="AE986" t="str">
        <f t="shared" si="66"/>
        <v>Not includedNot Include10</v>
      </c>
      <c r="AF986" t="str">
        <f t="shared" si="64"/>
        <v>Not included</v>
      </c>
      <c r="AG986" s="100" t="s">
        <v>449</v>
      </c>
      <c r="AH986" s="100" t="s">
        <v>1240</v>
      </c>
      <c r="AI986" s="100" t="s">
        <v>863</v>
      </c>
      <c r="AJ986">
        <f t="shared" si="67"/>
        <v>10</v>
      </c>
      <c r="AK986" t="str">
        <f t="shared" si="65"/>
        <v>Not Include</v>
      </c>
      <c r="AN986" t="s">
        <v>724</v>
      </c>
    </row>
    <row r="987" spans="31:40">
      <c r="AE987" t="str">
        <f t="shared" si="66"/>
        <v>Not includedNot Include11</v>
      </c>
      <c r="AF987" t="str">
        <f t="shared" si="64"/>
        <v>Not included</v>
      </c>
      <c r="AG987" s="100" t="s">
        <v>449</v>
      </c>
      <c r="AH987" s="100" t="s">
        <v>1240</v>
      </c>
      <c r="AI987" s="100" t="s">
        <v>1286</v>
      </c>
      <c r="AJ987">
        <f t="shared" si="67"/>
        <v>11</v>
      </c>
      <c r="AK987" t="str">
        <f t="shared" si="65"/>
        <v>Not Include</v>
      </c>
      <c r="AN987" t="s">
        <v>724</v>
      </c>
    </row>
    <row r="988" spans="31:40">
      <c r="AE988" t="str">
        <f t="shared" si="66"/>
        <v>Not includedNot Include12</v>
      </c>
      <c r="AF988" t="str">
        <f t="shared" si="64"/>
        <v>Not included</v>
      </c>
      <c r="AG988" s="100" t="s">
        <v>449</v>
      </c>
      <c r="AH988" s="100" t="s">
        <v>1240</v>
      </c>
      <c r="AI988" s="100" t="s">
        <v>111</v>
      </c>
      <c r="AJ988">
        <f t="shared" si="67"/>
        <v>12</v>
      </c>
      <c r="AK988" t="str">
        <f t="shared" si="65"/>
        <v>Not Include</v>
      </c>
      <c r="AN988" t="s">
        <v>724</v>
      </c>
    </row>
    <row r="989" spans="31:40">
      <c r="AE989" t="str">
        <f t="shared" si="66"/>
        <v>Not includedNot Include1</v>
      </c>
      <c r="AF989" t="str">
        <f t="shared" si="64"/>
        <v>Not included</v>
      </c>
      <c r="AG989" s="100" t="s">
        <v>449</v>
      </c>
      <c r="AH989" s="100" t="s">
        <v>1234</v>
      </c>
      <c r="AI989" s="100" t="s">
        <v>1233</v>
      </c>
      <c r="AJ989">
        <f t="shared" si="67"/>
        <v>1</v>
      </c>
      <c r="AK989" t="str">
        <f t="shared" si="65"/>
        <v>Not Include</v>
      </c>
      <c r="AN989" t="s">
        <v>724</v>
      </c>
    </row>
    <row r="990" spans="31:40">
      <c r="AE990" t="str">
        <f t="shared" si="66"/>
        <v>Not includedNot Include2</v>
      </c>
      <c r="AF990" t="str">
        <f t="shared" si="64"/>
        <v>Not included</v>
      </c>
      <c r="AG990" s="100" t="s">
        <v>449</v>
      </c>
      <c r="AH990" s="100" t="s">
        <v>1234</v>
      </c>
      <c r="AI990" s="100" t="s">
        <v>1255</v>
      </c>
      <c r="AJ990">
        <f t="shared" si="67"/>
        <v>2</v>
      </c>
      <c r="AK990" t="str">
        <f t="shared" si="65"/>
        <v>Not Include</v>
      </c>
      <c r="AN990" t="s">
        <v>724</v>
      </c>
    </row>
    <row r="991" spans="31:40">
      <c r="AE991" t="str">
        <f t="shared" si="66"/>
        <v>Not includedNot Include3</v>
      </c>
      <c r="AF991" t="str">
        <f t="shared" si="64"/>
        <v>Not included</v>
      </c>
      <c r="AG991" s="100" t="s">
        <v>449</v>
      </c>
      <c r="AH991" s="100" t="s">
        <v>1234</v>
      </c>
      <c r="AI991" s="100" t="s">
        <v>1256</v>
      </c>
      <c r="AJ991">
        <f t="shared" si="67"/>
        <v>3</v>
      </c>
      <c r="AK991" t="str">
        <f t="shared" si="65"/>
        <v>Not Include</v>
      </c>
      <c r="AN991" t="s">
        <v>724</v>
      </c>
    </row>
    <row r="992" spans="31:40">
      <c r="AE992" t="str">
        <f t="shared" si="66"/>
        <v>Not includedNot Include4</v>
      </c>
      <c r="AF992" t="str">
        <f t="shared" si="64"/>
        <v>Not included</v>
      </c>
      <c r="AG992" s="100" t="s">
        <v>449</v>
      </c>
      <c r="AH992" s="100" t="s">
        <v>1234</v>
      </c>
      <c r="AI992" s="100" t="s">
        <v>1261</v>
      </c>
      <c r="AJ992">
        <f t="shared" si="67"/>
        <v>4</v>
      </c>
      <c r="AK992" t="str">
        <f t="shared" si="65"/>
        <v>Not Include</v>
      </c>
      <c r="AN992" t="s">
        <v>724</v>
      </c>
    </row>
    <row r="993" spans="31:40">
      <c r="AE993" t="str">
        <f t="shared" si="66"/>
        <v>Not includedNot Include5</v>
      </c>
      <c r="AF993" t="str">
        <f t="shared" si="64"/>
        <v>Not included</v>
      </c>
      <c r="AG993" s="100" t="s">
        <v>449</v>
      </c>
      <c r="AH993" s="100" t="s">
        <v>1234</v>
      </c>
      <c r="AI993" s="100" t="s">
        <v>776</v>
      </c>
      <c r="AJ993">
        <f t="shared" si="67"/>
        <v>5</v>
      </c>
      <c r="AK993" t="str">
        <f t="shared" si="65"/>
        <v>Not Include</v>
      </c>
      <c r="AN993" t="s">
        <v>724</v>
      </c>
    </row>
    <row r="994" spans="31:40">
      <c r="AE994" t="str">
        <f t="shared" si="66"/>
        <v>Not includedNot Include6</v>
      </c>
      <c r="AF994" t="str">
        <f t="shared" si="64"/>
        <v>Not included</v>
      </c>
      <c r="AG994" s="100" t="s">
        <v>449</v>
      </c>
      <c r="AH994" s="100" t="s">
        <v>1234</v>
      </c>
      <c r="AI994" s="100" t="s">
        <v>1265</v>
      </c>
      <c r="AJ994">
        <f t="shared" si="67"/>
        <v>6</v>
      </c>
      <c r="AK994" t="str">
        <f t="shared" si="65"/>
        <v>Not Include</v>
      </c>
      <c r="AN994" t="s">
        <v>724</v>
      </c>
    </row>
    <row r="995" spans="31:40">
      <c r="AE995" t="str">
        <f t="shared" si="66"/>
        <v>Not includedNot Include7</v>
      </c>
      <c r="AF995" t="str">
        <f t="shared" si="64"/>
        <v>Not included</v>
      </c>
      <c r="AG995" s="100" t="s">
        <v>449</v>
      </c>
      <c r="AH995" s="100" t="s">
        <v>1234</v>
      </c>
      <c r="AI995" s="100" t="s">
        <v>1279</v>
      </c>
      <c r="AJ995">
        <f t="shared" si="67"/>
        <v>7</v>
      </c>
      <c r="AK995" t="str">
        <f t="shared" si="65"/>
        <v>Not Include</v>
      </c>
      <c r="AN995" t="s">
        <v>724</v>
      </c>
    </row>
    <row r="996" spans="31:40">
      <c r="AE996" t="str">
        <f t="shared" si="66"/>
        <v>Not includedNot Include8</v>
      </c>
      <c r="AF996" t="str">
        <f t="shared" si="64"/>
        <v>Not included</v>
      </c>
      <c r="AG996" s="100" t="s">
        <v>449</v>
      </c>
      <c r="AH996" s="100" t="s">
        <v>1234</v>
      </c>
      <c r="AI996" s="100" t="s">
        <v>271</v>
      </c>
      <c r="AJ996">
        <f t="shared" si="67"/>
        <v>8</v>
      </c>
      <c r="AK996" t="str">
        <f t="shared" si="65"/>
        <v>Not Include</v>
      </c>
      <c r="AN996" t="s">
        <v>724</v>
      </c>
    </row>
    <row r="997" spans="31:40">
      <c r="AE997" t="str">
        <f t="shared" si="66"/>
        <v>Not includedNot Include9</v>
      </c>
      <c r="AF997" t="str">
        <f t="shared" si="64"/>
        <v>Not included</v>
      </c>
      <c r="AG997" s="100" t="s">
        <v>449</v>
      </c>
      <c r="AH997" s="100" t="s">
        <v>1234</v>
      </c>
      <c r="AI997" s="100" t="s">
        <v>1290</v>
      </c>
      <c r="AJ997">
        <f t="shared" si="67"/>
        <v>9</v>
      </c>
      <c r="AK997" t="str">
        <f t="shared" si="65"/>
        <v>Not Include</v>
      </c>
      <c r="AN997" t="s">
        <v>724</v>
      </c>
    </row>
    <row r="998" spans="31:40">
      <c r="AE998" t="str">
        <f t="shared" si="66"/>
        <v>Not includedNot Include1</v>
      </c>
      <c r="AF998" t="str">
        <f t="shared" si="64"/>
        <v>Not included</v>
      </c>
      <c r="AG998" s="100" t="s">
        <v>451</v>
      </c>
      <c r="AH998" s="100" t="s">
        <v>1304</v>
      </c>
      <c r="AI998" s="100" t="s">
        <v>1303</v>
      </c>
      <c r="AJ998">
        <f t="shared" si="67"/>
        <v>1</v>
      </c>
      <c r="AK998" t="str">
        <f t="shared" si="65"/>
        <v>Not Include</v>
      </c>
      <c r="AN998" t="s">
        <v>724</v>
      </c>
    </row>
    <row r="999" spans="31:40">
      <c r="AE999" t="str">
        <f t="shared" si="66"/>
        <v>Not includedNot Include2</v>
      </c>
      <c r="AF999" t="str">
        <f t="shared" si="64"/>
        <v>Not included</v>
      </c>
      <c r="AG999" s="100" t="s">
        <v>451</v>
      </c>
      <c r="AH999" s="100" t="s">
        <v>1304</v>
      </c>
      <c r="AI999" s="100" t="s">
        <v>1307</v>
      </c>
      <c r="AJ999">
        <f t="shared" si="67"/>
        <v>2</v>
      </c>
      <c r="AK999" t="str">
        <f t="shared" si="65"/>
        <v>Not Include</v>
      </c>
      <c r="AN999" t="s">
        <v>724</v>
      </c>
    </row>
    <row r="1000" spans="31:40">
      <c r="AE1000" t="str">
        <f t="shared" si="66"/>
        <v>Not includedNot Include3</v>
      </c>
      <c r="AF1000" t="str">
        <f t="shared" si="64"/>
        <v>Not included</v>
      </c>
      <c r="AG1000" s="100" t="s">
        <v>451</v>
      </c>
      <c r="AH1000" s="100" t="s">
        <v>1304</v>
      </c>
      <c r="AI1000" s="100" t="s">
        <v>318</v>
      </c>
      <c r="AJ1000">
        <f t="shared" si="67"/>
        <v>3</v>
      </c>
      <c r="AK1000" t="str">
        <f t="shared" si="65"/>
        <v>Not Include</v>
      </c>
      <c r="AN1000" t="s">
        <v>724</v>
      </c>
    </row>
    <row r="1001" spans="31:40">
      <c r="AE1001" t="str">
        <f t="shared" si="66"/>
        <v>Not includedNot Include4</v>
      </c>
      <c r="AF1001" t="str">
        <f t="shared" si="64"/>
        <v>Not included</v>
      </c>
      <c r="AG1001" s="100" t="s">
        <v>451</v>
      </c>
      <c r="AH1001" s="100" t="s">
        <v>1304</v>
      </c>
      <c r="AI1001" s="100" t="s">
        <v>744</v>
      </c>
      <c r="AJ1001">
        <f t="shared" si="67"/>
        <v>4</v>
      </c>
      <c r="AK1001" t="str">
        <f t="shared" si="65"/>
        <v>Not Include</v>
      </c>
      <c r="AN1001" t="s">
        <v>724</v>
      </c>
    </row>
    <row r="1002" spans="31:40">
      <c r="AE1002" t="str">
        <f t="shared" si="66"/>
        <v>Not includedNot Include5</v>
      </c>
      <c r="AF1002" t="str">
        <f t="shared" si="64"/>
        <v>Not included</v>
      </c>
      <c r="AG1002" s="100" t="s">
        <v>451</v>
      </c>
      <c r="AH1002" s="100" t="s">
        <v>1304</v>
      </c>
      <c r="AI1002" s="100" t="s">
        <v>1315</v>
      </c>
      <c r="AJ1002">
        <f t="shared" si="67"/>
        <v>5</v>
      </c>
      <c r="AK1002" t="str">
        <f t="shared" si="65"/>
        <v>Not Include</v>
      </c>
      <c r="AN1002" t="s">
        <v>724</v>
      </c>
    </row>
    <row r="1003" spans="31:40">
      <c r="AE1003" t="str">
        <f t="shared" si="66"/>
        <v>Not includedNot Include6</v>
      </c>
      <c r="AF1003" t="str">
        <f t="shared" si="64"/>
        <v>Not included</v>
      </c>
      <c r="AG1003" s="100" t="s">
        <v>451</v>
      </c>
      <c r="AH1003" s="100" t="s">
        <v>1304</v>
      </c>
      <c r="AI1003" s="100" t="s">
        <v>1316</v>
      </c>
      <c r="AJ1003">
        <f t="shared" si="67"/>
        <v>6</v>
      </c>
      <c r="AK1003" t="str">
        <f t="shared" si="65"/>
        <v>Not Include</v>
      </c>
      <c r="AN1003" t="s">
        <v>724</v>
      </c>
    </row>
    <row r="1004" spans="31:40">
      <c r="AE1004" t="str">
        <f t="shared" si="66"/>
        <v>Not includedNot Include7</v>
      </c>
      <c r="AF1004" t="str">
        <f t="shared" si="64"/>
        <v>Not included</v>
      </c>
      <c r="AG1004" s="100" t="s">
        <v>451</v>
      </c>
      <c r="AH1004" s="100" t="s">
        <v>1304</v>
      </c>
      <c r="AI1004" s="100" t="s">
        <v>1003</v>
      </c>
      <c r="AJ1004">
        <f t="shared" si="67"/>
        <v>7</v>
      </c>
      <c r="AK1004" t="str">
        <f t="shared" si="65"/>
        <v>Not Include</v>
      </c>
      <c r="AN1004" t="s">
        <v>724</v>
      </c>
    </row>
    <row r="1005" spans="31:40">
      <c r="AE1005" t="str">
        <f t="shared" si="66"/>
        <v>Not includedNot Include8</v>
      </c>
      <c r="AF1005" t="str">
        <f t="shared" si="64"/>
        <v>Not included</v>
      </c>
      <c r="AG1005" s="100" t="s">
        <v>451</v>
      </c>
      <c r="AH1005" s="100" t="s">
        <v>1304</v>
      </c>
      <c r="AI1005" s="100" t="s">
        <v>1322</v>
      </c>
      <c r="AJ1005">
        <f t="shared" si="67"/>
        <v>8</v>
      </c>
      <c r="AK1005" t="str">
        <f t="shared" si="65"/>
        <v>Not Include</v>
      </c>
      <c r="AN1005" t="s">
        <v>724</v>
      </c>
    </row>
    <row r="1006" spans="31:40">
      <c r="AE1006" t="str">
        <f t="shared" si="66"/>
        <v>Not includedNot Include9</v>
      </c>
      <c r="AF1006" t="str">
        <f t="shared" si="64"/>
        <v>Not included</v>
      </c>
      <c r="AG1006" s="100" t="s">
        <v>451</v>
      </c>
      <c r="AH1006" s="100" t="s">
        <v>1304</v>
      </c>
      <c r="AI1006" s="100" t="s">
        <v>281</v>
      </c>
      <c r="AJ1006">
        <f t="shared" si="67"/>
        <v>9</v>
      </c>
      <c r="AK1006" t="str">
        <f t="shared" si="65"/>
        <v>Not Include</v>
      </c>
      <c r="AN1006" t="s">
        <v>724</v>
      </c>
    </row>
    <row r="1007" spans="31:40">
      <c r="AE1007" t="str">
        <f t="shared" si="66"/>
        <v>Not includedNot Include10</v>
      </c>
      <c r="AF1007" t="str">
        <f t="shared" si="64"/>
        <v>Not included</v>
      </c>
      <c r="AG1007" s="100" t="s">
        <v>451</v>
      </c>
      <c r="AH1007" s="100" t="s">
        <v>1304</v>
      </c>
      <c r="AI1007" s="100" t="s">
        <v>414</v>
      </c>
      <c r="AJ1007">
        <f t="shared" si="67"/>
        <v>10</v>
      </c>
      <c r="AK1007" t="str">
        <f t="shared" si="65"/>
        <v>Not Include</v>
      </c>
      <c r="AN1007" t="s">
        <v>724</v>
      </c>
    </row>
    <row r="1008" spans="31:40">
      <c r="AE1008" t="str">
        <f t="shared" si="66"/>
        <v>Not includedNot Include11</v>
      </c>
      <c r="AF1008" t="str">
        <f t="shared" si="64"/>
        <v>Not included</v>
      </c>
      <c r="AG1008" s="100" t="s">
        <v>451</v>
      </c>
      <c r="AH1008" s="100" t="s">
        <v>1304</v>
      </c>
      <c r="AI1008" s="100" t="s">
        <v>1328</v>
      </c>
      <c r="AJ1008">
        <f t="shared" si="67"/>
        <v>11</v>
      </c>
      <c r="AK1008" t="str">
        <f t="shared" si="65"/>
        <v>Not Include</v>
      </c>
      <c r="AN1008" t="s">
        <v>724</v>
      </c>
    </row>
    <row r="1009" spans="31:40">
      <c r="AE1009" t="str">
        <f t="shared" si="66"/>
        <v>Not includedNot Include12</v>
      </c>
      <c r="AF1009" t="str">
        <f t="shared" si="64"/>
        <v>Not included</v>
      </c>
      <c r="AG1009" s="100" t="s">
        <v>451</v>
      </c>
      <c r="AH1009" s="100" t="s">
        <v>1304</v>
      </c>
      <c r="AI1009" s="100" t="s">
        <v>1120</v>
      </c>
      <c r="AJ1009">
        <f t="shared" si="67"/>
        <v>12</v>
      </c>
      <c r="AK1009" t="str">
        <f t="shared" si="65"/>
        <v>Not Include</v>
      </c>
      <c r="AN1009" t="s">
        <v>724</v>
      </c>
    </row>
    <row r="1010" spans="31:40">
      <c r="AE1010" t="str">
        <f t="shared" si="66"/>
        <v>Not includedNot Include13</v>
      </c>
      <c r="AF1010" t="str">
        <f t="shared" si="64"/>
        <v>Not included</v>
      </c>
      <c r="AG1010" s="100" t="s">
        <v>451</v>
      </c>
      <c r="AH1010" s="100" t="s">
        <v>1304</v>
      </c>
      <c r="AI1010" s="100" t="s">
        <v>1330</v>
      </c>
      <c r="AJ1010">
        <f t="shared" si="67"/>
        <v>13</v>
      </c>
      <c r="AK1010" t="str">
        <f t="shared" si="65"/>
        <v>Not Include</v>
      </c>
      <c r="AN1010" t="s">
        <v>724</v>
      </c>
    </row>
    <row r="1011" spans="31:40">
      <c r="AE1011" t="str">
        <f t="shared" si="66"/>
        <v>Not includedNot Include14</v>
      </c>
      <c r="AF1011" t="str">
        <f t="shared" si="64"/>
        <v>Not included</v>
      </c>
      <c r="AG1011" s="100" t="s">
        <v>451</v>
      </c>
      <c r="AH1011" s="100" t="s">
        <v>1304</v>
      </c>
      <c r="AI1011" s="100" t="s">
        <v>769</v>
      </c>
      <c r="AJ1011">
        <f t="shared" si="67"/>
        <v>14</v>
      </c>
      <c r="AK1011" t="str">
        <f t="shared" si="65"/>
        <v>Not Include</v>
      </c>
      <c r="AN1011" t="s">
        <v>724</v>
      </c>
    </row>
    <row r="1012" spans="31:40">
      <c r="AE1012" t="str">
        <f t="shared" si="66"/>
        <v>Not includedNot Include15</v>
      </c>
      <c r="AF1012" t="str">
        <f t="shared" si="64"/>
        <v>Not included</v>
      </c>
      <c r="AG1012" s="100" t="s">
        <v>451</v>
      </c>
      <c r="AH1012" s="100" t="s">
        <v>1304</v>
      </c>
      <c r="AI1012" s="100" t="s">
        <v>770</v>
      </c>
      <c r="AJ1012">
        <f t="shared" si="67"/>
        <v>15</v>
      </c>
      <c r="AK1012" t="str">
        <f t="shared" si="65"/>
        <v>Not Include</v>
      </c>
      <c r="AN1012" t="s">
        <v>724</v>
      </c>
    </row>
    <row r="1013" spans="31:40">
      <c r="AE1013" t="str">
        <f t="shared" si="66"/>
        <v>Not includedNot Include16</v>
      </c>
      <c r="AF1013" t="str">
        <f t="shared" si="64"/>
        <v>Not included</v>
      </c>
      <c r="AG1013" s="100" t="s">
        <v>451</v>
      </c>
      <c r="AH1013" s="100" t="s">
        <v>1304</v>
      </c>
      <c r="AI1013" s="100" t="s">
        <v>1331</v>
      </c>
      <c r="AJ1013">
        <f t="shared" si="67"/>
        <v>16</v>
      </c>
      <c r="AK1013" t="str">
        <f t="shared" si="65"/>
        <v>Not Include</v>
      </c>
      <c r="AN1013" t="s">
        <v>724</v>
      </c>
    </row>
    <row r="1014" spans="31:40">
      <c r="AE1014" t="str">
        <f t="shared" si="66"/>
        <v>Not includedNot Include17</v>
      </c>
      <c r="AF1014" t="str">
        <f t="shared" si="64"/>
        <v>Not included</v>
      </c>
      <c r="AG1014" s="100" t="s">
        <v>451</v>
      </c>
      <c r="AH1014" s="100" t="s">
        <v>1304</v>
      </c>
      <c r="AI1014" s="100" t="s">
        <v>402</v>
      </c>
      <c r="AJ1014">
        <f t="shared" si="67"/>
        <v>17</v>
      </c>
      <c r="AK1014" t="str">
        <f t="shared" si="65"/>
        <v>Not Include</v>
      </c>
      <c r="AN1014" t="s">
        <v>724</v>
      </c>
    </row>
    <row r="1015" spans="31:40">
      <c r="AE1015" t="str">
        <f t="shared" si="66"/>
        <v>Not includedNot Include18</v>
      </c>
      <c r="AF1015" t="str">
        <f t="shared" si="64"/>
        <v>Not included</v>
      </c>
      <c r="AG1015" s="100" t="s">
        <v>451</v>
      </c>
      <c r="AH1015" s="100" t="s">
        <v>1304</v>
      </c>
      <c r="AI1015" s="100" t="s">
        <v>1335</v>
      </c>
      <c r="AJ1015">
        <f t="shared" si="67"/>
        <v>18</v>
      </c>
      <c r="AK1015" t="str">
        <f t="shared" si="65"/>
        <v>Not Include</v>
      </c>
      <c r="AN1015" t="s">
        <v>724</v>
      </c>
    </row>
    <row r="1016" spans="31:40">
      <c r="AE1016" t="str">
        <f t="shared" si="66"/>
        <v>Not includedNot Include19</v>
      </c>
      <c r="AF1016" t="str">
        <f t="shared" si="64"/>
        <v>Not included</v>
      </c>
      <c r="AG1016" s="100" t="s">
        <v>451</v>
      </c>
      <c r="AH1016" s="100" t="s">
        <v>1304</v>
      </c>
      <c r="AI1016" s="100" t="s">
        <v>944</v>
      </c>
      <c r="AJ1016">
        <f t="shared" si="67"/>
        <v>19</v>
      </c>
      <c r="AK1016" t="str">
        <f t="shared" si="65"/>
        <v>Not Include</v>
      </c>
      <c r="AN1016" t="s">
        <v>724</v>
      </c>
    </row>
    <row r="1017" spans="31:40">
      <c r="AE1017" t="str">
        <f t="shared" si="66"/>
        <v>Not includedNot Include20</v>
      </c>
      <c r="AF1017" t="str">
        <f t="shared" si="64"/>
        <v>Not included</v>
      </c>
      <c r="AG1017" s="100" t="s">
        <v>451</v>
      </c>
      <c r="AH1017" s="100" t="s">
        <v>1304</v>
      </c>
      <c r="AI1017" s="100" t="s">
        <v>1334</v>
      </c>
      <c r="AJ1017">
        <f t="shared" si="67"/>
        <v>20</v>
      </c>
      <c r="AK1017" t="str">
        <f t="shared" si="65"/>
        <v>Not Include</v>
      </c>
      <c r="AN1017" t="s">
        <v>724</v>
      </c>
    </row>
    <row r="1018" spans="31:40">
      <c r="AE1018" t="str">
        <f t="shared" si="66"/>
        <v>Not includedNot Include21</v>
      </c>
      <c r="AF1018" t="str">
        <f t="shared" si="64"/>
        <v>Not included</v>
      </c>
      <c r="AG1018" s="100" t="s">
        <v>451</v>
      </c>
      <c r="AH1018" s="100" t="s">
        <v>1304</v>
      </c>
      <c r="AI1018" s="100" t="s">
        <v>1336</v>
      </c>
      <c r="AJ1018">
        <f t="shared" si="67"/>
        <v>21</v>
      </c>
      <c r="AK1018" t="str">
        <f t="shared" si="65"/>
        <v>Not Include</v>
      </c>
      <c r="AN1018" t="s">
        <v>724</v>
      </c>
    </row>
    <row r="1019" spans="31:40">
      <c r="AE1019" t="str">
        <f t="shared" si="66"/>
        <v>Not includedNot Include22</v>
      </c>
      <c r="AF1019" t="str">
        <f t="shared" si="64"/>
        <v>Not included</v>
      </c>
      <c r="AG1019" s="100" t="s">
        <v>451</v>
      </c>
      <c r="AH1019" s="100" t="s">
        <v>1304</v>
      </c>
      <c r="AI1019" s="100" t="s">
        <v>269</v>
      </c>
      <c r="AJ1019">
        <f t="shared" si="67"/>
        <v>22</v>
      </c>
      <c r="AK1019" t="str">
        <f t="shared" si="65"/>
        <v>Not Include</v>
      </c>
      <c r="AN1019" t="s">
        <v>724</v>
      </c>
    </row>
    <row r="1020" spans="31:40">
      <c r="AE1020" t="str">
        <f t="shared" si="66"/>
        <v>Not includedNot Include23</v>
      </c>
      <c r="AF1020" t="str">
        <f t="shared" si="64"/>
        <v>Not included</v>
      </c>
      <c r="AG1020" s="100" t="s">
        <v>451</v>
      </c>
      <c r="AH1020" s="100" t="s">
        <v>1304</v>
      </c>
      <c r="AI1020" s="100" t="s">
        <v>1342</v>
      </c>
      <c r="AJ1020">
        <f t="shared" si="67"/>
        <v>23</v>
      </c>
      <c r="AK1020" t="str">
        <f t="shared" si="65"/>
        <v>Not Include</v>
      </c>
      <c r="AN1020" t="s">
        <v>724</v>
      </c>
    </row>
    <row r="1021" spans="31:40">
      <c r="AE1021" t="str">
        <f t="shared" si="66"/>
        <v>Not includedNot Include24</v>
      </c>
      <c r="AF1021" t="str">
        <f t="shared" si="64"/>
        <v>Not included</v>
      </c>
      <c r="AG1021" s="100" t="s">
        <v>451</v>
      </c>
      <c r="AH1021" s="100" t="s">
        <v>1304</v>
      </c>
      <c r="AI1021" s="100" t="s">
        <v>781</v>
      </c>
      <c r="AJ1021">
        <f t="shared" si="67"/>
        <v>24</v>
      </c>
      <c r="AK1021" t="str">
        <f t="shared" si="65"/>
        <v>Not Include</v>
      </c>
      <c r="AN1021" t="s">
        <v>724</v>
      </c>
    </row>
    <row r="1022" spans="31:40">
      <c r="AE1022" t="str">
        <f t="shared" si="66"/>
        <v>Not includedNot Include25</v>
      </c>
      <c r="AF1022" t="str">
        <f t="shared" si="64"/>
        <v>Not included</v>
      </c>
      <c r="AG1022" s="100" t="s">
        <v>451</v>
      </c>
      <c r="AH1022" s="100" t="s">
        <v>1304</v>
      </c>
      <c r="AI1022" s="100" t="s">
        <v>783</v>
      </c>
      <c r="AJ1022">
        <f t="shared" si="67"/>
        <v>25</v>
      </c>
      <c r="AK1022" t="str">
        <f t="shared" si="65"/>
        <v>Not Include</v>
      </c>
      <c r="AN1022" t="s">
        <v>724</v>
      </c>
    </row>
    <row r="1023" spans="31:40">
      <c r="AE1023" t="str">
        <f t="shared" si="66"/>
        <v>Not includedNot Include26</v>
      </c>
      <c r="AF1023" t="str">
        <f t="shared" si="64"/>
        <v>Not included</v>
      </c>
      <c r="AG1023" s="100" t="s">
        <v>451</v>
      </c>
      <c r="AH1023" s="100" t="s">
        <v>1304</v>
      </c>
      <c r="AI1023" s="100" t="s">
        <v>1344</v>
      </c>
      <c r="AJ1023">
        <f t="shared" si="67"/>
        <v>26</v>
      </c>
      <c r="AK1023" t="str">
        <f t="shared" si="65"/>
        <v>Not Include</v>
      </c>
      <c r="AN1023" t="s">
        <v>724</v>
      </c>
    </row>
    <row r="1024" spans="31:40">
      <c r="AE1024" t="str">
        <f t="shared" si="66"/>
        <v>Not includedNot Include27</v>
      </c>
      <c r="AF1024" t="str">
        <f t="shared" si="64"/>
        <v>Not included</v>
      </c>
      <c r="AG1024" s="100" t="s">
        <v>451</v>
      </c>
      <c r="AH1024" s="100" t="s">
        <v>1304</v>
      </c>
      <c r="AI1024" s="100" t="s">
        <v>1346</v>
      </c>
      <c r="AJ1024">
        <f t="shared" si="67"/>
        <v>27</v>
      </c>
      <c r="AK1024" t="str">
        <f t="shared" si="65"/>
        <v>Not Include</v>
      </c>
      <c r="AN1024" t="s">
        <v>724</v>
      </c>
    </row>
    <row r="1025" spans="31:40">
      <c r="AE1025" t="str">
        <f t="shared" si="66"/>
        <v>Not includedNot Include28</v>
      </c>
      <c r="AF1025" t="str">
        <f t="shared" si="64"/>
        <v>Not included</v>
      </c>
      <c r="AG1025" s="100" t="s">
        <v>451</v>
      </c>
      <c r="AH1025" s="100" t="s">
        <v>1304</v>
      </c>
      <c r="AI1025" s="100" t="s">
        <v>1347</v>
      </c>
      <c r="AJ1025">
        <f t="shared" si="67"/>
        <v>28</v>
      </c>
      <c r="AK1025" t="str">
        <f t="shared" si="65"/>
        <v>Not Include</v>
      </c>
      <c r="AN1025" t="s">
        <v>724</v>
      </c>
    </row>
    <row r="1026" spans="31:40">
      <c r="AE1026" t="str">
        <f t="shared" si="66"/>
        <v>Not includedNot Include29</v>
      </c>
      <c r="AF1026" t="str">
        <f t="shared" ref="AF1026:AF1089" si="68">IFERROR(VLOOKUP(AG1026,$Z$4:$AA$17,2,FALSE),"Not included")</f>
        <v>Not included</v>
      </c>
      <c r="AG1026" s="100" t="s">
        <v>451</v>
      </c>
      <c r="AH1026" s="100" t="s">
        <v>1304</v>
      </c>
      <c r="AI1026" s="100" t="s">
        <v>1184</v>
      </c>
      <c r="AJ1026">
        <f t="shared" si="67"/>
        <v>29</v>
      </c>
      <c r="AK1026" t="str">
        <f t="shared" ref="AK1026:AK1089" si="69">IF(AF1026="Not included","Not Include",VLOOKUP(AH1026,$AN$3:$AQ$104,3,FALSE))</f>
        <v>Not Include</v>
      </c>
      <c r="AN1026" t="s">
        <v>724</v>
      </c>
    </row>
    <row r="1027" spans="31:40">
      <c r="AE1027" t="str">
        <f t="shared" ref="AE1027:AE1090" si="70">AF1027&amp;AK1027&amp;AJ1027</f>
        <v>Not includedNot Include30</v>
      </c>
      <c r="AF1027" t="str">
        <f t="shared" si="68"/>
        <v>Not included</v>
      </c>
      <c r="AG1027" s="100" t="s">
        <v>451</v>
      </c>
      <c r="AH1027" s="100" t="s">
        <v>1304</v>
      </c>
      <c r="AI1027" s="100" t="s">
        <v>1352</v>
      </c>
      <c r="AJ1027">
        <f t="shared" ref="AJ1027:AJ1090" si="71">IF(AND(AG1027=AG1026,AH1027=AH1026),AJ1026+1,1)</f>
        <v>30</v>
      </c>
      <c r="AK1027" t="str">
        <f t="shared" si="69"/>
        <v>Not Include</v>
      </c>
      <c r="AN1027" t="s">
        <v>724</v>
      </c>
    </row>
    <row r="1028" spans="31:40">
      <c r="AE1028" t="str">
        <f t="shared" si="70"/>
        <v>Not includedNot Include1</v>
      </c>
      <c r="AF1028" t="str">
        <f t="shared" si="68"/>
        <v>Not included</v>
      </c>
      <c r="AG1028" s="100" t="s">
        <v>451</v>
      </c>
      <c r="AH1028" s="100" t="s">
        <v>733</v>
      </c>
      <c r="AI1028" s="100" t="s">
        <v>1302</v>
      </c>
      <c r="AJ1028">
        <f t="shared" si="71"/>
        <v>1</v>
      </c>
      <c r="AK1028" t="str">
        <f t="shared" si="69"/>
        <v>Not Include</v>
      </c>
      <c r="AN1028" t="s">
        <v>724</v>
      </c>
    </row>
    <row r="1029" spans="31:40">
      <c r="AE1029" t="str">
        <f t="shared" si="70"/>
        <v>Not includedNot Include2</v>
      </c>
      <c r="AF1029" t="str">
        <f t="shared" si="68"/>
        <v>Not included</v>
      </c>
      <c r="AG1029" s="100" t="s">
        <v>451</v>
      </c>
      <c r="AH1029" s="100" t="s">
        <v>733</v>
      </c>
      <c r="AI1029" s="100" t="s">
        <v>1323</v>
      </c>
      <c r="AJ1029">
        <f t="shared" si="71"/>
        <v>2</v>
      </c>
      <c r="AK1029" t="str">
        <f t="shared" si="69"/>
        <v>Not Include</v>
      </c>
      <c r="AN1029" t="s">
        <v>724</v>
      </c>
    </row>
    <row r="1030" spans="31:40">
      <c r="AE1030" t="str">
        <f t="shared" si="70"/>
        <v>Not includedNot Include3</v>
      </c>
      <c r="AF1030" t="str">
        <f t="shared" si="68"/>
        <v>Not included</v>
      </c>
      <c r="AG1030" s="100" t="s">
        <v>451</v>
      </c>
      <c r="AH1030" s="100" t="s">
        <v>733</v>
      </c>
      <c r="AI1030" s="100" t="s">
        <v>1332</v>
      </c>
      <c r="AJ1030">
        <f t="shared" si="71"/>
        <v>3</v>
      </c>
      <c r="AK1030" t="str">
        <f t="shared" si="69"/>
        <v>Not Include</v>
      </c>
      <c r="AN1030" t="s">
        <v>724</v>
      </c>
    </row>
    <row r="1031" spans="31:40">
      <c r="AE1031" t="str">
        <f t="shared" si="70"/>
        <v>Not includedNot Include1</v>
      </c>
      <c r="AF1031" t="str">
        <f t="shared" si="68"/>
        <v>Not included</v>
      </c>
      <c r="AG1031" s="100" t="s">
        <v>451</v>
      </c>
      <c r="AH1031" s="100" t="s">
        <v>768</v>
      </c>
      <c r="AI1031" s="100" t="s">
        <v>1185</v>
      </c>
      <c r="AJ1031">
        <f t="shared" si="71"/>
        <v>1</v>
      </c>
      <c r="AK1031" t="str">
        <f t="shared" si="69"/>
        <v>Not Include</v>
      </c>
      <c r="AN1031" t="s">
        <v>724</v>
      </c>
    </row>
    <row r="1032" spans="31:40">
      <c r="AE1032" t="str">
        <f t="shared" si="70"/>
        <v>Not includedNot Include2</v>
      </c>
      <c r="AF1032" t="str">
        <f t="shared" si="68"/>
        <v>Not included</v>
      </c>
      <c r="AG1032" s="100" t="s">
        <v>451</v>
      </c>
      <c r="AH1032" s="100" t="s">
        <v>768</v>
      </c>
      <c r="AI1032" s="100" t="s">
        <v>1145</v>
      </c>
      <c r="AJ1032">
        <f t="shared" si="71"/>
        <v>2</v>
      </c>
      <c r="AK1032" t="str">
        <f t="shared" si="69"/>
        <v>Not Include</v>
      </c>
      <c r="AN1032" t="s">
        <v>724</v>
      </c>
    </row>
    <row r="1033" spans="31:40">
      <c r="AE1033" t="str">
        <f t="shared" si="70"/>
        <v>Not includedNot Include3</v>
      </c>
      <c r="AF1033" t="str">
        <f t="shared" si="68"/>
        <v>Not included</v>
      </c>
      <c r="AG1033" s="100" t="s">
        <v>451</v>
      </c>
      <c r="AH1033" s="100" t="s">
        <v>768</v>
      </c>
      <c r="AI1033" s="100" t="s">
        <v>1231</v>
      </c>
      <c r="AJ1033">
        <f t="shared" si="71"/>
        <v>3</v>
      </c>
      <c r="AK1033" t="str">
        <f t="shared" si="69"/>
        <v>Not Include</v>
      </c>
      <c r="AN1033" t="s">
        <v>724</v>
      </c>
    </row>
    <row r="1034" spans="31:40">
      <c r="AE1034" t="str">
        <f t="shared" si="70"/>
        <v>Not includedNot Include4</v>
      </c>
      <c r="AF1034" t="str">
        <f t="shared" si="68"/>
        <v>Not included</v>
      </c>
      <c r="AG1034" s="100" t="s">
        <v>451</v>
      </c>
      <c r="AH1034" s="100" t="s">
        <v>768</v>
      </c>
      <c r="AI1034" s="100" t="s">
        <v>1300</v>
      </c>
      <c r="AJ1034">
        <f t="shared" si="71"/>
        <v>4</v>
      </c>
      <c r="AK1034" t="str">
        <f t="shared" si="69"/>
        <v>Not Include</v>
      </c>
      <c r="AN1034" t="s">
        <v>724</v>
      </c>
    </row>
    <row r="1035" spans="31:40">
      <c r="AE1035" t="str">
        <f t="shared" si="70"/>
        <v>Not includedNot Include5</v>
      </c>
      <c r="AF1035" t="str">
        <f t="shared" si="68"/>
        <v>Not included</v>
      </c>
      <c r="AG1035" s="100" t="s">
        <v>451</v>
      </c>
      <c r="AH1035" s="100" t="s">
        <v>768</v>
      </c>
      <c r="AI1035" s="100" t="s">
        <v>1301</v>
      </c>
      <c r="AJ1035">
        <f t="shared" si="71"/>
        <v>5</v>
      </c>
      <c r="AK1035" t="str">
        <f t="shared" si="69"/>
        <v>Not Include</v>
      </c>
      <c r="AN1035" t="s">
        <v>724</v>
      </c>
    </row>
    <row r="1036" spans="31:40">
      <c r="AE1036" t="str">
        <f t="shared" si="70"/>
        <v>Not includedNot Include6</v>
      </c>
      <c r="AF1036" t="str">
        <f t="shared" si="68"/>
        <v>Not included</v>
      </c>
      <c r="AG1036" s="100" t="s">
        <v>451</v>
      </c>
      <c r="AH1036" s="100" t="s">
        <v>768</v>
      </c>
      <c r="AI1036" s="100" t="s">
        <v>831</v>
      </c>
      <c r="AJ1036">
        <f t="shared" si="71"/>
        <v>6</v>
      </c>
      <c r="AK1036" t="str">
        <f t="shared" si="69"/>
        <v>Not Include</v>
      </c>
      <c r="AN1036" t="s">
        <v>724</v>
      </c>
    </row>
    <row r="1037" spans="31:40">
      <c r="AE1037" t="str">
        <f t="shared" si="70"/>
        <v>Not includedNot Include7</v>
      </c>
      <c r="AF1037" t="str">
        <f t="shared" si="68"/>
        <v>Not included</v>
      </c>
      <c r="AG1037" s="100" t="s">
        <v>451</v>
      </c>
      <c r="AH1037" s="100" t="s">
        <v>768</v>
      </c>
      <c r="AI1037" s="100" t="s">
        <v>1236</v>
      </c>
      <c r="AJ1037">
        <f t="shared" si="71"/>
        <v>7</v>
      </c>
      <c r="AK1037" t="str">
        <f t="shared" si="69"/>
        <v>Not Include</v>
      </c>
      <c r="AN1037" t="s">
        <v>724</v>
      </c>
    </row>
    <row r="1038" spans="31:40">
      <c r="AE1038" t="str">
        <f t="shared" si="70"/>
        <v>Not includedNot Include8</v>
      </c>
      <c r="AF1038" t="str">
        <f t="shared" si="68"/>
        <v>Not included</v>
      </c>
      <c r="AG1038" s="100" t="s">
        <v>451</v>
      </c>
      <c r="AH1038" s="100" t="s">
        <v>768</v>
      </c>
      <c r="AI1038" s="100" t="s">
        <v>1305</v>
      </c>
      <c r="AJ1038">
        <f t="shared" si="71"/>
        <v>8</v>
      </c>
      <c r="AK1038" t="str">
        <f t="shared" si="69"/>
        <v>Not Include</v>
      </c>
      <c r="AN1038" t="s">
        <v>724</v>
      </c>
    </row>
    <row r="1039" spans="31:40">
      <c r="AE1039" t="str">
        <f t="shared" si="70"/>
        <v>Not includedNot Include9</v>
      </c>
      <c r="AF1039" t="str">
        <f t="shared" si="68"/>
        <v>Not included</v>
      </c>
      <c r="AG1039" s="100" t="s">
        <v>451</v>
      </c>
      <c r="AH1039" s="100" t="s">
        <v>768</v>
      </c>
      <c r="AI1039" s="100" t="s">
        <v>1306</v>
      </c>
      <c r="AJ1039">
        <f t="shared" si="71"/>
        <v>9</v>
      </c>
      <c r="AK1039" t="str">
        <f t="shared" si="69"/>
        <v>Not Include</v>
      </c>
      <c r="AN1039" t="s">
        <v>724</v>
      </c>
    </row>
    <row r="1040" spans="31:40">
      <c r="AE1040" t="str">
        <f t="shared" si="70"/>
        <v>Not includedNot Include10</v>
      </c>
      <c r="AF1040" t="str">
        <f t="shared" si="68"/>
        <v>Not included</v>
      </c>
      <c r="AG1040" s="100" t="s">
        <v>451</v>
      </c>
      <c r="AH1040" s="100" t="s">
        <v>768</v>
      </c>
      <c r="AI1040" s="100" t="s">
        <v>1309</v>
      </c>
      <c r="AJ1040">
        <f t="shared" si="71"/>
        <v>10</v>
      </c>
      <c r="AK1040" t="str">
        <f t="shared" si="69"/>
        <v>Not Include</v>
      </c>
      <c r="AN1040" t="s">
        <v>724</v>
      </c>
    </row>
    <row r="1041" spans="31:40">
      <c r="AE1041" t="str">
        <f t="shared" si="70"/>
        <v>Not includedNot Include11</v>
      </c>
      <c r="AF1041" t="str">
        <f t="shared" si="68"/>
        <v>Not included</v>
      </c>
      <c r="AG1041" s="100" t="s">
        <v>451</v>
      </c>
      <c r="AH1041" s="100" t="s">
        <v>768</v>
      </c>
      <c r="AI1041" s="100" t="s">
        <v>411</v>
      </c>
      <c r="AJ1041">
        <f t="shared" si="71"/>
        <v>11</v>
      </c>
      <c r="AK1041" t="str">
        <f t="shared" si="69"/>
        <v>Not Include</v>
      </c>
      <c r="AN1041" t="s">
        <v>724</v>
      </c>
    </row>
    <row r="1042" spans="31:40">
      <c r="AE1042" t="str">
        <f t="shared" si="70"/>
        <v>Not includedNot Include12</v>
      </c>
      <c r="AF1042" t="str">
        <f t="shared" si="68"/>
        <v>Not included</v>
      </c>
      <c r="AG1042" s="100" t="s">
        <v>451</v>
      </c>
      <c r="AH1042" s="100" t="s">
        <v>768</v>
      </c>
      <c r="AI1042" s="100" t="s">
        <v>833</v>
      </c>
      <c r="AJ1042">
        <f t="shared" si="71"/>
        <v>12</v>
      </c>
      <c r="AK1042" t="str">
        <f t="shared" si="69"/>
        <v>Not Include</v>
      </c>
      <c r="AN1042" t="s">
        <v>724</v>
      </c>
    </row>
    <row r="1043" spans="31:40">
      <c r="AE1043" t="str">
        <f t="shared" si="70"/>
        <v>Not includedNot Include13</v>
      </c>
      <c r="AF1043" t="str">
        <f t="shared" si="68"/>
        <v>Not included</v>
      </c>
      <c r="AG1043" s="100" t="s">
        <v>451</v>
      </c>
      <c r="AH1043" s="100" t="s">
        <v>768</v>
      </c>
      <c r="AI1043" s="100" t="s">
        <v>1313</v>
      </c>
      <c r="AJ1043">
        <f t="shared" si="71"/>
        <v>13</v>
      </c>
      <c r="AK1043" t="str">
        <f t="shared" si="69"/>
        <v>Not Include</v>
      </c>
      <c r="AN1043" t="s">
        <v>724</v>
      </c>
    </row>
    <row r="1044" spans="31:40">
      <c r="AE1044" t="str">
        <f t="shared" si="70"/>
        <v>Not includedNot Include14</v>
      </c>
      <c r="AF1044" t="str">
        <f t="shared" si="68"/>
        <v>Not included</v>
      </c>
      <c r="AG1044" s="100" t="s">
        <v>451</v>
      </c>
      <c r="AH1044" s="100" t="s">
        <v>768</v>
      </c>
      <c r="AI1044" s="100" t="s">
        <v>387</v>
      </c>
      <c r="AJ1044">
        <f t="shared" si="71"/>
        <v>14</v>
      </c>
      <c r="AK1044" t="str">
        <f t="shared" si="69"/>
        <v>Not Include</v>
      </c>
      <c r="AN1044" t="s">
        <v>724</v>
      </c>
    </row>
    <row r="1045" spans="31:40">
      <c r="AE1045" t="str">
        <f t="shared" si="70"/>
        <v>Not includedNot Include15</v>
      </c>
      <c r="AF1045" t="str">
        <f t="shared" si="68"/>
        <v>Not included</v>
      </c>
      <c r="AG1045" s="100" t="s">
        <v>451</v>
      </c>
      <c r="AH1045" s="100" t="s">
        <v>768</v>
      </c>
      <c r="AI1045" s="100" t="s">
        <v>1101</v>
      </c>
      <c r="AJ1045">
        <f t="shared" si="71"/>
        <v>15</v>
      </c>
      <c r="AK1045" t="str">
        <f t="shared" si="69"/>
        <v>Not Include</v>
      </c>
      <c r="AN1045" t="s">
        <v>724</v>
      </c>
    </row>
    <row r="1046" spans="31:40">
      <c r="AE1046" t="str">
        <f t="shared" si="70"/>
        <v>Not includedNot Include16</v>
      </c>
      <c r="AF1046" t="str">
        <f t="shared" si="68"/>
        <v>Not included</v>
      </c>
      <c r="AG1046" s="100" t="s">
        <v>451</v>
      </c>
      <c r="AH1046" s="100" t="s">
        <v>768</v>
      </c>
      <c r="AI1046" s="100" t="s">
        <v>1104</v>
      </c>
      <c r="AJ1046">
        <f t="shared" si="71"/>
        <v>16</v>
      </c>
      <c r="AK1046" t="str">
        <f t="shared" si="69"/>
        <v>Not Include</v>
      </c>
      <c r="AN1046" t="s">
        <v>724</v>
      </c>
    </row>
    <row r="1047" spans="31:40">
      <c r="AE1047" t="str">
        <f t="shared" si="70"/>
        <v>Not includedNot Include17</v>
      </c>
      <c r="AF1047" t="str">
        <f t="shared" si="68"/>
        <v>Not included</v>
      </c>
      <c r="AG1047" s="100" t="s">
        <v>451</v>
      </c>
      <c r="AH1047" s="100" t="s">
        <v>768</v>
      </c>
      <c r="AI1047" s="100" t="s">
        <v>1314</v>
      </c>
      <c r="AJ1047">
        <f t="shared" si="71"/>
        <v>17</v>
      </c>
      <c r="AK1047" t="str">
        <f t="shared" si="69"/>
        <v>Not Include</v>
      </c>
      <c r="AN1047" t="s">
        <v>724</v>
      </c>
    </row>
    <row r="1048" spans="31:40">
      <c r="AE1048" t="str">
        <f t="shared" si="70"/>
        <v>Not includedNot Include18</v>
      </c>
      <c r="AF1048" t="str">
        <f t="shared" si="68"/>
        <v>Not included</v>
      </c>
      <c r="AG1048" s="100" t="s">
        <v>451</v>
      </c>
      <c r="AH1048" s="100" t="s">
        <v>768</v>
      </c>
      <c r="AI1048" s="100" t="s">
        <v>759</v>
      </c>
      <c r="AJ1048">
        <f t="shared" si="71"/>
        <v>18</v>
      </c>
      <c r="AK1048" t="str">
        <f t="shared" si="69"/>
        <v>Not Include</v>
      </c>
      <c r="AN1048" t="s">
        <v>724</v>
      </c>
    </row>
    <row r="1049" spans="31:40">
      <c r="AE1049" t="str">
        <f t="shared" si="70"/>
        <v>Not includedNot Include19</v>
      </c>
      <c r="AF1049" t="str">
        <f t="shared" si="68"/>
        <v>Not included</v>
      </c>
      <c r="AG1049" s="100" t="s">
        <v>451</v>
      </c>
      <c r="AH1049" s="100" t="s">
        <v>768</v>
      </c>
      <c r="AI1049" s="100" t="s">
        <v>1317</v>
      </c>
      <c r="AJ1049">
        <f t="shared" si="71"/>
        <v>19</v>
      </c>
      <c r="AK1049" t="str">
        <f t="shared" si="69"/>
        <v>Not Include</v>
      </c>
      <c r="AN1049" t="s">
        <v>724</v>
      </c>
    </row>
    <row r="1050" spans="31:40">
      <c r="AE1050" t="str">
        <f t="shared" si="70"/>
        <v>Not includedNot Include20</v>
      </c>
      <c r="AF1050" t="str">
        <f t="shared" si="68"/>
        <v>Not included</v>
      </c>
      <c r="AG1050" s="100" t="s">
        <v>451</v>
      </c>
      <c r="AH1050" s="100" t="s">
        <v>768</v>
      </c>
      <c r="AI1050" s="100" t="s">
        <v>760</v>
      </c>
      <c r="AJ1050">
        <f t="shared" si="71"/>
        <v>20</v>
      </c>
      <c r="AK1050" t="str">
        <f t="shared" si="69"/>
        <v>Not Include</v>
      </c>
      <c r="AN1050" t="s">
        <v>724</v>
      </c>
    </row>
    <row r="1051" spans="31:40">
      <c r="AE1051" t="str">
        <f t="shared" si="70"/>
        <v>Not includedNot Include21</v>
      </c>
      <c r="AF1051" t="str">
        <f t="shared" si="68"/>
        <v>Not included</v>
      </c>
      <c r="AG1051" s="100" t="s">
        <v>451</v>
      </c>
      <c r="AH1051" s="100" t="s">
        <v>768</v>
      </c>
      <c r="AI1051" s="100" t="s">
        <v>1110</v>
      </c>
      <c r="AJ1051">
        <f t="shared" si="71"/>
        <v>21</v>
      </c>
      <c r="AK1051" t="str">
        <f t="shared" si="69"/>
        <v>Not Include</v>
      </c>
      <c r="AN1051" t="s">
        <v>724</v>
      </c>
    </row>
    <row r="1052" spans="31:40">
      <c r="AE1052" t="str">
        <f t="shared" si="70"/>
        <v>Not includedNot Include22</v>
      </c>
      <c r="AF1052" t="str">
        <f t="shared" si="68"/>
        <v>Not included</v>
      </c>
      <c r="AG1052" s="100" t="s">
        <v>451</v>
      </c>
      <c r="AH1052" s="100" t="s">
        <v>768</v>
      </c>
      <c r="AI1052" s="100" t="s">
        <v>1318</v>
      </c>
      <c r="AJ1052">
        <f t="shared" si="71"/>
        <v>22</v>
      </c>
      <c r="AK1052" t="str">
        <f t="shared" si="69"/>
        <v>Not Include</v>
      </c>
      <c r="AN1052" t="s">
        <v>724</v>
      </c>
    </row>
    <row r="1053" spans="31:40">
      <c r="AE1053" t="str">
        <f t="shared" si="70"/>
        <v>Not includedNot Include23</v>
      </c>
      <c r="AF1053" t="str">
        <f t="shared" si="68"/>
        <v>Not included</v>
      </c>
      <c r="AG1053" s="100" t="s">
        <v>451</v>
      </c>
      <c r="AH1053" s="100" t="s">
        <v>768</v>
      </c>
      <c r="AI1053" s="100" t="s">
        <v>846</v>
      </c>
      <c r="AJ1053">
        <f t="shared" si="71"/>
        <v>23</v>
      </c>
      <c r="AK1053" t="str">
        <f t="shared" si="69"/>
        <v>Not Include</v>
      </c>
      <c r="AN1053" t="s">
        <v>724</v>
      </c>
    </row>
    <row r="1054" spans="31:40">
      <c r="AE1054" t="str">
        <f t="shared" si="70"/>
        <v>Not includedNot Include24</v>
      </c>
      <c r="AF1054" t="str">
        <f t="shared" si="68"/>
        <v>Not included</v>
      </c>
      <c r="AG1054" s="100" t="s">
        <v>451</v>
      </c>
      <c r="AH1054" s="100" t="s">
        <v>768</v>
      </c>
      <c r="AI1054" s="100" t="s">
        <v>1321</v>
      </c>
      <c r="AJ1054">
        <f t="shared" si="71"/>
        <v>24</v>
      </c>
      <c r="AK1054" t="str">
        <f t="shared" si="69"/>
        <v>Not Include</v>
      </c>
      <c r="AN1054" t="s">
        <v>724</v>
      </c>
    </row>
    <row r="1055" spans="31:40">
      <c r="AE1055" t="str">
        <f t="shared" si="70"/>
        <v>Not includedNot Include25</v>
      </c>
      <c r="AF1055" t="str">
        <f t="shared" si="68"/>
        <v>Not included</v>
      </c>
      <c r="AG1055" s="100" t="s">
        <v>451</v>
      </c>
      <c r="AH1055" s="100" t="s">
        <v>768</v>
      </c>
      <c r="AI1055" s="100" t="s">
        <v>1112</v>
      </c>
      <c r="AJ1055">
        <f t="shared" si="71"/>
        <v>25</v>
      </c>
      <c r="AK1055" t="str">
        <f t="shared" si="69"/>
        <v>Not Include</v>
      </c>
      <c r="AN1055" t="s">
        <v>724</v>
      </c>
    </row>
    <row r="1056" spans="31:40">
      <c r="AE1056" t="str">
        <f t="shared" si="70"/>
        <v>Not includedNot Include26</v>
      </c>
      <c r="AF1056" t="str">
        <f t="shared" si="68"/>
        <v>Not included</v>
      </c>
      <c r="AG1056" s="100" t="s">
        <v>451</v>
      </c>
      <c r="AH1056" s="100" t="s">
        <v>768</v>
      </c>
      <c r="AI1056" s="100" t="s">
        <v>1155</v>
      </c>
      <c r="AJ1056">
        <f t="shared" si="71"/>
        <v>26</v>
      </c>
      <c r="AK1056" t="str">
        <f t="shared" si="69"/>
        <v>Not Include</v>
      </c>
      <c r="AN1056" t="s">
        <v>724</v>
      </c>
    </row>
    <row r="1057" spans="31:40">
      <c r="AE1057" t="str">
        <f t="shared" si="70"/>
        <v>Not includedNot Include27</v>
      </c>
      <c r="AF1057" t="str">
        <f t="shared" si="68"/>
        <v>Not included</v>
      </c>
      <c r="AG1057" s="100" t="s">
        <v>451</v>
      </c>
      <c r="AH1057" s="100" t="s">
        <v>768</v>
      </c>
      <c r="AI1057" s="100" t="s">
        <v>1016</v>
      </c>
      <c r="AJ1057">
        <f t="shared" si="71"/>
        <v>27</v>
      </c>
      <c r="AK1057" t="str">
        <f t="shared" si="69"/>
        <v>Not Include</v>
      </c>
      <c r="AN1057" t="s">
        <v>724</v>
      </c>
    </row>
    <row r="1058" spans="31:40">
      <c r="AE1058" t="str">
        <f t="shared" si="70"/>
        <v>Not includedNot Include28</v>
      </c>
      <c r="AF1058" t="str">
        <f t="shared" si="68"/>
        <v>Not included</v>
      </c>
      <c r="AG1058" s="100" t="s">
        <v>451</v>
      </c>
      <c r="AH1058" s="100" t="s">
        <v>768</v>
      </c>
      <c r="AI1058" s="100" t="s">
        <v>764</v>
      </c>
      <c r="AJ1058">
        <f t="shared" si="71"/>
        <v>28</v>
      </c>
      <c r="AK1058" t="str">
        <f t="shared" si="69"/>
        <v>Not Include</v>
      </c>
      <c r="AN1058" t="s">
        <v>724</v>
      </c>
    </row>
    <row r="1059" spans="31:40">
      <c r="AE1059" t="str">
        <f t="shared" si="70"/>
        <v>Not includedNot Include29</v>
      </c>
      <c r="AF1059" t="str">
        <f t="shared" si="68"/>
        <v>Not included</v>
      </c>
      <c r="AG1059" s="100" t="s">
        <v>451</v>
      </c>
      <c r="AH1059" s="100" t="s">
        <v>768</v>
      </c>
      <c r="AI1059" s="100" t="s">
        <v>265</v>
      </c>
      <c r="AJ1059">
        <f t="shared" si="71"/>
        <v>29</v>
      </c>
      <c r="AK1059" t="str">
        <f t="shared" si="69"/>
        <v>Not Include</v>
      </c>
      <c r="AN1059" t="s">
        <v>724</v>
      </c>
    </row>
    <row r="1060" spans="31:40">
      <c r="AE1060" t="str">
        <f t="shared" si="70"/>
        <v>Not includedNot Include30</v>
      </c>
      <c r="AF1060" t="str">
        <f t="shared" si="68"/>
        <v>Not included</v>
      </c>
      <c r="AG1060" s="100" t="s">
        <v>451</v>
      </c>
      <c r="AH1060" s="100" t="s">
        <v>768</v>
      </c>
      <c r="AI1060" s="100" t="s">
        <v>1326</v>
      </c>
      <c r="AJ1060">
        <f t="shared" si="71"/>
        <v>30</v>
      </c>
      <c r="AK1060" t="str">
        <f t="shared" si="69"/>
        <v>Not Include</v>
      </c>
      <c r="AN1060" t="s">
        <v>724</v>
      </c>
    </row>
    <row r="1061" spans="31:40">
      <c r="AE1061" t="str">
        <f t="shared" si="70"/>
        <v>Not includedNot Include31</v>
      </c>
      <c r="AF1061" t="str">
        <f t="shared" si="68"/>
        <v>Not included</v>
      </c>
      <c r="AG1061" s="100" t="s">
        <v>451</v>
      </c>
      <c r="AH1061" s="100" t="s">
        <v>768</v>
      </c>
      <c r="AI1061" s="100" t="s">
        <v>1327</v>
      </c>
      <c r="AJ1061">
        <f t="shared" si="71"/>
        <v>31</v>
      </c>
      <c r="AK1061" t="str">
        <f t="shared" si="69"/>
        <v>Not Include</v>
      </c>
      <c r="AN1061" t="s">
        <v>724</v>
      </c>
    </row>
    <row r="1062" spans="31:40">
      <c r="AE1062" t="str">
        <f t="shared" si="70"/>
        <v>Not includedNot Include32</v>
      </c>
      <c r="AF1062" t="str">
        <f t="shared" si="68"/>
        <v>Not included</v>
      </c>
      <c r="AG1062" s="100" t="s">
        <v>451</v>
      </c>
      <c r="AH1062" s="100" t="s">
        <v>768</v>
      </c>
      <c r="AI1062" s="100" t="s">
        <v>1329</v>
      </c>
      <c r="AJ1062">
        <f t="shared" si="71"/>
        <v>32</v>
      </c>
      <c r="AK1062" t="str">
        <f t="shared" si="69"/>
        <v>Not Include</v>
      </c>
      <c r="AN1062" t="s">
        <v>724</v>
      </c>
    </row>
    <row r="1063" spans="31:40">
      <c r="AE1063" t="str">
        <f t="shared" si="70"/>
        <v>Not includedNot Include33</v>
      </c>
      <c r="AF1063" t="str">
        <f t="shared" si="68"/>
        <v>Not included</v>
      </c>
      <c r="AG1063" s="100" t="s">
        <v>451</v>
      </c>
      <c r="AH1063" s="100" t="s">
        <v>768</v>
      </c>
      <c r="AI1063" s="100" t="s">
        <v>267</v>
      </c>
      <c r="AJ1063">
        <f t="shared" si="71"/>
        <v>33</v>
      </c>
      <c r="AK1063" t="str">
        <f t="shared" si="69"/>
        <v>Not Include</v>
      </c>
      <c r="AN1063" t="s">
        <v>724</v>
      </c>
    </row>
    <row r="1064" spans="31:40">
      <c r="AE1064" t="str">
        <f t="shared" si="70"/>
        <v>Not includedNot Include34</v>
      </c>
      <c r="AF1064" t="str">
        <f t="shared" si="68"/>
        <v>Not included</v>
      </c>
      <c r="AG1064" s="100" t="s">
        <v>451</v>
      </c>
      <c r="AH1064" s="100" t="s">
        <v>768</v>
      </c>
      <c r="AI1064" s="100" t="s">
        <v>774</v>
      </c>
      <c r="AJ1064">
        <f t="shared" si="71"/>
        <v>34</v>
      </c>
      <c r="AK1064" t="str">
        <f t="shared" si="69"/>
        <v>Not Include</v>
      </c>
      <c r="AN1064" t="s">
        <v>724</v>
      </c>
    </row>
    <row r="1065" spans="31:40">
      <c r="AE1065" t="str">
        <f t="shared" si="70"/>
        <v>Not includedNot Include35</v>
      </c>
      <c r="AF1065" t="str">
        <f t="shared" si="68"/>
        <v>Not included</v>
      </c>
      <c r="AG1065" s="100" t="s">
        <v>451</v>
      </c>
      <c r="AH1065" s="100" t="s">
        <v>768</v>
      </c>
      <c r="AI1065" s="100" t="s">
        <v>776</v>
      </c>
      <c r="AJ1065">
        <f t="shared" si="71"/>
        <v>35</v>
      </c>
      <c r="AK1065" t="str">
        <f t="shared" si="69"/>
        <v>Not Include</v>
      </c>
      <c r="AN1065" t="s">
        <v>724</v>
      </c>
    </row>
    <row r="1066" spans="31:40">
      <c r="AE1066" t="str">
        <f t="shared" si="70"/>
        <v>Not includedNot Include36</v>
      </c>
      <c r="AF1066" t="str">
        <f t="shared" si="68"/>
        <v>Not included</v>
      </c>
      <c r="AG1066" s="100" t="s">
        <v>451</v>
      </c>
      <c r="AH1066" s="100" t="s">
        <v>768</v>
      </c>
      <c r="AI1066" s="100" t="s">
        <v>1125</v>
      </c>
      <c r="AJ1066">
        <f t="shared" si="71"/>
        <v>36</v>
      </c>
      <c r="AK1066" t="str">
        <f t="shared" si="69"/>
        <v>Not Include</v>
      </c>
      <c r="AN1066" t="s">
        <v>724</v>
      </c>
    </row>
    <row r="1067" spans="31:40">
      <c r="AE1067" t="str">
        <f t="shared" si="70"/>
        <v>Not includedNot Include37</v>
      </c>
      <c r="AF1067" t="str">
        <f t="shared" si="68"/>
        <v>Not included</v>
      </c>
      <c r="AG1067" s="100" t="s">
        <v>451</v>
      </c>
      <c r="AH1067" s="100" t="s">
        <v>768</v>
      </c>
      <c r="AI1067" s="100" t="s">
        <v>1266</v>
      </c>
      <c r="AJ1067">
        <f t="shared" si="71"/>
        <v>37</v>
      </c>
      <c r="AK1067" t="str">
        <f t="shared" si="69"/>
        <v>Not Include</v>
      </c>
      <c r="AN1067" t="s">
        <v>724</v>
      </c>
    </row>
    <row r="1068" spans="31:40">
      <c r="AE1068" t="str">
        <f t="shared" si="70"/>
        <v>Not includedNot Include38</v>
      </c>
      <c r="AF1068" t="str">
        <f t="shared" si="68"/>
        <v>Not included</v>
      </c>
      <c r="AG1068" s="100" t="s">
        <v>451</v>
      </c>
      <c r="AH1068" s="100" t="s">
        <v>768</v>
      </c>
      <c r="AI1068" s="100" t="s">
        <v>1128</v>
      </c>
      <c r="AJ1068">
        <f t="shared" si="71"/>
        <v>38</v>
      </c>
      <c r="AK1068" t="str">
        <f t="shared" si="69"/>
        <v>Not Include</v>
      </c>
      <c r="AN1068" t="s">
        <v>724</v>
      </c>
    </row>
    <row r="1069" spans="31:40">
      <c r="AE1069" t="str">
        <f t="shared" si="70"/>
        <v>Not includedNot Include39</v>
      </c>
      <c r="AF1069" t="str">
        <f t="shared" si="68"/>
        <v>Not included</v>
      </c>
      <c r="AG1069" s="100" t="s">
        <v>451</v>
      </c>
      <c r="AH1069" s="100" t="s">
        <v>768</v>
      </c>
      <c r="AI1069" s="100" t="s">
        <v>1337</v>
      </c>
      <c r="AJ1069">
        <f t="shared" si="71"/>
        <v>39</v>
      </c>
      <c r="AK1069" t="str">
        <f t="shared" si="69"/>
        <v>Not Include</v>
      </c>
      <c r="AN1069" t="s">
        <v>724</v>
      </c>
    </row>
    <row r="1070" spans="31:40">
      <c r="AE1070" t="str">
        <f t="shared" si="70"/>
        <v>Not includedNot Include40</v>
      </c>
      <c r="AF1070" t="str">
        <f t="shared" si="68"/>
        <v>Not included</v>
      </c>
      <c r="AG1070" s="100" t="s">
        <v>451</v>
      </c>
      <c r="AH1070" s="100" t="s">
        <v>768</v>
      </c>
      <c r="AI1070" s="100" t="s">
        <v>779</v>
      </c>
      <c r="AJ1070">
        <f t="shared" si="71"/>
        <v>40</v>
      </c>
      <c r="AK1070" t="str">
        <f t="shared" si="69"/>
        <v>Not Include</v>
      </c>
      <c r="AN1070" t="s">
        <v>724</v>
      </c>
    </row>
    <row r="1071" spans="31:40">
      <c r="AE1071" t="str">
        <f t="shared" si="70"/>
        <v>Not includedNot Include41</v>
      </c>
      <c r="AF1071" t="str">
        <f t="shared" si="68"/>
        <v>Not included</v>
      </c>
      <c r="AG1071" s="100" t="s">
        <v>451</v>
      </c>
      <c r="AH1071" s="100" t="s">
        <v>768</v>
      </c>
      <c r="AI1071" s="100" t="s">
        <v>780</v>
      </c>
      <c r="AJ1071">
        <f t="shared" si="71"/>
        <v>41</v>
      </c>
      <c r="AK1071" t="str">
        <f t="shared" si="69"/>
        <v>Not Include</v>
      </c>
      <c r="AN1071" t="s">
        <v>724</v>
      </c>
    </row>
    <row r="1072" spans="31:40">
      <c r="AE1072" t="str">
        <f t="shared" si="70"/>
        <v>Not includedNot Include42</v>
      </c>
      <c r="AF1072" t="str">
        <f t="shared" si="68"/>
        <v>Not included</v>
      </c>
      <c r="AG1072" s="100" t="s">
        <v>451</v>
      </c>
      <c r="AH1072" s="100" t="s">
        <v>768</v>
      </c>
      <c r="AI1072" s="100" t="s">
        <v>1339</v>
      </c>
      <c r="AJ1072">
        <f t="shared" si="71"/>
        <v>42</v>
      </c>
      <c r="AK1072" t="str">
        <f t="shared" si="69"/>
        <v>Not Include</v>
      </c>
      <c r="AN1072" t="s">
        <v>724</v>
      </c>
    </row>
    <row r="1073" spans="31:40">
      <c r="AE1073" t="str">
        <f t="shared" si="70"/>
        <v>Not includedNot Include43</v>
      </c>
      <c r="AF1073" t="str">
        <f t="shared" si="68"/>
        <v>Not included</v>
      </c>
      <c r="AG1073" s="100" t="s">
        <v>451</v>
      </c>
      <c r="AH1073" s="100" t="s">
        <v>768</v>
      </c>
      <c r="AI1073" s="100" t="s">
        <v>1340</v>
      </c>
      <c r="AJ1073">
        <f t="shared" si="71"/>
        <v>43</v>
      </c>
      <c r="AK1073" t="str">
        <f t="shared" si="69"/>
        <v>Not Include</v>
      </c>
      <c r="AN1073" t="s">
        <v>724</v>
      </c>
    </row>
    <row r="1074" spans="31:40">
      <c r="AE1074" t="str">
        <f t="shared" si="70"/>
        <v>Not includedNot Include44</v>
      </c>
      <c r="AF1074" t="str">
        <f t="shared" si="68"/>
        <v>Not included</v>
      </c>
      <c r="AG1074" s="100" t="s">
        <v>451</v>
      </c>
      <c r="AH1074" s="100" t="s">
        <v>768</v>
      </c>
      <c r="AI1074" s="100" t="s">
        <v>1341</v>
      </c>
      <c r="AJ1074">
        <f t="shared" si="71"/>
        <v>44</v>
      </c>
      <c r="AK1074" t="str">
        <f t="shared" si="69"/>
        <v>Not Include</v>
      </c>
      <c r="AN1074" t="s">
        <v>724</v>
      </c>
    </row>
    <row r="1075" spans="31:40">
      <c r="AE1075" t="str">
        <f t="shared" si="70"/>
        <v>Not includedNot Include45</v>
      </c>
      <c r="AF1075" t="str">
        <f t="shared" si="68"/>
        <v>Not included</v>
      </c>
      <c r="AG1075" s="100" t="s">
        <v>451</v>
      </c>
      <c r="AH1075" s="100" t="s">
        <v>768</v>
      </c>
      <c r="AI1075" s="100" t="s">
        <v>1165</v>
      </c>
      <c r="AJ1075">
        <f t="shared" si="71"/>
        <v>45</v>
      </c>
      <c r="AK1075" t="str">
        <f t="shared" si="69"/>
        <v>Not Include</v>
      </c>
      <c r="AN1075" t="s">
        <v>724</v>
      </c>
    </row>
    <row r="1076" spans="31:40">
      <c r="AE1076" t="str">
        <f t="shared" si="70"/>
        <v>Not includedNot Include46</v>
      </c>
      <c r="AF1076" t="str">
        <f t="shared" si="68"/>
        <v>Not included</v>
      </c>
      <c r="AG1076" s="100" t="s">
        <v>451</v>
      </c>
      <c r="AH1076" s="100" t="s">
        <v>768</v>
      </c>
      <c r="AI1076" s="100" t="s">
        <v>1343</v>
      </c>
      <c r="AJ1076">
        <f t="shared" si="71"/>
        <v>46</v>
      </c>
      <c r="AK1076" t="str">
        <f t="shared" si="69"/>
        <v>Not Include</v>
      </c>
      <c r="AN1076" t="s">
        <v>724</v>
      </c>
    </row>
    <row r="1077" spans="31:40">
      <c r="AE1077" t="str">
        <f t="shared" si="70"/>
        <v>Not includedNot Include47</v>
      </c>
      <c r="AF1077" t="str">
        <f t="shared" si="68"/>
        <v>Not included</v>
      </c>
      <c r="AG1077" s="100" t="s">
        <v>451</v>
      </c>
      <c r="AH1077" s="100" t="s">
        <v>768</v>
      </c>
      <c r="AI1077" s="100" t="s">
        <v>861</v>
      </c>
      <c r="AJ1077">
        <f t="shared" si="71"/>
        <v>47</v>
      </c>
      <c r="AK1077" t="str">
        <f t="shared" si="69"/>
        <v>Not Include</v>
      </c>
      <c r="AN1077" t="s">
        <v>724</v>
      </c>
    </row>
    <row r="1078" spans="31:40">
      <c r="AE1078" t="str">
        <f t="shared" si="70"/>
        <v>Not includedNot Include48</v>
      </c>
      <c r="AF1078" t="str">
        <f t="shared" si="68"/>
        <v>Not included</v>
      </c>
      <c r="AG1078" s="100" t="s">
        <v>451</v>
      </c>
      <c r="AH1078" s="100" t="s">
        <v>768</v>
      </c>
      <c r="AI1078" s="100" t="s">
        <v>1345</v>
      </c>
      <c r="AJ1078">
        <f t="shared" si="71"/>
        <v>48</v>
      </c>
      <c r="AK1078" t="str">
        <f t="shared" si="69"/>
        <v>Not Include</v>
      </c>
      <c r="AN1078" t="s">
        <v>724</v>
      </c>
    </row>
    <row r="1079" spans="31:40">
      <c r="AE1079" t="str">
        <f t="shared" si="70"/>
        <v>Not includedNot Include49</v>
      </c>
      <c r="AF1079" t="str">
        <f t="shared" si="68"/>
        <v>Not included</v>
      </c>
      <c r="AG1079" s="100" t="s">
        <v>451</v>
      </c>
      <c r="AH1079" s="100" t="s">
        <v>768</v>
      </c>
      <c r="AI1079" s="100" t="s">
        <v>785</v>
      </c>
      <c r="AJ1079">
        <f t="shared" si="71"/>
        <v>49</v>
      </c>
      <c r="AK1079" t="str">
        <f t="shared" si="69"/>
        <v>Not Include</v>
      </c>
      <c r="AN1079" t="s">
        <v>724</v>
      </c>
    </row>
    <row r="1080" spans="31:40">
      <c r="AE1080" t="str">
        <f t="shared" si="70"/>
        <v>Not includedNot Include50</v>
      </c>
      <c r="AF1080" t="str">
        <f t="shared" si="68"/>
        <v>Not included</v>
      </c>
      <c r="AG1080" s="100" t="s">
        <v>451</v>
      </c>
      <c r="AH1080" s="100" t="s">
        <v>768</v>
      </c>
      <c r="AI1080" s="100" t="s">
        <v>864</v>
      </c>
      <c r="AJ1080">
        <f t="shared" si="71"/>
        <v>50</v>
      </c>
      <c r="AK1080" t="str">
        <f t="shared" si="69"/>
        <v>Not Include</v>
      </c>
      <c r="AN1080" t="s">
        <v>724</v>
      </c>
    </row>
    <row r="1081" spans="31:40">
      <c r="AE1081" t="str">
        <f t="shared" si="70"/>
        <v>Not includedNot Include51</v>
      </c>
      <c r="AF1081" t="str">
        <f t="shared" si="68"/>
        <v>Not included</v>
      </c>
      <c r="AG1081" s="100" t="s">
        <v>451</v>
      </c>
      <c r="AH1081" s="100" t="s">
        <v>768</v>
      </c>
      <c r="AI1081" s="100" t="s">
        <v>787</v>
      </c>
      <c r="AJ1081">
        <f t="shared" si="71"/>
        <v>51</v>
      </c>
      <c r="AK1081" t="str">
        <f t="shared" si="69"/>
        <v>Not Include</v>
      </c>
      <c r="AN1081" t="s">
        <v>724</v>
      </c>
    </row>
    <row r="1082" spans="31:40">
      <c r="AE1082" t="str">
        <f t="shared" si="70"/>
        <v>Not includedNot Include52</v>
      </c>
      <c r="AF1082" t="str">
        <f t="shared" si="68"/>
        <v>Not included</v>
      </c>
      <c r="AG1082" s="100" t="s">
        <v>451</v>
      </c>
      <c r="AH1082" s="100" t="s">
        <v>768</v>
      </c>
      <c r="AI1082" s="100" t="s">
        <v>1348</v>
      </c>
      <c r="AJ1082">
        <f t="shared" si="71"/>
        <v>52</v>
      </c>
      <c r="AK1082" t="str">
        <f t="shared" si="69"/>
        <v>Not Include</v>
      </c>
      <c r="AN1082" t="s">
        <v>724</v>
      </c>
    </row>
    <row r="1083" spans="31:40">
      <c r="AE1083" t="str">
        <f t="shared" si="70"/>
        <v>Not includedNot Include53</v>
      </c>
      <c r="AF1083" t="str">
        <f t="shared" si="68"/>
        <v>Not included</v>
      </c>
      <c r="AG1083" s="100" t="s">
        <v>451</v>
      </c>
      <c r="AH1083" s="100" t="s">
        <v>768</v>
      </c>
      <c r="AI1083" s="100" t="s">
        <v>1172</v>
      </c>
      <c r="AJ1083">
        <f t="shared" si="71"/>
        <v>53</v>
      </c>
      <c r="AK1083" t="str">
        <f t="shared" si="69"/>
        <v>Not Include</v>
      </c>
      <c r="AN1083" t="s">
        <v>724</v>
      </c>
    </row>
    <row r="1084" spans="31:40">
      <c r="AE1084" t="str">
        <f t="shared" si="70"/>
        <v>Not includedNot Include54</v>
      </c>
      <c r="AF1084" t="str">
        <f t="shared" si="68"/>
        <v>Not included</v>
      </c>
      <c r="AG1084" s="100" t="s">
        <v>451</v>
      </c>
      <c r="AH1084" s="100" t="s">
        <v>768</v>
      </c>
      <c r="AI1084" s="100" t="s">
        <v>960</v>
      </c>
      <c r="AJ1084">
        <f t="shared" si="71"/>
        <v>54</v>
      </c>
      <c r="AK1084" t="str">
        <f t="shared" si="69"/>
        <v>Not Include</v>
      </c>
      <c r="AN1084" t="s">
        <v>724</v>
      </c>
    </row>
    <row r="1085" spans="31:40">
      <c r="AE1085" t="str">
        <f t="shared" si="70"/>
        <v>Not includedNot Include55</v>
      </c>
      <c r="AF1085" t="str">
        <f t="shared" si="68"/>
        <v>Not included</v>
      </c>
      <c r="AG1085" s="100" t="s">
        <v>451</v>
      </c>
      <c r="AH1085" s="100" t="s">
        <v>768</v>
      </c>
      <c r="AI1085" s="100" t="s">
        <v>1351</v>
      </c>
      <c r="AJ1085">
        <f t="shared" si="71"/>
        <v>55</v>
      </c>
      <c r="AK1085" t="str">
        <f t="shared" si="69"/>
        <v>Not Include</v>
      </c>
      <c r="AN1085" t="s">
        <v>724</v>
      </c>
    </row>
    <row r="1086" spans="31:40">
      <c r="AE1086" t="str">
        <f t="shared" si="70"/>
        <v>Not includedNot Include56</v>
      </c>
      <c r="AF1086" t="str">
        <f t="shared" si="68"/>
        <v>Not included</v>
      </c>
      <c r="AG1086" s="100" t="s">
        <v>451</v>
      </c>
      <c r="AH1086" s="100" t="s">
        <v>768</v>
      </c>
      <c r="AI1086" s="100" t="s">
        <v>1061</v>
      </c>
      <c r="AJ1086">
        <f t="shared" si="71"/>
        <v>56</v>
      </c>
      <c r="AK1086" t="str">
        <f t="shared" si="69"/>
        <v>Not Include</v>
      </c>
      <c r="AN1086" t="s">
        <v>724</v>
      </c>
    </row>
    <row r="1087" spans="31:40">
      <c r="AE1087" t="str">
        <f t="shared" si="70"/>
        <v>Not includedNot Include57</v>
      </c>
      <c r="AF1087" t="str">
        <f t="shared" si="68"/>
        <v>Not included</v>
      </c>
      <c r="AG1087" s="100" t="s">
        <v>451</v>
      </c>
      <c r="AH1087" s="100" t="s">
        <v>768</v>
      </c>
      <c r="AI1087" s="100" t="s">
        <v>111</v>
      </c>
      <c r="AJ1087">
        <f t="shared" si="71"/>
        <v>57</v>
      </c>
      <c r="AK1087" t="str">
        <f t="shared" si="69"/>
        <v>Not Include</v>
      </c>
      <c r="AN1087" t="s">
        <v>724</v>
      </c>
    </row>
    <row r="1088" spans="31:40">
      <c r="AE1088" t="str">
        <f t="shared" si="70"/>
        <v>Not includedNot Include58</v>
      </c>
      <c r="AF1088" t="str">
        <f t="shared" si="68"/>
        <v>Not included</v>
      </c>
      <c r="AG1088" s="100" t="s">
        <v>451</v>
      </c>
      <c r="AH1088" s="100" t="s">
        <v>768</v>
      </c>
      <c r="AI1088" s="100" t="s">
        <v>1062</v>
      </c>
      <c r="AJ1088">
        <f t="shared" si="71"/>
        <v>58</v>
      </c>
      <c r="AK1088" t="str">
        <f t="shared" si="69"/>
        <v>Not Include</v>
      </c>
      <c r="AN1088" t="s">
        <v>724</v>
      </c>
    </row>
    <row r="1089" spans="31:40">
      <c r="AE1089" t="str">
        <f t="shared" si="70"/>
        <v>Not includedNot Include59</v>
      </c>
      <c r="AF1089" t="str">
        <f t="shared" si="68"/>
        <v>Not included</v>
      </c>
      <c r="AG1089" s="100" t="s">
        <v>451</v>
      </c>
      <c r="AH1089" s="100" t="s">
        <v>768</v>
      </c>
      <c r="AI1089" s="100" t="s">
        <v>1144</v>
      </c>
      <c r="AJ1089">
        <f t="shared" si="71"/>
        <v>59</v>
      </c>
      <c r="AK1089" t="str">
        <f t="shared" si="69"/>
        <v>Not Include</v>
      </c>
      <c r="AN1089" t="s">
        <v>724</v>
      </c>
    </row>
    <row r="1090" spans="31:40">
      <c r="AE1090" t="str">
        <f t="shared" si="70"/>
        <v>Not includedNot Include1</v>
      </c>
      <c r="AF1090" t="str">
        <f t="shared" ref="AF1090:AF1153" si="72">IFERROR(VLOOKUP(AG1090,$Z$4:$AA$17,2,FALSE),"Not included")</f>
        <v>Not included</v>
      </c>
      <c r="AG1090" s="100" t="s">
        <v>451</v>
      </c>
      <c r="AH1090" s="100" t="s">
        <v>647</v>
      </c>
      <c r="AI1090" s="100" t="s">
        <v>1308</v>
      </c>
      <c r="AJ1090">
        <f t="shared" si="71"/>
        <v>1</v>
      </c>
      <c r="AK1090" t="str">
        <f t="shared" ref="AK1090:AK1153" si="73">IF(AF1090="Not included","Not Include",VLOOKUP(AH1090,$AN$3:$AQ$104,3,FALSE))</f>
        <v>Not Include</v>
      </c>
      <c r="AN1090" t="s">
        <v>724</v>
      </c>
    </row>
    <row r="1091" spans="31:40">
      <c r="AE1091" t="str">
        <f t="shared" ref="AE1091:AE1154" si="74">AF1091&amp;AK1091&amp;AJ1091</f>
        <v>Not includedNot Include2</v>
      </c>
      <c r="AF1091" t="str">
        <f t="shared" si="72"/>
        <v>Not included</v>
      </c>
      <c r="AG1091" s="100" t="s">
        <v>451</v>
      </c>
      <c r="AH1091" s="100" t="s">
        <v>647</v>
      </c>
      <c r="AI1091" s="100" t="s">
        <v>736</v>
      </c>
      <c r="AJ1091">
        <f t="shared" ref="AJ1091:AJ1154" si="75">IF(AND(AG1091=AG1090,AH1091=AH1090),AJ1090+1,1)</f>
        <v>2</v>
      </c>
      <c r="AK1091" t="str">
        <f t="shared" si="73"/>
        <v>Not Include</v>
      </c>
      <c r="AN1091" t="s">
        <v>724</v>
      </c>
    </row>
    <row r="1092" spans="31:40">
      <c r="AE1092" t="str">
        <f t="shared" si="74"/>
        <v>Not includedNot Include3</v>
      </c>
      <c r="AF1092" t="str">
        <f t="shared" si="72"/>
        <v>Not included</v>
      </c>
      <c r="AG1092" s="100" t="s">
        <v>451</v>
      </c>
      <c r="AH1092" s="100" t="s">
        <v>647</v>
      </c>
      <c r="AI1092" s="100" t="s">
        <v>1310</v>
      </c>
      <c r="AJ1092">
        <f t="shared" si="75"/>
        <v>3</v>
      </c>
      <c r="AK1092" t="str">
        <f t="shared" si="73"/>
        <v>Not Include</v>
      </c>
      <c r="AN1092" t="s">
        <v>724</v>
      </c>
    </row>
    <row r="1093" spans="31:40">
      <c r="AE1093" t="str">
        <f t="shared" si="74"/>
        <v>Not includedNot Include4</v>
      </c>
      <c r="AF1093" t="str">
        <f t="shared" si="72"/>
        <v>Not included</v>
      </c>
      <c r="AG1093" s="100" t="s">
        <v>451</v>
      </c>
      <c r="AH1093" s="100" t="s">
        <v>647</v>
      </c>
      <c r="AI1093" s="100" t="s">
        <v>1100</v>
      </c>
      <c r="AJ1093">
        <f t="shared" si="75"/>
        <v>4</v>
      </c>
      <c r="AK1093" t="str">
        <f t="shared" si="73"/>
        <v>Not Include</v>
      </c>
      <c r="AN1093" t="s">
        <v>724</v>
      </c>
    </row>
    <row r="1094" spans="31:40">
      <c r="AE1094" t="str">
        <f t="shared" si="74"/>
        <v>Not includedNot Include5</v>
      </c>
      <c r="AF1094" t="str">
        <f t="shared" si="72"/>
        <v>Not included</v>
      </c>
      <c r="AG1094" s="100" t="s">
        <v>451</v>
      </c>
      <c r="AH1094" s="100" t="s">
        <v>647</v>
      </c>
      <c r="AI1094" s="100" t="s">
        <v>839</v>
      </c>
      <c r="AJ1094">
        <f t="shared" si="75"/>
        <v>5</v>
      </c>
      <c r="AK1094" t="str">
        <f t="shared" si="73"/>
        <v>Not Include</v>
      </c>
      <c r="AN1094" t="s">
        <v>724</v>
      </c>
    </row>
    <row r="1095" spans="31:40">
      <c r="AE1095" t="str">
        <f t="shared" si="74"/>
        <v>Not includedNot Include6</v>
      </c>
      <c r="AF1095" t="str">
        <f t="shared" si="72"/>
        <v>Not included</v>
      </c>
      <c r="AG1095" s="100" t="s">
        <v>451</v>
      </c>
      <c r="AH1095" s="100" t="s">
        <v>647</v>
      </c>
      <c r="AI1095" s="100" t="s">
        <v>1148</v>
      </c>
      <c r="AJ1095">
        <f t="shared" si="75"/>
        <v>6</v>
      </c>
      <c r="AK1095" t="str">
        <f t="shared" si="73"/>
        <v>Not Include</v>
      </c>
      <c r="AN1095" t="s">
        <v>724</v>
      </c>
    </row>
    <row r="1096" spans="31:40">
      <c r="AE1096" t="str">
        <f t="shared" si="74"/>
        <v>Not includedNot Include7</v>
      </c>
      <c r="AF1096" t="str">
        <f t="shared" si="72"/>
        <v>Not included</v>
      </c>
      <c r="AG1096" s="100" t="s">
        <v>451</v>
      </c>
      <c r="AH1096" s="100" t="s">
        <v>647</v>
      </c>
      <c r="AI1096" s="100" t="s">
        <v>1320</v>
      </c>
      <c r="AJ1096">
        <f t="shared" si="75"/>
        <v>7</v>
      </c>
      <c r="AK1096" t="str">
        <f t="shared" si="73"/>
        <v>Not Include</v>
      </c>
      <c r="AN1096" t="s">
        <v>724</v>
      </c>
    </row>
    <row r="1097" spans="31:40">
      <c r="AE1097" t="str">
        <f t="shared" si="74"/>
        <v>Not includedNot Include8</v>
      </c>
      <c r="AF1097" t="str">
        <f t="shared" si="72"/>
        <v>Not included</v>
      </c>
      <c r="AG1097" s="100" t="s">
        <v>451</v>
      </c>
      <c r="AH1097" s="100" t="s">
        <v>647</v>
      </c>
      <c r="AI1097" s="100" t="s">
        <v>1013</v>
      </c>
      <c r="AJ1097">
        <f t="shared" si="75"/>
        <v>8</v>
      </c>
      <c r="AK1097" t="str">
        <f t="shared" si="73"/>
        <v>Not Include</v>
      </c>
      <c r="AN1097" t="s">
        <v>724</v>
      </c>
    </row>
    <row r="1098" spans="31:40">
      <c r="AE1098" t="str">
        <f t="shared" si="74"/>
        <v>Not includedNot Include9</v>
      </c>
      <c r="AF1098" t="str">
        <f t="shared" si="72"/>
        <v>Not included</v>
      </c>
      <c r="AG1098" s="100" t="s">
        <v>451</v>
      </c>
      <c r="AH1098" s="100" t="s">
        <v>647</v>
      </c>
      <c r="AI1098" s="100" t="s">
        <v>1113</v>
      </c>
      <c r="AJ1098">
        <f t="shared" si="75"/>
        <v>9</v>
      </c>
      <c r="AK1098" t="str">
        <f t="shared" si="73"/>
        <v>Not Include</v>
      </c>
      <c r="AN1098" t="s">
        <v>724</v>
      </c>
    </row>
    <row r="1099" spans="31:40">
      <c r="AE1099" t="str">
        <f t="shared" si="74"/>
        <v>Not includedNot Include10</v>
      </c>
      <c r="AF1099" t="str">
        <f t="shared" si="72"/>
        <v>Not included</v>
      </c>
      <c r="AG1099" s="100" t="s">
        <v>451</v>
      </c>
      <c r="AH1099" s="100" t="s">
        <v>647</v>
      </c>
      <c r="AI1099" s="100" t="s">
        <v>1325</v>
      </c>
      <c r="AJ1099">
        <f t="shared" si="75"/>
        <v>10</v>
      </c>
      <c r="AK1099" t="str">
        <f t="shared" si="73"/>
        <v>Not Include</v>
      </c>
      <c r="AN1099" t="s">
        <v>724</v>
      </c>
    </row>
    <row r="1100" spans="31:40">
      <c r="AE1100" t="str">
        <f t="shared" si="74"/>
        <v>Not includedNot Include11</v>
      </c>
      <c r="AF1100" t="str">
        <f t="shared" si="72"/>
        <v>Not included</v>
      </c>
      <c r="AG1100" s="100" t="s">
        <v>451</v>
      </c>
      <c r="AH1100" s="100" t="s">
        <v>647</v>
      </c>
      <c r="AI1100" s="100" t="s">
        <v>1122</v>
      </c>
      <c r="AJ1100">
        <f t="shared" si="75"/>
        <v>11</v>
      </c>
      <c r="AK1100" t="str">
        <f t="shared" si="73"/>
        <v>Not Include</v>
      </c>
      <c r="AN1100" t="s">
        <v>724</v>
      </c>
    </row>
    <row r="1101" spans="31:40">
      <c r="AE1101" t="str">
        <f t="shared" si="74"/>
        <v>Not includedNot Include12</v>
      </c>
      <c r="AF1101" t="str">
        <f t="shared" si="72"/>
        <v>Not included</v>
      </c>
      <c r="AG1101" s="100" t="s">
        <v>451</v>
      </c>
      <c r="AH1101" s="100" t="s">
        <v>647</v>
      </c>
      <c r="AI1101" s="100" t="s">
        <v>268</v>
      </c>
      <c r="AJ1101">
        <f t="shared" si="75"/>
        <v>12</v>
      </c>
      <c r="AK1101" t="str">
        <f t="shared" si="73"/>
        <v>Not Include</v>
      </c>
      <c r="AN1101" t="s">
        <v>724</v>
      </c>
    </row>
    <row r="1102" spans="31:40">
      <c r="AE1102" t="str">
        <f t="shared" si="74"/>
        <v>Not includedNot Include13</v>
      </c>
      <c r="AF1102" t="str">
        <f t="shared" si="72"/>
        <v>Not included</v>
      </c>
      <c r="AG1102" s="100" t="s">
        <v>451</v>
      </c>
      <c r="AH1102" s="100" t="s">
        <v>647</v>
      </c>
      <c r="AI1102" s="100" t="s">
        <v>1210</v>
      </c>
      <c r="AJ1102">
        <f t="shared" si="75"/>
        <v>13</v>
      </c>
      <c r="AK1102" t="str">
        <f t="shared" si="73"/>
        <v>Not Include</v>
      </c>
      <c r="AN1102" t="s">
        <v>724</v>
      </c>
    </row>
    <row r="1103" spans="31:40">
      <c r="AE1103" t="str">
        <f t="shared" si="74"/>
        <v>Not includedNot Include14</v>
      </c>
      <c r="AF1103" t="str">
        <f t="shared" si="72"/>
        <v>Not included</v>
      </c>
      <c r="AG1103" s="100" t="s">
        <v>451</v>
      </c>
      <c r="AH1103" s="100" t="s">
        <v>647</v>
      </c>
      <c r="AI1103" s="100" t="s">
        <v>347</v>
      </c>
      <c r="AJ1103">
        <f t="shared" si="75"/>
        <v>14</v>
      </c>
      <c r="AK1103" t="str">
        <f t="shared" si="73"/>
        <v>Not Include</v>
      </c>
      <c r="AN1103" t="s">
        <v>724</v>
      </c>
    </row>
    <row r="1104" spans="31:40">
      <c r="AE1104" t="str">
        <f t="shared" si="74"/>
        <v>Not includedNot Include15</v>
      </c>
      <c r="AF1104" t="str">
        <f t="shared" si="72"/>
        <v>Not included</v>
      </c>
      <c r="AG1104" s="100" t="s">
        <v>451</v>
      </c>
      <c r="AH1104" s="100" t="s">
        <v>647</v>
      </c>
      <c r="AI1104" s="100" t="s">
        <v>1338</v>
      </c>
      <c r="AJ1104">
        <f t="shared" si="75"/>
        <v>15</v>
      </c>
      <c r="AK1104" t="str">
        <f t="shared" si="73"/>
        <v>Not Include</v>
      </c>
      <c r="AN1104" t="s">
        <v>724</v>
      </c>
    </row>
    <row r="1105" spans="31:40">
      <c r="AE1105" t="str">
        <f t="shared" si="74"/>
        <v>Not includedNot Include16</v>
      </c>
      <c r="AF1105" t="str">
        <f t="shared" si="72"/>
        <v>Not included</v>
      </c>
      <c r="AG1105" s="100" t="s">
        <v>451</v>
      </c>
      <c r="AH1105" s="100" t="s">
        <v>647</v>
      </c>
      <c r="AI1105" s="100" t="s">
        <v>474</v>
      </c>
      <c r="AJ1105">
        <f t="shared" si="75"/>
        <v>16</v>
      </c>
      <c r="AK1105" t="str">
        <f t="shared" si="73"/>
        <v>Not Include</v>
      </c>
      <c r="AN1105" t="s">
        <v>724</v>
      </c>
    </row>
    <row r="1106" spans="31:40">
      <c r="AE1106" t="str">
        <f t="shared" si="74"/>
        <v>Not includedNot Include17</v>
      </c>
      <c r="AF1106" t="str">
        <f t="shared" si="72"/>
        <v>Not included</v>
      </c>
      <c r="AG1106" s="100" t="s">
        <v>451</v>
      </c>
      <c r="AH1106" s="100" t="s">
        <v>647</v>
      </c>
      <c r="AI1106" s="100" t="s">
        <v>1349</v>
      </c>
      <c r="AJ1106">
        <f t="shared" si="75"/>
        <v>17</v>
      </c>
      <c r="AK1106" t="str">
        <f t="shared" si="73"/>
        <v>Not Include</v>
      </c>
      <c r="AN1106" t="s">
        <v>724</v>
      </c>
    </row>
    <row r="1107" spans="31:40">
      <c r="AE1107" t="str">
        <f t="shared" si="74"/>
        <v>Not includedNot Include18</v>
      </c>
      <c r="AF1107" t="str">
        <f t="shared" si="72"/>
        <v>Not included</v>
      </c>
      <c r="AG1107" s="100" t="s">
        <v>451</v>
      </c>
      <c r="AH1107" s="100" t="s">
        <v>647</v>
      </c>
      <c r="AI1107" s="100" t="s">
        <v>1350</v>
      </c>
      <c r="AJ1107">
        <f t="shared" si="75"/>
        <v>18</v>
      </c>
      <c r="AK1107" t="str">
        <f t="shared" si="73"/>
        <v>Not Include</v>
      </c>
      <c r="AN1107" t="s">
        <v>724</v>
      </c>
    </row>
    <row r="1108" spans="31:40">
      <c r="AE1108" t="str">
        <f t="shared" si="74"/>
        <v>Not includedNot Include19</v>
      </c>
      <c r="AF1108" t="str">
        <f t="shared" si="72"/>
        <v>Not included</v>
      </c>
      <c r="AG1108" s="100" t="s">
        <v>451</v>
      </c>
      <c r="AH1108" s="100" t="s">
        <v>647</v>
      </c>
      <c r="AI1108" s="100" t="s">
        <v>370</v>
      </c>
      <c r="AJ1108">
        <f t="shared" si="75"/>
        <v>19</v>
      </c>
      <c r="AK1108" t="str">
        <f t="shared" si="73"/>
        <v>Not Include</v>
      </c>
      <c r="AN1108" t="s">
        <v>724</v>
      </c>
    </row>
    <row r="1109" spans="31:40">
      <c r="AE1109" t="str">
        <f t="shared" si="74"/>
        <v>Not includedNot Include20</v>
      </c>
      <c r="AF1109" t="str">
        <f t="shared" si="72"/>
        <v>Not included</v>
      </c>
      <c r="AG1109" s="100" t="s">
        <v>451</v>
      </c>
      <c r="AH1109" s="100" t="s">
        <v>647</v>
      </c>
      <c r="AI1109" s="100" t="s">
        <v>1063</v>
      </c>
      <c r="AJ1109">
        <f t="shared" si="75"/>
        <v>20</v>
      </c>
      <c r="AK1109" t="str">
        <f t="shared" si="73"/>
        <v>Not Include</v>
      </c>
      <c r="AN1109" t="s">
        <v>724</v>
      </c>
    </row>
    <row r="1110" spans="31:40">
      <c r="AE1110" t="str">
        <f t="shared" si="74"/>
        <v>Not includedNot Include1</v>
      </c>
      <c r="AF1110" t="str">
        <f t="shared" si="72"/>
        <v>Not included</v>
      </c>
      <c r="AG1110" s="100" t="s">
        <v>451</v>
      </c>
      <c r="AH1110" s="100" t="s">
        <v>1299</v>
      </c>
      <c r="AI1110" s="100" t="s">
        <v>1298</v>
      </c>
      <c r="AJ1110">
        <f t="shared" si="75"/>
        <v>1</v>
      </c>
      <c r="AK1110" t="str">
        <f t="shared" si="73"/>
        <v>Not Include</v>
      </c>
      <c r="AN1110" t="s">
        <v>724</v>
      </c>
    </row>
    <row r="1111" spans="31:40">
      <c r="AE1111" t="str">
        <f t="shared" si="74"/>
        <v>Not includedNot Include2</v>
      </c>
      <c r="AF1111" t="str">
        <f t="shared" si="72"/>
        <v>Not included</v>
      </c>
      <c r="AG1111" s="100" t="s">
        <v>451</v>
      </c>
      <c r="AH1111" s="100" t="s">
        <v>1299</v>
      </c>
      <c r="AI1111" s="100" t="s">
        <v>1311</v>
      </c>
      <c r="AJ1111">
        <f t="shared" si="75"/>
        <v>2</v>
      </c>
      <c r="AK1111" t="str">
        <f t="shared" si="73"/>
        <v>Not Include</v>
      </c>
      <c r="AN1111" t="s">
        <v>724</v>
      </c>
    </row>
    <row r="1112" spans="31:40">
      <c r="AE1112" t="str">
        <f t="shared" si="74"/>
        <v>Not includedNot Include3</v>
      </c>
      <c r="AF1112" t="str">
        <f t="shared" si="72"/>
        <v>Not included</v>
      </c>
      <c r="AG1112" s="100" t="s">
        <v>451</v>
      </c>
      <c r="AH1112" s="100" t="s">
        <v>1299</v>
      </c>
      <c r="AI1112" s="100" t="s">
        <v>1312</v>
      </c>
      <c r="AJ1112">
        <f t="shared" si="75"/>
        <v>3</v>
      </c>
      <c r="AK1112" t="str">
        <f t="shared" si="73"/>
        <v>Not Include</v>
      </c>
      <c r="AN1112" t="s">
        <v>724</v>
      </c>
    </row>
    <row r="1113" spans="31:40">
      <c r="AE1113" t="str">
        <f t="shared" si="74"/>
        <v>Not includedNot Include4</v>
      </c>
      <c r="AF1113" t="str">
        <f t="shared" si="72"/>
        <v>Not included</v>
      </c>
      <c r="AG1113" s="100" t="s">
        <v>451</v>
      </c>
      <c r="AH1113" s="100" t="s">
        <v>1299</v>
      </c>
      <c r="AI1113" s="100" t="s">
        <v>844</v>
      </c>
      <c r="AJ1113">
        <f t="shared" si="75"/>
        <v>4</v>
      </c>
      <c r="AK1113" t="str">
        <f t="shared" si="73"/>
        <v>Not Include</v>
      </c>
      <c r="AN1113" t="s">
        <v>724</v>
      </c>
    </row>
    <row r="1114" spans="31:40">
      <c r="AE1114" t="str">
        <f t="shared" si="74"/>
        <v>Not includedNot Include5</v>
      </c>
      <c r="AF1114" t="str">
        <f t="shared" si="72"/>
        <v>Not included</v>
      </c>
      <c r="AG1114" s="100" t="s">
        <v>451</v>
      </c>
      <c r="AH1114" s="100" t="s">
        <v>1299</v>
      </c>
      <c r="AI1114" s="100" t="s">
        <v>1319</v>
      </c>
      <c r="AJ1114">
        <f t="shared" si="75"/>
        <v>5</v>
      </c>
      <c r="AK1114" t="str">
        <f t="shared" si="73"/>
        <v>Not Include</v>
      </c>
      <c r="AN1114" t="s">
        <v>724</v>
      </c>
    </row>
    <row r="1115" spans="31:40">
      <c r="AE1115" t="str">
        <f t="shared" si="74"/>
        <v>Not includedNot Include6</v>
      </c>
      <c r="AF1115" t="str">
        <f t="shared" si="72"/>
        <v>Not included</v>
      </c>
      <c r="AG1115" s="100" t="s">
        <v>451</v>
      </c>
      <c r="AH1115" s="100" t="s">
        <v>1299</v>
      </c>
      <c r="AI1115" s="100" t="s">
        <v>1324</v>
      </c>
      <c r="AJ1115">
        <f t="shared" si="75"/>
        <v>6</v>
      </c>
      <c r="AK1115" t="str">
        <f t="shared" si="73"/>
        <v>Not Include</v>
      </c>
      <c r="AN1115" t="s">
        <v>724</v>
      </c>
    </row>
    <row r="1116" spans="31:40">
      <c r="AE1116" t="str">
        <f t="shared" si="74"/>
        <v>Not includedNot Include7</v>
      </c>
      <c r="AF1116" t="str">
        <f t="shared" si="72"/>
        <v>Not included</v>
      </c>
      <c r="AG1116" s="100" t="s">
        <v>451</v>
      </c>
      <c r="AH1116" s="100" t="s">
        <v>1299</v>
      </c>
      <c r="AI1116" s="100" t="s">
        <v>777</v>
      </c>
      <c r="AJ1116">
        <f t="shared" si="75"/>
        <v>7</v>
      </c>
      <c r="AK1116" t="str">
        <f t="shared" si="73"/>
        <v>Not Include</v>
      </c>
      <c r="AN1116" t="s">
        <v>724</v>
      </c>
    </row>
    <row r="1117" spans="31:40">
      <c r="AE1117" t="str">
        <f t="shared" si="74"/>
        <v>Not includedNot Include8</v>
      </c>
      <c r="AF1117" t="str">
        <f t="shared" si="72"/>
        <v>Not included</v>
      </c>
      <c r="AG1117" s="100" t="s">
        <v>451</v>
      </c>
      <c r="AH1117" s="100" t="s">
        <v>1299</v>
      </c>
      <c r="AI1117" s="100" t="s">
        <v>1333</v>
      </c>
      <c r="AJ1117">
        <f t="shared" si="75"/>
        <v>8</v>
      </c>
      <c r="AK1117" t="str">
        <f t="shared" si="73"/>
        <v>Not Include</v>
      </c>
      <c r="AN1117" t="s">
        <v>724</v>
      </c>
    </row>
    <row r="1118" spans="31:40">
      <c r="AE1118" t="str">
        <f t="shared" si="74"/>
        <v>Not includedNot Include1</v>
      </c>
      <c r="AF1118" t="str">
        <f t="shared" si="72"/>
        <v>Not included</v>
      </c>
      <c r="AG1118" s="100" t="s">
        <v>453</v>
      </c>
      <c r="AH1118" s="100" t="s">
        <v>649</v>
      </c>
      <c r="AI1118" s="100" t="s">
        <v>1359</v>
      </c>
      <c r="AJ1118">
        <f t="shared" si="75"/>
        <v>1</v>
      </c>
      <c r="AK1118" t="str">
        <f t="shared" si="73"/>
        <v>Not Include</v>
      </c>
      <c r="AN1118" t="s">
        <v>724</v>
      </c>
    </row>
    <row r="1119" spans="31:40">
      <c r="AE1119" t="str">
        <f t="shared" si="74"/>
        <v>Not includedNot Include2</v>
      </c>
      <c r="AF1119" t="str">
        <f t="shared" si="72"/>
        <v>Not included</v>
      </c>
      <c r="AG1119" s="100" t="s">
        <v>453</v>
      </c>
      <c r="AH1119" s="100" t="s">
        <v>649</v>
      </c>
      <c r="AI1119" s="100" t="s">
        <v>1360</v>
      </c>
      <c r="AJ1119">
        <f t="shared" si="75"/>
        <v>2</v>
      </c>
      <c r="AK1119" t="str">
        <f t="shared" si="73"/>
        <v>Not Include</v>
      </c>
      <c r="AN1119" t="s">
        <v>724</v>
      </c>
    </row>
    <row r="1120" spans="31:40">
      <c r="AE1120" t="str">
        <f t="shared" si="74"/>
        <v>Not includedNot Include3</v>
      </c>
      <c r="AF1120" t="str">
        <f t="shared" si="72"/>
        <v>Not included</v>
      </c>
      <c r="AG1120" s="100" t="s">
        <v>453</v>
      </c>
      <c r="AH1120" s="100" t="s">
        <v>649</v>
      </c>
      <c r="AI1120" s="100" t="s">
        <v>1361</v>
      </c>
      <c r="AJ1120">
        <f t="shared" si="75"/>
        <v>3</v>
      </c>
      <c r="AK1120" t="str">
        <f t="shared" si="73"/>
        <v>Not Include</v>
      </c>
      <c r="AN1120" t="s">
        <v>724</v>
      </c>
    </row>
    <row r="1121" spans="31:40">
      <c r="AE1121" t="str">
        <f t="shared" si="74"/>
        <v>Not includedNot Include4</v>
      </c>
      <c r="AF1121" t="str">
        <f t="shared" si="72"/>
        <v>Not included</v>
      </c>
      <c r="AG1121" s="100" t="s">
        <v>453</v>
      </c>
      <c r="AH1121" s="100" t="s">
        <v>649</v>
      </c>
      <c r="AI1121" s="100" t="s">
        <v>1310</v>
      </c>
      <c r="AJ1121">
        <f t="shared" si="75"/>
        <v>4</v>
      </c>
      <c r="AK1121" t="str">
        <f t="shared" si="73"/>
        <v>Not Include</v>
      </c>
      <c r="AN1121" t="s">
        <v>724</v>
      </c>
    </row>
    <row r="1122" spans="31:40">
      <c r="AE1122" t="str">
        <f t="shared" si="74"/>
        <v>Not includedNot Include5</v>
      </c>
      <c r="AF1122" t="str">
        <f t="shared" si="72"/>
        <v>Not included</v>
      </c>
      <c r="AG1122" s="100" t="s">
        <v>453</v>
      </c>
      <c r="AH1122" s="100" t="s">
        <v>649</v>
      </c>
      <c r="AI1122" s="100" t="s">
        <v>1364</v>
      </c>
      <c r="AJ1122">
        <f t="shared" si="75"/>
        <v>5</v>
      </c>
      <c r="AK1122" t="str">
        <f t="shared" si="73"/>
        <v>Not Include</v>
      </c>
      <c r="AN1122" t="s">
        <v>724</v>
      </c>
    </row>
    <row r="1123" spans="31:40">
      <c r="AE1123" t="str">
        <f t="shared" si="74"/>
        <v>Not includedNot Include6</v>
      </c>
      <c r="AF1123" t="str">
        <f t="shared" si="72"/>
        <v>Not included</v>
      </c>
      <c r="AG1123" s="100" t="s">
        <v>453</v>
      </c>
      <c r="AH1123" s="100" t="s">
        <v>649</v>
      </c>
      <c r="AI1123" s="100" t="s">
        <v>1365</v>
      </c>
      <c r="AJ1123">
        <f t="shared" si="75"/>
        <v>6</v>
      </c>
      <c r="AK1123" t="str">
        <f t="shared" si="73"/>
        <v>Not Include</v>
      </c>
      <c r="AN1123" t="s">
        <v>724</v>
      </c>
    </row>
    <row r="1124" spans="31:40">
      <c r="AE1124" t="str">
        <f t="shared" si="74"/>
        <v>Not includedNot Include7</v>
      </c>
      <c r="AF1124" t="str">
        <f t="shared" si="72"/>
        <v>Not included</v>
      </c>
      <c r="AG1124" s="100" t="s">
        <v>453</v>
      </c>
      <c r="AH1124" s="100" t="s">
        <v>649</v>
      </c>
      <c r="AI1124" s="100" t="s">
        <v>1366</v>
      </c>
      <c r="AJ1124">
        <f t="shared" si="75"/>
        <v>7</v>
      </c>
      <c r="AK1124" t="str">
        <f t="shared" si="73"/>
        <v>Not Include</v>
      </c>
      <c r="AN1124" t="s">
        <v>724</v>
      </c>
    </row>
    <row r="1125" spans="31:40">
      <c r="AE1125" t="str">
        <f t="shared" si="74"/>
        <v>Not includedNot Include8</v>
      </c>
      <c r="AF1125" t="str">
        <f t="shared" si="72"/>
        <v>Not included</v>
      </c>
      <c r="AG1125" s="100" t="s">
        <v>453</v>
      </c>
      <c r="AH1125" s="100" t="s">
        <v>649</v>
      </c>
      <c r="AI1125" s="100" t="s">
        <v>1367</v>
      </c>
      <c r="AJ1125">
        <f t="shared" si="75"/>
        <v>8</v>
      </c>
      <c r="AK1125" t="str">
        <f t="shared" si="73"/>
        <v>Not Include</v>
      </c>
      <c r="AN1125" t="s">
        <v>724</v>
      </c>
    </row>
    <row r="1126" spans="31:40">
      <c r="AE1126" t="str">
        <f t="shared" si="74"/>
        <v>Not includedNot Include9</v>
      </c>
      <c r="AF1126" t="str">
        <f t="shared" si="72"/>
        <v>Not included</v>
      </c>
      <c r="AG1126" s="100" t="s">
        <v>453</v>
      </c>
      <c r="AH1126" s="100" t="s">
        <v>649</v>
      </c>
      <c r="AI1126" s="100" t="s">
        <v>1369</v>
      </c>
      <c r="AJ1126">
        <f t="shared" si="75"/>
        <v>9</v>
      </c>
      <c r="AK1126" t="str">
        <f t="shared" si="73"/>
        <v>Not Include</v>
      </c>
      <c r="AN1126" t="s">
        <v>724</v>
      </c>
    </row>
    <row r="1127" spans="31:40">
      <c r="AE1127" t="str">
        <f t="shared" si="74"/>
        <v>Not includedNot Include10</v>
      </c>
      <c r="AF1127" t="str">
        <f t="shared" si="72"/>
        <v>Not included</v>
      </c>
      <c r="AG1127" s="100" t="s">
        <v>453</v>
      </c>
      <c r="AH1127" s="100" t="s">
        <v>649</v>
      </c>
      <c r="AI1127" s="100" t="s">
        <v>760</v>
      </c>
      <c r="AJ1127">
        <f t="shared" si="75"/>
        <v>10</v>
      </c>
      <c r="AK1127" t="str">
        <f t="shared" si="73"/>
        <v>Not Include</v>
      </c>
      <c r="AN1127" t="s">
        <v>724</v>
      </c>
    </row>
    <row r="1128" spans="31:40">
      <c r="AE1128" t="str">
        <f t="shared" si="74"/>
        <v>Not includedNot Include11</v>
      </c>
      <c r="AF1128" t="str">
        <f t="shared" si="72"/>
        <v>Not included</v>
      </c>
      <c r="AG1128" s="100" t="s">
        <v>453</v>
      </c>
      <c r="AH1128" s="100" t="s">
        <v>649</v>
      </c>
      <c r="AI1128" s="100" t="s">
        <v>846</v>
      </c>
      <c r="AJ1128">
        <f t="shared" si="75"/>
        <v>11</v>
      </c>
      <c r="AK1128" t="str">
        <f t="shared" si="73"/>
        <v>Not Include</v>
      </c>
      <c r="AN1128" t="s">
        <v>724</v>
      </c>
    </row>
    <row r="1129" spans="31:40">
      <c r="AE1129" t="str">
        <f t="shared" si="74"/>
        <v>Not includedNot Include12</v>
      </c>
      <c r="AF1129" t="str">
        <f t="shared" si="72"/>
        <v>Not included</v>
      </c>
      <c r="AG1129" s="100" t="s">
        <v>453</v>
      </c>
      <c r="AH1129" s="100" t="s">
        <v>649</v>
      </c>
      <c r="AI1129" s="100" t="s">
        <v>281</v>
      </c>
      <c r="AJ1129">
        <f t="shared" si="75"/>
        <v>12</v>
      </c>
      <c r="AK1129" t="str">
        <f t="shared" si="73"/>
        <v>Not Include</v>
      </c>
      <c r="AN1129" t="s">
        <v>724</v>
      </c>
    </row>
    <row r="1130" spans="31:40">
      <c r="AE1130" t="str">
        <f t="shared" si="74"/>
        <v>Not includedNot Include13</v>
      </c>
      <c r="AF1130" t="str">
        <f t="shared" si="72"/>
        <v>Not included</v>
      </c>
      <c r="AG1130" s="100" t="s">
        <v>453</v>
      </c>
      <c r="AH1130" s="100" t="s">
        <v>649</v>
      </c>
      <c r="AI1130" s="100" t="s">
        <v>1121</v>
      </c>
      <c r="AJ1130">
        <f t="shared" si="75"/>
        <v>13</v>
      </c>
      <c r="AK1130" t="str">
        <f t="shared" si="73"/>
        <v>Not Include</v>
      </c>
      <c r="AN1130" t="s">
        <v>724</v>
      </c>
    </row>
    <row r="1131" spans="31:40">
      <c r="AE1131" t="str">
        <f t="shared" si="74"/>
        <v>Not includedNot Include14</v>
      </c>
      <c r="AF1131" t="str">
        <f t="shared" si="72"/>
        <v>Not included</v>
      </c>
      <c r="AG1131" s="100" t="s">
        <v>453</v>
      </c>
      <c r="AH1131" s="100" t="s">
        <v>649</v>
      </c>
      <c r="AI1131" s="100" t="s">
        <v>267</v>
      </c>
      <c r="AJ1131">
        <f t="shared" si="75"/>
        <v>14</v>
      </c>
      <c r="AK1131" t="str">
        <f t="shared" si="73"/>
        <v>Not Include</v>
      </c>
      <c r="AN1131" t="s">
        <v>724</v>
      </c>
    </row>
    <row r="1132" spans="31:40">
      <c r="AE1132" t="str">
        <f t="shared" si="74"/>
        <v>Not includedNot Include15</v>
      </c>
      <c r="AF1132" t="str">
        <f t="shared" si="72"/>
        <v>Not included</v>
      </c>
      <c r="AG1132" s="100" t="s">
        <v>453</v>
      </c>
      <c r="AH1132" s="100" t="s">
        <v>649</v>
      </c>
      <c r="AI1132" s="100" t="s">
        <v>774</v>
      </c>
      <c r="AJ1132">
        <f t="shared" si="75"/>
        <v>15</v>
      </c>
      <c r="AK1132" t="str">
        <f t="shared" si="73"/>
        <v>Not Include</v>
      </c>
      <c r="AN1132" t="s">
        <v>724</v>
      </c>
    </row>
    <row r="1133" spans="31:40">
      <c r="AE1133" t="str">
        <f t="shared" si="74"/>
        <v>Not includedNot Include16</v>
      </c>
      <c r="AF1133" t="str">
        <f t="shared" si="72"/>
        <v>Not included</v>
      </c>
      <c r="AG1133" s="100" t="s">
        <v>453</v>
      </c>
      <c r="AH1133" s="100" t="s">
        <v>649</v>
      </c>
      <c r="AI1133" s="100" t="s">
        <v>1376</v>
      </c>
      <c r="AJ1133">
        <f t="shared" si="75"/>
        <v>16</v>
      </c>
      <c r="AK1133" t="str">
        <f t="shared" si="73"/>
        <v>Not Include</v>
      </c>
      <c r="AN1133" t="s">
        <v>724</v>
      </c>
    </row>
    <row r="1134" spans="31:40">
      <c r="AE1134" t="str">
        <f t="shared" si="74"/>
        <v>Not includedNot Include17</v>
      </c>
      <c r="AF1134" t="str">
        <f t="shared" si="72"/>
        <v>Not included</v>
      </c>
      <c r="AG1134" s="100" t="s">
        <v>453</v>
      </c>
      <c r="AH1134" s="100" t="s">
        <v>649</v>
      </c>
      <c r="AI1134" s="100" t="s">
        <v>1377</v>
      </c>
      <c r="AJ1134">
        <f t="shared" si="75"/>
        <v>17</v>
      </c>
      <c r="AK1134" t="str">
        <f t="shared" si="73"/>
        <v>Not Include</v>
      </c>
      <c r="AN1134" t="s">
        <v>724</v>
      </c>
    </row>
    <row r="1135" spans="31:40">
      <c r="AE1135" t="str">
        <f t="shared" si="74"/>
        <v>Not includedNot Include18</v>
      </c>
      <c r="AF1135" t="str">
        <f t="shared" si="72"/>
        <v>Not included</v>
      </c>
      <c r="AG1135" s="100" t="s">
        <v>453</v>
      </c>
      <c r="AH1135" s="100" t="s">
        <v>649</v>
      </c>
      <c r="AI1135" s="100" t="s">
        <v>857</v>
      </c>
      <c r="AJ1135">
        <f t="shared" si="75"/>
        <v>18</v>
      </c>
      <c r="AK1135" t="str">
        <f t="shared" si="73"/>
        <v>Not Include</v>
      </c>
      <c r="AN1135" t="s">
        <v>724</v>
      </c>
    </row>
    <row r="1136" spans="31:40">
      <c r="AE1136" t="str">
        <f t="shared" si="74"/>
        <v>Not includedNot Include19</v>
      </c>
      <c r="AF1136" t="str">
        <f t="shared" si="72"/>
        <v>Not included</v>
      </c>
      <c r="AG1136" s="100" t="s">
        <v>453</v>
      </c>
      <c r="AH1136" s="100" t="s">
        <v>649</v>
      </c>
      <c r="AI1136" s="100" t="s">
        <v>1382</v>
      </c>
      <c r="AJ1136">
        <f t="shared" si="75"/>
        <v>19</v>
      </c>
      <c r="AK1136" t="str">
        <f t="shared" si="73"/>
        <v>Not Include</v>
      </c>
      <c r="AN1136" t="s">
        <v>724</v>
      </c>
    </row>
    <row r="1137" spans="31:40">
      <c r="AE1137" t="str">
        <f t="shared" si="74"/>
        <v>Not includedNot Include20</v>
      </c>
      <c r="AF1137" t="str">
        <f t="shared" si="72"/>
        <v>Not included</v>
      </c>
      <c r="AG1137" s="100" t="s">
        <v>453</v>
      </c>
      <c r="AH1137" s="100" t="s">
        <v>649</v>
      </c>
      <c r="AI1137" s="100" t="s">
        <v>332</v>
      </c>
      <c r="AJ1137">
        <f t="shared" si="75"/>
        <v>20</v>
      </c>
      <c r="AK1137" t="str">
        <f t="shared" si="73"/>
        <v>Not Include</v>
      </c>
      <c r="AN1137" t="s">
        <v>724</v>
      </c>
    </row>
    <row r="1138" spans="31:40">
      <c r="AE1138" t="str">
        <f t="shared" si="74"/>
        <v>Not includedNot Include21</v>
      </c>
      <c r="AF1138" t="str">
        <f t="shared" si="72"/>
        <v>Not included</v>
      </c>
      <c r="AG1138" s="100" t="s">
        <v>453</v>
      </c>
      <c r="AH1138" s="100" t="s">
        <v>649</v>
      </c>
      <c r="AI1138" s="100" t="s">
        <v>1383</v>
      </c>
      <c r="AJ1138">
        <f t="shared" si="75"/>
        <v>21</v>
      </c>
      <c r="AK1138" t="str">
        <f t="shared" si="73"/>
        <v>Not Include</v>
      </c>
      <c r="AN1138" t="s">
        <v>724</v>
      </c>
    </row>
    <row r="1139" spans="31:40">
      <c r="AE1139" t="str">
        <f t="shared" si="74"/>
        <v>Not includedNot Include22</v>
      </c>
      <c r="AF1139" t="str">
        <f t="shared" si="72"/>
        <v>Not included</v>
      </c>
      <c r="AG1139" s="100" t="s">
        <v>453</v>
      </c>
      <c r="AH1139" s="100" t="s">
        <v>649</v>
      </c>
      <c r="AI1139" s="100" t="s">
        <v>1394</v>
      </c>
      <c r="AJ1139">
        <f t="shared" si="75"/>
        <v>22</v>
      </c>
      <c r="AK1139" t="str">
        <f t="shared" si="73"/>
        <v>Not Include</v>
      </c>
      <c r="AN1139" t="s">
        <v>724</v>
      </c>
    </row>
    <row r="1140" spans="31:40">
      <c r="AE1140" t="str">
        <f t="shared" si="74"/>
        <v>Not includedNot Include23</v>
      </c>
      <c r="AF1140" t="str">
        <f t="shared" si="72"/>
        <v>Not included</v>
      </c>
      <c r="AG1140" s="100" t="s">
        <v>453</v>
      </c>
      <c r="AH1140" s="100" t="s">
        <v>649</v>
      </c>
      <c r="AI1140" s="100" t="s">
        <v>370</v>
      </c>
      <c r="AJ1140">
        <f t="shared" si="75"/>
        <v>23</v>
      </c>
      <c r="AK1140" t="str">
        <f t="shared" si="73"/>
        <v>Not Include</v>
      </c>
      <c r="AN1140" t="s">
        <v>724</v>
      </c>
    </row>
    <row r="1141" spans="31:40">
      <c r="AE1141" t="str">
        <f t="shared" si="74"/>
        <v>Not includedNot Include24</v>
      </c>
      <c r="AF1141" t="str">
        <f t="shared" si="72"/>
        <v>Not included</v>
      </c>
      <c r="AG1141" s="100" t="s">
        <v>453</v>
      </c>
      <c r="AH1141" s="100" t="s">
        <v>649</v>
      </c>
      <c r="AI1141" s="100" t="s">
        <v>1063</v>
      </c>
      <c r="AJ1141">
        <f t="shared" si="75"/>
        <v>24</v>
      </c>
      <c r="AK1141" t="str">
        <f t="shared" si="73"/>
        <v>Not Include</v>
      </c>
      <c r="AN1141" t="s">
        <v>724</v>
      </c>
    </row>
    <row r="1142" spans="31:40">
      <c r="AE1142" t="str">
        <f t="shared" si="74"/>
        <v>Not includedNot Include25</v>
      </c>
      <c r="AF1142" t="str">
        <f t="shared" si="72"/>
        <v>Not included</v>
      </c>
      <c r="AG1142" s="100" t="s">
        <v>453</v>
      </c>
      <c r="AH1142" s="100" t="s">
        <v>649</v>
      </c>
      <c r="AI1142" s="100" t="s">
        <v>1398</v>
      </c>
      <c r="AJ1142">
        <f t="shared" si="75"/>
        <v>25</v>
      </c>
      <c r="AK1142" t="str">
        <f t="shared" si="73"/>
        <v>Not Include</v>
      </c>
      <c r="AN1142" t="s">
        <v>724</v>
      </c>
    </row>
    <row r="1143" spans="31:40">
      <c r="AE1143" t="str">
        <f t="shared" si="74"/>
        <v>Not includedNot Include26</v>
      </c>
      <c r="AF1143" t="str">
        <f t="shared" si="72"/>
        <v>Not included</v>
      </c>
      <c r="AG1143" s="100" t="s">
        <v>453</v>
      </c>
      <c r="AH1143" s="100" t="s">
        <v>649</v>
      </c>
      <c r="AI1143" s="100" t="s">
        <v>1400</v>
      </c>
      <c r="AJ1143">
        <f t="shared" si="75"/>
        <v>26</v>
      </c>
      <c r="AK1143" t="str">
        <f t="shared" si="73"/>
        <v>Not Include</v>
      </c>
      <c r="AN1143" t="s">
        <v>724</v>
      </c>
    </row>
    <row r="1144" spans="31:40">
      <c r="AE1144" t="str">
        <f t="shared" si="74"/>
        <v>Not includedNot Include1</v>
      </c>
      <c r="AF1144" t="str">
        <f t="shared" si="72"/>
        <v>Not included</v>
      </c>
      <c r="AG1144" s="100" t="s">
        <v>453</v>
      </c>
      <c r="AH1144" s="100" t="s">
        <v>1354</v>
      </c>
      <c r="AI1144" s="100" t="s">
        <v>1353</v>
      </c>
      <c r="AJ1144">
        <f t="shared" si="75"/>
        <v>1</v>
      </c>
      <c r="AK1144" t="str">
        <f t="shared" si="73"/>
        <v>Not Include</v>
      </c>
      <c r="AN1144" t="s">
        <v>724</v>
      </c>
    </row>
    <row r="1145" spans="31:40">
      <c r="AE1145" t="str">
        <f t="shared" si="74"/>
        <v>Not includedNot Include2</v>
      </c>
      <c r="AF1145" t="str">
        <f t="shared" si="72"/>
        <v>Not included</v>
      </c>
      <c r="AG1145" s="100" t="s">
        <v>453</v>
      </c>
      <c r="AH1145" s="100" t="s">
        <v>1354</v>
      </c>
      <c r="AI1145" s="100" t="s">
        <v>1145</v>
      </c>
      <c r="AJ1145">
        <f t="shared" si="75"/>
        <v>2</v>
      </c>
      <c r="AK1145" t="str">
        <f t="shared" si="73"/>
        <v>Not Include</v>
      </c>
      <c r="AN1145" t="s">
        <v>724</v>
      </c>
    </row>
    <row r="1146" spans="31:40">
      <c r="AE1146" t="str">
        <f t="shared" si="74"/>
        <v>Not includedNot Include3</v>
      </c>
      <c r="AF1146" t="str">
        <f t="shared" si="72"/>
        <v>Not included</v>
      </c>
      <c r="AG1146" s="100" t="s">
        <v>453</v>
      </c>
      <c r="AH1146" s="100" t="s">
        <v>1354</v>
      </c>
      <c r="AI1146" s="100" t="s">
        <v>1355</v>
      </c>
      <c r="AJ1146">
        <f t="shared" si="75"/>
        <v>3</v>
      </c>
      <c r="AK1146" t="str">
        <f t="shared" si="73"/>
        <v>Not Include</v>
      </c>
      <c r="AN1146" t="s">
        <v>724</v>
      </c>
    </row>
    <row r="1147" spans="31:40">
      <c r="AE1147" t="str">
        <f t="shared" si="74"/>
        <v>Not includedNot Include4</v>
      </c>
      <c r="AF1147" t="str">
        <f t="shared" si="72"/>
        <v>Not included</v>
      </c>
      <c r="AG1147" s="100" t="s">
        <v>453</v>
      </c>
      <c r="AH1147" s="100" t="s">
        <v>1354</v>
      </c>
      <c r="AI1147" s="100" t="s">
        <v>1356</v>
      </c>
      <c r="AJ1147">
        <f t="shared" si="75"/>
        <v>4</v>
      </c>
      <c r="AK1147" t="str">
        <f t="shared" si="73"/>
        <v>Not Include</v>
      </c>
      <c r="AN1147" t="s">
        <v>724</v>
      </c>
    </row>
    <row r="1148" spans="31:40">
      <c r="AE1148" t="str">
        <f t="shared" si="74"/>
        <v>Not includedNot Include5</v>
      </c>
      <c r="AF1148" t="str">
        <f t="shared" si="72"/>
        <v>Not included</v>
      </c>
      <c r="AG1148" s="100" t="s">
        <v>453</v>
      </c>
      <c r="AH1148" s="100" t="s">
        <v>1354</v>
      </c>
      <c r="AI1148" s="100" t="s">
        <v>1357</v>
      </c>
      <c r="AJ1148">
        <f t="shared" si="75"/>
        <v>5</v>
      </c>
      <c r="AK1148" t="str">
        <f t="shared" si="73"/>
        <v>Not Include</v>
      </c>
      <c r="AN1148" t="s">
        <v>724</v>
      </c>
    </row>
    <row r="1149" spans="31:40">
      <c r="AE1149" t="str">
        <f t="shared" si="74"/>
        <v>Not includedNot Include6</v>
      </c>
      <c r="AF1149" t="str">
        <f t="shared" si="72"/>
        <v>Not included</v>
      </c>
      <c r="AG1149" s="100" t="s">
        <v>453</v>
      </c>
      <c r="AH1149" s="100" t="s">
        <v>1354</v>
      </c>
      <c r="AI1149" s="100" t="s">
        <v>1358</v>
      </c>
      <c r="AJ1149">
        <f t="shared" si="75"/>
        <v>6</v>
      </c>
      <c r="AK1149" t="str">
        <f t="shared" si="73"/>
        <v>Not Include</v>
      </c>
      <c r="AN1149" t="s">
        <v>724</v>
      </c>
    </row>
    <row r="1150" spans="31:40">
      <c r="AE1150" t="str">
        <f t="shared" si="74"/>
        <v>Not includedNot Include7</v>
      </c>
      <c r="AF1150" t="str">
        <f t="shared" si="72"/>
        <v>Not included</v>
      </c>
      <c r="AG1150" s="100" t="s">
        <v>453</v>
      </c>
      <c r="AH1150" s="100" t="s">
        <v>1354</v>
      </c>
      <c r="AI1150" s="100" t="s">
        <v>1362</v>
      </c>
      <c r="AJ1150">
        <f t="shared" si="75"/>
        <v>7</v>
      </c>
      <c r="AK1150" t="str">
        <f t="shared" si="73"/>
        <v>Not Include</v>
      </c>
      <c r="AN1150" t="s">
        <v>724</v>
      </c>
    </row>
    <row r="1151" spans="31:40">
      <c r="AE1151" t="str">
        <f t="shared" si="74"/>
        <v>Not includedNot Include8</v>
      </c>
      <c r="AF1151" t="str">
        <f t="shared" si="72"/>
        <v>Not included</v>
      </c>
      <c r="AG1151" s="100" t="s">
        <v>453</v>
      </c>
      <c r="AH1151" s="100" t="s">
        <v>1354</v>
      </c>
      <c r="AI1151" s="100" t="s">
        <v>1363</v>
      </c>
      <c r="AJ1151">
        <f t="shared" si="75"/>
        <v>8</v>
      </c>
      <c r="AK1151" t="str">
        <f t="shared" si="73"/>
        <v>Not Include</v>
      </c>
      <c r="AN1151" t="s">
        <v>724</v>
      </c>
    </row>
    <row r="1152" spans="31:40">
      <c r="AE1152" t="str">
        <f t="shared" si="74"/>
        <v>Not includedNot Include9</v>
      </c>
      <c r="AF1152" t="str">
        <f t="shared" si="72"/>
        <v>Not included</v>
      </c>
      <c r="AG1152" s="100" t="s">
        <v>453</v>
      </c>
      <c r="AH1152" s="100" t="s">
        <v>1354</v>
      </c>
      <c r="AI1152" s="100" t="s">
        <v>1368</v>
      </c>
      <c r="AJ1152">
        <f t="shared" si="75"/>
        <v>9</v>
      </c>
      <c r="AK1152" t="str">
        <f t="shared" si="73"/>
        <v>Not Include</v>
      </c>
      <c r="AN1152" t="s">
        <v>724</v>
      </c>
    </row>
    <row r="1153" spans="31:40">
      <c r="AE1153" t="str">
        <f t="shared" si="74"/>
        <v>Not includedNot Include10</v>
      </c>
      <c r="AF1153" t="str">
        <f t="shared" si="72"/>
        <v>Not included</v>
      </c>
      <c r="AG1153" s="100" t="s">
        <v>453</v>
      </c>
      <c r="AH1153" s="100" t="s">
        <v>1354</v>
      </c>
      <c r="AI1153" s="100" t="s">
        <v>1370</v>
      </c>
      <c r="AJ1153">
        <f t="shared" si="75"/>
        <v>10</v>
      </c>
      <c r="AK1153" t="str">
        <f t="shared" si="73"/>
        <v>Not Include</v>
      </c>
      <c r="AN1153" t="s">
        <v>724</v>
      </c>
    </row>
    <row r="1154" spans="31:40">
      <c r="AE1154" t="str">
        <f t="shared" si="74"/>
        <v>Not includedNot Include11</v>
      </c>
      <c r="AF1154" t="str">
        <f t="shared" ref="AF1154:AF1217" si="76">IFERROR(VLOOKUP(AG1154,$Z$4:$AA$17,2,FALSE),"Not included")</f>
        <v>Not included</v>
      </c>
      <c r="AG1154" s="100" t="s">
        <v>453</v>
      </c>
      <c r="AH1154" s="100" t="s">
        <v>1354</v>
      </c>
      <c r="AI1154" s="100" t="s">
        <v>1371</v>
      </c>
      <c r="AJ1154">
        <f t="shared" si="75"/>
        <v>11</v>
      </c>
      <c r="AK1154" t="str">
        <f t="shared" ref="AK1154:AK1217" si="77">IF(AF1154="Not included","Not Include",VLOOKUP(AH1154,$AN$3:$AQ$104,3,FALSE))</f>
        <v>Not Include</v>
      </c>
      <c r="AN1154" t="s">
        <v>724</v>
      </c>
    </row>
    <row r="1155" spans="31:40">
      <c r="AE1155" t="str">
        <f t="shared" ref="AE1155:AE1218" si="78">AF1155&amp;AK1155&amp;AJ1155</f>
        <v>Not includedNot Include12</v>
      </c>
      <c r="AF1155" t="str">
        <f t="shared" si="76"/>
        <v>Not included</v>
      </c>
      <c r="AG1155" s="100" t="s">
        <v>453</v>
      </c>
      <c r="AH1155" s="100" t="s">
        <v>1354</v>
      </c>
      <c r="AI1155" s="100" t="s">
        <v>1372</v>
      </c>
      <c r="AJ1155">
        <f t="shared" ref="AJ1155:AJ1218" si="79">IF(AND(AG1155=AG1154,AH1155=AH1154),AJ1154+1,1)</f>
        <v>12</v>
      </c>
      <c r="AK1155" t="str">
        <f t="shared" si="77"/>
        <v>Not Include</v>
      </c>
      <c r="AN1155" t="s">
        <v>724</v>
      </c>
    </row>
    <row r="1156" spans="31:40">
      <c r="AE1156" t="str">
        <f t="shared" si="78"/>
        <v>Not includedNot Include13</v>
      </c>
      <c r="AF1156" t="str">
        <f t="shared" si="76"/>
        <v>Not included</v>
      </c>
      <c r="AG1156" s="100" t="s">
        <v>453</v>
      </c>
      <c r="AH1156" s="100" t="s">
        <v>1354</v>
      </c>
      <c r="AI1156" s="100" t="s">
        <v>1373</v>
      </c>
      <c r="AJ1156">
        <f t="shared" si="79"/>
        <v>13</v>
      </c>
      <c r="AK1156" t="str">
        <f t="shared" si="77"/>
        <v>Not Include</v>
      </c>
      <c r="AN1156" t="s">
        <v>724</v>
      </c>
    </row>
    <row r="1157" spans="31:40">
      <c r="AE1157" t="str">
        <f t="shared" si="78"/>
        <v>Not includedNot Include14</v>
      </c>
      <c r="AF1157" t="str">
        <f t="shared" si="76"/>
        <v>Not included</v>
      </c>
      <c r="AG1157" s="100" t="s">
        <v>453</v>
      </c>
      <c r="AH1157" s="100" t="s">
        <v>1354</v>
      </c>
      <c r="AI1157" s="100" t="s">
        <v>265</v>
      </c>
      <c r="AJ1157">
        <f t="shared" si="79"/>
        <v>14</v>
      </c>
      <c r="AK1157" t="str">
        <f t="shared" si="77"/>
        <v>Not Include</v>
      </c>
      <c r="AN1157" t="s">
        <v>724</v>
      </c>
    </row>
    <row r="1158" spans="31:40">
      <c r="AE1158" t="str">
        <f t="shared" si="78"/>
        <v>Not includedNot Include15</v>
      </c>
      <c r="AF1158" t="str">
        <f t="shared" si="76"/>
        <v>Not included</v>
      </c>
      <c r="AG1158" s="100" t="s">
        <v>453</v>
      </c>
      <c r="AH1158" s="100" t="s">
        <v>1354</v>
      </c>
      <c r="AI1158" s="100" t="s">
        <v>1374</v>
      </c>
      <c r="AJ1158">
        <f t="shared" si="79"/>
        <v>15</v>
      </c>
      <c r="AK1158" t="str">
        <f t="shared" si="77"/>
        <v>Not Include</v>
      </c>
      <c r="AN1158" t="s">
        <v>724</v>
      </c>
    </row>
    <row r="1159" spans="31:40">
      <c r="AE1159" t="str">
        <f t="shared" si="78"/>
        <v>Not includedNot Include16</v>
      </c>
      <c r="AF1159" t="str">
        <f t="shared" si="76"/>
        <v>Not included</v>
      </c>
      <c r="AG1159" s="100" t="s">
        <v>453</v>
      </c>
      <c r="AH1159" s="100" t="s">
        <v>1354</v>
      </c>
      <c r="AI1159" s="100" t="s">
        <v>852</v>
      </c>
      <c r="AJ1159">
        <f t="shared" si="79"/>
        <v>16</v>
      </c>
      <c r="AK1159" t="str">
        <f t="shared" si="77"/>
        <v>Not Include</v>
      </c>
      <c r="AN1159" t="s">
        <v>724</v>
      </c>
    </row>
    <row r="1160" spans="31:40">
      <c r="AE1160" t="str">
        <f t="shared" si="78"/>
        <v>Not includedNot Include17</v>
      </c>
      <c r="AF1160" t="str">
        <f t="shared" si="76"/>
        <v>Not included</v>
      </c>
      <c r="AG1160" s="100" t="s">
        <v>453</v>
      </c>
      <c r="AH1160" s="100" t="s">
        <v>1354</v>
      </c>
      <c r="AI1160" s="100" t="s">
        <v>1375</v>
      </c>
      <c r="AJ1160">
        <f t="shared" si="79"/>
        <v>17</v>
      </c>
      <c r="AK1160" t="str">
        <f t="shared" si="77"/>
        <v>Not Include</v>
      </c>
      <c r="AN1160" t="s">
        <v>724</v>
      </c>
    </row>
    <row r="1161" spans="31:40">
      <c r="AE1161" t="str">
        <f t="shared" si="78"/>
        <v>Not includedNot Include18</v>
      </c>
      <c r="AF1161" t="str">
        <f t="shared" si="76"/>
        <v>Not included</v>
      </c>
      <c r="AG1161" s="100" t="s">
        <v>453</v>
      </c>
      <c r="AH1161" s="100" t="s">
        <v>1354</v>
      </c>
      <c r="AI1161" s="100" t="s">
        <v>1122</v>
      </c>
      <c r="AJ1161">
        <f t="shared" si="79"/>
        <v>18</v>
      </c>
      <c r="AK1161" t="str">
        <f t="shared" si="77"/>
        <v>Not Include</v>
      </c>
      <c r="AN1161" t="s">
        <v>724</v>
      </c>
    </row>
    <row r="1162" spans="31:40">
      <c r="AE1162" t="str">
        <f t="shared" si="78"/>
        <v>Not includedNot Include19</v>
      </c>
      <c r="AF1162" t="str">
        <f t="shared" si="76"/>
        <v>Not included</v>
      </c>
      <c r="AG1162" s="100" t="s">
        <v>453</v>
      </c>
      <c r="AH1162" s="100" t="s">
        <v>1354</v>
      </c>
      <c r="AI1162" s="100" t="s">
        <v>1378</v>
      </c>
      <c r="AJ1162">
        <f t="shared" si="79"/>
        <v>19</v>
      </c>
      <c r="AK1162" t="str">
        <f t="shared" si="77"/>
        <v>Not Include</v>
      </c>
      <c r="AN1162" t="s">
        <v>724</v>
      </c>
    </row>
    <row r="1163" spans="31:40">
      <c r="AE1163" t="str">
        <f t="shared" si="78"/>
        <v>Not includedNot Include20</v>
      </c>
      <c r="AF1163" t="str">
        <f t="shared" si="76"/>
        <v>Not included</v>
      </c>
      <c r="AG1163" s="100" t="s">
        <v>453</v>
      </c>
      <c r="AH1163" s="100" t="s">
        <v>1354</v>
      </c>
      <c r="AI1163" s="100" t="s">
        <v>1379</v>
      </c>
      <c r="AJ1163">
        <f t="shared" si="79"/>
        <v>20</v>
      </c>
      <c r="AK1163" t="str">
        <f t="shared" si="77"/>
        <v>Not Include</v>
      </c>
      <c r="AN1163" t="s">
        <v>724</v>
      </c>
    </row>
    <row r="1164" spans="31:40">
      <c r="AE1164" t="str">
        <f t="shared" si="78"/>
        <v>Not includedNot Include21</v>
      </c>
      <c r="AF1164" t="str">
        <f t="shared" si="76"/>
        <v>Not included</v>
      </c>
      <c r="AG1164" s="100" t="s">
        <v>453</v>
      </c>
      <c r="AH1164" s="100" t="s">
        <v>1354</v>
      </c>
      <c r="AI1164" s="100" t="s">
        <v>1380</v>
      </c>
      <c r="AJ1164">
        <f t="shared" si="79"/>
        <v>21</v>
      </c>
      <c r="AK1164" t="str">
        <f t="shared" si="77"/>
        <v>Not Include</v>
      </c>
      <c r="AN1164" t="s">
        <v>724</v>
      </c>
    </row>
    <row r="1165" spans="31:40">
      <c r="AE1165" t="str">
        <f t="shared" si="78"/>
        <v>Not includedNot Include22</v>
      </c>
      <c r="AF1165" t="str">
        <f t="shared" si="76"/>
        <v>Not included</v>
      </c>
      <c r="AG1165" s="100" t="s">
        <v>453</v>
      </c>
      <c r="AH1165" s="100" t="s">
        <v>1354</v>
      </c>
      <c r="AI1165" s="100" t="s">
        <v>1381</v>
      </c>
      <c r="AJ1165">
        <f t="shared" si="79"/>
        <v>22</v>
      </c>
      <c r="AK1165" t="str">
        <f t="shared" si="77"/>
        <v>Not Include</v>
      </c>
      <c r="AN1165" t="s">
        <v>724</v>
      </c>
    </row>
    <row r="1166" spans="31:40">
      <c r="AE1166" t="str">
        <f t="shared" si="78"/>
        <v>Not includedNot Include23</v>
      </c>
      <c r="AF1166" t="str">
        <f t="shared" si="76"/>
        <v>Not included</v>
      </c>
      <c r="AG1166" s="100" t="s">
        <v>453</v>
      </c>
      <c r="AH1166" s="100" t="s">
        <v>1354</v>
      </c>
      <c r="AI1166" s="100" t="s">
        <v>1384</v>
      </c>
      <c r="AJ1166">
        <f t="shared" si="79"/>
        <v>23</v>
      </c>
      <c r="AK1166" t="str">
        <f t="shared" si="77"/>
        <v>Not Include</v>
      </c>
      <c r="AN1166" t="s">
        <v>724</v>
      </c>
    </row>
    <row r="1167" spans="31:40">
      <c r="AE1167" t="str">
        <f t="shared" si="78"/>
        <v>Not includedNot Include24</v>
      </c>
      <c r="AF1167" t="str">
        <f t="shared" si="76"/>
        <v>Not included</v>
      </c>
      <c r="AG1167" s="100" t="s">
        <v>453</v>
      </c>
      <c r="AH1167" s="100" t="s">
        <v>1354</v>
      </c>
      <c r="AI1167" s="100" t="s">
        <v>1385</v>
      </c>
      <c r="AJ1167">
        <f t="shared" si="79"/>
        <v>24</v>
      </c>
      <c r="AK1167" t="str">
        <f t="shared" si="77"/>
        <v>Not Include</v>
      </c>
      <c r="AN1167" t="s">
        <v>724</v>
      </c>
    </row>
    <row r="1168" spans="31:40">
      <c r="AE1168" t="str">
        <f t="shared" si="78"/>
        <v>Not includedNot Include25</v>
      </c>
      <c r="AF1168" t="str">
        <f t="shared" si="76"/>
        <v>Not included</v>
      </c>
      <c r="AG1168" s="100" t="s">
        <v>453</v>
      </c>
      <c r="AH1168" s="100" t="s">
        <v>1354</v>
      </c>
      <c r="AI1168" s="100" t="s">
        <v>1386</v>
      </c>
      <c r="AJ1168">
        <f t="shared" si="79"/>
        <v>25</v>
      </c>
      <c r="AK1168" t="str">
        <f t="shared" si="77"/>
        <v>Not Include</v>
      </c>
      <c r="AN1168" t="s">
        <v>724</v>
      </c>
    </row>
    <row r="1169" spans="31:40">
      <c r="AE1169" t="str">
        <f t="shared" si="78"/>
        <v>Not includedNot Include26</v>
      </c>
      <c r="AF1169" t="str">
        <f t="shared" si="76"/>
        <v>Not included</v>
      </c>
      <c r="AG1169" s="100" t="s">
        <v>453</v>
      </c>
      <c r="AH1169" s="100" t="s">
        <v>1354</v>
      </c>
      <c r="AI1169" s="100" t="s">
        <v>1387</v>
      </c>
      <c r="AJ1169">
        <f t="shared" si="79"/>
        <v>26</v>
      </c>
      <c r="AK1169" t="str">
        <f t="shared" si="77"/>
        <v>Not Include</v>
      </c>
      <c r="AN1169" t="s">
        <v>724</v>
      </c>
    </row>
    <row r="1170" spans="31:40">
      <c r="AE1170" t="str">
        <f t="shared" si="78"/>
        <v>Not includedNot Include27</v>
      </c>
      <c r="AF1170" t="str">
        <f t="shared" si="76"/>
        <v>Not included</v>
      </c>
      <c r="AG1170" s="100" t="s">
        <v>453</v>
      </c>
      <c r="AH1170" s="100" t="s">
        <v>1354</v>
      </c>
      <c r="AI1170" s="100" t="s">
        <v>1388</v>
      </c>
      <c r="AJ1170">
        <f t="shared" si="79"/>
        <v>27</v>
      </c>
      <c r="AK1170" t="str">
        <f t="shared" si="77"/>
        <v>Not Include</v>
      </c>
      <c r="AN1170" t="s">
        <v>724</v>
      </c>
    </row>
    <row r="1171" spans="31:40">
      <c r="AE1171" t="str">
        <f t="shared" si="78"/>
        <v>Not includedNot Include28</v>
      </c>
      <c r="AF1171" t="str">
        <f t="shared" si="76"/>
        <v>Not included</v>
      </c>
      <c r="AG1171" s="100" t="s">
        <v>453</v>
      </c>
      <c r="AH1171" s="100" t="s">
        <v>1354</v>
      </c>
      <c r="AI1171" s="100" t="s">
        <v>1389</v>
      </c>
      <c r="AJ1171">
        <f t="shared" si="79"/>
        <v>28</v>
      </c>
      <c r="AK1171" t="str">
        <f t="shared" si="77"/>
        <v>Not Include</v>
      </c>
      <c r="AN1171" t="s">
        <v>724</v>
      </c>
    </row>
    <row r="1172" spans="31:40">
      <c r="AE1172" t="str">
        <f t="shared" si="78"/>
        <v>Not includedNot Include29</v>
      </c>
      <c r="AF1172" t="str">
        <f t="shared" si="76"/>
        <v>Not included</v>
      </c>
      <c r="AG1172" s="100" t="s">
        <v>453</v>
      </c>
      <c r="AH1172" s="100" t="s">
        <v>1354</v>
      </c>
      <c r="AI1172" s="100" t="s">
        <v>1390</v>
      </c>
      <c r="AJ1172">
        <f t="shared" si="79"/>
        <v>29</v>
      </c>
      <c r="AK1172" t="str">
        <f t="shared" si="77"/>
        <v>Not Include</v>
      </c>
      <c r="AN1172" t="s">
        <v>724</v>
      </c>
    </row>
    <row r="1173" spans="31:40">
      <c r="AE1173" t="str">
        <f t="shared" si="78"/>
        <v>Not includedNot Include30</v>
      </c>
      <c r="AF1173" t="str">
        <f t="shared" si="76"/>
        <v>Not included</v>
      </c>
      <c r="AG1173" s="100" t="s">
        <v>453</v>
      </c>
      <c r="AH1173" s="100" t="s">
        <v>1354</v>
      </c>
      <c r="AI1173" s="100" t="s">
        <v>1391</v>
      </c>
      <c r="AJ1173">
        <f t="shared" si="79"/>
        <v>30</v>
      </c>
      <c r="AK1173" t="str">
        <f t="shared" si="77"/>
        <v>Not Include</v>
      </c>
      <c r="AN1173" t="s">
        <v>724</v>
      </c>
    </row>
    <row r="1174" spans="31:40">
      <c r="AE1174" t="str">
        <f t="shared" si="78"/>
        <v>Not includedNot Include31</v>
      </c>
      <c r="AF1174" t="str">
        <f t="shared" si="76"/>
        <v>Not included</v>
      </c>
      <c r="AG1174" s="100" t="s">
        <v>453</v>
      </c>
      <c r="AH1174" s="100" t="s">
        <v>1354</v>
      </c>
      <c r="AI1174" s="100" t="s">
        <v>1392</v>
      </c>
      <c r="AJ1174">
        <f t="shared" si="79"/>
        <v>31</v>
      </c>
      <c r="AK1174" t="str">
        <f t="shared" si="77"/>
        <v>Not Include</v>
      </c>
      <c r="AN1174" t="s">
        <v>724</v>
      </c>
    </row>
    <row r="1175" spans="31:40">
      <c r="AE1175" t="str">
        <f t="shared" si="78"/>
        <v>Not includedNot Include32</v>
      </c>
      <c r="AF1175" t="str">
        <f t="shared" si="76"/>
        <v>Not included</v>
      </c>
      <c r="AG1175" s="100" t="s">
        <v>453</v>
      </c>
      <c r="AH1175" s="100" t="s">
        <v>1354</v>
      </c>
      <c r="AI1175" s="100" t="s">
        <v>1393</v>
      </c>
      <c r="AJ1175">
        <f t="shared" si="79"/>
        <v>32</v>
      </c>
      <c r="AK1175" t="str">
        <f t="shared" si="77"/>
        <v>Not Include</v>
      </c>
      <c r="AN1175" t="s">
        <v>724</v>
      </c>
    </row>
    <row r="1176" spans="31:40">
      <c r="AE1176" t="str">
        <f t="shared" si="78"/>
        <v>Not includedNot Include33</v>
      </c>
      <c r="AF1176" t="str">
        <f t="shared" si="76"/>
        <v>Not included</v>
      </c>
      <c r="AG1176" s="100" t="s">
        <v>453</v>
      </c>
      <c r="AH1176" s="100" t="s">
        <v>1354</v>
      </c>
      <c r="AI1176" s="100" t="s">
        <v>1395</v>
      </c>
      <c r="AJ1176">
        <f t="shared" si="79"/>
        <v>33</v>
      </c>
      <c r="AK1176" t="str">
        <f t="shared" si="77"/>
        <v>Not Include</v>
      </c>
      <c r="AN1176" t="s">
        <v>724</v>
      </c>
    </row>
    <row r="1177" spans="31:40">
      <c r="AE1177" t="str">
        <f t="shared" si="78"/>
        <v>Not includedNot Include34</v>
      </c>
      <c r="AF1177" t="str">
        <f t="shared" si="76"/>
        <v>Not included</v>
      </c>
      <c r="AG1177" s="100" t="s">
        <v>453</v>
      </c>
      <c r="AH1177" s="100" t="s">
        <v>1354</v>
      </c>
      <c r="AI1177" s="100" t="s">
        <v>1138</v>
      </c>
      <c r="AJ1177">
        <f t="shared" si="79"/>
        <v>34</v>
      </c>
      <c r="AK1177" t="str">
        <f t="shared" si="77"/>
        <v>Not Include</v>
      </c>
      <c r="AN1177" t="s">
        <v>724</v>
      </c>
    </row>
    <row r="1178" spans="31:40">
      <c r="AE1178" t="str">
        <f t="shared" si="78"/>
        <v>Not includedNot Include35</v>
      </c>
      <c r="AF1178" t="str">
        <f t="shared" si="76"/>
        <v>Not included</v>
      </c>
      <c r="AG1178" s="100" t="s">
        <v>453</v>
      </c>
      <c r="AH1178" s="100" t="s">
        <v>1354</v>
      </c>
      <c r="AI1178" s="100" t="s">
        <v>1396</v>
      </c>
      <c r="AJ1178">
        <f t="shared" si="79"/>
        <v>35</v>
      </c>
      <c r="AK1178" t="str">
        <f t="shared" si="77"/>
        <v>Not Include</v>
      </c>
      <c r="AN1178" t="s">
        <v>724</v>
      </c>
    </row>
    <row r="1179" spans="31:40">
      <c r="AE1179" t="str">
        <f t="shared" si="78"/>
        <v>Not includedNot Include36</v>
      </c>
      <c r="AF1179" t="str">
        <f t="shared" si="76"/>
        <v>Not included</v>
      </c>
      <c r="AG1179" s="100" t="s">
        <v>453</v>
      </c>
      <c r="AH1179" s="100" t="s">
        <v>1354</v>
      </c>
      <c r="AI1179" s="100" t="s">
        <v>111</v>
      </c>
      <c r="AJ1179">
        <f t="shared" si="79"/>
        <v>36</v>
      </c>
      <c r="AK1179" t="str">
        <f t="shared" si="77"/>
        <v>Not Include</v>
      </c>
      <c r="AN1179" t="s">
        <v>724</v>
      </c>
    </row>
    <row r="1180" spans="31:40">
      <c r="AE1180" t="str">
        <f t="shared" si="78"/>
        <v>Not includedNot Include37</v>
      </c>
      <c r="AF1180" t="str">
        <f t="shared" si="76"/>
        <v>Not included</v>
      </c>
      <c r="AG1180" s="100" t="s">
        <v>453</v>
      </c>
      <c r="AH1180" s="100" t="s">
        <v>1354</v>
      </c>
      <c r="AI1180" s="100" t="s">
        <v>1397</v>
      </c>
      <c r="AJ1180">
        <f t="shared" si="79"/>
        <v>37</v>
      </c>
      <c r="AK1180" t="str">
        <f t="shared" si="77"/>
        <v>Not Include</v>
      </c>
      <c r="AN1180" t="s">
        <v>724</v>
      </c>
    </row>
    <row r="1181" spans="31:40">
      <c r="AE1181" t="str">
        <f t="shared" si="78"/>
        <v>Not includedNot Include38</v>
      </c>
      <c r="AF1181" t="str">
        <f t="shared" si="76"/>
        <v>Not included</v>
      </c>
      <c r="AG1181" s="100" t="s">
        <v>453</v>
      </c>
      <c r="AH1181" s="100" t="s">
        <v>1354</v>
      </c>
      <c r="AI1181" s="100" t="s">
        <v>1399</v>
      </c>
      <c r="AJ1181">
        <f t="shared" si="79"/>
        <v>38</v>
      </c>
      <c r="AK1181" t="str">
        <f t="shared" si="77"/>
        <v>Not Include</v>
      </c>
      <c r="AN1181" t="s">
        <v>724</v>
      </c>
    </row>
    <row r="1182" spans="31:40">
      <c r="AE1182" t="str">
        <f t="shared" si="78"/>
        <v>Not includedNot Include1</v>
      </c>
      <c r="AF1182" t="str">
        <f t="shared" si="76"/>
        <v>Not included</v>
      </c>
      <c r="AG1182" s="100" t="s">
        <v>459</v>
      </c>
      <c r="AH1182" s="100" t="s">
        <v>911</v>
      </c>
      <c r="AI1182" s="100" t="s">
        <v>1428</v>
      </c>
      <c r="AJ1182">
        <f t="shared" si="79"/>
        <v>1</v>
      </c>
      <c r="AK1182" t="str">
        <f t="shared" si="77"/>
        <v>Not Include</v>
      </c>
      <c r="AN1182" t="s">
        <v>724</v>
      </c>
    </row>
    <row r="1183" spans="31:40">
      <c r="AE1183" t="str">
        <f t="shared" si="78"/>
        <v>Not includedNot Include2</v>
      </c>
      <c r="AF1183" t="str">
        <f t="shared" si="76"/>
        <v>Not included</v>
      </c>
      <c r="AG1183" s="100" t="s">
        <v>459</v>
      </c>
      <c r="AH1183" s="100" t="s">
        <v>911</v>
      </c>
      <c r="AI1183" s="100" t="s">
        <v>1431</v>
      </c>
      <c r="AJ1183">
        <f t="shared" si="79"/>
        <v>2</v>
      </c>
      <c r="AK1183" t="str">
        <f t="shared" si="77"/>
        <v>Not Include</v>
      </c>
      <c r="AN1183" t="s">
        <v>724</v>
      </c>
    </row>
    <row r="1184" spans="31:40">
      <c r="AE1184" t="str">
        <f t="shared" si="78"/>
        <v>Not includedNot Include3</v>
      </c>
      <c r="AF1184" t="str">
        <f t="shared" si="76"/>
        <v>Not included</v>
      </c>
      <c r="AG1184" s="100" t="s">
        <v>459</v>
      </c>
      <c r="AH1184" s="100" t="s">
        <v>911</v>
      </c>
      <c r="AI1184" s="100" t="s">
        <v>1435</v>
      </c>
      <c r="AJ1184">
        <f t="shared" si="79"/>
        <v>3</v>
      </c>
      <c r="AK1184" t="str">
        <f t="shared" si="77"/>
        <v>Not Include</v>
      </c>
      <c r="AN1184" t="s">
        <v>724</v>
      </c>
    </row>
    <row r="1185" spans="31:40">
      <c r="AE1185" t="str">
        <f t="shared" si="78"/>
        <v>Not includedNot Include1</v>
      </c>
      <c r="AF1185" t="str">
        <f t="shared" si="76"/>
        <v>Not included</v>
      </c>
      <c r="AG1185" s="100" t="s">
        <v>459</v>
      </c>
      <c r="AH1185" s="100" t="s">
        <v>902</v>
      </c>
      <c r="AI1185" s="100" t="s">
        <v>1429</v>
      </c>
      <c r="AJ1185">
        <f t="shared" si="79"/>
        <v>1</v>
      </c>
      <c r="AK1185" t="str">
        <f t="shared" si="77"/>
        <v>Not Include</v>
      </c>
      <c r="AN1185" t="s">
        <v>724</v>
      </c>
    </row>
    <row r="1186" spans="31:40">
      <c r="AE1186" t="str">
        <f t="shared" si="78"/>
        <v>Not includedNot Include2</v>
      </c>
      <c r="AF1186" t="str">
        <f t="shared" si="76"/>
        <v>Not included</v>
      </c>
      <c r="AG1186" s="100" t="s">
        <v>459</v>
      </c>
      <c r="AH1186" s="100" t="s">
        <v>902</v>
      </c>
      <c r="AI1186" s="100" t="s">
        <v>1430</v>
      </c>
      <c r="AJ1186">
        <f t="shared" si="79"/>
        <v>2</v>
      </c>
      <c r="AK1186" t="str">
        <f t="shared" si="77"/>
        <v>Not Include</v>
      </c>
      <c r="AN1186" t="s">
        <v>724</v>
      </c>
    </row>
    <row r="1187" spans="31:40">
      <c r="AE1187" t="str">
        <f t="shared" si="78"/>
        <v>Not includedNot Include3</v>
      </c>
      <c r="AF1187" t="str">
        <f t="shared" si="76"/>
        <v>Not included</v>
      </c>
      <c r="AG1187" s="100" t="s">
        <v>459</v>
      </c>
      <c r="AH1187" s="100" t="s">
        <v>902</v>
      </c>
      <c r="AI1187" s="100" t="s">
        <v>1432</v>
      </c>
      <c r="AJ1187">
        <f t="shared" si="79"/>
        <v>3</v>
      </c>
      <c r="AK1187" t="str">
        <f t="shared" si="77"/>
        <v>Not Include</v>
      </c>
      <c r="AN1187" t="s">
        <v>724</v>
      </c>
    </row>
    <row r="1188" spans="31:40">
      <c r="AE1188" t="str">
        <f t="shared" si="78"/>
        <v>Not includedNot Include4</v>
      </c>
      <c r="AF1188" t="str">
        <f t="shared" si="76"/>
        <v>Not included</v>
      </c>
      <c r="AG1188" s="100" t="s">
        <v>459</v>
      </c>
      <c r="AH1188" s="100" t="s">
        <v>902</v>
      </c>
      <c r="AI1188" s="100" t="s">
        <v>760</v>
      </c>
      <c r="AJ1188">
        <f t="shared" si="79"/>
        <v>4</v>
      </c>
      <c r="AK1188" t="str">
        <f t="shared" si="77"/>
        <v>Not Include</v>
      </c>
      <c r="AN1188" t="s">
        <v>724</v>
      </c>
    </row>
    <row r="1189" spans="31:40">
      <c r="AE1189" t="str">
        <f t="shared" si="78"/>
        <v>Not includedNot Include5</v>
      </c>
      <c r="AF1189" t="str">
        <f t="shared" si="76"/>
        <v>Not included</v>
      </c>
      <c r="AG1189" s="100" t="s">
        <v>459</v>
      </c>
      <c r="AH1189" s="100" t="s">
        <v>902</v>
      </c>
      <c r="AI1189" s="100" t="s">
        <v>1433</v>
      </c>
      <c r="AJ1189">
        <f t="shared" si="79"/>
        <v>5</v>
      </c>
      <c r="AK1189" t="str">
        <f t="shared" si="77"/>
        <v>Not Include</v>
      </c>
      <c r="AN1189" t="s">
        <v>724</v>
      </c>
    </row>
    <row r="1190" spans="31:40">
      <c r="AE1190" t="str">
        <f t="shared" si="78"/>
        <v>Not includedNot Include6</v>
      </c>
      <c r="AF1190" t="str">
        <f t="shared" si="76"/>
        <v>Not included</v>
      </c>
      <c r="AG1190" s="100" t="s">
        <v>459</v>
      </c>
      <c r="AH1190" s="100" t="s">
        <v>902</v>
      </c>
      <c r="AI1190" s="100" t="s">
        <v>1434</v>
      </c>
      <c r="AJ1190">
        <f t="shared" si="79"/>
        <v>6</v>
      </c>
      <c r="AK1190" t="str">
        <f t="shared" si="77"/>
        <v>Not Include</v>
      </c>
      <c r="AN1190" t="s">
        <v>724</v>
      </c>
    </row>
    <row r="1191" spans="31:40">
      <c r="AE1191" t="str">
        <f t="shared" si="78"/>
        <v>Not includedNot Include7</v>
      </c>
      <c r="AF1191" t="str">
        <f t="shared" si="76"/>
        <v>Not included</v>
      </c>
      <c r="AG1191" s="100" t="s">
        <v>459</v>
      </c>
      <c r="AH1191" s="100" t="s">
        <v>902</v>
      </c>
      <c r="AI1191" s="100" t="s">
        <v>905</v>
      </c>
      <c r="AJ1191">
        <f t="shared" si="79"/>
        <v>7</v>
      </c>
      <c r="AK1191" t="str">
        <f t="shared" si="77"/>
        <v>Not Include</v>
      </c>
      <c r="AN1191" t="s">
        <v>724</v>
      </c>
    </row>
    <row r="1192" spans="31:40">
      <c r="AE1192" t="str">
        <f t="shared" si="78"/>
        <v>Not includedNot Include8</v>
      </c>
      <c r="AF1192" t="str">
        <f t="shared" si="76"/>
        <v>Not included</v>
      </c>
      <c r="AG1192" s="100" t="s">
        <v>459</v>
      </c>
      <c r="AH1192" s="100" t="s">
        <v>902</v>
      </c>
      <c r="AI1192" s="100" t="s">
        <v>1436</v>
      </c>
      <c r="AJ1192">
        <f t="shared" si="79"/>
        <v>8</v>
      </c>
      <c r="AK1192" t="str">
        <f t="shared" si="77"/>
        <v>Not Include</v>
      </c>
      <c r="AN1192" t="s">
        <v>724</v>
      </c>
    </row>
    <row r="1193" spans="31:40">
      <c r="AE1193" t="str">
        <f t="shared" si="78"/>
        <v>Not includedNot Include9</v>
      </c>
      <c r="AF1193" t="str">
        <f t="shared" si="76"/>
        <v>Not included</v>
      </c>
      <c r="AG1193" s="100" t="s">
        <v>459</v>
      </c>
      <c r="AH1193" s="100" t="s">
        <v>902</v>
      </c>
      <c r="AI1193" s="100" t="s">
        <v>1218</v>
      </c>
      <c r="AJ1193">
        <f t="shared" si="79"/>
        <v>9</v>
      </c>
      <c r="AK1193" t="str">
        <f t="shared" si="77"/>
        <v>Not Include</v>
      </c>
      <c r="AN1193" t="s">
        <v>724</v>
      </c>
    </row>
    <row r="1194" spans="31:40">
      <c r="AE1194" t="str">
        <f t="shared" si="78"/>
        <v>Not includedNot Include10</v>
      </c>
      <c r="AF1194" t="str">
        <f t="shared" si="76"/>
        <v>Not included</v>
      </c>
      <c r="AG1194" s="100" t="s">
        <v>459</v>
      </c>
      <c r="AH1194" s="100" t="s">
        <v>902</v>
      </c>
      <c r="AI1194" s="100" t="s">
        <v>1437</v>
      </c>
      <c r="AJ1194">
        <f t="shared" si="79"/>
        <v>10</v>
      </c>
      <c r="AK1194" t="str">
        <f t="shared" si="77"/>
        <v>Not Include</v>
      </c>
      <c r="AN1194" t="s">
        <v>724</v>
      </c>
    </row>
    <row r="1195" spans="31:40">
      <c r="AE1195" t="str">
        <f t="shared" si="78"/>
        <v>Not includedNot Include11</v>
      </c>
      <c r="AF1195" t="str">
        <f t="shared" si="76"/>
        <v>Not included</v>
      </c>
      <c r="AG1195" s="100" t="s">
        <v>459</v>
      </c>
      <c r="AH1195" s="100" t="s">
        <v>902</v>
      </c>
      <c r="AI1195" s="100" t="s">
        <v>1426</v>
      </c>
      <c r="AJ1195">
        <f t="shared" si="79"/>
        <v>11</v>
      </c>
      <c r="AK1195" t="str">
        <f t="shared" si="77"/>
        <v>Not Include</v>
      </c>
      <c r="AN1195" t="s">
        <v>724</v>
      </c>
    </row>
    <row r="1196" spans="31:40">
      <c r="AE1196" t="str">
        <f t="shared" si="78"/>
        <v>Not includedNot Include1</v>
      </c>
      <c r="AF1196" t="str">
        <f t="shared" si="76"/>
        <v>Not included</v>
      </c>
      <c r="AG1196" s="100" t="s">
        <v>457</v>
      </c>
      <c r="AH1196" s="100" t="s">
        <v>733</v>
      </c>
      <c r="AI1196" s="100" t="s">
        <v>1411</v>
      </c>
      <c r="AJ1196">
        <f t="shared" si="79"/>
        <v>1</v>
      </c>
      <c r="AK1196" t="str">
        <f t="shared" si="77"/>
        <v>Not Include</v>
      </c>
      <c r="AN1196" t="s">
        <v>724</v>
      </c>
    </row>
    <row r="1197" spans="31:40">
      <c r="AE1197" t="str">
        <f t="shared" si="78"/>
        <v>Not includedNot Include2</v>
      </c>
      <c r="AF1197" t="str">
        <f t="shared" si="76"/>
        <v>Not included</v>
      </c>
      <c r="AG1197" s="100" t="s">
        <v>457</v>
      </c>
      <c r="AH1197" s="100" t="s">
        <v>733</v>
      </c>
      <c r="AI1197" s="100" t="s">
        <v>1420</v>
      </c>
      <c r="AJ1197">
        <f t="shared" si="79"/>
        <v>2</v>
      </c>
      <c r="AK1197" t="str">
        <f t="shared" si="77"/>
        <v>Not Include</v>
      </c>
      <c r="AN1197" t="s">
        <v>724</v>
      </c>
    </row>
    <row r="1198" spans="31:40">
      <c r="AE1198" t="str">
        <f t="shared" si="78"/>
        <v>Not includedNot Include3</v>
      </c>
      <c r="AF1198" t="str">
        <f t="shared" si="76"/>
        <v>Not included</v>
      </c>
      <c r="AG1198" s="100" t="s">
        <v>457</v>
      </c>
      <c r="AH1198" s="100" t="s">
        <v>733</v>
      </c>
      <c r="AI1198" s="100" t="s">
        <v>111</v>
      </c>
      <c r="AJ1198">
        <f t="shared" si="79"/>
        <v>3</v>
      </c>
      <c r="AK1198" t="str">
        <f t="shared" si="77"/>
        <v>Not Include</v>
      </c>
      <c r="AN1198" t="s">
        <v>724</v>
      </c>
    </row>
    <row r="1199" spans="31:40">
      <c r="AE1199" t="str">
        <f t="shared" si="78"/>
        <v>Not includedNot Include1</v>
      </c>
      <c r="AF1199" t="str">
        <f t="shared" si="76"/>
        <v>Not included</v>
      </c>
      <c r="AG1199" s="100" t="s">
        <v>457</v>
      </c>
      <c r="AH1199" s="100" t="s">
        <v>911</v>
      </c>
      <c r="AI1199" s="100" t="s">
        <v>1412</v>
      </c>
      <c r="AJ1199">
        <f t="shared" si="79"/>
        <v>1</v>
      </c>
      <c r="AK1199" t="str">
        <f t="shared" si="77"/>
        <v>Not Include</v>
      </c>
      <c r="AN1199" t="s">
        <v>724</v>
      </c>
    </row>
    <row r="1200" spans="31:40">
      <c r="AE1200" t="str">
        <f t="shared" si="78"/>
        <v>Not includedNot Include2</v>
      </c>
      <c r="AF1200" t="str">
        <f t="shared" si="76"/>
        <v>Not included</v>
      </c>
      <c r="AG1200" s="100" t="s">
        <v>457</v>
      </c>
      <c r="AH1200" s="100" t="s">
        <v>911</v>
      </c>
      <c r="AI1200" s="100" t="s">
        <v>1427</v>
      </c>
      <c r="AJ1200">
        <f t="shared" si="79"/>
        <v>2</v>
      </c>
      <c r="AK1200" t="str">
        <f t="shared" si="77"/>
        <v>Not Include</v>
      </c>
      <c r="AN1200" t="s">
        <v>724</v>
      </c>
    </row>
    <row r="1201" spans="31:40">
      <c r="AE1201" t="str">
        <f t="shared" si="78"/>
        <v>Not includedNot Include3</v>
      </c>
      <c r="AF1201" t="str">
        <f t="shared" si="76"/>
        <v>Not included</v>
      </c>
      <c r="AG1201" s="100" t="s">
        <v>457</v>
      </c>
      <c r="AH1201" s="100" t="s">
        <v>911</v>
      </c>
      <c r="AI1201" s="100" t="s">
        <v>1414</v>
      </c>
      <c r="AJ1201">
        <f t="shared" si="79"/>
        <v>3</v>
      </c>
      <c r="AK1201" t="str">
        <f t="shared" si="77"/>
        <v>Not Include</v>
      </c>
      <c r="AN1201" t="s">
        <v>724</v>
      </c>
    </row>
    <row r="1202" spans="31:40">
      <c r="AE1202" t="str">
        <f t="shared" si="78"/>
        <v>Not includedNot Include4</v>
      </c>
      <c r="AF1202" t="str">
        <f t="shared" si="76"/>
        <v>Not included</v>
      </c>
      <c r="AG1202" s="100" t="s">
        <v>457</v>
      </c>
      <c r="AH1202" s="100" t="s">
        <v>911</v>
      </c>
      <c r="AI1202" s="100" t="s">
        <v>1415</v>
      </c>
      <c r="AJ1202">
        <f t="shared" si="79"/>
        <v>4</v>
      </c>
      <c r="AK1202" t="str">
        <f t="shared" si="77"/>
        <v>Not Include</v>
      </c>
      <c r="AN1202" t="s">
        <v>724</v>
      </c>
    </row>
    <row r="1203" spans="31:40">
      <c r="AE1203" t="str">
        <f t="shared" si="78"/>
        <v>Not includedNot Include5</v>
      </c>
      <c r="AF1203" t="str">
        <f t="shared" si="76"/>
        <v>Not included</v>
      </c>
      <c r="AG1203" s="100" t="s">
        <v>457</v>
      </c>
      <c r="AH1203" s="100" t="s">
        <v>911</v>
      </c>
      <c r="AI1203" s="100" t="s">
        <v>1416</v>
      </c>
      <c r="AJ1203">
        <f t="shared" si="79"/>
        <v>5</v>
      </c>
      <c r="AK1203" t="str">
        <f t="shared" si="77"/>
        <v>Not Include</v>
      </c>
      <c r="AN1203" t="s">
        <v>724</v>
      </c>
    </row>
    <row r="1204" spans="31:40">
      <c r="AE1204" t="str">
        <f t="shared" si="78"/>
        <v>Not includedNot Include6</v>
      </c>
      <c r="AF1204" t="str">
        <f t="shared" si="76"/>
        <v>Not included</v>
      </c>
      <c r="AG1204" s="100" t="s">
        <v>457</v>
      </c>
      <c r="AH1204" s="100" t="s">
        <v>911</v>
      </c>
      <c r="AI1204" s="100" t="s">
        <v>1417</v>
      </c>
      <c r="AJ1204">
        <f t="shared" si="79"/>
        <v>6</v>
      </c>
      <c r="AK1204" t="str">
        <f t="shared" si="77"/>
        <v>Not Include</v>
      </c>
      <c r="AN1204" t="s">
        <v>724</v>
      </c>
    </row>
    <row r="1205" spans="31:40">
      <c r="AE1205" t="str">
        <f t="shared" si="78"/>
        <v>Not includedNot Include7</v>
      </c>
      <c r="AF1205" t="str">
        <f t="shared" si="76"/>
        <v>Not included</v>
      </c>
      <c r="AG1205" s="100" t="s">
        <v>457</v>
      </c>
      <c r="AH1205" s="100" t="s">
        <v>911</v>
      </c>
      <c r="AI1205" s="100" t="s">
        <v>1418</v>
      </c>
      <c r="AJ1205">
        <f t="shared" si="79"/>
        <v>7</v>
      </c>
      <c r="AK1205" t="str">
        <f t="shared" si="77"/>
        <v>Not Include</v>
      </c>
      <c r="AN1205" t="s">
        <v>724</v>
      </c>
    </row>
    <row r="1206" spans="31:40">
      <c r="AE1206" t="str">
        <f t="shared" si="78"/>
        <v>Not includedNot Include8</v>
      </c>
      <c r="AF1206" t="str">
        <f t="shared" si="76"/>
        <v>Not included</v>
      </c>
      <c r="AG1206" s="100" t="s">
        <v>457</v>
      </c>
      <c r="AH1206" s="100" t="s">
        <v>911</v>
      </c>
      <c r="AI1206" s="100" t="s">
        <v>910</v>
      </c>
      <c r="AJ1206">
        <f t="shared" si="79"/>
        <v>8</v>
      </c>
      <c r="AK1206" t="str">
        <f t="shared" si="77"/>
        <v>Not Include</v>
      </c>
      <c r="AN1206" t="s">
        <v>724</v>
      </c>
    </row>
    <row r="1207" spans="31:40">
      <c r="AE1207" t="str">
        <f t="shared" si="78"/>
        <v>Not includedNot Include9</v>
      </c>
      <c r="AF1207" t="str">
        <f t="shared" si="76"/>
        <v>Not included</v>
      </c>
      <c r="AG1207" s="100" t="s">
        <v>457</v>
      </c>
      <c r="AH1207" s="100" t="s">
        <v>911</v>
      </c>
      <c r="AI1207" s="100" t="s">
        <v>1422</v>
      </c>
      <c r="AJ1207">
        <f t="shared" si="79"/>
        <v>9</v>
      </c>
      <c r="AK1207" t="str">
        <f t="shared" si="77"/>
        <v>Not Include</v>
      </c>
      <c r="AN1207" t="s">
        <v>724</v>
      </c>
    </row>
    <row r="1208" spans="31:40">
      <c r="AE1208" t="str">
        <f t="shared" si="78"/>
        <v>Not includedNot Include10</v>
      </c>
      <c r="AF1208" t="str">
        <f t="shared" si="76"/>
        <v>Not included</v>
      </c>
      <c r="AG1208" s="100" t="s">
        <v>457</v>
      </c>
      <c r="AH1208" s="100" t="s">
        <v>911</v>
      </c>
      <c r="AI1208" s="100" t="s">
        <v>1423</v>
      </c>
      <c r="AJ1208">
        <f t="shared" si="79"/>
        <v>10</v>
      </c>
      <c r="AK1208" t="str">
        <f t="shared" si="77"/>
        <v>Not Include</v>
      </c>
      <c r="AN1208" t="s">
        <v>724</v>
      </c>
    </row>
    <row r="1209" spans="31:40">
      <c r="AE1209" t="str">
        <f t="shared" si="78"/>
        <v>Not includedNot Include11</v>
      </c>
      <c r="AF1209" t="str">
        <f t="shared" si="76"/>
        <v>Not included</v>
      </c>
      <c r="AG1209" s="100" t="s">
        <v>457</v>
      </c>
      <c r="AH1209" s="100" t="s">
        <v>911</v>
      </c>
      <c r="AI1209" s="100" t="s">
        <v>1408</v>
      </c>
      <c r="AJ1209">
        <f t="shared" si="79"/>
        <v>11</v>
      </c>
      <c r="AK1209" t="str">
        <f t="shared" si="77"/>
        <v>Not Include</v>
      </c>
      <c r="AN1209" t="s">
        <v>724</v>
      </c>
    </row>
    <row r="1210" spans="31:40">
      <c r="AE1210" t="str">
        <f t="shared" si="78"/>
        <v>Not includedNot Include12</v>
      </c>
      <c r="AF1210" t="str">
        <f t="shared" si="76"/>
        <v>Not included</v>
      </c>
      <c r="AG1210" s="100" t="s">
        <v>457</v>
      </c>
      <c r="AH1210" s="100" t="s">
        <v>911</v>
      </c>
      <c r="AI1210" s="100" t="s">
        <v>1424</v>
      </c>
      <c r="AJ1210">
        <f t="shared" si="79"/>
        <v>12</v>
      </c>
      <c r="AK1210" t="str">
        <f t="shared" si="77"/>
        <v>Not Include</v>
      </c>
      <c r="AN1210" t="s">
        <v>724</v>
      </c>
    </row>
    <row r="1211" spans="31:40">
      <c r="AE1211" t="str">
        <f t="shared" si="78"/>
        <v>Not includedNot Include13</v>
      </c>
      <c r="AF1211" t="str">
        <f t="shared" si="76"/>
        <v>Not included</v>
      </c>
      <c r="AG1211" s="100" t="s">
        <v>457</v>
      </c>
      <c r="AH1211" s="100" t="s">
        <v>911</v>
      </c>
      <c r="AI1211" s="100" t="s">
        <v>1046</v>
      </c>
      <c r="AJ1211">
        <f t="shared" si="79"/>
        <v>13</v>
      </c>
      <c r="AK1211" t="str">
        <f t="shared" si="77"/>
        <v>Not Include</v>
      </c>
      <c r="AN1211" t="s">
        <v>724</v>
      </c>
    </row>
    <row r="1212" spans="31:40">
      <c r="AE1212" t="str">
        <f t="shared" si="78"/>
        <v>Not includedNot Include14</v>
      </c>
      <c r="AF1212" t="str">
        <f t="shared" si="76"/>
        <v>Not included</v>
      </c>
      <c r="AG1212" s="100" t="s">
        <v>457</v>
      </c>
      <c r="AH1212" s="100" t="s">
        <v>911</v>
      </c>
      <c r="AI1212" s="100" t="s">
        <v>1425</v>
      </c>
      <c r="AJ1212">
        <f t="shared" si="79"/>
        <v>14</v>
      </c>
      <c r="AK1212" t="str">
        <f t="shared" si="77"/>
        <v>Not Include</v>
      </c>
      <c r="AN1212" t="s">
        <v>724</v>
      </c>
    </row>
    <row r="1213" spans="31:40">
      <c r="AE1213" t="str">
        <f t="shared" si="78"/>
        <v>Not includedNot Include15</v>
      </c>
      <c r="AF1213" t="str">
        <f t="shared" si="76"/>
        <v>Not included</v>
      </c>
      <c r="AG1213" s="100" t="s">
        <v>457</v>
      </c>
      <c r="AH1213" s="100" t="s">
        <v>911</v>
      </c>
      <c r="AI1213" s="100" t="s">
        <v>1426</v>
      </c>
      <c r="AJ1213">
        <f t="shared" si="79"/>
        <v>15</v>
      </c>
      <c r="AK1213" t="str">
        <f t="shared" si="77"/>
        <v>Not Include</v>
      </c>
      <c r="AN1213" t="s">
        <v>724</v>
      </c>
    </row>
    <row r="1214" spans="31:40">
      <c r="AE1214" t="str">
        <f t="shared" si="78"/>
        <v>Not includedNot Include1</v>
      </c>
      <c r="AF1214" t="str">
        <f t="shared" si="76"/>
        <v>Not included</v>
      </c>
      <c r="AG1214" s="100" t="s">
        <v>457</v>
      </c>
      <c r="AH1214" s="100" t="s">
        <v>739</v>
      </c>
      <c r="AI1214" s="100" t="s">
        <v>1413</v>
      </c>
      <c r="AJ1214">
        <f t="shared" si="79"/>
        <v>1</v>
      </c>
      <c r="AK1214" t="str">
        <f t="shared" si="77"/>
        <v>Not Include</v>
      </c>
      <c r="AN1214" t="s">
        <v>724</v>
      </c>
    </row>
    <row r="1215" spans="31:40">
      <c r="AE1215" t="str">
        <f t="shared" si="78"/>
        <v>Not includedNot Include2</v>
      </c>
      <c r="AF1215" t="str">
        <f t="shared" si="76"/>
        <v>Not included</v>
      </c>
      <c r="AG1215" s="100" t="s">
        <v>457</v>
      </c>
      <c r="AH1215" s="100" t="s">
        <v>739</v>
      </c>
      <c r="AI1215" s="100" t="s">
        <v>833</v>
      </c>
      <c r="AJ1215">
        <f t="shared" si="79"/>
        <v>2</v>
      </c>
      <c r="AK1215" t="str">
        <f t="shared" si="77"/>
        <v>Not Include</v>
      </c>
      <c r="AN1215" t="s">
        <v>724</v>
      </c>
    </row>
    <row r="1216" spans="31:40">
      <c r="AE1216" t="str">
        <f t="shared" si="78"/>
        <v>Not includedNot Include3</v>
      </c>
      <c r="AF1216" t="str">
        <f t="shared" si="76"/>
        <v>Not included</v>
      </c>
      <c r="AG1216" s="100" t="s">
        <v>457</v>
      </c>
      <c r="AH1216" s="100" t="s">
        <v>739</v>
      </c>
      <c r="AI1216" s="100" t="s">
        <v>1419</v>
      </c>
      <c r="AJ1216">
        <f t="shared" si="79"/>
        <v>3</v>
      </c>
      <c r="AK1216" t="str">
        <f t="shared" si="77"/>
        <v>Not Include</v>
      </c>
      <c r="AN1216" t="s">
        <v>724</v>
      </c>
    </row>
    <row r="1217" spans="31:40">
      <c r="AE1217" t="str">
        <f t="shared" si="78"/>
        <v>Not includedNot Include4</v>
      </c>
      <c r="AF1217" t="str">
        <f t="shared" si="76"/>
        <v>Not included</v>
      </c>
      <c r="AG1217" s="100" t="s">
        <v>457</v>
      </c>
      <c r="AH1217" s="100" t="s">
        <v>739</v>
      </c>
      <c r="AI1217" s="100" t="s">
        <v>1421</v>
      </c>
      <c r="AJ1217">
        <f t="shared" si="79"/>
        <v>4</v>
      </c>
      <c r="AK1217" t="str">
        <f t="shared" si="77"/>
        <v>Not Include</v>
      </c>
      <c r="AN1217" t="s">
        <v>724</v>
      </c>
    </row>
    <row r="1218" spans="31:40">
      <c r="AE1218" t="str">
        <f t="shared" si="78"/>
        <v>Not includedNot Include5</v>
      </c>
      <c r="AF1218" t="str">
        <f t="shared" ref="AF1218:AF1281" si="80">IFERROR(VLOOKUP(AG1218,$Z$4:$AA$17,2,FALSE),"Not included")</f>
        <v>Not included</v>
      </c>
      <c r="AG1218" s="100" t="s">
        <v>457</v>
      </c>
      <c r="AH1218" s="100" t="s">
        <v>739</v>
      </c>
      <c r="AI1218" s="100" t="s">
        <v>849</v>
      </c>
      <c r="AJ1218">
        <f t="shared" si="79"/>
        <v>5</v>
      </c>
      <c r="AK1218" t="str">
        <f t="shared" ref="AK1218:AK1281" si="81">IF(AF1218="Not included","Not Include",VLOOKUP(AH1218,$AN$3:$AQ$104,3,FALSE))</f>
        <v>Not Include</v>
      </c>
      <c r="AN1218" t="s">
        <v>724</v>
      </c>
    </row>
    <row r="1219" spans="31:40">
      <c r="AE1219" t="str">
        <f t="shared" ref="AE1219:AE1282" si="82">AF1219&amp;AK1219&amp;AJ1219</f>
        <v>Not includedNot Include6</v>
      </c>
      <c r="AF1219" t="str">
        <f t="shared" si="80"/>
        <v>Not included</v>
      </c>
      <c r="AG1219" s="100" t="s">
        <v>457</v>
      </c>
      <c r="AH1219" s="100" t="s">
        <v>739</v>
      </c>
      <c r="AI1219" s="100" t="s">
        <v>780</v>
      </c>
      <c r="AJ1219">
        <f t="shared" ref="AJ1219:AJ1282" si="83">IF(AND(AG1219=AG1218,AH1219=AH1218),AJ1218+1,1)</f>
        <v>6</v>
      </c>
      <c r="AK1219" t="str">
        <f t="shared" si="81"/>
        <v>Not Include</v>
      </c>
      <c r="AN1219" t="s">
        <v>724</v>
      </c>
    </row>
    <row r="1220" spans="31:40">
      <c r="AE1220" t="str">
        <f t="shared" si="82"/>
        <v>Not includedNot Include1</v>
      </c>
      <c r="AF1220" t="str">
        <f t="shared" si="80"/>
        <v>Not included</v>
      </c>
      <c r="AG1220" s="100" t="s">
        <v>455</v>
      </c>
      <c r="AH1220" s="100" t="s">
        <v>902</v>
      </c>
      <c r="AI1220" s="100" t="s">
        <v>1401</v>
      </c>
      <c r="AJ1220">
        <f t="shared" si="83"/>
        <v>1</v>
      </c>
      <c r="AK1220" t="str">
        <f t="shared" si="81"/>
        <v>Not Include</v>
      </c>
      <c r="AN1220" t="s">
        <v>724</v>
      </c>
    </row>
    <row r="1221" spans="31:40">
      <c r="AE1221" t="str">
        <f t="shared" si="82"/>
        <v>Not includedNot Include2</v>
      </c>
      <c r="AF1221" t="str">
        <f t="shared" si="80"/>
        <v>Not included</v>
      </c>
      <c r="AG1221" s="100" t="s">
        <v>455</v>
      </c>
      <c r="AH1221" s="100" t="s">
        <v>902</v>
      </c>
      <c r="AI1221" s="100" t="s">
        <v>1402</v>
      </c>
      <c r="AJ1221">
        <f t="shared" si="83"/>
        <v>2</v>
      </c>
      <c r="AK1221" t="str">
        <f t="shared" si="81"/>
        <v>Not Include</v>
      </c>
      <c r="AN1221" t="s">
        <v>724</v>
      </c>
    </row>
    <row r="1222" spans="31:40">
      <c r="AE1222" t="str">
        <f t="shared" si="82"/>
        <v>Not includedNot Include3</v>
      </c>
      <c r="AF1222" t="str">
        <f t="shared" si="80"/>
        <v>Not included</v>
      </c>
      <c r="AG1222" s="100" t="s">
        <v>455</v>
      </c>
      <c r="AH1222" s="100" t="s">
        <v>902</v>
      </c>
      <c r="AI1222" s="100" t="s">
        <v>1104</v>
      </c>
      <c r="AJ1222">
        <f t="shared" si="83"/>
        <v>3</v>
      </c>
      <c r="AK1222" t="str">
        <f t="shared" si="81"/>
        <v>Not Include</v>
      </c>
      <c r="AN1222" t="s">
        <v>724</v>
      </c>
    </row>
    <row r="1223" spans="31:40">
      <c r="AE1223" t="str">
        <f t="shared" si="82"/>
        <v>Not includedNot Include4</v>
      </c>
      <c r="AF1223" t="str">
        <f t="shared" si="80"/>
        <v>Not included</v>
      </c>
      <c r="AG1223" s="100" t="s">
        <v>455</v>
      </c>
      <c r="AH1223" s="100" t="s">
        <v>902</v>
      </c>
      <c r="AI1223" s="100" t="s">
        <v>760</v>
      </c>
      <c r="AJ1223">
        <f t="shared" si="83"/>
        <v>4</v>
      </c>
      <c r="AK1223" t="str">
        <f t="shared" si="81"/>
        <v>Not Include</v>
      </c>
      <c r="AN1223" t="s">
        <v>724</v>
      </c>
    </row>
    <row r="1224" spans="31:40">
      <c r="AE1224" t="str">
        <f t="shared" si="82"/>
        <v>Not includedNot Include5</v>
      </c>
      <c r="AF1224" t="str">
        <f t="shared" si="80"/>
        <v>Not included</v>
      </c>
      <c r="AG1224" s="100" t="s">
        <v>455</v>
      </c>
      <c r="AH1224" s="100" t="s">
        <v>902</v>
      </c>
      <c r="AI1224" s="100" t="s">
        <v>1013</v>
      </c>
      <c r="AJ1224">
        <f t="shared" si="83"/>
        <v>5</v>
      </c>
      <c r="AK1224" t="str">
        <f t="shared" si="81"/>
        <v>Not Include</v>
      </c>
      <c r="AN1224" t="s">
        <v>724</v>
      </c>
    </row>
    <row r="1225" spans="31:40">
      <c r="AE1225" t="str">
        <f t="shared" si="82"/>
        <v>Not includedNot Include6</v>
      </c>
      <c r="AF1225" t="str">
        <f t="shared" si="80"/>
        <v>Not included</v>
      </c>
      <c r="AG1225" s="100" t="s">
        <v>455</v>
      </c>
      <c r="AH1225" s="100" t="s">
        <v>902</v>
      </c>
      <c r="AI1225" s="100" t="s">
        <v>1403</v>
      </c>
      <c r="AJ1225">
        <f t="shared" si="83"/>
        <v>6</v>
      </c>
      <c r="AK1225" t="str">
        <f t="shared" si="81"/>
        <v>Not Include</v>
      </c>
      <c r="AN1225" t="s">
        <v>724</v>
      </c>
    </row>
    <row r="1226" spans="31:40">
      <c r="AE1226" t="str">
        <f t="shared" si="82"/>
        <v>Not includedNot Include7</v>
      </c>
      <c r="AF1226" t="str">
        <f t="shared" si="80"/>
        <v>Not included</v>
      </c>
      <c r="AG1226" s="100" t="s">
        <v>455</v>
      </c>
      <c r="AH1226" s="100" t="s">
        <v>902</v>
      </c>
      <c r="AI1226" s="100" t="s">
        <v>1120</v>
      </c>
      <c r="AJ1226">
        <f t="shared" si="83"/>
        <v>7</v>
      </c>
      <c r="AK1226" t="str">
        <f t="shared" si="81"/>
        <v>Not Include</v>
      </c>
      <c r="AN1226" t="s">
        <v>724</v>
      </c>
    </row>
    <row r="1227" spans="31:40">
      <c r="AE1227" t="str">
        <f t="shared" si="82"/>
        <v>Not includedNot Include8</v>
      </c>
      <c r="AF1227" t="str">
        <f t="shared" si="80"/>
        <v>Not included</v>
      </c>
      <c r="AG1227" s="100" t="s">
        <v>455</v>
      </c>
      <c r="AH1227" s="100" t="s">
        <v>902</v>
      </c>
      <c r="AI1227" s="100" t="s">
        <v>267</v>
      </c>
      <c r="AJ1227">
        <f t="shared" si="83"/>
        <v>8</v>
      </c>
      <c r="AK1227" t="str">
        <f t="shared" si="81"/>
        <v>Not Include</v>
      </c>
      <c r="AN1227" t="s">
        <v>724</v>
      </c>
    </row>
    <row r="1228" spans="31:40">
      <c r="AE1228" t="str">
        <f t="shared" si="82"/>
        <v>Not includedNot Include9</v>
      </c>
      <c r="AF1228" t="str">
        <f t="shared" si="80"/>
        <v>Not included</v>
      </c>
      <c r="AG1228" s="100" t="s">
        <v>455</v>
      </c>
      <c r="AH1228" s="100" t="s">
        <v>902</v>
      </c>
      <c r="AI1228" s="100" t="s">
        <v>1404</v>
      </c>
      <c r="AJ1228">
        <f t="shared" si="83"/>
        <v>9</v>
      </c>
      <c r="AK1228" t="str">
        <f t="shared" si="81"/>
        <v>Not Include</v>
      </c>
      <c r="AN1228" t="s">
        <v>724</v>
      </c>
    </row>
    <row r="1229" spans="31:40">
      <c r="AE1229" t="str">
        <f t="shared" si="82"/>
        <v>Not includedNot Include10</v>
      </c>
      <c r="AF1229" t="str">
        <f t="shared" si="80"/>
        <v>Not included</v>
      </c>
      <c r="AG1229" s="100" t="s">
        <v>455</v>
      </c>
      <c r="AH1229" s="100" t="s">
        <v>902</v>
      </c>
      <c r="AI1229" s="100" t="s">
        <v>1405</v>
      </c>
      <c r="AJ1229">
        <f t="shared" si="83"/>
        <v>10</v>
      </c>
      <c r="AK1229" t="str">
        <f t="shared" si="81"/>
        <v>Not Include</v>
      </c>
      <c r="AN1229" t="s">
        <v>724</v>
      </c>
    </row>
    <row r="1230" spans="31:40">
      <c r="AE1230" t="str">
        <f t="shared" si="82"/>
        <v>Not includedNot Include11</v>
      </c>
      <c r="AF1230" t="str">
        <f t="shared" si="80"/>
        <v>Not included</v>
      </c>
      <c r="AG1230" s="100" t="s">
        <v>455</v>
      </c>
      <c r="AH1230" s="100" t="s">
        <v>902</v>
      </c>
      <c r="AI1230" s="100" t="s">
        <v>1406</v>
      </c>
      <c r="AJ1230">
        <f t="shared" si="83"/>
        <v>11</v>
      </c>
      <c r="AK1230" t="str">
        <f t="shared" si="81"/>
        <v>Not Include</v>
      </c>
      <c r="AN1230" t="s">
        <v>724</v>
      </c>
    </row>
    <row r="1231" spans="31:40">
      <c r="AE1231" t="str">
        <f t="shared" si="82"/>
        <v>Not includedNot Include12</v>
      </c>
      <c r="AF1231" t="str">
        <f t="shared" si="80"/>
        <v>Not included</v>
      </c>
      <c r="AG1231" s="100" t="s">
        <v>455</v>
      </c>
      <c r="AH1231" s="100" t="s">
        <v>902</v>
      </c>
      <c r="AI1231" s="100" t="s">
        <v>1407</v>
      </c>
      <c r="AJ1231">
        <f t="shared" si="83"/>
        <v>12</v>
      </c>
      <c r="AK1231" t="str">
        <f t="shared" si="81"/>
        <v>Not Include</v>
      </c>
      <c r="AN1231" t="s">
        <v>724</v>
      </c>
    </row>
    <row r="1232" spans="31:40">
      <c r="AE1232" t="str">
        <f t="shared" si="82"/>
        <v>Not includedNot Include13</v>
      </c>
      <c r="AF1232" t="str">
        <f t="shared" si="80"/>
        <v>Not included</v>
      </c>
      <c r="AG1232" s="100" t="s">
        <v>455</v>
      </c>
      <c r="AH1232" s="100" t="s">
        <v>902</v>
      </c>
      <c r="AI1232" s="100" t="s">
        <v>1408</v>
      </c>
      <c r="AJ1232">
        <f t="shared" si="83"/>
        <v>13</v>
      </c>
      <c r="AK1232" t="str">
        <f t="shared" si="81"/>
        <v>Not Include</v>
      </c>
      <c r="AN1232" t="s">
        <v>724</v>
      </c>
    </row>
    <row r="1233" spans="31:40">
      <c r="AE1233" t="str">
        <f t="shared" si="82"/>
        <v>Not includedNot Include14</v>
      </c>
      <c r="AF1233" t="str">
        <f t="shared" si="80"/>
        <v>Not included</v>
      </c>
      <c r="AG1233" s="100" t="s">
        <v>455</v>
      </c>
      <c r="AH1233" s="100" t="s">
        <v>902</v>
      </c>
      <c r="AI1233" s="100" t="s">
        <v>1409</v>
      </c>
      <c r="AJ1233">
        <f t="shared" si="83"/>
        <v>14</v>
      </c>
      <c r="AK1233" t="str">
        <f t="shared" si="81"/>
        <v>Not Include</v>
      </c>
      <c r="AN1233" t="s">
        <v>724</v>
      </c>
    </row>
    <row r="1234" spans="31:40">
      <c r="AE1234" t="str">
        <f t="shared" si="82"/>
        <v>Not includedNot Include15</v>
      </c>
      <c r="AF1234" t="str">
        <f t="shared" si="80"/>
        <v>Not included</v>
      </c>
      <c r="AG1234" s="100" t="s">
        <v>455</v>
      </c>
      <c r="AH1234" s="100" t="s">
        <v>902</v>
      </c>
      <c r="AI1234" s="100" t="s">
        <v>111</v>
      </c>
      <c r="AJ1234">
        <f t="shared" si="83"/>
        <v>15</v>
      </c>
      <c r="AK1234" t="str">
        <f t="shared" si="81"/>
        <v>Not Include</v>
      </c>
      <c r="AN1234" t="s">
        <v>724</v>
      </c>
    </row>
    <row r="1235" spans="31:40">
      <c r="AE1235" t="str">
        <f t="shared" si="82"/>
        <v>Not includedNot Include16</v>
      </c>
      <c r="AF1235" t="str">
        <f t="shared" si="80"/>
        <v>Not included</v>
      </c>
      <c r="AG1235" s="100" t="s">
        <v>455</v>
      </c>
      <c r="AH1235" s="100" t="s">
        <v>902</v>
      </c>
      <c r="AI1235" s="100" t="s">
        <v>1410</v>
      </c>
      <c r="AJ1235">
        <f t="shared" si="83"/>
        <v>16</v>
      </c>
      <c r="AK1235" t="str">
        <f t="shared" si="81"/>
        <v>Not Include</v>
      </c>
      <c r="AN1235" t="s">
        <v>724</v>
      </c>
    </row>
    <row r="1236" spans="31:40">
      <c r="AE1236" t="str">
        <f t="shared" si="82"/>
        <v>Not includedNot Include1</v>
      </c>
      <c r="AF1236" t="str">
        <f t="shared" si="80"/>
        <v>Not included</v>
      </c>
      <c r="AG1236" s="100" t="s">
        <v>461</v>
      </c>
      <c r="AH1236" s="100" t="s">
        <v>1103</v>
      </c>
      <c r="AI1236" s="100" t="s">
        <v>1438</v>
      </c>
      <c r="AJ1236">
        <f t="shared" si="83"/>
        <v>1</v>
      </c>
      <c r="AK1236" t="str">
        <f t="shared" si="81"/>
        <v>Not Include</v>
      </c>
      <c r="AN1236" t="s">
        <v>724</v>
      </c>
    </row>
    <row r="1237" spans="31:40">
      <c r="AE1237" t="str">
        <f t="shared" si="82"/>
        <v>Not includedNot Include2</v>
      </c>
      <c r="AF1237" t="str">
        <f t="shared" si="80"/>
        <v>Not included</v>
      </c>
      <c r="AG1237" s="100" t="s">
        <v>461</v>
      </c>
      <c r="AH1237" s="100" t="s">
        <v>1103</v>
      </c>
      <c r="AI1237" s="100" t="s">
        <v>1439</v>
      </c>
      <c r="AJ1237">
        <f t="shared" si="83"/>
        <v>2</v>
      </c>
      <c r="AK1237" t="str">
        <f t="shared" si="81"/>
        <v>Not Include</v>
      </c>
      <c r="AN1237" t="s">
        <v>724</v>
      </c>
    </row>
    <row r="1238" spans="31:40">
      <c r="AE1238" t="str">
        <f t="shared" si="82"/>
        <v>Not includedNot Include3</v>
      </c>
      <c r="AF1238" t="str">
        <f t="shared" si="80"/>
        <v>Not included</v>
      </c>
      <c r="AG1238" s="100" t="s">
        <v>461</v>
      </c>
      <c r="AH1238" s="100" t="s">
        <v>1103</v>
      </c>
      <c r="AI1238" s="100" t="s">
        <v>1440</v>
      </c>
      <c r="AJ1238">
        <f t="shared" si="83"/>
        <v>3</v>
      </c>
      <c r="AK1238" t="str">
        <f t="shared" si="81"/>
        <v>Not Include</v>
      </c>
      <c r="AN1238" t="s">
        <v>724</v>
      </c>
    </row>
    <row r="1239" spans="31:40">
      <c r="AE1239" t="str">
        <f t="shared" si="82"/>
        <v>Not includedNot Include4</v>
      </c>
      <c r="AF1239" t="str">
        <f t="shared" si="80"/>
        <v>Not included</v>
      </c>
      <c r="AG1239" s="100" t="s">
        <v>461</v>
      </c>
      <c r="AH1239" s="100" t="s">
        <v>1103</v>
      </c>
      <c r="AI1239" s="100" t="s">
        <v>1441</v>
      </c>
      <c r="AJ1239">
        <f t="shared" si="83"/>
        <v>4</v>
      </c>
      <c r="AK1239" t="str">
        <f t="shared" si="81"/>
        <v>Not Include</v>
      </c>
      <c r="AN1239" t="s">
        <v>724</v>
      </c>
    </row>
    <row r="1240" spans="31:40">
      <c r="AE1240" t="str">
        <f t="shared" si="82"/>
        <v>Not includedNot Include5</v>
      </c>
      <c r="AF1240" t="str">
        <f t="shared" si="80"/>
        <v>Not included</v>
      </c>
      <c r="AG1240" s="100" t="s">
        <v>461</v>
      </c>
      <c r="AH1240" s="100" t="s">
        <v>1103</v>
      </c>
      <c r="AI1240" s="100" t="s">
        <v>1442</v>
      </c>
      <c r="AJ1240">
        <f t="shared" si="83"/>
        <v>5</v>
      </c>
      <c r="AK1240" t="str">
        <f t="shared" si="81"/>
        <v>Not Include</v>
      </c>
      <c r="AN1240" t="s">
        <v>724</v>
      </c>
    </row>
    <row r="1241" spans="31:40">
      <c r="AE1241" t="str">
        <f t="shared" si="82"/>
        <v>Not includedNot Include6</v>
      </c>
      <c r="AF1241" t="str">
        <f t="shared" si="80"/>
        <v>Not included</v>
      </c>
      <c r="AG1241" s="100" t="s">
        <v>461</v>
      </c>
      <c r="AH1241" s="100" t="s">
        <v>1103</v>
      </c>
      <c r="AI1241" s="100" t="s">
        <v>1443</v>
      </c>
      <c r="AJ1241">
        <f t="shared" si="83"/>
        <v>6</v>
      </c>
      <c r="AK1241" t="str">
        <f t="shared" si="81"/>
        <v>Not Include</v>
      </c>
      <c r="AN1241" t="s">
        <v>724</v>
      </c>
    </row>
    <row r="1242" spans="31:40">
      <c r="AE1242" t="str">
        <f t="shared" si="82"/>
        <v>Not includedNot Include7</v>
      </c>
      <c r="AF1242" t="str">
        <f t="shared" si="80"/>
        <v>Not included</v>
      </c>
      <c r="AG1242" s="100" t="s">
        <v>461</v>
      </c>
      <c r="AH1242" s="100" t="s">
        <v>1103</v>
      </c>
      <c r="AI1242" s="100" t="s">
        <v>1445</v>
      </c>
      <c r="AJ1242">
        <f t="shared" si="83"/>
        <v>7</v>
      </c>
      <c r="AK1242" t="str">
        <f t="shared" si="81"/>
        <v>Not Include</v>
      </c>
      <c r="AN1242" t="s">
        <v>724</v>
      </c>
    </row>
    <row r="1243" spans="31:40">
      <c r="AE1243" t="str">
        <f t="shared" si="82"/>
        <v>Not includedNot Include8</v>
      </c>
      <c r="AF1243" t="str">
        <f t="shared" si="80"/>
        <v>Not included</v>
      </c>
      <c r="AG1243" s="100" t="s">
        <v>461</v>
      </c>
      <c r="AH1243" s="100" t="s">
        <v>1103</v>
      </c>
      <c r="AI1243" s="100" t="s">
        <v>918</v>
      </c>
      <c r="AJ1243">
        <f t="shared" si="83"/>
        <v>8</v>
      </c>
      <c r="AK1243" t="str">
        <f t="shared" si="81"/>
        <v>Not Include</v>
      </c>
      <c r="AN1243" t="s">
        <v>724</v>
      </c>
    </row>
    <row r="1244" spans="31:40">
      <c r="AE1244" t="str">
        <f t="shared" si="82"/>
        <v>Not includedNot Include9</v>
      </c>
      <c r="AF1244" t="str">
        <f t="shared" si="80"/>
        <v>Not included</v>
      </c>
      <c r="AG1244" s="100" t="s">
        <v>461</v>
      </c>
      <c r="AH1244" s="100" t="s">
        <v>1103</v>
      </c>
      <c r="AI1244" s="100" t="s">
        <v>1446</v>
      </c>
      <c r="AJ1244">
        <f t="shared" si="83"/>
        <v>9</v>
      </c>
      <c r="AK1244" t="str">
        <f t="shared" si="81"/>
        <v>Not Include</v>
      </c>
      <c r="AN1244" t="s">
        <v>724</v>
      </c>
    </row>
    <row r="1245" spans="31:40">
      <c r="AE1245" t="str">
        <f t="shared" si="82"/>
        <v>Not includedNot Include10</v>
      </c>
      <c r="AF1245" t="str">
        <f t="shared" si="80"/>
        <v>Not included</v>
      </c>
      <c r="AG1245" s="100" t="s">
        <v>461</v>
      </c>
      <c r="AH1245" s="100" t="s">
        <v>1103</v>
      </c>
      <c r="AI1245" s="100" t="s">
        <v>971</v>
      </c>
      <c r="AJ1245">
        <f t="shared" si="83"/>
        <v>10</v>
      </c>
      <c r="AK1245" t="str">
        <f t="shared" si="81"/>
        <v>Not Include</v>
      </c>
      <c r="AN1245" t="s">
        <v>724</v>
      </c>
    </row>
    <row r="1246" spans="31:40">
      <c r="AE1246" t="str">
        <f t="shared" si="82"/>
        <v>Not includedNot Include11</v>
      </c>
      <c r="AF1246" t="str">
        <f t="shared" si="80"/>
        <v>Not included</v>
      </c>
      <c r="AG1246" s="100" t="s">
        <v>461</v>
      </c>
      <c r="AH1246" s="100" t="s">
        <v>1103</v>
      </c>
      <c r="AI1246" s="100" t="s">
        <v>1447</v>
      </c>
      <c r="AJ1246">
        <f t="shared" si="83"/>
        <v>11</v>
      </c>
      <c r="AK1246" t="str">
        <f t="shared" si="81"/>
        <v>Not Include</v>
      </c>
      <c r="AN1246" t="s">
        <v>724</v>
      </c>
    </row>
    <row r="1247" spans="31:40">
      <c r="AE1247" t="str">
        <f t="shared" si="82"/>
        <v>Not includedNot Include12</v>
      </c>
      <c r="AF1247" t="str">
        <f t="shared" si="80"/>
        <v>Not included</v>
      </c>
      <c r="AG1247" s="100" t="s">
        <v>461</v>
      </c>
      <c r="AH1247" s="100" t="s">
        <v>1103</v>
      </c>
      <c r="AI1247" s="100" t="s">
        <v>737</v>
      </c>
      <c r="AJ1247">
        <f t="shared" si="83"/>
        <v>12</v>
      </c>
      <c r="AK1247" t="str">
        <f t="shared" si="81"/>
        <v>Not Include</v>
      </c>
      <c r="AN1247" t="s">
        <v>724</v>
      </c>
    </row>
    <row r="1248" spans="31:40">
      <c r="AE1248" t="str">
        <f t="shared" si="82"/>
        <v>Not includedNot Include13</v>
      </c>
      <c r="AF1248" t="str">
        <f t="shared" si="80"/>
        <v>Not included</v>
      </c>
      <c r="AG1248" s="100" t="s">
        <v>461</v>
      </c>
      <c r="AH1248" s="100" t="s">
        <v>1103</v>
      </c>
      <c r="AI1248" s="100" t="s">
        <v>1098</v>
      </c>
      <c r="AJ1248">
        <f t="shared" si="83"/>
        <v>13</v>
      </c>
      <c r="AK1248" t="str">
        <f t="shared" si="81"/>
        <v>Not Include</v>
      </c>
      <c r="AN1248" t="s">
        <v>724</v>
      </c>
    </row>
    <row r="1249" spans="31:40">
      <c r="AE1249" t="str">
        <f t="shared" si="82"/>
        <v>Not includedNot Include14</v>
      </c>
      <c r="AF1249" t="str">
        <f t="shared" si="80"/>
        <v>Not included</v>
      </c>
      <c r="AG1249" s="100" t="s">
        <v>461</v>
      </c>
      <c r="AH1249" s="100" t="s">
        <v>1103</v>
      </c>
      <c r="AI1249" s="100" t="s">
        <v>1448</v>
      </c>
      <c r="AJ1249">
        <f t="shared" si="83"/>
        <v>14</v>
      </c>
      <c r="AK1249" t="str">
        <f t="shared" si="81"/>
        <v>Not Include</v>
      </c>
      <c r="AN1249" t="s">
        <v>724</v>
      </c>
    </row>
    <row r="1250" spans="31:40">
      <c r="AE1250" t="str">
        <f t="shared" si="82"/>
        <v>Not includedNot Include15</v>
      </c>
      <c r="AF1250" t="str">
        <f t="shared" si="80"/>
        <v>Not included</v>
      </c>
      <c r="AG1250" s="100" t="s">
        <v>461</v>
      </c>
      <c r="AH1250" s="100" t="s">
        <v>1103</v>
      </c>
      <c r="AI1250" s="100" t="s">
        <v>1449</v>
      </c>
      <c r="AJ1250">
        <f t="shared" si="83"/>
        <v>15</v>
      </c>
      <c r="AK1250" t="str">
        <f t="shared" si="81"/>
        <v>Not Include</v>
      </c>
      <c r="AN1250" t="s">
        <v>724</v>
      </c>
    </row>
    <row r="1251" spans="31:40">
      <c r="AE1251" t="str">
        <f t="shared" si="82"/>
        <v>Not includedNot Include16</v>
      </c>
      <c r="AF1251" t="str">
        <f t="shared" si="80"/>
        <v>Not included</v>
      </c>
      <c r="AG1251" s="100" t="s">
        <v>461</v>
      </c>
      <c r="AH1251" s="100" t="s">
        <v>1103</v>
      </c>
      <c r="AI1251" s="100" t="s">
        <v>1450</v>
      </c>
      <c r="AJ1251">
        <f t="shared" si="83"/>
        <v>16</v>
      </c>
      <c r="AK1251" t="str">
        <f t="shared" si="81"/>
        <v>Not Include</v>
      </c>
      <c r="AN1251" t="s">
        <v>724</v>
      </c>
    </row>
    <row r="1252" spans="31:40">
      <c r="AE1252" t="str">
        <f t="shared" si="82"/>
        <v>Not includedNot Include17</v>
      </c>
      <c r="AF1252" t="str">
        <f t="shared" si="80"/>
        <v>Not included</v>
      </c>
      <c r="AG1252" s="100" t="s">
        <v>461</v>
      </c>
      <c r="AH1252" s="100" t="s">
        <v>1103</v>
      </c>
      <c r="AI1252" s="100" t="s">
        <v>1451</v>
      </c>
      <c r="AJ1252">
        <f t="shared" si="83"/>
        <v>17</v>
      </c>
      <c r="AK1252" t="str">
        <f t="shared" si="81"/>
        <v>Not Include</v>
      </c>
      <c r="AN1252" t="s">
        <v>724</v>
      </c>
    </row>
    <row r="1253" spans="31:40">
      <c r="AE1253" t="str">
        <f t="shared" si="82"/>
        <v>Not includedNot Include18</v>
      </c>
      <c r="AF1253" t="str">
        <f t="shared" si="80"/>
        <v>Not included</v>
      </c>
      <c r="AG1253" s="100" t="s">
        <v>461</v>
      </c>
      <c r="AH1253" s="100" t="s">
        <v>1103</v>
      </c>
      <c r="AI1253" s="100" t="s">
        <v>1101</v>
      </c>
      <c r="AJ1253">
        <f t="shared" si="83"/>
        <v>18</v>
      </c>
      <c r="AK1253" t="str">
        <f t="shared" si="81"/>
        <v>Not Include</v>
      </c>
      <c r="AN1253" t="s">
        <v>724</v>
      </c>
    </row>
    <row r="1254" spans="31:40">
      <c r="AE1254" t="str">
        <f t="shared" si="82"/>
        <v>Not includedNot Include19</v>
      </c>
      <c r="AF1254" t="str">
        <f t="shared" si="80"/>
        <v>Not included</v>
      </c>
      <c r="AG1254" s="100" t="s">
        <v>461</v>
      </c>
      <c r="AH1254" s="100" t="s">
        <v>1103</v>
      </c>
      <c r="AI1254" s="100" t="s">
        <v>838</v>
      </c>
      <c r="AJ1254">
        <f t="shared" si="83"/>
        <v>19</v>
      </c>
      <c r="AK1254" t="str">
        <f t="shared" si="81"/>
        <v>Not Include</v>
      </c>
      <c r="AN1254" t="s">
        <v>724</v>
      </c>
    </row>
    <row r="1255" spans="31:40">
      <c r="AE1255" t="str">
        <f t="shared" si="82"/>
        <v>Not includedNot Include20</v>
      </c>
      <c r="AF1255" t="str">
        <f t="shared" si="80"/>
        <v>Not included</v>
      </c>
      <c r="AG1255" s="100" t="s">
        <v>461</v>
      </c>
      <c r="AH1255" s="100" t="s">
        <v>1103</v>
      </c>
      <c r="AI1255" s="100" t="s">
        <v>286</v>
      </c>
      <c r="AJ1255">
        <f t="shared" si="83"/>
        <v>20</v>
      </c>
      <c r="AK1255" t="str">
        <f t="shared" si="81"/>
        <v>Not Include</v>
      </c>
      <c r="AN1255" t="s">
        <v>724</v>
      </c>
    </row>
    <row r="1256" spans="31:40">
      <c r="AE1256" t="str">
        <f t="shared" si="82"/>
        <v>Not includedNot Include21</v>
      </c>
      <c r="AF1256" t="str">
        <f t="shared" si="80"/>
        <v>Not included</v>
      </c>
      <c r="AG1256" s="100" t="s">
        <v>461</v>
      </c>
      <c r="AH1256" s="100" t="s">
        <v>1103</v>
      </c>
      <c r="AI1256" s="100" t="s">
        <v>1452</v>
      </c>
      <c r="AJ1256">
        <f t="shared" si="83"/>
        <v>21</v>
      </c>
      <c r="AK1256" t="str">
        <f t="shared" si="81"/>
        <v>Not Include</v>
      </c>
      <c r="AN1256" t="s">
        <v>724</v>
      </c>
    </row>
    <row r="1257" spans="31:40">
      <c r="AE1257" t="str">
        <f t="shared" si="82"/>
        <v>Not includedNot Include22</v>
      </c>
      <c r="AF1257" t="str">
        <f t="shared" si="80"/>
        <v>Not included</v>
      </c>
      <c r="AG1257" s="100" t="s">
        <v>461</v>
      </c>
      <c r="AH1257" s="100" t="s">
        <v>1103</v>
      </c>
      <c r="AI1257" s="100" t="s">
        <v>1202</v>
      </c>
      <c r="AJ1257">
        <f t="shared" si="83"/>
        <v>22</v>
      </c>
      <c r="AK1257" t="str">
        <f t="shared" si="81"/>
        <v>Not Include</v>
      </c>
      <c r="AN1257" t="s">
        <v>724</v>
      </c>
    </row>
    <row r="1258" spans="31:40">
      <c r="AE1258" t="str">
        <f t="shared" si="82"/>
        <v>Not includedNot Include23</v>
      </c>
      <c r="AF1258" t="str">
        <f t="shared" si="80"/>
        <v>Not included</v>
      </c>
      <c r="AG1258" s="100" t="s">
        <v>461</v>
      </c>
      <c r="AH1258" s="100" t="s">
        <v>1103</v>
      </c>
      <c r="AI1258" s="100" t="s">
        <v>1453</v>
      </c>
      <c r="AJ1258">
        <f t="shared" si="83"/>
        <v>23</v>
      </c>
      <c r="AK1258" t="str">
        <f t="shared" si="81"/>
        <v>Not Include</v>
      </c>
      <c r="AN1258" t="s">
        <v>724</v>
      </c>
    </row>
    <row r="1259" spans="31:40">
      <c r="AE1259" t="str">
        <f t="shared" si="82"/>
        <v>Not includedNot Include24</v>
      </c>
      <c r="AF1259" t="str">
        <f t="shared" si="80"/>
        <v>Not included</v>
      </c>
      <c r="AG1259" s="100" t="s">
        <v>461</v>
      </c>
      <c r="AH1259" s="100" t="s">
        <v>1103</v>
      </c>
      <c r="AI1259" s="100" t="s">
        <v>1454</v>
      </c>
      <c r="AJ1259">
        <f t="shared" si="83"/>
        <v>24</v>
      </c>
      <c r="AK1259" t="str">
        <f t="shared" si="81"/>
        <v>Not Include</v>
      </c>
      <c r="AN1259" t="s">
        <v>724</v>
      </c>
    </row>
    <row r="1260" spans="31:40">
      <c r="AE1260" t="str">
        <f t="shared" si="82"/>
        <v>Not includedNot Include25</v>
      </c>
      <c r="AF1260" t="str">
        <f t="shared" si="80"/>
        <v>Not included</v>
      </c>
      <c r="AG1260" s="100" t="s">
        <v>461</v>
      </c>
      <c r="AH1260" s="100" t="s">
        <v>1103</v>
      </c>
      <c r="AI1260" s="100" t="s">
        <v>1456</v>
      </c>
      <c r="AJ1260">
        <f t="shared" si="83"/>
        <v>25</v>
      </c>
      <c r="AK1260" t="str">
        <f t="shared" si="81"/>
        <v>Not Include</v>
      </c>
      <c r="AN1260" t="s">
        <v>724</v>
      </c>
    </row>
    <row r="1261" spans="31:40">
      <c r="AE1261" t="str">
        <f t="shared" si="82"/>
        <v>Not includedNot Include26</v>
      </c>
      <c r="AF1261" t="str">
        <f t="shared" si="80"/>
        <v>Not included</v>
      </c>
      <c r="AG1261" s="100" t="s">
        <v>461</v>
      </c>
      <c r="AH1261" s="100" t="s">
        <v>1103</v>
      </c>
      <c r="AI1261" s="100" t="s">
        <v>1457</v>
      </c>
      <c r="AJ1261">
        <f t="shared" si="83"/>
        <v>26</v>
      </c>
      <c r="AK1261" t="str">
        <f t="shared" si="81"/>
        <v>Not Include</v>
      </c>
      <c r="AN1261" t="s">
        <v>724</v>
      </c>
    </row>
    <row r="1262" spans="31:40">
      <c r="AE1262" t="str">
        <f t="shared" si="82"/>
        <v>Not includedNot Include27</v>
      </c>
      <c r="AF1262" t="str">
        <f t="shared" si="80"/>
        <v>Not included</v>
      </c>
      <c r="AG1262" s="100" t="s">
        <v>461</v>
      </c>
      <c r="AH1262" s="100" t="s">
        <v>1103</v>
      </c>
      <c r="AI1262" s="100" t="s">
        <v>1458</v>
      </c>
      <c r="AJ1262">
        <f t="shared" si="83"/>
        <v>27</v>
      </c>
      <c r="AK1262" t="str">
        <f t="shared" si="81"/>
        <v>Not Include</v>
      </c>
      <c r="AN1262" t="s">
        <v>724</v>
      </c>
    </row>
    <row r="1263" spans="31:40">
      <c r="AE1263" t="str">
        <f t="shared" si="82"/>
        <v>Not includedNot Include28</v>
      </c>
      <c r="AF1263" t="str">
        <f t="shared" si="80"/>
        <v>Not included</v>
      </c>
      <c r="AG1263" s="100" t="s">
        <v>461</v>
      </c>
      <c r="AH1263" s="100" t="s">
        <v>1103</v>
      </c>
      <c r="AI1263" s="100" t="s">
        <v>1460</v>
      </c>
      <c r="AJ1263">
        <f t="shared" si="83"/>
        <v>28</v>
      </c>
      <c r="AK1263" t="str">
        <f t="shared" si="81"/>
        <v>Not Include</v>
      </c>
      <c r="AN1263" t="s">
        <v>724</v>
      </c>
    </row>
    <row r="1264" spans="31:40">
      <c r="AE1264" t="str">
        <f t="shared" si="82"/>
        <v>Not includedNot Include29</v>
      </c>
      <c r="AF1264" t="str">
        <f t="shared" si="80"/>
        <v>Not included</v>
      </c>
      <c r="AG1264" s="100" t="s">
        <v>461</v>
      </c>
      <c r="AH1264" s="100" t="s">
        <v>1103</v>
      </c>
      <c r="AI1264" s="100" t="s">
        <v>1461</v>
      </c>
      <c r="AJ1264">
        <f t="shared" si="83"/>
        <v>29</v>
      </c>
      <c r="AK1264" t="str">
        <f t="shared" si="81"/>
        <v>Not Include</v>
      </c>
      <c r="AN1264" t="s">
        <v>724</v>
      </c>
    </row>
    <row r="1265" spans="31:40">
      <c r="AE1265" t="str">
        <f t="shared" si="82"/>
        <v>Not includedNot Include30</v>
      </c>
      <c r="AF1265" t="str">
        <f t="shared" si="80"/>
        <v>Not included</v>
      </c>
      <c r="AG1265" s="100" t="s">
        <v>461</v>
      </c>
      <c r="AH1265" s="100" t="s">
        <v>1103</v>
      </c>
      <c r="AI1265" s="100" t="s">
        <v>1462</v>
      </c>
      <c r="AJ1265">
        <f t="shared" si="83"/>
        <v>30</v>
      </c>
      <c r="AK1265" t="str">
        <f t="shared" si="81"/>
        <v>Not Include</v>
      </c>
      <c r="AN1265" t="s">
        <v>724</v>
      </c>
    </row>
    <row r="1266" spans="31:40">
      <c r="AE1266" t="str">
        <f t="shared" si="82"/>
        <v>Not includedNot Include31</v>
      </c>
      <c r="AF1266" t="str">
        <f t="shared" si="80"/>
        <v>Not included</v>
      </c>
      <c r="AG1266" s="100" t="s">
        <v>461</v>
      </c>
      <c r="AH1266" s="100" t="s">
        <v>1103</v>
      </c>
      <c r="AI1266" s="100" t="s">
        <v>1463</v>
      </c>
      <c r="AJ1266">
        <f t="shared" si="83"/>
        <v>31</v>
      </c>
      <c r="AK1266" t="str">
        <f t="shared" si="81"/>
        <v>Not Include</v>
      </c>
      <c r="AN1266" t="s">
        <v>724</v>
      </c>
    </row>
    <row r="1267" spans="31:40">
      <c r="AE1267" t="str">
        <f t="shared" si="82"/>
        <v>Not includedNot Include32</v>
      </c>
      <c r="AF1267" t="str">
        <f t="shared" si="80"/>
        <v>Not included</v>
      </c>
      <c r="AG1267" s="100" t="s">
        <v>461</v>
      </c>
      <c r="AH1267" s="100" t="s">
        <v>1103</v>
      </c>
      <c r="AI1267" s="100" t="s">
        <v>1465</v>
      </c>
      <c r="AJ1267">
        <f t="shared" si="83"/>
        <v>32</v>
      </c>
      <c r="AK1267" t="str">
        <f t="shared" si="81"/>
        <v>Not Include</v>
      </c>
      <c r="AN1267" t="s">
        <v>724</v>
      </c>
    </row>
    <row r="1268" spans="31:40">
      <c r="AE1268" t="str">
        <f t="shared" si="82"/>
        <v>Not includedNot Include33</v>
      </c>
      <c r="AF1268" t="str">
        <f t="shared" si="80"/>
        <v>Not included</v>
      </c>
      <c r="AG1268" s="100" t="s">
        <v>461</v>
      </c>
      <c r="AH1268" s="100" t="s">
        <v>1103</v>
      </c>
      <c r="AI1268" s="100" t="s">
        <v>281</v>
      </c>
      <c r="AJ1268">
        <f t="shared" si="83"/>
        <v>33</v>
      </c>
      <c r="AK1268" t="str">
        <f t="shared" si="81"/>
        <v>Not Include</v>
      </c>
      <c r="AN1268" t="s">
        <v>724</v>
      </c>
    </row>
    <row r="1269" spans="31:40">
      <c r="AE1269" t="str">
        <f t="shared" si="82"/>
        <v>Not includedNot Include34</v>
      </c>
      <c r="AF1269" t="str">
        <f t="shared" si="80"/>
        <v>Not included</v>
      </c>
      <c r="AG1269" s="100" t="s">
        <v>461</v>
      </c>
      <c r="AH1269" s="100" t="s">
        <v>1103</v>
      </c>
      <c r="AI1269" s="100" t="s">
        <v>1466</v>
      </c>
      <c r="AJ1269">
        <f t="shared" si="83"/>
        <v>34</v>
      </c>
      <c r="AK1269" t="str">
        <f t="shared" si="81"/>
        <v>Not Include</v>
      </c>
      <c r="AN1269" t="s">
        <v>724</v>
      </c>
    </row>
    <row r="1270" spans="31:40">
      <c r="AE1270" t="str">
        <f t="shared" si="82"/>
        <v>Not includedNot Include35</v>
      </c>
      <c r="AF1270" t="str">
        <f t="shared" si="80"/>
        <v>Not included</v>
      </c>
      <c r="AG1270" s="100" t="s">
        <v>461</v>
      </c>
      <c r="AH1270" s="100" t="s">
        <v>1103</v>
      </c>
      <c r="AI1270" s="100" t="s">
        <v>1467</v>
      </c>
      <c r="AJ1270">
        <f t="shared" si="83"/>
        <v>35</v>
      </c>
      <c r="AK1270" t="str">
        <f t="shared" si="81"/>
        <v>Not Include</v>
      </c>
      <c r="AN1270" t="s">
        <v>724</v>
      </c>
    </row>
    <row r="1271" spans="31:40">
      <c r="AE1271" t="str">
        <f t="shared" si="82"/>
        <v>Not includedNot Include36</v>
      </c>
      <c r="AF1271" t="str">
        <f t="shared" si="80"/>
        <v>Not included</v>
      </c>
      <c r="AG1271" s="100" t="s">
        <v>461</v>
      </c>
      <c r="AH1271" s="100" t="s">
        <v>1103</v>
      </c>
      <c r="AI1271" s="100" t="s">
        <v>910</v>
      </c>
      <c r="AJ1271">
        <f t="shared" si="83"/>
        <v>36</v>
      </c>
      <c r="AK1271" t="str">
        <f t="shared" si="81"/>
        <v>Not Include</v>
      </c>
      <c r="AN1271" t="s">
        <v>724</v>
      </c>
    </row>
    <row r="1272" spans="31:40">
      <c r="AE1272" t="str">
        <f t="shared" si="82"/>
        <v>Not includedNot Include37</v>
      </c>
      <c r="AF1272" t="str">
        <f t="shared" si="80"/>
        <v>Not included</v>
      </c>
      <c r="AG1272" s="100" t="s">
        <v>461</v>
      </c>
      <c r="AH1272" s="100" t="s">
        <v>1103</v>
      </c>
      <c r="AI1272" s="100" t="s">
        <v>878</v>
      </c>
      <c r="AJ1272">
        <f t="shared" si="83"/>
        <v>37</v>
      </c>
      <c r="AK1272" t="str">
        <f t="shared" si="81"/>
        <v>Not Include</v>
      </c>
      <c r="AN1272" t="s">
        <v>724</v>
      </c>
    </row>
    <row r="1273" spans="31:40">
      <c r="AE1273" t="str">
        <f t="shared" si="82"/>
        <v>Not includedNot Include38</v>
      </c>
      <c r="AF1273" t="str">
        <f t="shared" si="80"/>
        <v>Not included</v>
      </c>
      <c r="AG1273" s="100" t="s">
        <v>461</v>
      </c>
      <c r="AH1273" s="100" t="s">
        <v>1103</v>
      </c>
      <c r="AI1273" s="100" t="s">
        <v>1469</v>
      </c>
      <c r="AJ1273">
        <f t="shared" si="83"/>
        <v>38</v>
      </c>
      <c r="AK1273" t="str">
        <f t="shared" si="81"/>
        <v>Not Include</v>
      </c>
      <c r="AN1273" t="s">
        <v>724</v>
      </c>
    </row>
    <row r="1274" spans="31:40">
      <c r="AE1274" t="str">
        <f t="shared" si="82"/>
        <v>Not includedNot Include39</v>
      </c>
      <c r="AF1274" t="str">
        <f t="shared" si="80"/>
        <v>Not included</v>
      </c>
      <c r="AG1274" s="100" t="s">
        <v>461</v>
      </c>
      <c r="AH1274" s="100" t="s">
        <v>1103</v>
      </c>
      <c r="AI1274" s="100" t="s">
        <v>1470</v>
      </c>
      <c r="AJ1274">
        <f t="shared" si="83"/>
        <v>39</v>
      </c>
      <c r="AK1274" t="str">
        <f t="shared" si="81"/>
        <v>Not Include</v>
      </c>
      <c r="AN1274" t="s">
        <v>724</v>
      </c>
    </row>
    <row r="1275" spans="31:40">
      <c r="AE1275" t="str">
        <f t="shared" si="82"/>
        <v>Not includedNot Include40</v>
      </c>
      <c r="AF1275" t="str">
        <f t="shared" si="80"/>
        <v>Not included</v>
      </c>
      <c r="AG1275" s="100" t="s">
        <v>461</v>
      </c>
      <c r="AH1275" s="100" t="s">
        <v>1103</v>
      </c>
      <c r="AI1275" s="100" t="s">
        <v>1471</v>
      </c>
      <c r="AJ1275">
        <f t="shared" si="83"/>
        <v>40</v>
      </c>
      <c r="AK1275" t="str">
        <f t="shared" si="81"/>
        <v>Not Include</v>
      </c>
      <c r="AN1275" t="s">
        <v>724</v>
      </c>
    </row>
    <row r="1276" spans="31:40">
      <c r="AE1276" t="str">
        <f t="shared" si="82"/>
        <v>Not includedNot Include41</v>
      </c>
      <c r="AF1276" t="str">
        <f t="shared" si="80"/>
        <v>Not included</v>
      </c>
      <c r="AG1276" s="100" t="s">
        <v>461</v>
      </c>
      <c r="AH1276" s="100" t="s">
        <v>1103</v>
      </c>
      <c r="AI1276" s="100" t="s">
        <v>1122</v>
      </c>
      <c r="AJ1276">
        <f t="shared" si="83"/>
        <v>41</v>
      </c>
      <c r="AK1276" t="str">
        <f t="shared" si="81"/>
        <v>Not Include</v>
      </c>
      <c r="AN1276" t="s">
        <v>724</v>
      </c>
    </row>
    <row r="1277" spans="31:40">
      <c r="AE1277" t="str">
        <f t="shared" si="82"/>
        <v>Not includedNot Include42</v>
      </c>
      <c r="AF1277" t="str">
        <f t="shared" si="80"/>
        <v>Not included</v>
      </c>
      <c r="AG1277" s="100" t="s">
        <v>461</v>
      </c>
      <c r="AH1277" s="100" t="s">
        <v>1103</v>
      </c>
      <c r="AI1277" s="100" t="s">
        <v>1472</v>
      </c>
      <c r="AJ1277">
        <f t="shared" si="83"/>
        <v>42</v>
      </c>
      <c r="AK1277" t="str">
        <f t="shared" si="81"/>
        <v>Not Include</v>
      </c>
      <c r="AN1277" t="s">
        <v>724</v>
      </c>
    </row>
    <row r="1278" spans="31:40">
      <c r="AE1278" t="str">
        <f t="shared" si="82"/>
        <v>Not includedNot Include43</v>
      </c>
      <c r="AF1278" t="str">
        <f t="shared" si="80"/>
        <v>Not included</v>
      </c>
      <c r="AG1278" s="100" t="s">
        <v>461</v>
      </c>
      <c r="AH1278" s="100" t="s">
        <v>1103</v>
      </c>
      <c r="AI1278" s="100" t="s">
        <v>1473</v>
      </c>
      <c r="AJ1278">
        <f t="shared" si="83"/>
        <v>43</v>
      </c>
      <c r="AK1278" t="str">
        <f t="shared" si="81"/>
        <v>Not Include</v>
      </c>
      <c r="AN1278" t="s">
        <v>724</v>
      </c>
    </row>
    <row r="1279" spans="31:40">
      <c r="AE1279" t="str">
        <f t="shared" si="82"/>
        <v>Not includedNot Include44</v>
      </c>
      <c r="AF1279" t="str">
        <f t="shared" si="80"/>
        <v>Not included</v>
      </c>
      <c r="AG1279" s="100" t="s">
        <v>461</v>
      </c>
      <c r="AH1279" s="100" t="s">
        <v>1103</v>
      </c>
      <c r="AI1279" s="100" t="s">
        <v>1474</v>
      </c>
      <c r="AJ1279">
        <f t="shared" si="83"/>
        <v>44</v>
      </c>
      <c r="AK1279" t="str">
        <f t="shared" si="81"/>
        <v>Not Include</v>
      </c>
      <c r="AN1279" t="s">
        <v>724</v>
      </c>
    </row>
    <row r="1280" spans="31:40">
      <c r="AE1280" t="str">
        <f t="shared" si="82"/>
        <v>Not includedNot Include45</v>
      </c>
      <c r="AF1280" t="str">
        <f t="shared" si="80"/>
        <v>Not included</v>
      </c>
      <c r="AG1280" s="100" t="s">
        <v>461</v>
      </c>
      <c r="AH1280" s="100" t="s">
        <v>1103</v>
      </c>
      <c r="AI1280" s="100" t="s">
        <v>1475</v>
      </c>
      <c r="AJ1280">
        <f t="shared" si="83"/>
        <v>45</v>
      </c>
      <c r="AK1280" t="str">
        <f t="shared" si="81"/>
        <v>Not Include</v>
      </c>
      <c r="AN1280" t="s">
        <v>724</v>
      </c>
    </row>
    <row r="1281" spans="31:40">
      <c r="AE1281" t="str">
        <f t="shared" si="82"/>
        <v>Not includedNot Include46</v>
      </c>
      <c r="AF1281" t="str">
        <f t="shared" si="80"/>
        <v>Not included</v>
      </c>
      <c r="AG1281" s="100" t="s">
        <v>461</v>
      </c>
      <c r="AH1281" s="100" t="s">
        <v>1103</v>
      </c>
      <c r="AI1281" s="100" t="s">
        <v>1125</v>
      </c>
      <c r="AJ1281">
        <f t="shared" si="83"/>
        <v>46</v>
      </c>
      <c r="AK1281" t="str">
        <f t="shared" si="81"/>
        <v>Not Include</v>
      </c>
      <c r="AN1281" t="s">
        <v>724</v>
      </c>
    </row>
    <row r="1282" spans="31:40">
      <c r="AE1282" t="str">
        <f t="shared" si="82"/>
        <v>Not includedNot Include47</v>
      </c>
      <c r="AF1282" t="str">
        <f t="shared" ref="AF1282:AF1345" si="84">IFERROR(VLOOKUP(AG1282,$Z$4:$AA$17,2,FALSE),"Not included")</f>
        <v>Not included</v>
      </c>
      <c r="AG1282" s="100" t="s">
        <v>461</v>
      </c>
      <c r="AH1282" s="100" t="s">
        <v>1103</v>
      </c>
      <c r="AI1282" s="100" t="s">
        <v>1477</v>
      </c>
      <c r="AJ1282">
        <f t="shared" si="83"/>
        <v>47</v>
      </c>
      <c r="AK1282" t="str">
        <f t="shared" ref="AK1282:AK1345" si="85">IF(AF1282="Not included","Not Include",VLOOKUP(AH1282,$AN$3:$AQ$104,3,FALSE))</f>
        <v>Not Include</v>
      </c>
      <c r="AN1282" t="s">
        <v>724</v>
      </c>
    </row>
    <row r="1283" spans="31:40">
      <c r="AE1283" t="str">
        <f t="shared" ref="AE1283:AE1346" si="86">AF1283&amp;AK1283&amp;AJ1283</f>
        <v>Not includedNot Include48</v>
      </c>
      <c r="AF1283" t="str">
        <f t="shared" si="84"/>
        <v>Not included</v>
      </c>
      <c r="AG1283" s="100" t="s">
        <v>461</v>
      </c>
      <c r="AH1283" s="100" t="s">
        <v>1103</v>
      </c>
      <c r="AI1283" s="100" t="s">
        <v>1479</v>
      </c>
      <c r="AJ1283">
        <f t="shared" ref="AJ1283:AJ1346" si="87">IF(AND(AG1283=AG1282,AH1283=AH1282),AJ1282+1,1)</f>
        <v>48</v>
      </c>
      <c r="AK1283" t="str">
        <f t="shared" si="85"/>
        <v>Not Include</v>
      </c>
      <c r="AN1283" t="s">
        <v>724</v>
      </c>
    </row>
    <row r="1284" spans="31:40">
      <c r="AE1284" t="str">
        <f t="shared" si="86"/>
        <v>Not includedNot Include49</v>
      </c>
      <c r="AF1284" t="str">
        <f t="shared" si="84"/>
        <v>Not included</v>
      </c>
      <c r="AG1284" s="100" t="s">
        <v>461</v>
      </c>
      <c r="AH1284" s="100" t="s">
        <v>1103</v>
      </c>
      <c r="AI1284" s="100" t="s">
        <v>1480</v>
      </c>
      <c r="AJ1284">
        <f t="shared" si="87"/>
        <v>49</v>
      </c>
      <c r="AK1284" t="str">
        <f t="shared" si="85"/>
        <v>Not Include</v>
      </c>
      <c r="AN1284" t="s">
        <v>724</v>
      </c>
    </row>
    <row r="1285" spans="31:40">
      <c r="AE1285" t="str">
        <f t="shared" si="86"/>
        <v>Not includedNot Include50</v>
      </c>
      <c r="AF1285" t="str">
        <f t="shared" si="84"/>
        <v>Not included</v>
      </c>
      <c r="AG1285" s="100" t="s">
        <v>461</v>
      </c>
      <c r="AH1285" s="100" t="s">
        <v>1103</v>
      </c>
      <c r="AI1285" s="100" t="s">
        <v>779</v>
      </c>
      <c r="AJ1285">
        <f t="shared" si="87"/>
        <v>50</v>
      </c>
      <c r="AK1285" t="str">
        <f t="shared" si="85"/>
        <v>Not Include</v>
      </c>
      <c r="AN1285" t="s">
        <v>724</v>
      </c>
    </row>
    <row r="1286" spans="31:40">
      <c r="AE1286" t="str">
        <f t="shared" si="86"/>
        <v>Not includedNot Include51</v>
      </c>
      <c r="AF1286" t="str">
        <f t="shared" si="84"/>
        <v>Not included</v>
      </c>
      <c r="AG1286" s="100" t="s">
        <v>461</v>
      </c>
      <c r="AH1286" s="100" t="s">
        <v>1103</v>
      </c>
      <c r="AI1286" s="100" t="s">
        <v>1481</v>
      </c>
      <c r="AJ1286">
        <f t="shared" si="87"/>
        <v>51</v>
      </c>
      <c r="AK1286" t="str">
        <f t="shared" si="85"/>
        <v>Not Include</v>
      </c>
      <c r="AN1286" t="s">
        <v>724</v>
      </c>
    </row>
    <row r="1287" spans="31:40">
      <c r="AE1287" t="str">
        <f t="shared" si="86"/>
        <v>Not includedNot Include52</v>
      </c>
      <c r="AF1287" t="str">
        <f t="shared" si="84"/>
        <v>Not included</v>
      </c>
      <c r="AG1287" s="100" t="s">
        <v>461</v>
      </c>
      <c r="AH1287" s="100" t="s">
        <v>1103</v>
      </c>
      <c r="AI1287" s="100" t="s">
        <v>1482</v>
      </c>
      <c r="AJ1287">
        <f t="shared" si="87"/>
        <v>52</v>
      </c>
      <c r="AK1287" t="str">
        <f t="shared" si="85"/>
        <v>Not Include</v>
      </c>
      <c r="AN1287" t="s">
        <v>724</v>
      </c>
    </row>
    <row r="1288" spans="31:40">
      <c r="AE1288" t="str">
        <f t="shared" si="86"/>
        <v>Not includedNot Include53</v>
      </c>
      <c r="AF1288" t="str">
        <f t="shared" si="84"/>
        <v>Not included</v>
      </c>
      <c r="AG1288" s="100" t="s">
        <v>461</v>
      </c>
      <c r="AH1288" s="100" t="s">
        <v>1103</v>
      </c>
      <c r="AI1288" s="100" t="s">
        <v>1483</v>
      </c>
      <c r="AJ1288">
        <f t="shared" si="87"/>
        <v>53</v>
      </c>
      <c r="AK1288" t="str">
        <f t="shared" si="85"/>
        <v>Not Include</v>
      </c>
      <c r="AN1288" t="s">
        <v>724</v>
      </c>
    </row>
    <row r="1289" spans="31:40">
      <c r="AE1289" t="str">
        <f t="shared" si="86"/>
        <v>Not includedNot Include54</v>
      </c>
      <c r="AF1289" t="str">
        <f t="shared" si="84"/>
        <v>Not included</v>
      </c>
      <c r="AG1289" s="100" t="s">
        <v>461</v>
      </c>
      <c r="AH1289" s="100" t="s">
        <v>1103</v>
      </c>
      <c r="AI1289" s="100" t="s">
        <v>1484</v>
      </c>
      <c r="AJ1289">
        <f t="shared" si="87"/>
        <v>54</v>
      </c>
      <c r="AK1289" t="str">
        <f t="shared" si="85"/>
        <v>Not Include</v>
      </c>
      <c r="AN1289" t="s">
        <v>724</v>
      </c>
    </row>
    <row r="1290" spans="31:40">
      <c r="AE1290" t="str">
        <f t="shared" si="86"/>
        <v>Not includedNot Include55</v>
      </c>
      <c r="AF1290" t="str">
        <f t="shared" si="84"/>
        <v>Not included</v>
      </c>
      <c r="AG1290" s="100" t="s">
        <v>461</v>
      </c>
      <c r="AH1290" s="100" t="s">
        <v>1103</v>
      </c>
      <c r="AI1290" s="100" t="s">
        <v>1485</v>
      </c>
      <c r="AJ1290">
        <f t="shared" si="87"/>
        <v>55</v>
      </c>
      <c r="AK1290" t="str">
        <f t="shared" si="85"/>
        <v>Not Include</v>
      </c>
      <c r="AN1290" t="s">
        <v>724</v>
      </c>
    </row>
    <row r="1291" spans="31:40">
      <c r="AE1291" t="str">
        <f t="shared" si="86"/>
        <v>Not includedNot Include56</v>
      </c>
      <c r="AF1291" t="str">
        <f t="shared" si="84"/>
        <v>Not included</v>
      </c>
      <c r="AG1291" s="100" t="s">
        <v>461</v>
      </c>
      <c r="AH1291" s="100" t="s">
        <v>1103</v>
      </c>
      <c r="AI1291" s="100" t="s">
        <v>1486</v>
      </c>
      <c r="AJ1291">
        <f t="shared" si="87"/>
        <v>56</v>
      </c>
      <c r="AK1291" t="str">
        <f t="shared" si="85"/>
        <v>Not Include</v>
      </c>
      <c r="AN1291" t="s">
        <v>724</v>
      </c>
    </row>
    <row r="1292" spans="31:40">
      <c r="AE1292" t="str">
        <f t="shared" si="86"/>
        <v>Not includedNot Include57</v>
      </c>
      <c r="AF1292" t="str">
        <f t="shared" si="84"/>
        <v>Not included</v>
      </c>
      <c r="AG1292" s="100" t="s">
        <v>461</v>
      </c>
      <c r="AH1292" s="100" t="s">
        <v>1103</v>
      </c>
      <c r="AI1292" s="100" t="s">
        <v>1487</v>
      </c>
      <c r="AJ1292">
        <f t="shared" si="87"/>
        <v>57</v>
      </c>
      <c r="AK1292" t="str">
        <f t="shared" si="85"/>
        <v>Not Include</v>
      </c>
      <c r="AN1292" t="s">
        <v>724</v>
      </c>
    </row>
    <row r="1293" spans="31:40">
      <c r="AE1293" t="str">
        <f t="shared" si="86"/>
        <v>Not includedNot Include58</v>
      </c>
      <c r="AF1293" t="str">
        <f t="shared" si="84"/>
        <v>Not included</v>
      </c>
      <c r="AG1293" s="100" t="s">
        <v>461</v>
      </c>
      <c r="AH1293" s="100" t="s">
        <v>1103</v>
      </c>
      <c r="AI1293" s="100" t="s">
        <v>949</v>
      </c>
      <c r="AJ1293">
        <f t="shared" si="87"/>
        <v>58</v>
      </c>
      <c r="AK1293" t="str">
        <f t="shared" si="85"/>
        <v>Not Include</v>
      </c>
      <c r="AN1293" t="s">
        <v>724</v>
      </c>
    </row>
    <row r="1294" spans="31:40">
      <c r="AE1294" t="str">
        <f t="shared" si="86"/>
        <v>Not includedNot Include59</v>
      </c>
      <c r="AF1294" t="str">
        <f t="shared" si="84"/>
        <v>Not included</v>
      </c>
      <c r="AG1294" s="100" t="s">
        <v>461</v>
      </c>
      <c r="AH1294" s="100" t="s">
        <v>1103</v>
      </c>
      <c r="AI1294" s="100" t="s">
        <v>1489</v>
      </c>
      <c r="AJ1294">
        <f t="shared" si="87"/>
        <v>59</v>
      </c>
      <c r="AK1294" t="str">
        <f t="shared" si="85"/>
        <v>Not Include</v>
      </c>
      <c r="AN1294" t="s">
        <v>724</v>
      </c>
    </row>
    <row r="1295" spans="31:40">
      <c r="AE1295" t="str">
        <f t="shared" si="86"/>
        <v>Not includedNot Include60</v>
      </c>
      <c r="AF1295" t="str">
        <f t="shared" si="84"/>
        <v>Not included</v>
      </c>
      <c r="AG1295" s="100" t="s">
        <v>461</v>
      </c>
      <c r="AH1295" s="100" t="s">
        <v>1103</v>
      </c>
      <c r="AI1295" s="100" t="s">
        <v>1490</v>
      </c>
      <c r="AJ1295">
        <f t="shared" si="87"/>
        <v>60</v>
      </c>
      <c r="AK1295" t="str">
        <f t="shared" si="85"/>
        <v>Not Include</v>
      </c>
      <c r="AN1295" t="s">
        <v>724</v>
      </c>
    </row>
    <row r="1296" spans="31:40">
      <c r="AE1296" t="str">
        <f t="shared" si="86"/>
        <v>Not includedNot Include61</v>
      </c>
      <c r="AF1296" t="str">
        <f t="shared" si="84"/>
        <v>Not included</v>
      </c>
      <c r="AG1296" s="100" t="s">
        <v>461</v>
      </c>
      <c r="AH1296" s="100" t="s">
        <v>1103</v>
      </c>
      <c r="AI1296" s="100" t="s">
        <v>1274</v>
      </c>
      <c r="AJ1296">
        <f t="shared" si="87"/>
        <v>61</v>
      </c>
      <c r="AK1296" t="str">
        <f t="shared" si="85"/>
        <v>Not Include</v>
      </c>
      <c r="AN1296" t="s">
        <v>724</v>
      </c>
    </row>
    <row r="1297" spans="31:40">
      <c r="AE1297" t="str">
        <f t="shared" si="86"/>
        <v>Not includedNot Include62</v>
      </c>
      <c r="AF1297" t="str">
        <f t="shared" si="84"/>
        <v>Not included</v>
      </c>
      <c r="AG1297" s="100" t="s">
        <v>461</v>
      </c>
      <c r="AH1297" s="100" t="s">
        <v>1103</v>
      </c>
      <c r="AI1297" s="100" t="s">
        <v>1491</v>
      </c>
      <c r="AJ1297">
        <f t="shared" si="87"/>
        <v>62</v>
      </c>
      <c r="AK1297" t="str">
        <f t="shared" si="85"/>
        <v>Not Include</v>
      </c>
      <c r="AN1297" t="s">
        <v>724</v>
      </c>
    </row>
    <row r="1298" spans="31:40">
      <c r="AE1298" t="str">
        <f t="shared" si="86"/>
        <v>Not includedNot Include63</v>
      </c>
      <c r="AF1298" t="str">
        <f t="shared" si="84"/>
        <v>Not included</v>
      </c>
      <c r="AG1298" s="100" t="s">
        <v>461</v>
      </c>
      <c r="AH1298" s="100" t="s">
        <v>1103</v>
      </c>
      <c r="AI1298" s="100" t="s">
        <v>1492</v>
      </c>
      <c r="AJ1298">
        <f t="shared" si="87"/>
        <v>63</v>
      </c>
      <c r="AK1298" t="str">
        <f t="shared" si="85"/>
        <v>Not Include</v>
      </c>
      <c r="AN1298" t="s">
        <v>724</v>
      </c>
    </row>
    <row r="1299" spans="31:40">
      <c r="AE1299" t="str">
        <f t="shared" si="86"/>
        <v>Not includedNot Include64</v>
      </c>
      <c r="AF1299" t="str">
        <f t="shared" si="84"/>
        <v>Not included</v>
      </c>
      <c r="AG1299" s="100" t="s">
        <v>461</v>
      </c>
      <c r="AH1299" s="100" t="s">
        <v>1103</v>
      </c>
      <c r="AI1299" s="100" t="s">
        <v>1493</v>
      </c>
      <c r="AJ1299">
        <f t="shared" si="87"/>
        <v>64</v>
      </c>
      <c r="AK1299" t="str">
        <f t="shared" si="85"/>
        <v>Not Include</v>
      </c>
      <c r="AN1299" t="s">
        <v>724</v>
      </c>
    </row>
    <row r="1300" spans="31:40">
      <c r="AE1300" t="str">
        <f t="shared" si="86"/>
        <v>Not includedNot Include65</v>
      </c>
      <c r="AF1300" t="str">
        <f t="shared" si="84"/>
        <v>Not included</v>
      </c>
      <c r="AG1300" s="100" t="s">
        <v>461</v>
      </c>
      <c r="AH1300" s="100" t="s">
        <v>1103</v>
      </c>
      <c r="AI1300" s="100" t="s">
        <v>1494</v>
      </c>
      <c r="AJ1300">
        <f t="shared" si="87"/>
        <v>65</v>
      </c>
      <c r="AK1300" t="str">
        <f t="shared" si="85"/>
        <v>Not Include</v>
      </c>
      <c r="AN1300" t="s">
        <v>724</v>
      </c>
    </row>
    <row r="1301" spans="31:40">
      <c r="AE1301" t="str">
        <f t="shared" si="86"/>
        <v>Not includedNot Include66</v>
      </c>
      <c r="AF1301" t="str">
        <f t="shared" si="84"/>
        <v>Not included</v>
      </c>
      <c r="AG1301" s="100" t="s">
        <v>461</v>
      </c>
      <c r="AH1301" s="100" t="s">
        <v>1103</v>
      </c>
      <c r="AI1301" s="100" t="s">
        <v>1495</v>
      </c>
      <c r="AJ1301">
        <f t="shared" si="87"/>
        <v>66</v>
      </c>
      <c r="AK1301" t="str">
        <f t="shared" si="85"/>
        <v>Not Include</v>
      </c>
      <c r="AN1301" t="s">
        <v>724</v>
      </c>
    </row>
    <row r="1302" spans="31:40">
      <c r="AE1302" t="str">
        <f t="shared" si="86"/>
        <v>Not includedNot Include67</v>
      </c>
      <c r="AF1302" t="str">
        <f t="shared" si="84"/>
        <v>Not included</v>
      </c>
      <c r="AG1302" s="100" t="s">
        <v>461</v>
      </c>
      <c r="AH1302" s="100" t="s">
        <v>1103</v>
      </c>
      <c r="AI1302" s="100" t="s">
        <v>1496</v>
      </c>
      <c r="AJ1302">
        <f t="shared" si="87"/>
        <v>67</v>
      </c>
      <c r="AK1302" t="str">
        <f t="shared" si="85"/>
        <v>Not Include</v>
      </c>
      <c r="AN1302" t="s">
        <v>724</v>
      </c>
    </row>
    <row r="1303" spans="31:40">
      <c r="AE1303" t="str">
        <f t="shared" si="86"/>
        <v>Not includedNot Include68</v>
      </c>
      <c r="AF1303" t="str">
        <f t="shared" si="84"/>
        <v>Not included</v>
      </c>
      <c r="AG1303" s="100" t="s">
        <v>461</v>
      </c>
      <c r="AH1303" s="100" t="s">
        <v>1103</v>
      </c>
      <c r="AI1303" s="100" t="s">
        <v>786</v>
      </c>
      <c r="AJ1303">
        <f t="shared" si="87"/>
        <v>68</v>
      </c>
      <c r="AK1303" t="str">
        <f t="shared" si="85"/>
        <v>Not Include</v>
      </c>
      <c r="AN1303" t="s">
        <v>724</v>
      </c>
    </row>
    <row r="1304" spans="31:40">
      <c r="AE1304" t="str">
        <f t="shared" si="86"/>
        <v>Not includedNot Include69</v>
      </c>
      <c r="AF1304" t="str">
        <f t="shared" si="84"/>
        <v>Not included</v>
      </c>
      <c r="AG1304" s="100" t="s">
        <v>461</v>
      </c>
      <c r="AH1304" s="100" t="s">
        <v>1103</v>
      </c>
      <c r="AI1304" s="100" t="s">
        <v>1171</v>
      </c>
      <c r="AJ1304">
        <f t="shared" si="87"/>
        <v>69</v>
      </c>
      <c r="AK1304" t="str">
        <f t="shared" si="85"/>
        <v>Not Include</v>
      </c>
      <c r="AN1304" t="s">
        <v>724</v>
      </c>
    </row>
    <row r="1305" spans="31:40">
      <c r="AE1305" t="str">
        <f t="shared" si="86"/>
        <v>Not includedNot Include70</v>
      </c>
      <c r="AF1305" t="str">
        <f t="shared" si="84"/>
        <v>Not included</v>
      </c>
      <c r="AG1305" s="100" t="s">
        <v>461</v>
      </c>
      <c r="AH1305" s="100" t="s">
        <v>1103</v>
      </c>
      <c r="AI1305" s="100" t="s">
        <v>1497</v>
      </c>
      <c r="AJ1305">
        <f t="shared" si="87"/>
        <v>70</v>
      </c>
      <c r="AK1305" t="str">
        <f t="shared" si="85"/>
        <v>Not Include</v>
      </c>
      <c r="AN1305" t="s">
        <v>724</v>
      </c>
    </row>
    <row r="1306" spans="31:40">
      <c r="AE1306" t="str">
        <f t="shared" si="86"/>
        <v>Not includedNot Include71</v>
      </c>
      <c r="AF1306" t="str">
        <f t="shared" si="84"/>
        <v>Not included</v>
      </c>
      <c r="AG1306" s="100" t="s">
        <v>461</v>
      </c>
      <c r="AH1306" s="100" t="s">
        <v>1103</v>
      </c>
      <c r="AI1306" s="100" t="s">
        <v>869</v>
      </c>
      <c r="AJ1306">
        <f t="shared" si="87"/>
        <v>71</v>
      </c>
      <c r="AK1306" t="str">
        <f t="shared" si="85"/>
        <v>Not Include</v>
      </c>
      <c r="AN1306" t="s">
        <v>724</v>
      </c>
    </row>
    <row r="1307" spans="31:40">
      <c r="AE1307" t="str">
        <f t="shared" si="86"/>
        <v>Not includedNot Include72</v>
      </c>
      <c r="AF1307" t="str">
        <f t="shared" si="84"/>
        <v>Not included</v>
      </c>
      <c r="AG1307" s="100" t="s">
        <v>461</v>
      </c>
      <c r="AH1307" s="100" t="s">
        <v>1103</v>
      </c>
      <c r="AI1307" s="100" t="s">
        <v>1498</v>
      </c>
      <c r="AJ1307">
        <f t="shared" si="87"/>
        <v>72</v>
      </c>
      <c r="AK1307" t="str">
        <f t="shared" si="85"/>
        <v>Not Include</v>
      </c>
      <c r="AN1307" t="s">
        <v>724</v>
      </c>
    </row>
    <row r="1308" spans="31:40">
      <c r="AE1308" t="str">
        <f t="shared" si="86"/>
        <v>Not includedNot Include73</v>
      </c>
      <c r="AF1308" t="str">
        <f t="shared" si="84"/>
        <v>Not included</v>
      </c>
      <c r="AG1308" s="100" t="s">
        <v>461</v>
      </c>
      <c r="AH1308" s="100" t="s">
        <v>1103</v>
      </c>
      <c r="AI1308" s="100" t="s">
        <v>1062</v>
      </c>
      <c r="AJ1308">
        <f t="shared" si="87"/>
        <v>73</v>
      </c>
      <c r="AK1308" t="str">
        <f t="shared" si="85"/>
        <v>Not Include</v>
      </c>
      <c r="AN1308" t="s">
        <v>724</v>
      </c>
    </row>
    <row r="1309" spans="31:40">
      <c r="AE1309" t="str">
        <f t="shared" si="86"/>
        <v>Not includedNot Include74</v>
      </c>
      <c r="AF1309" t="str">
        <f t="shared" si="84"/>
        <v>Not included</v>
      </c>
      <c r="AG1309" s="100" t="s">
        <v>461</v>
      </c>
      <c r="AH1309" s="100" t="s">
        <v>1103</v>
      </c>
      <c r="AI1309" s="100" t="s">
        <v>1499</v>
      </c>
      <c r="AJ1309">
        <f t="shared" si="87"/>
        <v>74</v>
      </c>
      <c r="AK1309" t="str">
        <f t="shared" si="85"/>
        <v>Not Include</v>
      </c>
      <c r="AN1309" t="s">
        <v>724</v>
      </c>
    </row>
    <row r="1310" spans="31:40">
      <c r="AE1310" t="str">
        <f t="shared" si="86"/>
        <v>Not includedNot Include1</v>
      </c>
      <c r="AF1310" t="str">
        <f t="shared" si="84"/>
        <v>Not included</v>
      </c>
      <c r="AG1310" s="100" t="s">
        <v>461</v>
      </c>
      <c r="AH1310" s="100" t="s">
        <v>1095</v>
      </c>
      <c r="AI1310" s="100" t="s">
        <v>1444</v>
      </c>
      <c r="AJ1310">
        <f t="shared" si="87"/>
        <v>1</v>
      </c>
      <c r="AK1310" t="str">
        <f t="shared" si="85"/>
        <v>Not Include</v>
      </c>
      <c r="AN1310" t="s">
        <v>724</v>
      </c>
    </row>
    <row r="1311" spans="31:40">
      <c r="AE1311" t="str">
        <f t="shared" si="86"/>
        <v>Not includedNot Include2</v>
      </c>
      <c r="AF1311" t="str">
        <f t="shared" si="84"/>
        <v>Not included</v>
      </c>
      <c r="AG1311" s="100" t="s">
        <v>461</v>
      </c>
      <c r="AH1311" s="100" t="s">
        <v>1095</v>
      </c>
      <c r="AI1311" s="100" t="s">
        <v>1200</v>
      </c>
      <c r="AJ1311">
        <f t="shared" si="87"/>
        <v>2</v>
      </c>
      <c r="AK1311" t="str">
        <f t="shared" si="85"/>
        <v>Not Include</v>
      </c>
      <c r="AN1311" t="s">
        <v>724</v>
      </c>
    </row>
    <row r="1312" spans="31:40">
      <c r="AE1312" t="str">
        <f t="shared" si="86"/>
        <v>Not includedNot Include3</v>
      </c>
      <c r="AF1312" t="str">
        <f t="shared" si="84"/>
        <v>Not included</v>
      </c>
      <c r="AG1312" s="100" t="s">
        <v>461</v>
      </c>
      <c r="AH1312" s="100" t="s">
        <v>1095</v>
      </c>
      <c r="AI1312" s="100" t="s">
        <v>1455</v>
      </c>
      <c r="AJ1312">
        <f t="shared" si="87"/>
        <v>3</v>
      </c>
      <c r="AK1312" t="str">
        <f t="shared" si="85"/>
        <v>Not Include</v>
      </c>
      <c r="AN1312" t="s">
        <v>724</v>
      </c>
    </row>
    <row r="1313" spans="31:40">
      <c r="AE1313" t="str">
        <f t="shared" si="86"/>
        <v>Not includedNot Include4</v>
      </c>
      <c r="AF1313" t="str">
        <f t="shared" si="84"/>
        <v>Not included</v>
      </c>
      <c r="AG1313" s="100" t="s">
        <v>461</v>
      </c>
      <c r="AH1313" s="100" t="s">
        <v>1095</v>
      </c>
      <c r="AI1313" s="100" t="s">
        <v>1459</v>
      </c>
      <c r="AJ1313">
        <f t="shared" si="87"/>
        <v>4</v>
      </c>
      <c r="AK1313" t="str">
        <f t="shared" si="85"/>
        <v>Not Include</v>
      </c>
      <c r="AN1313" t="s">
        <v>724</v>
      </c>
    </row>
    <row r="1314" spans="31:40">
      <c r="AE1314" t="str">
        <f t="shared" si="86"/>
        <v>Not includedNot Include5</v>
      </c>
      <c r="AF1314" t="str">
        <f t="shared" si="84"/>
        <v>Not included</v>
      </c>
      <c r="AG1314" s="100" t="s">
        <v>461</v>
      </c>
      <c r="AH1314" s="100" t="s">
        <v>1095</v>
      </c>
      <c r="AI1314" s="100" t="s">
        <v>1464</v>
      </c>
      <c r="AJ1314">
        <f t="shared" si="87"/>
        <v>5</v>
      </c>
      <c r="AK1314" t="str">
        <f t="shared" si="85"/>
        <v>Not Include</v>
      </c>
      <c r="AN1314" t="s">
        <v>724</v>
      </c>
    </row>
    <row r="1315" spans="31:40">
      <c r="AE1315" t="str">
        <f t="shared" si="86"/>
        <v>Not includedNot Include6</v>
      </c>
      <c r="AF1315" t="str">
        <f t="shared" si="84"/>
        <v>Not included</v>
      </c>
      <c r="AG1315" s="100" t="s">
        <v>461</v>
      </c>
      <c r="AH1315" s="100" t="s">
        <v>1095</v>
      </c>
      <c r="AI1315" s="100" t="s">
        <v>1468</v>
      </c>
      <c r="AJ1315">
        <f t="shared" si="87"/>
        <v>6</v>
      </c>
      <c r="AK1315" t="str">
        <f t="shared" si="85"/>
        <v>Not Include</v>
      </c>
      <c r="AN1315" t="s">
        <v>724</v>
      </c>
    </row>
    <row r="1316" spans="31:40">
      <c r="AE1316" t="str">
        <f t="shared" si="86"/>
        <v>Not includedNot Include7</v>
      </c>
      <c r="AF1316" t="str">
        <f t="shared" si="84"/>
        <v>Not included</v>
      </c>
      <c r="AG1316" s="100" t="s">
        <v>461</v>
      </c>
      <c r="AH1316" s="100" t="s">
        <v>1095</v>
      </c>
      <c r="AI1316" s="100" t="s">
        <v>1476</v>
      </c>
      <c r="AJ1316">
        <f t="shared" si="87"/>
        <v>7</v>
      </c>
      <c r="AK1316" t="str">
        <f t="shared" si="85"/>
        <v>Not Include</v>
      </c>
      <c r="AN1316" t="s">
        <v>724</v>
      </c>
    </row>
    <row r="1317" spans="31:40">
      <c r="AE1317" t="str">
        <f t="shared" si="86"/>
        <v>Not includedNot Include8</v>
      </c>
      <c r="AF1317" t="str">
        <f t="shared" si="84"/>
        <v>Not included</v>
      </c>
      <c r="AG1317" s="100" t="s">
        <v>461</v>
      </c>
      <c r="AH1317" s="100" t="s">
        <v>1095</v>
      </c>
      <c r="AI1317" s="100" t="s">
        <v>1478</v>
      </c>
      <c r="AJ1317">
        <f t="shared" si="87"/>
        <v>8</v>
      </c>
      <c r="AK1317" t="str">
        <f t="shared" si="85"/>
        <v>Not Include</v>
      </c>
      <c r="AN1317" t="s">
        <v>724</v>
      </c>
    </row>
    <row r="1318" spans="31:40">
      <c r="AE1318" t="str">
        <f t="shared" si="86"/>
        <v>Not includedNot Include9</v>
      </c>
      <c r="AF1318" t="str">
        <f t="shared" si="84"/>
        <v>Not included</v>
      </c>
      <c r="AG1318" s="100" t="s">
        <v>461</v>
      </c>
      <c r="AH1318" s="100" t="s">
        <v>1095</v>
      </c>
      <c r="AI1318" s="100" t="s">
        <v>1488</v>
      </c>
      <c r="AJ1318">
        <f t="shared" si="87"/>
        <v>9</v>
      </c>
      <c r="AK1318" t="str">
        <f t="shared" si="85"/>
        <v>Not Include</v>
      </c>
      <c r="AN1318" t="s">
        <v>724</v>
      </c>
    </row>
    <row r="1319" spans="31:40">
      <c r="AE1319" t="str">
        <f t="shared" si="86"/>
        <v>Not includedNot Include1</v>
      </c>
      <c r="AF1319" t="str">
        <f t="shared" si="84"/>
        <v>Not included</v>
      </c>
      <c r="AG1319" s="100" t="s">
        <v>463</v>
      </c>
      <c r="AH1319" s="100" t="s">
        <v>1188</v>
      </c>
      <c r="AI1319" s="100" t="s">
        <v>994</v>
      </c>
      <c r="AJ1319">
        <f t="shared" si="87"/>
        <v>1</v>
      </c>
      <c r="AK1319" t="str">
        <f t="shared" si="85"/>
        <v>Not Include</v>
      </c>
      <c r="AN1319" t="s">
        <v>724</v>
      </c>
    </row>
    <row r="1320" spans="31:40">
      <c r="AE1320" t="str">
        <f t="shared" si="86"/>
        <v>Not includedNot Include2</v>
      </c>
      <c r="AF1320" t="str">
        <f t="shared" si="84"/>
        <v>Not included</v>
      </c>
      <c r="AG1320" s="100" t="s">
        <v>463</v>
      </c>
      <c r="AH1320" s="100" t="s">
        <v>1188</v>
      </c>
      <c r="AI1320" s="100" t="s">
        <v>1512</v>
      </c>
      <c r="AJ1320">
        <f t="shared" si="87"/>
        <v>2</v>
      </c>
      <c r="AK1320" t="str">
        <f t="shared" si="85"/>
        <v>Not Include</v>
      </c>
      <c r="AN1320" t="s">
        <v>724</v>
      </c>
    </row>
    <row r="1321" spans="31:40">
      <c r="AE1321" t="str">
        <f t="shared" si="86"/>
        <v>Not includedNot Include3</v>
      </c>
      <c r="AF1321" t="str">
        <f t="shared" si="84"/>
        <v>Not included</v>
      </c>
      <c r="AG1321" s="100" t="s">
        <v>463</v>
      </c>
      <c r="AH1321" s="100" t="s">
        <v>1188</v>
      </c>
      <c r="AI1321" s="100" t="s">
        <v>1513</v>
      </c>
      <c r="AJ1321">
        <f t="shared" si="87"/>
        <v>3</v>
      </c>
      <c r="AK1321" t="str">
        <f t="shared" si="85"/>
        <v>Not Include</v>
      </c>
      <c r="AN1321" t="s">
        <v>724</v>
      </c>
    </row>
    <row r="1322" spans="31:40">
      <c r="AE1322" t="str">
        <f t="shared" si="86"/>
        <v>Not includedNot Include4</v>
      </c>
      <c r="AF1322" t="str">
        <f t="shared" si="84"/>
        <v>Not included</v>
      </c>
      <c r="AG1322" s="100" t="s">
        <v>463</v>
      </c>
      <c r="AH1322" s="100" t="s">
        <v>1188</v>
      </c>
      <c r="AI1322" s="100" t="s">
        <v>1514</v>
      </c>
      <c r="AJ1322">
        <f t="shared" si="87"/>
        <v>4</v>
      </c>
      <c r="AK1322" t="str">
        <f t="shared" si="85"/>
        <v>Not Include</v>
      </c>
      <c r="AN1322" t="s">
        <v>724</v>
      </c>
    </row>
    <row r="1323" spans="31:40">
      <c r="AE1323" t="str">
        <f t="shared" si="86"/>
        <v>Not includedNot Include5</v>
      </c>
      <c r="AF1323" t="str">
        <f t="shared" si="84"/>
        <v>Not included</v>
      </c>
      <c r="AG1323" s="100" t="s">
        <v>463</v>
      </c>
      <c r="AH1323" s="100" t="s">
        <v>1188</v>
      </c>
      <c r="AI1323" s="100" t="s">
        <v>1515</v>
      </c>
      <c r="AJ1323">
        <f t="shared" si="87"/>
        <v>5</v>
      </c>
      <c r="AK1323" t="str">
        <f t="shared" si="85"/>
        <v>Not Include</v>
      </c>
      <c r="AN1323" t="s">
        <v>724</v>
      </c>
    </row>
    <row r="1324" spans="31:40">
      <c r="AE1324" t="str">
        <f t="shared" si="86"/>
        <v>Not includedNot Include6</v>
      </c>
      <c r="AF1324" t="str">
        <f t="shared" si="84"/>
        <v>Not included</v>
      </c>
      <c r="AG1324" s="100" t="s">
        <v>463</v>
      </c>
      <c r="AH1324" s="100" t="s">
        <v>1188</v>
      </c>
      <c r="AI1324" s="100" t="s">
        <v>765</v>
      </c>
      <c r="AJ1324">
        <f t="shared" si="87"/>
        <v>6</v>
      </c>
      <c r="AK1324" t="str">
        <f t="shared" si="85"/>
        <v>Not Include</v>
      </c>
      <c r="AN1324" t="s">
        <v>724</v>
      </c>
    </row>
    <row r="1325" spans="31:40">
      <c r="AE1325" t="str">
        <f t="shared" si="86"/>
        <v>Not includedNot Include7</v>
      </c>
      <c r="AF1325" t="str">
        <f t="shared" si="84"/>
        <v>Not included</v>
      </c>
      <c r="AG1325" s="100" t="s">
        <v>463</v>
      </c>
      <c r="AH1325" s="100" t="s">
        <v>1188</v>
      </c>
      <c r="AI1325" s="100" t="s">
        <v>944</v>
      </c>
      <c r="AJ1325">
        <f t="shared" si="87"/>
        <v>7</v>
      </c>
      <c r="AK1325" t="str">
        <f t="shared" si="85"/>
        <v>Not Include</v>
      </c>
      <c r="AN1325" t="s">
        <v>724</v>
      </c>
    </row>
    <row r="1326" spans="31:40">
      <c r="AE1326" t="str">
        <f t="shared" si="86"/>
        <v>Not includedNot Include8</v>
      </c>
      <c r="AF1326" t="str">
        <f t="shared" si="84"/>
        <v>Not included</v>
      </c>
      <c r="AG1326" s="100" t="s">
        <v>463</v>
      </c>
      <c r="AH1326" s="100" t="s">
        <v>1188</v>
      </c>
      <c r="AI1326" s="100" t="s">
        <v>1532</v>
      </c>
      <c r="AJ1326">
        <f t="shared" si="87"/>
        <v>8</v>
      </c>
      <c r="AK1326" t="str">
        <f t="shared" si="85"/>
        <v>Not Include</v>
      </c>
      <c r="AN1326" t="s">
        <v>724</v>
      </c>
    </row>
    <row r="1327" spans="31:40">
      <c r="AE1327" t="str">
        <f t="shared" si="86"/>
        <v>Not includedNot Include9</v>
      </c>
      <c r="AF1327" t="str">
        <f t="shared" si="84"/>
        <v>Not included</v>
      </c>
      <c r="AG1327" s="100" t="s">
        <v>463</v>
      </c>
      <c r="AH1327" s="100" t="s">
        <v>1188</v>
      </c>
      <c r="AI1327" s="100" t="s">
        <v>1536</v>
      </c>
      <c r="AJ1327">
        <f t="shared" si="87"/>
        <v>9</v>
      </c>
      <c r="AK1327" t="str">
        <f t="shared" si="85"/>
        <v>Not Include</v>
      </c>
      <c r="AN1327" t="s">
        <v>724</v>
      </c>
    </row>
    <row r="1328" spans="31:40">
      <c r="AE1328" t="str">
        <f t="shared" si="86"/>
        <v>Not includedNot Include10</v>
      </c>
      <c r="AF1328" t="str">
        <f t="shared" si="84"/>
        <v>Not included</v>
      </c>
      <c r="AG1328" s="100" t="s">
        <v>463</v>
      </c>
      <c r="AH1328" s="100" t="s">
        <v>1188</v>
      </c>
      <c r="AI1328" s="100" t="s">
        <v>1281</v>
      </c>
      <c r="AJ1328">
        <f t="shared" si="87"/>
        <v>10</v>
      </c>
      <c r="AK1328" t="str">
        <f t="shared" si="85"/>
        <v>Not Include</v>
      </c>
      <c r="AN1328" t="s">
        <v>724</v>
      </c>
    </row>
    <row r="1329" spans="31:40">
      <c r="AE1329" t="str">
        <f t="shared" si="86"/>
        <v>Not includedNot Include11</v>
      </c>
      <c r="AF1329" t="str">
        <f t="shared" si="84"/>
        <v>Not included</v>
      </c>
      <c r="AG1329" s="100" t="s">
        <v>463</v>
      </c>
      <c r="AH1329" s="100" t="s">
        <v>1188</v>
      </c>
      <c r="AI1329" s="100" t="s">
        <v>1550</v>
      </c>
      <c r="AJ1329">
        <f t="shared" si="87"/>
        <v>11</v>
      </c>
      <c r="AK1329" t="str">
        <f t="shared" si="85"/>
        <v>Not Include</v>
      </c>
      <c r="AN1329" t="s">
        <v>724</v>
      </c>
    </row>
    <row r="1330" spans="31:40">
      <c r="AE1330" t="str">
        <f t="shared" si="86"/>
        <v>Not includedNot Include12</v>
      </c>
      <c r="AF1330" t="str">
        <f t="shared" si="84"/>
        <v>Not included</v>
      </c>
      <c r="AG1330" s="100" t="s">
        <v>463</v>
      </c>
      <c r="AH1330" s="100" t="s">
        <v>1188</v>
      </c>
      <c r="AI1330" s="100" t="s">
        <v>1553</v>
      </c>
      <c r="AJ1330">
        <f t="shared" si="87"/>
        <v>12</v>
      </c>
      <c r="AK1330" t="str">
        <f t="shared" si="85"/>
        <v>Not Include</v>
      </c>
      <c r="AN1330" t="s">
        <v>724</v>
      </c>
    </row>
    <row r="1331" spans="31:40">
      <c r="AE1331" t="str">
        <f t="shared" si="86"/>
        <v>Not includedNot Include13</v>
      </c>
      <c r="AF1331" t="str">
        <f t="shared" si="84"/>
        <v>Not included</v>
      </c>
      <c r="AG1331" s="100" t="s">
        <v>463</v>
      </c>
      <c r="AH1331" s="100" t="s">
        <v>1188</v>
      </c>
      <c r="AI1331" s="100" t="s">
        <v>1555</v>
      </c>
      <c r="AJ1331">
        <f t="shared" si="87"/>
        <v>13</v>
      </c>
      <c r="AK1331" t="str">
        <f t="shared" si="85"/>
        <v>Not Include</v>
      </c>
      <c r="AN1331" t="s">
        <v>724</v>
      </c>
    </row>
    <row r="1332" spans="31:40">
      <c r="AE1332" t="str">
        <f t="shared" si="86"/>
        <v>Not includedNot Include14</v>
      </c>
      <c r="AF1332" t="str">
        <f t="shared" si="84"/>
        <v>Not included</v>
      </c>
      <c r="AG1332" s="100" t="s">
        <v>463</v>
      </c>
      <c r="AH1332" s="100" t="s">
        <v>1188</v>
      </c>
      <c r="AI1332" s="100" t="s">
        <v>1558</v>
      </c>
      <c r="AJ1332">
        <f t="shared" si="87"/>
        <v>14</v>
      </c>
      <c r="AK1332" t="str">
        <f t="shared" si="85"/>
        <v>Not Include</v>
      </c>
      <c r="AN1332" t="s">
        <v>724</v>
      </c>
    </row>
    <row r="1333" spans="31:40">
      <c r="AE1333" t="str">
        <f t="shared" si="86"/>
        <v>Not includedNot Include1</v>
      </c>
      <c r="AF1333" t="str">
        <f t="shared" si="84"/>
        <v>Not included</v>
      </c>
      <c r="AG1333" s="100" t="s">
        <v>463</v>
      </c>
      <c r="AH1333" s="100" t="s">
        <v>189</v>
      </c>
      <c r="AI1333" s="100" t="s">
        <v>1500</v>
      </c>
      <c r="AJ1333">
        <f t="shared" si="87"/>
        <v>1</v>
      </c>
      <c r="AK1333" t="str">
        <f t="shared" si="85"/>
        <v>Not Include</v>
      </c>
      <c r="AN1333" t="s">
        <v>724</v>
      </c>
    </row>
    <row r="1334" spans="31:40">
      <c r="AE1334" t="str">
        <f t="shared" si="86"/>
        <v>Not includedNot Include2</v>
      </c>
      <c r="AF1334" t="str">
        <f t="shared" si="84"/>
        <v>Not included</v>
      </c>
      <c r="AG1334" s="100" t="s">
        <v>463</v>
      </c>
      <c r="AH1334" s="100" t="s">
        <v>189</v>
      </c>
      <c r="AI1334" s="100" t="s">
        <v>1501</v>
      </c>
      <c r="AJ1334">
        <f t="shared" si="87"/>
        <v>2</v>
      </c>
      <c r="AK1334" t="str">
        <f t="shared" si="85"/>
        <v>Not Include</v>
      </c>
      <c r="AN1334" t="s">
        <v>724</v>
      </c>
    </row>
    <row r="1335" spans="31:40">
      <c r="AE1335" t="str">
        <f t="shared" si="86"/>
        <v>Not includedNot Include3</v>
      </c>
      <c r="AF1335" t="str">
        <f t="shared" si="84"/>
        <v>Not included</v>
      </c>
      <c r="AG1335" s="100" t="s">
        <v>463</v>
      </c>
      <c r="AH1335" s="100" t="s">
        <v>189</v>
      </c>
      <c r="AI1335" s="100" t="s">
        <v>1502</v>
      </c>
      <c r="AJ1335">
        <f t="shared" si="87"/>
        <v>3</v>
      </c>
      <c r="AK1335" t="str">
        <f t="shared" si="85"/>
        <v>Not Include</v>
      </c>
      <c r="AN1335" t="s">
        <v>724</v>
      </c>
    </row>
    <row r="1336" spans="31:40">
      <c r="AE1336" t="str">
        <f t="shared" si="86"/>
        <v>Not includedNot Include4</v>
      </c>
      <c r="AF1336" t="str">
        <f t="shared" si="84"/>
        <v>Not included</v>
      </c>
      <c r="AG1336" s="100" t="s">
        <v>463</v>
      </c>
      <c r="AH1336" s="100" t="s">
        <v>189</v>
      </c>
      <c r="AI1336" s="100" t="s">
        <v>1503</v>
      </c>
      <c r="AJ1336">
        <f t="shared" si="87"/>
        <v>4</v>
      </c>
      <c r="AK1336" t="str">
        <f t="shared" si="85"/>
        <v>Not Include</v>
      </c>
      <c r="AN1336" t="s">
        <v>724</v>
      </c>
    </row>
    <row r="1337" spans="31:40">
      <c r="AE1337" t="str">
        <f t="shared" si="86"/>
        <v>Not includedNot Include5</v>
      </c>
      <c r="AF1337" t="str">
        <f t="shared" si="84"/>
        <v>Not included</v>
      </c>
      <c r="AG1337" s="100" t="s">
        <v>463</v>
      </c>
      <c r="AH1337" s="100" t="s">
        <v>189</v>
      </c>
      <c r="AI1337" s="100" t="s">
        <v>398</v>
      </c>
      <c r="AJ1337">
        <f t="shared" si="87"/>
        <v>5</v>
      </c>
      <c r="AK1337" t="str">
        <f t="shared" si="85"/>
        <v>Not Include</v>
      </c>
      <c r="AN1337" t="s">
        <v>724</v>
      </c>
    </row>
    <row r="1338" spans="31:40">
      <c r="AE1338" t="str">
        <f t="shared" si="86"/>
        <v>Not includedNot Include6</v>
      </c>
      <c r="AF1338" t="str">
        <f t="shared" si="84"/>
        <v>Not included</v>
      </c>
      <c r="AG1338" s="100" t="s">
        <v>463</v>
      </c>
      <c r="AH1338" s="100" t="s">
        <v>189</v>
      </c>
      <c r="AI1338" s="100" t="s">
        <v>1504</v>
      </c>
      <c r="AJ1338">
        <f t="shared" si="87"/>
        <v>6</v>
      </c>
      <c r="AK1338" t="str">
        <f t="shared" si="85"/>
        <v>Not Include</v>
      </c>
      <c r="AN1338" t="s">
        <v>724</v>
      </c>
    </row>
    <row r="1339" spans="31:40">
      <c r="AE1339" t="str">
        <f t="shared" si="86"/>
        <v>Not includedNot Include7</v>
      </c>
      <c r="AF1339" t="str">
        <f t="shared" si="84"/>
        <v>Not included</v>
      </c>
      <c r="AG1339" s="100" t="s">
        <v>463</v>
      </c>
      <c r="AH1339" s="100" t="s">
        <v>189</v>
      </c>
      <c r="AI1339" s="100" t="s">
        <v>1505</v>
      </c>
      <c r="AJ1339">
        <f t="shared" si="87"/>
        <v>7</v>
      </c>
      <c r="AK1339" t="str">
        <f t="shared" si="85"/>
        <v>Not Include</v>
      </c>
      <c r="AN1339" t="s">
        <v>724</v>
      </c>
    </row>
    <row r="1340" spans="31:40">
      <c r="AE1340" t="str">
        <f t="shared" si="86"/>
        <v>Not includedNot Include8</v>
      </c>
      <c r="AF1340" t="str">
        <f t="shared" si="84"/>
        <v>Not included</v>
      </c>
      <c r="AG1340" s="100" t="s">
        <v>463</v>
      </c>
      <c r="AH1340" s="100" t="s">
        <v>189</v>
      </c>
      <c r="AI1340" s="100" t="s">
        <v>1096</v>
      </c>
      <c r="AJ1340">
        <f t="shared" si="87"/>
        <v>8</v>
      </c>
      <c r="AK1340" t="str">
        <f t="shared" si="85"/>
        <v>Not Include</v>
      </c>
      <c r="AN1340" t="s">
        <v>724</v>
      </c>
    </row>
    <row r="1341" spans="31:40">
      <c r="AE1341" t="str">
        <f t="shared" si="86"/>
        <v>Not includedNot Include9</v>
      </c>
      <c r="AF1341" t="str">
        <f t="shared" si="84"/>
        <v>Not included</v>
      </c>
      <c r="AG1341" s="100" t="s">
        <v>463</v>
      </c>
      <c r="AH1341" s="100" t="s">
        <v>189</v>
      </c>
      <c r="AI1341" s="100" t="s">
        <v>1506</v>
      </c>
      <c r="AJ1341">
        <f t="shared" si="87"/>
        <v>9</v>
      </c>
      <c r="AK1341" t="str">
        <f t="shared" si="85"/>
        <v>Not Include</v>
      </c>
      <c r="AN1341" t="s">
        <v>724</v>
      </c>
    </row>
    <row r="1342" spans="31:40">
      <c r="AE1342" t="str">
        <f t="shared" si="86"/>
        <v>Not includedNot Include10</v>
      </c>
      <c r="AF1342" t="str">
        <f t="shared" si="84"/>
        <v>Not included</v>
      </c>
      <c r="AG1342" s="100" t="s">
        <v>463</v>
      </c>
      <c r="AH1342" s="100" t="s">
        <v>189</v>
      </c>
      <c r="AI1342" s="100" t="s">
        <v>1507</v>
      </c>
      <c r="AJ1342">
        <f t="shared" si="87"/>
        <v>10</v>
      </c>
      <c r="AK1342" t="str">
        <f t="shared" si="85"/>
        <v>Not Include</v>
      </c>
      <c r="AN1342" t="s">
        <v>724</v>
      </c>
    </row>
    <row r="1343" spans="31:40">
      <c r="AE1343" t="str">
        <f t="shared" si="86"/>
        <v>Not includedNot Include11</v>
      </c>
      <c r="AF1343" t="str">
        <f t="shared" si="84"/>
        <v>Not included</v>
      </c>
      <c r="AG1343" s="100" t="s">
        <v>463</v>
      </c>
      <c r="AH1343" s="100" t="s">
        <v>189</v>
      </c>
      <c r="AI1343" s="100" t="s">
        <v>1098</v>
      </c>
      <c r="AJ1343">
        <f t="shared" si="87"/>
        <v>11</v>
      </c>
      <c r="AK1343" t="str">
        <f t="shared" si="85"/>
        <v>Not Include</v>
      </c>
      <c r="AN1343" t="s">
        <v>724</v>
      </c>
    </row>
    <row r="1344" spans="31:40">
      <c r="AE1344" t="str">
        <f t="shared" si="86"/>
        <v>Not includedNot Include12</v>
      </c>
      <c r="AF1344" t="str">
        <f t="shared" si="84"/>
        <v>Not included</v>
      </c>
      <c r="AG1344" s="100" t="s">
        <v>463</v>
      </c>
      <c r="AH1344" s="100" t="s">
        <v>189</v>
      </c>
      <c r="AI1344" s="100" t="s">
        <v>1450</v>
      </c>
      <c r="AJ1344">
        <f t="shared" si="87"/>
        <v>12</v>
      </c>
      <c r="AK1344" t="str">
        <f t="shared" si="85"/>
        <v>Not Include</v>
      </c>
      <c r="AN1344" t="s">
        <v>724</v>
      </c>
    </row>
    <row r="1345" spans="31:40">
      <c r="AE1345" t="str">
        <f t="shared" si="86"/>
        <v>Not includedNot Include13</v>
      </c>
      <c r="AF1345" t="str">
        <f t="shared" si="84"/>
        <v>Not included</v>
      </c>
      <c r="AG1345" s="100" t="s">
        <v>463</v>
      </c>
      <c r="AH1345" s="100" t="s">
        <v>189</v>
      </c>
      <c r="AI1345" s="100" t="s">
        <v>1508</v>
      </c>
      <c r="AJ1345">
        <f t="shared" si="87"/>
        <v>13</v>
      </c>
      <c r="AK1345" t="str">
        <f t="shared" si="85"/>
        <v>Not Include</v>
      </c>
      <c r="AN1345" t="s">
        <v>724</v>
      </c>
    </row>
    <row r="1346" spans="31:40">
      <c r="AE1346" t="str">
        <f t="shared" si="86"/>
        <v>Not includedNot Include14</v>
      </c>
      <c r="AF1346" t="str">
        <f t="shared" ref="AF1346:AF1409" si="88">IFERROR(VLOOKUP(AG1346,$Z$4:$AA$17,2,FALSE),"Not included")</f>
        <v>Not included</v>
      </c>
      <c r="AG1346" s="100" t="s">
        <v>463</v>
      </c>
      <c r="AH1346" s="100" t="s">
        <v>189</v>
      </c>
      <c r="AI1346" s="100" t="s">
        <v>744</v>
      </c>
      <c r="AJ1346">
        <f t="shared" si="87"/>
        <v>14</v>
      </c>
      <c r="AK1346" t="str">
        <f t="shared" ref="AK1346:AK1409" si="89">IF(AF1346="Not included","Not Include",VLOOKUP(AH1346,$AN$3:$AQ$104,3,FALSE))</f>
        <v>Not Include</v>
      </c>
      <c r="AN1346" t="s">
        <v>724</v>
      </c>
    </row>
    <row r="1347" spans="31:40">
      <c r="AE1347" t="str">
        <f t="shared" ref="AE1347:AE1410" si="90">AF1347&amp;AK1347&amp;AJ1347</f>
        <v>Not includedNot Include15</v>
      </c>
      <c r="AF1347" t="str">
        <f t="shared" si="88"/>
        <v>Not included</v>
      </c>
      <c r="AG1347" s="100" t="s">
        <v>463</v>
      </c>
      <c r="AH1347" s="100" t="s">
        <v>189</v>
      </c>
      <c r="AI1347" s="100" t="s">
        <v>1081</v>
      </c>
      <c r="AJ1347">
        <f t="shared" ref="AJ1347:AJ1410" si="91">IF(AND(AG1347=AG1346,AH1347=AH1346),AJ1346+1,1)</f>
        <v>15</v>
      </c>
      <c r="AK1347" t="str">
        <f t="shared" si="89"/>
        <v>Not Include</v>
      </c>
      <c r="AN1347" t="s">
        <v>724</v>
      </c>
    </row>
    <row r="1348" spans="31:40">
      <c r="AE1348" t="str">
        <f t="shared" si="90"/>
        <v>Not includedNot Include16</v>
      </c>
      <c r="AF1348" t="str">
        <f t="shared" si="88"/>
        <v>Not included</v>
      </c>
      <c r="AG1348" s="100" t="s">
        <v>463</v>
      </c>
      <c r="AH1348" s="100" t="s">
        <v>189</v>
      </c>
      <c r="AI1348" s="100" t="s">
        <v>989</v>
      </c>
      <c r="AJ1348">
        <f t="shared" si="91"/>
        <v>16</v>
      </c>
      <c r="AK1348" t="str">
        <f t="shared" si="89"/>
        <v>Not Include</v>
      </c>
      <c r="AN1348" t="s">
        <v>724</v>
      </c>
    </row>
    <row r="1349" spans="31:40">
      <c r="AE1349" t="str">
        <f t="shared" si="90"/>
        <v>Not includedNot Include17</v>
      </c>
      <c r="AF1349" t="str">
        <f t="shared" si="88"/>
        <v>Not included</v>
      </c>
      <c r="AG1349" s="100" t="s">
        <v>463</v>
      </c>
      <c r="AH1349" s="100" t="s">
        <v>189</v>
      </c>
      <c r="AI1349" s="100" t="s">
        <v>1509</v>
      </c>
      <c r="AJ1349">
        <f t="shared" si="91"/>
        <v>17</v>
      </c>
      <c r="AK1349" t="str">
        <f t="shared" si="89"/>
        <v>Not Include</v>
      </c>
      <c r="AN1349" t="s">
        <v>724</v>
      </c>
    </row>
    <row r="1350" spans="31:40">
      <c r="AE1350" t="str">
        <f t="shared" si="90"/>
        <v>Not includedNot Include18</v>
      </c>
      <c r="AF1350" t="str">
        <f t="shared" si="88"/>
        <v>Not included</v>
      </c>
      <c r="AG1350" s="100" t="s">
        <v>463</v>
      </c>
      <c r="AH1350" s="100" t="s">
        <v>189</v>
      </c>
      <c r="AI1350" s="100" t="s">
        <v>1510</v>
      </c>
      <c r="AJ1350">
        <f t="shared" si="91"/>
        <v>18</v>
      </c>
      <c r="AK1350" t="str">
        <f t="shared" si="89"/>
        <v>Not Include</v>
      </c>
      <c r="AN1350" t="s">
        <v>724</v>
      </c>
    </row>
    <row r="1351" spans="31:40">
      <c r="AE1351" t="str">
        <f t="shared" si="90"/>
        <v>Not includedNot Include19</v>
      </c>
      <c r="AF1351" t="str">
        <f t="shared" si="88"/>
        <v>Not included</v>
      </c>
      <c r="AG1351" s="100" t="s">
        <v>463</v>
      </c>
      <c r="AH1351" s="100" t="s">
        <v>189</v>
      </c>
      <c r="AI1351" s="100" t="s">
        <v>1511</v>
      </c>
      <c r="AJ1351">
        <f t="shared" si="91"/>
        <v>19</v>
      </c>
      <c r="AK1351" t="str">
        <f t="shared" si="89"/>
        <v>Not Include</v>
      </c>
      <c r="AN1351" t="s">
        <v>724</v>
      </c>
    </row>
    <row r="1352" spans="31:40">
      <c r="AE1352" t="str">
        <f t="shared" si="90"/>
        <v>Not includedNot Include20</v>
      </c>
      <c r="AF1352" t="str">
        <f t="shared" si="88"/>
        <v>Not included</v>
      </c>
      <c r="AG1352" s="100" t="s">
        <v>463</v>
      </c>
      <c r="AH1352" s="100" t="s">
        <v>189</v>
      </c>
      <c r="AI1352" s="100" t="s">
        <v>892</v>
      </c>
      <c r="AJ1352">
        <f t="shared" si="91"/>
        <v>20</v>
      </c>
      <c r="AK1352" t="str">
        <f t="shared" si="89"/>
        <v>Not Include</v>
      </c>
      <c r="AN1352" t="s">
        <v>724</v>
      </c>
    </row>
    <row r="1353" spans="31:40">
      <c r="AE1353" t="str">
        <f t="shared" si="90"/>
        <v>Not includedNot Include21</v>
      </c>
      <c r="AF1353" t="str">
        <f t="shared" si="88"/>
        <v>Not included</v>
      </c>
      <c r="AG1353" s="100" t="s">
        <v>463</v>
      </c>
      <c r="AH1353" s="100" t="s">
        <v>189</v>
      </c>
      <c r="AI1353" s="100" t="s">
        <v>846</v>
      </c>
      <c r="AJ1353">
        <f t="shared" si="91"/>
        <v>21</v>
      </c>
      <c r="AK1353" t="str">
        <f t="shared" si="89"/>
        <v>Not Include</v>
      </c>
      <c r="AN1353" t="s">
        <v>724</v>
      </c>
    </row>
    <row r="1354" spans="31:40">
      <c r="AE1354" t="str">
        <f t="shared" si="90"/>
        <v>Not includedNot Include22</v>
      </c>
      <c r="AF1354" t="str">
        <f t="shared" si="88"/>
        <v>Not included</v>
      </c>
      <c r="AG1354" s="100" t="s">
        <v>463</v>
      </c>
      <c r="AH1354" s="100" t="s">
        <v>189</v>
      </c>
      <c r="AI1354" s="100" t="s">
        <v>1516</v>
      </c>
      <c r="AJ1354">
        <f t="shared" si="91"/>
        <v>22</v>
      </c>
      <c r="AK1354" t="str">
        <f t="shared" si="89"/>
        <v>Not Include</v>
      </c>
      <c r="AN1354" t="s">
        <v>724</v>
      </c>
    </row>
    <row r="1355" spans="31:40">
      <c r="AE1355" t="str">
        <f t="shared" si="90"/>
        <v>Not includedNot Include23</v>
      </c>
      <c r="AF1355" t="str">
        <f t="shared" si="88"/>
        <v>Not included</v>
      </c>
      <c r="AG1355" s="100" t="s">
        <v>463</v>
      </c>
      <c r="AH1355" s="100" t="s">
        <v>189</v>
      </c>
      <c r="AI1355" s="100" t="s">
        <v>1517</v>
      </c>
      <c r="AJ1355">
        <f t="shared" si="91"/>
        <v>23</v>
      </c>
      <c r="AK1355" t="str">
        <f t="shared" si="89"/>
        <v>Not Include</v>
      </c>
      <c r="AN1355" t="s">
        <v>724</v>
      </c>
    </row>
    <row r="1356" spans="31:40">
      <c r="AE1356" t="str">
        <f t="shared" si="90"/>
        <v>Not includedNot Include24</v>
      </c>
      <c r="AF1356" t="str">
        <f t="shared" si="88"/>
        <v>Not included</v>
      </c>
      <c r="AG1356" s="100" t="s">
        <v>463</v>
      </c>
      <c r="AH1356" s="100" t="s">
        <v>189</v>
      </c>
      <c r="AI1356" s="100" t="s">
        <v>1518</v>
      </c>
      <c r="AJ1356">
        <f t="shared" si="91"/>
        <v>24</v>
      </c>
      <c r="AK1356" t="str">
        <f t="shared" si="89"/>
        <v>Not Include</v>
      </c>
      <c r="AN1356" t="s">
        <v>724</v>
      </c>
    </row>
    <row r="1357" spans="31:40">
      <c r="AE1357" t="str">
        <f t="shared" si="90"/>
        <v>Not includedNot Include25</v>
      </c>
      <c r="AF1357" t="str">
        <f t="shared" si="88"/>
        <v>Not included</v>
      </c>
      <c r="AG1357" s="100" t="s">
        <v>463</v>
      </c>
      <c r="AH1357" s="100" t="s">
        <v>189</v>
      </c>
      <c r="AI1357" s="100" t="s">
        <v>1519</v>
      </c>
      <c r="AJ1357">
        <f t="shared" si="91"/>
        <v>25</v>
      </c>
      <c r="AK1357" t="str">
        <f t="shared" si="89"/>
        <v>Not Include</v>
      </c>
      <c r="AN1357" t="s">
        <v>724</v>
      </c>
    </row>
    <row r="1358" spans="31:40">
      <c r="AE1358" t="str">
        <f t="shared" si="90"/>
        <v>Not includedNot Include26</v>
      </c>
      <c r="AF1358" t="str">
        <f t="shared" si="88"/>
        <v>Not included</v>
      </c>
      <c r="AG1358" s="100" t="s">
        <v>463</v>
      </c>
      <c r="AH1358" s="100" t="s">
        <v>189</v>
      </c>
      <c r="AI1358" s="100" t="s">
        <v>281</v>
      </c>
      <c r="AJ1358">
        <f t="shared" si="91"/>
        <v>26</v>
      </c>
      <c r="AK1358" t="str">
        <f t="shared" si="89"/>
        <v>Not Include</v>
      </c>
      <c r="AN1358" t="s">
        <v>724</v>
      </c>
    </row>
    <row r="1359" spans="31:40">
      <c r="AE1359" t="str">
        <f t="shared" si="90"/>
        <v>Not includedNot Include27</v>
      </c>
      <c r="AF1359" t="str">
        <f t="shared" si="88"/>
        <v>Not included</v>
      </c>
      <c r="AG1359" s="100" t="s">
        <v>463</v>
      </c>
      <c r="AH1359" s="100" t="s">
        <v>189</v>
      </c>
      <c r="AI1359" s="100" t="s">
        <v>1520</v>
      </c>
      <c r="AJ1359">
        <f t="shared" si="91"/>
        <v>27</v>
      </c>
      <c r="AK1359" t="str">
        <f t="shared" si="89"/>
        <v>Not Include</v>
      </c>
      <c r="AN1359" t="s">
        <v>724</v>
      </c>
    </row>
    <row r="1360" spans="31:40">
      <c r="AE1360" t="str">
        <f t="shared" si="90"/>
        <v>Not includedNot Include28</v>
      </c>
      <c r="AF1360" t="str">
        <f t="shared" si="88"/>
        <v>Not included</v>
      </c>
      <c r="AG1360" s="100" t="s">
        <v>463</v>
      </c>
      <c r="AH1360" s="100" t="s">
        <v>189</v>
      </c>
      <c r="AI1360" s="100" t="s">
        <v>1521</v>
      </c>
      <c r="AJ1360">
        <f t="shared" si="91"/>
        <v>28</v>
      </c>
      <c r="AK1360" t="str">
        <f t="shared" si="89"/>
        <v>Not Include</v>
      </c>
      <c r="AN1360" t="s">
        <v>724</v>
      </c>
    </row>
    <row r="1361" spans="31:40">
      <c r="AE1361" t="str">
        <f t="shared" si="90"/>
        <v>Not includedNot Include29</v>
      </c>
      <c r="AF1361" t="str">
        <f t="shared" si="88"/>
        <v>Not included</v>
      </c>
      <c r="AG1361" s="100" t="s">
        <v>463</v>
      </c>
      <c r="AH1361" s="100" t="s">
        <v>189</v>
      </c>
      <c r="AI1361" s="100" t="s">
        <v>1522</v>
      </c>
      <c r="AJ1361">
        <f t="shared" si="91"/>
        <v>29</v>
      </c>
      <c r="AK1361" t="str">
        <f t="shared" si="89"/>
        <v>Not Include</v>
      </c>
      <c r="AN1361" t="s">
        <v>724</v>
      </c>
    </row>
    <row r="1362" spans="31:40">
      <c r="AE1362" t="str">
        <f t="shared" si="90"/>
        <v>Not includedNot Include30</v>
      </c>
      <c r="AF1362" t="str">
        <f t="shared" si="88"/>
        <v>Not included</v>
      </c>
      <c r="AG1362" s="100" t="s">
        <v>463</v>
      </c>
      <c r="AH1362" s="100" t="s">
        <v>189</v>
      </c>
      <c r="AI1362" s="100" t="s">
        <v>1523</v>
      </c>
      <c r="AJ1362">
        <f t="shared" si="91"/>
        <v>30</v>
      </c>
      <c r="AK1362" t="str">
        <f t="shared" si="89"/>
        <v>Not Include</v>
      </c>
      <c r="AN1362" t="s">
        <v>724</v>
      </c>
    </row>
    <row r="1363" spans="31:40">
      <c r="AE1363" t="str">
        <f t="shared" si="90"/>
        <v>Not includedNot Include31</v>
      </c>
      <c r="AF1363" t="str">
        <f t="shared" si="88"/>
        <v>Not included</v>
      </c>
      <c r="AG1363" s="100" t="s">
        <v>463</v>
      </c>
      <c r="AH1363" s="100" t="s">
        <v>189</v>
      </c>
      <c r="AI1363" s="100" t="s">
        <v>1524</v>
      </c>
      <c r="AJ1363">
        <f t="shared" si="91"/>
        <v>31</v>
      </c>
      <c r="AK1363" t="str">
        <f t="shared" si="89"/>
        <v>Not Include</v>
      </c>
      <c r="AN1363" t="s">
        <v>724</v>
      </c>
    </row>
    <row r="1364" spans="31:40">
      <c r="AE1364" t="str">
        <f t="shared" si="90"/>
        <v>Not includedNot Include32</v>
      </c>
      <c r="AF1364" t="str">
        <f t="shared" si="88"/>
        <v>Not included</v>
      </c>
      <c r="AG1364" s="100" t="s">
        <v>463</v>
      </c>
      <c r="AH1364" s="100" t="s">
        <v>189</v>
      </c>
      <c r="AI1364" s="100" t="s">
        <v>878</v>
      </c>
      <c r="AJ1364">
        <f t="shared" si="91"/>
        <v>32</v>
      </c>
      <c r="AK1364" t="str">
        <f t="shared" si="89"/>
        <v>Not Include</v>
      </c>
      <c r="AN1364" t="s">
        <v>724</v>
      </c>
    </row>
    <row r="1365" spans="31:40">
      <c r="AE1365" t="str">
        <f t="shared" si="90"/>
        <v>Not includedNot Include33</v>
      </c>
      <c r="AF1365" t="str">
        <f t="shared" si="88"/>
        <v>Not included</v>
      </c>
      <c r="AG1365" s="100" t="s">
        <v>463</v>
      </c>
      <c r="AH1365" s="100" t="s">
        <v>189</v>
      </c>
      <c r="AI1365" s="100" t="s">
        <v>1525</v>
      </c>
      <c r="AJ1365">
        <f t="shared" si="91"/>
        <v>33</v>
      </c>
      <c r="AK1365" t="str">
        <f t="shared" si="89"/>
        <v>Not Include</v>
      </c>
      <c r="AN1365" t="s">
        <v>724</v>
      </c>
    </row>
    <row r="1366" spans="31:40">
      <c r="AE1366" t="str">
        <f t="shared" si="90"/>
        <v>Not includedNot Include34</v>
      </c>
      <c r="AF1366" t="str">
        <f t="shared" si="88"/>
        <v>Not included</v>
      </c>
      <c r="AG1366" s="100" t="s">
        <v>463</v>
      </c>
      <c r="AH1366" s="100" t="s">
        <v>189</v>
      </c>
      <c r="AI1366" s="100" t="s">
        <v>1526</v>
      </c>
      <c r="AJ1366">
        <f t="shared" si="91"/>
        <v>34</v>
      </c>
      <c r="AK1366" t="str">
        <f t="shared" si="89"/>
        <v>Not Include</v>
      </c>
      <c r="AN1366" t="s">
        <v>724</v>
      </c>
    </row>
    <row r="1367" spans="31:40">
      <c r="AE1367" t="str">
        <f t="shared" si="90"/>
        <v>Not includedNot Include35</v>
      </c>
      <c r="AF1367" t="str">
        <f t="shared" si="88"/>
        <v>Not included</v>
      </c>
      <c r="AG1367" s="100" t="s">
        <v>463</v>
      </c>
      <c r="AH1367" s="100" t="s">
        <v>189</v>
      </c>
      <c r="AI1367" s="100" t="s">
        <v>267</v>
      </c>
      <c r="AJ1367">
        <f t="shared" si="91"/>
        <v>35</v>
      </c>
      <c r="AK1367" t="str">
        <f t="shared" si="89"/>
        <v>Not Include</v>
      </c>
      <c r="AN1367" t="s">
        <v>724</v>
      </c>
    </row>
    <row r="1368" spans="31:40">
      <c r="AE1368" t="str">
        <f t="shared" si="90"/>
        <v>Not includedNot Include36</v>
      </c>
      <c r="AF1368" t="str">
        <f t="shared" si="88"/>
        <v>Not included</v>
      </c>
      <c r="AG1368" s="100" t="s">
        <v>463</v>
      </c>
      <c r="AH1368" s="100" t="s">
        <v>189</v>
      </c>
      <c r="AI1368" s="100" t="s">
        <v>1210</v>
      </c>
      <c r="AJ1368">
        <f t="shared" si="91"/>
        <v>36</v>
      </c>
      <c r="AK1368" t="str">
        <f t="shared" si="89"/>
        <v>Not Include</v>
      </c>
      <c r="AN1368" t="s">
        <v>724</v>
      </c>
    </row>
    <row r="1369" spans="31:40">
      <c r="AE1369" t="str">
        <f t="shared" si="90"/>
        <v>Not includedNot Include37</v>
      </c>
      <c r="AF1369" t="str">
        <f t="shared" si="88"/>
        <v>Not included</v>
      </c>
      <c r="AG1369" s="100" t="s">
        <v>463</v>
      </c>
      <c r="AH1369" s="100" t="s">
        <v>189</v>
      </c>
      <c r="AI1369" s="100" t="s">
        <v>1528</v>
      </c>
      <c r="AJ1369">
        <f t="shared" si="91"/>
        <v>37</v>
      </c>
      <c r="AK1369" t="str">
        <f t="shared" si="89"/>
        <v>Not Include</v>
      </c>
      <c r="AN1369" t="s">
        <v>724</v>
      </c>
    </row>
    <row r="1370" spans="31:40">
      <c r="AE1370" t="str">
        <f t="shared" si="90"/>
        <v>Not includedNot Include38</v>
      </c>
      <c r="AF1370" t="str">
        <f t="shared" si="88"/>
        <v>Not included</v>
      </c>
      <c r="AG1370" s="100" t="s">
        <v>463</v>
      </c>
      <c r="AH1370" s="100" t="s">
        <v>189</v>
      </c>
      <c r="AI1370" s="100" t="s">
        <v>777</v>
      </c>
      <c r="AJ1370">
        <f t="shared" si="91"/>
        <v>38</v>
      </c>
      <c r="AK1370" t="str">
        <f t="shared" si="89"/>
        <v>Not Include</v>
      </c>
      <c r="AN1370" t="s">
        <v>724</v>
      </c>
    </row>
    <row r="1371" spans="31:40">
      <c r="AE1371" t="str">
        <f t="shared" si="90"/>
        <v>Not includedNot Include39</v>
      </c>
      <c r="AF1371" t="str">
        <f t="shared" si="88"/>
        <v>Not included</v>
      </c>
      <c r="AG1371" s="100" t="s">
        <v>463</v>
      </c>
      <c r="AH1371" s="100" t="s">
        <v>189</v>
      </c>
      <c r="AI1371" s="100" t="s">
        <v>1527</v>
      </c>
      <c r="AJ1371">
        <f t="shared" si="91"/>
        <v>39</v>
      </c>
      <c r="AK1371" t="str">
        <f t="shared" si="89"/>
        <v>Not Include</v>
      </c>
      <c r="AN1371" t="s">
        <v>724</v>
      </c>
    </row>
    <row r="1372" spans="31:40">
      <c r="AE1372" t="str">
        <f t="shared" si="90"/>
        <v>Not includedNot Include40</v>
      </c>
      <c r="AF1372" t="str">
        <f t="shared" si="88"/>
        <v>Not included</v>
      </c>
      <c r="AG1372" s="100" t="s">
        <v>463</v>
      </c>
      <c r="AH1372" s="100" t="s">
        <v>189</v>
      </c>
      <c r="AI1372" s="100" t="s">
        <v>1529</v>
      </c>
      <c r="AJ1372">
        <f t="shared" si="91"/>
        <v>40</v>
      </c>
      <c r="AK1372" t="str">
        <f t="shared" si="89"/>
        <v>Not Include</v>
      </c>
      <c r="AN1372" t="s">
        <v>724</v>
      </c>
    </row>
    <row r="1373" spans="31:40">
      <c r="AE1373" t="str">
        <f t="shared" si="90"/>
        <v>Not includedNot Include41</v>
      </c>
      <c r="AF1373" t="str">
        <f t="shared" si="88"/>
        <v>Not included</v>
      </c>
      <c r="AG1373" s="100" t="s">
        <v>463</v>
      </c>
      <c r="AH1373" s="100" t="s">
        <v>189</v>
      </c>
      <c r="AI1373" s="100" t="s">
        <v>1530</v>
      </c>
      <c r="AJ1373">
        <f t="shared" si="91"/>
        <v>41</v>
      </c>
      <c r="AK1373" t="str">
        <f t="shared" si="89"/>
        <v>Not Include</v>
      </c>
      <c r="AN1373" t="s">
        <v>724</v>
      </c>
    </row>
    <row r="1374" spans="31:40">
      <c r="AE1374" t="str">
        <f t="shared" si="90"/>
        <v>Not includedNot Include42</v>
      </c>
      <c r="AF1374" t="str">
        <f t="shared" si="88"/>
        <v>Not included</v>
      </c>
      <c r="AG1374" s="100" t="s">
        <v>463</v>
      </c>
      <c r="AH1374" s="100" t="s">
        <v>189</v>
      </c>
      <c r="AI1374" s="100" t="s">
        <v>1531</v>
      </c>
      <c r="AJ1374">
        <f t="shared" si="91"/>
        <v>42</v>
      </c>
      <c r="AK1374" t="str">
        <f t="shared" si="89"/>
        <v>Not Include</v>
      </c>
      <c r="AN1374" t="s">
        <v>724</v>
      </c>
    </row>
    <row r="1375" spans="31:40">
      <c r="AE1375" t="str">
        <f t="shared" si="90"/>
        <v>Not includedNot Include43</v>
      </c>
      <c r="AF1375" t="str">
        <f t="shared" si="88"/>
        <v>Not included</v>
      </c>
      <c r="AG1375" s="100" t="s">
        <v>463</v>
      </c>
      <c r="AH1375" s="100" t="s">
        <v>189</v>
      </c>
      <c r="AI1375" s="100" t="s">
        <v>1030</v>
      </c>
      <c r="AJ1375">
        <f t="shared" si="91"/>
        <v>43</v>
      </c>
      <c r="AK1375" t="str">
        <f t="shared" si="89"/>
        <v>Not Include</v>
      </c>
      <c r="AN1375" t="s">
        <v>724</v>
      </c>
    </row>
    <row r="1376" spans="31:40">
      <c r="AE1376" t="str">
        <f t="shared" si="90"/>
        <v>Not includedNot Include44</v>
      </c>
      <c r="AF1376" t="str">
        <f t="shared" si="88"/>
        <v>Not included</v>
      </c>
      <c r="AG1376" s="100" t="s">
        <v>463</v>
      </c>
      <c r="AH1376" s="100" t="s">
        <v>189</v>
      </c>
      <c r="AI1376" s="100" t="s">
        <v>1533</v>
      </c>
      <c r="AJ1376">
        <f t="shared" si="91"/>
        <v>44</v>
      </c>
      <c r="AK1376" t="str">
        <f t="shared" si="89"/>
        <v>Not Include</v>
      </c>
      <c r="AN1376" t="s">
        <v>724</v>
      </c>
    </row>
    <row r="1377" spans="31:40">
      <c r="AE1377" t="str">
        <f t="shared" si="90"/>
        <v>Not includedNot Include45</v>
      </c>
      <c r="AF1377" t="str">
        <f t="shared" si="88"/>
        <v>Not included</v>
      </c>
      <c r="AG1377" s="100" t="s">
        <v>463</v>
      </c>
      <c r="AH1377" s="100" t="s">
        <v>189</v>
      </c>
      <c r="AI1377" s="100" t="s">
        <v>1534</v>
      </c>
      <c r="AJ1377">
        <f t="shared" si="91"/>
        <v>45</v>
      </c>
      <c r="AK1377" t="str">
        <f t="shared" si="89"/>
        <v>Not Include</v>
      </c>
      <c r="AN1377" t="s">
        <v>724</v>
      </c>
    </row>
    <row r="1378" spans="31:40">
      <c r="AE1378" t="str">
        <f t="shared" si="90"/>
        <v>Not includedNot Include46</v>
      </c>
      <c r="AF1378" t="str">
        <f t="shared" si="88"/>
        <v>Not included</v>
      </c>
      <c r="AG1378" s="100" t="s">
        <v>463</v>
      </c>
      <c r="AH1378" s="100" t="s">
        <v>189</v>
      </c>
      <c r="AI1378" s="100" t="s">
        <v>1535</v>
      </c>
      <c r="AJ1378">
        <f t="shared" si="91"/>
        <v>46</v>
      </c>
      <c r="AK1378" t="str">
        <f t="shared" si="89"/>
        <v>Not Include</v>
      </c>
      <c r="AN1378" t="s">
        <v>724</v>
      </c>
    </row>
    <row r="1379" spans="31:40">
      <c r="AE1379" t="str">
        <f t="shared" si="90"/>
        <v>Not includedNot Include47</v>
      </c>
      <c r="AF1379" t="str">
        <f t="shared" si="88"/>
        <v>Not included</v>
      </c>
      <c r="AG1379" s="100" t="s">
        <v>463</v>
      </c>
      <c r="AH1379" s="100" t="s">
        <v>189</v>
      </c>
      <c r="AI1379" s="100" t="s">
        <v>1537</v>
      </c>
      <c r="AJ1379">
        <f t="shared" si="91"/>
        <v>47</v>
      </c>
      <c r="AK1379" t="str">
        <f t="shared" si="89"/>
        <v>Not Include</v>
      </c>
      <c r="AN1379" t="s">
        <v>724</v>
      </c>
    </row>
    <row r="1380" spans="31:40">
      <c r="AE1380" t="str">
        <f t="shared" si="90"/>
        <v>Not includedNot Include48</v>
      </c>
      <c r="AF1380" t="str">
        <f t="shared" si="88"/>
        <v>Not included</v>
      </c>
      <c r="AG1380" s="100" t="s">
        <v>463</v>
      </c>
      <c r="AH1380" s="100" t="s">
        <v>189</v>
      </c>
      <c r="AI1380" s="100" t="s">
        <v>1538</v>
      </c>
      <c r="AJ1380">
        <f t="shared" si="91"/>
        <v>48</v>
      </c>
      <c r="AK1380" t="str">
        <f t="shared" si="89"/>
        <v>Not Include</v>
      </c>
      <c r="AN1380" t="s">
        <v>724</v>
      </c>
    </row>
    <row r="1381" spans="31:40">
      <c r="AE1381" t="str">
        <f t="shared" si="90"/>
        <v>Not includedNot Include49</v>
      </c>
      <c r="AF1381" t="str">
        <f t="shared" si="88"/>
        <v>Not included</v>
      </c>
      <c r="AG1381" s="100" t="s">
        <v>463</v>
      </c>
      <c r="AH1381" s="100" t="s">
        <v>189</v>
      </c>
      <c r="AI1381" s="100" t="s">
        <v>1539</v>
      </c>
      <c r="AJ1381">
        <f t="shared" si="91"/>
        <v>49</v>
      </c>
      <c r="AK1381" t="str">
        <f t="shared" si="89"/>
        <v>Not Include</v>
      </c>
      <c r="AN1381" t="s">
        <v>724</v>
      </c>
    </row>
    <row r="1382" spans="31:40">
      <c r="AE1382" t="str">
        <f t="shared" si="90"/>
        <v>Not includedNot Include50</v>
      </c>
      <c r="AF1382" t="str">
        <f t="shared" si="88"/>
        <v>Not included</v>
      </c>
      <c r="AG1382" s="100" t="s">
        <v>463</v>
      </c>
      <c r="AH1382" s="100" t="s">
        <v>189</v>
      </c>
      <c r="AI1382" s="100" t="s">
        <v>1540</v>
      </c>
      <c r="AJ1382">
        <f t="shared" si="91"/>
        <v>50</v>
      </c>
      <c r="AK1382" t="str">
        <f t="shared" si="89"/>
        <v>Not Include</v>
      </c>
      <c r="AN1382" t="s">
        <v>724</v>
      </c>
    </row>
    <row r="1383" spans="31:40">
      <c r="AE1383" t="str">
        <f t="shared" si="90"/>
        <v>Not includedNot Include51</v>
      </c>
      <c r="AF1383" t="str">
        <f t="shared" si="88"/>
        <v>Not included</v>
      </c>
      <c r="AG1383" s="100" t="s">
        <v>463</v>
      </c>
      <c r="AH1383" s="100" t="s">
        <v>189</v>
      </c>
      <c r="AI1383" s="100" t="s">
        <v>859</v>
      </c>
      <c r="AJ1383">
        <f t="shared" si="91"/>
        <v>51</v>
      </c>
      <c r="AK1383" t="str">
        <f t="shared" si="89"/>
        <v>Not Include</v>
      </c>
      <c r="AN1383" t="s">
        <v>724</v>
      </c>
    </row>
    <row r="1384" spans="31:40">
      <c r="AE1384" t="str">
        <f t="shared" si="90"/>
        <v>Not includedNot Include52</v>
      </c>
      <c r="AF1384" t="str">
        <f t="shared" si="88"/>
        <v>Not included</v>
      </c>
      <c r="AG1384" s="100" t="s">
        <v>463</v>
      </c>
      <c r="AH1384" s="100" t="s">
        <v>189</v>
      </c>
      <c r="AI1384" s="100" t="s">
        <v>860</v>
      </c>
      <c r="AJ1384">
        <f t="shared" si="91"/>
        <v>52</v>
      </c>
      <c r="AK1384" t="str">
        <f t="shared" si="89"/>
        <v>Not Include</v>
      </c>
      <c r="AN1384" t="s">
        <v>724</v>
      </c>
    </row>
    <row r="1385" spans="31:40">
      <c r="AE1385" t="str">
        <f t="shared" si="90"/>
        <v>Not includedNot Include53</v>
      </c>
      <c r="AF1385" t="str">
        <f t="shared" si="88"/>
        <v>Not included</v>
      </c>
      <c r="AG1385" s="100" t="s">
        <v>463</v>
      </c>
      <c r="AH1385" s="100" t="s">
        <v>189</v>
      </c>
      <c r="AI1385" s="100" t="s">
        <v>1541</v>
      </c>
      <c r="AJ1385">
        <f t="shared" si="91"/>
        <v>53</v>
      </c>
      <c r="AK1385" t="str">
        <f t="shared" si="89"/>
        <v>Not Include</v>
      </c>
      <c r="AN1385" t="s">
        <v>724</v>
      </c>
    </row>
    <row r="1386" spans="31:40">
      <c r="AE1386" t="str">
        <f t="shared" si="90"/>
        <v>Not includedNot Include54</v>
      </c>
      <c r="AF1386" t="str">
        <f t="shared" si="88"/>
        <v>Not included</v>
      </c>
      <c r="AG1386" s="100" t="s">
        <v>463</v>
      </c>
      <c r="AH1386" s="100" t="s">
        <v>189</v>
      </c>
      <c r="AI1386" s="100" t="s">
        <v>1542</v>
      </c>
      <c r="AJ1386">
        <f t="shared" si="91"/>
        <v>54</v>
      </c>
      <c r="AK1386" t="str">
        <f t="shared" si="89"/>
        <v>Not Include</v>
      </c>
      <c r="AN1386" t="s">
        <v>724</v>
      </c>
    </row>
    <row r="1387" spans="31:40">
      <c r="AE1387" t="str">
        <f t="shared" si="90"/>
        <v>Not includedNot Include55</v>
      </c>
      <c r="AF1387" t="str">
        <f t="shared" si="88"/>
        <v>Not included</v>
      </c>
      <c r="AG1387" s="100" t="s">
        <v>463</v>
      </c>
      <c r="AH1387" s="100" t="s">
        <v>189</v>
      </c>
      <c r="AI1387" s="100" t="s">
        <v>1543</v>
      </c>
      <c r="AJ1387">
        <f t="shared" si="91"/>
        <v>55</v>
      </c>
      <c r="AK1387" t="str">
        <f t="shared" si="89"/>
        <v>Not Include</v>
      </c>
      <c r="AN1387" t="s">
        <v>724</v>
      </c>
    </row>
    <row r="1388" spans="31:40">
      <c r="AE1388" t="str">
        <f t="shared" si="90"/>
        <v>Not includedNot Include56</v>
      </c>
      <c r="AF1388" t="str">
        <f t="shared" si="88"/>
        <v>Not included</v>
      </c>
      <c r="AG1388" s="100" t="s">
        <v>463</v>
      </c>
      <c r="AH1388" s="100" t="s">
        <v>189</v>
      </c>
      <c r="AI1388" s="100" t="s">
        <v>350</v>
      </c>
      <c r="AJ1388">
        <f t="shared" si="91"/>
        <v>56</v>
      </c>
      <c r="AK1388" t="str">
        <f t="shared" si="89"/>
        <v>Not Include</v>
      </c>
      <c r="AN1388" t="s">
        <v>724</v>
      </c>
    </row>
    <row r="1389" spans="31:40">
      <c r="AE1389" t="str">
        <f t="shared" si="90"/>
        <v>Not includedNot Include57</v>
      </c>
      <c r="AF1389" t="str">
        <f t="shared" si="88"/>
        <v>Not included</v>
      </c>
      <c r="AG1389" s="100" t="s">
        <v>463</v>
      </c>
      <c r="AH1389" s="100" t="s">
        <v>189</v>
      </c>
      <c r="AI1389" s="100" t="s">
        <v>1544</v>
      </c>
      <c r="AJ1389">
        <f t="shared" si="91"/>
        <v>57</v>
      </c>
      <c r="AK1389" t="str">
        <f t="shared" si="89"/>
        <v>Not Include</v>
      </c>
      <c r="AN1389" t="s">
        <v>724</v>
      </c>
    </row>
    <row r="1390" spans="31:40">
      <c r="AE1390" t="str">
        <f t="shared" si="90"/>
        <v>Not includedNot Include58</v>
      </c>
      <c r="AF1390" t="str">
        <f t="shared" si="88"/>
        <v>Not included</v>
      </c>
      <c r="AG1390" s="100" t="s">
        <v>463</v>
      </c>
      <c r="AH1390" s="100" t="s">
        <v>189</v>
      </c>
      <c r="AI1390" s="100" t="s">
        <v>1545</v>
      </c>
      <c r="AJ1390">
        <f t="shared" si="91"/>
        <v>58</v>
      </c>
      <c r="AK1390" t="str">
        <f t="shared" si="89"/>
        <v>Not Include</v>
      </c>
      <c r="AN1390" t="s">
        <v>724</v>
      </c>
    </row>
    <row r="1391" spans="31:40">
      <c r="AE1391" t="str">
        <f t="shared" si="90"/>
        <v>Not includedNot Include59</v>
      </c>
      <c r="AF1391" t="str">
        <f t="shared" si="88"/>
        <v>Not included</v>
      </c>
      <c r="AG1391" s="100" t="s">
        <v>463</v>
      </c>
      <c r="AH1391" s="100" t="s">
        <v>189</v>
      </c>
      <c r="AI1391" s="100" t="s">
        <v>864</v>
      </c>
      <c r="AJ1391">
        <f t="shared" si="91"/>
        <v>59</v>
      </c>
      <c r="AK1391" t="str">
        <f t="shared" si="89"/>
        <v>Not Include</v>
      </c>
      <c r="AN1391" t="s">
        <v>724</v>
      </c>
    </row>
    <row r="1392" spans="31:40">
      <c r="AE1392" t="str">
        <f t="shared" si="90"/>
        <v>Not includedNot Include60</v>
      </c>
      <c r="AF1392" t="str">
        <f t="shared" si="88"/>
        <v>Not included</v>
      </c>
      <c r="AG1392" s="100" t="s">
        <v>463</v>
      </c>
      <c r="AH1392" s="100" t="s">
        <v>189</v>
      </c>
      <c r="AI1392" s="100" t="s">
        <v>1547</v>
      </c>
      <c r="AJ1392">
        <f t="shared" si="91"/>
        <v>60</v>
      </c>
      <c r="AK1392" t="str">
        <f t="shared" si="89"/>
        <v>Not Include</v>
      </c>
      <c r="AN1392" t="s">
        <v>724</v>
      </c>
    </row>
    <row r="1393" spans="31:40">
      <c r="AE1393" t="str">
        <f t="shared" si="90"/>
        <v>Not includedNot Include61</v>
      </c>
      <c r="AF1393" t="str">
        <f t="shared" si="88"/>
        <v>Not included</v>
      </c>
      <c r="AG1393" s="100" t="s">
        <v>463</v>
      </c>
      <c r="AH1393" s="100" t="s">
        <v>189</v>
      </c>
      <c r="AI1393" s="100" t="s">
        <v>1548</v>
      </c>
      <c r="AJ1393">
        <f t="shared" si="91"/>
        <v>61</v>
      </c>
      <c r="AK1393" t="str">
        <f t="shared" si="89"/>
        <v>Not Include</v>
      </c>
      <c r="AN1393" t="s">
        <v>724</v>
      </c>
    </row>
    <row r="1394" spans="31:40">
      <c r="AE1394" t="str">
        <f t="shared" si="90"/>
        <v>Not includedNot Include62</v>
      </c>
      <c r="AF1394" t="str">
        <f t="shared" si="88"/>
        <v>Not included</v>
      </c>
      <c r="AG1394" s="100" t="s">
        <v>463</v>
      </c>
      <c r="AH1394" s="100" t="s">
        <v>189</v>
      </c>
      <c r="AI1394" s="100" t="s">
        <v>1546</v>
      </c>
      <c r="AJ1394">
        <f t="shared" si="91"/>
        <v>62</v>
      </c>
      <c r="AK1394" t="str">
        <f t="shared" si="89"/>
        <v>Not Include</v>
      </c>
      <c r="AN1394" t="s">
        <v>724</v>
      </c>
    </row>
    <row r="1395" spans="31:40">
      <c r="AE1395" t="str">
        <f t="shared" si="90"/>
        <v>Not includedNot Include63</v>
      </c>
      <c r="AF1395" t="str">
        <f t="shared" si="88"/>
        <v>Not included</v>
      </c>
      <c r="AG1395" s="100" t="s">
        <v>463</v>
      </c>
      <c r="AH1395" s="100" t="s">
        <v>189</v>
      </c>
      <c r="AI1395" s="100" t="s">
        <v>1549</v>
      </c>
      <c r="AJ1395">
        <f t="shared" si="91"/>
        <v>63</v>
      </c>
      <c r="AK1395" t="str">
        <f t="shared" si="89"/>
        <v>Not Include</v>
      </c>
      <c r="AN1395" t="s">
        <v>724</v>
      </c>
    </row>
    <row r="1396" spans="31:40">
      <c r="AE1396" t="str">
        <f t="shared" si="90"/>
        <v>Not includedNot Include64</v>
      </c>
      <c r="AF1396" t="str">
        <f t="shared" si="88"/>
        <v>Not included</v>
      </c>
      <c r="AG1396" s="100" t="s">
        <v>463</v>
      </c>
      <c r="AH1396" s="100" t="s">
        <v>189</v>
      </c>
      <c r="AI1396" s="100" t="s">
        <v>1289</v>
      </c>
      <c r="AJ1396">
        <f t="shared" si="91"/>
        <v>64</v>
      </c>
      <c r="AK1396" t="str">
        <f t="shared" si="89"/>
        <v>Not Include</v>
      </c>
      <c r="AN1396" t="s">
        <v>724</v>
      </c>
    </row>
    <row r="1397" spans="31:40">
      <c r="AE1397" t="str">
        <f t="shared" si="90"/>
        <v>Not includedNot Include65</v>
      </c>
      <c r="AF1397" t="str">
        <f t="shared" si="88"/>
        <v>Not included</v>
      </c>
      <c r="AG1397" s="100" t="s">
        <v>463</v>
      </c>
      <c r="AH1397" s="100" t="s">
        <v>189</v>
      </c>
      <c r="AI1397" s="100" t="s">
        <v>1551</v>
      </c>
      <c r="AJ1397">
        <f t="shared" si="91"/>
        <v>65</v>
      </c>
      <c r="AK1397" t="str">
        <f t="shared" si="89"/>
        <v>Not Include</v>
      </c>
      <c r="AN1397" t="s">
        <v>724</v>
      </c>
    </row>
    <row r="1398" spans="31:40">
      <c r="AE1398" t="str">
        <f t="shared" si="90"/>
        <v>Not includedNot Include66</v>
      </c>
      <c r="AF1398" t="str">
        <f t="shared" si="88"/>
        <v>Not included</v>
      </c>
      <c r="AG1398" s="100" t="s">
        <v>463</v>
      </c>
      <c r="AH1398" s="100" t="s">
        <v>189</v>
      </c>
      <c r="AI1398" s="100" t="s">
        <v>1349</v>
      </c>
      <c r="AJ1398">
        <f t="shared" si="91"/>
        <v>66</v>
      </c>
      <c r="AK1398" t="str">
        <f t="shared" si="89"/>
        <v>Not Include</v>
      </c>
      <c r="AN1398" t="s">
        <v>724</v>
      </c>
    </row>
    <row r="1399" spans="31:40">
      <c r="AE1399" t="str">
        <f t="shared" si="90"/>
        <v>Not includedNot Include67</v>
      </c>
      <c r="AF1399" t="str">
        <f t="shared" si="88"/>
        <v>Not included</v>
      </c>
      <c r="AG1399" s="100" t="s">
        <v>463</v>
      </c>
      <c r="AH1399" s="100" t="s">
        <v>189</v>
      </c>
      <c r="AI1399" s="100" t="s">
        <v>1552</v>
      </c>
      <c r="AJ1399">
        <f t="shared" si="91"/>
        <v>67</v>
      </c>
      <c r="AK1399" t="str">
        <f t="shared" si="89"/>
        <v>Not Include</v>
      </c>
      <c r="AN1399" t="s">
        <v>724</v>
      </c>
    </row>
    <row r="1400" spans="31:40">
      <c r="AE1400" t="str">
        <f t="shared" si="90"/>
        <v>Not includedNot Include68</v>
      </c>
      <c r="AF1400" t="str">
        <f t="shared" si="88"/>
        <v>Not included</v>
      </c>
      <c r="AG1400" s="100" t="s">
        <v>463</v>
      </c>
      <c r="AH1400" s="100" t="s">
        <v>189</v>
      </c>
      <c r="AI1400" s="100" t="s">
        <v>1554</v>
      </c>
      <c r="AJ1400">
        <f t="shared" si="91"/>
        <v>68</v>
      </c>
      <c r="AK1400" t="str">
        <f t="shared" si="89"/>
        <v>Not Include</v>
      </c>
      <c r="AN1400" t="s">
        <v>724</v>
      </c>
    </row>
    <row r="1401" spans="31:40">
      <c r="AE1401" t="str">
        <f t="shared" si="90"/>
        <v>Not includedNot Include69</v>
      </c>
      <c r="AF1401" t="str">
        <f t="shared" si="88"/>
        <v>Not included</v>
      </c>
      <c r="AG1401" s="100" t="s">
        <v>463</v>
      </c>
      <c r="AH1401" s="100" t="s">
        <v>189</v>
      </c>
      <c r="AI1401" s="100" t="s">
        <v>111</v>
      </c>
      <c r="AJ1401">
        <f t="shared" si="91"/>
        <v>69</v>
      </c>
      <c r="AK1401" t="str">
        <f t="shared" si="89"/>
        <v>Not Include</v>
      </c>
      <c r="AN1401" t="s">
        <v>724</v>
      </c>
    </row>
    <row r="1402" spans="31:40">
      <c r="AE1402" t="str">
        <f t="shared" si="90"/>
        <v>Not includedNot Include70</v>
      </c>
      <c r="AF1402" t="str">
        <f t="shared" si="88"/>
        <v>Not included</v>
      </c>
      <c r="AG1402" s="100" t="s">
        <v>463</v>
      </c>
      <c r="AH1402" s="100" t="s">
        <v>189</v>
      </c>
      <c r="AI1402" s="100" t="s">
        <v>1556</v>
      </c>
      <c r="AJ1402">
        <f t="shared" si="91"/>
        <v>70</v>
      </c>
      <c r="AK1402" t="str">
        <f t="shared" si="89"/>
        <v>Not Include</v>
      </c>
      <c r="AN1402" t="s">
        <v>724</v>
      </c>
    </row>
    <row r="1403" spans="31:40">
      <c r="AE1403" t="str">
        <f t="shared" si="90"/>
        <v>Not includedNot Include71</v>
      </c>
      <c r="AF1403" t="str">
        <f t="shared" si="88"/>
        <v>Not included</v>
      </c>
      <c r="AG1403" s="100" t="s">
        <v>463</v>
      </c>
      <c r="AH1403" s="100" t="s">
        <v>189</v>
      </c>
      <c r="AI1403" s="100" t="s">
        <v>1557</v>
      </c>
      <c r="AJ1403">
        <f t="shared" si="91"/>
        <v>71</v>
      </c>
      <c r="AK1403" t="str">
        <f t="shared" si="89"/>
        <v>Not Include</v>
      </c>
      <c r="AN1403" t="s">
        <v>724</v>
      </c>
    </row>
    <row r="1404" spans="31:40">
      <c r="AE1404" t="str">
        <f t="shared" si="90"/>
        <v>Not includedNot Include72</v>
      </c>
      <c r="AF1404" t="str">
        <f t="shared" si="88"/>
        <v>Not included</v>
      </c>
      <c r="AG1404" s="100" t="s">
        <v>463</v>
      </c>
      <c r="AH1404" s="100" t="s">
        <v>189</v>
      </c>
      <c r="AI1404" s="100" t="s">
        <v>1230</v>
      </c>
      <c r="AJ1404">
        <f t="shared" si="91"/>
        <v>72</v>
      </c>
      <c r="AK1404" t="str">
        <f t="shared" si="89"/>
        <v>Not Include</v>
      </c>
      <c r="AN1404" t="s">
        <v>724</v>
      </c>
    </row>
    <row r="1405" spans="31:40">
      <c r="AE1405" t="str">
        <f t="shared" si="90"/>
        <v>Not includedNot Include73</v>
      </c>
      <c r="AF1405" t="str">
        <f t="shared" si="88"/>
        <v>Not included</v>
      </c>
      <c r="AG1405" s="100" t="s">
        <v>463</v>
      </c>
      <c r="AH1405" s="100" t="s">
        <v>189</v>
      </c>
      <c r="AI1405" s="100" t="s">
        <v>1559</v>
      </c>
      <c r="AJ1405">
        <f t="shared" si="91"/>
        <v>73</v>
      </c>
      <c r="AK1405" t="str">
        <f t="shared" si="89"/>
        <v>Not Include</v>
      </c>
      <c r="AN1405" t="s">
        <v>724</v>
      </c>
    </row>
    <row r="1406" spans="31:40">
      <c r="AE1406" t="str">
        <f t="shared" si="90"/>
        <v>Not includedNot Include1</v>
      </c>
      <c r="AF1406" t="str">
        <f t="shared" si="88"/>
        <v>Not included</v>
      </c>
      <c r="AG1406" s="100" t="s">
        <v>467</v>
      </c>
      <c r="AH1406" s="100" t="s">
        <v>648</v>
      </c>
      <c r="AI1406" s="100" t="s">
        <v>1235</v>
      </c>
      <c r="AJ1406">
        <f t="shared" si="91"/>
        <v>1</v>
      </c>
      <c r="AK1406" t="str">
        <f t="shared" si="89"/>
        <v>Not Include</v>
      </c>
      <c r="AN1406" t="s">
        <v>724</v>
      </c>
    </row>
    <row r="1407" spans="31:40">
      <c r="AE1407" t="str">
        <f t="shared" si="90"/>
        <v>Not includedNot Include2</v>
      </c>
      <c r="AF1407" t="str">
        <f t="shared" si="88"/>
        <v>Not included</v>
      </c>
      <c r="AG1407" s="100" t="s">
        <v>467</v>
      </c>
      <c r="AH1407" s="100" t="s">
        <v>648</v>
      </c>
      <c r="AI1407" s="100" t="s">
        <v>1195</v>
      </c>
      <c r="AJ1407">
        <f t="shared" si="91"/>
        <v>2</v>
      </c>
      <c r="AK1407" t="str">
        <f t="shared" si="89"/>
        <v>Not Include</v>
      </c>
      <c r="AN1407" t="s">
        <v>724</v>
      </c>
    </row>
    <row r="1408" spans="31:40">
      <c r="AE1408" t="str">
        <f t="shared" si="90"/>
        <v>Not includedNot Include3</v>
      </c>
      <c r="AF1408" t="str">
        <f t="shared" si="88"/>
        <v>Not included</v>
      </c>
      <c r="AG1408" s="100" t="s">
        <v>467</v>
      </c>
      <c r="AH1408" s="100" t="s">
        <v>648</v>
      </c>
      <c r="AI1408" s="100" t="s">
        <v>786</v>
      </c>
      <c r="AJ1408">
        <f t="shared" si="91"/>
        <v>3</v>
      </c>
      <c r="AK1408" t="str">
        <f t="shared" si="89"/>
        <v>Not Include</v>
      </c>
      <c r="AN1408" t="s">
        <v>724</v>
      </c>
    </row>
    <row r="1409" spans="31:40">
      <c r="AE1409" t="str">
        <f t="shared" si="90"/>
        <v>Not includedNot Include4</v>
      </c>
      <c r="AF1409" t="str">
        <f t="shared" si="88"/>
        <v>Not included</v>
      </c>
      <c r="AG1409" s="100" t="s">
        <v>467</v>
      </c>
      <c r="AH1409" s="100" t="s">
        <v>648</v>
      </c>
      <c r="AI1409" s="100" t="s">
        <v>1396</v>
      </c>
      <c r="AJ1409">
        <f t="shared" si="91"/>
        <v>4</v>
      </c>
      <c r="AK1409" t="str">
        <f t="shared" si="89"/>
        <v>Not Include</v>
      </c>
      <c r="AN1409" t="s">
        <v>724</v>
      </c>
    </row>
    <row r="1410" spans="31:40">
      <c r="AE1410" t="str">
        <f t="shared" si="90"/>
        <v>Not includedNot Include1</v>
      </c>
      <c r="AF1410" t="str">
        <f t="shared" ref="AF1410:AF1473" si="92">IFERROR(VLOOKUP(AG1410,$Z$4:$AA$17,2,FALSE),"Not included")</f>
        <v>Not included</v>
      </c>
      <c r="AG1410" s="100" t="s">
        <v>467</v>
      </c>
      <c r="AH1410" s="100" t="s">
        <v>1186</v>
      </c>
      <c r="AI1410" s="100" t="s">
        <v>1595</v>
      </c>
      <c r="AJ1410">
        <f t="shared" si="91"/>
        <v>1</v>
      </c>
      <c r="AK1410" t="str">
        <f t="shared" ref="AK1410:AK1473" si="93">IF(AF1410="Not included","Not Include",VLOOKUP(AH1410,$AN$3:$AQ$104,3,FALSE))</f>
        <v>Not Include</v>
      </c>
      <c r="AN1410" t="s">
        <v>724</v>
      </c>
    </row>
    <row r="1411" spans="31:40">
      <c r="AE1411" t="str">
        <f t="shared" ref="AE1411:AE1474" si="94">AF1411&amp;AK1411&amp;AJ1411</f>
        <v>Not includedNot Include2</v>
      </c>
      <c r="AF1411" t="str">
        <f t="shared" si="92"/>
        <v>Not included</v>
      </c>
      <c r="AG1411" s="100" t="s">
        <v>467</v>
      </c>
      <c r="AH1411" s="100" t="s">
        <v>1186</v>
      </c>
      <c r="AI1411" s="100" t="s">
        <v>1232</v>
      </c>
      <c r="AJ1411">
        <f t="shared" ref="AJ1411:AJ1474" si="95">IF(AND(AG1411=AG1410,AH1411=AH1410),AJ1410+1,1)</f>
        <v>2</v>
      </c>
      <c r="AK1411" t="str">
        <f t="shared" si="93"/>
        <v>Not Include</v>
      </c>
      <c r="AN1411" t="s">
        <v>724</v>
      </c>
    </row>
    <row r="1412" spans="31:40">
      <c r="AE1412" t="str">
        <f t="shared" si="94"/>
        <v>Not includedNot Include3</v>
      </c>
      <c r="AF1412" t="str">
        <f t="shared" si="92"/>
        <v>Not included</v>
      </c>
      <c r="AG1412" s="100" t="s">
        <v>467</v>
      </c>
      <c r="AH1412" s="100" t="s">
        <v>1186</v>
      </c>
      <c r="AI1412" s="100" t="s">
        <v>1597</v>
      </c>
      <c r="AJ1412">
        <f t="shared" si="95"/>
        <v>3</v>
      </c>
      <c r="AK1412" t="str">
        <f t="shared" si="93"/>
        <v>Not Include</v>
      </c>
      <c r="AN1412" t="s">
        <v>724</v>
      </c>
    </row>
    <row r="1413" spans="31:40">
      <c r="AE1413" t="str">
        <f t="shared" si="94"/>
        <v>Not includedNot Include4</v>
      </c>
      <c r="AF1413" t="str">
        <f t="shared" si="92"/>
        <v>Not included</v>
      </c>
      <c r="AG1413" s="100" t="s">
        <v>467</v>
      </c>
      <c r="AH1413" s="100" t="s">
        <v>1186</v>
      </c>
      <c r="AI1413" s="100" t="s">
        <v>1193</v>
      </c>
      <c r="AJ1413">
        <f t="shared" si="95"/>
        <v>4</v>
      </c>
      <c r="AK1413" t="str">
        <f t="shared" si="93"/>
        <v>Not Include</v>
      </c>
      <c r="AN1413" t="s">
        <v>724</v>
      </c>
    </row>
    <row r="1414" spans="31:40">
      <c r="AE1414" t="str">
        <f t="shared" si="94"/>
        <v>Not includedNot Include5</v>
      </c>
      <c r="AF1414" t="str">
        <f t="shared" si="92"/>
        <v>Not included</v>
      </c>
      <c r="AG1414" s="100" t="s">
        <v>467</v>
      </c>
      <c r="AH1414" s="100" t="s">
        <v>1186</v>
      </c>
      <c r="AI1414" s="100" t="s">
        <v>1310</v>
      </c>
      <c r="AJ1414">
        <f t="shared" si="95"/>
        <v>5</v>
      </c>
      <c r="AK1414" t="str">
        <f t="shared" si="93"/>
        <v>Not Include</v>
      </c>
      <c r="AN1414" t="s">
        <v>724</v>
      </c>
    </row>
    <row r="1415" spans="31:40">
      <c r="AE1415" t="str">
        <f t="shared" si="94"/>
        <v>Not includedNot Include6</v>
      </c>
      <c r="AF1415" t="str">
        <f t="shared" si="92"/>
        <v>Not included</v>
      </c>
      <c r="AG1415" s="100" t="s">
        <v>467</v>
      </c>
      <c r="AH1415" s="100" t="s">
        <v>1186</v>
      </c>
      <c r="AI1415" s="100" t="s">
        <v>833</v>
      </c>
      <c r="AJ1415">
        <f t="shared" si="95"/>
        <v>6</v>
      </c>
      <c r="AK1415" t="str">
        <f t="shared" si="93"/>
        <v>Not Include</v>
      </c>
      <c r="AN1415" t="s">
        <v>724</v>
      </c>
    </row>
    <row r="1416" spans="31:40">
      <c r="AE1416" t="str">
        <f t="shared" si="94"/>
        <v>Not includedNot Include7</v>
      </c>
      <c r="AF1416" t="str">
        <f t="shared" si="92"/>
        <v>Not included</v>
      </c>
      <c r="AG1416" s="100" t="s">
        <v>467</v>
      </c>
      <c r="AH1416" s="100" t="s">
        <v>1186</v>
      </c>
      <c r="AI1416" s="100" t="s">
        <v>1098</v>
      </c>
      <c r="AJ1416">
        <f t="shared" si="95"/>
        <v>7</v>
      </c>
      <c r="AK1416" t="str">
        <f t="shared" si="93"/>
        <v>Not Include</v>
      </c>
      <c r="AN1416" t="s">
        <v>724</v>
      </c>
    </row>
    <row r="1417" spans="31:40">
      <c r="AE1417" t="str">
        <f t="shared" si="94"/>
        <v>Not includedNot Include8</v>
      </c>
      <c r="AF1417" t="str">
        <f t="shared" si="92"/>
        <v>Not included</v>
      </c>
      <c r="AG1417" s="100" t="s">
        <v>467</v>
      </c>
      <c r="AH1417" s="100" t="s">
        <v>1186</v>
      </c>
      <c r="AI1417" s="100" t="s">
        <v>744</v>
      </c>
      <c r="AJ1417">
        <f t="shared" si="95"/>
        <v>8</v>
      </c>
      <c r="AK1417" t="str">
        <f t="shared" si="93"/>
        <v>Not Include</v>
      </c>
      <c r="AN1417" t="s">
        <v>724</v>
      </c>
    </row>
    <row r="1418" spans="31:40">
      <c r="AE1418" t="str">
        <f t="shared" si="94"/>
        <v>Not includedNot Include9</v>
      </c>
      <c r="AF1418" t="str">
        <f t="shared" si="92"/>
        <v>Not included</v>
      </c>
      <c r="AG1418" s="100" t="s">
        <v>467</v>
      </c>
      <c r="AH1418" s="100" t="s">
        <v>1186</v>
      </c>
      <c r="AI1418" s="100" t="s">
        <v>1101</v>
      </c>
      <c r="AJ1418">
        <f t="shared" si="95"/>
        <v>9</v>
      </c>
      <c r="AK1418" t="str">
        <f t="shared" si="93"/>
        <v>Not Include</v>
      </c>
      <c r="AN1418" t="s">
        <v>724</v>
      </c>
    </row>
    <row r="1419" spans="31:40">
      <c r="AE1419" t="str">
        <f t="shared" si="94"/>
        <v>Not includedNot Include10</v>
      </c>
      <c r="AF1419" t="str">
        <f t="shared" si="92"/>
        <v>Not included</v>
      </c>
      <c r="AG1419" s="100" t="s">
        <v>467</v>
      </c>
      <c r="AH1419" s="100" t="s">
        <v>1186</v>
      </c>
      <c r="AI1419" s="100" t="s">
        <v>1148</v>
      </c>
      <c r="AJ1419">
        <f t="shared" si="95"/>
        <v>10</v>
      </c>
      <c r="AK1419" t="str">
        <f t="shared" si="93"/>
        <v>Not Include</v>
      </c>
      <c r="AN1419" t="s">
        <v>724</v>
      </c>
    </row>
    <row r="1420" spans="31:40">
      <c r="AE1420" t="str">
        <f t="shared" si="94"/>
        <v>Not includedNot Include11</v>
      </c>
      <c r="AF1420" t="str">
        <f t="shared" si="92"/>
        <v>Not included</v>
      </c>
      <c r="AG1420" s="100" t="s">
        <v>467</v>
      </c>
      <c r="AH1420" s="100" t="s">
        <v>1186</v>
      </c>
      <c r="AI1420" s="100" t="s">
        <v>756</v>
      </c>
      <c r="AJ1420">
        <f t="shared" si="95"/>
        <v>11</v>
      </c>
      <c r="AK1420" t="str">
        <f t="shared" si="93"/>
        <v>Not Include</v>
      </c>
      <c r="AN1420" t="s">
        <v>724</v>
      </c>
    </row>
    <row r="1421" spans="31:40">
      <c r="AE1421" t="str">
        <f t="shared" si="94"/>
        <v>Not includedNot Include12</v>
      </c>
      <c r="AF1421" t="str">
        <f t="shared" si="92"/>
        <v>Not included</v>
      </c>
      <c r="AG1421" s="100" t="s">
        <v>467</v>
      </c>
      <c r="AH1421" s="100" t="s">
        <v>1186</v>
      </c>
      <c r="AI1421" s="100" t="s">
        <v>1607</v>
      </c>
      <c r="AJ1421">
        <f t="shared" si="95"/>
        <v>12</v>
      </c>
      <c r="AK1421" t="str">
        <f t="shared" si="93"/>
        <v>Not Include</v>
      </c>
      <c r="AN1421" t="s">
        <v>724</v>
      </c>
    </row>
    <row r="1422" spans="31:40">
      <c r="AE1422" t="str">
        <f t="shared" si="94"/>
        <v>Not includedNot Include13</v>
      </c>
      <c r="AF1422" t="str">
        <f t="shared" si="92"/>
        <v>Not included</v>
      </c>
      <c r="AG1422" s="100" t="s">
        <v>467</v>
      </c>
      <c r="AH1422" s="100" t="s">
        <v>1186</v>
      </c>
      <c r="AI1422" s="100" t="s">
        <v>1111</v>
      </c>
      <c r="AJ1422">
        <f t="shared" si="95"/>
        <v>13</v>
      </c>
      <c r="AK1422" t="str">
        <f t="shared" si="93"/>
        <v>Not Include</v>
      </c>
      <c r="AN1422" t="s">
        <v>724</v>
      </c>
    </row>
    <row r="1423" spans="31:40">
      <c r="AE1423" t="str">
        <f t="shared" si="94"/>
        <v>Not includedNot Include14</v>
      </c>
      <c r="AF1423" t="str">
        <f t="shared" si="92"/>
        <v>Not included</v>
      </c>
      <c r="AG1423" s="100" t="s">
        <v>467</v>
      </c>
      <c r="AH1423" s="100" t="s">
        <v>1186</v>
      </c>
      <c r="AI1423" s="100" t="s">
        <v>1155</v>
      </c>
      <c r="AJ1423">
        <f t="shared" si="95"/>
        <v>14</v>
      </c>
      <c r="AK1423" t="str">
        <f t="shared" si="93"/>
        <v>Not Include</v>
      </c>
      <c r="AN1423" t="s">
        <v>724</v>
      </c>
    </row>
    <row r="1424" spans="31:40">
      <c r="AE1424" t="str">
        <f t="shared" si="94"/>
        <v>Not includedNot Include15</v>
      </c>
      <c r="AF1424" t="str">
        <f t="shared" si="92"/>
        <v>Not included</v>
      </c>
      <c r="AG1424" s="100" t="s">
        <v>467</v>
      </c>
      <c r="AH1424" s="100" t="s">
        <v>1186</v>
      </c>
      <c r="AI1424" s="100" t="s">
        <v>764</v>
      </c>
      <c r="AJ1424">
        <f t="shared" si="95"/>
        <v>15</v>
      </c>
      <c r="AK1424" t="str">
        <f t="shared" si="93"/>
        <v>Not Include</v>
      </c>
      <c r="AN1424" t="s">
        <v>724</v>
      </c>
    </row>
    <row r="1425" spans="31:40">
      <c r="AE1425" t="str">
        <f t="shared" si="94"/>
        <v>Not includedNot Include16</v>
      </c>
      <c r="AF1425" t="str">
        <f t="shared" si="92"/>
        <v>Not included</v>
      </c>
      <c r="AG1425" s="100" t="s">
        <v>467</v>
      </c>
      <c r="AH1425" s="100" t="s">
        <v>1186</v>
      </c>
      <c r="AI1425" s="100" t="s">
        <v>1609</v>
      </c>
      <c r="AJ1425">
        <f t="shared" si="95"/>
        <v>16</v>
      </c>
      <c r="AK1425" t="str">
        <f t="shared" si="93"/>
        <v>Not Include</v>
      </c>
      <c r="AN1425" t="s">
        <v>724</v>
      </c>
    </row>
    <row r="1426" spans="31:40">
      <c r="AE1426" t="str">
        <f t="shared" si="94"/>
        <v>Not includedNot Include17</v>
      </c>
      <c r="AF1426" t="str">
        <f t="shared" si="92"/>
        <v>Not included</v>
      </c>
      <c r="AG1426" s="100" t="s">
        <v>467</v>
      </c>
      <c r="AH1426" s="100" t="s">
        <v>1186</v>
      </c>
      <c r="AI1426" s="100" t="s">
        <v>281</v>
      </c>
      <c r="AJ1426">
        <f t="shared" si="95"/>
        <v>17</v>
      </c>
      <c r="AK1426" t="str">
        <f t="shared" si="93"/>
        <v>Not Include</v>
      </c>
      <c r="AN1426" t="s">
        <v>724</v>
      </c>
    </row>
    <row r="1427" spans="31:40">
      <c r="AE1427" t="str">
        <f t="shared" si="94"/>
        <v>Not includedNot Include18</v>
      </c>
      <c r="AF1427" t="str">
        <f t="shared" si="92"/>
        <v>Not included</v>
      </c>
      <c r="AG1427" s="100" t="s">
        <v>467</v>
      </c>
      <c r="AH1427" s="100" t="s">
        <v>1186</v>
      </c>
      <c r="AI1427" s="100" t="s">
        <v>414</v>
      </c>
      <c r="AJ1427">
        <f t="shared" si="95"/>
        <v>18</v>
      </c>
      <c r="AK1427" t="str">
        <f t="shared" si="93"/>
        <v>Not Include</v>
      </c>
      <c r="AN1427" t="s">
        <v>724</v>
      </c>
    </row>
    <row r="1428" spans="31:40">
      <c r="AE1428" t="str">
        <f t="shared" si="94"/>
        <v>Not includedNot Include19</v>
      </c>
      <c r="AF1428" t="str">
        <f t="shared" si="92"/>
        <v>Not included</v>
      </c>
      <c r="AG1428" s="100" t="s">
        <v>467</v>
      </c>
      <c r="AH1428" s="100" t="s">
        <v>1186</v>
      </c>
      <c r="AI1428" s="100" t="s">
        <v>852</v>
      </c>
      <c r="AJ1428">
        <f t="shared" si="95"/>
        <v>19</v>
      </c>
      <c r="AK1428" t="str">
        <f t="shared" si="93"/>
        <v>Not Include</v>
      </c>
      <c r="AN1428" t="s">
        <v>724</v>
      </c>
    </row>
    <row r="1429" spans="31:40">
      <c r="AE1429" t="str">
        <f t="shared" si="94"/>
        <v>Not includedNot Include20</v>
      </c>
      <c r="AF1429" t="str">
        <f t="shared" si="92"/>
        <v>Not included</v>
      </c>
      <c r="AG1429" s="100" t="s">
        <v>467</v>
      </c>
      <c r="AH1429" s="100" t="s">
        <v>1186</v>
      </c>
      <c r="AI1429" s="100" t="s">
        <v>1207</v>
      </c>
      <c r="AJ1429">
        <f t="shared" si="95"/>
        <v>20</v>
      </c>
      <c r="AK1429" t="str">
        <f t="shared" si="93"/>
        <v>Not Include</v>
      </c>
      <c r="AN1429" t="s">
        <v>724</v>
      </c>
    </row>
    <row r="1430" spans="31:40">
      <c r="AE1430" t="str">
        <f t="shared" si="94"/>
        <v>Not includedNot Include21</v>
      </c>
      <c r="AF1430" t="str">
        <f t="shared" si="92"/>
        <v>Not included</v>
      </c>
      <c r="AG1430" s="100" t="s">
        <v>467</v>
      </c>
      <c r="AH1430" s="100" t="s">
        <v>1186</v>
      </c>
      <c r="AI1430" s="100" t="s">
        <v>1122</v>
      </c>
      <c r="AJ1430">
        <f t="shared" si="95"/>
        <v>21</v>
      </c>
      <c r="AK1430" t="str">
        <f t="shared" si="93"/>
        <v>Not Include</v>
      </c>
      <c r="AN1430" t="s">
        <v>724</v>
      </c>
    </row>
    <row r="1431" spans="31:40">
      <c r="AE1431" t="str">
        <f t="shared" si="94"/>
        <v>Not includedNot Include22</v>
      </c>
      <c r="AF1431" t="str">
        <f t="shared" si="92"/>
        <v>Not included</v>
      </c>
      <c r="AG1431" s="100" t="s">
        <v>467</v>
      </c>
      <c r="AH1431" s="100" t="s">
        <v>1186</v>
      </c>
      <c r="AI1431" s="100" t="s">
        <v>1128</v>
      </c>
      <c r="AJ1431">
        <f t="shared" si="95"/>
        <v>22</v>
      </c>
      <c r="AK1431" t="str">
        <f t="shared" si="93"/>
        <v>Not Include</v>
      </c>
      <c r="AN1431" t="s">
        <v>724</v>
      </c>
    </row>
    <row r="1432" spans="31:40">
      <c r="AE1432" t="str">
        <f t="shared" si="94"/>
        <v>Not includedNot Include23</v>
      </c>
      <c r="AF1432" t="str">
        <f t="shared" si="92"/>
        <v>Not included</v>
      </c>
      <c r="AG1432" s="100" t="s">
        <v>467</v>
      </c>
      <c r="AH1432" s="100" t="s">
        <v>1186</v>
      </c>
      <c r="AI1432" s="100" t="s">
        <v>1616</v>
      </c>
      <c r="AJ1432">
        <f t="shared" si="95"/>
        <v>23</v>
      </c>
      <c r="AK1432" t="str">
        <f t="shared" si="93"/>
        <v>Not Include</v>
      </c>
      <c r="AN1432" t="s">
        <v>724</v>
      </c>
    </row>
    <row r="1433" spans="31:40">
      <c r="AE1433" t="str">
        <f t="shared" si="94"/>
        <v>Not includedNot Include24</v>
      </c>
      <c r="AF1433" t="str">
        <f t="shared" si="92"/>
        <v>Not included</v>
      </c>
      <c r="AG1433" s="100" t="s">
        <v>467</v>
      </c>
      <c r="AH1433" s="100" t="s">
        <v>1186</v>
      </c>
      <c r="AI1433" s="100" t="s">
        <v>407</v>
      </c>
      <c r="AJ1433">
        <f t="shared" si="95"/>
        <v>24</v>
      </c>
      <c r="AK1433" t="str">
        <f t="shared" si="93"/>
        <v>Not Include</v>
      </c>
      <c r="AN1433" t="s">
        <v>724</v>
      </c>
    </row>
    <row r="1434" spans="31:40">
      <c r="AE1434" t="str">
        <f t="shared" si="94"/>
        <v>Not includedNot Include25</v>
      </c>
      <c r="AF1434" t="str">
        <f t="shared" si="92"/>
        <v>Not included</v>
      </c>
      <c r="AG1434" s="100" t="s">
        <v>467</v>
      </c>
      <c r="AH1434" s="100" t="s">
        <v>1186</v>
      </c>
      <c r="AI1434" s="100" t="s">
        <v>953</v>
      </c>
      <c r="AJ1434">
        <f t="shared" si="95"/>
        <v>25</v>
      </c>
      <c r="AK1434" t="str">
        <f t="shared" si="93"/>
        <v>Not Include</v>
      </c>
      <c r="AN1434" t="s">
        <v>724</v>
      </c>
    </row>
    <row r="1435" spans="31:40">
      <c r="AE1435" t="str">
        <f t="shared" si="94"/>
        <v>Not includedNot Include26</v>
      </c>
      <c r="AF1435" t="str">
        <f t="shared" si="92"/>
        <v>Not included</v>
      </c>
      <c r="AG1435" s="100" t="s">
        <v>467</v>
      </c>
      <c r="AH1435" s="100" t="s">
        <v>1186</v>
      </c>
      <c r="AI1435" s="100" t="s">
        <v>1622</v>
      </c>
      <c r="AJ1435">
        <f t="shared" si="95"/>
        <v>26</v>
      </c>
      <c r="AK1435" t="str">
        <f t="shared" si="93"/>
        <v>Not Include</v>
      </c>
      <c r="AN1435" t="s">
        <v>724</v>
      </c>
    </row>
    <row r="1436" spans="31:40">
      <c r="AE1436" t="str">
        <f t="shared" si="94"/>
        <v>Not includedNot Include27</v>
      </c>
      <c r="AF1436" t="str">
        <f t="shared" si="92"/>
        <v>Not included</v>
      </c>
      <c r="AG1436" s="100" t="s">
        <v>467</v>
      </c>
      <c r="AH1436" s="100" t="s">
        <v>1186</v>
      </c>
      <c r="AI1436" s="100" t="s">
        <v>1175</v>
      </c>
      <c r="AJ1436">
        <f t="shared" si="95"/>
        <v>27</v>
      </c>
      <c r="AK1436" t="str">
        <f t="shared" si="93"/>
        <v>Not Include</v>
      </c>
      <c r="AN1436" t="s">
        <v>724</v>
      </c>
    </row>
    <row r="1437" spans="31:40">
      <c r="AE1437" t="str">
        <f t="shared" si="94"/>
        <v>Not includedNot Include28</v>
      </c>
      <c r="AF1437" t="str">
        <f t="shared" si="92"/>
        <v>Not included</v>
      </c>
      <c r="AG1437" s="100" t="s">
        <v>467</v>
      </c>
      <c r="AH1437" s="100" t="s">
        <v>1186</v>
      </c>
      <c r="AI1437" s="100" t="s">
        <v>1068</v>
      </c>
      <c r="AJ1437">
        <f t="shared" si="95"/>
        <v>28</v>
      </c>
      <c r="AK1437" t="str">
        <f t="shared" si="93"/>
        <v>Not Include</v>
      </c>
      <c r="AN1437" t="s">
        <v>724</v>
      </c>
    </row>
    <row r="1438" spans="31:40">
      <c r="AE1438" t="str">
        <f t="shared" si="94"/>
        <v>Not includedNot Include1</v>
      </c>
      <c r="AF1438" t="str">
        <f t="shared" si="92"/>
        <v>Not included</v>
      </c>
      <c r="AG1438" s="100" t="s">
        <v>467</v>
      </c>
      <c r="AH1438" s="100" t="s">
        <v>647</v>
      </c>
      <c r="AI1438" s="100" t="s">
        <v>1605</v>
      </c>
      <c r="AJ1438">
        <f t="shared" si="95"/>
        <v>1</v>
      </c>
      <c r="AK1438" t="str">
        <f t="shared" si="93"/>
        <v>Not Include</v>
      </c>
      <c r="AN1438" t="s">
        <v>724</v>
      </c>
    </row>
    <row r="1439" spans="31:40">
      <c r="AE1439" t="str">
        <f t="shared" si="94"/>
        <v>Not includedNot Include2</v>
      </c>
      <c r="AF1439" t="str">
        <f t="shared" si="92"/>
        <v>Not included</v>
      </c>
      <c r="AG1439" s="100" t="s">
        <v>467</v>
      </c>
      <c r="AH1439" s="100" t="s">
        <v>647</v>
      </c>
      <c r="AI1439" s="100" t="s">
        <v>464</v>
      </c>
      <c r="AJ1439">
        <f t="shared" si="95"/>
        <v>2</v>
      </c>
      <c r="AK1439" t="str">
        <f t="shared" si="93"/>
        <v>Not Include</v>
      </c>
      <c r="AN1439" t="s">
        <v>724</v>
      </c>
    </row>
    <row r="1440" spans="31:40">
      <c r="AE1440" t="str">
        <f t="shared" si="94"/>
        <v>Not includedNot Include3</v>
      </c>
      <c r="AF1440" t="str">
        <f t="shared" si="92"/>
        <v>Not included</v>
      </c>
      <c r="AG1440" s="100" t="s">
        <v>467</v>
      </c>
      <c r="AH1440" s="100" t="s">
        <v>647</v>
      </c>
      <c r="AI1440" s="100" t="s">
        <v>1615</v>
      </c>
      <c r="AJ1440">
        <f t="shared" si="95"/>
        <v>3</v>
      </c>
      <c r="AK1440" t="str">
        <f t="shared" si="93"/>
        <v>Not Include</v>
      </c>
      <c r="AN1440" t="s">
        <v>724</v>
      </c>
    </row>
    <row r="1441" spans="31:40">
      <c r="AE1441" t="str">
        <f t="shared" si="94"/>
        <v>Not includedNot Include4</v>
      </c>
      <c r="AF1441" t="str">
        <f t="shared" si="92"/>
        <v>Not included</v>
      </c>
      <c r="AG1441" s="100" t="s">
        <v>467</v>
      </c>
      <c r="AH1441" s="100" t="s">
        <v>647</v>
      </c>
      <c r="AI1441" s="100" t="s">
        <v>1618</v>
      </c>
      <c r="AJ1441">
        <f t="shared" si="95"/>
        <v>4</v>
      </c>
      <c r="AK1441" t="str">
        <f t="shared" si="93"/>
        <v>Not Include</v>
      </c>
      <c r="AN1441" t="s">
        <v>724</v>
      </c>
    </row>
    <row r="1442" spans="31:40">
      <c r="AE1442" t="str">
        <f t="shared" si="94"/>
        <v>Not includedNot Include5</v>
      </c>
      <c r="AF1442" t="str">
        <f t="shared" si="92"/>
        <v>Not included</v>
      </c>
      <c r="AG1442" s="100" t="s">
        <v>467</v>
      </c>
      <c r="AH1442" s="100" t="s">
        <v>647</v>
      </c>
      <c r="AI1442" s="100" t="s">
        <v>864</v>
      </c>
      <c r="AJ1442">
        <f t="shared" si="95"/>
        <v>5</v>
      </c>
      <c r="AK1442" t="str">
        <f t="shared" si="93"/>
        <v>Not Include</v>
      </c>
      <c r="AN1442" t="s">
        <v>724</v>
      </c>
    </row>
    <row r="1443" spans="31:40">
      <c r="AE1443" t="str">
        <f t="shared" si="94"/>
        <v>Not includedNot Include6</v>
      </c>
      <c r="AF1443" t="str">
        <f t="shared" si="92"/>
        <v>Not included</v>
      </c>
      <c r="AG1443" s="100" t="s">
        <v>467</v>
      </c>
      <c r="AH1443" s="100" t="s">
        <v>647</v>
      </c>
      <c r="AI1443" s="100" t="s">
        <v>1628</v>
      </c>
      <c r="AJ1443">
        <f t="shared" si="95"/>
        <v>6</v>
      </c>
      <c r="AK1443" t="str">
        <f t="shared" si="93"/>
        <v>Not Include</v>
      </c>
      <c r="AN1443" t="s">
        <v>724</v>
      </c>
    </row>
    <row r="1444" spans="31:40">
      <c r="AE1444" t="str">
        <f t="shared" si="94"/>
        <v>Not includedNot Include1</v>
      </c>
      <c r="AF1444" t="str">
        <f t="shared" si="92"/>
        <v>Not included</v>
      </c>
      <c r="AG1444" s="100" t="s">
        <v>467</v>
      </c>
      <c r="AH1444" s="100" t="s">
        <v>645</v>
      </c>
      <c r="AI1444" s="100" t="s">
        <v>1185</v>
      </c>
      <c r="AJ1444">
        <f t="shared" si="95"/>
        <v>1</v>
      </c>
      <c r="AK1444" t="str">
        <f t="shared" si="93"/>
        <v>Not Include</v>
      </c>
      <c r="AN1444" t="s">
        <v>724</v>
      </c>
    </row>
    <row r="1445" spans="31:40">
      <c r="AE1445" t="str">
        <f t="shared" si="94"/>
        <v>Not includedNot Include2</v>
      </c>
      <c r="AF1445" t="str">
        <f t="shared" si="92"/>
        <v>Not included</v>
      </c>
      <c r="AG1445" s="100" t="s">
        <v>467</v>
      </c>
      <c r="AH1445" s="100" t="s">
        <v>645</v>
      </c>
      <c r="AI1445" s="100" t="s">
        <v>1596</v>
      </c>
      <c r="AJ1445">
        <f t="shared" si="95"/>
        <v>2</v>
      </c>
      <c r="AK1445" t="str">
        <f t="shared" si="93"/>
        <v>Not Include</v>
      </c>
      <c r="AN1445" t="s">
        <v>724</v>
      </c>
    </row>
    <row r="1446" spans="31:40">
      <c r="AE1446" t="str">
        <f t="shared" si="94"/>
        <v>Not includedNot Include3</v>
      </c>
      <c r="AF1446" t="str">
        <f t="shared" si="92"/>
        <v>Not included</v>
      </c>
      <c r="AG1446" s="100" t="s">
        <v>467</v>
      </c>
      <c r="AH1446" s="100" t="s">
        <v>645</v>
      </c>
      <c r="AI1446" s="100" t="s">
        <v>1445</v>
      </c>
      <c r="AJ1446">
        <f t="shared" si="95"/>
        <v>3</v>
      </c>
      <c r="AK1446" t="str">
        <f t="shared" si="93"/>
        <v>Not Include</v>
      </c>
      <c r="AN1446" t="s">
        <v>724</v>
      </c>
    </row>
    <row r="1447" spans="31:40">
      <c r="AE1447" t="str">
        <f t="shared" si="94"/>
        <v>Not includedNot Include4</v>
      </c>
      <c r="AF1447" t="str">
        <f t="shared" si="92"/>
        <v>Not included</v>
      </c>
      <c r="AG1447" s="100" t="s">
        <v>467</v>
      </c>
      <c r="AH1447" s="100" t="s">
        <v>645</v>
      </c>
      <c r="AI1447" s="100" t="s">
        <v>398</v>
      </c>
      <c r="AJ1447">
        <f t="shared" si="95"/>
        <v>4</v>
      </c>
      <c r="AK1447" t="str">
        <f t="shared" si="93"/>
        <v>Not Include</v>
      </c>
      <c r="AN1447" t="s">
        <v>724</v>
      </c>
    </row>
    <row r="1448" spans="31:40">
      <c r="AE1448" t="str">
        <f t="shared" si="94"/>
        <v>Not includedNot Include5</v>
      </c>
      <c r="AF1448" t="str">
        <f t="shared" si="92"/>
        <v>Not included</v>
      </c>
      <c r="AG1448" s="100" t="s">
        <v>467</v>
      </c>
      <c r="AH1448" s="100" t="s">
        <v>645</v>
      </c>
      <c r="AI1448" s="100" t="s">
        <v>1598</v>
      </c>
      <c r="AJ1448">
        <f t="shared" si="95"/>
        <v>5</v>
      </c>
      <c r="AK1448" t="str">
        <f t="shared" si="93"/>
        <v>Not Include</v>
      </c>
      <c r="AN1448" t="s">
        <v>724</v>
      </c>
    </row>
    <row r="1449" spans="31:40">
      <c r="AE1449" t="str">
        <f t="shared" si="94"/>
        <v>Not includedNot Include6</v>
      </c>
      <c r="AF1449" t="str">
        <f t="shared" si="92"/>
        <v>Not included</v>
      </c>
      <c r="AG1449" s="100" t="s">
        <v>467</v>
      </c>
      <c r="AH1449" s="100" t="s">
        <v>645</v>
      </c>
      <c r="AI1449" s="100" t="s">
        <v>831</v>
      </c>
      <c r="AJ1449">
        <f t="shared" si="95"/>
        <v>6</v>
      </c>
      <c r="AK1449" t="str">
        <f t="shared" si="93"/>
        <v>Not Include</v>
      </c>
      <c r="AN1449" t="s">
        <v>724</v>
      </c>
    </row>
    <row r="1450" spans="31:40">
      <c r="AE1450" t="str">
        <f t="shared" si="94"/>
        <v>Not includedNot Include7</v>
      </c>
      <c r="AF1450" t="str">
        <f t="shared" si="92"/>
        <v>Not included</v>
      </c>
      <c r="AG1450" s="100" t="s">
        <v>467</v>
      </c>
      <c r="AH1450" s="100" t="s">
        <v>645</v>
      </c>
      <c r="AI1450" s="100" t="s">
        <v>736</v>
      </c>
      <c r="AJ1450">
        <f t="shared" si="95"/>
        <v>7</v>
      </c>
      <c r="AK1450" t="str">
        <f t="shared" si="93"/>
        <v>Not Include</v>
      </c>
      <c r="AN1450" t="s">
        <v>724</v>
      </c>
    </row>
    <row r="1451" spans="31:40">
      <c r="AE1451" t="str">
        <f t="shared" si="94"/>
        <v>Not includedNot Include8</v>
      </c>
      <c r="AF1451" t="str">
        <f t="shared" si="92"/>
        <v>Not included</v>
      </c>
      <c r="AG1451" s="100" t="s">
        <v>467</v>
      </c>
      <c r="AH1451" s="100" t="s">
        <v>645</v>
      </c>
      <c r="AI1451" s="100" t="s">
        <v>1599</v>
      </c>
      <c r="AJ1451">
        <f t="shared" si="95"/>
        <v>8</v>
      </c>
      <c r="AK1451" t="str">
        <f t="shared" si="93"/>
        <v>Not Include</v>
      </c>
      <c r="AN1451" t="s">
        <v>724</v>
      </c>
    </row>
    <row r="1452" spans="31:40">
      <c r="AE1452" t="str">
        <f t="shared" si="94"/>
        <v>Not includedNot Include9</v>
      </c>
      <c r="AF1452" t="str">
        <f t="shared" si="92"/>
        <v>Not included</v>
      </c>
      <c r="AG1452" s="100" t="s">
        <v>467</v>
      </c>
      <c r="AH1452" s="100" t="s">
        <v>645</v>
      </c>
      <c r="AI1452" s="100" t="s">
        <v>978</v>
      </c>
      <c r="AJ1452">
        <f t="shared" si="95"/>
        <v>9</v>
      </c>
      <c r="AK1452" t="str">
        <f t="shared" si="93"/>
        <v>Not Include</v>
      </c>
      <c r="AN1452" t="s">
        <v>724</v>
      </c>
    </row>
    <row r="1453" spans="31:40">
      <c r="AE1453" t="str">
        <f t="shared" si="94"/>
        <v>Not includedNot Include10</v>
      </c>
      <c r="AF1453" t="str">
        <f t="shared" si="92"/>
        <v>Not included</v>
      </c>
      <c r="AG1453" s="100" t="s">
        <v>467</v>
      </c>
      <c r="AH1453" s="100" t="s">
        <v>645</v>
      </c>
      <c r="AI1453" s="100" t="s">
        <v>1600</v>
      </c>
      <c r="AJ1453">
        <f t="shared" si="95"/>
        <v>10</v>
      </c>
      <c r="AK1453" t="str">
        <f t="shared" si="93"/>
        <v>Not Include</v>
      </c>
      <c r="AN1453" t="s">
        <v>724</v>
      </c>
    </row>
    <row r="1454" spans="31:40">
      <c r="AE1454" t="str">
        <f t="shared" si="94"/>
        <v>Not includedNot Include11</v>
      </c>
      <c r="AF1454" t="str">
        <f t="shared" si="92"/>
        <v>Not included</v>
      </c>
      <c r="AG1454" s="100" t="s">
        <v>467</v>
      </c>
      <c r="AH1454" s="100" t="s">
        <v>645</v>
      </c>
      <c r="AI1454" s="100" t="s">
        <v>318</v>
      </c>
      <c r="AJ1454">
        <f t="shared" si="95"/>
        <v>11</v>
      </c>
      <c r="AK1454" t="str">
        <f t="shared" si="93"/>
        <v>Not Include</v>
      </c>
      <c r="AN1454" t="s">
        <v>724</v>
      </c>
    </row>
    <row r="1455" spans="31:40">
      <c r="AE1455" t="str">
        <f t="shared" si="94"/>
        <v>Not includedNot Include12</v>
      </c>
      <c r="AF1455" t="str">
        <f t="shared" si="92"/>
        <v>Not included</v>
      </c>
      <c r="AG1455" s="100" t="s">
        <v>467</v>
      </c>
      <c r="AH1455" s="100" t="s">
        <v>645</v>
      </c>
      <c r="AI1455" s="100" t="s">
        <v>1601</v>
      </c>
      <c r="AJ1455">
        <f t="shared" si="95"/>
        <v>12</v>
      </c>
      <c r="AK1455" t="str">
        <f t="shared" si="93"/>
        <v>Not Include</v>
      </c>
      <c r="AN1455" t="s">
        <v>724</v>
      </c>
    </row>
    <row r="1456" spans="31:40">
      <c r="AE1456" t="str">
        <f t="shared" si="94"/>
        <v>Not includedNot Include13</v>
      </c>
      <c r="AF1456" t="str">
        <f t="shared" si="92"/>
        <v>Not included</v>
      </c>
      <c r="AG1456" s="100" t="s">
        <v>467</v>
      </c>
      <c r="AH1456" s="100" t="s">
        <v>645</v>
      </c>
      <c r="AI1456" s="100" t="s">
        <v>1100</v>
      </c>
      <c r="AJ1456">
        <f t="shared" si="95"/>
        <v>13</v>
      </c>
      <c r="AK1456" t="str">
        <f t="shared" si="93"/>
        <v>Not Include</v>
      </c>
      <c r="AN1456" t="s">
        <v>724</v>
      </c>
    </row>
    <row r="1457" spans="31:40">
      <c r="AE1457" t="str">
        <f t="shared" si="94"/>
        <v>Not includedNot Include14</v>
      </c>
      <c r="AF1457" t="str">
        <f t="shared" si="92"/>
        <v>Not included</v>
      </c>
      <c r="AG1457" s="100" t="s">
        <v>467</v>
      </c>
      <c r="AH1457" s="100" t="s">
        <v>645</v>
      </c>
      <c r="AI1457" s="100" t="s">
        <v>387</v>
      </c>
      <c r="AJ1457">
        <f t="shared" si="95"/>
        <v>14</v>
      </c>
      <c r="AK1457" t="str">
        <f t="shared" si="93"/>
        <v>Not Include</v>
      </c>
      <c r="AN1457" t="s">
        <v>724</v>
      </c>
    </row>
    <row r="1458" spans="31:40">
      <c r="AE1458" t="str">
        <f t="shared" si="94"/>
        <v>Not includedNot Include15</v>
      </c>
      <c r="AF1458" t="str">
        <f t="shared" si="92"/>
        <v>Not included</v>
      </c>
      <c r="AG1458" s="100" t="s">
        <v>467</v>
      </c>
      <c r="AH1458" s="100" t="s">
        <v>645</v>
      </c>
      <c r="AI1458" s="100" t="s">
        <v>1602</v>
      </c>
      <c r="AJ1458">
        <f t="shared" si="95"/>
        <v>15</v>
      </c>
      <c r="AK1458" t="str">
        <f t="shared" si="93"/>
        <v>Not Include</v>
      </c>
      <c r="AN1458" t="s">
        <v>724</v>
      </c>
    </row>
    <row r="1459" spans="31:40">
      <c r="AE1459" t="str">
        <f t="shared" si="94"/>
        <v>Not includedNot Include16</v>
      </c>
      <c r="AF1459" t="str">
        <f t="shared" si="92"/>
        <v>Not included</v>
      </c>
      <c r="AG1459" s="100" t="s">
        <v>467</v>
      </c>
      <c r="AH1459" s="100" t="s">
        <v>645</v>
      </c>
      <c r="AI1459" s="100" t="s">
        <v>1603</v>
      </c>
      <c r="AJ1459">
        <f t="shared" si="95"/>
        <v>16</v>
      </c>
      <c r="AK1459" t="str">
        <f t="shared" si="93"/>
        <v>Not Include</v>
      </c>
      <c r="AN1459" t="s">
        <v>724</v>
      </c>
    </row>
    <row r="1460" spans="31:40">
      <c r="AE1460" t="str">
        <f t="shared" si="94"/>
        <v>Not includedNot Include17</v>
      </c>
      <c r="AF1460" t="str">
        <f t="shared" si="92"/>
        <v>Not included</v>
      </c>
      <c r="AG1460" s="100" t="s">
        <v>467</v>
      </c>
      <c r="AH1460" s="100" t="s">
        <v>645</v>
      </c>
      <c r="AI1460" s="100" t="s">
        <v>838</v>
      </c>
      <c r="AJ1460">
        <f t="shared" si="95"/>
        <v>17</v>
      </c>
      <c r="AK1460" t="str">
        <f t="shared" si="93"/>
        <v>Not Include</v>
      </c>
      <c r="AN1460" t="s">
        <v>724</v>
      </c>
    </row>
    <row r="1461" spans="31:40">
      <c r="AE1461" t="str">
        <f t="shared" si="94"/>
        <v>Not includedNot Include18</v>
      </c>
      <c r="AF1461" t="str">
        <f t="shared" si="92"/>
        <v>Not included</v>
      </c>
      <c r="AG1461" s="100" t="s">
        <v>467</v>
      </c>
      <c r="AH1461" s="100" t="s">
        <v>645</v>
      </c>
      <c r="AI1461" s="100" t="s">
        <v>992</v>
      </c>
      <c r="AJ1461">
        <f t="shared" si="95"/>
        <v>18</v>
      </c>
      <c r="AK1461" t="str">
        <f t="shared" si="93"/>
        <v>Not Include</v>
      </c>
      <c r="AN1461" t="s">
        <v>724</v>
      </c>
    </row>
    <row r="1462" spans="31:40">
      <c r="AE1462" t="str">
        <f t="shared" si="94"/>
        <v>Not includedNot Include19</v>
      </c>
      <c r="AF1462" t="str">
        <f t="shared" si="92"/>
        <v>Not included</v>
      </c>
      <c r="AG1462" s="100" t="s">
        <v>467</v>
      </c>
      <c r="AH1462" s="100" t="s">
        <v>645</v>
      </c>
      <c r="AI1462" s="100" t="s">
        <v>755</v>
      </c>
      <c r="AJ1462">
        <f t="shared" si="95"/>
        <v>19</v>
      </c>
      <c r="AK1462" t="str">
        <f t="shared" si="93"/>
        <v>Not Include</v>
      </c>
      <c r="AN1462" t="s">
        <v>724</v>
      </c>
    </row>
    <row r="1463" spans="31:40">
      <c r="AE1463" t="str">
        <f t="shared" si="94"/>
        <v>Not includedNot Include20</v>
      </c>
      <c r="AF1463" t="str">
        <f t="shared" si="92"/>
        <v>Not included</v>
      </c>
      <c r="AG1463" s="100" t="s">
        <v>467</v>
      </c>
      <c r="AH1463" s="100" t="s">
        <v>645</v>
      </c>
      <c r="AI1463" s="100" t="s">
        <v>1604</v>
      </c>
      <c r="AJ1463">
        <f t="shared" si="95"/>
        <v>20</v>
      </c>
      <c r="AK1463" t="str">
        <f t="shared" si="93"/>
        <v>Not Include</v>
      </c>
      <c r="AN1463" t="s">
        <v>724</v>
      </c>
    </row>
    <row r="1464" spans="31:40">
      <c r="AE1464" t="str">
        <f t="shared" si="94"/>
        <v>Not includedNot Include21</v>
      </c>
      <c r="AF1464" t="str">
        <f t="shared" si="92"/>
        <v>Not included</v>
      </c>
      <c r="AG1464" s="100" t="s">
        <v>467</v>
      </c>
      <c r="AH1464" s="100" t="s">
        <v>645</v>
      </c>
      <c r="AI1464" s="100" t="s">
        <v>892</v>
      </c>
      <c r="AJ1464">
        <f t="shared" si="95"/>
        <v>21</v>
      </c>
      <c r="AK1464" t="str">
        <f t="shared" si="93"/>
        <v>Not Include</v>
      </c>
      <c r="AN1464" t="s">
        <v>724</v>
      </c>
    </row>
    <row r="1465" spans="31:40">
      <c r="AE1465" t="str">
        <f t="shared" si="94"/>
        <v>Not includedNot Include22</v>
      </c>
      <c r="AF1465" t="str">
        <f t="shared" si="92"/>
        <v>Not included</v>
      </c>
      <c r="AG1465" s="100" t="s">
        <v>467</v>
      </c>
      <c r="AH1465" s="100" t="s">
        <v>645</v>
      </c>
      <c r="AI1465" s="100" t="s">
        <v>760</v>
      </c>
      <c r="AJ1465">
        <f t="shared" si="95"/>
        <v>22</v>
      </c>
      <c r="AK1465" t="str">
        <f t="shared" si="93"/>
        <v>Not Include</v>
      </c>
      <c r="AN1465" t="s">
        <v>724</v>
      </c>
    </row>
    <row r="1466" spans="31:40">
      <c r="AE1466" t="str">
        <f t="shared" si="94"/>
        <v>Not includedNot Include23</v>
      </c>
      <c r="AF1466" t="str">
        <f t="shared" si="92"/>
        <v>Not included</v>
      </c>
      <c r="AG1466" s="100" t="s">
        <v>467</v>
      </c>
      <c r="AH1466" s="100" t="s">
        <v>645</v>
      </c>
      <c r="AI1466" s="100" t="s">
        <v>1606</v>
      </c>
      <c r="AJ1466">
        <f t="shared" si="95"/>
        <v>23</v>
      </c>
      <c r="AK1466" t="str">
        <f t="shared" si="93"/>
        <v>Not Include</v>
      </c>
      <c r="AN1466" t="s">
        <v>724</v>
      </c>
    </row>
    <row r="1467" spans="31:40">
      <c r="AE1467" t="str">
        <f t="shared" si="94"/>
        <v>Not includedNot Include24</v>
      </c>
      <c r="AF1467" t="str">
        <f t="shared" si="92"/>
        <v>Not included</v>
      </c>
      <c r="AG1467" s="100" t="s">
        <v>467</v>
      </c>
      <c r="AH1467" s="100" t="s">
        <v>645</v>
      </c>
      <c r="AI1467" s="100" t="s">
        <v>762</v>
      </c>
      <c r="AJ1467">
        <f t="shared" si="95"/>
        <v>24</v>
      </c>
      <c r="AK1467" t="str">
        <f t="shared" si="93"/>
        <v>Not Include</v>
      </c>
      <c r="AN1467" t="s">
        <v>724</v>
      </c>
    </row>
    <row r="1468" spans="31:40">
      <c r="AE1468" t="str">
        <f t="shared" si="94"/>
        <v>Not includedNot Include25</v>
      </c>
      <c r="AF1468" t="str">
        <f t="shared" si="92"/>
        <v>Not included</v>
      </c>
      <c r="AG1468" s="100" t="s">
        <v>467</v>
      </c>
      <c r="AH1468" s="100" t="s">
        <v>645</v>
      </c>
      <c r="AI1468" s="100" t="s">
        <v>1608</v>
      </c>
      <c r="AJ1468">
        <f t="shared" si="95"/>
        <v>25</v>
      </c>
      <c r="AK1468" t="str">
        <f t="shared" si="93"/>
        <v>Not Include</v>
      </c>
      <c r="AN1468" t="s">
        <v>724</v>
      </c>
    </row>
    <row r="1469" spans="31:40">
      <c r="AE1469" t="str">
        <f t="shared" si="94"/>
        <v>Not includedNot Include26</v>
      </c>
      <c r="AF1469" t="str">
        <f t="shared" si="92"/>
        <v>Not included</v>
      </c>
      <c r="AG1469" s="100" t="s">
        <v>467</v>
      </c>
      <c r="AH1469" s="100" t="s">
        <v>645</v>
      </c>
      <c r="AI1469" s="100" t="s">
        <v>849</v>
      </c>
      <c r="AJ1469">
        <f t="shared" si="95"/>
        <v>26</v>
      </c>
      <c r="AK1469" t="str">
        <f t="shared" si="93"/>
        <v>Not Include</v>
      </c>
      <c r="AN1469" t="s">
        <v>724</v>
      </c>
    </row>
    <row r="1470" spans="31:40">
      <c r="AE1470" t="str">
        <f t="shared" si="94"/>
        <v>Not includedNot Include27</v>
      </c>
      <c r="AF1470" t="str">
        <f t="shared" si="92"/>
        <v>Not included</v>
      </c>
      <c r="AG1470" s="100" t="s">
        <v>467</v>
      </c>
      <c r="AH1470" s="100" t="s">
        <v>645</v>
      </c>
      <c r="AI1470" s="100" t="s">
        <v>1610</v>
      </c>
      <c r="AJ1470">
        <f t="shared" si="95"/>
        <v>27</v>
      </c>
      <c r="AK1470" t="str">
        <f t="shared" si="93"/>
        <v>Not Include</v>
      </c>
      <c r="AN1470" t="s">
        <v>724</v>
      </c>
    </row>
    <row r="1471" spans="31:40">
      <c r="AE1471" t="str">
        <f t="shared" si="94"/>
        <v>Not includedNot Include28</v>
      </c>
      <c r="AF1471" t="str">
        <f t="shared" si="92"/>
        <v>Not included</v>
      </c>
      <c r="AG1471" s="100" t="s">
        <v>467</v>
      </c>
      <c r="AH1471" s="100" t="s">
        <v>645</v>
      </c>
      <c r="AI1471" s="100" t="s">
        <v>1464</v>
      </c>
      <c r="AJ1471">
        <f t="shared" si="95"/>
        <v>28</v>
      </c>
      <c r="AK1471" t="str">
        <f t="shared" si="93"/>
        <v>Not Include</v>
      </c>
      <c r="AN1471" t="s">
        <v>724</v>
      </c>
    </row>
    <row r="1472" spans="31:40">
      <c r="AE1472" t="str">
        <f t="shared" si="94"/>
        <v>Not includedNot Include29</v>
      </c>
      <c r="AF1472" t="str">
        <f t="shared" si="92"/>
        <v>Not included</v>
      </c>
      <c r="AG1472" s="100" t="s">
        <v>467</v>
      </c>
      <c r="AH1472" s="100" t="s">
        <v>645</v>
      </c>
      <c r="AI1472" s="100" t="s">
        <v>1019</v>
      </c>
      <c r="AJ1472">
        <f t="shared" si="95"/>
        <v>29</v>
      </c>
      <c r="AK1472" t="str">
        <f t="shared" si="93"/>
        <v>Not Include</v>
      </c>
      <c r="AN1472" t="s">
        <v>724</v>
      </c>
    </row>
    <row r="1473" spans="31:40">
      <c r="AE1473" t="str">
        <f t="shared" si="94"/>
        <v>Not includedNot Include30</v>
      </c>
      <c r="AF1473" t="str">
        <f t="shared" si="92"/>
        <v>Not included</v>
      </c>
      <c r="AG1473" s="100" t="s">
        <v>467</v>
      </c>
      <c r="AH1473" s="100" t="s">
        <v>645</v>
      </c>
      <c r="AI1473" s="100" t="s">
        <v>265</v>
      </c>
      <c r="AJ1473">
        <f t="shared" si="95"/>
        <v>30</v>
      </c>
      <c r="AK1473" t="str">
        <f t="shared" si="93"/>
        <v>Not Include</v>
      </c>
      <c r="AN1473" t="s">
        <v>724</v>
      </c>
    </row>
    <row r="1474" spans="31:40">
      <c r="AE1474" t="str">
        <f t="shared" si="94"/>
        <v>Not includedNot Include31</v>
      </c>
      <c r="AF1474" t="str">
        <f t="shared" ref="AF1474:AF1537" si="96">IFERROR(VLOOKUP(AG1474,$Z$4:$AA$17,2,FALSE),"Not included")</f>
        <v>Not included</v>
      </c>
      <c r="AG1474" s="100" t="s">
        <v>467</v>
      </c>
      <c r="AH1474" s="100" t="s">
        <v>645</v>
      </c>
      <c r="AI1474" s="100" t="s">
        <v>1120</v>
      </c>
      <c r="AJ1474">
        <f t="shared" si="95"/>
        <v>31</v>
      </c>
      <c r="AK1474" t="str">
        <f t="shared" ref="AK1474:AK1537" si="97">IF(AF1474="Not included","Not Include",VLOOKUP(AH1474,$AN$3:$AQ$104,3,FALSE))</f>
        <v>Not Include</v>
      </c>
      <c r="AN1474" t="s">
        <v>724</v>
      </c>
    </row>
    <row r="1475" spans="31:40">
      <c r="AE1475" t="str">
        <f t="shared" ref="AE1475:AE1538" si="98">AF1475&amp;AK1475&amp;AJ1475</f>
        <v>Not includedNot Include32</v>
      </c>
      <c r="AF1475" t="str">
        <f t="shared" si="96"/>
        <v>Not included</v>
      </c>
      <c r="AG1475" s="100" t="s">
        <v>467</v>
      </c>
      <c r="AH1475" s="100" t="s">
        <v>645</v>
      </c>
      <c r="AI1475" s="100" t="s">
        <v>1611</v>
      </c>
      <c r="AJ1475">
        <f t="shared" ref="AJ1475:AJ1538" si="99">IF(AND(AG1475=AG1474,AH1475=AH1474),AJ1474+1,1)</f>
        <v>32</v>
      </c>
      <c r="AK1475" t="str">
        <f t="shared" si="97"/>
        <v>Not Include</v>
      </c>
      <c r="AN1475" t="s">
        <v>724</v>
      </c>
    </row>
    <row r="1476" spans="31:40">
      <c r="AE1476" t="str">
        <f t="shared" si="98"/>
        <v>Not includedNot Include33</v>
      </c>
      <c r="AF1476" t="str">
        <f t="shared" si="96"/>
        <v>Not included</v>
      </c>
      <c r="AG1476" s="100" t="s">
        <v>467</v>
      </c>
      <c r="AH1476" s="100" t="s">
        <v>645</v>
      </c>
      <c r="AI1476" s="100" t="s">
        <v>769</v>
      </c>
      <c r="AJ1476">
        <f t="shared" si="99"/>
        <v>33</v>
      </c>
      <c r="AK1476" t="str">
        <f t="shared" si="97"/>
        <v>Not Include</v>
      </c>
      <c r="AN1476" t="s">
        <v>724</v>
      </c>
    </row>
    <row r="1477" spans="31:40">
      <c r="AE1477" t="str">
        <f t="shared" si="98"/>
        <v>Not includedNot Include34</v>
      </c>
      <c r="AF1477" t="str">
        <f t="shared" si="96"/>
        <v>Not included</v>
      </c>
      <c r="AG1477" s="100" t="s">
        <v>467</v>
      </c>
      <c r="AH1477" s="100" t="s">
        <v>645</v>
      </c>
      <c r="AI1477" s="100" t="s">
        <v>402</v>
      </c>
      <c r="AJ1477">
        <f t="shared" si="99"/>
        <v>34</v>
      </c>
      <c r="AK1477" t="str">
        <f t="shared" si="97"/>
        <v>Not Include</v>
      </c>
      <c r="AN1477" t="s">
        <v>724</v>
      </c>
    </row>
    <row r="1478" spans="31:40">
      <c r="AE1478" t="str">
        <f t="shared" si="98"/>
        <v>Not includedNot Include35</v>
      </c>
      <c r="AF1478" t="str">
        <f t="shared" si="96"/>
        <v>Not included</v>
      </c>
      <c r="AG1478" s="100" t="s">
        <v>467</v>
      </c>
      <c r="AH1478" s="100" t="s">
        <v>645</v>
      </c>
      <c r="AI1478" s="100" t="s">
        <v>267</v>
      </c>
      <c r="AJ1478">
        <f t="shared" si="99"/>
        <v>35</v>
      </c>
      <c r="AK1478" t="str">
        <f t="shared" si="97"/>
        <v>Not Include</v>
      </c>
      <c r="AN1478" t="s">
        <v>724</v>
      </c>
    </row>
    <row r="1479" spans="31:40">
      <c r="AE1479" t="str">
        <f t="shared" si="98"/>
        <v>Not includedNot Include36</v>
      </c>
      <c r="AF1479" t="str">
        <f t="shared" si="96"/>
        <v>Not included</v>
      </c>
      <c r="AG1479" s="100" t="s">
        <v>467</v>
      </c>
      <c r="AH1479" s="100" t="s">
        <v>645</v>
      </c>
      <c r="AI1479" s="100" t="s">
        <v>773</v>
      </c>
      <c r="AJ1479">
        <f t="shared" si="99"/>
        <v>36</v>
      </c>
      <c r="AK1479" t="str">
        <f t="shared" si="97"/>
        <v>Not Include</v>
      </c>
      <c r="AN1479" t="s">
        <v>724</v>
      </c>
    </row>
    <row r="1480" spans="31:40">
      <c r="AE1480" t="str">
        <f t="shared" si="98"/>
        <v>Not includedNot Include37</v>
      </c>
      <c r="AF1480" t="str">
        <f t="shared" si="96"/>
        <v>Not included</v>
      </c>
      <c r="AG1480" s="100" t="s">
        <v>467</v>
      </c>
      <c r="AH1480" s="100" t="s">
        <v>645</v>
      </c>
      <c r="AI1480" s="100" t="s">
        <v>774</v>
      </c>
      <c r="AJ1480">
        <f t="shared" si="99"/>
        <v>37</v>
      </c>
      <c r="AK1480" t="str">
        <f t="shared" si="97"/>
        <v>Not Include</v>
      </c>
      <c r="AN1480" t="s">
        <v>724</v>
      </c>
    </row>
    <row r="1481" spans="31:40">
      <c r="AE1481" t="str">
        <f t="shared" si="98"/>
        <v>Not includedNot Include38</v>
      </c>
      <c r="AF1481" t="str">
        <f t="shared" si="96"/>
        <v>Not included</v>
      </c>
      <c r="AG1481" s="100" t="s">
        <v>467</v>
      </c>
      <c r="AH1481" s="100" t="s">
        <v>645</v>
      </c>
      <c r="AI1481" s="100" t="s">
        <v>1613</v>
      </c>
      <c r="AJ1481">
        <f t="shared" si="99"/>
        <v>38</v>
      </c>
      <c r="AK1481" t="str">
        <f t="shared" si="97"/>
        <v>Not Include</v>
      </c>
      <c r="AN1481" t="s">
        <v>724</v>
      </c>
    </row>
    <row r="1482" spans="31:40">
      <c r="AE1482" t="str">
        <f t="shared" si="98"/>
        <v>Not includedNot Include39</v>
      </c>
      <c r="AF1482" t="str">
        <f t="shared" si="96"/>
        <v>Not included</v>
      </c>
      <c r="AG1482" s="100" t="s">
        <v>467</v>
      </c>
      <c r="AH1482" s="100" t="s">
        <v>645</v>
      </c>
      <c r="AI1482" s="100" t="s">
        <v>776</v>
      </c>
      <c r="AJ1482">
        <f t="shared" si="99"/>
        <v>39</v>
      </c>
      <c r="AK1482" t="str">
        <f t="shared" si="97"/>
        <v>Not Include</v>
      </c>
      <c r="AN1482" t="s">
        <v>724</v>
      </c>
    </row>
    <row r="1483" spans="31:40">
      <c r="AE1483" t="str">
        <f t="shared" si="98"/>
        <v>Not includedNot Include40</v>
      </c>
      <c r="AF1483" t="str">
        <f t="shared" si="96"/>
        <v>Not included</v>
      </c>
      <c r="AG1483" s="100" t="s">
        <v>467</v>
      </c>
      <c r="AH1483" s="100" t="s">
        <v>645</v>
      </c>
      <c r="AI1483" s="100" t="s">
        <v>1612</v>
      </c>
      <c r="AJ1483">
        <f t="shared" si="99"/>
        <v>40</v>
      </c>
      <c r="AK1483" t="str">
        <f t="shared" si="97"/>
        <v>Not Include</v>
      </c>
      <c r="AN1483" t="s">
        <v>724</v>
      </c>
    </row>
    <row r="1484" spans="31:40">
      <c r="AE1484" t="str">
        <f t="shared" si="98"/>
        <v>Not includedNot Include41</v>
      </c>
      <c r="AF1484" t="str">
        <f t="shared" si="96"/>
        <v>Not included</v>
      </c>
      <c r="AG1484" s="100" t="s">
        <v>467</v>
      </c>
      <c r="AH1484" s="100" t="s">
        <v>645</v>
      </c>
      <c r="AI1484" s="100" t="s">
        <v>855</v>
      </c>
      <c r="AJ1484">
        <f t="shared" si="99"/>
        <v>41</v>
      </c>
      <c r="AK1484" t="str">
        <f t="shared" si="97"/>
        <v>Not Include</v>
      </c>
      <c r="AN1484" t="s">
        <v>724</v>
      </c>
    </row>
    <row r="1485" spans="31:40">
      <c r="AE1485" t="str">
        <f t="shared" si="98"/>
        <v>Not includedNot Include42</v>
      </c>
      <c r="AF1485" t="str">
        <f t="shared" si="96"/>
        <v>Not included</v>
      </c>
      <c r="AG1485" s="100" t="s">
        <v>467</v>
      </c>
      <c r="AH1485" s="100" t="s">
        <v>645</v>
      </c>
      <c r="AI1485" s="100" t="s">
        <v>1614</v>
      </c>
      <c r="AJ1485">
        <f t="shared" si="99"/>
        <v>42</v>
      </c>
      <c r="AK1485" t="str">
        <f t="shared" si="97"/>
        <v>Not Include</v>
      </c>
      <c r="AN1485" t="s">
        <v>724</v>
      </c>
    </row>
    <row r="1486" spans="31:40">
      <c r="AE1486" t="str">
        <f t="shared" si="98"/>
        <v>Not includedNot Include43</v>
      </c>
      <c r="AF1486" t="str">
        <f t="shared" si="96"/>
        <v>Not included</v>
      </c>
      <c r="AG1486" s="100" t="s">
        <v>467</v>
      </c>
      <c r="AH1486" s="100" t="s">
        <v>645</v>
      </c>
      <c r="AI1486" s="100" t="s">
        <v>779</v>
      </c>
      <c r="AJ1486">
        <f t="shared" si="99"/>
        <v>43</v>
      </c>
      <c r="AK1486" t="str">
        <f t="shared" si="97"/>
        <v>Not Include</v>
      </c>
      <c r="AN1486" t="s">
        <v>724</v>
      </c>
    </row>
    <row r="1487" spans="31:40">
      <c r="AE1487" t="str">
        <f t="shared" si="98"/>
        <v>Not includedNot Include44</v>
      </c>
      <c r="AF1487" t="str">
        <f t="shared" si="96"/>
        <v>Not included</v>
      </c>
      <c r="AG1487" s="100" t="s">
        <v>467</v>
      </c>
      <c r="AH1487" s="100" t="s">
        <v>645</v>
      </c>
      <c r="AI1487" s="100" t="s">
        <v>780</v>
      </c>
      <c r="AJ1487">
        <f t="shared" si="99"/>
        <v>44</v>
      </c>
      <c r="AK1487" t="str">
        <f t="shared" si="97"/>
        <v>Not Include</v>
      </c>
      <c r="AN1487" t="s">
        <v>724</v>
      </c>
    </row>
    <row r="1488" spans="31:40">
      <c r="AE1488" t="str">
        <f t="shared" si="98"/>
        <v>Not includedNot Include45</v>
      </c>
      <c r="AF1488" t="str">
        <f t="shared" si="96"/>
        <v>Not included</v>
      </c>
      <c r="AG1488" s="100" t="s">
        <v>467</v>
      </c>
      <c r="AH1488" s="100" t="s">
        <v>645</v>
      </c>
      <c r="AI1488" s="100" t="s">
        <v>269</v>
      </c>
      <c r="AJ1488">
        <f t="shared" si="99"/>
        <v>45</v>
      </c>
      <c r="AK1488" t="str">
        <f t="shared" si="97"/>
        <v>Not Include</v>
      </c>
      <c r="AN1488" t="s">
        <v>724</v>
      </c>
    </row>
    <row r="1489" spans="31:40">
      <c r="AE1489" t="str">
        <f t="shared" si="98"/>
        <v>Not includedNot Include46</v>
      </c>
      <c r="AF1489" t="str">
        <f t="shared" si="96"/>
        <v>Not included</v>
      </c>
      <c r="AG1489" s="100" t="s">
        <v>467</v>
      </c>
      <c r="AH1489" s="100" t="s">
        <v>645</v>
      </c>
      <c r="AI1489" s="100" t="s">
        <v>856</v>
      </c>
      <c r="AJ1489">
        <f t="shared" si="99"/>
        <v>46</v>
      </c>
      <c r="AK1489" t="str">
        <f t="shared" si="97"/>
        <v>Not Include</v>
      </c>
      <c r="AN1489" t="s">
        <v>724</v>
      </c>
    </row>
    <row r="1490" spans="31:40">
      <c r="AE1490" t="str">
        <f t="shared" si="98"/>
        <v>Not includedNot Include47</v>
      </c>
      <c r="AF1490" t="str">
        <f t="shared" si="96"/>
        <v>Not included</v>
      </c>
      <c r="AG1490" s="100" t="s">
        <v>467</v>
      </c>
      <c r="AH1490" s="100" t="s">
        <v>645</v>
      </c>
      <c r="AI1490" s="100" t="s">
        <v>110</v>
      </c>
      <c r="AJ1490">
        <f t="shared" si="99"/>
        <v>47</v>
      </c>
      <c r="AK1490" t="str">
        <f t="shared" si="97"/>
        <v>Not Include</v>
      </c>
      <c r="AN1490" t="s">
        <v>724</v>
      </c>
    </row>
    <row r="1491" spans="31:40">
      <c r="AE1491" t="str">
        <f t="shared" si="98"/>
        <v>Not includedNot Include48</v>
      </c>
      <c r="AF1491" t="str">
        <f t="shared" si="96"/>
        <v>Not included</v>
      </c>
      <c r="AG1491" s="100" t="s">
        <v>467</v>
      </c>
      <c r="AH1491" s="100" t="s">
        <v>645</v>
      </c>
      <c r="AI1491" s="100" t="s">
        <v>1272</v>
      </c>
      <c r="AJ1491">
        <f t="shared" si="99"/>
        <v>48</v>
      </c>
      <c r="AK1491" t="str">
        <f t="shared" si="97"/>
        <v>Not Include</v>
      </c>
      <c r="AN1491" t="s">
        <v>724</v>
      </c>
    </row>
    <row r="1492" spans="31:40">
      <c r="AE1492" t="str">
        <f t="shared" si="98"/>
        <v>Not includedNot Include49</v>
      </c>
      <c r="AF1492" t="str">
        <f t="shared" si="96"/>
        <v>Not included</v>
      </c>
      <c r="AG1492" s="100" t="s">
        <v>467</v>
      </c>
      <c r="AH1492" s="100" t="s">
        <v>645</v>
      </c>
      <c r="AI1492" s="100" t="s">
        <v>1617</v>
      </c>
      <c r="AJ1492">
        <f t="shared" si="99"/>
        <v>49</v>
      </c>
      <c r="AK1492" t="str">
        <f t="shared" si="97"/>
        <v>Not Include</v>
      </c>
      <c r="AN1492" t="s">
        <v>724</v>
      </c>
    </row>
    <row r="1493" spans="31:40">
      <c r="AE1493" t="str">
        <f t="shared" si="98"/>
        <v>Not includedNot Include50</v>
      </c>
      <c r="AF1493" t="str">
        <f t="shared" si="96"/>
        <v>Not included</v>
      </c>
      <c r="AG1493" s="100" t="s">
        <v>467</v>
      </c>
      <c r="AH1493" s="100" t="s">
        <v>645</v>
      </c>
      <c r="AI1493" s="100" t="s">
        <v>781</v>
      </c>
      <c r="AJ1493">
        <f t="shared" si="99"/>
        <v>50</v>
      </c>
      <c r="AK1493" t="str">
        <f t="shared" si="97"/>
        <v>Not Include</v>
      </c>
      <c r="AN1493" t="s">
        <v>724</v>
      </c>
    </row>
    <row r="1494" spans="31:40">
      <c r="AE1494" t="str">
        <f t="shared" si="98"/>
        <v>Not includedNot Include51</v>
      </c>
      <c r="AF1494" t="str">
        <f t="shared" si="96"/>
        <v>Not included</v>
      </c>
      <c r="AG1494" s="100" t="s">
        <v>467</v>
      </c>
      <c r="AH1494" s="100" t="s">
        <v>645</v>
      </c>
      <c r="AI1494" s="100" t="s">
        <v>1619</v>
      </c>
      <c r="AJ1494">
        <f t="shared" si="99"/>
        <v>51</v>
      </c>
      <c r="AK1494" t="str">
        <f t="shared" si="97"/>
        <v>Not Include</v>
      </c>
      <c r="AN1494" t="s">
        <v>724</v>
      </c>
    </row>
    <row r="1495" spans="31:40">
      <c r="AE1495" t="str">
        <f t="shared" si="98"/>
        <v>Not includedNot Include52</v>
      </c>
      <c r="AF1495" t="str">
        <f t="shared" si="96"/>
        <v>Not included</v>
      </c>
      <c r="AG1495" s="100" t="s">
        <v>467</v>
      </c>
      <c r="AH1495" s="100" t="s">
        <v>645</v>
      </c>
      <c r="AI1495" s="100" t="s">
        <v>1620</v>
      </c>
      <c r="AJ1495">
        <f t="shared" si="99"/>
        <v>52</v>
      </c>
      <c r="AK1495" t="str">
        <f t="shared" si="97"/>
        <v>Not Include</v>
      </c>
      <c r="AN1495" t="s">
        <v>724</v>
      </c>
    </row>
    <row r="1496" spans="31:40">
      <c r="AE1496" t="str">
        <f t="shared" si="98"/>
        <v>Not includedNot Include53</v>
      </c>
      <c r="AF1496" t="str">
        <f t="shared" si="96"/>
        <v>Not included</v>
      </c>
      <c r="AG1496" s="100" t="s">
        <v>467</v>
      </c>
      <c r="AH1496" s="100" t="s">
        <v>645</v>
      </c>
      <c r="AI1496" s="100" t="s">
        <v>783</v>
      </c>
      <c r="AJ1496">
        <f t="shared" si="99"/>
        <v>53</v>
      </c>
      <c r="AK1496" t="str">
        <f t="shared" si="97"/>
        <v>Not Include</v>
      </c>
      <c r="AN1496" t="s">
        <v>724</v>
      </c>
    </row>
    <row r="1497" spans="31:40">
      <c r="AE1497" t="str">
        <f t="shared" si="98"/>
        <v>Not includedNot Include54</v>
      </c>
      <c r="AF1497" t="str">
        <f t="shared" si="96"/>
        <v>Not included</v>
      </c>
      <c r="AG1497" s="100" t="s">
        <v>467</v>
      </c>
      <c r="AH1497" s="100" t="s">
        <v>645</v>
      </c>
      <c r="AI1497" s="100" t="s">
        <v>859</v>
      </c>
      <c r="AJ1497">
        <f t="shared" si="99"/>
        <v>54</v>
      </c>
      <c r="AK1497" t="str">
        <f t="shared" si="97"/>
        <v>Not Include</v>
      </c>
      <c r="AN1497" t="s">
        <v>724</v>
      </c>
    </row>
    <row r="1498" spans="31:40">
      <c r="AE1498" t="str">
        <f t="shared" si="98"/>
        <v>Not includedNot Include55</v>
      </c>
      <c r="AF1498" t="str">
        <f t="shared" si="96"/>
        <v>Not included</v>
      </c>
      <c r="AG1498" s="100" t="s">
        <v>467</v>
      </c>
      <c r="AH1498" s="100" t="s">
        <v>645</v>
      </c>
      <c r="AI1498" s="100" t="s">
        <v>861</v>
      </c>
      <c r="AJ1498">
        <f t="shared" si="99"/>
        <v>55</v>
      </c>
      <c r="AK1498" t="str">
        <f t="shared" si="97"/>
        <v>Not Include</v>
      </c>
      <c r="AN1498" t="s">
        <v>724</v>
      </c>
    </row>
    <row r="1499" spans="31:40">
      <c r="AE1499" t="str">
        <f t="shared" si="98"/>
        <v>Not includedNot Include56</v>
      </c>
      <c r="AF1499" t="str">
        <f t="shared" si="96"/>
        <v>Not included</v>
      </c>
      <c r="AG1499" s="100" t="s">
        <v>467</v>
      </c>
      <c r="AH1499" s="100" t="s">
        <v>645</v>
      </c>
      <c r="AI1499" s="100" t="s">
        <v>1621</v>
      </c>
      <c r="AJ1499">
        <f t="shared" si="99"/>
        <v>56</v>
      </c>
      <c r="AK1499" t="str">
        <f t="shared" si="97"/>
        <v>Not Include</v>
      </c>
      <c r="AN1499" t="s">
        <v>724</v>
      </c>
    </row>
    <row r="1500" spans="31:40">
      <c r="AE1500" t="str">
        <f t="shared" si="98"/>
        <v>Not includedNot Include57</v>
      </c>
      <c r="AF1500" t="str">
        <f t="shared" si="96"/>
        <v>Not included</v>
      </c>
      <c r="AG1500" s="100" t="s">
        <v>467</v>
      </c>
      <c r="AH1500" s="100" t="s">
        <v>645</v>
      </c>
      <c r="AI1500" s="100" t="s">
        <v>784</v>
      </c>
      <c r="AJ1500">
        <f t="shared" si="99"/>
        <v>57</v>
      </c>
      <c r="AK1500" t="str">
        <f t="shared" si="97"/>
        <v>Not Include</v>
      </c>
      <c r="AN1500" t="s">
        <v>724</v>
      </c>
    </row>
    <row r="1501" spans="31:40">
      <c r="AE1501" t="str">
        <f t="shared" si="98"/>
        <v>Not includedNot Include58</v>
      </c>
      <c r="AF1501" t="str">
        <f t="shared" si="96"/>
        <v>Not included</v>
      </c>
      <c r="AG1501" s="100" t="s">
        <v>467</v>
      </c>
      <c r="AH1501" s="100" t="s">
        <v>645</v>
      </c>
      <c r="AI1501" s="100" t="s">
        <v>1623</v>
      </c>
      <c r="AJ1501">
        <f t="shared" si="99"/>
        <v>58</v>
      </c>
      <c r="AK1501" t="str">
        <f t="shared" si="97"/>
        <v>Not Include</v>
      </c>
      <c r="AN1501" t="s">
        <v>724</v>
      </c>
    </row>
    <row r="1502" spans="31:40">
      <c r="AE1502" t="str">
        <f t="shared" si="98"/>
        <v>Not includedNot Include59</v>
      </c>
      <c r="AF1502" t="str">
        <f t="shared" si="96"/>
        <v>Not included</v>
      </c>
      <c r="AG1502" s="100" t="s">
        <v>467</v>
      </c>
      <c r="AH1502" s="100" t="s">
        <v>645</v>
      </c>
      <c r="AI1502" s="100" t="s">
        <v>1169</v>
      </c>
      <c r="AJ1502">
        <f t="shared" si="99"/>
        <v>59</v>
      </c>
      <c r="AK1502" t="str">
        <f t="shared" si="97"/>
        <v>Not Include</v>
      </c>
      <c r="AN1502" t="s">
        <v>724</v>
      </c>
    </row>
    <row r="1503" spans="31:40">
      <c r="AE1503" t="str">
        <f t="shared" si="98"/>
        <v>Not includedNot Include60</v>
      </c>
      <c r="AF1503" t="str">
        <f t="shared" si="96"/>
        <v>Not included</v>
      </c>
      <c r="AG1503" s="100" t="s">
        <v>467</v>
      </c>
      <c r="AH1503" s="100" t="s">
        <v>645</v>
      </c>
      <c r="AI1503" s="100" t="s">
        <v>863</v>
      </c>
      <c r="AJ1503">
        <f t="shared" si="99"/>
        <v>60</v>
      </c>
      <c r="AK1503" t="str">
        <f t="shared" si="97"/>
        <v>Not Include</v>
      </c>
      <c r="AN1503" t="s">
        <v>724</v>
      </c>
    </row>
    <row r="1504" spans="31:40">
      <c r="AE1504" t="str">
        <f t="shared" si="98"/>
        <v>Not includedNot Include61</v>
      </c>
      <c r="AF1504" t="str">
        <f t="shared" si="96"/>
        <v>Not included</v>
      </c>
      <c r="AG1504" s="100" t="s">
        <v>467</v>
      </c>
      <c r="AH1504" s="100" t="s">
        <v>645</v>
      </c>
      <c r="AI1504" s="100" t="s">
        <v>1135</v>
      </c>
      <c r="AJ1504">
        <f t="shared" si="99"/>
        <v>61</v>
      </c>
      <c r="AK1504" t="str">
        <f t="shared" si="97"/>
        <v>Not Include</v>
      </c>
      <c r="AN1504" t="s">
        <v>724</v>
      </c>
    </row>
    <row r="1505" spans="31:40">
      <c r="AE1505" t="str">
        <f t="shared" si="98"/>
        <v>Not includedNot Include62</v>
      </c>
      <c r="AF1505" t="str">
        <f t="shared" si="96"/>
        <v>Not included</v>
      </c>
      <c r="AG1505" s="100" t="s">
        <v>467</v>
      </c>
      <c r="AH1505" s="100" t="s">
        <v>645</v>
      </c>
      <c r="AI1505" s="100" t="s">
        <v>1626</v>
      </c>
      <c r="AJ1505">
        <f t="shared" si="99"/>
        <v>62</v>
      </c>
      <c r="AK1505" t="str">
        <f t="shared" si="97"/>
        <v>Not Include</v>
      </c>
      <c r="AN1505" t="s">
        <v>724</v>
      </c>
    </row>
    <row r="1506" spans="31:40">
      <c r="AE1506" t="str">
        <f t="shared" si="98"/>
        <v>Not includedNot Include63</v>
      </c>
      <c r="AF1506" t="str">
        <f t="shared" si="96"/>
        <v>Not included</v>
      </c>
      <c r="AG1506" s="100" t="s">
        <v>467</v>
      </c>
      <c r="AH1506" s="100" t="s">
        <v>645</v>
      </c>
      <c r="AI1506" s="100" t="s">
        <v>1627</v>
      </c>
      <c r="AJ1506">
        <f t="shared" si="99"/>
        <v>63</v>
      </c>
      <c r="AK1506" t="str">
        <f t="shared" si="97"/>
        <v>Not Include</v>
      </c>
      <c r="AN1506" t="s">
        <v>724</v>
      </c>
    </row>
    <row r="1507" spans="31:40">
      <c r="AE1507" t="str">
        <f t="shared" si="98"/>
        <v>Not includedNot Include64</v>
      </c>
      <c r="AF1507" t="str">
        <f t="shared" si="96"/>
        <v>Not included</v>
      </c>
      <c r="AG1507" s="100" t="s">
        <v>467</v>
      </c>
      <c r="AH1507" s="100" t="s">
        <v>645</v>
      </c>
      <c r="AI1507" s="100" t="s">
        <v>787</v>
      </c>
      <c r="AJ1507">
        <f t="shared" si="99"/>
        <v>64</v>
      </c>
      <c r="AK1507" t="str">
        <f t="shared" si="97"/>
        <v>Not Include</v>
      </c>
      <c r="AN1507" t="s">
        <v>724</v>
      </c>
    </row>
    <row r="1508" spans="31:40">
      <c r="AE1508" t="str">
        <f t="shared" si="98"/>
        <v>Not includedNot Include65</v>
      </c>
      <c r="AF1508" t="str">
        <f t="shared" si="96"/>
        <v>Not included</v>
      </c>
      <c r="AG1508" s="100" t="s">
        <v>467</v>
      </c>
      <c r="AH1508" s="100" t="s">
        <v>645</v>
      </c>
      <c r="AI1508" s="100" t="s">
        <v>1385</v>
      </c>
      <c r="AJ1508">
        <f t="shared" si="99"/>
        <v>65</v>
      </c>
      <c r="AK1508" t="str">
        <f t="shared" si="97"/>
        <v>Not Include</v>
      </c>
      <c r="AN1508" t="s">
        <v>724</v>
      </c>
    </row>
    <row r="1509" spans="31:40">
      <c r="AE1509" t="str">
        <f t="shared" si="98"/>
        <v>Not includedNot Include66</v>
      </c>
      <c r="AF1509" t="str">
        <f t="shared" si="96"/>
        <v>Not included</v>
      </c>
      <c r="AG1509" s="100" t="s">
        <v>467</v>
      </c>
      <c r="AH1509" s="100" t="s">
        <v>645</v>
      </c>
      <c r="AI1509" s="100" t="s">
        <v>1625</v>
      </c>
      <c r="AJ1509">
        <f t="shared" si="99"/>
        <v>66</v>
      </c>
      <c r="AK1509" t="str">
        <f t="shared" si="97"/>
        <v>Not Include</v>
      </c>
      <c r="AN1509" t="s">
        <v>724</v>
      </c>
    </row>
    <row r="1510" spans="31:40">
      <c r="AE1510" t="str">
        <f t="shared" si="98"/>
        <v>Not includedNot Include67</v>
      </c>
      <c r="AF1510" t="str">
        <f t="shared" si="96"/>
        <v>Not included</v>
      </c>
      <c r="AG1510" s="100" t="s">
        <v>467</v>
      </c>
      <c r="AH1510" s="100" t="s">
        <v>645</v>
      </c>
      <c r="AI1510" s="100" t="s">
        <v>1546</v>
      </c>
      <c r="AJ1510">
        <f t="shared" si="99"/>
        <v>67</v>
      </c>
      <c r="AK1510" t="str">
        <f t="shared" si="97"/>
        <v>Not Include</v>
      </c>
      <c r="AN1510" t="s">
        <v>724</v>
      </c>
    </row>
    <row r="1511" spans="31:40">
      <c r="AE1511" t="str">
        <f t="shared" si="98"/>
        <v>Not includedNot Include68</v>
      </c>
      <c r="AF1511" t="str">
        <f t="shared" si="96"/>
        <v>Not included</v>
      </c>
      <c r="AG1511" s="100" t="s">
        <v>467</v>
      </c>
      <c r="AH1511" s="100" t="s">
        <v>645</v>
      </c>
      <c r="AI1511" s="100" t="s">
        <v>1630</v>
      </c>
      <c r="AJ1511">
        <f t="shared" si="99"/>
        <v>68</v>
      </c>
      <c r="AK1511" t="str">
        <f t="shared" si="97"/>
        <v>Not Include</v>
      </c>
      <c r="AN1511" t="s">
        <v>724</v>
      </c>
    </row>
    <row r="1512" spans="31:40">
      <c r="AE1512" t="str">
        <f t="shared" si="98"/>
        <v>Not includedNot Include69</v>
      </c>
      <c r="AF1512" t="str">
        <f t="shared" si="96"/>
        <v>Not included</v>
      </c>
      <c r="AG1512" s="100" t="s">
        <v>467</v>
      </c>
      <c r="AH1512" s="100" t="s">
        <v>645</v>
      </c>
      <c r="AI1512" s="100" t="s">
        <v>1624</v>
      </c>
      <c r="AJ1512">
        <f t="shared" si="99"/>
        <v>69</v>
      </c>
      <c r="AK1512" t="str">
        <f t="shared" si="97"/>
        <v>Not Include</v>
      </c>
      <c r="AN1512" t="s">
        <v>724</v>
      </c>
    </row>
    <row r="1513" spans="31:40">
      <c r="AE1513" t="str">
        <f t="shared" si="98"/>
        <v>Not includedNot Include70</v>
      </c>
      <c r="AF1513" t="str">
        <f t="shared" si="96"/>
        <v>Not included</v>
      </c>
      <c r="AG1513" s="100" t="s">
        <v>467</v>
      </c>
      <c r="AH1513" s="100" t="s">
        <v>645</v>
      </c>
      <c r="AI1513" s="100" t="s">
        <v>868</v>
      </c>
      <c r="AJ1513">
        <f t="shared" si="99"/>
        <v>70</v>
      </c>
      <c r="AK1513" t="str">
        <f t="shared" si="97"/>
        <v>Not Include</v>
      </c>
      <c r="AN1513" t="s">
        <v>724</v>
      </c>
    </row>
    <row r="1514" spans="31:40">
      <c r="AE1514" t="str">
        <f t="shared" si="98"/>
        <v>Not includedNot Include71</v>
      </c>
      <c r="AF1514" t="str">
        <f t="shared" si="96"/>
        <v>Not included</v>
      </c>
      <c r="AG1514" s="100" t="s">
        <v>467</v>
      </c>
      <c r="AH1514" s="100" t="s">
        <v>645</v>
      </c>
      <c r="AI1514" s="100" t="s">
        <v>1629</v>
      </c>
      <c r="AJ1514">
        <f t="shared" si="99"/>
        <v>71</v>
      </c>
      <c r="AK1514" t="str">
        <f t="shared" si="97"/>
        <v>Not Include</v>
      </c>
      <c r="AN1514" t="s">
        <v>724</v>
      </c>
    </row>
    <row r="1515" spans="31:40">
      <c r="AE1515" t="str">
        <f t="shared" si="98"/>
        <v>Not includedNot Include72</v>
      </c>
      <c r="AF1515" t="str">
        <f t="shared" si="96"/>
        <v>Not included</v>
      </c>
      <c r="AG1515" s="100" t="s">
        <v>467</v>
      </c>
      <c r="AH1515" s="100" t="s">
        <v>645</v>
      </c>
      <c r="AI1515" s="100" t="s">
        <v>484</v>
      </c>
      <c r="AJ1515">
        <f t="shared" si="99"/>
        <v>72</v>
      </c>
      <c r="AK1515" t="str">
        <f t="shared" si="97"/>
        <v>Not Include</v>
      </c>
      <c r="AN1515" t="s">
        <v>724</v>
      </c>
    </row>
    <row r="1516" spans="31:40">
      <c r="AE1516" t="str">
        <f t="shared" si="98"/>
        <v>Not includedNot Include73</v>
      </c>
      <c r="AF1516" t="str">
        <f t="shared" si="96"/>
        <v>Not included</v>
      </c>
      <c r="AG1516" s="100" t="s">
        <v>467</v>
      </c>
      <c r="AH1516" s="100" t="s">
        <v>645</v>
      </c>
      <c r="AI1516" s="100" t="s">
        <v>1061</v>
      </c>
      <c r="AJ1516">
        <f t="shared" si="99"/>
        <v>73</v>
      </c>
      <c r="AK1516" t="str">
        <f t="shared" si="97"/>
        <v>Not Include</v>
      </c>
      <c r="AN1516" t="s">
        <v>724</v>
      </c>
    </row>
    <row r="1517" spans="31:40">
      <c r="AE1517" t="str">
        <f t="shared" si="98"/>
        <v>Not includedNot Include74</v>
      </c>
      <c r="AF1517" t="str">
        <f t="shared" si="96"/>
        <v>Not included</v>
      </c>
      <c r="AG1517" s="100" t="s">
        <v>467</v>
      </c>
      <c r="AH1517" s="100" t="s">
        <v>645</v>
      </c>
      <c r="AI1517" s="100" t="s">
        <v>111</v>
      </c>
      <c r="AJ1517">
        <f t="shared" si="99"/>
        <v>74</v>
      </c>
      <c r="AK1517" t="str">
        <f t="shared" si="97"/>
        <v>Not Include</v>
      </c>
      <c r="AN1517" t="s">
        <v>724</v>
      </c>
    </row>
    <row r="1518" spans="31:40">
      <c r="AE1518" t="str">
        <f t="shared" si="98"/>
        <v>Not includedNot Include75</v>
      </c>
      <c r="AF1518" t="str">
        <f t="shared" si="96"/>
        <v>Not included</v>
      </c>
      <c r="AG1518" s="100" t="s">
        <v>467</v>
      </c>
      <c r="AH1518" s="100" t="s">
        <v>645</v>
      </c>
      <c r="AI1518" s="100" t="s">
        <v>1062</v>
      </c>
      <c r="AJ1518">
        <f t="shared" si="99"/>
        <v>75</v>
      </c>
      <c r="AK1518" t="str">
        <f t="shared" si="97"/>
        <v>Not Include</v>
      </c>
      <c r="AN1518" t="s">
        <v>724</v>
      </c>
    </row>
    <row r="1519" spans="31:40">
      <c r="AE1519" t="str">
        <f t="shared" si="98"/>
        <v>Not includedNot Include76</v>
      </c>
      <c r="AF1519" t="str">
        <f t="shared" si="96"/>
        <v>Not included</v>
      </c>
      <c r="AG1519" s="100" t="s">
        <v>467</v>
      </c>
      <c r="AH1519" s="100" t="s">
        <v>645</v>
      </c>
      <c r="AI1519" s="100" t="s">
        <v>1063</v>
      </c>
      <c r="AJ1519">
        <f t="shared" si="99"/>
        <v>76</v>
      </c>
      <c r="AK1519" t="str">
        <f t="shared" si="97"/>
        <v>Not Include</v>
      </c>
      <c r="AN1519" t="s">
        <v>724</v>
      </c>
    </row>
    <row r="1520" spans="31:40">
      <c r="AE1520" t="str">
        <f t="shared" si="98"/>
        <v>Not includedNot Include77</v>
      </c>
      <c r="AF1520" t="str">
        <f t="shared" si="96"/>
        <v>Not included</v>
      </c>
      <c r="AG1520" s="100" t="s">
        <v>467</v>
      </c>
      <c r="AH1520" s="100" t="s">
        <v>645</v>
      </c>
      <c r="AI1520" s="100" t="s">
        <v>1230</v>
      </c>
      <c r="AJ1520">
        <f t="shared" si="99"/>
        <v>77</v>
      </c>
      <c r="AK1520" t="str">
        <f t="shared" si="97"/>
        <v>Not Include</v>
      </c>
      <c r="AN1520" t="s">
        <v>724</v>
      </c>
    </row>
    <row r="1521" spans="31:40">
      <c r="AE1521" t="str">
        <f t="shared" si="98"/>
        <v>Not includedNot Include1</v>
      </c>
      <c r="AF1521" t="str">
        <f t="shared" si="96"/>
        <v>Not included</v>
      </c>
      <c r="AG1521" s="100" t="s">
        <v>465</v>
      </c>
      <c r="AH1521" s="100" t="s">
        <v>748</v>
      </c>
      <c r="AI1521" s="100" t="s">
        <v>737</v>
      </c>
      <c r="AJ1521">
        <f t="shared" si="99"/>
        <v>1</v>
      </c>
      <c r="AK1521" t="str">
        <f t="shared" si="97"/>
        <v>Not Include</v>
      </c>
      <c r="AN1521" t="s">
        <v>724</v>
      </c>
    </row>
    <row r="1522" spans="31:40">
      <c r="AE1522" t="str">
        <f t="shared" si="98"/>
        <v>Not includedNot Include2</v>
      </c>
      <c r="AF1522" t="str">
        <f t="shared" si="96"/>
        <v>Not included</v>
      </c>
      <c r="AG1522" s="100" t="s">
        <v>465</v>
      </c>
      <c r="AH1522" s="100" t="s">
        <v>748</v>
      </c>
      <c r="AI1522" s="100" t="s">
        <v>1197</v>
      </c>
      <c r="AJ1522">
        <f t="shared" si="99"/>
        <v>2</v>
      </c>
      <c r="AK1522" t="str">
        <f t="shared" si="97"/>
        <v>Not Include</v>
      </c>
      <c r="AN1522" t="s">
        <v>724</v>
      </c>
    </row>
    <row r="1523" spans="31:40">
      <c r="AE1523" t="str">
        <f t="shared" si="98"/>
        <v>Not includedNot Include3</v>
      </c>
      <c r="AF1523" t="str">
        <f t="shared" si="96"/>
        <v>Not included</v>
      </c>
      <c r="AG1523" s="100" t="s">
        <v>465</v>
      </c>
      <c r="AH1523" s="100" t="s">
        <v>748</v>
      </c>
      <c r="AI1523" s="100" t="s">
        <v>742</v>
      </c>
      <c r="AJ1523">
        <f t="shared" si="99"/>
        <v>3</v>
      </c>
      <c r="AK1523" t="str">
        <f t="shared" si="97"/>
        <v>Not Include</v>
      </c>
      <c r="AN1523" t="s">
        <v>724</v>
      </c>
    </row>
    <row r="1524" spans="31:40">
      <c r="AE1524" t="str">
        <f t="shared" si="98"/>
        <v>Not includedNot Include4</v>
      </c>
      <c r="AF1524" t="str">
        <f t="shared" si="96"/>
        <v>Not included</v>
      </c>
      <c r="AG1524" s="100" t="s">
        <v>465</v>
      </c>
      <c r="AH1524" s="100" t="s">
        <v>748</v>
      </c>
      <c r="AI1524" s="100" t="s">
        <v>744</v>
      </c>
      <c r="AJ1524">
        <f t="shared" si="99"/>
        <v>4</v>
      </c>
      <c r="AK1524" t="str">
        <f t="shared" si="97"/>
        <v>Not Include</v>
      </c>
      <c r="AN1524" t="s">
        <v>724</v>
      </c>
    </row>
    <row r="1525" spans="31:40">
      <c r="AE1525" t="str">
        <f t="shared" si="98"/>
        <v>Not includedNot Include5</v>
      </c>
      <c r="AF1525" t="str">
        <f t="shared" si="96"/>
        <v>Not included</v>
      </c>
      <c r="AG1525" s="100" t="s">
        <v>465</v>
      </c>
      <c r="AH1525" s="100" t="s">
        <v>748</v>
      </c>
      <c r="AI1525" s="100" t="s">
        <v>1569</v>
      </c>
      <c r="AJ1525">
        <f t="shared" si="99"/>
        <v>5</v>
      </c>
      <c r="AK1525" t="str">
        <f t="shared" si="97"/>
        <v>Not Include</v>
      </c>
      <c r="AN1525" t="s">
        <v>724</v>
      </c>
    </row>
    <row r="1526" spans="31:40">
      <c r="AE1526" t="str">
        <f t="shared" si="98"/>
        <v>Not includedNot Include6</v>
      </c>
      <c r="AF1526" t="str">
        <f t="shared" si="96"/>
        <v>Not included</v>
      </c>
      <c r="AG1526" s="100" t="s">
        <v>465</v>
      </c>
      <c r="AH1526" s="100" t="s">
        <v>748</v>
      </c>
      <c r="AI1526" s="100" t="s">
        <v>1573</v>
      </c>
      <c r="AJ1526">
        <f t="shared" si="99"/>
        <v>6</v>
      </c>
      <c r="AK1526" t="str">
        <f t="shared" si="97"/>
        <v>Not Include</v>
      </c>
      <c r="AN1526" t="s">
        <v>724</v>
      </c>
    </row>
    <row r="1527" spans="31:40">
      <c r="AE1527" t="str">
        <f t="shared" si="98"/>
        <v>Not includedNot Include7</v>
      </c>
      <c r="AF1527" t="str">
        <f t="shared" si="96"/>
        <v>Not included</v>
      </c>
      <c r="AG1527" s="100" t="s">
        <v>465</v>
      </c>
      <c r="AH1527" s="100" t="s">
        <v>748</v>
      </c>
      <c r="AI1527" s="100" t="s">
        <v>1574</v>
      </c>
      <c r="AJ1527">
        <f t="shared" si="99"/>
        <v>7</v>
      </c>
      <c r="AK1527" t="str">
        <f t="shared" si="97"/>
        <v>Not Include</v>
      </c>
      <c r="AN1527" t="s">
        <v>724</v>
      </c>
    </row>
    <row r="1528" spans="31:40">
      <c r="AE1528" t="str">
        <f t="shared" si="98"/>
        <v>Not includedNot Include8</v>
      </c>
      <c r="AF1528" t="str">
        <f t="shared" si="96"/>
        <v>Not included</v>
      </c>
      <c r="AG1528" s="100" t="s">
        <v>465</v>
      </c>
      <c r="AH1528" s="100" t="s">
        <v>748</v>
      </c>
      <c r="AI1528" s="100" t="s">
        <v>852</v>
      </c>
      <c r="AJ1528">
        <f t="shared" si="99"/>
        <v>8</v>
      </c>
      <c r="AK1528" t="str">
        <f t="shared" si="97"/>
        <v>Not Include</v>
      </c>
      <c r="AN1528" t="s">
        <v>724</v>
      </c>
    </row>
    <row r="1529" spans="31:40">
      <c r="AE1529" t="str">
        <f t="shared" si="98"/>
        <v>Not includedNot Include9</v>
      </c>
      <c r="AF1529" t="str">
        <f t="shared" si="96"/>
        <v>Not included</v>
      </c>
      <c r="AG1529" s="100" t="s">
        <v>465</v>
      </c>
      <c r="AH1529" s="100" t="s">
        <v>748</v>
      </c>
      <c r="AI1529" s="100" t="s">
        <v>770</v>
      </c>
      <c r="AJ1529">
        <f t="shared" si="99"/>
        <v>9</v>
      </c>
      <c r="AK1529" t="str">
        <f t="shared" si="97"/>
        <v>Not Include</v>
      </c>
      <c r="AN1529" t="s">
        <v>724</v>
      </c>
    </row>
    <row r="1530" spans="31:40">
      <c r="AE1530" t="str">
        <f t="shared" si="98"/>
        <v>Not includedNot Include10</v>
      </c>
      <c r="AF1530" t="str">
        <f t="shared" si="96"/>
        <v>Not included</v>
      </c>
      <c r="AG1530" s="100" t="s">
        <v>465</v>
      </c>
      <c r="AH1530" s="100" t="s">
        <v>748</v>
      </c>
      <c r="AI1530" s="100" t="s">
        <v>772</v>
      </c>
      <c r="AJ1530">
        <f t="shared" si="99"/>
        <v>10</v>
      </c>
      <c r="AK1530" t="str">
        <f t="shared" si="97"/>
        <v>Not Include</v>
      </c>
      <c r="AN1530" t="s">
        <v>724</v>
      </c>
    </row>
    <row r="1531" spans="31:40">
      <c r="AE1531" t="str">
        <f t="shared" si="98"/>
        <v>Not includedNot Include11</v>
      </c>
      <c r="AF1531" t="str">
        <f t="shared" si="96"/>
        <v>Not included</v>
      </c>
      <c r="AG1531" s="100" t="s">
        <v>465</v>
      </c>
      <c r="AH1531" s="100" t="s">
        <v>748</v>
      </c>
      <c r="AI1531" s="100" t="s">
        <v>779</v>
      </c>
      <c r="AJ1531">
        <f t="shared" si="99"/>
        <v>11</v>
      </c>
      <c r="AK1531" t="str">
        <f t="shared" si="97"/>
        <v>Not Include</v>
      </c>
      <c r="AN1531" t="s">
        <v>724</v>
      </c>
    </row>
    <row r="1532" spans="31:40">
      <c r="AE1532" t="str">
        <f t="shared" si="98"/>
        <v>Not includedNot Include12</v>
      </c>
      <c r="AF1532" t="str">
        <f t="shared" si="96"/>
        <v>Not included</v>
      </c>
      <c r="AG1532" s="100" t="s">
        <v>465</v>
      </c>
      <c r="AH1532" s="100" t="s">
        <v>748</v>
      </c>
      <c r="AI1532" s="100" t="s">
        <v>1578</v>
      </c>
      <c r="AJ1532">
        <f t="shared" si="99"/>
        <v>12</v>
      </c>
      <c r="AK1532" t="str">
        <f t="shared" si="97"/>
        <v>Not Include</v>
      </c>
      <c r="AN1532" t="s">
        <v>724</v>
      </c>
    </row>
    <row r="1533" spans="31:40">
      <c r="AE1533" t="str">
        <f t="shared" si="98"/>
        <v>Not includedNot Include13</v>
      </c>
      <c r="AF1533" t="str">
        <f t="shared" si="96"/>
        <v>Not included</v>
      </c>
      <c r="AG1533" s="100" t="s">
        <v>465</v>
      </c>
      <c r="AH1533" s="100" t="s">
        <v>748</v>
      </c>
      <c r="AI1533" s="100" t="s">
        <v>1579</v>
      </c>
      <c r="AJ1533">
        <f t="shared" si="99"/>
        <v>13</v>
      </c>
      <c r="AK1533" t="str">
        <f t="shared" si="97"/>
        <v>Not Include</v>
      </c>
      <c r="AN1533" t="s">
        <v>724</v>
      </c>
    </row>
    <row r="1534" spans="31:40">
      <c r="AE1534" t="str">
        <f t="shared" si="98"/>
        <v>Not includedNot Include14</v>
      </c>
      <c r="AF1534" t="str">
        <f t="shared" si="96"/>
        <v>Not included</v>
      </c>
      <c r="AG1534" s="100" t="s">
        <v>465</v>
      </c>
      <c r="AH1534" s="100" t="s">
        <v>748</v>
      </c>
      <c r="AI1534" s="100" t="s">
        <v>1580</v>
      </c>
      <c r="AJ1534">
        <f t="shared" si="99"/>
        <v>14</v>
      </c>
      <c r="AK1534" t="str">
        <f t="shared" si="97"/>
        <v>Not Include</v>
      </c>
      <c r="AN1534" t="s">
        <v>724</v>
      </c>
    </row>
    <row r="1535" spans="31:40">
      <c r="AE1535" t="str">
        <f t="shared" si="98"/>
        <v>Not includedNot Include15</v>
      </c>
      <c r="AF1535" t="str">
        <f t="shared" si="96"/>
        <v>Not included</v>
      </c>
      <c r="AG1535" s="100" t="s">
        <v>465</v>
      </c>
      <c r="AH1535" s="100" t="s">
        <v>748</v>
      </c>
      <c r="AI1535" s="100" t="s">
        <v>1582</v>
      </c>
      <c r="AJ1535">
        <f t="shared" si="99"/>
        <v>15</v>
      </c>
      <c r="AK1535" t="str">
        <f t="shared" si="97"/>
        <v>Not Include</v>
      </c>
      <c r="AN1535" t="s">
        <v>724</v>
      </c>
    </row>
    <row r="1536" spans="31:40">
      <c r="AE1536" t="str">
        <f t="shared" si="98"/>
        <v>Not includedNot Include16</v>
      </c>
      <c r="AF1536" t="str">
        <f t="shared" si="96"/>
        <v>Not included</v>
      </c>
      <c r="AG1536" s="100" t="s">
        <v>465</v>
      </c>
      <c r="AH1536" s="100" t="s">
        <v>748</v>
      </c>
      <c r="AI1536" s="100" t="s">
        <v>1583</v>
      </c>
      <c r="AJ1536">
        <f t="shared" si="99"/>
        <v>16</v>
      </c>
      <c r="AK1536" t="str">
        <f t="shared" si="97"/>
        <v>Not Include</v>
      </c>
      <c r="AN1536" t="s">
        <v>724</v>
      </c>
    </row>
    <row r="1537" spans="31:40">
      <c r="AE1537" t="str">
        <f t="shared" si="98"/>
        <v>Not includedNot Include17</v>
      </c>
      <c r="AF1537" t="str">
        <f t="shared" si="96"/>
        <v>Not included</v>
      </c>
      <c r="AG1537" s="100" t="s">
        <v>465</v>
      </c>
      <c r="AH1537" s="100" t="s">
        <v>748</v>
      </c>
      <c r="AI1537" s="100" t="s">
        <v>1037</v>
      </c>
      <c r="AJ1537">
        <f t="shared" si="99"/>
        <v>17</v>
      </c>
      <c r="AK1537" t="str">
        <f t="shared" si="97"/>
        <v>Not Include</v>
      </c>
      <c r="AN1537" t="s">
        <v>724</v>
      </c>
    </row>
    <row r="1538" spans="31:40">
      <c r="AE1538" t="str">
        <f t="shared" si="98"/>
        <v>Not includedNot Include18</v>
      </c>
      <c r="AF1538" t="str">
        <f t="shared" ref="AF1538:AF1601" si="100">IFERROR(VLOOKUP(AG1538,$Z$4:$AA$17,2,FALSE),"Not included")</f>
        <v>Not included</v>
      </c>
      <c r="AG1538" s="100" t="s">
        <v>465</v>
      </c>
      <c r="AH1538" s="100" t="s">
        <v>748</v>
      </c>
      <c r="AI1538" s="100" t="s">
        <v>1587</v>
      </c>
      <c r="AJ1538">
        <f t="shared" si="99"/>
        <v>18</v>
      </c>
      <c r="AK1538" t="str">
        <f t="shared" ref="AK1538:AK1601" si="101">IF(AF1538="Not included","Not Include",VLOOKUP(AH1538,$AN$3:$AQ$104,3,FALSE))</f>
        <v>Not Include</v>
      </c>
      <c r="AN1538" t="s">
        <v>724</v>
      </c>
    </row>
    <row r="1539" spans="31:40">
      <c r="AE1539" t="str">
        <f t="shared" ref="AE1539:AE1602" si="102">AF1539&amp;AK1539&amp;AJ1539</f>
        <v>Not includedNot Include19</v>
      </c>
      <c r="AF1539" t="str">
        <f t="shared" si="100"/>
        <v>Not included</v>
      </c>
      <c r="AG1539" s="100" t="s">
        <v>465</v>
      </c>
      <c r="AH1539" s="100" t="s">
        <v>748</v>
      </c>
      <c r="AI1539" s="100" t="s">
        <v>1590</v>
      </c>
      <c r="AJ1539">
        <f t="shared" ref="AJ1539:AJ1602" si="103">IF(AND(AG1539=AG1538,AH1539=AH1538),AJ1538+1,1)</f>
        <v>19</v>
      </c>
      <c r="AK1539" t="str">
        <f t="shared" si="101"/>
        <v>Not Include</v>
      </c>
      <c r="AN1539" t="s">
        <v>724</v>
      </c>
    </row>
    <row r="1540" spans="31:40">
      <c r="AE1540" t="str">
        <f t="shared" si="102"/>
        <v>Not includedNot Include20</v>
      </c>
      <c r="AF1540" t="str">
        <f t="shared" si="100"/>
        <v>Not included</v>
      </c>
      <c r="AG1540" s="100" t="s">
        <v>465</v>
      </c>
      <c r="AH1540" s="100" t="s">
        <v>748</v>
      </c>
      <c r="AI1540" s="100" t="s">
        <v>370</v>
      </c>
      <c r="AJ1540">
        <f t="shared" si="103"/>
        <v>20</v>
      </c>
      <c r="AK1540" t="str">
        <f t="shared" si="101"/>
        <v>Not Include</v>
      </c>
      <c r="AN1540" t="s">
        <v>724</v>
      </c>
    </row>
    <row r="1541" spans="31:40">
      <c r="AE1541" t="str">
        <f t="shared" si="102"/>
        <v>Not includedNot Include21</v>
      </c>
      <c r="AF1541" t="str">
        <f t="shared" si="100"/>
        <v>Not included</v>
      </c>
      <c r="AG1541" s="100" t="s">
        <v>465</v>
      </c>
      <c r="AH1541" s="100" t="s">
        <v>748</v>
      </c>
      <c r="AI1541" s="100" t="s">
        <v>1063</v>
      </c>
      <c r="AJ1541">
        <f t="shared" si="103"/>
        <v>21</v>
      </c>
      <c r="AK1541" t="str">
        <f t="shared" si="101"/>
        <v>Not Include</v>
      </c>
      <c r="AN1541" t="s">
        <v>724</v>
      </c>
    </row>
    <row r="1542" spans="31:40">
      <c r="AE1542" t="str">
        <f t="shared" si="102"/>
        <v>Not includedNot Include22</v>
      </c>
      <c r="AF1542" t="str">
        <f t="shared" si="100"/>
        <v>Not included</v>
      </c>
      <c r="AG1542" s="100" t="s">
        <v>465</v>
      </c>
      <c r="AH1542" s="100" t="s">
        <v>748</v>
      </c>
      <c r="AI1542" s="100" t="s">
        <v>794</v>
      </c>
      <c r="AJ1542">
        <f t="shared" si="103"/>
        <v>22</v>
      </c>
      <c r="AK1542" t="str">
        <f t="shared" si="101"/>
        <v>Not Include</v>
      </c>
      <c r="AN1542" t="s">
        <v>724</v>
      </c>
    </row>
    <row r="1543" spans="31:40">
      <c r="AE1543" t="str">
        <f t="shared" si="102"/>
        <v>Not includedNot Include23</v>
      </c>
      <c r="AF1543" t="str">
        <f t="shared" si="100"/>
        <v>Not included</v>
      </c>
      <c r="AG1543" s="100" t="s">
        <v>465</v>
      </c>
      <c r="AH1543" s="100" t="s">
        <v>748</v>
      </c>
      <c r="AI1543" s="100" t="s">
        <v>1593</v>
      </c>
      <c r="AJ1543">
        <f t="shared" si="103"/>
        <v>23</v>
      </c>
      <c r="AK1543" t="str">
        <f t="shared" si="101"/>
        <v>Not Include</v>
      </c>
      <c r="AN1543" t="s">
        <v>724</v>
      </c>
    </row>
    <row r="1544" spans="31:40">
      <c r="AE1544" t="str">
        <f t="shared" si="102"/>
        <v>Not includedNot Include1</v>
      </c>
      <c r="AF1544" t="str">
        <f t="shared" si="100"/>
        <v>Not included</v>
      </c>
      <c r="AG1544" s="100" t="s">
        <v>465</v>
      </c>
      <c r="AH1544" s="100" t="s">
        <v>1564</v>
      </c>
      <c r="AI1544" s="100" t="s">
        <v>1563</v>
      </c>
      <c r="AJ1544">
        <f t="shared" si="103"/>
        <v>1</v>
      </c>
      <c r="AK1544" t="str">
        <f t="shared" si="101"/>
        <v>Not Include</v>
      </c>
      <c r="AN1544" t="s">
        <v>724</v>
      </c>
    </row>
    <row r="1545" spans="31:40">
      <c r="AE1545" t="str">
        <f t="shared" si="102"/>
        <v>Not includedNot Include2</v>
      </c>
      <c r="AF1545" t="str">
        <f t="shared" si="100"/>
        <v>Not included</v>
      </c>
      <c r="AG1545" s="100" t="s">
        <v>465</v>
      </c>
      <c r="AH1545" s="100" t="s">
        <v>1564</v>
      </c>
      <c r="AI1545" s="100" t="s">
        <v>1565</v>
      </c>
      <c r="AJ1545">
        <f t="shared" si="103"/>
        <v>2</v>
      </c>
      <c r="AK1545" t="str">
        <f t="shared" si="101"/>
        <v>Not Include</v>
      </c>
      <c r="AN1545" t="s">
        <v>724</v>
      </c>
    </row>
    <row r="1546" spans="31:40">
      <c r="AE1546" t="str">
        <f t="shared" si="102"/>
        <v>Not includedNot Include3</v>
      </c>
      <c r="AF1546" t="str">
        <f t="shared" si="100"/>
        <v>Not included</v>
      </c>
      <c r="AG1546" s="100" t="s">
        <v>465</v>
      </c>
      <c r="AH1546" s="100" t="s">
        <v>1564</v>
      </c>
      <c r="AI1546" s="100" t="s">
        <v>1586</v>
      </c>
      <c r="AJ1546">
        <f t="shared" si="103"/>
        <v>3</v>
      </c>
      <c r="AK1546" t="str">
        <f t="shared" si="101"/>
        <v>Not Include</v>
      </c>
      <c r="AN1546" t="s">
        <v>724</v>
      </c>
    </row>
    <row r="1547" spans="31:40">
      <c r="AE1547" t="str">
        <f t="shared" si="102"/>
        <v>Not includedNot Include1</v>
      </c>
      <c r="AF1547" t="str">
        <f t="shared" si="100"/>
        <v>Not included</v>
      </c>
      <c r="AG1547" s="100" t="s">
        <v>465</v>
      </c>
      <c r="AH1547" s="100" t="s">
        <v>728</v>
      </c>
      <c r="AI1547" s="100" t="s">
        <v>257</v>
      </c>
      <c r="AJ1547">
        <f t="shared" si="103"/>
        <v>1</v>
      </c>
      <c r="AK1547" t="str">
        <f t="shared" si="101"/>
        <v>Not Include</v>
      </c>
      <c r="AN1547" t="s">
        <v>724</v>
      </c>
    </row>
    <row r="1548" spans="31:40">
      <c r="AE1548" t="str">
        <f t="shared" si="102"/>
        <v>Not includedNot Include2</v>
      </c>
      <c r="AF1548" t="str">
        <f t="shared" si="100"/>
        <v>Not included</v>
      </c>
      <c r="AG1548" s="100" t="s">
        <v>465</v>
      </c>
      <c r="AH1548" s="100" t="s">
        <v>728</v>
      </c>
      <c r="AI1548" s="100" t="s">
        <v>1561</v>
      </c>
      <c r="AJ1548">
        <f t="shared" si="103"/>
        <v>2</v>
      </c>
      <c r="AK1548" t="str">
        <f t="shared" si="101"/>
        <v>Not Include</v>
      </c>
      <c r="AN1548" t="s">
        <v>724</v>
      </c>
    </row>
    <row r="1549" spans="31:40">
      <c r="AE1549" t="str">
        <f t="shared" si="102"/>
        <v>Not includedNot Include3</v>
      </c>
      <c r="AF1549" t="str">
        <f t="shared" si="100"/>
        <v>Not included</v>
      </c>
      <c r="AG1549" s="100" t="s">
        <v>465</v>
      </c>
      <c r="AH1549" s="100" t="s">
        <v>728</v>
      </c>
      <c r="AI1549" s="100" t="s">
        <v>1562</v>
      </c>
      <c r="AJ1549">
        <f t="shared" si="103"/>
        <v>3</v>
      </c>
      <c r="AK1549" t="str">
        <f t="shared" si="101"/>
        <v>Not Include</v>
      </c>
      <c r="AN1549" t="s">
        <v>724</v>
      </c>
    </row>
    <row r="1550" spans="31:40">
      <c r="AE1550" t="str">
        <f t="shared" si="102"/>
        <v>Not includedNot Include4</v>
      </c>
      <c r="AF1550" t="str">
        <f t="shared" si="100"/>
        <v>Not included</v>
      </c>
      <c r="AG1550" s="100" t="s">
        <v>465</v>
      </c>
      <c r="AH1550" s="100" t="s">
        <v>728</v>
      </c>
      <c r="AI1550" s="100" t="s">
        <v>833</v>
      </c>
      <c r="AJ1550">
        <f t="shared" si="103"/>
        <v>4</v>
      </c>
      <c r="AK1550" t="str">
        <f t="shared" si="101"/>
        <v>Not Include</v>
      </c>
      <c r="AN1550" t="s">
        <v>724</v>
      </c>
    </row>
    <row r="1551" spans="31:40">
      <c r="AE1551" t="str">
        <f t="shared" si="102"/>
        <v>Not includedNot Include5</v>
      </c>
      <c r="AF1551" t="str">
        <f t="shared" si="100"/>
        <v>Not included</v>
      </c>
      <c r="AG1551" s="100" t="s">
        <v>465</v>
      </c>
      <c r="AH1551" s="100" t="s">
        <v>728</v>
      </c>
      <c r="AI1551" s="100" t="s">
        <v>1365</v>
      </c>
      <c r="AJ1551">
        <f t="shared" si="103"/>
        <v>5</v>
      </c>
      <c r="AK1551" t="str">
        <f t="shared" si="101"/>
        <v>Not Include</v>
      </c>
      <c r="AN1551" t="s">
        <v>724</v>
      </c>
    </row>
    <row r="1552" spans="31:40">
      <c r="AE1552" t="str">
        <f t="shared" si="102"/>
        <v>Not includedNot Include6</v>
      </c>
      <c r="AF1552" t="str">
        <f t="shared" si="100"/>
        <v>Not included</v>
      </c>
      <c r="AG1552" s="100" t="s">
        <v>465</v>
      </c>
      <c r="AH1552" s="100" t="s">
        <v>728</v>
      </c>
      <c r="AI1552" s="100" t="s">
        <v>743</v>
      </c>
      <c r="AJ1552">
        <f t="shared" si="103"/>
        <v>6</v>
      </c>
      <c r="AK1552" t="str">
        <f t="shared" si="101"/>
        <v>Not Include</v>
      </c>
      <c r="AN1552" t="s">
        <v>724</v>
      </c>
    </row>
    <row r="1553" spans="31:40">
      <c r="AE1553" t="str">
        <f t="shared" si="102"/>
        <v>Not includedNot Include7</v>
      </c>
      <c r="AF1553" t="str">
        <f t="shared" si="100"/>
        <v>Not included</v>
      </c>
      <c r="AG1553" s="100" t="s">
        <v>465</v>
      </c>
      <c r="AH1553" s="100" t="s">
        <v>728</v>
      </c>
      <c r="AI1553" s="100" t="s">
        <v>1566</v>
      </c>
      <c r="AJ1553">
        <f t="shared" si="103"/>
        <v>7</v>
      </c>
      <c r="AK1553" t="str">
        <f t="shared" si="101"/>
        <v>Not Include</v>
      </c>
      <c r="AN1553" t="s">
        <v>724</v>
      </c>
    </row>
    <row r="1554" spans="31:40">
      <c r="AE1554" t="str">
        <f t="shared" si="102"/>
        <v>Not includedNot Include8</v>
      </c>
      <c r="AF1554" t="str">
        <f t="shared" si="100"/>
        <v>Not included</v>
      </c>
      <c r="AG1554" s="100" t="s">
        <v>465</v>
      </c>
      <c r="AH1554" s="100" t="s">
        <v>728</v>
      </c>
      <c r="AI1554" s="100" t="s">
        <v>751</v>
      </c>
      <c r="AJ1554">
        <f t="shared" si="103"/>
        <v>8</v>
      </c>
      <c r="AK1554" t="str">
        <f t="shared" si="101"/>
        <v>Not Include</v>
      </c>
      <c r="AN1554" t="s">
        <v>724</v>
      </c>
    </row>
    <row r="1555" spans="31:40">
      <c r="AE1555" t="str">
        <f t="shared" si="102"/>
        <v>Not includedNot Include9</v>
      </c>
      <c r="AF1555" t="str">
        <f t="shared" si="100"/>
        <v>Not included</v>
      </c>
      <c r="AG1555" s="100" t="s">
        <v>465</v>
      </c>
      <c r="AH1555" s="100" t="s">
        <v>728</v>
      </c>
      <c r="AI1555" s="100" t="s">
        <v>1567</v>
      </c>
      <c r="AJ1555">
        <f t="shared" si="103"/>
        <v>9</v>
      </c>
      <c r="AK1555" t="str">
        <f t="shared" si="101"/>
        <v>Not Include</v>
      </c>
      <c r="AN1555" t="s">
        <v>724</v>
      </c>
    </row>
    <row r="1556" spans="31:40">
      <c r="AE1556" t="str">
        <f t="shared" si="102"/>
        <v>Not includedNot Include10</v>
      </c>
      <c r="AF1556" t="str">
        <f t="shared" si="100"/>
        <v>Not included</v>
      </c>
      <c r="AG1556" s="100" t="s">
        <v>465</v>
      </c>
      <c r="AH1556" s="100" t="s">
        <v>728</v>
      </c>
      <c r="AI1556" s="100" t="s">
        <v>760</v>
      </c>
      <c r="AJ1556">
        <f t="shared" si="103"/>
        <v>10</v>
      </c>
      <c r="AK1556" t="str">
        <f t="shared" si="101"/>
        <v>Not Include</v>
      </c>
      <c r="AN1556" t="s">
        <v>724</v>
      </c>
    </row>
    <row r="1557" spans="31:40">
      <c r="AE1557" t="str">
        <f t="shared" si="102"/>
        <v>Not includedNot Include11</v>
      </c>
      <c r="AF1557" t="str">
        <f t="shared" si="100"/>
        <v>Not included</v>
      </c>
      <c r="AG1557" s="100" t="s">
        <v>465</v>
      </c>
      <c r="AH1557" s="100" t="s">
        <v>728</v>
      </c>
      <c r="AI1557" s="100" t="s">
        <v>1568</v>
      </c>
      <c r="AJ1557">
        <f t="shared" si="103"/>
        <v>11</v>
      </c>
      <c r="AK1557" t="str">
        <f t="shared" si="101"/>
        <v>Not Include</v>
      </c>
      <c r="AN1557" t="s">
        <v>724</v>
      </c>
    </row>
    <row r="1558" spans="31:40">
      <c r="AE1558" t="str">
        <f t="shared" si="102"/>
        <v>Not includedNot Include12</v>
      </c>
      <c r="AF1558" t="str">
        <f t="shared" si="100"/>
        <v>Not included</v>
      </c>
      <c r="AG1558" s="100" t="s">
        <v>465</v>
      </c>
      <c r="AH1558" s="100" t="s">
        <v>728</v>
      </c>
      <c r="AI1558" s="100" t="s">
        <v>762</v>
      </c>
      <c r="AJ1558">
        <f t="shared" si="103"/>
        <v>12</v>
      </c>
      <c r="AK1558" t="str">
        <f t="shared" si="101"/>
        <v>Not Include</v>
      </c>
      <c r="AN1558" t="s">
        <v>724</v>
      </c>
    </row>
    <row r="1559" spans="31:40">
      <c r="AE1559" t="str">
        <f t="shared" si="102"/>
        <v>Not includedNot Include13</v>
      </c>
      <c r="AF1559" t="str">
        <f t="shared" si="100"/>
        <v>Not included</v>
      </c>
      <c r="AG1559" s="100" t="s">
        <v>465</v>
      </c>
      <c r="AH1559" s="100" t="s">
        <v>728</v>
      </c>
      <c r="AI1559" s="100" t="s">
        <v>1013</v>
      </c>
      <c r="AJ1559">
        <f t="shared" si="103"/>
        <v>13</v>
      </c>
      <c r="AK1559" t="str">
        <f t="shared" si="101"/>
        <v>Not Include</v>
      </c>
      <c r="AN1559" t="s">
        <v>724</v>
      </c>
    </row>
    <row r="1560" spans="31:40">
      <c r="AE1560" t="str">
        <f t="shared" si="102"/>
        <v>Not includedNot Include14</v>
      </c>
      <c r="AF1560" t="str">
        <f t="shared" si="100"/>
        <v>Not included</v>
      </c>
      <c r="AG1560" s="100" t="s">
        <v>465</v>
      </c>
      <c r="AH1560" s="100" t="s">
        <v>728</v>
      </c>
      <c r="AI1560" s="100" t="s">
        <v>1155</v>
      </c>
      <c r="AJ1560">
        <f t="shared" si="103"/>
        <v>14</v>
      </c>
      <c r="AK1560" t="str">
        <f t="shared" si="101"/>
        <v>Not Include</v>
      </c>
      <c r="AN1560" t="s">
        <v>724</v>
      </c>
    </row>
    <row r="1561" spans="31:40">
      <c r="AE1561" t="str">
        <f t="shared" si="102"/>
        <v>Not includedNot Include15</v>
      </c>
      <c r="AF1561" t="str">
        <f t="shared" si="100"/>
        <v>Not included</v>
      </c>
      <c r="AG1561" s="100" t="s">
        <v>465</v>
      </c>
      <c r="AH1561" s="100" t="s">
        <v>728</v>
      </c>
      <c r="AI1561" s="100" t="s">
        <v>1570</v>
      </c>
      <c r="AJ1561">
        <f t="shared" si="103"/>
        <v>15</v>
      </c>
      <c r="AK1561" t="str">
        <f t="shared" si="101"/>
        <v>Not Include</v>
      </c>
      <c r="AN1561" t="s">
        <v>724</v>
      </c>
    </row>
    <row r="1562" spans="31:40">
      <c r="AE1562" t="str">
        <f t="shared" si="102"/>
        <v>Not includedNot Include16</v>
      </c>
      <c r="AF1562" t="str">
        <f t="shared" si="100"/>
        <v>Not included</v>
      </c>
      <c r="AG1562" s="100" t="s">
        <v>465</v>
      </c>
      <c r="AH1562" s="100" t="s">
        <v>728</v>
      </c>
      <c r="AI1562" s="100" t="s">
        <v>939</v>
      </c>
      <c r="AJ1562">
        <f t="shared" si="103"/>
        <v>16</v>
      </c>
      <c r="AK1562" t="str">
        <f t="shared" si="101"/>
        <v>Not Include</v>
      </c>
      <c r="AN1562" t="s">
        <v>724</v>
      </c>
    </row>
    <row r="1563" spans="31:40">
      <c r="AE1563" t="str">
        <f t="shared" si="102"/>
        <v>Not includedNot Include17</v>
      </c>
      <c r="AF1563" t="str">
        <f t="shared" si="100"/>
        <v>Not included</v>
      </c>
      <c r="AG1563" s="100" t="s">
        <v>465</v>
      </c>
      <c r="AH1563" s="100" t="s">
        <v>728</v>
      </c>
      <c r="AI1563" s="100" t="s">
        <v>1571</v>
      </c>
      <c r="AJ1563">
        <f t="shared" si="103"/>
        <v>17</v>
      </c>
      <c r="AK1563" t="str">
        <f t="shared" si="101"/>
        <v>Not Include</v>
      </c>
      <c r="AN1563" t="s">
        <v>724</v>
      </c>
    </row>
    <row r="1564" spans="31:40">
      <c r="AE1564" t="str">
        <f t="shared" si="102"/>
        <v>Not includedNot Include18</v>
      </c>
      <c r="AF1564" t="str">
        <f t="shared" si="100"/>
        <v>Not included</v>
      </c>
      <c r="AG1564" s="100" t="s">
        <v>465</v>
      </c>
      <c r="AH1564" s="100" t="s">
        <v>728</v>
      </c>
      <c r="AI1564" s="100" t="s">
        <v>1572</v>
      </c>
      <c r="AJ1564">
        <f t="shared" si="103"/>
        <v>18</v>
      </c>
      <c r="AK1564" t="str">
        <f t="shared" si="101"/>
        <v>Not Include</v>
      </c>
      <c r="AN1564" t="s">
        <v>724</v>
      </c>
    </row>
    <row r="1565" spans="31:40">
      <c r="AE1565" t="str">
        <f t="shared" si="102"/>
        <v>Not includedNot Include19</v>
      </c>
      <c r="AF1565" t="str">
        <f t="shared" si="100"/>
        <v>Not included</v>
      </c>
      <c r="AG1565" s="100" t="s">
        <v>465</v>
      </c>
      <c r="AH1565" s="100" t="s">
        <v>728</v>
      </c>
      <c r="AI1565" s="100" t="s">
        <v>281</v>
      </c>
      <c r="AJ1565">
        <f t="shared" si="103"/>
        <v>19</v>
      </c>
      <c r="AK1565" t="str">
        <f t="shared" si="101"/>
        <v>Not Include</v>
      </c>
      <c r="AN1565" t="s">
        <v>724</v>
      </c>
    </row>
    <row r="1566" spans="31:40">
      <c r="AE1566" t="str">
        <f t="shared" si="102"/>
        <v>Not includedNot Include20</v>
      </c>
      <c r="AF1566" t="str">
        <f t="shared" si="100"/>
        <v>Not included</v>
      </c>
      <c r="AG1566" s="100" t="s">
        <v>465</v>
      </c>
      <c r="AH1566" s="100" t="s">
        <v>728</v>
      </c>
      <c r="AI1566" s="100" t="s">
        <v>1019</v>
      </c>
      <c r="AJ1566">
        <f t="shared" si="103"/>
        <v>20</v>
      </c>
      <c r="AK1566" t="str">
        <f t="shared" si="101"/>
        <v>Not Include</v>
      </c>
      <c r="AN1566" t="s">
        <v>724</v>
      </c>
    </row>
    <row r="1567" spans="31:40">
      <c r="AE1567" t="str">
        <f t="shared" si="102"/>
        <v>Not includedNot Include21</v>
      </c>
      <c r="AF1567" t="str">
        <f t="shared" si="100"/>
        <v>Not included</v>
      </c>
      <c r="AG1567" s="100" t="s">
        <v>465</v>
      </c>
      <c r="AH1567" s="100" t="s">
        <v>728</v>
      </c>
      <c r="AI1567" s="100" t="s">
        <v>265</v>
      </c>
      <c r="AJ1567">
        <f t="shared" si="103"/>
        <v>21</v>
      </c>
      <c r="AK1567" t="str">
        <f t="shared" si="101"/>
        <v>Not Include</v>
      </c>
      <c r="AN1567" t="s">
        <v>724</v>
      </c>
    </row>
    <row r="1568" spans="31:40">
      <c r="AE1568" t="str">
        <f t="shared" si="102"/>
        <v>Not includedNot Include22</v>
      </c>
      <c r="AF1568" t="str">
        <f t="shared" si="100"/>
        <v>Not included</v>
      </c>
      <c r="AG1568" s="100" t="s">
        <v>465</v>
      </c>
      <c r="AH1568" s="100" t="s">
        <v>728</v>
      </c>
      <c r="AI1568" s="100" t="s">
        <v>1374</v>
      </c>
      <c r="AJ1568">
        <f t="shared" si="103"/>
        <v>22</v>
      </c>
      <c r="AK1568" t="str">
        <f t="shared" si="101"/>
        <v>Not Include</v>
      </c>
      <c r="AN1568" t="s">
        <v>724</v>
      </c>
    </row>
    <row r="1569" spans="31:40">
      <c r="AE1569" t="str">
        <f t="shared" si="102"/>
        <v>Not includedNot Include23</v>
      </c>
      <c r="AF1569" t="str">
        <f t="shared" si="100"/>
        <v>Not included</v>
      </c>
      <c r="AG1569" s="100" t="s">
        <v>465</v>
      </c>
      <c r="AH1569" s="100" t="s">
        <v>728</v>
      </c>
      <c r="AI1569" s="100" t="s">
        <v>1022</v>
      </c>
      <c r="AJ1569">
        <f t="shared" si="103"/>
        <v>23</v>
      </c>
      <c r="AK1569" t="str">
        <f t="shared" si="101"/>
        <v>Not Include</v>
      </c>
      <c r="AN1569" t="s">
        <v>724</v>
      </c>
    </row>
    <row r="1570" spans="31:40">
      <c r="AE1570" t="str">
        <f t="shared" si="102"/>
        <v>Not includedNot Include24</v>
      </c>
      <c r="AF1570" t="str">
        <f t="shared" si="100"/>
        <v>Not included</v>
      </c>
      <c r="AG1570" s="100" t="s">
        <v>465</v>
      </c>
      <c r="AH1570" s="100" t="s">
        <v>728</v>
      </c>
      <c r="AI1570" s="100" t="s">
        <v>766</v>
      </c>
      <c r="AJ1570">
        <f t="shared" si="103"/>
        <v>24</v>
      </c>
      <c r="AK1570" t="str">
        <f t="shared" si="101"/>
        <v>Not Include</v>
      </c>
      <c r="AN1570" t="s">
        <v>724</v>
      </c>
    </row>
    <row r="1571" spans="31:40">
      <c r="AE1571" t="str">
        <f t="shared" si="102"/>
        <v>Not includedNot Include25</v>
      </c>
      <c r="AF1571" t="str">
        <f t="shared" si="100"/>
        <v>Not included</v>
      </c>
      <c r="AG1571" s="100" t="s">
        <v>465</v>
      </c>
      <c r="AH1571" s="100" t="s">
        <v>728</v>
      </c>
      <c r="AI1571" s="100" t="s">
        <v>767</v>
      </c>
      <c r="AJ1571">
        <f t="shared" si="103"/>
        <v>25</v>
      </c>
      <c r="AK1571" t="str">
        <f t="shared" si="101"/>
        <v>Not Include</v>
      </c>
      <c r="AN1571" t="s">
        <v>724</v>
      </c>
    </row>
    <row r="1572" spans="31:40">
      <c r="AE1572" t="str">
        <f t="shared" si="102"/>
        <v>Not includedNot Include26</v>
      </c>
      <c r="AF1572" t="str">
        <f t="shared" si="100"/>
        <v>Not included</v>
      </c>
      <c r="AG1572" s="100" t="s">
        <v>465</v>
      </c>
      <c r="AH1572" s="100" t="s">
        <v>728</v>
      </c>
      <c r="AI1572" s="100" t="s">
        <v>769</v>
      </c>
      <c r="AJ1572">
        <f t="shared" si="103"/>
        <v>26</v>
      </c>
      <c r="AK1572" t="str">
        <f t="shared" si="101"/>
        <v>Not Include</v>
      </c>
      <c r="AN1572" t="s">
        <v>724</v>
      </c>
    </row>
    <row r="1573" spans="31:40">
      <c r="AE1573" t="str">
        <f t="shared" si="102"/>
        <v>Not includedNot Include27</v>
      </c>
      <c r="AF1573" t="str">
        <f t="shared" si="100"/>
        <v>Not included</v>
      </c>
      <c r="AG1573" s="100" t="s">
        <v>465</v>
      </c>
      <c r="AH1573" s="100" t="s">
        <v>728</v>
      </c>
      <c r="AI1573" s="100" t="s">
        <v>1575</v>
      </c>
      <c r="AJ1573">
        <f t="shared" si="103"/>
        <v>27</v>
      </c>
      <c r="AK1573" t="str">
        <f t="shared" si="101"/>
        <v>Not Include</v>
      </c>
      <c r="AN1573" t="s">
        <v>724</v>
      </c>
    </row>
    <row r="1574" spans="31:40">
      <c r="AE1574" t="str">
        <f t="shared" si="102"/>
        <v>Not includedNot Include28</v>
      </c>
      <c r="AF1574" t="str">
        <f t="shared" si="100"/>
        <v>Not included</v>
      </c>
      <c r="AG1574" s="100" t="s">
        <v>465</v>
      </c>
      <c r="AH1574" s="100" t="s">
        <v>728</v>
      </c>
      <c r="AI1574" s="100" t="s">
        <v>1576</v>
      </c>
      <c r="AJ1574">
        <f t="shared" si="103"/>
        <v>28</v>
      </c>
      <c r="AK1574" t="str">
        <f t="shared" si="101"/>
        <v>Not Include</v>
      </c>
      <c r="AN1574" t="s">
        <v>724</v>
      </c>
    </row>
    <row r="1575" spans="31:40">
      <c r="AE1575" t="str">
        <f t="shared" si="102"/>
        <v>Not includedNot Include29</v>
      </c>
      <c r="AF1575" t="str">
        <f t="shared" si="100"/>
        <v>Not included</v>
      </c>
      <c r="AG1575" s="100" t="s">
        <v>465</v>
      </c>
      <c r="AH1575" s="100" t="s">
        <v>728</v>
      </c>
      <c r="AI1575" s="100" t="s">
        <v>267</v>
      </c>
      <c r="AJ1575">
        <f t="shared" si="103"/>
        <v>29</v>
      </c>
      <c r="AK1575" t="str">
        <f t="shared" si="101"/>
        <v>Not Include</v>
      </c>
      <c r="AN1575" t="s">
        <v>724</v>
      </c>
    </row>
    <row r="1576" spans="31:40">
      <c r="AE1576" t="str">
        <f t="shared" si="102"/>
        <v>Not includedNot Include30</v>
      </c>
      <c r="AF1576" t="str">
        <f t="shared" si="100"/>
        <v>Not included</v>
      </c>
      <c r="AG1576" s="100" t="s">
        <v>465</v>
      </c>
      <c r="AH1576" s="100" t="s">
        <v>728</v>
      </c>
      <c r="AI1576" s="100" t="s">
        <v>774</v>
      </c>
      <c r="AJ1576">
        <f t="shared" si="103"/>
        <v>30</v>
      </c>
      <c r="AK1576" t="str">
        <f t="shared" si="101"/>
        <v>Not Include</v>
      </c>
      <c r="AN1576" t="s">
        <v>724</v>
      </c>
    </row>
    <row r="1577" spans="31:40">
      <c r="AE1577" t="str">
        <f t="shared" si="102"/>
        <v>Not includedNot Include31</v>
      </c>
      <c r="AF1577" t="str">
        <f t="shared" si="100"/>
        <v>Not included</v>
      </c>
      <c r="AG1577" s="100" t="s">
        <v>465</v>
      </c>
      <c r="AH1577" s="100" t="s">
        <v>728</v>
      </c>
      <c r="AI1577" s="100" t="s">
        <v>776</v>
      </c>
      <c r="AJ1577">
        <f t="shared" si="103"/>
        <v>31</v>
      </c>
      <c r="AK1577" t="str">
        <f t="shared" si="101"/>
        <v>Not Include</v>
      </c>
      <c r="AN1577" t="s">
        <v>724</v>
      </c>
    </row>
    <row r="1578" spans="31:40">
      <c r="AE1578" t="str">
        <f t="shared" si="102"/>
        <v>Not includedNot Include32</v>
      </c>
      <c r="AF1578" t="str">
        <f t="shared" si="100"/>
        <v>Not included</v>
      </c>
      <c r="AG1578" s="100" t="s">
        <v>465</v>
      </c>
      <c r="AH1578" s="100" t="s">
        <v>728</v>
      </c>
      <c r="AI1578" s="100" t="s">
        <v>780</v>
      </c>
      <c r="AJ1578">
        <f t="shared" si="103"/>
        <v>32</v>
      </c>
      <c r="AK1578" t="str">
        <f t="shared" si="101"/>
        <v>Not Include</v>
      </c>
      <c r="AN1578" t="s">
        <v>724</v>
      </c>
    </row>
    <row r="1579" spans="31:40">
      <c r="AE1579" t="str">
        <f t="shared" si="102"/>
        <v>Not includedNot Include33</v>
      </c>
      <c r="AF1579" t="str">
        <f t="shared" si="100"/>
        <v>Not included</v>
      </c>
      <c r="AG1579" s="100" t="s">
        <v>465</v>
      </c>
      <c r="AH1579" s="100" t="s">
        <v>728</v>
      </c>
      <c r="AI1579" s="100" t="s">
        <v>1577</v>
      </c>
      <c r="AJ1579">
        <f t="shared" si="103"/>
        <v>33</v>
      </c>
      <c r="AK1579" t="str">
        <f t="shared" si="101"/>
        <v>Not Include</v>
      </c>
      <c r="AN1579" t="s">
        <v>724</v>
      </c>
    </row>
    <row r="1580" spans="31:40">
      <c r="AE1580" t="str">
        <f t="shared" si="102"/>
        <v>Not includedNot Include34</v>
      </c>
      <c r="AF1580" t="str">
        <f t="shared" si="100"/>
        <v>Not included</v>
      </c>
      <c r="AG1580" s="100" t="s">
        <v>465</v>
      </c>
      <c r="AH1580" s="100" t="s">
        <v>728</v>
      </c>
      <c r="AI1580" s="100" t="s">
        <v>856</v>
      </c>
      <c r="AJ1580">
        <f t="shared" si="103"/>
        <v>34</v>
      </c>
      <c r="AK1580" t="str">
        <f t="shared" si="101"/>
        <v>Not Include</v>
      </c>
      <c r="AN1580" t="s">
        <v>724</v>
      </c>
    </row>
    <row r="1581" spans="31:40">
      <c r="AE1581" t="str">
        <f t="shared" si="102"/>
        <v>Not includedNot Include35</v>
      </c>
      <c r="AF1581" t="str">
        <f t="shared" si="100"/>
        <v>Not included</v>
      </c>
      <c r="AG1581" s="100" t="s">
        <v>465</v>
      </c>
      <c r="AH1581" s="100" t="s">
        <v>728</v>
      </c>
      <c r="AI1581" s="100" t="s">
        <v>1581</v>
      </c>
      <c r="AJ1581">
        <f t="shared" si="103"/>
        <v>35</v>
      </c>
      <c r="AK1581" t="str">
        <f t="shared" si="101"/>
        <v>Not Include</v>
      </c>
      <c r="AN1581" t="s">
        <v>724</v>
      </c>
    </row>
    <row r="1582" spans="31:40">
      <c r="AE1582" t="str">
        <f t="shared" si="102"/>
        <v>Not includedNot Include36</v>
      </c>
      <c r="AF1582" t="str">
        <f t="shared" si="100"/>
        <v>Not included</v>
      </c>
      <c r="AG1582" s="100" t="s">
        <v>465</v>
      </c>
      <c r="AH1582" s="100" t="s">
        <v>728</v>
      </c>
      <c r="AI1582" s="100" t="s">
        <v>781</v>
      </c>
      <c r="AJ1582">
        <f t="shared" si="103"/>
        <v>36</v>
      </c>
      <c r="AK1582" t="str">
        <f t="shared" si="101"/>
        <v>Not Include</v>
      </c>
      <c r="AN1582" t="s">
        <v>724</v>
      </c>
    </row>
    <row r="1583" spans="31:40">
      <c r="AE1583" t="str">
        <f t="shared" si="102"/>
        <v>Not includedNot Include37</v>
      </c>
      <c r="AF1583" t="str">
        <f t="shared" si="100"/>
        <v>Not included</v>
      </c>
      <c r="AG1583" s="100" t="s">
        <v>465</v>
      </c>
      <c r="AH1583" s="100" t="s">
        <v>728</v>
      </c>
      <c r="AI1583" s="100" t="s">
        <v>783</v>
      </c>
      <c r="AJ1583">
        <f t="shared" si="103"/>
        <v>37</v>
      </c>
      <c r="AK1583" t="str">
        <f t="shared" si="101"/>
        <v>Not Include</v>
      </c>
      <c r="AN1583" t="s">
        <v>724</v>
      </c>
    </row>
    <row r="1584" spans="31:40">
      <c r="AE1584" t="str">
        <f t="shared" si="102"/>
        <v>Not includedNot Include38</v>
      </c>
      <c r="AF1584" t="str">
        <f t="shared" si="100"/>
        <v>Not included</v>
      </c>
      <c r="AG1584" s="100" t="s">
        <v>465</v>
      </c>
      <c r="AH1584" s="100" t="s">
        <v>728</v>
      </c>
      <c r="AI1584" s="100" t="s">
        <v>1584</v>
      </c>
      <c r="AJ1584">
        <f t="shared" si="103"/>
        <v>38</v>
      </c>
      <c r="AK1584" t="str">
        <f t="shared" si="101"/>
        <v>Not Include</v>
      </c>
      <c r="AN1584" t="s">
        <v>724</v>
      </c>
    </row>
    <row r="1585" spans="31:40">
      <c r="AE1585" t="str">
        <f t="shared" si="102"/>
        <v>Not includedNot Include39</v>
      </c>
      <c r="AF1585" t="str">
        <f t="shared" si="100"/>
        <v>Not included</v>
      </c>
      <c r="AG1585" s="100" t="s">
        <v>465</v>
      </c>
      <c r="AH1585" s="100" t="s">
        <v>728</v>
      </c>
      <c r="AI1585" s="100" t="s">
        <v>864</v>
      </c>
      <c r="AJ1585">
        <f t="shared" si="103"/>
        <v>39</v>
      </c>
      <c r="AK1585" t="str">
        <f t="shared" si="101"/>
        <v>Not Include</v>
      </c>
      <c r="AN1585" t="s">
        <v>724</v>
      </c>
    </row>
    <row r="1586" spans="31:40">
      <c r="AE1586" t="str">
        <f t="shared" si="102"/>
        <v>Not includedNot Include40</v>
      </c>
      <c r="AF1586" t="str">
        <f t="shared" si="100"/>
        <v>Not included</v>
      </c>
      <c r="AG1586" s="100" t="s">
        <v>465</v>
      </c>
      <c r="AH1586" s="100" t="s">
        <v>728</v>
      </c>
      <c r="AI1586" s="100" t="s">
        <v>1585</v>
      </c>
      <c r="AJ1586">
        <f t="shared" si="103"/>
        <v>40</v>
      </c>
      <c r="AK1586" t="str">
        <f t="shared" si="101"/>
        <v>Not Include</v>
      </c>
      <c r="AN1586" t="s">
        <v>724</v>
      </c>
    </row>
    <row r="1587" spans="31:40">
      <c r="AE1587" t="str">
        <f t="shared" si="102"/>
        <v>Not includedNot Include41</v>
      </c>
      <c r="AF1587" t="str">
        <f t="shared" si="100"/>
        <v>Not included</v>
      </c>
      <c r="AG1587" s="100" t="s">
        <v>465</v>
      </c>
      <c r="AH1587" s="100" t="s">
        <v>728</v>
      </c>
      <c r="AI1587" s="100" t="s">
        <v>1348</v>
      </c>
      <c r="AJ1587">
        <f t="shared" si="103"/>
        <v>41</v>
      </c>
      <c r="AK1587" t="str">
        <f t="shared" si="101"/>
        <v>Not Include</v>
      </c>
      <c r="AN1587" t="s">
        <v>724</v>
      </c>
    </row>
    <row r="1588" spans="31:40">
      <c r="AE1588" t="str">
        <f t="shared" si="102"/>
        <v>Not includedNot Include42</v>
      </c>
      <c r="AF1588" t="str">
        <f t="shared" si="100"/>
        <v>Not included</v>
      </c>
      <c r="AG1588" s="100" t="s">
        <v>465</v>
      </c>
      <c r="AH1588" s="100" t="s">
        <v>728</v>
      </c>
      <c r="AI1588" s="100" t="s">
        <v>1286</v>
      </c>
      <c r="AJ1588">
        <f t="shared" si="103"/>
        <v>42</v>
      </c>
      <c r="AK1588" t="str">
        <f t="shared" si="101"/>
        <v>Not Include</v>
      </c>
      <c r="AN1588" t="s">
        <v>724</v>
      </c>
    </row>
    <row r="1589" spans="31:40">
      <c r="AE1589" t="str">
        <f t="shared" si="102"/>
        <v>Not includedNot Include43</v>
      </c>
      <c r="AF1589" t="str">
        <f t="shared" si="100"/>
        <v>Not included</v>
      </c>
      <c r="AG1589" s="100" t="s">
        <v>465</v>
      </c>
      <c r="AH1589" s="100" t="s">
        <v>728</v>
      </c>
      <c r="AI1589" s="100" t="s">
        <v>868</v>
      </c>
      <c r="AJ1589">
        <f t="shared" si="103"/>
        <v>43</v>
      </c>
      <c r="AK1589" t="str">
        <f t="shared" si="101"/>
        <v>Not Include</v>
      </c>
      <c r="AN1589" t="s">
        <v>724</v>
      </c>
    </row>
    <row r="1590" spans="31:40">
      <c r="AE1590" t="str">
        <f t="shared" si="102"/>
        <v>Not includedNot Include44</v>
      </c>
      <c r="AF1590" t="str">
        <f t="shared" si="100"/>
        <v>Not included</v>
      </c>
      <c r="AG1590" s="100" t="s">
        <v>465</v>
      </c>
      <c r="AH1590" s="100" t="s">
        <v>728</v>
      </c>
      <c r="AI1590" s="100" t="s">
        <v>1592</v>
      </c>
      <c r="AJ1590">
        <f t="shared" si="103"/>
        <v>44</v>
      </c>
      <c r="AK1590" t="str">
        <f t="shared" si="101"/>
        <v>Not Include</v>
      </c>
      <c r="AN1590" t="s">
        <v>724</v>
      </c>
    </row>
    <row r="1591" spans="31:40">
      <c r="AE1591" t="str">
        <f t="shared" si="102"/>
        <v>Not includedNot Include45</v>
      </c>
      <c r="AF1591" t="str">
        <f t="shared" si="100"/>
        <v>Not included</v>
      </c>
      <c r="AG1591" s="100" t="s">
        <v>465</v>
      </c>
      <c r="AH1591" s="100" t="s">
        <v>728</v>
      </c>
      <c r="AI1591" s="100" t="s">
        <v>1061</v>
      </c>
      <c r="AJ1591">
        <f t="shared" si="103"/>
        <v>45</v>
      </c>
      <c r="AK1591" t="str">
        <f t="shared" si="101"/>
        <v>Not Include</v>
      </c>
      <c r="AN1591" t="s">
        <v>724</v>
      </c>
    </row>
    <row r="1592" spans="31:40">
      <c r="AE1592" t="str">
        <f t="shared" si="102"/>
        <v>Not includedNot Include46</v>
      </c>
      <c r="AF1592" t="str">
        <f t="shared" si="100"/>
        <v>Not included</v>
      </c>
      <c r="AG1592" s="100" t="s">
        <v>465</v>
      </c>
      <c r="AH1592" s="100" t="s">
        <v>728</v>
      </c>
      <c r="AI1592" s="100" t="s">
        <v>111</v>
      </c>
      <c r="AJ1592">
        <f t="shared" si="103"/>
        <v>46</v>
      </c>
      <c r="AK1592" t="str">
        <f t="shared" si="101"/>
        <v>Not Include</v>
      </c>
      <c r="AN1592" t="s">
        <v>724</v>
      </c>
    </row>
    <row r="1593" spans="31:40">
      <c r="AE1593" t="str">
        <f t="shared" si="102"/>
        <v>Not includedNot Include47</v>
      </c>
      <c r="AF1593" t="str">
        <f t="shared" si="100"/>
        <v>Not included</v>
      </c>
      <c r="AG1593" s="100" t="s">
        <v>465</v>
      </c>
      <c r="AH1593" s="100" t="s">
        <v>728</v>
      </c>
      <c r="AI1593" s="100" t="s">
        <v>1062</v>
      </c>
      <c r="AJ1593">
        <f t="shared" si="103"/>
        <v>47</v>
      </c>
      <c r="AK1593" t="str">
        <f t="shared" si="101"/>
        <v>Not Include</v>
      </c>
      <c r="AN1593" t="s">
        <v>724</v>
      </c>
    </row>
    <row r="1594" spans="31:40">
      <c r="AE1594" t="str">
        <f t="shared" si="102"/>
        <v>Not includedNot Include48</v>
      </c>
      <c r="AF1594" t="str">
        <f t="shared" si="100"/>
        <v>Not included</v>
      </c>
      <c r="AG1594" s="100" t="s">
        <v>465</v>
      </c>
      <c r="AH1594" s="100" t="s">
        <v>728</v>
      </c>
      <c r="AI1594" s="100" t="s">
        <v>1067</v>
      </c>
      <c r="AJ1594">
        <f t="shared" si="103"/>
        <v>48</v>
      </c>
      <c r="AK1594" t="str">
        <f t="shared" si="101"/>
        <v>Not Include</v>
      </c>
      <c r="AN1594" t="s">
        <v>724</v>
      </c>
    </row>
    <row r="1595" spans="31:40">
      <c r="AE1595" t="str">
        <f t="shared" si="102"/>
        <v>Not includedNot Include49</v>
      </c>
      <c r="AF1595" t="str">
        <f t="shared" si="100"/>
        <v>Not included</v>
      </c>
      <c r="AG1595" s="100" t="s">
        <v>465</v>
      </c>
      <c r="AH1595" s="100" t="s">
        <v>728</v>
      </c>
      <c r="AI1595" s="100" t="s">
        <v>1594</v>
      </c>
      <c r="AJ1595">
        <f t="shared" si="103"/>
        <v>49</v>
      </c>
      <c r="AK1595" t="str">
        <f t="shared" si="101"/>
        <v>Not Include</v>
      </c>
      <c r="AN1595" t="s">
        <v>724</v>
      </c>
    </row>
    <row r="1596" spans="31:40">
      <c r="AE1596" t="str">
        <f t="shared" si="102"/>
        <v>Not includedNot Include1</v>
      </c>
      <c r="AF1596" t="str">
        <f t="shared" si="100"/>
        <v>Not included</v>
      </c>
      <c r="AG1596" s="100" t="s">
        <v>465</v>
      </c>
      <c r="AH1596" s="100" t="s">
        <v>1299</v>
      </c>
      <c r="AI1596" s="100" t="s">
        <v>1560</v>
      </c>
      <c r="AJ1596">
        <f t="shared" si="103"/>
        <v>1</v>
      </c>
      <c r="AK1596" t="str">
        <f t="shared" si="101"/>
        <v>Not Include</v>
      </c>
      <c r="AN1596" t="s">
        <v>724</v>
      </c>
    </row>
    <row r="1597" spans="31:40">
      <c r="AE1597" t="str">
        <f t="shared" si="102"/>
        <v>Not includedNot Include2</v>
      </c>
      <c r="AF1597" t="str">
        <f t="shared" si="100"/>
        <v>Not included</v>
      </c>
      <c r="AG1597" s="100" t="s">
        <v>465</v>
      </c>
      <c r="AH1597" s="100" t="s">
        <v>1299</v>
      </c>
      <c r="AI1597" s="100" t="s">
        <v>398</v>
      </c>
      <c r="AJ1597">
        <f t="shared" si="103"/>
        <v>2</v>
      </c>
      <c r="AK1597" t="str">
        <f t="shared" si="101"/>
        <v>Not Include</v>
      </c>
      <c r="AN1597" t="s">
        <v>724</v>
      </c>
    </row>
    <row r="1598" spans="31:40">
      <c r="AE1598" t="str">
        <f t="shared" si="102"/>
        <v>Not includedNot Include3</v>
      </c>
      <c r="AF1598" t="str">
        <f t="shared" si="100"/>
        <v>Not included</v>
      </c>
      <c r="AG1598" s="100" t="s">
        <v>465</v>
      </c>
      <c r="AH1598" s="100" t="s">
        <v>1299</v>
      </c>
      <c r="AI1598" s="100" t="s">
        <v>925</v>
      </c>
      <c r="AJ1598">
        <f t="shared" si="103"/>
        <v>3</v>
      </c>
      <c r="AK1598" t="str">
        <f t="shared" si="101"/>
        <v>Not Include</v>
      </c>
      <c r="AN1598" t="s">
        <v>724</v>
      </c>
    </row>
    <row r="1599" spans="31:40">
      <c r="AE1599" t="str">
        <f t="shared" si="102"/>
        <v>Not includedNot Include4</v>
      </c>
      <c r="AF1599" t="str">
        <f t="shared" si="100"/>
        <v>Not included</v>
      </c>
      <c r="AG1599" s="100" t="s">
        <v>465</v>
      </c>
      <c r="AH1599" s="100" t="s">
        <v>1299</v>
      </c>
      <c r="AI1599" s="100" t="s">
        <v>777</v>
      </c>
      <c r="AJ1599">
        <f t="shared" si="103"/>
        <v>4</v>
      </c>
      <c r="AK1599" t="str">
        <f t="shared" si="101"/>
        <v>Not Include</v>
      </c>
      <c r="AN1599" t="s">
        <v>724</v>
      </c>
    </row>
    <row r="1600" spans="31:40">
      <c r="AE1600" t="str">
        <f t="shared" si="102"/>
        <v>Not includedNot Include5</v>
      </c>
      <c r="AF1600" t="str">
        <f t="shared" si="100"/>
        <v>Not included</v>
      </c>
      <c r="AG1600" s="100" t="s">
        <v>465</v>
      </c>
      <c r="AH1600" s="100" t="s">
        <v>1299</v>
      </c>
      <c r="AI1600" s="100" t="s">
        <v>1588</v>
      </c>
      <c r="AJ1600">
        <f t="shared" si="103"/>
        <v>5</v>
      </c>
      <c r="AK1600" t="str">
        <f t="shared" si="101"/>
        <v>Not Include</v>
      </c>
      <c r="AN1600" t="s">
        <v>724</v>
      </c>
    </row>
    <row r="1601" spans="31:40">
      <c r="AE1601" t="str">
        <f t="shared" si="102"/>
        <v>Not includedNot Include6</v>
      </c>
      <c r="AF1601" t="str">
        <f t="shared" si="100"/>
        <v>Not included</v>
      </c>
      <c r="AG1601" s="100" t="s">
        <v>465</v>
      </c>
      <c r="AH1601" s="100" t="s">
        <v>1299</v>
      </c>
      <c r="AI1601" s="100" t="s">
        <v>1589</v>
      </c>
      <c r="AJ1601">
        <f t="shared" si="103"/>
        <v>6</v>
      </c>
      <c r="AK1601" t="str">
        <f t="shared" si="101"/>
        <v>Not Include</v>
      </c>
      <c r="AN1601" t="s">
        <v>724</v>
      </c>
    </row>
    <row r="1602" spans="31:40">
      <c r="AE1602" t="str">
        <f t="shared" si="102"/>
        <v>Not includedNot Include7</v>
      </c>
      <c r="AF1602" t="str">
        <f t="shared" ref="AF1602:AF1665" si="104">IFERROR(VLOOKUP(AG1602,$Z$4:$AA$17,2,FALSE),"Not included")</f>
        <v>Not included</v>
      </c>
      <c r="AG1602" s="100" t="s">
        <v>465</v>
      </c>
      <c r="AH1602" s="100" t="s">
        <v>1299</v>
      </c>
      <c r="AI1602" s="100" t="s">
        <v>1591</v>
      </c>
      <c r="AJ1602">
        <f t="shared" si="103"/>
        <v>7</v>
      </c>
      <c r="AK1602" t="str">
        <f t="shared" ref="AK1602:AK1665" si="105">IF(AF1602="Not included","Not Include",VLOOKUP(AH1602,$AN$3:$AQ$104,3,FALSE))</f>
        <v>Not Include</v>
      </c>
      <c r="AN1602" t="s">
        <v>724</v>
      </c>
    </row>
    <row r="1603" spans="31:40">
      <c r="AE1603" t="str">
        <f t="shared" ref="AE1603:AE1666" si="106">AF1603&amp;AK1603&amp;AJ1603</f>
        <v>MontanaBig Horn1</v>
      </c>
      <c r="AF1603" t="str">
        <f t="shared" si="104"/>
        <v>Montana</v>
      </c>
      <c r="AG1603" s="100" t="s">
        <v>118</v>
      </c>
      <c r="AH1603" s="100" t="s">
        <v>632</v>
      </c>
      <c r="AI1603" s="100" t="s">
        <v>306</v>
      </c>
      <c r="AJ1603">
        <f t="shared" ref="AJ1603:AJ1666" si="107">IF(AND(AG1603=AG1602,AH1603=AH1602),AJ1602+1,1)</f>
        <v>1</v>
      </c>
      <c r="AK1603" t="str">
        <f t="shared" si="105"/>
        <v>Big Horn</v>
      </c>
      <c r="AN1603" t="s">
        <v>724</v>
      </c>
    </row>
    <row r="1604" spans="31:40">
      <c r="AE1604" t="str">
        <f t="shared" si="106"/>
        <v>MontanaCentral Montana Uplift1</v>
      </c>
      <c r="AF1604" t="str">
        <f t="shared" si="104"/>
        <v>Montana</v>
      </c>
      <c r="AG1604" s="100" t="s">
        <v>118</v>
      </c>
      <c r="AH1604" s="100" t="s">
        <v>175</v>
      </c>
      <c r="AI1604" s="100" t="s">
        <v>307</v>
      </c>
      <c r="AJ1604">
        <f t="shared" si="107"/>
        <v>1</v>
      </c>
      <c r="AK1604" t="str">
        <f t="shared" si="105"/>
        <v>Central Montana Uplift</v>
      </c>
      <c r="AN1604" t="s">
        <v>724</v>
      </c>
    </row>
    <row r="1605" spans="31:40">
      <c r="AE1605" t="str">
        <f t="shared" si="106"/>
        <v>MontanaCentral Montana Uplift2</v>
      </c>
      <c r="AF1605" t="str">
        <f t="shared" si="104"/>
        <v>Montana</v>
      </c>
      <c r="AG1605" s="100" t="s">
        <v>118</v>
      </c>
      <c r="AH1605" s="100" t="s">
        <v>175</v>
      </c>
      <c r="AI1605" s="100" t="s">
        <v>308</v>
      </c>
      <c r="AJ1605">
        <f t="shared" si="107"/>
        <v>2</v>
      </c>
      <c r="AK1605" t="str">
        <f t="shared" si="105"/>
        <v>Central Montana Uplift</v>
      </c>
      <c r="AN1605" t="s">
        <v>724</v>
      </c>
    </row>
    <row r="1606" spans="31:40">
      <c r="AE1606" t="str">
        <f t="shared" si="106"/>
        <v>MontanaCentral Montana Uplift3</v>
      </c>
      <c r="AF1606" t="str">
        <f t="shared" si="104"/>
        <v>Montana</v>
      </c>
      <c r="AG1606" s="100" t="s">
        <v>118</v>
      </c>
      <c r="AH1606" s="100" t="s">
        <v>175</v>
      </c>
      <c r="AI1606" s="100" t="s">
        <v>309</v>
      </c>
      <c r="AJ1606">
        <f t="shared" si="107"/>
        <v>3</v>
      </c>
      <c r="AK1606" t="str">
        <f t="shared" si="105"/>
        <v>Central Montana Uplift</v>
      </c>
      <c r="AN1606" t="s">
        <v>724</v>
      </c>
    </row>
    <row r="1607" spans="31:40">
      <c r="AE1607" t="str">
        <f t="shared" si="106"/>
        <v>MontanaCentral Montana Uplift4</v>
      </c>
      <c r="AF1607" t="str">
        <f t="shared" si="104"/>
        <v>Montana</v>
      </c>
      <c r="AG1607" s="100" t="s">
        <v>118</v>
      </c>
      <c r="AH1607" s="100" t="s">
        <v>175</v>
      </c>
      <c r="AI1607" s="100" t="s">
        <v>310</v>
      </c>
      <c r="AJ1607">
        <f t="shared" si="107"/>
        <v>4</v>
      </c>
      <c r="AK1607" t="str">
        <f t="shared" si="105"/>
        <v>Central Montana Uplift</v>
      </c>
      <c r="AN1607" t="s">
        <v>724</v>
      </c>
    </row>
    <row r="1608" spans="31:40">
      <c r="AE1608" t="str">
        <f t="shared" si="106"/>
        <v>MontanaCentral Montana Uplift5</v>
      </c>
      <c r="AF1608" t="str">
        <f t="shared" si="104"/>
        <v>Montana</v>
      </c>
      <c r="AG1608" s="100" t="s">
        <v>118</v>
      </c>
      <c r="AH1608" s="100" t="s">
        <v>175</v>
      </c>
      <c r="AI1608" s="100" t="s">
        <v>311</v>
      </c>
      <c r="AJ1608">
        <f t="shared" si="107"/>
        <v>5</v>
      </c>
      <c r="AK1608" t="str">
        <f t="shared" si="105"/>
        <v>Central Montana Uplift</v>
      </c>
      <c r="AN1608" t="s">
        <v>724</v>
      </c>
    </row>
    <row r="1609" spans="31:40">
      <c r="AE1609" t="str">
        <f t="shared" si="106"/>
        <v>MontanaCentral Montana Uplift6</v>
      </c>
      <c r="AF1609" t="str">
        <f t="shared" si="104"/>
        <v>Montana</v>
      </c>
      <c r="AG1609" s="100" t="s">
        <v>118</v>
      </c>
      <c r="AH1609" s="100" t="s">
        <v>175</v>
      </c>
      <c r="AI1609" s="100" t="s">
        <v>312</v>
      </c>
      <c r="AJ1609">
        <f t="shared" si="107"/>
        <v>6</v>
      </c>
      <c r="AK1609" t="str">
        <f t="shared" si="105"/>
        <v>Central Montana Uplift</v>
      </c>
      <c r="AN1609" t="s">
        <v>724</v>
      </c>
    </row>
    <row r="1610" spans="31:40">
      <c r="AE1610" t="str">
        <f t="shared" si="106"/>
        <v>MontanaCentral Montana Uplift7</v>
      </c>
      <c r="AF1610" t="str">
        <f t="shared" si="104"/>
        <v>Montana</v>
      </c>
      <c r="AG1610" s="100" t="s">
        <v>118</v>
      </c>
      <c r="AH1610" s="100" t="s">
        <v>175</v>
      </c>
      <c r="AI1610" s="100" t="s">
        <v>313</v>
      </c>
      <c r="AJ1610">
        <f t="shared" si="107"/>
        <v>7</v>
      </c>
      <c r="AK1610" t="str">
        <f t="shared" si="105"/>
        <v>Central Montana Uplift</v>
      </c>
      <c r="AN1610" t="s">
        <v>724</v>
      </c>
    </row>
    <row r="1611" spans="31:40">
      <c r="AE1611" t="str">
        <f t="shared" si="106"/>
        <v>MontanaCentral Montana Uplift8</v>
      </c>
      <c r="AF1611" t="str">
        <f t="shared" si="104"/>
        <v>Montana</v>
      </c>
      <c r="AG1611" s="100" t="s">
        <v>118</v>
      </c>
      <c r="AH1611" s="100" t="s">
        <v>175</v>
      </c>
      <c r="AI1611" s="100" t="s">
        <v>314</v>
      </c>
      <c r="AJ1611">
        <f t="shared" si="107"/>
        <v>8</v>
      </c>
      <c r="AK1611" t="str">
        <f t="shared" si="105"/>
        <v>Central Montana Uplift</v>
      </c>
      <c r="AN1611" t="s">
        <v>724</v>
      </c>
    </row>
    <row r="1612" spans="31:40">
      <c r="AE1612" t="str">
        <f t="shared" si="106"/>
        <v>MontanaCentral Montana Uplift9</v>
      </c>
      <c r="AF1612" t="str">
        <f t="shared" si="104"/>
        <v>Montana</v>
      </c>
      <c r="AG1612" s="100" t="s">
        <v>118</v>
      </c>
      <c r="AH1612" s="100" t="s">
        <v>175</v>
      </c>
      <c r="AI1612" s="100" t="s">
        <v>1643</v>
      </c>
      <c r="AJ1612">
        <f t="shared" si="107"/>
        <v>9</v>
      </c>
      <c r="AK1612" t="str">
        <f t="shared" si="105"/>
        <v>Central Montana Uplift</v>
      </c>
      <c r="AN1612" t="s">
        <v>724</v>
      </c>
    </row>
    <row r="1613" spans="31:40">
      <c r="AE1613" t="str">
        <f t="shared" si="106"/>
        <v>MontanaCentral Montana Uplift10</v>
      </c>
      <c r="AF1613" t="str">
        <f t="shared" si="104"/>
        <v>Montana</v>
      </c>
      <c r="AG1613" s="100" t="s">
        <v>118</v>
      </c>
      <c r="AH1613" s="100" t="s">
        <v>175</v>
      </c>
      <c r="AI1613" s="100" t="s">
        <v>1644</v>
      </c>
      <c r="AJ1613">
        <f t="shared" si="107"/>
        <v>10</v>
      </c>
      <c r="AK1613" t="str">
        <f t="shared" si="105"/>
        <v>Central Montana Uplift</v>
      </c>
      <c r="AN1613" t="s">
        <v>724</v>
      </c>
    </row>
    <row r="1614" spans="31:40">
      <c r="AE1614" t="str">
        <f t="shared" si="106"/>
        <v>MontanaMontana Folded Belt1</v>
      </c>
      <c r="AF1614" t="str">
        <f t="shared" si="104"/>
        <v>Montana</v>
      </c>
      <c r="AG1614" s="100" t="s">
        <v>118</v>
      </c>
      <c r="AH1614" s="100" t="s">
        <v>176</v>
      </c>
      <c r="AI1614" s="100" t="s">
        <v>1631</v>
      </c>
      <c r="AJ1614">
        <f t="shared" si="107"/>
        <v>1</v>
      </c>
      <c r="AK1614" t="str">
        <f t="shared" si="105"/>
        <v>Montana Folded Belt</v>
      </c>
      <c r="AN1614" t="s">
        <v>724</v>
      </c>
    </row>
    <row r="1615" spans="31:40">
      <c r="AE1615" t="str">
        <f t="shared" si="106"/>
        <v>MontanaMontana Folded Belt2</v>
      </c>
      <c r="AF1615" t="str">
        <f t="shared" si="104"/>
        <v>Montana</v>
      </c>
      <c r="AG1615" s="100" t="s">
        <v>118</v>
      </c>
      <c r="AH1615" s="100" t="s">
        <v>176</v>
      </c>
      <c r="AI1615" s="100" t="s">
        <v>1632</v>
      </c>
      <c r="AJ1615">
        <f t="shared" si="107"/>
        <v>2</v>
      </c>
      <c r="AK1615" t="str">
        <f t="shared" si="105"/>
        <v>Montana Folded Belt</v>
      </c>
      <c r="AN1615" t="s">
        <v>724</v>
      </c>
    </row>
    <row r="1616" spans="31:40">
      <c r="AE1616" t="str">
        <f t="shared" si="106"/>
        <v>MontanaMontana Folded Belt3</v>
      </c>
      <c r="AF1616" t="str">
        <f t="shared" si="104"/>
        <v>Montana</v>
      </c>
      <c r="AG1616" s="100" t="s">
        <v>118</v>
      </c>
      <c r="AH1616" s="100" t="s">
        <v>176</v>
      </c>
      <c r="AI1616" s="100" t="s">
        <v>1634</v>
      </c>
      <c r="AJ1616">
        <f t="shared" si="107"/>
        <v>3</v>
      </c>
      <c r="AK1616" t="str">
        <f t="shared" si="105"/>
        <v>Montana Folded Belt</v>
      </c>
      <c r="AN1616" t="s">
        <v>724</v>
      </c>
    </row>
    <row r="1617" spans="31:40">
      <c r="AE1617" t="str">
        <f t="shared" si="106"/>
        <v>MontanaMontana Folded Belt4</v>
      </c>
      <c r="AF1617" t="str">
        <f t="shared" si="104"/>
        <v>Montana</v>
      </c>
      <c r="AG1617" s="100" t="s">
        <v>118</v>
      </c>
      <c r="AH1617" s="100" t="s">
        <v>176</v>
      </c>
      <c r="AI1617" s="100" t="s">
        <v>1110</v>
      </c>
      <c r="AJ1617">
        <f t="shared" si="107"/>
        <v>4</v>
      </c>
      <c r="AK1617" t="str">
        <f t="shared" si="105"/>
        <v>Montana Folded Belt</v>
      </c>
      <c r="AN1617" t="s">
        <v>724</v>
      </c>
    </row>
    <row r="1618" spans="31:40">
      <c r="AE1618" t="str">
        <f t="shared" si="106"/>
        <v>MontanaMontana Folded Belt5</v>
      </c>
      <c r="AF1618" t="str">
        <f t="shared" si="104"/>
        <v>Montana</v>
      </c>
      <c r="AG1618" s="100" t="s">
        <v>118</v>
      </c>
      <c r="AH1618" s="100" t="s">
        <v>176</v>
      </c>
      <c r="AI1618" s="100" t="s">
        <v>1636</v>
      </c>
      <c r="AJ1618">
        <f t="shared" si="107"/>
        <v>5</v>
      </c>
      <c r="AK1618" t="str">
        <f t="shared" si="105"/>
        <v>Montana Folded Belt</v>
      </c>
      <c r="AN1618" t="s">
        <v>724</v>
      </c>
    </row>
    <row r="1619" spans="31:40">
      <c r="AE1619" t="str">
        <f t="shared" si="106"/>
        <v>MontanaMontana Folded Belt6</v>
      </c>
      <c r="AF1619" t="str">
        <f t="shared" si="104"/>
        <v>Montana</v>
      </c>
      <c r="AG1619" s="100" t="s">
        <v>118</v>
      </c>
      <c r="AH1619" s="100" t="s">
        <v>176</v>
      </c>
      <c r="AI1619" s="100" t="s">
        <v>265</v>
      </c>
      <c r="AJ1619">
        <f t="shared" si="107"/>
        <v>6</v>
      </c>
      <c r="AK1619" t="str">
        <f t="shared" si="105"/>
        <v>Montana Folded Belt</v>
      </c>
      <c r="AN1619" t="s">
        <v>724</v>
      </c>
    </row>
    <row r="1620" spans="31:40">
      <c r="AE1620" t="str">
        <f t="shared" si="106"/>
        <v>MontanaMontana Folded Belt7</v>
      </c>
      <c r="AF1620" t="str">
        <f t="shared" si="104"/>
        <v>Montana</v>
      </c>
      <c r="AG1620" s="100" t="s">
        <v>118</v>
      </c>
      <c r="AH1620" s="100" t="s">
        <v>176</v>
      </c>
      <c r="AI1620" s="100" t="s">
        <v>878</v>
      </c>
      <c r="AJ1620">
        <f t="shared" si="107"/>
        <v>7</v>
      </c>
      <c r="AK1620" t="str">
        <f t="shared" si="105"/>
        <v>Montana Folded Belt</v>
      </c>
      <c r="AN1620" t="s">
        <v>724</v>
      </c>
    </row>
    <row r="1621" spans="31:40">
      <c r="AE1621" t="str">
        <f t="shared" si="106"/>
        <v>MontanaMontana Folded Belt8</v>
      </c>
      <c r="AF1621" t="str">
        <f t="shared" si="104"/>
        <v>Montana</v>
      </c>
      <c r="AG1621" s="100" t="s">
        <v>118</v>
      </c>
      <c r="AH1621" s="100" t="s">
        <v>176</v>
      </c>
      <c r="AI1621" s="100" t="s">
        <v>267</v>
      </c>
      <c r="AJ1621">
        <f t="shared" si="107"/>
        <v>8</v>
      </c>
      <c r="AK1621" t="str">
        <f t="shared" si="105"/>
        <v>Montana Folded Belt</v>
      </c>
      <c r="AN1621" t="s">
        <v>724</v>
      </c>
    </row>
    <row r="1622" spans="31:40">
      <c r="AE1622" t="str">
        <f t="shared" si="106"/>
        <v>MontanaMontana Folded Belt9</v>
      </c>
      <c r="AF1622" t="str">
        <f t="shared" si="104"/>
        <v>Montana</v>
      </c>
      <c r="AG1622" s="100" t="s">
        <v>118</v>
      </c>
      <c r="AH1622" s="100" t="s">
        <v>176</v>
      </c>
      <c r="AI1622" s="100" t="s">
        <v>774</v>
      </c>
      <c r="AJ1622">
        <f t="shared" si="107"/>
        <v>9</v>
      </c>
      <c r="AK1622" t="str">
        <f t="shared" si="105"/>
        <v>Montana Folded Belt</v>
      </c>
      <c r="AN1622" t="s">
        <v>724</v>
      </c>
    </row>
    <row r="1623" spans="31:40">
      <c r="AE1623" t="str">
        <f t="shared" si="106"/>
        <v>MontanaMontana Folded Belt10</v>
      </c>
      <c r="AF1623" t="str">
        <f t="shared" si="104"/>
        <v>Montana</v>
      </c>
      <c r="AG1623" s="100" t="s">
        <v>118</v>
      </c>
      <c r="AH1623" s="100" t="s">
        <v>176</v>
      </c>
      <c r="AI1623" s="100" t="s">
        <v>1638</v>
      </c>
      <c r="AJ1623">
        <f t="shared" si="107"/>
        <v>10</v>
      </c>
      <c r="AK1623" t="str">
        <f t="shared" si="105"/>
        <v>Montana Folded Belt</v>
      </c>
      <c r="AN1623" t="s">
        <v>724</v>
      </c>
    </row>
    <row r="1624" spans="31:40">
      <c r="AE1624" t="str">
        <f t="shared" si="106"/>
        <v>MontanaMontana Folded Belt11</v>
      </c>
      <c r="AF1624" t="str">
        <f t="shared" si="104"/>
        <v>Montana</v>
      </c>
      <c r="AG1624" s="100" t="s">
        <v>118</v>
      </c>
      <c r="AH1624" s="100" t="s">
        <v>176</v>
      </c>
      <c r="AI1624" s="100" t="s">
        <v>896</v>
      </c>
      <c r="AJ1624">
        <f t="shared" si="107"/>
        <v>11</v>
      </c>
      <c r="AK1624" t="str">
        <f t="shared" si="105"/>
        <v>Montana Folded Belt</v>
      </c>
      <c r="AN1624" t="s">
        <v>724</v>
      </c>
    </row>
    <row r="1625" spans="31:40">
      <c r="AE1625" t="str">
        <f t="shared" si="106"/>
        <v>MontanaMontana Folded Belt12</v>
      </c>
      <c r="AF1625" t="str">
        <f t="shared" si="104"/>
        <v>Montana</v>
      </c>
      <c r="AG1625" s="100" t="s">
        <v>118</v>
      </c>
      <c r="AH1625" s="100" t="s">
        <v>176</v>
      </c>
      <c r="AI1625" s="100" t="s">
        <v>1639</v>
      </c>
      <c r="AJ1625">
        <f t="shared" si="107"/>
        <v>12</v>
      </c>
      <c r="AK1625" t="str">
        <f t="shared" si="105"/>
        <v>Montana Folded Belt</v>
      </c>
      <c r="AN1625" t="s">
        <v>724</v>
      </c>
    </row>
    <row r="1626" spans="31:40">
      <c r="AE1626" t="str">
        <f t="shared" si="106"/>
        <v>MontanaMontana Folded Belt13</v>
      </c>
      <c r="AF1626" t="str">
        <f t="shared" si="104"/>
        <v>Montana</v>
      </c>
      <c r="AG1626" s="100" t="s">
        <v>118</v>
      </c>
      <c r="AH1626" s="100" t="s">
        <v>176</v>
      </c>
      <c r="AI1626" s="100" t="s">
        <v>316</v>
      </c>
      <c r="AJ1626">
        <f t="shared" si="107"/>
        <v>13</v>
      </c>
      <c r="AK1626" t="str">
        <f t="shared" si="105"/>
        <v>Montana Folded Belt</v>
      </c>
      <c r="AN1626" t="s">
        <v>724</v>
      </c>
    </row>
    <row r="1627" spans="31:40">
      <c r="AE1627" t="str">
        <f t="shared" si="106"/>
        <v>MontanaMontana Folded Belt14</v>
      </c>
      <c r="AF1627" t="str">
        <f t="shared" si="104"/>
        <v>Montana</v>
      </c>
      <c r="AG1627" s="100" t="s">
        <v>118</v>
      </c>
      <c r="AH1627" s="100" t="s">
        <v>176</v>
      </c>
      <c r="AI1627" s="100" t="s">
        <v>1344</v>
      </c>
      <c r="AJ1627">
        <f t="shared" si="107"/>
        <v>14</v>
      </c>
      <c r="AK1627" t="str">
        <f t="shared" si="105"/>
        <v>Montana Folded Belt</v>
      </c>
      <c r="AN1627" t="s">
        <v>724</v>
      </c>
    </row>
    <row r="1628" spans="31:40">
      <c r="AE1628" t="str">
        <f t="shared" si="106"/>
        <v>MontanaMontana Folded Belt15</v>
      </c>
      <c r="AF1628" t="str">
        <f t="shared" si="104"/>
        <v>Montana</v>
      </c>
      <c r="AG1628" s="100" t="s">
        <v>118</v>
      </c>
      <c r="AH1628" s="100" t="s">
        <v>176</v>
      </c>
      <c r="AI1628" s="100" t="s">
        <v>1640</v>
      </c>
      <c r="AJ1628">
        <f t="shared" si="107"/>
        <v>15</v>
      </c>
      <c r="AK1628" t="str">
        <f t="shared" si="105"/>
        <v>Montana Folded Belt</v>
      </c>
      <c r="AN1628" t="s">
        <v>724</v>
      </c>
    </row>
    <row r="1629" spans="31:40">
      <c r="AE1629" t="str">
        <f t="shared" si="106"/>
        <v>MontanaMontana Folded Belt16</v>
      </c>
      <c r="AF1629" t="str">
        <f t="shared" si="104"/>
        <v>Montana</v>
      </c>
      <c r="AG1629" s="100" t="s">
        <v>118</v>
      </c>
      <c r="AH1629" s="100" t="s">
        <v>176</v>
      </c>
      <c r="AI1629" s="100" t="s">
        <v>1641</v>
      </c>
      <c r="AJ1629">
        <f t="shared" si="107"/>
        <v>16</v>
      </c>
      <c r="AK1629" t="str">
        <f t="shared" si="105"/>
        <v>Montana Folded Belt</v>
      </c>
      <c r="AN1629" t="s">
        <v>724</v>
      </c>
    </row>
    <row r="1630" spans="31:40">
      <c r="AE1630" t="str">
        <f t="shared" si="106"/>
        <v>MontanaMontana Folded Belt17</v>
      </c>
      <c r="AF1630" t="str">
        <f t="shared" si="104"/>
        <v>Montana</v>
      </c>
      <c r="AG1630" s="100" t="s">
        <v>118</v>
      </c>
      <c r="AH1630" s="100" t="s">
        <v>176</v>
      </c>
      <c r="AI1630" s="100" t="s">
        <v>1642</v>
      </c>
      <c r="AJ1630">
        <f t="shared" si="107"/>
        <v>17</v>
      </c>
      <c r="AK1630" t="str">
        <f t="shared" si="105"/>
        <v>Montana Folded Belt</v>
      </c>
      <c r="AN1630" t="s">
        <v>724</v>
      </c>
    </row>
    <row r="1631" spans="31:40">
      <c r="AE1631" t="str">
        <f t="shared" si="106"/>
        <v>MontanaMontana Folded Belt18</v>
      </c>
      <c r="AF1631" t="str">
        <f t="shared" si="104"/>
        <v>Montana</v>
      </c>
      <c r="AG1631" s="100" t="s">
        <v>118</v>
      </c>
      <c r="AH1631" s="100" t="s">
        <v>176</v>
      </c>
      <c r="AI1631" s="100" t="s">
        <v>315</v>
      </c>
      <c r="AJ1631">
        <f t="shared" si="107"/>
        <v>18</v>
      </c>
      <c r="AK1631" t="str">
        <f t="shared" si="105"/>
        <v>Montana Folded Belt</v>
      </c>
      <c r="AN1631" t="s">
        <v>724</v>
      </c>
    </row>
    <row r="1632" spans="31:40">
      <c r="AE1632" t="str">
        <f t="shared" si="106"/>
        <v>MontanaNorth Western Overthrust1</v>
      </c>
      <c r="AF1632" t="str">
        <f t="shared" si="104"/>
        <v>Montana</v>
      </c>
      <c r="AG1632" s="100" t="s">
        <v>118</v>
      </c>
      <c r="AH1632" s="100" t="s">
        <v>177</v>
      </c>
      <c r="AI1632" s="100" t="s">
        <v>1635</v>
      </c>
      <c r="AJ1632">
        <f t="shared" si="107"/>
        <v>1</v>
      </c>
      <c r="AK1632" t="str">
        <f t="shared" si="105"/>
        <v>North Western Overthrust</v>
      </c>
      <c r="AN1632" t="s">
        <v>724</v>
      </c>
    </row>
    <row r="1633" spans="31:40">
      <c r="AE1633" t="str">
        <f t="shared" si="106"/>
        <v>MontanaNorth Western Overthrust2</v>
      </c>
      <c r="AF1633" t="str">
        <f t="shared" si="104"/>
        <v>Montana</v>
      </c>
      <c r="AG1633" s="100" t="s">
        <v>118</v>
      </c>
      <c r="AH1633" s="100" t="s">
        <v>177</v>
      </c>
      <c r="AI1633" s="100" t="s">
        <v>317</v>
      </c>
      <c r="AJ1633">
        <f t="shared" si="107"/>
        <v>2</v>
      </c>
      <c r="AK1633" t="str">
        <f t="shared" si="105"/>
        <v>North Western Overthrust</v>
      </c>
      <c r="AN1633" t="s">
        <v>724</v>
      </c>
    </row>
    <row r="1634" spans="31:40">
      <c r="AE1634" t="str">
        <f t="shared" si="106"/>
        <v>MontanaPowder River1</v>
      </c>
      <c r="AF1634" t="str">
        <f t="shared" si="104"/>
        <v>Montana</v>
      </c>
      <c r="AG1634" s="100" t="s">
        <v>118</v>
      </c>
      <c r="AH1634" s="100" t="s">
        <v>639</v>
      </c>
      <c r="AI1634" s="100" t="s">
        <v>174</v>
      </c>
      <c r="AJ1634">
        <f t="shared" si="107"/>
        <v>1</v>
      </c>
      <c r="AK1634" t="str">
        <f t="shared" si="105"/>
        <v>Powder River</v>
      </c>
      <c r="AN1634" t="s">
        <v>724</v>
      </c>
    </row>
    <row r="1635" spans="31:40">
      <c r="AE1635" t="str">
        <f t="shared" si="106"/>
        <v>MontanaPowder River2</v>
      </c>
      <c r="AF1635" t="str">
        <f t="shared" si="104"/>
        <v>Montana</v>
      </c>
      <c r="AG1635" s="100" t="s">
        <v>118</v>
      </c>
      <c r="AH1635" s="100" t="s">
        <v>639</v>
      </c>
      <c r="AI1635" s="100" t="s">
        <v>318</v>
      </c>
      <c r="AJ1635">
        <f t="shared" si="107"/>
        <v>2</v>
      </c>
      <c r="AK1635" t="str">
        <f t="shared" si="105"/>
        <v>Powder River</v>
      </c>
      <c r="AN1635" t="s">
        <v>724</v>
      </c>
    </row>
    <row r="1636" spans="31:40">
      <c r="AE1636" t="str">
        <f t="shared" si="106"/>
        <v>MontanaPowder River3</v>
      </c>
      <c r="AF1636" t="str">
        <f t="shared" si="104"/>
        <v>Montana</v>
      </c>
      <c r="AG1636" s="100" t="s">
        <v>118</v>
      </c>
      <c r="AH1636" s="100" t="s">
        <v>639</v>
      </c>
      <c r="AI1636" s="100" t="s">
        <v>319</v>
      </c>
      <c r="AJ1636">
        <f t="shared" si="107"/>
        <v>3</v>
      </c>
      <c r="AK1636" t="str">
        <f t="shared" si="105"/>
        <v>Powder River</v>
      </c>
      <c r="AN1636" t="s">
        <v>724</v>
      </c>
    </row>
    <row r="1637" spans="31:40">
      <c r="AE1637" t="str">
        <f t="shared" si="106"/>
        <v>MontanaPowder River4</v>
      </c>
      <c r="AF1637" t="str">
        <f t="shared" si="104"/>
        <v>Montana</v>
      </c>
      <c r="AG1637" s="100" t="s">
        <v>118</v>
      </c>
      <c r="AH1637" s="100" t="s">
        <v>639</v>
      </c>
      <c r="AI1637" s="100" t="s">
        <v>178</v>
      </c>
      <c r="AJ1637">
        <f t="shared" si="107"/>
        <v>4</v>
      </c>
      <c r="AK1637" t="str">
        <f t="shared" si="105"/>
        <v>Powder River</v>
      </c>
      <c r="AN1637" t="s">
        <v>724</v>
      </c>
    </row>
    <row r="1638" spans="31:40">
      <c r="AE1638" t="str">
        <f t="shared" si="106"/>
        <v>MontanaSweetgrass1</v>
      </c>
      <c r="AF1638" t="str">
        <f t="shared" si="104"/>
        <v>Montana</v>
      </c>
      <c r="AG1638" s="100" t="s">
        <v>118</v>
      </c>
      <c r="AH1638" s="100" t="s">
        <v>641</v>
      </c>
      <c r="AI1638" s="100" t="s">
        <v>1633</v>
      </c>
      <c r="AJ1638">
        <f t="shared" si="107"/>
        <v>1</v>
      </c>
      <c r="AK1638" t="str">
        <f t="shared" si="105"/>
        <v>Sweetgrass</v>
      </c>
      <c r="AN1638" t="s">
        <v>724</v>
      </c>
    </row>
    <row r="1639" spans="31:40">
      <c r="AE1639" t="str">
        <f t="shared" si="106"/>
        <v>MontanaSweetgrass2</v>
      </c>
      <c r="AF1639" t="str">
        <f t="shared" si="104"/>
        <v>Montana</v>
      </c>
      <c r="AG1639" s="100" t="s">
        <v>118</v>
      </c>
      <c r="AH1639" s="100" t="s">
        <v>641</v>
      </c>
      <c r="AI1639" s="100" t="s">
        <v>320</v>
      </c>
      <c r="AJ1639">
        <f t="shared" si="107"/>
        <v>2</v>
      </c>
      <c r="AK1639" t="str">
        <f t="shared" si="105"/>
        <v>Sweetgrass</v>
      </c>
      <c r="AN1639" t="s">
        <v>724</v>
      </c>
    </row>
    <row r="1640" spans="31:40">
      <c r="AE1640" t="str">
        <f t="shared" si="106"/>
        <v>MontanaSweetgrass3</v>
      </c>
      <c r="AF1640" t="str">
        <f t="shared" si="104"/>
        <v>Montana</v>
      </c>
      <c r="AG1640" s="100" t="s">
        <v>118</v>
      </c>
      <c r="AH1640" s="100" t="s">
        <v>641</v>
      </c>
      <c r="AI1640" s="100" t="s">
        <v>321</v>
      </c>
      <c r="AJ1640">
        <f t="shared" si="107"/>
        <v>3</v>
      </c>
      <c r="AK1640" t="str">
        <f t="shared" si="105"/>
        <v>Sweetgrass</v>
      </c>
      <c r="AN1640" t="s">
        <v>724</v>
      </c>
    </row>
    <row r="1641" spans="31:40">
      <c r="AE1641" t="str">
        <f t="shared" si="106"/>
        <v>MontanaSweetgrass4</v>
      </c>
      <c r="AF1641" t="str">
        <f t="shared" si="104"/>
        <v>Montana</v>
      </c>
      <c r="AG1641" s="100" t="s">
        <v>118</v>
      </c>
      <c r="AH1641" s="100" t="s">
        <v>641</v>
      </c>
      <c r="AI1641" s="100" t="s">
        <v>322</v>
      </c>
      <c r="AJ1641">
        <f t="shared" si="107"/>
        <v>4</v>
      </c>
      <c r="AK1641" t="str">
        <f t="shared" si="105"/>
        <v>Sweetgrass</v>
      </c>
      <c r="AN1641" t="s">
        <v>724</v>
      </c>
    </row>
    <row r="1642" spans="31:40">
      <c r="AE1642" t="str">
        <f t="shared" si="106"/>
        <v>MontanaSweetgrass5</v>
      </c>
      <c r="AF1642" t="str">
        <f t="shared" si="104"/>
        <v>Montana</v>
      </c>
      <c r="AG1642" s="100" t="s">
        <v>118</v>
      </c>
      <c r="AH1642" s="100" t="s">
        <v>641</v>
      </c>
      <c r="AI1642" s="100" t="s">
        <v>1637</v>
      </c>
      <c r="AJ1642">
        <f t="shared" si="107"/>
        <v>5</v>
      </c>
      <c r="AK1642" t="str">
        <f t="shared" si="105"/>
        <v>Sweetgrass</v>
      </c>
      <c r="AN1642" t="s">
        <v>724</v>
      </c>
    </row>
    <row r="1643" spans="31:40">
      <c r="AE1643" t="str">
        <f t="shared" si="106"/>
        <v>MontanaSweetgrass6</v>
      </c>
      <c r="AF1643" t="str">
        <f t="shared" si="104"/>
        <v>Montana</v>
      </c>
      <c r="AG1643" s="100" t="s">
        <v>118</v>
      </c>
      <c r="AH1643" s="100" t="s">
        <v>641</v>
      </c>
      <c r="AI1643" s="100" t="s">
        <v>323</v>
      </c>
      <c r="AJ1643">
        <f t="shared" si="107"/>
        <v>6</v>
      </c>
      <c r="AK1643" t="str">
        <f t="shared" si="105"/>
        <v>Sweetgrass</v>
      </c>
      <c r="AN1643" t="s">
        <v>724</v>
      </c>
    </row>
    <row r="1644" spans="31:40">
      <c r="AE1644" t="str">
        <f t="shared" si="106"/>
        <v>MontanaSweetgrass7</v>
      </c>
      <c r="AF1644" t="str">
        <f t="shared" si="104"/>
        <v>Montana</v>
      </c>
      <c r="AG1644" s="100" t="s">
        <v>118</v>
      </c>
      <c r="AH1644" s="100" t="s">
        <v>641</v>
      </c>
      <c r="AI1644" s="100" t="s">
        <v>324</v>
      </c>
      <c r="AJ1644">
        <f t="shared" si="107"/>
        <v>7</v>
      </c>
      <c r="AK1644" t="str">
        <f t="shared" si="105"/>
        <v>Sweetgrass</v>
      </c>
      <c r="AN1644" t="s">
        <v>724</v>
      </c>
    </row>
    <row r="1645" spans="31:40">
      <c r="AE1645" t="str">
        <f t="shared" si="106"/>
        <v>MontanaSweetgrass8</v>
      </c>
      <c r="AF1645" t="str">
        <f t="shared" si="104"/>
        <v>Montana</v>
      </c>
      <c r="AG1645" s="100" t="s">
        <v>118</v>
      </c>
      <c r="AH1645" s="100" t="s">
        <v>641</v>
      </c>
      <c r="AI1645" s="100" t="s">
        <v>325</v>
      </c>
      <c r="AJ1645">
        <f t="shared" si="107"/>
        <v>8</v>
      </c>
      <c r="AK1645" t="str">
        <f t="shared" si="105"/>
        <v>Sweetgrass</v>
      </c>
      <c r="AN1645" t="s">
        <v>724</v>
      </c>
    </row>
    <row r="1646" spans="31:40">
      <c r="AE1646" t="str">
        <f t="shared" si="106"/>
        <v>MontanaSweetgrass9</v>
      </c>
      <c r="AF1646" t="str">
        <f t="shared" si="104"/>
        <v>Montana</v>
      </c>
      <c r="AG1646" s="100" t="s">
        <v>118</v>
      </c>
      <c r="AH1646" s="100" t="s">
        <v>641</v>
      </c>
      <c r="AI1646" s="100" t="s">
        <v>326</v>
      </c>
      <c r="AJ1646">
        <f t="shared" si="107"/>
        <v>9</v>
      </c>
      <c r="AK1646" t="str">
        <f t="shared" si="105"/>
        <v>Sweetgrass</v>
      </c>
      <c r="AN1646" t="s">
        <v>724</v>
      </c>
    </row>
    <row r="1647" spans="31:40">
      <c r="AE1647" t="str">
        <f t="shared" si="106"/>
        <v>MontanaWilliston1</v>
      </c>
      <c r="AF1647" t="str">
        <f t="shared" si="104"/>
        <v>Montana</v>
      </c>
      <c r="AG1647" s="100" t="s">
        <v>118</v>
      </c>
      <c r="AH1647" s="100" t="s">
        <v>180</v>
      </c>
      <c r="AI1647" s="100" t="s">
        <v>327</v>
      </c>
      <c r="AJ1647">
        <f t="shared" si="107"/>
        <v>1</v>
      </c>
      <c r="AK1647" t="str">
        <f t="shared" si="105"/>
        <v>Williston</v>
      </c>
      <c r="AN1647" t="s">
        <v>724</v>
      </c>
    </row>
    <row r="1648" spans="31:40">
      <c r="AE1648" t="str">
        <f t="shared" si="106"/>
        <v>MontanaWilliston2</v>
      </c>
      <c r="AF1648" t="str">
        <f t="shared" si="104"/>
        <v>Montana</v>
      </c>
      <c r="AG1648" s="100" t="s">
        <v>118</v>
      </c>
      <c r="AH1648" s="100" t="s">
        <v>180</v>
      </c>
      <c r="AI1648" s="100" t="s">
        <v>328</v>
      </c>
      <c r="AJ1648">
        <f t="shared" si="107"/>
        <v>2</v>
      </c>
      <c r="AK1648" t="str">
        <f t="shared" si="105"/>
        <v>Williston</v>
      </c>
      <c r="AN1648" t="s">
        <v>724</v>
      </c>
    </row>
    <row r="1649" spans="31:40">
      <c r="AE1649" t="str">
        <f t="shared" si="106"/>
        <v>MontanaWilliston3</v>
      </c>
      <c r="AF1649" t="str">
        <f t="shared" si="104"/>
        <v>Montana</v>
      </c>
      <c r="AG1649" s="100" t="s">
        <v>118</v>
      </c>
      <c r="AH1649" s="100" t="s">
        <v>180</v>
      </c>
      <c r="AI1649" s="100" t="s">
        <v>329</v>
      </c>
      <c r="AJ1649">
        <f t="shared" si="107"/>
        <v>3</v>
      </c>
      <c r="AK1649" t="str">
        <f t="shared" si="105"/>
        <v>Williston</v>
      </c>
      <c r="AN1649" t="s">
        <v>724</v>
      </c>
    </row>
    <row r="1650" spans="31:40">
      <c r="AE1650" t="str">
        <f t="shared" si="106"/>
        <v>MontanaWilliston4</v>
      </c>
      <c r="AF1650" t="str">
        <f t="shared" si="104"/>
        <v>Montana</v>
      </c>
      <c r="AG1650" s="100" t="s">
        <v>118</v>
      </c>
      <c r="AH1650" s="100" t="s">
        <v>180</v>
      </c>
      <c r="AI1650" s="100" t="s">
        <v>287</v>
      </c>
      <c r="AJ1650">
        <f t="shared" si="107"/>
        <v>4</v>
      </c>
      <c r="AK1650" t="str">
        <f t="shared" si="105"/>
        <v>Williston</v>
      </c>
      <c r="AN1650" t="s">
        <v>724</v>
      </c>
    </row>
    <row r="1651" spans="31:40">
      <c r="AE1651" t="str">
        <f t="shared" si="106"/>
        <v>MontanaWilliston5</v>
      </c>
      <c r="AF1651" t="str">
        <f t="shared" si="104"/>
        <v>Montana</v>
      </c>
      <c r="AG1651" s="100" t="s">
        <v>118</v>
      </c>
      <c r="AH1651" s="100" t="s">
        <v>180</v>
      </c>
      <c r="AI1651" s="100" t="s">
        <v>330</v>
      </c>
      <c r="AJ1651">
        <f t="shared" si="107"/>
        <v>5</v>
      </c>
      <c r="AK1651" t="str">
        <f t="shared" si="105"/>
        <v>Williston</v>
      </c>
      <c r="AN1651" t="s">
        <v>724</v>
      </c>
    </row>
    <row r="1652" spans="31:40">
      <c r="AE1652" t="str">
        <f t="shared" si="106"/>
        <v>MontanaWilliston6</v>
      </c>
      <c r="AF1652" t="str">
        <f t="shared" si="104"/>
        <v>Montana</v>
      </c>
      <c r="AG1652" s="100" t="s">
        <v>118</v>
      </c>
      <c r="AH1652" s="100" t="s">
        <v>180</v>
      </c>
      <c r="AI1652" s="100" t="s">
        <v>270</v>
      </c>
      <c r="AJ1652">
        <f t="shared" si="107"/>
        <v>6</v>
      </c>
      <c r="AK1652" t="str">
        <f t="shared" si="105"/>
        <v>Williston</v>
      </c>
      <c r="AN1652" t="s">
        <v>724</v>
      </c>
    </row>
    <row r="1653" spans="31:40">
      <c r="AE1653" t="str">
        <f t="shared" si="106"/>
        <v>MontanaWilliston7</v>
      </c>
      <c r="AF1653" t="str">
        <f t="shared" si="104"/>
        <v>Montana</v>
      </c>
      <c r="AG1653" s="100" t="s">
        <v>118</v>
      </c>
      <c r="AH1653" s="100" t="s">
        <v>180</v>
      </c>
      <c r="AI1653" s="100" t="s">
        <v>331</v>
      </c>
      <c r="AJ1653">
        <f t="shared" si="107"/>
        <v>7</v>
      </c>
      <c r="AK1653" t="str">
        <f t="shared" si="105"/>
        <v>Williston</v>
      </c>
      <c r="AN1653" t="s">
        <v>724</v>
      </c>
    </row>
    <row r="1654" spans="31:40">
      <c r="AE1654" t="str">
        <f t="shared" si="106"/>
        <v>MontanaWilliston8</v>
      </c>
      <c r="AF1654" t="str">
        <f t="shared" si="104"/>
        <v>Montana</v>
      </c>
      <c r="AG1654" s="100" t="s">
        <v>118</v>
      </c>
      <c r="AH1654" s="100" t="s">
        <v>180</v>
      </c>
      <c r="AI1654" s="100" t="s">
        <v>332</v>
      </c>
      <c r="AJ1654">
        <f t="shared" si="107"/>
        <v>8</v>
      </c>
      <c r="AK1654" t="str">
        <f t="shared" si="105"/>
        <v>Williston</v>
      </c>
      <c r="AN1654" t="s">
        <v>724</v>
      </c>
    </row>
    <row r="1655" spans="31:40">
      <c r="AE1655" t="str">
        <f t="shared" si="106"/>
        <v>MontanaWilliston9</v>
      </c>
      <c r="AF1655" t="str">
        <f t="shared" si="104"/>
        <v>Montana</v>
      </c>
      <c r="AG1655" s="100" t="s">
        <v>118</v>
      </c>
      <c r="AH1655" s="100" t="s">
        <v>180</v>
      </c>
      <c r="AI1655" s="100" t="s">
        <v>333</v>
      </c>
      <c r="AJ1655">
        <f t="shared" si="107"/>
        <v>9</v>
      </c>
      <c r="AK1655" t="str">
        <f t="shared" si="105"/>
        <v>Williston</v>
      </c>
      <c r="AN1655" t="s">
        <v>724</v>
      </c>
    </row>
    <row r="1656" spans="31:40">
      <c r="AE1656" t="str">
        <f t="shared" si="106"/>
        <v>MontanaWilliston10</v>
      </c>
      <c r="AF1656" t="str">
        <f t="shared" si="104"/>
        <v>Montana</v>
      </c>
      <c r="AG1656" s="100" t="s">
        <v>118</v>
      </c>
      <c r="AH1656" s="100" t="s">
        <v>180</v>
      </c>
      <c r="AI1656" s="100" t="s">
        <v>334</v>
      </c>
      <c r="AJ1656">
        <f t="shared" si="107"/>
        <v>10</v>
      </c>
      <c r="AK1656" t="str">
        <f t="shared" si="105"/>
        <v>Williston</v>
      </c>
      <c r="AN1656" t="s">
        <v>724</v>
      </c>
    </row>
    <row r="1657" spans="31:40">
      <c r="AE1657" t="str">
        <f t="shared" si="106"/>
        <v>MontanaWilliston11</v>
      </c>
      <c r="AF1657" t="str">
        <f t="shared" si="104"/>
        <v>Montana</v>
      </c>
      <c r="AG1657" s="100" t="s">
        <v>118</v>
      </c>
      <c r="AH1657" s="100" t="s">
        <v>180</v>
      </c>
      <c r="AI1657" s="100" t="s">
        <v>335</v>
      </c>
      <c r="AJ1657">
        <f t="shared" si="107"/>
        <v>11</v>
      </c>
      <c r="AK1657" t="str">
        <f t="shared" si="105"/>
        <v>Williston</v>
      </c>
      <c r="AN1657" t="s">
        <v>724</v>
      </c>
    </row>
    <row r="1658" spans="31:40">
      <c r="AE1658" t="str">
        <f t="shared" si="106"/>
        <v>MontanaWilliston12</v>
      </c>
      <c r="AF1658" t="str">
        <f t="shared" si="104"/>
        <v>Montana</v>
      </c>
      <c r="AG1658" s="100" t="s">
        <v>118</v>
      </c>
      <c r="AH1658" s="100" t="s">
        <v>180</v>
      </c>
      <c r="AI1658" s="100" t="s">
        <v>336</v>
      </c>
      <c r="AJ1658">
        <f t="shared" si="107"/>
        <v>12</v>
      </c>
      <c r="AK1658" t="str">
        <f t="shared" si="105"/>
        <v>Williston</v>
      </c>
      <c r="AN1658" t="s">
        <v>724</v>
      </c>
    </row>
    <row r="1659" spans="31:40">
      <c r="AE1659" t="str">
        <f t="shared" si="106"/>
        <v>Not includedNot Include1</v>
      </c>
      <c r="AF1659" t="str">
        <f t="shared" si="104"/>
        <v>Not included</v>
      </c>
      <c r="AG1659" s="100" t="s">
        <v>473</v>
      </c>
      <c r="AH1659" s="100" t="s">
        <v>911</v>
      </c>
      <c r="AI1659" s="100" t="s">
        <v>1747</v>
      </c>
      <c r="AJ1659">
        <f t="shared" si="107"/>
        <v>1</v>
      </c>
      <c r="AK1659" t="str">
        <f t="shared" si="105"/>
        <v>Not Include</v>
      </c>
      <c r="AN1659" t="s">
        <v>724</v>
      </c>
    </row>
    <row r="1660" spans="31:40">
      <c r="AE1660" t="str">
        <f t="shared" si="106"/>
        <v>Not includedNot Include2</v>
      </c>
      <c r="AF1660" t="str">
        <f t="shared" si="104"/>
        <v>Not included</v>
      </c>
      <c r="AG1660" s="100" t="s">
        <v>473</v>
      </c>
      <c r="AH1660" s="100" t="s">
        <v>911</v>
      </c>
      <c r="AI1660" s="100" t="s">
        <v>1750</v>
      </c>
      <c r="AJ1660">
        <f t="shared" si="107"/>
        <v>2</v>
      </c>
      <c r="AK1660" t="str">
        <f t="shared" si="105"/>
        <v>Not Include</v>
      </c>
      <c r="AN1660" t="s">
        <v>724</v>
      </c>
    </row>
    <row r="1661" spans="31:40">
      <c r="AE1661" t="str">
        <f t="shared" si="106"/>
        <v>Not includedNot Include3</v>
      </c>
      <c r="AF1661" t="str">
        <f t="shared" si="104"/>
        <v>Not included</v>
      </c>
      <c r="AG1661" s="100" t="s">
        <v>473</v>
      </c>
      <c r="AH1661" s="100" t="s">
        <v>911</v>
      </c>
      <c r="AI1661" s="100" t="s">
        <v>1751</v>
      </c>
      <c r="AJ1661">
        <f t="shared" si="107"/>
        <v>3</v>
      </c>
      <c r="AK1661" t="str">
        <f t="shared" si="105"/>
        <v>Not Include</v>
      </c>
      <c r="AN1661" t="s">
        <v>724</v>
      </c>
    </row>
    <row r="1662" spans="31:40">
      <c r="AE1662" t="str">
        <f t="shared" si="106"/>
        <v>Not includedNot Include4</v>
      </c>
      <c r="AF1662" t="str">
        <f t="shared" si="104"/>
        <v>Not included</v>
      </c>
      <c r="AG1662" s="100" t="s">
        <v>473</v>
      </c>
      <c r="AH1662" s="100" t="s">
        <v>911</v>
      </c>
      <c r="AI1662" s="100" t="s">
        <v>1752</v>
      </c>
      <c r="AJ1662">
        <f t="shared" si="107"/>
        <v>4</v>
      </c>
      <c r="AK1662" t="str">
        <f t="shared" si="105"/>
        <v>Not Include</v>
      </c>
      <c r="AN1662" t="s">
        <v>724</v>
      </c>
    </row>
    <row r="1663" spans="31:40">
      <c r="AE1663" t="str">
        <f t="shared" si="106"/>
        <v>Not includedNot Include5</v>
      </c>
      <c r="AF1663" t="str">
        <f t="shared" si="104"/>
        <v>Not included</v>
      </c>
      <c r="AG1663" s="100" t="s">
        <v>473</v>
      </c>
      <c r="AH1663" s="100" t="s">
        <v>911</v>
      </c>
      <c r="AI1663" s="100" t="s">
        <v>1753</v>
      </c>
      <c r="AJ1663">
        <f t="shared" si="107"/>
        <v>5</v>
      </c>
      <c r="AK1663" t="str">
        <f t="shared" si="105"/>
        <v>Not Include</v>
      </c>
      <c r="AN1663" t="s">
        <v>724</v>
      </c>
    </row>
    <row r="1664" spans="31:40">
      <c r="AE1664" t="str">
        <f t="shared" si="106"/>
        <v>Not includedNot Include6</v>
      </c>
      <c r="AF1664" t="str">
        <f t="shared" si="104"/>
        <v>Not included</v>
      </c>
      <c r="AG1664" s="100" t="s">
        <v>473</v>
      </c>
      <c r="AH1664" s="100" t="s">
        <v>911</v>
      </c>
      <c r="AI1664" s="100" t="s">
        <v>978</v>
      </c>
      <c r="AJ1664">
        <f t="shared" si="107"/>
        <v>6</v>
      </c>
      <c r="AK1664" t="str">
        <f t="shared" si="105"/>
        <v>Not Include</v>
      </c>
      <c r="AN1664" t="s">
        <v>724</v>
      </c>
    </row>
    <row r="1665" spans="31:40">
      <c r="AE1665" t="str">
        <f t="shared" si="106"/>
        <v>Not includedNot Include7</v>
      </c>
      <c r="AF1665" t="str">
        <f t="shared" si="104"/>
        <v>Not included</v>
      </c>
      <c r="AG1665" s="100" t="s">
        <v>473</v>
      </c>
      <c r="AH1665" s="100" t="s">
        <v>911</v>
      </c>
      <c r="AI1665" s="100" t="s">
        <v>1756</v>
      </c>
      <c r="AJ1665">
        <f t="shared" si="107"/>
        <v>7</v>
      </c>
      <c r="AK1665" t="str">
        <f t="shared" si="105"/>
        <v>Not Include</v>
      </c>
      <c r="AN1665" t="s">
        <v>724</v>
      </c>
    </row>
    <row r="1666" spans="31:40">
      <c r="AE1666" t="str">
        <f t="shared" si="106"/>
        <v>Not includedNot Include8</v>
      </c>
      <c r="AF1666" t="str">
        <f t="shared" ref="AF1666:AF1729" si="108">IFERROR(VLOOKUP(AG1666,$Z$4:$AA$17,2,FALSE),"Not included")</f>
        <v>Not included</v>
      </c>
      <c r="AG1666" s="100" t="s">
        <v>473</v>
      </c>
      <c r="AH1666" s="100" t="s">
        <v>911</v>
      </c>
      <c r="AI1666" s="100" t="s">
        <v>1759</v>
      </c>
      <c r="AJ1666">
        <f t="shared" si="107"/>
        <v>8</v>
      </c>
      <c r="AK1666" t="str">
        <f t="shared" ref="AK1666:AK1729" si="109">IF(AF1666="Not included","Not Include",VLOOKUP(AH1666,$AN$3:$AQ$104,3,FALSE))</f>
        <v>Not Include</v>
      </c>
      <c r="AN1666" t="s">
        <v>724</v>
      </c>
    </row>
    <row r="1667" spans="31:40">
      <c r="AE1667" t="str">
        <f t="shared" ref="AE1667:AE1730" si="110">AF1667&amp;AK1667&amp;AJ1667</f>
        <v>Not includedNot Include9</v>
      </c>
      <c r="AF1667" t="str">
        <f t="shared" si="108"/>
        <v>Not included</v>
      </c>
      <c r="AG1667" s="100" t="s">
        <v>473</v>
      </c>
      <c r="AH1667" s="100" t="s">
        <v>911</v>
      </c>
      <c r="AI1667" s="100" t="s">
        <v>1760</v>
      </c>
      <c r="AJ1667">
        <f t="shared" ref="AJ1667:AJ1730" si="111">IF(AND(AG1667=AG1666,AH1667=AH1666),AJ1666+1,1)</f>
        <v>9</v>
      </c>
      <c r="AK1667" t="str">
        <f t="shared" si="109"/>
        <v>Not Include</v>
      </c>
      <c r="AN1667" t="s">
        <v>724</v>
      </c>
    </row>
    <row r="1668" spans="31:40">
      <c r="AE1668" t="str">
        <f t="shared" si="110"/>
        <v>Not includedNot Include10</v>
      </c>
      <c r="AF1668" t="str">
        <f t="shared" si="108"/>
        <v>Not included</v>
      </c>
      <c r="AG1668" s="100" t="s">
        <v>473</v>
      </c>
      <c r="AH1668" s="100" t="s">
        <v>911</v>
      </c>
      <c r="AI1668" s="100" t="s">
        <v>1761</v>
      </c>
      <c r="AJ1668">
        <f t="shared" si="111"/>
        <v>10</v>
      </c>
      <c r="AK1668" t="str">
        <f t="shared" si="109"/>
        <v>Not Include</v>
      </c>
      <c r="AN1668" t="s">
        <v>724</v>
      </c>
    </row>
    <row r="1669" spans="31:40">
      <c r="AE1669" t="str">
        <f t="shared" si="110"/>
        <v>Not includedNot Include11</v>
      </c>
      <c r="AF1669" t="str">
        <f t="shared" si="108"/>
        <v>Not included</v>
      </c>
      <c r="AG1669" s="100" t="s">
        <v>473</v>
      </c>
      <c r="AH1669" s="100" t="s">
        <v>911</v>
      </c>
      <c r="AI1669" s="100" t="s">
        <v>1104</v>
      </c>
      <c r="AJ1669">
        <f t="shared" si="111"/>
        <v>11</v>
      </c>
      <c r="AK1669" t="str">
        <f t="shared" si="109"/>
        <v>Not Include</v>
      </c>
      <c r="AN1669" t="s">
        <v>724</v>
      </c>
    </row>
    <row r="1670" spans="31:40">
      <c r="AE1670" t="str">
        <f t="shared" si="110"/>
        <v>Not includedNot Include12</v>
      </c>
      <c r="AF1670" t="str">
        <f t="shared" si="108"/>
        <v>Not included</v>
      </c>
      <c r="AG1670" s="100" t="s">
        <v>473</v>
      </c>
      <c r="AH1670" s="100" t="s">
        <v>911</v>
      </c>
      <c r="AI1670" s="100" t="s">
        <v>1762</v>
      </c>
      <c r="AJ1670">
        <f t="shared" si="111"/>
        <v>12</v>
      </c>
      <c r="AK1670" t="str">
        <f t="shared" si="109"/>
        <v>Not Include</v>
      </c>
      <c r="AN1670" t="s">
        <v>724</v>
      </c>
    </row>
    <row r="1671" spans="31:40">
      <c r="AE1671" t="str">
        <f t="shared" si="110"/>
        <v>Not includedNot Include13</v>
      </c>
      <c r="AF1671" t="str">
        <f t="shared" si="108"/>
        <v>Not included</v>
      </c>
      <c r="AG1671" s="100" t="s">
        <v>473</v>
      </c>
      <c r="AH1671" s="100" t="s">
        <v>911</v>
      </c>
      <c r="AI1671" s="100" t="s">
        <v>1763</v>
      </c>
      <c r="AJ1671">
        <f t="shared" si="111"/>
        <v>13</v>
      </c>
      <c r="AK1671" t="str">
        <f t="shared" si="109"/>
        <v>Not Include</v>
      </c>
      <c r="AN1671" t="s">
        <v>724</v>
      </c>
    </row>
    <row r="1672" spans="31:40">
      <c r="AE1672" t="str">
        <f t="shared" si="110"/>
        <v>Not includedNot Include14</v>
      </c>
      <c r="AF1672" t="str">
        <f t="shared" si="108"/>
        <v>Not included</v>
      </c>
      <c r="AG1672" s="100" t="s">
        <v>473</v>
      </c>
      <c r="AH1672" s="100" t="s">
        <v>911</v>
      </c>
      <c r="AI1672" s="100" t="s">
        <v>1766</v>
      </c>
      <c r="AJ1672">
        <f t="shared" si="111"/>
        <v>14</v>
      </c>
      <c r="AK1672" t="str">
        <f t="shared" si="109"/>
        <v>Not Include</v>
      </c>
      <c r="AN1672" t="s">
        <v>724</v>
      </c>
    </row>
    <row r="1673" spans="31:40">
      <c r="AE1673" t="str">
        <f t="shared" si="110"/>
        <v>Not includedNot Include15</v>
      </c>
      <c r="AF1673" t="str">
        <f t="shared" si="108"/>
        <v>Not included</v>
      </c>
      <c r="AG1673" s="100" t="s">
        <v>473</v>
      </c>
      <c r="AH1673" s="100" t="s">
        <v>911</v>
      </c>
      <c r="AI1673" s="100" t="s">
        <v>1768</v>
      </c>
      <c r="AJ1673">
        <f t="shared" si="111"/>
        <v>15</v>
      </c>
      <c r="AK1673" t="str">
        <f t="shared" si="109"/>
        <v>Not Include</v>
      </c>
      <c r="AN1673" t="s">
        <v>724</v>
      </c>
    </row>
    <row r="1674" spans="31:40">
      <c r="AE1674" t="str">
        <f t="shared" si="110"/>
        <v>Not includedNot Include16</v>
      </c>
      <c r="AF1674" t="str">
        <f t="shared" si="108"/>
        <v>Not included</v>
      </c>
      <c r="AG1674" s="100" t="s">
        <v>473</v>
      </c>
      <c r="AH1674" s="100" t="s">
        <v>911</v>
      </c>
      <c r="AI1674" s="100" t="s">
        <v>1770</v>
      </c>
      <c r="AJ1674">
        <f t="shared" si="111"/>
        <v>16</v>
      </c>
      <c r="AK1674" t="str">
        <f t="shared" si="109"/>
        <v>Not Include</v>
      </c>
      <c r="AN1674" t="s">
        <v>724</v>
      </c>
    </row>
    <row r="1675" spans="31:40">
      <c r="AE1675" t="str">
        <f t="shared" si="110"/>
        <v>Not includedNot Include17</v>
      </c>
      <c r="AF1675" t="str">
        <f t="shared" si="108"/>
        <v>Not included</v>
      </c>
      <c r="AG1675" s="100" t="s">
        <v>473</v>
      </c>
      <c r="AH1675" s="100" t="s">
        <v>911</v>
      </c>
      <c r="AI1675" s="100" t="s">
        <v>762</v>
      </c>
      <c r="AJ1675">
        <f t="shared" si="111"/>
        <v>17</v>
      </c>
      <c r="AK1675" t="str">
        <f t="shared" si="109"/>
        <v>Not Include</v>
      </c>
      <c r="AN1675" t="s">
        <v>724</v>
      </c>
    </row>
    <row r="1676" spans="31:40">
      <c r="AE1676" t="str">
        <f t="shared" si="110"/>
        <v>Not includedNot Include18</v>
      </c>
      <c r="AF1676" t="str">
        <f t="shared" si="108"/>
        <v>Not included</v>
      </c>
      <c r="AG1676" s="100" t="s">
        <v>473</v>
      </c>
      <c r="AH1676" s="100" t="s">
        <v>911</v>
      </c>
      <c r="AI1676" s="100" t="s">
        <v>1773</v>
      </c>
      <c r="AJ1676">
        <f t="shared" si="111"/>
        <v>18</v>
      </c>
      <c r="AK1676" t="str">
        <f t="shared" si="109"/>
        <v>Not Include</v>
      </c>
      <c r="AN1676" t="s">
        <v>724</v>
      </c>
    </row>
    <row r="1677" spans="31:40">
      <c r="AE1677" t="str">
        <f t="shared" si="110"/>
        <v>Not includedNot Include19</v>
      </c>
      <c r="AF1677" t="str">
        <f t="shared" si="108"/>
        <v>Not included</v>
      </c>
      <c r="AG1677" s="100" t="s">
        <v>473</v>
      </c>
      <c r="AH1677" s="100" t="s">
        <v>911</v>
      </c>
      <c r="AI1677" s="100" t="s">
        <v>1776</v>
      </c>
      <c r="AJ1677">
        <f t="shared" si="111"/>
        <v>19</v>
      </c>
      <c r="AK1677" t="str">
        <f t="shared" si="109"/>
        <v>Not Include</v>
      </c>
      <c r="AN1677" t="s">
        <v>724</v>
      </c>
    </row>
    <row r="1678" spans="31:40">
      <c r="AE1678" t="str">
        <f t="shared" si="110"/>
        <v>Not includedNot Include20</v>
      </c>
      <c r="AF1678" t="str">
        <f t="shared" si="108"/>
        <v>Not included</v>
      </c>
      <c r="AG1678" s="100" t="s">
        <v>473</v>
      </c>
      <c r="AH1678" s="100" t="s">
        <v>911</v>
      </c>
      <c r="AI1678" s="100" t="s">
        <v>1777</v>
      </c>
      <c r="AJ1678">
        <f t="shared" si="111"/>
        <v>20</v>
      </c>
      <c r="AK1678" t="str">
        <f t="shared" si="109"/>
        <v>Not Include</v>
      </c>
      <c r="AN1678" t="s">
        <v>724</v>
      </c>
    </row>
    <row r="1679" spans="31:40">
      <c r="AE1679" t="str">
        <f t="shared" si="110"/>
        <v>Not includedNot Include21</v>
      </c>
      <c r="AF1679" t="str">
        <f t="shared" si="108"/>
        <v>Not included</v>
      </c>
      <c r="AG1679" s="100" t="s">
        <v>473</v>
      </c>
      <c r="AH1679" s="100" t="s">
        <v>911</v>
      </c>
      <c r="AI1679" s="100" t="s">
        <v>1778</v>
      </c>
      <c r="AJ1679">
        <f t="shared" si="111"/>
        <v>21</v>
      </c>
      <c r="AK1679" t="str">
        <f t="shared" si="109"/>
        <v>Not Include</v>
      </c>
      <c r="AN1679" t="s">
        <v>724</v>
      </c>
    </row>
    <row r="1680" spans="31:40">
      <c r="AE1680" t="str">
        <f t="shared" si="110"/>
        <v>Not includedNot Include22</v>
      </c>
      <c r="AF1680" t="str">
        <f t="shared" si="108"/>
        <v>Not included</v>
      </c>
      <c r="AG1680" s="100" t="s">
        <v>473</v>
      </c>
      <c r="AH1680" s="100" t="s">
        <v>911</v>
      </c>
      <c r="AI1680" s="100" t="s">
        <v>1022</v>
      </c>
      <c r="AJ1680">
        <f t="shared" si="111"/>
        <v>22</v>
      </c>
      <c r="AK1680" t="str">
        <f t="shared" si="109"/>
        <v>Not Include</v>
      </c>
      <c r="AN1680" t="s">
        <v>724</v>
      </c>
    </row>
    <row r="1681" spans="31:40">
      <c r="AE1681" t="str">
        <f t="shared" si="110"/>
        <v>Not includedNot Include23</v>
      </c>
      <c r="AF1681" t="str">
        <f t="shared" si="108"/>
        <v>Not included</v>
      </c>
      <c r="AG1681" s="100" t="s">
        <v>473</v>
      </c>
      <c r="AH1681" s="100" t="s">
        <v>911</v>
      </c>
      <c r="AI1681" s="100" t="s">
        <v>1781</v>
      </c>
      <c r="AJ1681">
        <f t="shared" si="111"/>
        <v>23</v>
      </c>
      <c r="AK1681" t="str">
        <f t="shared" si="109"/>
        <v>Not Include</v>
      </c>
      <c r="AN1681" t="s">
        <v>724</v>
      </c>
    </row>
    <row r="1682" spans="31:40">
      <c r="AE1682" t="str">
        <f t="shared" si="110"/>
        <v>Not includedNot Include24</v>
      </c>
      <c r="AF1682" t="str">
        <f t="shared" si="108"/>
        <v>Not included</v>
      </c>
      <c r="AG1682" s="100" t="s">
        <v>473</v>
      </c>
      <c r="AH1682" s="100" t="s">
        <v>911</v>
      </c>
      <c r="AI1682" s="100" t="s">
        <v>944</v>
      </c>
      <c r="AJ1682">
        <f t="shared" si="111"/>
        <v>24</v>
      </c>
      <c r="AK1682" t="str">
        <f t="shared" si="109"/>
        <v>Not Include</v>
      </c>
      <c r="AN1682" t="s">
        <v>724</v>
      </c>
    </row>
    <row r="1683" spans="31:40">
      <c r="AE1683" t="str">
        <f t="shared" si="110"/>
        <v>Not includedNot Include25</v>
      </c>
      <c r="AF1683" t="str">
        <f t="shared" si="108"/>
        <v>Not included</v>
      </c>
      <c r="AG1683" s="100" t="s">
        <v>473</v>
      </c>
      <c r="AH1683" s="100" t="s">
        <v>911</v>
      </c>
      <c r="AI1683" s="100" t="s">
        <v>1786</v>
      </c>
      <c r="AJ1683">
        <f t="shared" si="111"/>
        <v>25</v>
      </c>
      <c r="AK1683" t="str">
        <f t="shared" si="109"/>
        <v>Not Include</v>
      </c>
      <c r="AN1683" t="s">
        <v>724</v>
      </c>
    </row>
    <row r="1684" spans="31:40">
      <c r="AE1684" t="str">
        <f t="shared" si="110"/>
        <v>Not includedNot Include26</v>
      </c>
      <c r="AF1684" t="str">
        <f t="shared" si="108"/>
        <v>Not included</v>
      </c>
      <c r="AG1684" s="100" t="s">
        <v>473</v>
      </c>
      <c r="AH1684" s="100" t="s">
        <v>911</v>
      </c>
      <c r="AI1684" s="100" t="s">
        <v>1787</v>
      </c>
      <c r="AJ1684">
        <f t="shared" si="111"/>
        <v>26</v>
      </c>
      <c r="AK1684" t="str">
        <f t="shared" si="109"/>
        <v>Not Include</v>
      </c>
      <c r="AN1684" t="s">
        <v>724</v>
      </c>
    </row>
    <row r="1685" spans="31:40">
      <c r="AE1685" t="str">
        <f t="shared" si="110"/>
        <v>Not includedNot Include27</v>
      </c>
      <c r="AF1685" t="str">
        <f t="shared" si="108"/>
        <v>Not included</v>
      </c>
      <c r="AG1685" s="100" t="s">
        <v>473</v>
      </c>
      <c r="AH1685" s="100" t="s">
        <v>911</v>
      </c>
      <c r="AI1685" s="100" t="s">
        <v>1788</v>
      </c>
      <c r="AJ1685">
        <f t="shared" si="111"/>
        <v>27</v>
      </c>
      <c r="AK1685" t="str">
        <f t="shared" si="109"/>
        <v>Not Include</v>
      </c>
      <c r="AN1685" t="s">
        <v>724</v>
      </c>
    </row>
    <row r="1686" spans="31:40">
      <c r="AE1686" t="str">
        <f t="shared" si="110"/>
        <v>Not includedNot Include28</v>
      </c>
      <c r="AF1686" t="str">
        <f t="shared" si="108"/>
        <v>Not included</v>
      </c>
      <c r="AG1686" s="100" t="s">
        <v>473</v>
      </c>
      <c r="AH1686" s="100" t="s">
        <v>911</v>
      </c>
      <c r="AI1686" s="100" t="s">
        <v>1789</v>
      </c>
      <c r="AJ1686">
        <f t="shared" si="111"/>
        <v>28</v>
      </c>
      <c r="AK1686" t="str">
        <f t="shared" si="109"/>
        <v>Not Include</v>
      </c>
      <c r="AN1686" t="s">
        <v>724</v>
      </c>
    </row>
    <row r="1687" spans="31:40">
      <c r="AE1687" t="str">
        <f t="shared" si="110"/>
        <v>Not includedNot Include29</v>
      </c>
      <c r="AF1687" t="str">
        <f t="shared" si="108"/>
        <v>Not included</v>
      </c>
      <c r="AG1687" s="100" t="s">
        <v>473</v>
      </c>
      <c r="AH1687" s="100" t="s">
        <v>911</v>
      </c>
      <c r="AI1687" s="100" t="s">
        <v>1790</v>
      </c>
      <c r="AJ1687">
        <f t="shared" si="111"/>
        <v>29</v>
      </c>
      <c r="AK1687" t="str">
        <f t="shared" si="109"/>
        <v>Not Include</v>
      </c>
      <c r="AN1687" t="s">
        <v>724</v>
      </c>
    </row>
    <row r="1688" spans="31:40">
      <c r="AE1688" t="str">
        <f t="shared" si="110"/>
        <v>Not includedNot Include30</v>
      </c>
      <c r="AF1688" t="str">
        <f t="shared" si="108"/>
        <v>Not included</v>
      </c>
      <c r="AG1688" s="100" t="s">
        <v>473</v>
      </c>
      <c r="AH1688" s="100" t="s">
        <v>911</v>
      </c>
      <c r="AI1688" s="100" t="s">
        <v>1791</v>
      </c>
      <c r="AJ1688">
        <f t="shared" si="111"/>
        <v>30</v>
      </c>
      <c r="AK1688" t="str">
        <f t="shared" si="109"/>
        <v>Not Include</v>
      </c>
      <c r="AN1688" t="s">
        <v>724</v>
      </c>
    </row>
    <row r="1689" spans="31:40">
      <c r="AE1689" t="str">
        <f t="shared" si="110"/>
        <v>Not includedNot Include31</v>
      </c>
      <c r="AF1689" t="str">
        <f t="shared" si="108"/>
        <v>Not included</v>
      </c>
      <c r="AG1689" s="100" t="s">
        <v>473</v>
      </c>
      <c r="AH1689" s="100" t="s">
        <v>911</v>
      </c>
      <c r="AI1689" s="100" t="s">
        <v>1792</v>
      </c>
      <c r="AJ1689">
        <f t="shared" si="111"/>
        <v>31</v>
      </c>
      <c r="AK1689" t="str">
        <f t="shared" si="109"/>
        <v>Not Include</v>
      </c>
      <c r="AN1689" t="s">
        <v>724</v>
      </c>
    </row>
    <row r="1690" spans="31:40">
      <c r="AE1690" t="str">
        <f t="shared" si="110"/>
        <v>Not includedNot Include32</v>
      </c>
      <c r="AF1690" t="str">
        <f t="shared" si="108"/>
        <v>Not included</v>
      </c>
      <c r="AG1690" s="100" t="s">
        <v>473</v>
      </c>
      <c r="AH1690" s="100" t="s">
        <v>911</v>
      </c>
      <c r="AI1690" s="100" t="s">
        <v>1794</v>
      </c>
      <c r="AJ1690">
        <f t="shared" si="111"/>
        <v>32</v>
      </c>
      <c r="AK1690" t="str">
        <f t="shared" si="109"/>
        <v>Not Include</v>
      </c>
      <c r="AN1690" t="s">
        <v>724</v>
      </c>
    </row>
    <row r="1691" spans="31:40">
      <c r="AE1691" t="str">
        <f t="shared" si="110"/>
        <v>Not includedNot Include33</v>
      </c>
      <c r="AF1691" t="str">
        <f t="shared" si="108"/>
        <v>Not included</v>
      </c>
      <c r="AG1691" s="100" t="s">
        <v>473</v>
      </c>
      <c r="AH1691" s="100" t="s">
        <v>911</v>
      </c>
      <c r="AI1691" s="100" t="s">
        <v>1039</v>
      </c>
      <c r="AJ1691">
        <f t="shared" si="111"/>
        <v>33</v>
      </c>
      <c r="AK1691" t="str">
        <f t="shared" si="109"/>
        <v>Not Include</v>
      </c>
      <c r="AN1691" t="s">
        <v>724</v>
      </c>
    </row>
    <row r="1692" spans="31:40">
      <c r="AE1692" t="str">
        <f t="shared" si="110"/>
        <v>Not includedNot Include34</v>
      </c>
      <c r="AF1692" t="str">
        <f t="shared" si="108"/>
        <v>Not included</v>
      </c>
      <c r="AG1692" s="100" t="s">
        <v>473</v>
      </c>
      <c r="AH1692" s="100" t="s">
        <v>911</v>
      </c>
      <c r="AI1692" s="100" t="s">
        <v>1795</v>
      </c>
      <c r="AJ1692">
        <f t="shared" si="111"/>
        <v>34</v>
      </c>
      <c r="AK1692" t="str">
        <f t="shared" si="109"/>
        <v>Not Include</v>
      </c>
      <c r="AN1692" t="s">
        <v>724</v>
      </c>
    </row>
    <row r="1693" spans="31:40">
      <c r="AE1693" t="str">
        <f t="shared" si="110"/>
        <v>Not includedNot Include35</v>
      </c>
      <c r="AF1693" t="str">
        <f t="shared" si="108"/>
        <v>Not included</v>
      </c>
      <c r="AG1693" s="100" t="s">
        <v>473</v>
      </c>
      <c r="AH1693" s="100" t="s">
        <v>911</v>
      </c>
      <c r="AI1693" s="100" t="s">
        <v>1797</v>
      </c>
      <c r="AJ1693">
        <f t="shared" si="111"/>
        <v>35</v>
      </c>
      <c r="AK1693" t="str">
        <f t="shared" si="109"/>
        <v>Not Include</v>
      </c>
      <c r="AN1693" t="s">
        <v>724</v>
      </c>
    </row>
    <row r="1694" spans="31:40">
      <c r="AE1694" t="str">
        <f t="shared" si="110"/>
        <v>Not includedNot Include36</v>
      </c>
      <c r="AF1694" t="str">
        <f t="shared" si="108"/>
        <v>Not included</v>
      </c>
      <c r="AG1694" s="100" t="s">
        <v>473</v>
      </c>
      <c r="AH1694" s="100" t="s">
        <v>911</v>
      </c>
      <c r="AI1694" s="100" t="s">
        <v>1626</v>
      </c>
      <c r="AJ1694">
        <f t="shared" si="111"/>
        <v>36</v>
      </c>
      <c r="AK1694" t="str">
        <f t="shared" si="109"/>
        <v>Not Include</v>
      </c>
      <c r="AN1694" t="s">
        <v>724</v>
      </c>
    </row>
    <row r="1695" spans="31:40">
      <c r="AE1695" t="str">
        <f t="shared" si="110"/>
        <v>Not includedNot Include37</v>
      </c>
      <c r="AF1695" t="str">
        <f t="shared" si="108"/>
        <v>Not included</v>
      </c>
      <c r="AG1695" s="100" t="s">
        <v>473</v>
      </c>
      <c r="AH1695" s="100" t="s">
        <v>911</v>
      </c>
      <c r="AI1695" s="100" t="s">
        <v>1803</v>
      </c>
      <c r="AJ1695">
        <f t="shared" si="111"/>
        <v>37</v>
      </c>
      <c r="AK1695" t="str">
        <f t="shared" si="109"/>
        <v>Not Include</v>
      </c>
      <c r="AN1695" t="s">
        <v>724</v>
      </c>
    </row>
    <row r="1696" spans="31:40">
      <c r="AE1696" t="str">
        <f t="shared" si="110"/>
        <v>Not includedNot Include38</v>
      </c>
      <c r="AF1696" t="str">
        <f t="shared" si="108"/>
        <v>Not included</v>
      </c>
      <c r="AG1696" s="100" t="s">
        <v>473</v>
      </c>
      <c r="AH1696" s="100" t="s">
        <v>911</v>
      </c>
      <c r="AI1696" s="100" t="s">
        <v>111</v>
      </c>
      <c r="AJ1696">
        <f t="shared" si="111"/>
        <v>38</v>
      </c>
      <c r="AK1696" t="str">
        <f t="shared" si="109"/>
        <v>Not Include</v>
      </c>
      <c r="AN1696" t="s">
        <v>724</v>
      </c>
    </row>
    <row r="1697" spans="31:40">
      <c r="AE1697" t="str">
        <f t="shared" si="110"/>
        <v>Not includedNot Include39</v>
      </c>
      <c r="AF1697" t="str">
        <f t="shared" si="108"/>
        <v>Not included</v>
      </c>
      <c r="AG1697" s="100" t="s">
        <v>473</v>
      </c>
      <c r="AH1697" s="100" t="s">
        <v>911</v>
      </c>
      <c r="AI1697" s="100" t="s">
        <v>1062</v>
      </c>
      <c r="AJ1697">
        <f t="shared" si="111"/>
        <v>39</v>
      </c>
      <c r="AK1697" t="str">
        <f t="shared" si="109"/>
        <v>Not Include</v>
      </c>
      <c r="AN1697" t="s">
        <v>724</v>
      </c>
    </row>
    <row r="1698" spans="31:40">
      <c r="AE1698" t="str">
        <f t="shared" si="110"/>
        <v>Not includedNot Include40</v>
      </c>
      <c r="AF1698" t="str">
        <f t="shared" si="108"/>
        <v>Not included</v>
      </c>
      <c r="AG1698" s="100" t="s">
        <v>473</v>
      </c>
      <c r="AH1698" s="100" t="s">
        <v>911</v>
      </c>
      <c r="AI1698" s="100" t="s">
        <v>1295</v>
      </c>
      <c r="AJ1698">
        <f t="shared" si="111"/>
        <v>40</v>
      </c>
      <c r="AK1698" t="str">
        <f t="shared" si="109"/>
        <v>Not Include</v>
      </c>
      <c r="AN1698" t="s">
        <v>724</v>
      </c>
    </row>
    <row r="1699" spans="31:40">
      <c r="AE1699" t="str">
        <f t="shared" si="110"/>
        <v>Not includedNot Include1</v>
      </c>
      <c r="AF1699" t="str">
        <f t="shared" si="108"/>
        <v>Not included</v>
      </c>
      <c r="AG1699" s="100" t="s">
        <v>473</v>
      </c>
      <c r="AH1699" s="100" t="s">
        <v>739</v>
      </c>
      <c r="AI1699" s="100" t="s">
        <v>1745</v>
      </c>
      <c r="AJ1699">
        <f t="shared" si="111"/>
        <v>1</v>
      </c>
      <c r="AK1699" t="str">
        <f t="shared" si="109"/>
        <v>Not Include</v>
      </c>
      <c r="AN1699" t="s">
        <v>724</v>
      </c>
    </row>
    <row r="1700" spans="31:40">
      <c r="AE1700" t="str">
        <f t="shared" si="110"/>
        <v>Not includedNot Include2</v>
      </c>
      <c r="AF1700" t="str">
        <f t="shared" si="108"/>
        <v>Not included</v>
      </c>
      <c r="AG1700" s="100" t="s">
        <v>473</v>
      </c>
      <c r="AH1700" s="100" t="s">
        <v>739</v>
      </c>
      <c r="AI1700" s="100" t="s">
        <v>1093</v>
      </c>
      <c r="AJ1700">
        <f t="shared" si="111"/>
        <v>2</v>
      </c>
      <c r="AK1700" t="str">
        <f t="shared" si="109"/>
        <v>Not Include</v>
      </c>
      <c r="AN1700" t="s">
        <v>724</v>
      </c>
    </row>
    <row r="1701" spans="31:40">
      <c r="AE1701" t="str">
        <f t="shared" si="110"/>
        <v>Not includedNot Include3</v>
      </c>
      <c r="AF1701" t="str">
        <f t="shared" si="108"/>
        <v>Not included</v>
      </c>
      <c r="AG1701" s="100" t="s">
        <v>473</v>
      </c>
      <c r="AH1701" s="100" t="s">
        <v>739</v>
      </c>
      <c r="AI1701" s="100" t="s">
        <v>1746</v>
      </c>
      <c r="AJ1701">
        <f t="shared" si="111"/>
        <v>3</v>
      </c>
      <c r="AK1701" t="str">
        <f t="shared" si="109"/>
        <v>Not Include</v>
      </c>
      <c r="AN1701" t="s">
        <v>724</v>
      </c>
    </row>
    <row r="1702" spans="31:40">
      <c r="AE1702" t="str">
        <f t="shared" si="110"/>
        <v>Not includedNot Include4</v>
      </c>
      <c r="AF1702" t="str">
        <f t="shared" si="108"/>
        <v>Not included</v>
      </c>
      <c r="AG1702" s="100" t="s">
        <v>473</v>
      </c>
      <c r="AH1702" s="100" t="s">
        <v>739</v>
      </c>
      <c r="AI1702" s="100" t="s">
        <v>1748</v>
      </c>
      <c r="AJ1702">
        <f t="shared" si="111"/>
        <v>4</v>
      </c>
      <c r="AK1702" t="str">
        <f t="shared" si="109"/>
        <v>Not Include</v>
      </c>
      <c r="AN1702" t="s">
        <v>724</v>
      </c>
    </row>
    <row r="1703" spans="31:40">
      <c r="AE1703" t="str">
        <f t="shared" si="110"/>
        <v>Not includedNot Include5</v>
      </c>
      <c r="AF1703" t="str">
        <f t="shared" si="108"/>
        <v>Not included</v>
      </c>
      <c r="AG1703" s="100" t="s">
        <v>473</v>
      </c>
      <c r="AH1703" s="100" t="s">
        <v>739</v>
      </c>
      <c r="AI1703" s="100" t="s">
        <v>1749</v>
      </c>
      <c r="AJ1703">
        <f t="shared" si="111"/>
        <v>5</v>
      </c>
      <c r="AK1703" t="str">
        <f t="shared" si="109"/>
        <v>Not Include</v>
      </c>
      <c r="AN1703" t="s">
        <v>724</v>
      </c>
    </row>
    <row r="1704" spans="31:40">
      <c r="AE1704" t="str">
        <f t="shared" si="110"/>
        <v>Not includedNot Include6</v>
      </c>
      <c r="AF1704" t="str">
        <f t="shared" si="108"/>
        <v>Not included</v>
      </c>
      <c r="AG1704" s="100" t="s">
        <v>473</v>
      </c>
      <c r="AH1704" s="100" t="s">
        <v>739</v>
      </c>
      <c r="AI1704" s="100" t="s">
        <v>1754</v>
      </c>
      <c r="AJ1704">
        <f t="shared" si="111"/>
        <v>6</v>
      </c>
      <c r="AK1704" t="str">
        <f t="shared" si="109"/>
        <v>Not Include</v>
      </c>
      <c r="AN1704" t="s">
        <v>724</v>
      </c>
    </row>
    <row r="1705" spans="31:40">
      <c r="AE1705" t="str">
        <f t="shared" si="110"/>
        <v>Not includedNot Include7</v>
      </c>
      <c r="AF1705" t="str">
        <f t="shared" si="108"/>
        <v>Not included</v>
      </c>
      <c r="AG1705" s="100" t="s">
        <v>473</v>
      </c>
      <c r="AH1705" s="100" t="s">
        <v>739</v>
      </c>
      <c r="AI1705" s="100" t="s">
        <v>341</v>
      </c>
      <c r="AJ1705">
        <f t="shared" si="111"/>
        <v>7</v>
      </c>
      <c r="AK1705" t="str">
        <f t="shared" si="109"/>
        <v>Not Include</v>
      </c>
      <c r="AN1705" t="s">
        <v>724</v>
      </c>
    </row>
    <row r="1706" spans="31:40">
      <c r="AE1706" t="str">
        <f t="shared" si="110"/>
        <v>Not includedNot Include8</v>
      </c>
      <c r="AF1706" t="str">
        <f t="shared" si="108"/>
        <v>Not included</v>
      </c>
      <c r="AG1706" s="100" t="s">
        <v>473</v>
      </c>
      <c r="AH1706" s="100" t="s">
        <v>739</v>
      </c>
      <c r="AI1706" s="100" t="s">
        <v>1755</v>
      </c>
      <c r="AJ1706">
        <f t="shared" si="111"/>
        <v>8</v>
      </c>
      <c r="AK1706" t="str">
        <f t="shared" si="109"/>
        <v>Not Include</v>
      </c>
      <c r="AN1706" t="s">
        <v>724</v>
      </c>
    </row>
    <row r="1707" spans="31:40">
      <c r="AE1707" t="str">
        <f t="shared" si="110"/>
        <v>Not includedNot Include9</v>
      </c>
      <c r="AF1707" t="str">
        <f t="shared" si="108"/>
        <v>Not included</v>
      </c>
      <c r="AG1707" s="100" t="s">
        <v>473</v>
      </c>
      <c r="AH1707" s="100" t="s">
        <v>739</v>
      </c>
      <c r="AI1707" s="100" t="s">
        <v>1310</v>
      </c>
      <c r="AJ1707">
        <f t="shared" si="111"/>
        <v>9</v>
      </c>
      <c r="AK1707" t="str">
        <f t="shared" si="109"/>
        <v>Not Include</v>
      </c>
      <c r="AN1707" t="s">
        <v>724</v>
      </c>
    </row>
    <row r="1708" spans="31:40">
      <c r="AE1708" t="str">
        <f t="shared" si="110"/>
        <v>Not includedNot Include10</v>
      </c>
      <c r="AF1708" t="str">
        <f t="shared" si="108"/>
        <v>Not included</v>
      </c>
      <c r="AG1708" s="100" t="s">
        <v>473</v>
      </c>
      <c r="AH1708" s="100" t="s">
        <v>739</v>
      </c>
      <c r="AI1708" s="100" t="s">
        <v>1757</v>
      </c>
      <c r="AJ1708">
        <f t="shared" si="111"/>
        <v>10</v>
      </c>
      <c r="AK1708" t="str">
        <f t="shared" si="109"/>
        <v>Not Include</v>
      </c>
      <c r="AN1708" t="s">
        <v>724</v>
      </c>
    </row>
    <row r="1709" spans="31:40">
      <c r="AE1709" t="str">
        <f t="shared" si="110"/>
        <v>Not includedNot Include11</v>
      </c>
      <c r="AF1709" t="str">
        <f t="shared" si="108"/>
        <v>Not included</v>
      </c>
      <c r="AG1709" s="100" t="s">
        <v>473</v>
      </c>
      <c r="AH1709" s="100" t="s">
        <v>739</v>
      </c>
      <c r="AI1709" s="100" t="s">
        <v>1758</v>
      </c>
      <c r="AJ1709">
        <f t="shared" si="111"/>
        <v>11</v>
      </c>
      <c r="AK1709" t="str">
        <f t="shared" si="109"/>
        <v>Not Include</v>
      </c>
      <c r="AN1709" t="s">
        <v>724</v>
      </c>
    </row>
    <row r="1710" spans="31:40">
      <c r="AE1710" t="str">
        <f t="shared" si="110"/>
        <v>Not includedNot Include12</v>
      </c>
      <c r="AF1710" t="str">
        <f t="shared" si="108"/>
        <v>Not included</v>
      </c>
      <c r="AG1710" s="100" t="s">
        <v>473</v>
      </c>
      <c r="AH1710" s="100" t="s">
        <v>739</v>
      </c>
      <c r="AI1710" s="100" t="s">
        <v>982</v>
      </c>
      <c r="AJ1710">
        <f t="shared" si="111"/>
        <v>12</v>
      </c>
      <c r="AK1710" t="str">
        <f t="shared" si="109"/>
        <v>Not Include</v>
      </c>
      <c r="AN1710" t="s">
        <v>724</v>
      </c>
    </row>
    <row r="1711" spans="31:40">
      <c r="AE1711" t="str">
        <f t="shared" si="110"/>
        <v>Not includedNot Include13</v>
      </c>
      <c r="AF1711" t="str">
        <f t="shared" si="108"/>
        <v>Not included</v>
      </c>
      <c r="AG1711" s="100" t="s">
        <v>473</v>
      </c>
      <c r="AH1711" s="100" t="s">
        <v>739</v>
      </c>
      <c r="AI1711" s="100" t="s">
        <v>740</v>
      </c>
      <c r="AJ1711">
        <f t="shared" si="111"/>
        <v>13</v>
      </c>
      <c r="AK1711" t="str">
        <f t="shared" si="109"/>
        <v>Not Include</v>
      </c>
      <c r="AN1711" t="s">
        <v>724</v>
      </c>
    </row>
    <row r="1712" spans="31:40">
      <c r="AE1712" t="str">
        <f t="shared" si="110"/>
        <v>Not includedNot Include14</v>
      </c>
      <c r="AF1712" t="str">
        <f t="shared" si="108"/>
        <v>Not included</v>
      </c>
      <c r="AG1712" s="100" t="s">
        <v>473</v>
      </c>
      <c r="AH1712" s="100" t="s">
        <v>739</v>
      </c>
      <c r="AI1712" s="100" t="s">
        <v>744</v>
      </c>
      <c r="AJ1712">
        <f t="shared" si="111"/>
        <v>14</v>
      </c>
      <c r="AK1712" t="str">
        <f t="shared" si="109"/>
        <v>Not Include</v>
      </c>
      <c r="AN1712" t="s">
        <v>724</v>
      </c>
    </row>
    <row r="1713" spans="31:40">
      <c r="AE1713" t="str">
        <f t="shared" si="110"/>
        <v>Not includedNot Include15</v>
      </c>
      <c r="AF1713" t="str">
        <f t="shared" si="108"/>
        <v>Not included</v>
      </c>
      <c r="AG1713" s="100" t="s">
        <v>473</v>
      </c>
      <c r="AH1713" s="100" t="s">
        <v>739</v>
      </c>
      <c r="AI1713" s="100" t="s">
        <v>835</v>
      </c>
      <c r="AJ1713">
        <f t="shared" si="111"/>
        <v>15</v>
      </c>
      <c r="AK1713" t="str">
        <f t="shared" si="109"/>
        <v>Not Include</v>
      </c>
      <c r="AN1713" t="s">
        <v>724</v>
      </c>
    </row>
    <row r="1714" spans="31:40">
      <c r="AE1714" t="str">
        <f t="shared" si="110"/>
        <v>Not includedNot Include16</v>
      </c>
      <c r="AF1714" t="str">
        <f t="shared" si="108"/>
        <v>Not included</v>
      </c>
      <c r="AG1714" s="100" t="s">
        <v>473</v>
      </c>
      <c r="AH1714" s="100" t="s">
        <v>739</v>
      </c>
      <c r="AI1714" s="100" t="s">
        <v>1764</v>
      </c>
      <c r="AJ1714">
        <f t="shared" si="111"/>
        <v>16</v>
      </c>
      <c r="AK1714" t="str">
        <f t="shared" si="109"/>
        <v>Not Include</v>
      </c>
      <c r="AN1714" t="s">
        <v>724</v>
      </c>
    </row>
    <row r="1715" spans="31:40">
      <c r="AE1715" t="str">
        <f t="shared" si="110"/>
        <v>Not includedNot Include17</v>
      </c>
      <c r="AF1715" t="str">
        <f t="shared" si="108"/>
        <v>Not included</v>
      </c>
      <c r="AG1715" s="100" t="s">
        <v>473</v>
      </c>
      <c r="AH1715" s="100" t="s">
        <v>739</v>
      </c>
      <c r="AI1715" s="100" t="s">
        <v>1765</v>
      </c>
      <c r="AJ1715">
        <f t="shared" si="111"/>
        <v>17</v>
      </c>
      <c r="AK1715" t="str">
        <f t="shared" si="109"/>
        <v>Not Include</v>
      </c>
      <c r="AN1715" t="s">
        <v>724</v>
      </c>
    </row>
    <row r="1716" spans="31:40">
      <c r="AE1716" t="str">
        <f t="shared" si="110"/>
        <v>Not includedNot Include18</v>
      </c>
      <c r="AF1716" t="str">
        <f t="shared" si="108"/>
        <v>Not included</v>
      </c>
      <c r="AG1716" s="100" t="s">
        <v>473</v>
      </c>
      <c r="AH1716" s="100" t="s">
        <v>739</v>
      </c>
      <c r="AI1716" s="100" t="s">
        <v>1767</v>
      </c>
      <c r="AJ1716">
        <f t="shared" si="111"/>
        <v>18</v>
      </c>
      <c r="AK1716" t="str">
        <f t="shared" si="109"/>
        <v>Not Include</v>
      </c>
      <c r="AN1716" t="s">
        <v>724</v>
      </c>
    </row>
    <row r="1717" spans="31:40">
      <c r="AE1717" t="str">
        <f t="shared" si="110"/>
        <v>Not includedNot Include19</v>
      </c>
      <c r="AF1717" t="str">
        <f t="shared" si="108"/>
        <v>Not included</v>
      </c>
      <c r="AG1717" s="100" t="s">
        <v>473</v>
      </c>
      <c r="AH1717" s="100" t="s">
        <v>739</v>
      </c>
      <c r="AI1717" s="100" t="s">
        <v>1004</v>
      </c>
      <c r="AJ1717">
        <f t="shared" si="111"/>
        <v>19</v>
      </c>
      <c r="AK1717" t="str">
        <f t="shared" si="109"/>
        <v>Not Include</v>
      </c>
      <c r="AN1717" t="s">
        <v>724</v>
      </c>
    </row>
    <row r="1718" spans="31:40">
      <c r="AE1718" t="str">
        <f t="shared" si="110"/>
        <v>Not includedNot Include20</v>
      </c>
      <c r="AF1718" t="str">
        <f t="shared" si="108"/>
        <v>Not included</v>
      </c>
      <c r="AG1718" s="100" t="s">
        <v>473</v>
      </c>
      <c r="AH1718" s="100" t="s">
        <v>739</v>
      </c>
      <c r="AI1718" s="100" t="s">
        <v>760</v>
      </c>
      <c r="AJ1718">
        <f t="shared" si="111"/>
        <v>20</v>
      </c>
      <c r="AK1718" t="str">
        <f t="shared" si="109"/>
        <v>Not Include</v>
      </c>
      <c r="AN1718" t="s">
        <v>724</v>
      </c>
    </row>
    <row r="1719" spans="31:40">
      <c r="AE1719" t="str">
        <f t="shared" si="110"/>
        <v>Not includedNot Include21</v>
      </c>
      <c r="AF1719" t="str">
        <f t="shared" si="108"/>
        <v>Not included</v>
      </c>
      <c r="AG1719" s="100" t="s">
        <v>473</v>
      </c>
      <c r="AH1719" s="100" t="s">
        <v>739</v>
      </c>
      <c r="AI1719" s="100" t="s">
        <v>1769</v>
      </c>
      <c r="AJ1719">
        <f t="shared" si="111"/>
        <v>21</v>
      </c>
      <c r="AK1719" t="str">
        <f t="shared" si="109"/>
        <v>Not Include</v>
      </c>
      <c r="AN1719" t="s">
        <v>724</v>
      </c>
    </row>
    <row r="1720" spans="31:40">
      <c r="AE1720" t="str">
        <f t="shared" si="110"/>
        <v>Not includedNot Include22</v>
      </c>
      <c r="AF1720" t="str">
        <f t="shared" si="108"/>
        <v>Not included</v>
      </c>
      <c r="AG1720" s="100" t="s">
        <v>473</v>
      </c>
      <c r="AH1720" s="100" t="s">
        <v>739</v>
      </c>
      <c r="AI1720" s="100" t="s">
        <v>822</v>
      </c>
      <c r="AJ1720">
        <f t="shared" si="111"/>
        <v>22</v>
      </c>
      <c r="AK1720" t="str">
        <f t="shared" si="109"/>
        <v>Not Include</v>
      </c>
      <c r="AN1720" t="s">
        <v>724</v>
      </c>
    </row>
    <row r="1721" spans="31:40">
      <c r="AE1721" t="str">
        <f t="shared" si="110"/>
        <v>Not includedNot Include23</v>
      </c>
      <c r="AF1721" t="str">
        <f t="shared" si="108"/>
        <v>Not included</v>
      </c>
      <c r="AG1721" s="100" t="s">
        <v>473</v>
      </c>
      <c r="AH1721" s="100" t="s">
        <v>739</v>
      </c>
      <c r="AI1721" s="100" t="s">
        <v>1771</v>
      </c>
      <c r="AJ1721">
        <f t="shared" si="111"/>
        <v>23</v>
      </c>
      <c r="AK1721" t="str">
        <f t="shared" si="109"/>
        <v>Not Include</v>
      </c>
      <c r="AN1721" t="s">
        <v>724</v>
      </c>
    </row>
    <row r="1722" spans="31:40">
      <c r="AE1722" t="str">
        <f t="shared" si="110"/>
        <v>Not includedNot Include24</v>
      </c>
      <c r="AF1722" t="str">
        <f t="shared" si="108"/>
        <v>Not included</v>
      </c>
      <c r="AG1722" s="100" t="s">
        <v>473</v>
      </c>
      <c r="AH1722" s="100" t="s">
        <v>739</v>
      </c>
      <c r="AI1722" s="100" t="s">
        <v>1772</v>
      </c>
      <c r="AJ1722">
        <f t="shared" si="111"/>
        <v>24</v>
      </c>
      <c r="AK1722" t="str">
        <f t="shared" si="109"/>
        <v>Not Include</v>
      </c>
      <c r="AN1722" t="s">
        <v>724</v>
      </c>
    </row>
    <row r="1723" spans="31:40">
      <c r="AE1723" t="str">
        <f t="shared" si="110"/>
        <v>Not includedNot Include25</v>
      </c>
      <c r="AF1723" t="str">
        <f t="shared" si="108"/>
        <v>Not included</v>
      </c>
      <c r="AG1723" s="100" t="s">
        <v>473</v>
      </c>
      <c r="AH1723" s="100" t="s">
        <v>739</v>
      </c>
      <c r="AI1723" s="100" t="s">
        <v>1774</v>
      </c>
      <c r="AJ1723">
        <f t="shared" si="111"/>
        <v>25</v>
      </c>
      <c r="AK1723" t="str">
        <f t="shared" si="109"/>
        <v>Not Include</v>
      </c>
      <c r="AN1723" t="s">
        <v>724</v>
      </c>
    </row>
    <row r="1724" spans="31:40">
      <c r="AE1724" t="str">
        <f t="shared" si="110"/>
        <v>Not includedNot Include26</v>
      </c>
      <c r="AF1724" t="str">
        <f t="shared" si="108"/>
        <v>Not included</v>
      </c>
      <c r="AG1724" s="100" t="s">
        <v>473</v>
      </c>
      <c r="AH1724" s="100" t="s">
        <v>739</v>
      </c>
      <c r="AI1724" s="100" t="s">
        <v>1775</v>
      </c>
      <c r="AJ1724">
        <f t="shared" si="111"/>
        <v>26</v>
      </c>
      <c r="AK1724" t="str">
        <f t="shared" si="109"/>
        <v>Not Include</v>
      </c>
      <c r="AN1724" t="s">
        <v>724</v>
      </c>
    </row>
    <row r="1725" spans="31:40">
      <c r="AE1725" t="str">
        <f t="shared" si="110"/>
        <v>Not includedNot Include27</v>
      </c>
      <c r="AF1725" t="str">
        <f t="shared" si="108"/>
        <v>Not included</v>
      </c>
      <c r="AG1725" s="100" t="s">
        <v>473</v>
      </c>
      <c r="AH1725" s="100" t="s">
        <v>739</v>
      </c>
      <c r="AI1725" s="100" t="s">
        <v>1113</v>
      </c>
      <c r="AJ1725">
        <f t="shared" si="111"/>
        <v>27</v>
      </c>
      <c r="AK1725" t="str">
        <f t="shared" si="109"/>
        <v>Not Include</v>
      </c>
      <c r="AN1725" t="s">
        <v>724</v>
      </c>
    </row>
    <row r="1726" spans="31:40">
      <c r="AE1726" t="str">
        <f t="shared" si="110"/>
        <v>Not includedNot Include28</v>
      </c>
      <c r="AF1726" t="str">
        <f t="shared" si="108"/>
        <v>Not included</v>
      </c>
      <c r="AG1726" s="100" t="s">
        <v>473</v>
      </c>
      <c r="AH1726" s="100" t="s">
        <v>739</v>
      </c>
      <c r="AI1726" s="100" t="s">
        <v>1779</v>
      </c>
      <c r="AJ1726">
        <f t="shared" si="111"/>
        <v>28</v>
      </c>
      <c r="AK1726" t="str">
        <f t="shared" si="109"/>
        <v>Not Include</v>
      </c>
      <c r="AN1726" t="s">
        <v>724</v>
      </c>
    </row>
    <row r="1727" spans="31:40">
      <c r="AE1727" t="str">
        <f t="shared" si="110"/>
        <v>Not includedNot Include29</v>
      </c>
      <c r="AF1727" t="str">
        <f t="shared" si="108"/>
        <v>Not included</v>
      </c>
      <c r="AG1727" s="100" t="s">
        <v>473</v>
      </c>
      <c r="AH1727" s="100" t="s">
        <v>739</v>
      </c>
      <c r="AI1727" s="100" t="s">
        <v>281</v>
      </c>
      <c r="AJ1727">
        <f t="shared" si="111"/>
        <v>29</v>
      </c>
      <c r="AK1727" t="str">
        <f t="shared" si="109"/>
        <v>Not Include</v>
      </c>
      <c r="AN1727" t="s">
        <v>724</v>
      </c>
    </row>
    <row r="1728" spans="31:40">
      <c r="AE1728" t="str">
        <f t="shared" si="110"/>
        <v>Not includedNot Include30</v>
      </c>
      <c r="AF1728" t="str">
        <f t="shared" si="108"/>
        <v>Not included</v>
      </c>
      <c r="AG1728" s="100" t="s">
        <v>473</v>
      </c>
      <c r="AH1728" s="100" t="s">
        <v>739</v>
      </c>
      <c r="AI1728" s="100" t="s">
        <v>1780</v>
      </c>
      <c r="AJ1728">
        <f t="shared" si="111"/>
        <v>30</v>
      </c>
      <c r="AK1728" t="str">
        <f t="shared" si="109"/>
        <v>Not Include</v>
      </c>
      <c r="AN1728" t="s">
        <v>724</v>
      </c>
    </row>
    <row r="1729" spans="31:40">
      <c r="AE1729" t="str">
        <f t="shared" si="110"/>
        <v>Not includedNot Include31</v>
      </c>
      <c r="AF1729" t="str">
        <f t="shared" si="108"/>
        <v>Not included</v>
      </c>
      <c r="AG1729" s="100" t="s">
        <v>473</v>
      </c>
      <c r="AH1729" s="100" t="s">
        <v>739</v>
      </c>
      <c r="AI1729" s="100" t="s">
        <v>770</v>
      </c>
      <c r="AJ1729">
        <f t="shared" si="111"/>
        <v>31</v>
      </c>
      <c r="AK1729" t="str">
        <f t="shared" si="109"/>
        <v>Not Include</v>
      </c>
      <c r="AN1729" t="s">
        <v>724</v>
      </c>
    </row>
    <row r="1730" spans="31:40">
      <c r="AE1730" t="str">
        <f t="shared" si="110"/>
        <v>Not includedNot Include32</v>
      </c>
      <c r="AF1730" t="str">
        <f t="shared" ref="AF1730:AF1793" si="112">IFERROR(VLOOKUP(AG1730,$Z$4:$AA$17,2,FALSE),"Not included")</f>
        <v>Not included</v>
      </c>
      <c r="AG1730" s="100" t="s">
        <v>473</v>
      </c>
      <c r="AH1730" s="100" t="s">
        <v>739</v>
      </c>
      <c r="AI1730" s="100" t="s">
        <v>267</v>
      </c>
      <c r="AJ1730">
        <f t="shared" si="111"/>
        <v>32</v>
      </c>
      <c r="AK1730" t="str">
        <f t="shared" ref="AK1730:AK1793" si="113">IF(AF1730="Not included","Not Include",VLOOKUP(AH1730,$AN$3:$AQ$104,3,FALSE))</f>
        <v>Not Include</v>
      </c>
      <c r="AN1730" t="s">
        <v>724</v>
      </c>
    </row>
    <row r="1731" spans="31:40">
      <c r="AE1731" t="str">
        <f t="shared" ref="AE1731:AE1794" si="114">AF1731&amp;AK1731&amp;AJ1731</f>
        <v>Not includedNot Include33</v>
      </c>
      <c r="AF1731" t="str">
        <f t="shared" si="112"/>
        <v>Not included</v>
      </c>
      <c r="AG1731" s="100" t="s">
        <v>473</v>
      </c>
      <c r="AH1731" s="100" t="s">
        <v>739</v>
      </c>
      <c r="AI1731" s="100" t="s">
        <v>773</v>
      </c>
      <c r="AJ1731">
        <f t="shared" ref="AJ1731:AJ1794" si="115">IF(AND(AG1731=AG1730,AH1731=AH1730),AJ1730+1,1)</f>
        <v>33</v>
      </c>
      <c r="AK1731" t="str">
        <f t="shared" si="113"/>
        <v>Not Include</v>
      </c>
      <c r="AN1731" t="s">
        <v>724</v>
      </c>
    </row>
    <row r="1732" spans="31:40">
      <c r="AE1732" t="str">
        <f t="shared" si="114"/>
        <v>Not includedNot Include34</v>
      </c>
      <c r="AF1732" t="str">
        <f t="shared" si="112"/>
        <v>Not included</v>
      </c>
      <c r="AG1732" s="100" t="s">
        <v>473</v>
      </c>
      <c r="AH1732" s="100" t="s">
        <v>739</v>
      </c>
      <c r="AI1732" s="100" t="s">
        <v>774</v>
      </c>
      <c r="AJ1732">
        <f t="shared" si="115"/>
        <v>34</v>
      </c>
      <c r="AK1732" t="str">
        <f t="shared" si="113"/>
        <v>Not Include</v>
      </c>
      <c r="AN1732" t="s">
        <v>724</v>
      </c>
    </row>
    <row r="1733" spans="31:40">
      <c r="AE1733" t="str">
        <f t="shared" si="114"/>
        <v>Not includedNot Include35</v>
      </c>
      <c r="AF1733" t="str">
        <f t="shared" si="112"/>
        <v>Not included</v>
      </c>
      <c r="AG1733" s="100" t="s">
        <v>473</v>
      </c>
      <c r="AH1733" s="100" t="s">
        <v>739</v>
      </c>
      <c r="AI1733" s="100" t="s">
        <v>1782</v>
      </c>
      <c r="AJ1733">
        <f t="shared" si="115"/>
        <v>35</v>
      </c>
      <c r="AK1733" t="str">
        <f t="shared" si="113"/>
        <v>Not Include</v>
      </c>
      <c r="AN1733" t="s">
        <v>724</v>
      </c>
    </row>
    <row r="1734" spans="31:40">
      <c r="AE1734" t="str">
        <f t="shared" si="114"/>
        <v>Not includedNot Include36</v>
      </c>
      <c r="AF1734" t="str">
        <f t="shared" si="112"/>
        <v>Not included</v>
      </c>
      <c r="AG1734" s="100" t="s">
        <v>473</v>
      </c>
      <c r="AH1734" s="100" t="s">
        <v>739</v>
      </c>
      <c r="AI1734" s="100" t="s">
        <v>1783</v>
      </c>
      <c r="AJ1734">
        <f t="shared" si="115"/>
        <v>36</v>
      </c>
      <c r="AK1734" t="str">
        <f t="shared" si="113"/>
        <v>Not Include</v>
      </c>
      <c r="AN1734" t="s">
        <v>724</v>
      </c>
    </row>
    <row r="1735" spans="31:40">
      <c r="AE1735" t="str">
        <f t="shared" si="114"/>
        <v>Not includedNot Include37</v>
      </c>
      <c r="AF1735" t="str">
        <f t="shared" si="112"/>
        <v>Not included</v>
      </c>
      <c r="AG1735" s="100" t="s">
        <v>473</v>
      </c>
      <c r="AH1735" s="100" t="s">
        <v>739</v>
      </c>
      <c r="AI1735" s="100" t="s">
        <v>1029</v>
      </c>
      <c r="AJ1735">
        <f t="shared" si="115"/>
        <v>37</v>
      </c>
      <c r="AK1735" t="str">
        <f t="shared" si="113"/>
        <v>Not Include</v>
      </c>
      <c r="AN1735" t="s">
        <v>724</v>
      </c>
    </row>
    <row r="1736" spans="31:40">
      <c r="AE1736" t="str">
        <f t="shared" si="114"/>
        <v>Not includedNot Include38</v>
      </c>
      <c r="AF1736" t="str">
        <f t="shared" si="112"/>
        <v>Not included</v>
      </c>
      <c r="AG1736" s="100" t="s">
        <v>473</v>
      </c>
      <c r="AH1736" s="100" t="s">
        <v>739</v>
      </c>
      <c r="AI1736" s="100" t="s">
        <v>780</v>
      </c>
      <c r="AJ1736">
        <f t="shared" si="115"/>
        <v>38</v>
      </c>
      <c r="AK1736" t="str">
        <f t="shared" si="113"/>
        <v>Not Include</v>
      </c>
      <c r="AN1736" t="s">
        <v>724</v>
      </c>
    </row>
    <row r="1737" spans="31:40">
      <c r="AE1737" t="str">
        <f t="shared" si="114"/>
        <v>Not includedNot Include39</v>
      </c>
      <c r="AF1737" t="str">
        <f t="shared" si="112"/>
        <v>Not included</v>
      </c>
      <c r="AG1737" s="100" t="s">
        <v>473</v>
      </c>
      <c r="AH1737" s="100" t="s">
        <v>739</v>
      </c>
      <c r="AI1737" s="100" t="s">
        <v>1784</v>
      </c>
      <c r="AJ1737">
        <f t="shared" si="115"/>
        <v>39</v>
      </c>
      <c r="AK1737" t="str">
        <f t="shared" si="113"/>
        <v>Not Include</v>
      </c>
      <c r="AN1737" t="s">
        <v>724</v>
      </c>
    </row>
    <row r="1738" spans="31:40">
      <c r="AE1738" t="str">
        <f t="shared" si="114"/>
        <v>Not includedNot Include40</v>
      </c>
      <c r="AF1738" t="str">
        <f t="shared" si="112"/>
        <v>Not included</v>
      </c>
      <c r="AG1738" s="100" t="s">
        <v>473</v>
      </c>
      <c r="AH1738" s="100" t="s">
        <v>739</v>
      </c>
      <c r="AI1738" s="100" t="s">
        <v>1785</v>
      </c>
      <c r="AJ1738">
        <f t="shared" si="115"/>
        <v>40</v>
      </c>
      <c r="AK1738" t="str">
        <f t="shared" si="113"/>
        <v>Not Include</v>
      </c>
      <c r="AN1738" t="s">
        <v>724</v>
      </c>
    </row>
    <row r="1739" spans="31:40">
      <c r="AE1739" t="str">
        <f t="shared" si="114"/>
        <v>Not includedNot Include41</v>
      </c>
      <c r="AF1739" t="str">
        <f t="shared" si="112"/>
        <v>Not included</v>
      </c>
      <c r="AG1739" s="100" t="s">
        <v>473</v>
      </c>
      <c r="AH1739" s="100" t="s">
        <v>739</v>
      </c>
      <c r="AI1739" s="100" t="s">
        <v>219</v>
      </c>
      <c r="AJ1739">
        <f t="shared" si="115"/>
        <v>41</v>
      </c>
      <c r="AK1739" t="str">
        <f t="shared" si="113"/>
        <v>Not Include</v>
      </c>
      <c r="AN1739" t="s">
        <v>724</v>
      </c>
    </row>
    <row r="1740" spans="31:40">
      <c r="AE1740" t="str">
        <f t="shared" si="114"/>
        <v>Not includedNot Include42</v>
      </c>
      <c r="AF1740" t="str">
        <f t="shared" si="112"/>
        <v>Not included</v>
      </c>
      <c r="AG1740" s="100" t="s">
        <v>473</v>
      </c>
      <c r="AH1740" s="100" t="s">
        <v>739</v>
      </c>
      <c r="AI1740" s="100" t="s">
        <v>1793</v>
      </c>
      <c r="AJ1740">
        <f t="shared" si="115"/>
        <v>42</v>
      </c>
      <c r="AK1740" t="str">
        <f t="shared" si="113"/>
        <v>Not Include</v>
      </c>
      <c r="AN1740" t="s">
        <v>724</v>
      </c>
    </row>
    <row r="1741" spans="31:40">
      <c r="AE1741" t="str">
        <f t="shared" si="114"/>
        <v>Not includedNot Include43</v>
      </c>
      <c r="AF1741" t="str">
        <f t="shared" si="112"/>
        <v>Not included</v>
      </c>
      <c r="AG1741" s="100" t="s">
        <v>473</v>
      </c>
      <c r="AH1741" s="100" t="s">
        <v>739</v>
      </c>
      <c r="AI1741" s="100" t="s">
        <v>859</v>
      </c>
      <c r="AJ1741">
        <f t="shared" si="115"/>
        <v>43</v>
      </c>
      <c r="AK1741" t="str">
        <f t="shared" si="113"/>
        <v>Not Include</v>
      </c>
      <c r="AN1741" t="s">
        <v>724</v>
      </c>
    </row>
    <row r="1742" spans="31:40">
      <c r="AE1742" t="str">
        <f t="shared" si="114"/>
        <v>Not includedNot Include44</v>
      </c>
      <c r="AF1742" t="str">
        <f t="shared" si="112"/>
        <v>Not included</v>
      </c>
      <c r="AG1742" s="100" t="s">
        <v>473</v>
      </c>
      <c r="AH1742" s="100" t="s">
        <v>739</v>
      </c>
      <c r="AI1742" s="100" t="s">
        <v>784</v>
      </c>
      <c r="AJ1742">
        <f t="shared" si="115"/>
        <v>44</v>
      </c>
      <c r="AK1742" t="str">
        <f t="shared" si="113"/>
        <v>Not Include</v>
      </c>
      <c r="AN1742" t="s">
        <v>724</v>
      </c>
    </row>
    <row r="1743" spans="31:40">
      <c r="AE1743" t="str">
        <f t="shared" si="114"/>
        <v>Not includedNot Include45</v>
      </c>
      <c r="AF1743" t="str">
        <f t="shared" si="112"/>
        <v>Not included</v>
      </c>
      <c r="AG1743" s="100" t="s">
        <v>473</v>
      </c>
      <c r="AH1743" s="100" t="s">
        <v>739</v>
      </c>
      <c r="AI1743" s="100" t="s">
        <v>1692</v>
      </c>
      <c r="AJ1743">
        <f t="shared" si="115"/>
        <v>45</v>
      </c>
      <c r="AK1743" t="str">
        <f t="shared" si="113"/>
        <v>Not Include</v>
      </c>
      <c r="AN1743" t="s">
        <v>724</v>
      </c>
    </row>
    <row r="1744" spans="31:40">
      <c r="AE1744" t="str">
        <f t="shared" si="114"/>
        <v>Not includedNot Include46</v>
      </c>
      <c r="AF1744" t="str">
        <f t="shared" si="112"/>
        <v>Not included</v>
      </c>
      <c r="AG1744" s="100" t="s">
        <v>473</v>
      </c>
      <c r="AH1744" s="100" t="s">
        <v>739</v>
      </c>
      <c r="AI1744" s="100" t="s">
        <v>1347</v>
      </c>
      <c r="AJ1744">
        <f t="shared" si="115"/>
        <v>46</v>
      </c>
      <c r="AK1744" t="str">
        <f t="shared" si="113"/>
        <v>Not Include</v>
      </c>
      <c r="AN1744" t="s">
        <v>724</v>
      </c>
    </row>
    <row r="1745" spans="31:40">
      <c r="AE1745" t="str">
        <f t="shared" si="114"/>
        <v>Not includedNot Include47</v>
      </c>
      <c r="AF1745" t="str">
        <f t="shared" si="112"/>
        <v>Not included</v>
      </c>
      <c r="AG1745" s="100" t="s">
        <v>473</v>
      </c>
      <c r="AH1745" s="100" t="s">
        <v>739</v>
      </c>
      <c r="AI1745" s="100" t="s">
        <v>1796</v>
      </c>
      <c r="AJ1745">
        <f t="shared" si="115"/>
        <v>47</v>
      </c>
      <c r="AK1745" t="str">
        <f t="shared" si="113"/>
        <v>Not Include</v>
      </c>
      <c r="AN1745" t="s">
        <v>724</v>
      </c>
    </row>
    <row r="1746" spans="31:40">
      <c r="AE1746" t="str">
        <f t="shared" si="114"/>
        <v>Not includedNot Include48</v>
      </c>
      <c r="AF1746" t="str">
        <f t="shared" si="112"/>
        <v>Not included</v>
      </c>
      <c r="AG1746" s="100" t="s">
        <v>473</v>
      </c>
      <c r="AH1746" s="100" t="s">
        <v>739</v>
      </c>
      <c r="AI1746" s="100" t="s">
        <v>1798</v>
      </c>
      <c r="AJ1746">
        <f t="shared" si="115"/>
        <v>48</v>
      </c>
      <c r="AK1746" t="str">
        <f t="shared" si="113"/>
        <v>Not Include</v>
      </c>
      <c r="AN1746" t="s">
        <v>724</v>
      </c>
    </row>
    <row r="1747" spans="31:40">
      <c r="AE1747" t="str">
        <f t="shared" si="114"/>
        <v>Not includedNot Include49</v>
      </c>
      <c r="AF1747" t="str">
        <f t="shared" si="112"/>
        <v>Not included</v>
      </c>
      <c r="AG1747" s="100" t="s">
        <v>473</v>
      </c>
      <c r="AH1747" s="100" t="s">
        <v>739</v>
      </c>
      <c r="AI1747" s="100" t="s">
        <v>1799</v>
      </c>
      <c r="AJ1747">
        <f t="shared" si="115"/>
        <v>49</v>
      </c>
      <c r="AK1747" t="str">
        <f t="shared" si="113"/>
        <v>Not Include</v>
      </c>
      <c r="AN1747" t="s">
        <v>724</v>
      </c>
    </row>
    <row r="1748" spans="31:40">
      <c r="AE1748" t="str">
        <f t="shared" si="114"/>
        <v>Not includedNot Include50</v>
      </c>
      <c r="AF1748" t="str">
        <f t="shared" si="112"/>
        <v>Not included</v>
      </c>
      <c r="AG1748" s="100" t="s">
        <v>473</v>
      </c>
      <c r="AH1748" s="100" t="s">
        <v>739</v>
      </c>
      <c r="AI1748" s="100" t="s">
        <v>1800</v>
      </c>
      <c r="AJ1748">
        <f t="shared" si="115"/>
        <v>50</v>
      </c>
      <c r="AK1748" t="str">
        <f t="shared" si="113"/>
        <v>Not Include</v>
      </c>
      <c r="AN1748" t="s">
        <v>724</v>
      </c>
    </row>
    <row r="1749" spans="31:40">
      <c r="AE1749" t="str">
        <f t="shared" si="114"/>
        <v>Not includedNot Include51</v>
      </c>
      <c r="AF1749" t="str">
        <f t="shared" si="112"/>
        <v>Not included</v>
      </c>
      <c r="AG1749" s="100" t="s">
        <v>473</v>
      </c>
      <c r="AH1749" s="100" t="s">
        <v>739</v>
      </c>
      <c r="AI1749" s="100" t="s">
        <v>1801</v>
      </c>
      <c r="AJ1749">
        <f t="shared" si="115"/>
        <v>51</v>
      </c>
      <c r="AK1749" t="str">
        <f t="shared" si="113"/>
        <v>Not Include</v>
      </c>
      <c r="AN1749" t="s">
        <v>724</v>
      </c>
    </row>
    <row r="1750" spans="31:40">
      <c r="AE1750" t="str">
        <f t="shared" si="114"/>
        <v>Not includedNot Include52</v>
      </c>
      <c r="AF1750" t="str">
        <f t="shared" si="112"/>
        <v>Not included</v>
      </c>
      <c r="AG1750" s="100" t="s">
        <v>473</v>
      </c>
      <c r="AH1750" s="100" t="s">
        <v>739</v>
      </c>
      <c r="AI1750" s="100" t="s">
        <v>1802</v>
      </c>
      <c r="AJ1750">
        <f t="shared" si="115"/>
        <v>52</v>
      </c>
      <c r="AK1750" t="str">
        <f t="shared" si="113"/>
        <v>Not Include</v>
      </c>
      <c r="AN1750" t="s">
        <v>724</v>
      </c>
    </row>
    <row r="1751" spans="31:40">
      <c r="AE1751" t="str">
        <f t="shared" si="114"/>
        <v>Not includedNot Include53</v>
      </c>
      <c r="AF1751" t="str">
        <f t="shared" si="112"/>
        <v>Not included</v>
      </c>
      <c r="AG1751" s="100" t="s">
        <v>473</v>
      </c>
      <c r="AH1751" s="100" t="s">
        <v>739</v>
      </c>
      <c r="AI1751" s="100" t="s">
        <v>370</v>
      </c>
      <c r="AJ1751">
        <f t="shared" si="115"/>
        <v>53</v>
      </c>
      <c r="AK1751" t="str">
        <f t="shared" si="113"/>
        <v>Not Include</v>
      </c>
      <c r="AN1751" t="s">
        <v>724</v>
      </c>
    </row>
    <row r="1752" spans="31:40">
      <c r="AE1752" t="str">
        <f t="shared" si="114"/>
        <v>Not includedNot Include54</v>
      </c>
      <c r="AF1752" t="str">
        <f t="shared" si="112"/>
        <v>Not included</v>
      </c>
      <c r="AG1752" s="100" t="s">
        <v>473</v>
      </c>
      <c r="AH1752" s="100" t="s">
        <v>739</v>
      </c>
      <c r="AI1752" s="100" t="s">
        <v>1804</v>
      </c>
      <c r="AJ1752">
        <f t="shared" si="115"/>
        <v>54</v>
      </c>
      <c r="AK1752" t="str">
        <f t="shared" si="113"/>
        <v>Not Include</v>
      </c>
      <c r="AN1752" t="s">
        <v>724</v>
      </c>
    </row>
    <row r="1753" spans="31:40">
      <c r="AE1753" t="str">
        <f t="shared" si="114"/>
        <v>Not includedNot Include55</v>
      </c>
      <c r="AF1753" t="str">
        <f t="shared" si="112"/>
        <v>Not included</v>
      </c>
      <c r="AG1753" s="100" t="s">
        <v>473</v>
      </c>
      <c r="AH1753" s="100" t="s">
        <v>739</v>
      </c>
      <c r="AI1753" s="100" t="s">
        <v>1805</v>
      </c>
      <c r="AJ1753">
        <f t="shared" si="115"/>
        <v>55</v>
      </c>
      <c r="AK1753" t="str">
        <f t="shared" si="113"/>
        <v>Not Include</v>
      </c>
      <c r="AN1753" t="s">
        <v>724</v>
      </c>
    </row>
    <row r="1754" spans="31:40">
      <c r="AE1754" t="str">
        <f t="shared" si="114"/>
        <v>Not includedNot Include56</v>
      </c>
      <c r="AF1754" t="str">
        <f t="shared" si="112"/>
        <v>Not included</v>
      </c>
      <c r="AG1754" s="100" t="s">
        <v>473</v>
      </c>
      <c r="AH1754" s="100" t="s">
        <v>739</v>
      </c>
      <c r="AI1754" s="100" t="s">
        <v>1061</v>
      </c>
      <c r="AJ1754">
        <f t="shared" si="115"/>
        <v>56</v>
      </c>
      <c r="AK1754" t="str">
        <f t="shared" si="113"/>
        <v>Not Include</v>
      </c>
      <c r="AN1754" t="s">
        <v>724</v>
      </c>
    </row>
    <row r="1755" spans="31:40">
      <c r="AE1755" t="str">
        <f t="shared" si="114"/>
        <v>Not includedNot Include57</v>
      </c>
      <c r="AF1755" t="str">
        <f t="shared" si="112"/>
        <v>Not included</v>
      </c>
      <c r="AG1755" s="100" t="s">
        <v>473</v>
      </c>
      <c r="AH1755" s="100" t="s">
        <v>739</v>
      </c>
      <c r="AI1755" s="100" t="s">
        <v>1806</v>
      </c>
      <c r="AJ1755">
        <f t="shared" si="115"/>
        <v>57</v>
      </c>
      <c r="AK1755" t="str">
        <f t="shared" si="113"/>
        <v>Not Include</v>
      </c>
      <c r="AN1755" t="s">
        <v>724</v>
      </c>
    </row>
    <row r="1756" spans="31:40">
      <c r="AE1756" t="str">
        <f t="shared" si="114"/>
        <v>Not includedNot Include58</v>
      </c>
      <c r="AF1756" t="str">
        <f t="shared" si="112"/>
        <v>Not included</v>
      </c>
      <c r="AG1756" s="100" t="s">
        <v>473</v>
      </c>
      <c r="AH1756" s="100" t="s">
        <v>739</v>
      </c>
      <c r="AI1756" s="100" t="s">
        <v>1066</v>
      </c>
      <c r="AJ1756">
        <f t="shared" si="115"/>
        <v>58</v>
      </c>
      <c r="AK1756" t="str">
        <f t="shared" si="113"/>
        <v>Not Include</v>
      </c>
      <c r="AN1756" t="s">
        <v>724</v>
      </c>
    </row>
    <row r="1757" spans="31:40">
      <c r="AE1757" t="str">
        <f t="shared" si="114"/>
        <v>Not includedNot Include59</v>
      </c>
      <c r="AF1757" t="str">
        <f t="shared" si="112"/>
        <v>Not included</v>
      </c>
      <c r="AG1757" s="100" t="s">
        <v>473</v>
      </c>
      <c r="AH1757" s="100" t="s">
        <v>739</v>
      </c>
      <c r="AI1757" s="100" t="s">
        <v>1807</v>
      </c>
      <c r="AJ1757">
        <f t="shared" si="115"/>
        <v>59</v>
      </c>
      <c r="AK1757" t="str">
        <f t="shared" si="113"/>
        <v>Not Include</v>
      </c>
      <c r="AN1757" t="s">
        <v>724</v>
      </c>
    </row>
    <row r="1758" spans="31:40">
      <c r="AE1758" t="str">
        <f t="shared" si="114"/>
        <v>Not includedNot Include60</v>
      </c>
      <c r="AF1758" t="str">
        <f t="shared" si="112"/>
        <v>Not included</v>
      </c>
      <c r="AG1758" s="100" t="s">
        <v>473</v>
      </c>
      <c r="AH1758" s="100" t="s">
        <v>739</v>
      </c>
      <c r="AI1758" s="100" t="s">
        <v>1808</v>
      </c>
      <c r="AJ1758">
        <f t="shared" si="115"/>
        <v>60</v>
      </c>
      <c r="AK1758" t="str">
        <f t="shared" si="113"/>
        <v>Not Include</v>
      </c>
      <c r="AN1758" t="s">
        <v>724</v>
      </c>
    </row>
    <row r="1759" spans="31:40">
      <c r="AE1759" t="str">
        <f t="shared" si="114"/>
        <v>North_DakotaWilliston1</v>
      </c>
      <c r="AF1759" t="str">
        <f t="shared" si="112"/>
        <v>North_Dakota</v>
      </c>
      <c r="AG1759" s="100" t="s">
        <v>119</v>
      </c>
      <c r="AH1759" s="100" t="s">
        <v>180</v>
      </c>
      <c r="AI1759" s="100" t="s">
        <v>257</v>
      </c>
      <c r="AJ1759">
        <f t="shared" si="115"/>
        <v>1</v>
      </c>
      <c r="AK1759" t="str">
        <f t="shared" si="113"/>
        <v>Williston</v>
      </c>
      <c r="AN1759" t="s">
        <v>724</v>
      </c>
    </row>
    <row r="1760" spans="31:40">
      <c r="AE1760" t="str">
        <f t="shared" si="114"/>
        <v>North_DakotaWilliston2</v>
      </c>
      <c r="AF1760" t="str">
        <f t="shared" si="112"/>
        <v>North_Dakota</v>
      </c>
      <c r="AG1760" s="100" t="s">
        <v>119</v>
      </c>
      <c r="AH1760" s="100" t="s">
        <v>180</v>
      </c>
      <c r="AI1760" s="100" t="s">
        <v>337</v>
      </c>
      <c r="AJ1760">
        <f t="shared" si="115"/>
        <v>2</v>
      </c>
      <c r="AK1760" t="str">
        <f t="shared" si="113"/>
        <v>Williston</v>
      </c>
      <c r="AN1760" t="s">
        <v>724</v>
      </c>
    </row>
    <row r="1761" spans="31:40">
      <c r="AE1761" t="str">
        <f t="shared" si="114"/>
        <v>North_DakotaWilliston3</v>
      </c>
      <c r="AF1761" t="str">
        <f t="shared" si="112"/>
        <v>North_Dakota</v>
      </c>
      <c r="AG1761" s="100" t="s">
        <v>119</v>
      </c>
      <c r="AH1761" s="100" t="s">
        <v>180</v>
      </c>
      <c r="AI1761" s="100" t="s">
        <v>1809</v>
      </c>
      <c r="AJ1761">
        <f t="shared" si="115"/>
        <v>3</v>
      </c>
      <c r="AK1761" t="str">
        <f t="shared" si="113"/>
        <v>Williston</v>
      </c>
      <c r="AN1761" t="s">
        <v>724</v>
      </c>
    </row>
    <row r="1762" spans="31:40">
      <c r="AE1762" t="str">
        <f t="shared" si="114"/>
        <v>North_DakotaWilliston4</v>
      </c>
      <c r="AF1762" t="str">
        <f t="shared" si="112"/>
        <v>North_Dakota</v>
      </c>
      <c r="AG1762" s="100" t="s">
        <v>119</v>
      </c>
      <c r="AH1762" s="100" t="s">
        <v>180</v>
      </c>
      <c r="AI1762" s="100" t="s">
        <v>338</v>
      </c>
      <c r="AJ1762">
        <f t="shared" si="115"/>
        <v>4</v>
      </c>
      <c r="AK1762" t="str">
        <f t="shared" si="113"/>
        <v>Williston</v>
      </c>
      <c r="AN1762" t="s">
        <v>724</v>
      </c>
    </row>
    <row r="1763" spans="31:40">
      <c r="AE1763" t="str">
        <f t="shared" si="114"/>
        <v>North_DakotaWilliston5</v>
      </c>
      <c r="AF1763" t="str">
        <f t="shared" si="112"/>
        <v>North_Dakota</v>
      </c>
      <c r="AG1763" s="100" t="s">
        <v>119</v>
      </c>
      <c r="AH1763" s="100" t="s">
        <v>180</v>
      </c>
      <c r="AI1763" s="100" t="s">
        <v>339</v>
      </c>
      <c r="AJ1763">
        <f t="shared" si="115"/>
        <v>5</v>
      </c>
      <c r="AK1763" t="str">
        <f t="shared" si="113"/>
        <v>Williston</v>
      </c>
      <c r="AN1763" t="s">
        <v>724</v>
      </c>
    </row>
    <row r="1764" spans="31:40">
      <c r="AE1764" t="str">
        <f t="shared" si="114"/>
        <v>North_DakotaWilliston6</v>
      </c>
      <c r="AF1764" t="str">
        <f t="shared" si="112"/>
        <v>North_Dakota</v>
      </c>
      <c r="AG1764" s="100" t="s">
        <v>119</v>
      </c>
      <c r="AH1764" s="100" t="s">
        <v>180</v>
      </c>
      <c r="AI1764" s="100" t="s">
        <v>340</v>
      </c>
      <c r="AJ1764">
        <f t="shared" si="115"/>
        <v>6</v>
      </c>
      <c r="AK1764" t="str">
        <f t="shared" si="113"/>
        <v>Williston</v>
      </c>
      <c r="AN1764" t="s">
        <v>724</v>
      </c>
    </row>
    <row r="1765" spans="31:40">
      <c r="AE1765" t="str">
        <f t="shared" si="114"/>
        <v>North_DakotaWilliston7</v>
      </c>
      <c r="AF1765" t="str">
        <f t="shared" si="112"/>
        <v>North_Dakota</v>
      </c>
      <c r="AG1765" s="100" t="s">
        <v>119</v>
      </c>
      <c r="AH1765" s="100" t="s">
        <v>180</v>
      </c>
      <c r="AI1765" s="100" t="s">
        <v>341</v>
      </c>
      <c r="AJ1765">
        <f t="shared" si="115"/>
        <v>7</v>
      </c>
      <c r="AK1765" t="str">
        <f t="shared" si="113"/>
        <v>Williston</v>
      </c>
      <c r="AN1765" t="s">
        <v>724</v>
      </c>
    </row>
    <row r="1766" spans="31:40">
      <c r="AE1766" t="str">
        <f t="shared" si="114"/>
        <v>North_DakotaWilliston8</v>
      </c>
      <c r="AF1766" t="str">
        <f t="shared" si="112"/>
        <v>North_Dakota</v>
      </c>
      <c r="AG1766" s="100" t="s">
        <v>119</v>
      </c>
      <c r="AH1766" s="100" t="s">
        <v>180</v>
      </c>
      <c r="AI1766" s="100" t="s">
        <v>1810</v>
      </c>
      <c r="AJ1766">
        <f t="shared" si="115"/>
        <v>8</v>
      </c>
      <c r="AK1766" t="str">
        <f t="shared" si="113"/>
        <v>Williston</v>
      </c>
      <c r="AN1766" t="s">
        <v>724</v>
      </c>
    </row>
    <row r="1767" spans="31:40">
      <c r="AE1767" t="str">
        <f t="shared" si="114"/>
        <v>North_DakotaWilliston9</v>
      </c>
      <c r="AF1767" t="str">
        <f t="shared" si="112"/>
        <v>North_Dakota</v>
      </c>
      <c r="AG1767" s="100" t="s">
        <v>119</v>
      </c>
      <c r="AH1767" s="100" t="s">
        <v>180</v>
      </c>
      <c r="AI1767" s="100" t="s">
        <v>1098</v>
      </c>
      <c r="AJ1767">
        <f t="shared" si="115"/>
        <v>9</v>
      </c>
      <c r="AK1767" t="str">
        <f t="shared" si="113"/>
        <v>Williston</v>
      </c>
      <c r="AN1767" t="s">
        <v>724</v>
      </c>
    </row>
    <row r="1768" spans="31:40">
      <c r="AE1768" t="str">
        <f t="shared" si="114"/>
        <v>North_DakotaWilliston10</v>
      </c>
      <c r="AF1768" t="str">
        <f t="shared" si="112"/>
        <v>North_Dakota</v>
      </c>
      <c r="AG1768" s="100" t="s">
        <v>119</v>
      </c>
      <c r="AH1768" s="100" t="s">
        <v>180</v>
      </c>
      <c r="AI1768" s="100" t="s">
        <v>1811</v>
      </c>
      <c r="AJ1768">
        <f t="shared" si="115"/>
        <v>10</v>
      </c>
      <c r="AK1768" t="str">
        <f t="shared" si="113"/>
        <v>Williston</v>
      </c>
      <c r="AN1768" t="s">
        <v>724</v>
      </c>
    </row>
    <row r="1769" spans="31:40">
      <c r="AE1769" t="str">
        <f t="shared" si="114"/>
        <v>North_DakotaWilliston11</v>
      </c>
      <c r="AF1769" t="str">
        <f t="shared" si="112"/>
        <v>North_Dakota</v>
      </c>
      <c r="AG1769" s="100" t="s">
        <v>119</v>
      </c>
      <c r="AH1769" s="100" t="s">
        <v>180</v>
      </c>
      <c r="AI1769" s="100" t="s">
        <v>1812</v>
      </c>
      <c r="AJ1769">
        <f t="shared" si="115"/>
        <v>11</v>
      </c>
      <c r="AK1769" t="str">
        <f t="shared" si="113"/>
        <v>Williston</v>
      </c>
      <c r="AN1769" t="s">
        <v>724</v>
      </c>
    </row>
    <row r="1770" spans="31:40">
      <c r="AE1770" t="str">
        <f t="shared" si="114"/>
        <v>North_DakotaWilliston12</v>
      </c>
      <c r="AF1770" t="str">
        <f t="shared" si="112"/>
        <v>North_Dakota</v>
      </c>
      <c r="AG1770" s="100" t="s">
        <v>119</v>
      </c>
      <c r="AH1770" s="100" t="s">
        <v>180</v>
      </c>
      <c r="AI1770" s="100" t="s">
        <v>342</v>
      </c>
      <c r="AJ1770">
        <f t="shared" si="115"/>
        <v>12</v>
      </c>
      <c r="AK1770" t="str">
        <f t="shared" si="113"/>
        <v>Williston</v>
      </c>
      <c r="AN1770" t="s">
        <v>724</v>
      </c>
    </row>
    <row r="1771" spans="31:40">
      <c r="AE1771" t="str">
        <f t="shared" si="114"/>
        <v>North_DakotaWilliston13</v>
      </c>
      <c r="AF1771" t="str">
        <f t="shared" si="112"/>
        <v>North_Dakota</v>
      </c>
      <c r="AG1771" s="100" t="s">
        <v>119</v>
      </c>
      <c r="AH1771" s="100" t="s">
        <v>180</v>
      </c>
      <c r="AI1771" s="100" t="s">
        <v>343</v>
      </c>
      <c r="AJ1771">
        <f t="shared" si="115"/>
        <v>13</v>
      </c>
      <c r="AK1771" t="str">
        <f t="shared" si="113"/>
        <v>Williston</v>
      </c>
      <c r="AN1771" t="s">
        <v>724</v>
      </c>
    </row>
    <row r="1772" spans="31:40">
      <c r="AE1772" t="str">
        <f t="shared" si="114"/>
        <v>North_DakotaWilliston14</v>
      </c>
      <c r="AF1772" t="str">
        <f t="shared" si="112"/>
        <v>North_Dakota</v>
      </c>
      <c r="AG1772" s="100" t="s">
        <v>119</v>
      </c>
      <c r="AH1772" s="100" t="s">
        <v>180</v>
      </c>
      <c r="AI1772" s="100" t="s">
        <v>361</v>
      </c>
      <c r="AJ1772">
        <f t="shared" si="115"/>
        <v>14</v>
      </c>
      <c r="AK1772" t="str">
        <f t="shared" si="113"/>
        <v>Williston</v>
      </c>
      <c r="AN1772" t="s">
        <v>724</v>
      </c>
    </row>
    <row r="1773" spans="31:40">
      <c r="AE1773" t="str">
        <f t="shared" si="114"/>
        <v>North_DakotaWilliston15</v>
      </c>
      <c r="AF1773" t="str">
        <f t="shared" si="112"/>
        <v>North_Dakota</v>
      </c>
      <c r="AG1773" s="100" t="s">
        <v>119</v>
      </c>
      <c r="AH1773" s="100" t="s">
        <v>180</v>
      </c>
      <c r="AI1773" s="100" t="s">
        <v>1813</v>
      </c>
      <c r="AJ1773">
        <f t="shared" si="115"/>
        <v>15</v>
      </c>
      <c r="AK1773" t="str">
        <f t="shared" si="113"/>
        <v>Williston</v>
      </c>
      <c r="AN1773" t="s">
        <v>724</v>
      </c>
    </row>
    <row r="1774" spans="31:40">
      <c r="AE1774" t="str">
        <f t="shared" si="114"/>
        <v>North_DakotaWilliston16</v>
      </c>
      <c r="AF1774" t="str">
        <f t="shared" si="112"/>
        <v>North_Dakota</v>
      </c>
      <c r="AG1774" s="100" t="s">
        <v>119</v>
      </c>
      <c r="AH1774" s="100" t="s">
        <v>180</v>
      </c>
      <c r="AI1774" s="100" t="s">
        <v>1814</v>
      </c>
      <c r="AJ1774">
        <f t="shared" si="115"/>
        <v>16</v>
      </c>
      <c r="AK1774" t="str">
        <f t="shared" si="113"/>
        <v>Williston</v>
      </c>
      <c r="AN1774" t="s">
        <v>724</v>
      </c>
    </row>
    <row r="1775" spans="31:40">
      <c r="AE1775" t="str">
        <f t="shared" si="114"/>
        <v>North_DakotaWilliston17</v>
      </c>
      <c r="AF1775" t="str">
        <f t="shared" si="112"/>
        <v>North_Dakota</v>
      </c>
      <c r="AG1775" s="100" t="s">
        <v>119</v>
      </c>
      <c r="AH1775" s="100" t="s">
        <v>180</v>
      </c>
      <c r="AI1775" s="100" t="s">
        <v>309</v>
      </c>
      <c r="AJ1775">
        <f t="shared" si="115"/>
        <v>17</v>
      </c>
      <c r="AK1775" t="str">
        <f t="shared" si="113"/>
        <v>Williston</v>
      </c>
      <c r="AN1775" t="s">
        <v>724</v>
      </c>
    </row>
    <row r="1776" spans="31:40">
      <c r="AE1776" t="str">
        <f t="shared" si="114"/>
        <v>North_DakotaWilliston18</v>
      </c>
      <c r="AF1776" t="str">
        <f t="shared" si="112"/>
        <v>North_Dakota</v>
      </c>
      <c r="AG1776" s="100" t="s">
        <v>119</v>
      </c>
      <c r="AH1776" s="100" t="s">
        <v>180</v>
      </c>
      <c r="AI1776" s="100" t="s">
        <v>1815</v>
      </c>
      <c r="AJ1776">
        <f t="shared" si="115"/>
        <v>18</v>
      </c>
      <c r="AK1776" t="str">
        <f t="shared" si="113"/>
        <v>Williston</v>
      </c>
      <c r="AN1776" t="s">
        <v>724</v>
      </c>
    </row>
    <row r="1777" spans="31:40">
      <c r="AE1777" t="str">
        <f t="shared" si="114"/>
        <v>North_DakotaWilliston19</v>
      </c>
      <c r="AF1777" t="str">
        <f t="shared" si="112"/>
        <v>North_Dakota</v>
      </c>
      <c r="AG1777" s="100" t="s">
        <v>119</v>
      </c>
      <c r="AH1777" s="100" t="s">
        <v>180</v>
      </c>
      <c r="AI1777" s="100" t="s">
        <v>846</v>
      </c>
      <c r="AJ1777">
        <f t="shared" si="115"/>
        <v>19</v>
      </c>
      <c r="AK1777" t="str">
        <f t="shared" si="113"/>
        <v>Williston</v>
      </c>
      <c r="AN1777" t="s">
        <v>724</v>
      </c>
    </row>
    <row r="1778" spans="31:40">
      <c r="AE1778" t="str">
        <f t="shared" si="114"/>
        <v>North_DakotaWilliston20</v>
      </c>
      <c r="AF1778" t="str">
        <f t="shared" si="112"/>
        <v>North_Dakota</v>
      </c>
      <c r="AG1778" s="100" t="s">
        <v>119</v>
      </c>
      <c r="AH1778" s="100" t="s">
        <v>180</v>
      </c>
      <c r="AI1778" s="100" t="s">
        <v>1816</v>
      </c>
      <c r="AJ1778">
        <f t="shared" si="115"/>
        <v>20</v>
      </c>
      <c r="AK1778" t="str">
        <f t="shared" si="113"/>
        <v>Williston</v>
      </c>
      <c r="AN1778" t="s">
        <v>724</v>
      </c>
    </row>
    <row r="1779" spans="31:40">
      <c r="AE1779" t="str">
        <f t="shared" si="114"/>
        <v>North_DakotaWilliston21</v>
      </c>
      <c r="AF1779" t="str">
        <f t="shared" si="112"/>
        <v>North_Dakota</v>
      </c>
      <c r="AG1779" s="100" t="s">
        <v>119</v>
      </c>
      <c r="AH1779" s="100" t="s">
        <v>180</v>
      </c>
      <c r="AI1779" s="100" t="s">
        <v>1817</v>
      </c>
      <c r="AJ1779">
        <f t="shared" si="115"/>
        <v>21</v>
      </c>
      <c r="AK1779" t="str">
        <f t="shared" si="113"/>
        <v>Williston</v>
      </c>
      <c r="AN1779" t="s">
        <v>724</v>
      </c>
    </row>
    <row r="1780" spans="31:40">
      <c r="AE1780" t="str">
        <f t="shared" si="114"/>
        <v>North_DakotaWilliston22</v>
      </c>
      <c r="AF1780" t="str">
        <f t="shared" si="112"/>
        <v>North_Dakota</v>
      </c>
      <c r="AG1780" s="100" t="s">
        <v>119</v>
      </c>
      <c r="AH1780" s="100" t="s">
        <v>180</v>
      </c>
      <c r="AI1780" s="100" t="s">
        <v>1818</v>
      </c>
      <c r="AJ1780">
        <f t="shared" si="115"/>
        <v>22</v>
      </c>
      <c r="AK1780" t="str">
        <f t="shared" si="113"/>
        <v>Williston</v>
      </c>
      <c r="AN1780" t="s">
        <v>724</v>
      </c>
    </row>
    <row r="1781" spans="31:40">
      <c r="AE1781" t="str">
        <f t="shared" si="114"/>
        <v>North_DakotaWilliston23</v>
      </c>
      <c r="AF1781" t="str">
        <f t="shared" si="112"/>
        <v>North_Dakota</v>
      </c>
      <c r="AG1781" s="100" t="s">
        <v>119</v>
      </c>
      <c r="AH1781" s="100" t="s">
        <v>180</v>
      </c>
      <c r="AI1781" s="100" t="s">
        <v>1819</v>
      </c>
      <c r="AJ1781">
        <f t="shared" si="115"/>
        <v>23</v>
      </c>
      <c r="AK1781" t="str">
        <f t="shared" si="113"/>
        <v>Williston</v>
      </c>
      <c r="AN1781" t="s">
        <v>724</v>
      </c>
    </row>
    <row r="1782" spans="31:40">
      <c r="AE1782" t="str">
        <f t="shared" si="114"/>
        <v>North_DakotaWilliston24</v>
      </c>
      <c r="AF1782" t="str">
        <f t="shared" si="112"/>
        <v>North_Dakota</v>
      </c>
      <c r="AG1782" s="100" t="s">
        <v>119</v>
      </c>
      <c r="AH1782" s="100" t="s">
        <v>180</v>
      </c>
      <c r="AI1782" s="100" t="s">
        <v>268</v>
      </c>
      <c r="AJ1782">
        <f t="shared" si="115"/>
        <v>24</v>
      </c>
      <c r="AK1782" t="str">
        <f t="shared" si="113"/>
        <v>Williston</v>
      </c>
      <c r="AN1782" t="s">
        <v>724</v>
      </c>
    </row>
    <row r="1783" spans="31:40">
      <c r="AE1783" t="str">
        <f t="shared" si="114"/>
        <v>North_DakotaWilliston25</v>
      </c>
      <c r="AF1783" t="str">
        <f t="shared" si="112"/>
        <v>North_Dakota</v>
      </c>
      <c r="AG1783" s="100" t="s">
        <v>119</v>
      </c>
      <c r="AH1783" s="100" t="s">
        <v>180</v>
      </c>
      <c r="AI1783" s="100" t="s">
        <v>344</v>
      </c>
      <c r="AJ1783">
        <f t="shared" si="115"/>
        <v>25</v>
      </c>
      <c r="AK1783" t="str">
        <f t="shared" si="113"/>
        <v>Williston</v>
      </c>
      <c r="AN1783" t="s">
        <v>724</v>
      </c>
    </row>
    <row r="1784" spans="31:40">
      <c r="AE1784" t="str">
        <f t="shared" si="114"/>
        <v>North_DakotaWilliston26</v>
      </c>
      <c r="AF1784" t="str">
        <f t="shared" si="112"/>
        <v>North_Dakota</v>
      </c>
      <c r="AG1784" s="100" t="s">
        <v>119</v>
      </c>
      <c r="AH1784" s="100" t="s">
        <v>180</v>
      </c>
      <c r="AI1784" s="100" t="s">
        <v>345</v>
      </c>
      <c r="AJ1784">
        <f t="shared" si="115"/>
        <v>26</v>
      </c>
      <c r="AK1784" t="str">
        <f t="shared" si="113"/>
        <v>Williston</v>
      </c>
      <c r="AN1784" t="s">
        <v>724</v>
      </c>
    </row>
    <row r="1785" spans="31:40">
      <c r="AE1785" t="str">
        <f t="shared" si="114"/>
        <v>North_DakotaWilliston27</v>
      </c>
      <c r="AF1785" t="str">
        <f t="shared" si="112"/>
        <v>North_Dakota</v>
      </c>
      <c r="AG1785" s="100" t="s">
        <v>119</v>
      </c>
      <c r="AH1785" s="100" t="s">
        <v>180</v>
      </c>
      <c r="AI1785" s="100" t="s">
        <v>346</v>
      </c>
      <c r="AJ1785">
        <f t="shared" si="115"/>
        <v>27</v>
      </c>
      <c r="AK1785" t="str">
        <f t="shared" si="113"/>
        <v>Williston</v>
      </c>
      <c r="AN1785" t="s">
        <v>724</v>
      </c>
    </row>
    <row r="1786" spans="31:40">
      <c r="AE1786" t="str">
        <f t="shared" si="114"/>
        <v>North_DakotaWilliston28</v>
      </c>
      <c r="AF1786" t="str">
        <f t="shared" si="112"/>
        <v>North_Dakota</v>
      </c>
      <c r="AG1786" s="100" t="s">
        <v>119</v>
      </c>
      <c r="AH1786" s="100" t="s">
        <v>180</v>
      </c>
      <c r="AI1786" s="100" t="s">
        <v>347</v>
      </c>
      <c r="AJ1786">
        <f t="shared" si="115"/>
        <v>28</v>
      </c>
      <c r="AK1786" t="str">
        <f t="shared" si="113"/>
        <v>Williston</v>
      </c>
      <c r="AN1786" t="s">
        <v>724</v>
      </c>
    </row>
    <row r="1787" spans="31:40">
      <c r="AE1787" t="str">
        <f t="shared" si="114"/>
        <v>North_DakotaWilliston29</v>
      </c>
      <c r="AF1787" t="str">
        <f t="shared" si="112"/>
        <v>North_Dakota</v>
      </c>
      <c r="AG1787" s="100" t="s">
        <v>119</v>
      </c>
      <c r="AH1787" s="100" t="s">
        <v>180</v>
      </c>
      <c r="AI1787" s="100" t="s">
        <v>1128</v>
      </c>
      <c r="AJ1787">
        <f t="shared" si="115"/>
        <v>29</v>
      </c>
      <c r="AK1787" t="str">
        <f t="shared" si="113"/>
        <v>Williston</v>
      </c>
      <c r="AN1787" t="s">
        <v>724</v>
      </c>
    </row>
    <row r="1788" spans="31:40">
      <c r="AE1788" t="str">
        <f t="shared" si="114"/>
        <v>North_DakotaWilliston30</v>
      </c>
      <c r="AF1788" t="str">
        <f t="shared" si="112"/>
        <v>North_Dakota</v>
      </c>
      <c r="AG1788" s="100" t="s">
        <v>119</v>
      </c>
      <c r="AH1788" s="100" t="s">
        <v>180</v>
      </c>
      <c r="AI1788" s="100" t="s">
        <v>348</v>
      </c>
      <c r="AJ1788">
        <f t="shared" si="115"/>
        <v>30</v>
      </c>
      <c r="AK1788" t="str">
        <f t="shared" si="113"/>
        <v>Williston</v>
      </c>
      <c r="AN1788" t="s">
        <v>724</v>
      </c>
    </row>
    <row r="1789" spans="31:40">
      <c r="AE1789" t="str">
        <f t="shared" si="114"/>
        <v>North_DakotaWilliston31</v>
      </c>
      <c r="AF1789" t="str">
        <f t="shared" si="112"/>
        <v>North_Dakota</v>
      </c>
      <c r="AG1789" s="100" t="s">
        <v>119</v>
      </c>
      <c r="AH1789" s="100" t="s">
        <v>180</v>
      </c>
      <c r="AI1789" s="100" t="s">
        <v>349</v>
      </c>
      <c r="AJ1789">
        <f t="shared" si="115"/>
        <v>31</v>
      </c>
      <c r="AK1789" t="str">
        <f t="shared" si="113"/>
        <v>Williston</v>
      </c>
      <c r="AN1789" t="s">
        <v>724</v>
      </c>
    </row>
    <row r="1790" spans="31:40">
      <c r="AE1790" t="str">
        <f t="shared" si="114"/>
        <v>North_DakotaWilliston32</v>
      </c>
      <c r="AF1790" t="str">
        <f t="shared" si="112"/>
        <v>North_Dakota</v>
      </c>
      <c r="AG1790" s="100" t="s">
        <v>119</v>
      </c>
      <c r="AH1790" s="100" t="s">
        <v>180</v>
      </c>
      <c r="AI1790" s="100" t="s">
        <v>1339</v>
      </c>
      <c r="AJ1790">
        <f t="shared" si="115"/>
        <v>32</v>
      </c>
      <c r="AK1790" t="str">
        <f t="shared" si="113"/>
        <v>Williston</v>
      </c>
      <c r="AN1790" t="s">
        <v>724</v>
      </c>
    </row>
    <row r="1791" spans="31:40">
      <c r="AE1791" t="str">
        <f t="shared" si="114"/>
        <v>North_DakotaWilliston33</v>
      </c>
      <c r="AF1791" t="str">
        <f t="shared" si="112"/>
        <v>North_Dakota</v>
      </c>
      <c r="AG1791" s="100" t="s">
        <v>119</v>
      </c>
      <c r="AH1791" s="100" t="s">
        <v>180</v>
      </c>
      <c r="AI1791" s="100" t="s">
        <v>1820</v>
      </c>
      <c r="AJ1791">
        <f t="shared" si="115"/>
        <v>33</v>
      </c>
      <c r="AK1791" t="str">
        <f t="shared" si="113"/>
        <v>Williston</v>
      </c>
      <c r="AN1791" t="s">
        <v>724</v>
      </c>
    </row>
    <row r="1792" spans="31:40">
      <c r="AE1792" t="str">
        <f t="shared" si="114"/>
        <v>North_DakotaWilliston34</v>
      </c>
      <c r="AF1792" t="str">
        <f t="shared" si="112"/>
        <v>North_Dakota</v>
      </c>
      <c r="AG1792" s="100" t="s">
        <v>119</v>
      </c>
      <c r="AH1792" s="100" t="s">
        <v>180</v>
      </c>
      <c r="AI1792" s="100" t="s">
        <v>1821</v>
      </c>
      <c r="AJ1792">
        <f t="shared" si="115"/>
        <v>34</v>
      </c>
      <c r="AK1792" t="str">
        <f t="shared" si="113"/>
        <v>Williston</v>
      </c>
      <c r="AN1792" t="s">
        <v>724</v>
      </c>
    </row>
    <row r="1793" spans="31:40">
      <c r="AE1793" t="str">
        <f t="shared" si="114"/>
        <v>North_DakotaWilliston35</v>
      </c>
      <c r="AF1793" t="str">
        <f t="shared" si="112"/>
        <v>North_Dakota</v>
      </c>
      <c r="AG1793" s="100" t="s">
        <v>119</v>
      </c>
      <c r="AH1793" s="100" t="s">
        <v>180</v>
      </c>
      <c r="AI1793" s="100" t="s">
        <v>1036</v>
      </c>
      <c r="AJ1793">
        <f t="shared" si="115"/>
        <v>35</v>
      </c>
      <c r="AK1793" t="str">
        <f t="shared" si="113"/>
        <v>Williston</v>
      </c>
      <c r="AN1793" t="s">
        <v>724</v>
      </c>
    </row>
    <row r="1794" spans="31:40">
      <c r="AE1794" t="str">
        <f t="shared" si="114"/>
        <v>North_DakotaWilliston36</v>
      </c>
      <c r="AF1794" t="str">
        <f t="shared" ref="AF1794:AF1857" si="116">IFERROR(VLOOKUP(AG1794,$Z$4:$AA$17,2,FALSE),"Not included")</f>
        <v>North_Dakota</v>
      </c>
      <c r="AG1794" s="100" t="s">
        <v>119</v>
      </c>
      <c r="AH1794" s="100" t="s">
        <v>180</v>
      </c>
      <c r="AI1794" s="100" t="s">
        <v>1541</v>
      </c>
      <c r="AJ1794">
        <f t="shared" si="115"/>
        <v>36</v>
      </c>
      <c r="AK1794" t="str">
        <f t="shared" ref="AK1794:AK1857" si="117">IF(AF1794="Not included","Not Include",VLOOKUP(AH1794,$AN$3:$AQ$104,3,FALSE))</f>
        <v>Williston</v>
      </c>
      <c r="AN1794" t="s">
        <v>724</v>
      </c>
    </row>
    <row r="1795" spans="31:40">
      <c r="AE1795" t="str">
        <f t="shared" ref="AE1795:AE1858" si="118">AF1795&amp;AK1795&amp;AJ1795</f>
        <v>North_DakotaWilliston37</v>
      </c>
      <c r="AF1795" t="str">
        <f t="shared" si="116"/>
        <v>North_Dakota</v>
      </c>
      <c r="AG1795" s="100" t="s">
        <v>119</v>
      </c>
      <c r="AH1795" s="100" t="s">
        <v>180</v>
      </c>
      <c r="AI1795" s="100" t="s">
        <v>1822</v>
      </c>
      <c r="AJ1795">
        <f t="shared" ref="AJ1795:AJ1858" si="119">IF(AND(AG1795=AG1794,AH1795=AH1794),AJ1794+1,1)</f>
        <v>37</v>
      </c>
      <c r="AK1795" t="str">
        <f t="shared" si="117"/>
        <v>Williston</v>
      </c>
      <c r="AN1795" t="s">
        <v>724</v>
      </c>
    </row>
    <row r="1796" spans="31:40">
      <c r="AE1796" t="str">
        <f t="shared" si="118"/>
        <v>North_DakotaWilliston38</v>
      </c>
      <c r="AF1796" t="str">
        <f t="shared" si="116"/>
        <v>North_Dakota</v>
      </c>
      <c r="AG1796" s="100" t="s">
        <v>119</v>
      </c>
      <c r="AH1796" s="100" t="s">
        <v>180</v>
      </c>
      <c r="AI1796" s="100" t="s">
        <v>350</v>
      </c>
      <c r="AJ1796">
        <f t="shared" si="119"/>
        <v>38</v>
      </c>
      <c r="AK1796" t="str">
        <f t="shared" si="117"/>
        <v>Williston</v>
      </c>
      <c r="AN1796" t="s">
        <v>724</v>
      </c>
    </row>
    <row r="1797" spans="31:40">
      <c r="AE1797" t="str">
        <f t="shared" si="118"/>
        <v>North_DakotaWilliston39</v>
      </c>
      <c r="AF1797" t="str">
        <f t="shared" si="116"/>
        <v>North_Dakota</v>
      </c>
      <c r="AG1797" s="100" t="s">
        <v>119</v>
      </c>
      <c r="AH1797" s="100" t="s">
        <v>180</v>
      </c>
      <c r="AI1797" s="100" t="s">
        <v>332</v>
      </c>
      <c r="AJ1797">
        <f t="shared" si="119"/>
        <v>39</v>
      </c>
      <c r="AK1797" t="str">
        <f t="shared" si="117"/>
        <v>Williston</v>
      </c>
      <c r="AN1797" t="s">
        <v>724</v>
      </c>
    </row>
    <row r="1798" spans="31:40">
      <c r="AE1798" t="str">
        <f t="shared" si="118"/>
        <v>North_DakotaWilliston40</v>
      </c>
      <c r="AF1798" t="str">
        <f t="shared" si="116"/>
        <v>North_Dakota</v>
      </c>
      <c r="AG1798" s="100" t="s">
        <v>119</v>
      </c>
      <c r="AH1798" s="100" t="s">
        <v>180</v>
      </c>
      <c r="AI1798" s="100" t="s">
        <v>1823</v>
      </c>
      <c r="AJ1798">
        <f t="shared" si="119"/>
        <v>40</v>
      </c>
      <c r="AK1798" t="str">
        <f t="shared" si="117"/>
        <v>Williston</v>
      </c>
      <c r="AN1798" t="s">
        <v>724</v>
      </c>
    </row>
    <row r="1799" spans="31:40">
      <c r="AE1799" t="str">
        <f t="shared" si="118"/>
        <v>North_DakotaWilliston41</v>
      </c>
      <c r="AF1799" t="str">
        <f t="shared" si="116"/>
        <v>North_Dakota</v>
      </c>
      <c r="AG1799" s="100" t="s">
        <v>119</v>
      </c>
      <c r="AH1799" s="100" t="s">
        <v>180</v>
      </c>
      <c r="AI1799" s="100" t="s">
        <v>1824</v>
      </c>
      <c r="AJ1799">
        <f t="shared" si="119"/>
        <v>41</v>
      </c>
      <c r="AK1799" t="str">
        <f t="shared" si="117"/>
        <v>Williston</v>
      </c>
      <c r="AN1799" t="s">
        <v>724</v>
      </c>
    </row>
    <row r="1800" spans="31:40">
      <c r="AE1800" t="str">
        <f t="shared" si="118"/>
        <v>North_DakotaWilliston42</v>
      </c>
      <c r="AF1800" t="str">
        <f t="shared" si="116"/>
        <v>North_Dakota</v>
      </c>
      <c r="AG1800" s="100" t="s">
        <v>119</v>
      </c>
      <c r="AH1800" s="100" t="s">
        <v>180</v>
      </c>
      <c r="AI1800" s="100" t="s">
        <v>334</v>
      </c>
      <c r="AJ1800">
        <f t="shared" si="119"/>
        <v>42</v>
      </c>
      <c r="AK1800" t="str">
        <f t="shared" si="117"/>
        <v>Williston</v>
      </c>
      <c r="AN1800" t="s">
        <v>724</v>
      </c>
    </row>
    <row r="1801" spans="31:40">
      <c r="AE1801" t="str">
        <f t="shared" si="118"/>
        <v>North_DakotaWilliston43</v>
      </c>
      <c r="AF1801" t="str">
        <f t="shared" si="116"/>
        <v>North_Dakota</v>
      </c>
      <c r="AG1801" s="100" t="s">
        <v>119</v>
      </c>
      <c r="AH1801" s="100" t="s">
        <v>180</v>
      </c>
      <c r="AI1801" s="100" t="s">
        <v>1224</v>
      </c>
      <c r="AJ1801">
        <f t="shared" si="119"/>
        <v>43</v>
      </c>
      <c r="AK1801" t="str">
        <f t="shared" si="117"/>
        <v>Williston</v>
      </c>
      <c r="AN1801" t="s">
        <v>724</v>
      </c>
    </row>
    <row r="1802" spans="31:40">
      <c r="AE1802" t="str">
        <f t="shared" si="118"/>
        <v>North_DakotaWilliston44</v>
      </c>
      <c r="AF1802" t="str">
        <f t="shared" si="116"/>
        <v>North_Dakota</v>
      </c>
      <c r="AG1802" s="100" t="s">
        <v>119</v>
      </c>
      <c r="AH1802" s="100" t="s">
        <v>180</v>
      </c>
      <c r="AI1802" s="100" t="s">
        <v>351</v>
      </c>
      <c r="AJ1802">
        <f t="shared" si="119"/>
        <v>44</v>
      </c>
      <c r="AK1802" t="str">
        <f t="shared" si="117"/>
        <v>Williston</v>
      </c>
      <c r="AN1802" t="s">
        <v>724</v>
      </c>
    </row>
    <row r="1803" spans="31:40">
      <c r="AE1803" t="str">
        <f t="shared" si="118"/>
        <v>North_DakotaWilliston45</v>
      </c>
      <c r="AF1803" t="str">
        <f t="shared" si="116"/>
        <v>North_Dakota</v>
      </c>
      <c r="AG1803" s="100" t="s">
        <v>119</v>
      </c>
      <c r="AH1803" s="100" t="s">
        <v>180</v>
      </c>
      <c r="AI1803" s="100" t="s">
        <v>352</v>
      </c>
      <c r="AJ1803">
        <f t="shared" si="119"/>
        <v>45</v>
      </c>
      <c r="AK1803" t="str">
        <f t="shared" si="117"/>
        <v>Williston</v>
      </c>
      <c r="AN1803" t="s">
        <v>724</v>
      </c>
    </row>
    <row r="1804" spans="31:40">
      <c r="AE1804" t="str">
        <f t="shared" si="118"/>
        <v>North_DakotaWilliston46</v>
      </c>
      <c r="AF1804" t="str">
        <f t="shared" si="116"/>
        <v>North_Dakota</v>
      </c>
      <c r="AG1804" s="100" t="s">
        <v>119</v>
      </c>
      <c r="AH1804" s="100" t="s">
        <v>180</v>
      </c>
      <c r="AI1804" s="100" t="s">
        <v>1550</v>
      </c>
      <c r="AJ1804">
        <f t="shared" si="119"/>
        <v>46</v>
      </c>
      <c r="AK1804" t="str">
        <f t="shared" si="117"/>
        <v>Williston</v>
      </c>
      <c r="AN1804" t="s">
        <v>724</v>
      </c>
    </row>
    <row r="1805" spans="31:40">
      <c r="AE1805" t="str">
        <f t="shared" si="118"/>
        <v>North_DakotaWilliston47</v>
      </c>
      <c r="AF1805" t="str">
        <f t="shared" si="116"/>
        <v>North_Dakota</v>
      </c>
      <c r="AG1805" s="100" t="s">
        <v>119</v>
      </c>
      <c r="AH1805" s="100" t="s">
        <v>180</v>
      </c>
      <c r="AI1805" s="100" t="s">
        <v>1825</v>
      </c>
      <c r="AJ1805">
        <f t="shared" si="119"/>
        <v>47</v>
      </c>
      <c r="AK1805" t="str">
        <f t="shared" si="117"/>
        <v>Williston</v>
      </c>
      <c r="AN1805" t="s">
        <v>724</v>
      </c>
    </row>
    <row r="1806" spans="31:40">
      <c r="AE1806" t="str">
        <f t="shared" si="118"/>
        <v>North_DakotaWilliston48</v>
      </c>
      <c r="AF1806" t="str">
        <f t="shared" si="116"/>
        <v>North_Dakota</v>
      </c>
      <c r="AG1806" s="100" t="s">
        <v>119</v>
      </c>
      <c r="AH1806" s="100" t="s">
        <v>180</v>
      </c>
      <c r="AI1806" s="100" t="s">
        <v>1826</v>
      </c>
      <c r="AJ1806">
        <f t="shared" si="119"/>
        <v>48</v>
      </c>
      <c r="AK1806" t="str">
        <f t="shared" si="117"/>
        <v>Williston</v>
      </c>
      <c r="AN1806" t="s">
        <v>724</v>
      </c>
    </row>
    <row r="1807" spans="31:40">
      <c r="AE1807" t="str">
        <f t="shared" si="118"/>
        <v>North_DakotaWilliston49</v>
      </c>
      <c r="AF1807" t="str">
        <f t="shared" si="116"/>
        <v>North_Dakota</v>
      </c>
      <c r="AG1807" s="100" t="s">
        <v>119</v>
      </c>
      <c r="AH1807" s="100" t="s">
        <v>180</v>
      </c>
      <c r="AI1807" s="100" t="s">
        <v>1827</v>
      </c>
      <c r="AJ1807">
        <f t="shared" si="119"/>
        <v>49</v>
      </c>
      <c r="AK1807" t="str">
        <f t="shared" si="117"/>
        <v>Williston</v>
      </c>
      <c r="AN1807" t="s">
        <v>724</v>
      </c>
    </row>
    <row r="1808" spans="31:40">
      <c r="AE1808" t="str">
        <f t="shared" si="118"/>
        <v>North_DakotaWilliston50</v>
      </c>
      <c r="AF1808" t="str">
        <f t="shared" si="116"/>
        <v>North_Dakota</v>
      </c>
      <c r="AG1808" s="100" t="s">
        <v>119</v>
      </c>
      <c r="AH1808" s="100" t="s">
        <v>180</v>
      </c>
      <c r="AI1808" s="100" t="s">
        <v>1828</v>
      </c>
      <c r="AJ1808">
        <f t="shared" si="119"/>
        <v>50</v>
      </c>
      <c r="AK1808" t="str">
        <f t="shared" si="117"/>
        <v>Williston</v>
      </c>
      <c r="AN1808" t="s">
        <v>724</v>
      </c>
    </row>
    <row r="1809" spans="31:40">
      <c r="AE1809" t="str">
        <f t="shared" si="118"/>
        <v>North_DakotaWilliston51</v>
      </c>
      <c r="AF1809" t="str">
        <f t="shared" si="116"/>
        <v>North_Dakota</v>
      </c>
      <c r="AG1809" s="100" t="s">
        <v>119</v>
      </c>
      <c r="AH1809" s="100" t="s">
        <v>180</v>
      </c>
      <c r="AI1809" s="100" t="s">
        <v>353</v>
      </c>
      <c r="AJ1809">
        <f t="shared" si="119"/>
        <v>51</v>
      </c>
      <c r="AK1809" t="str">
        <f t="shared" si="117"/>
        <v>Williston</v>
      </c>
      <c r="AN1809" t="s">
        <v>724</v>
      </c>
    </row>
    <row r="1810" spans="31:40">
      <c r="AE1810" t="str">
        <f t="shared" si="118"/>
        <v>North_DakotaWilliston52</v>
      </c>
      <c r="AF1810" t="str">
        <f t="shared" si="116"/>
        <v>North_Dakota</v>
      </c>
      <c r="AG1810" s="100" t="s">
        <v>119</v>
      </c>
      <c r="AH1810" s="100" t="s">
        <v>180</v>
      </c>
      <c r="AI1810" s="100" t="s">
        <v>1183</v>
      </c>
      <c r="AJ1810">
        <f t="shared" si="119"/>
        <v>52</v>
      </c>
      <c r="AK1810" t="str">
        <f t="shared" si="117"/>
        <v>Williston</v>
      </c>
      <c r="AN1810" t="s">
        <v>724</v>
      </c>
    </row>
    <row r="1811" spans="31:40">
      <c r="AE1811" t="str">
        <f t="shared" si="118"/>
        <v>North_DakotaWilliston53</v>
      </c>
      <c r="AF1811" t="str">
        <f t="shared" si="116"/>
        <v>North_Dakota</v>
      </c>
      <c r="AG1811" s="100" t="s">
        <v>119</v>
      </c>
      <c r="AH1811" s="100" t="s">
        <v>180</v>
      </c>
      <c r="AI1811" s="100" t="s">
        <v>354</v>
      </c>
      <c r="AJ1811">
        <f t="shared" si="119"/>
        <v>53</v>
      </c>
      <c r="AK1811" t="str">
        <f t="shared" si="117"/>
        <v>Williston</v>
      </c>
      <c r="AN1811" t="s">
        <v>724</v>
      </c>
    </row>
    <row r="1812" spans="31:40">
      <c r="AE1812" t="str">
        <f t="shared" si="118"/>
        <v>Not includedNot Include1</v>
      </c>
      <c r="AF1812" t="str">
        <f t="shared" si="116"/>
        <v>Not included</v>
      </c>
      <c r="AG1812" s="100" t="s">
        <v>469</v>
      </c>
      <c r="AH1812" s="100" t="s">
        <v>652</v>
      </c>
      <c r="AI1812" s="100" t="s">
        <v>1646</v>
      </c>
      <c r="AJ1812">
        <f t="shared" si="119"/>
        <v>1</v>
      </c>
      <c r="AK1812" t="str">
        <f t="shared" si="117"/>
        <v>Not Include</v>
      </c>
      <c r="AN1812" t="s">
        <v>724</v>
      </c>
    </row>
    <row r="1813" spans="31:40">
      <c r="AE1813" t="str">
        <f t="shared" si="118"/>
        <v>Not includedNot Include2</v>
      </c>
      <c r="AF1813" t="str">
        <f t="shared" si="116"/>
        <v>Not included</v>
      </c>
      <c r="AG1813" s="100" t="s">
        <v>469</v>
      </c>
      <c r="AH1813" s="100" t="s">
        <v>652</v>
      </c>
      <c r="AI1813" s="100" t="s">
        <v>1238</v>
      </c>
      <c r="AJ1813">
        <f t="shared" si="119"/>
        <v>2</v>
      </c>
      <c r="AK1813" t="str">
        <f t="shared" si="117"/>
        <v>Not Include</v>
      </c>
      <c r="AN1813" t="s">
        <v>724</v>
      </c>
    </row>
    <row r="1814" spans="31:40">
      <c r="AE1814" t="str">
        <f t="shared" si="118"/>
        <v>Not includedNot Include3</v>
      </c>
      <c r="AF1814" t="str">
        <f t="shared" si="116"/>
        <v>Not included</v>
      </c>
      <c r="AG1814" s="100" t="s">
        <v>469</v>
      </c>
      <c r="AH1814" s="100" t="s">
        <v>652</v>
      </c>
      <c r="AI1814" s="100" t="s">
        <v>1651</v>
      </c>
      <c r="AJ1814">
        <f t="shared" si="119"/>
        <v>3</v>
      </c>
      <c r="AK1814" t="str">
        <f t="shared" si="117"/>
        <v>Not Include</v>
      </c>
      <c r="AN1814" t="s">
        <v>724</v>
      </c>
    </row>
    <row r="1815" spans="31:40">
      <c r="AE1815" t="str">
        <f t="shared" si="118"/>
        <v>Not includedNot Include4</v>
      </c>
      <c r="AF1815" t="str">
        <f t="shared" si="116"/>
        <v>Not included</v>
      </c>
      <c r="AG1815" s="100" t="s">
        <v>469</v>
      </c>
      <c r="AH1815" s="100" t="s">
        <v>652</v>
      </c>
      <c r="AI1815" s="100" t="s">
        <v>328</v>
      </c>
      <c r="AJ1815">
        <f t="shared" si="119"/>
        <v>4</v>
      </c>
      <c r="AK1815" t="str">
        <f t="shared" si="117"/>
        <v>Not Include</v>
      </c>
      <c r="AN1815" t="s">
        <v>724</v>
      </c>
    </row>
    <row r="1816" spans="31:40">
      <c r="AE1816" t="str">
        <f t="shared" si="118"/>
        <v>Not includedNot Include5</v>
      </c>
      <c r="AF1816" t="str">
        <f t="shared" si="116"/>
        <v>Not included</v>
      </c>
      <c r="AG1816" s="100" t="s">
        <v>469</v>
      </c>
      <c r="AH1816" s="100" t="s">
        <v>652</v>
      </c>
      <c r="AI1816" s="100" t="s">
        <v>1655</v>
      </c>
      <c r="AJ1816">
        <f t="shared" si="119"/>
        <v>5</v>
      </c>
      <c r="AK1816" t="str">
        <f t="shared" si="117"/>
        <v>Not Include</v>
      </c>
      <c r="AN1816" t="s">
        <v>724</v>
      </c>
    </row>
    <row r="1817" spans="31:40">
      <c r="AE1817" t="str">
        <f t="shared" si="118"/>
        <v>Not includedNot Include6</v>
      </c>
      <c r="AF1817" t="str">
        <f t="shared" si="116"/>
        <v>Not included</v>
      </c>
      <c r="AG1817" s="100" t="s">
        <v>469</v>
      </c>
      <c r="AH1817" s="100" t="s">
        <v>652</v>
      </c>
      <c r="AI1817" s="100" t="s">
        <v>1656</v>
      </c>
      <c r="AJ1817">
        <f t="shared" si="119"/>
        <v>6</v>
      </c>
      <c r="AK1817" t="str">
        <f t="shared" si="117"/>
        <v>Not Include</v>
      </c>
      <c r="AN1817" t="s">
        <v>724</v>
      </c>
    </row>
    <row r="1818" spans="31:40">
      <c r="AE1818" t="str">
        <f t="shared" si="118"/>
        <v>Not includedNot Include7</v>
      </c>
      <c r="AF1818" t="str">
        <f t="shared" si="116"/>
        <v>Not included</v>
      </c>
      <c r="AG1818" s="100" t="s">
        <v>469</v>
      </c>
      <c r="AH1818" s="100" t="s">
        <v>652</v>
      </c>
      <c r="AI1818" s="100" t="s">
        <v>1657</v>
      </c>
      <c r="AJ1818">
        <f t="shared" si="119"/>
        <v>7</v>
      </c>
      <c r="AK1818" t="str">
        <f t="shared" si="117"/>
        <v>Not Include</v>
      </c>
      <c r="AN1818" t="s">
        <v>724</v>
      </c>
    </row>
    <row r="1819" spans="31:40">
      <c r="AE1819" t="str">
        <f t="shared" si="118"/>
        <v>Not includedNot Include8</v>
      </c>
      <c r="AF1819" t="str">
        <f t="shared" si="116"/>
        <v>Not included</v>
      </c>
      <c r="AG1819" s="100" t="s">
        <v>469</v>
      </c>
      <c r="AH1819" s="100" t="s">
        <v>652</v>
      </c>
      <c r="AI1819" s="100" t="s">
        <v>1660</v>
      </c>
      <c r="AJ1819">
        <f t="shared" si="119"/>
        <v>8</v>
      </c>
      <c r="AK1819" t="str">
        <f t="shared" si="117"/>
        <v>Not Include</v>
      </c>
      <c r="AN1819" t="s">
        <v>724</v>
      </c>
    </row>
    <row r="1820" spans="31:40">
      <c r="AE1820" t="str">
        <f t="shared" si="118"/>
        <v>Not includedNot Include9</v>
      </c>
      <c r="AF1820" t="str">
        <f t="shared" si="116"/>
        <v>Not included</v>
      </c>
      <c r="AG1820" s="100" t="s">
        <v>469</v>
      </c>
      <c r="AH1820" s="100" t="s">
        <v>652</v>
      </c>
      <c r="AI1820" s="100" t="s">
        <v>846</v>
      </c>
      <c r="AJ1820">
        <f t="shared" si="119"/>
        <v>9</v>
      </c>
      <c r="AK1820" t="str">
        <f t="shared" si="117"/>
        <v>Not Include</v>
      </c>
      <c r="AN1820" t="s">
        <v>724</v>
      </c>
    </row>
    <row r="1821" spans="31:40">
      <c r="AE1821" t="str">
        <f t="shared" si="118"/>
        <v>Not includedNot Include10</v>
      </c>
      <c r="AF1821" t="str">
        <f t="shared" si="116"/>
        <v>Not included</v>
      </c>
      <c r="AG1821" s="100" t="s">
        <v>469</v>
      </c>
      <c r="AH1821" s="100" t="s">
        <v>652</v>
      </c>
      <c r="AI1821" s="100" t="s">
        <v>1661</v>
      </c>
      <c r="AJ1821">
        <f t="shared" si="119"/>
        <v>10</v>
      </c>
      <c r="AK1821" t="str">
        <f t="shared" si="117"/>
        <v>Not Include</v>
      </c>
      <c r="AN1821" t="s">
        <v>724</v>
      </c>
    </row>
    <row r="1822" spans="31:40">
      <c r="AE1822" t="str">
        <f t="shared" si="118"/>
        <v>Not includedNot Include11</v>
      </c>
      <c r="AF1822" t="str">
        <f t="shared" si="116"/>
        <v>Not included</v>
      </c>
      <c r="AG1822" s="100" t="s">
        <v>469</v>
      </c>
      <c r="AH1822" s="100" t="s">
        <v>652</v>
      </c>
      <c r="AI1822" s="100" t="s">
        <v>1662</v>
      </c>
      <c r="AJ1822">
        <f t="shared" si="119"/>
        <v>11</v>
      </c>
      <c r="AK1822" t="str">
        <f t="shared" si="117"/>
        <v>Not Include</v>
      </c>
      <c r="AN1822" t="s">
        <v>724</v>
      </c>
    </row>
    <row r="1823" spans="31:40">
      <c r="AE1823" t="str">
        <f t="shared" si="118"/>
        <v>Not includedNot Include12</v>
      </c>
      <c r="AF1823" t="str">
        <f t="shared" si="116"/>
        <v>Not included</v>
      </c>
      <c r="AG1823" s="100" t="s">
        <v>469</v>
      </c>
      <c r="AH1823" s="100" t="s">
        <v>652</v>
      </c>
      <c r="AI1823" s="100" t="s">
        <v>1663</v>
      </c>
      <c r="AJ1823">
        <f t="shared" si="119"/>
        <v>12</v>
      </c>
      <c r="AK1823" t="str">
        <f t="shared" si="117"/>
        <v>Not Include</v>
      </c>
      <c r="AN1823" t="s">
        <v>724</v>
      </c>
    </row>
    <row r="1824" spans="31:40">
      <c r="AE1824" t="str">
        <f t="shared" si="118"/>
        <v>Not includedNot Include13</v>
      </c>
      <c r="AF1824" t="str">
        <f t="shared" si="116"/>
        <v>Not included</v>
      </c>
      <c r="AG1824" s="100" t="s">
        <v>469</v>
      </c>
      <c r="AH1824" s="100" t="s">
        <v>652</v>
      </c>
      <c r="AI1824" s="100" t="s">
        <v>1665</v>
      </c>
      <c r="AJ1824">
        <f t="shared" si="119"/>
        <v>13</v>
      </c>
      <c r="AK1824" t="str">
        <f t="shared" si="117"/>
        <v>Not Include</v>
      </c>
      <c r="AN1824" t="s">
        <v>724</v>
      </c>
    </row>
    <row r="1825" spans="31:40">
      <c r="AE1825" t="str">
        <f t="shared" si="118"/>
        <v>Not includedNot Include14</v>
      </c>
      <c r="AF1825" t="str">
        <f t="shared" si="116"/>
        <v>Not included</v>
      </c>
      <c r="AG1825" s="100" t="s">
        <v>469</v>
      </c>
      <c r="AH1825" s="100" t="s">
        <v>652</v>
      </c>
      <c r="AI1825" s="100" t="s">
        <v>267</v>
      </c>
      <c r="AJ1825">
        <f t="shared" si="119"/>
        <v>14</v>
      </c>
      <c r="AK1825" t="str">
        <f t="shared" si="117"/>
        <v>Not Include</v>
      </c>
      <c r="AN1825" t="s">
        <v>724</v>
      </c>
    </row>
    <row r="1826" spans="31:40">
      <c r="AE1826" t="str">
        <f t="shared" si="118"/>
        <v>Not includedNot Include15</v>
      </c>
      <c r="AF1826" t="str">
        <f t="shared" si="116"/>
        <v>Not included</v>
      </c>
      <c r="AG1826" s="100" t="s">
        <v>469</v>
      </c>
      <c r="AH1826" s="100" t="s">
        <v>652</v>
      </c>
      <c r="AI1826" s="100" t="s">
        <v>268</v>
      </c>
      <c r="AJ1826">
        <f t="shared" si="119"/>
        <v>15</v>
      </c>
      <c r="AK1826" t="str">
        <f t="shared" si="117"/>
        <v>Not Include</v>
      </c>
      <c r="AN1826" t="s">
        <v>724</v>
      </c>
    </row>
    <row r="1827" spans="31:40">
      <c r="AE1827" t="str">
        <f t="shared" si="118"/>
        <v>Not includedNot Include16</v>
      </c>
      <c r="AF1827" t="str">
        <f t="shared" si="116"/>
        <v>Not included</v>
      </c>
      <c r="AG1827" s="100" t="s">
        <v>469</v>
      </c>
      <c r="AH1827" s="100" t="s">
        <v>652</v>
      </c>
      <c r="AI1827" s="100" t="s">
        <v>1265</v>
      </c>
      <c r="AJ1827">
        <f t="shared" si="119"/>
        <v>16</v>
      </c>
      <c r="AK1827" t="str">
        <f t="shared" si="117"/>
        <v>Not Include</v>
      </c>
      <c r="AN1827" t="s">
        <v>724</v>
      </c>
    </row>
    <row r="1828" spans="31:40">
      <c r="AE1828" t="str">
        <f t="shared" si="118"/>
        <v>Not includedNot Include17</v>
      </c>
      <c r="AF1828" t="str">
        <f t="shared" si="116"/>
        <v>Not included</v>
      </c>
      <c r="AG1828" s="100" t="s">
        <v>469</v>
      </c>
      <c r="AH1828" s="100" t="s">
        <v>652</v>
      </c>
      <c r="AI1828" s="100" t="s">
        <v>1675</v>
      </c>
      <c r="AJ1828">
        <f t="shared" si="119"/>
        <v>17</v>
      </c>
      <c r="AK1828" t="str">
        <f t="shared" si="117"/>
        <v>Not Include</v>
      </c>
      <c r="AN1828" t="s">
        <v>724</v>
      </c>
    </row>
    <row r="1829" spans="31:40">
      <c r="AE1829" t="str">
        <f t="shared" si="118"/>
        <v>Not includedNot Include18</v>
      </c>
      <c r="AF1829" t="str">
        <f t="shared" si="116"/>
        <v>Not included</v>
      </c>
      <c r="AG1829" s="100" t="s">
        <v>469</v>
      </c>
      <c r="AH1829" s="100" t="s">
        <v>652</v>
      </c>
      <c r="AI1829" s="100" t="s">
        <v>1676</v>
      </c>
      <c r="AJ1829">
        <f t="shared" si="119"/>
        <v>18</v>
      </c>
      <c r="AK1829" t="str">
        <f t="shared" si="117"/>
        <v>Not Include</v>
      </c>
      <c r="AN1829" t="s">
        <v>724</v>
      </c>
    </row>
    <row r="1830" spans="31:40">
      <c r="AE1830" t="str">
        <f t="shared" si="118"/>
        <v>Not includedNot Include19</v>
      </c>
      <c r="AF1830" t="str">
        <f t="shared" si="116"/>
        <v>Not included</v>
      </c>
      <c r="AG1830" s="100" t="s">
        <v>469</v>
      </c>
      <c r="AH1830" s="100" t="s">
        <v>652</v>
      </c>
      <c r="AI1830" s="100" t="s">
        <v>1051</v>
      </c>
      <c r="AJ1830">
        <f t="shared" si="119"/>
        <v>19</v>
      </c>
      <c r="AK1830" t="str">
        <f t="shared" si="117"/>
        <v>Not Include</v>
      </c>
      <c r="AN1830" t="s">
        <v>724</v>
      </c>
    </row>
    <row r="1831" spans="31:40">
      <c r="AE1831" t="str">
        <f t="shared" si="118"/>
        <v>Not includedNot Include1</v>
      </c>
      <c r="AF1831" t="str">
        <f t="shared" si="116"/>
        <v>Not included</v>
      </c>
      <c r="AG1831" s="100" t="s">
        <v>469</v>
      </c>
      <c r="AH1831" s="100" t="s">
        <v>634</v>
      </c>
      <c r="AI1831" s="100" t="s">
        <v>1647</v>
      </c>
      <c r="AJ1831">
        <f t="shared" si="119"/>
        <v>1</v>
      </c>
      <c r="AK1831" t="str">
        <f t="shared" si="117"/>
        <v>Not Include</v>
      </c>
      <c r="AN1831" t="s">
        <v>724</v>
      </c>
    </row>
    <row r="1832" spans="31:40">
      <c r="AE1832" t="str">
        <f t="shared" si="118"/>
        <v>Not includedNot Include2</v>
      </c>
      <c r="AF1832" t="str">
        <f t="shared" si="116"/>
        <v>Not included</v>
      </c>
      <c r="AG1832" s="100" t="s">
        <v>469</v>
      </c>
      <c r="AH1832" s="100" t="s">
        <v>634</v>
      </c>
      <c r="AI1832" s="100" t="s">
        <v>1648</v>
      </c>
      <c r="AJ1832">
        <f t="shared" si="119"/>
        <v>2</v>
      </c>
      <c r="AK1832" t="str">
        <f t="shared" si="117"/>
        <v>Not Include</v>
      </c>
      <c r="AN1832" t="s">
        <v>724</v>
      </c>
    </row>
    <row r="1833" spans="31:40">
      <c r="AE1833" t="str">
        <f t="shared" si="118"/>
        <v>Not includedNot Include3</v>
      </c>
      <c r="AF1833" t="str">
        <f t="shared" si="116"/>
        <v>Not included</v>
      </c>
      <c r="AG1833" s="100" t="s">
        <v>469</v>
      </c>
      <c r="AH1833" s="100" t="s">
        <v>634</v>
      </c>
      <c r="AI1833" s="100" t="s">
        <v>277</v>
      </c>
      <c r="AJ1833">
        <f t="shared" si="119"/>
        <v>3</v>
      </c>
      <c r="AK1833" t="str">
        <f t="shared" si="117"/>
        <v>Not Include</v>
      </c>
      <c r="AN1833" t="s">
        <v>724</v>
      </c>
    </row>
    <row r="1834" spans="31:40">
      <c r="AE1834" t="str">
        <f t="shared" si="118"/>
        <v>Not includedNot Include4</v>
      </c>
      <c r="AF1834" t="str">
        <f t="shared" si="116"/>
        <v>Not included</v>
      </c>
      <c r="AG1834" s="100" t="s">
        <v>469</v>
      </c>
      <c r="AH1834" s="100" t="s">
        <v>634</v>
      </c>
      <c r="AI1834" s="100" t="s">
        <v>1653</v>
      </c>
      <c r="AJ1834">
        <f t="shared" si="119"/>
        <v>4</v>
      </c>
      <c r="AK1834" t="str">
        <f t="shared" si="117"/>
        <v>Not Include</v>
      </c>
      <c r="AN1834" t="s">
        <v>724</v>
      </c>
    </row>
    <row r="1835" spans="31:40">
      <c r="AE1835" t="str">
        <f t="shared" si="118"/>
        <v>Not includedNot Include5</v>
      </c>
      <c r="AF1835" t="str">
        <f t="shared" si="116"/>
        <v>Not included</v>
      </c>
      <c r="AG1835" s="100" t="s">
        <v>469</v>
      </c>
      <c r="AH1835" s="100" t="s">
        <v>634</v>
      </c>
      <c r="AI1835" s="100" t="s">
        <v>388</v>
      </c>
      <c r="AJ1835">
        <f t="shared" si="119"/>
        <v>5</v>
      </c>
      <c r="AK1835" t="str">
        <f t="shared" si="117"/>
        <v>Not Include</v>
      </c>
      <c r="AN1835" t="s">
        <v>724</v>
      </c>
    </row>
    <row r="1836" spans="31:40">
      <c r="AE1836" t="str">
        <f t="shared" si="118"/>
        <v>Not includedNot Include6</v>
      </c>
      <c r="AF1836" t="str">
        <f t="shared" si="116"/>
        <v>Not included</v>
      </c>
      <c r="AG1836" s="100" t="s">
        <v>469</v>
      </c>
      <c r="AH1836" s="100" t="s">
        <v>634</v>
      </c>
      <c r="AI1836" s="100" t="s">
        <v>1659</v>
      </c>
      <c r="AJ1836">
        <f t="shared" si="119"/>
        <v>6</v>
      </c>
      <c r="AK1836" t="str">
        <f t="shared" si="117"/>
        <v>Not Include</v>
      </c>
      <c r="AN1836" t="s">
        <v>724</v>
      </c>
    </row>
    <row r="1837" spans="31:40">
      <c r="AE1837" t="str">
        <f t="shared" si="118"/>
        <v>Not includedNot Include7</v>
      </c>
      <c r="AF1837" t="str">
        <f t="shared" si="116"/>
        <v>Not included</v>
      </c>
      <c r="AG1837" s="100" t="s">
        <v>469</v>
      </c>
      <c r="AH1837" s="100" t="s">
        <v>634</v>
      </c>
      <c r="AI1837" s="100" t="s">
        <v>1667</v>
      </c>
      <c r="AJ1837">
        <f t="shared" si="119"/>
        <v>7</v>
      </c>
      <c r="AK1837" t="str">
        <f t="shared" si="117"/>
        <v>Not Include</v>
      </c>
      <c r="AN1837" t="s">
        <v>724</v>
      </c>
    </row>
    <row r="1838" spans="31:40">
      <c r="AE1838" t="str">
        <f t="shared" si="118"/>
        <v>Not includedNot Include8</v>
      </c>
      <c r="AF1838" t="str">
        <f t="shared" si="116"/>
        <v>Not included</v>
      </c>
      <c r="AG1838" s="100" t="s">
        <v>469</v>
      </c>
      <c r="AH1838" s="100" t="s">
        <v>634</v>
      </c>
      <c r="AI1838" s="100" t="s">
        <v>1671</v>
      </c>
      <c r="AJ1838">
        <f t="shared" si="119"/>
        <v>8</v>
      </c>
      <c r="AK1838" t="str">
        <f t="shared" si="117"/>
        <v>Not Include</v>
      </c>
      <c r="AN1838" t="s">
        <v>724</v>
      </c>
    </row>
    <row r="1839" spans="31:40">
      <c r="AE1839" t="str">
        <f t="shared" si="118"/>
        <v>Not includedNot Include9</v>
      </c>
      <c r="AF1839" t="str">
        <f t="shared" si="116"/>
        <v>Not included</v>
      </c>
      <c r="AG1839" s="100" t="s">
        <v>469</v>
      </c>
      <c r="AH1839" s="100" t="s">
        <v>634</v>
      </c>
      <c r="AI1839" s="100" t="s">
        <v>1680</v>
      </c>
      <c r="AJ1839">
        <f t="shared" si="119"/>
        <v>9</v>
      </c>
      <c r="AK1839" t="str">
        <f t="shared" si="117"/>
        <v>Not Include</v>
      </c>
      <c r="AN1839" t="s">
        <v>724</v>
      </c>
    </row>
    <row r="1840" spans="31:40">
      <c r="AE1840" t="str">
        <f t="shared" si="118"/>
        <v>Not includedNot Include10</v>
      </c>
      <c r="AF1840" t="str">
        <f t="shared" si="116"/>
        <v>Not included</v>
      </c>
      <c r="AG1840" s="100" t="s">
        <v>469</v>
      </c>
      <c r="AH1840" s="100" t="s">
        <v>634</v>
      </c>
      <c r="AI1840" s="100" t="s">
        <v>334</v>
      </c>
      <c r="AJ1840">
        <f t="shared" si="119"/>
        <v>10</v>
      </c>
      <c r="AK1840" t="str">
        <f t="shared" si="117"/>
        <v>Not Include</v>
      </c>
      <c r="AN1840" t="s">
        <v>724</v>
      </c>
    </row>
    <row r="1841" spans="31:40">
      <c r="AE1841" t="str">
        <f t="shared" si="118"/>
        <v>Not includedNot Include11</v>
      </c>
      <c r="AF1841" t="str">
        <f t="shared" si="116"/>
        <v>Not included</v>
      </c>
      <c r="AG1841" s="100" t="s">
        <v>469</v>
      </c>
      <c r="AH1841" s="100" t="s">
        <v>634</v>
      </c>
      <c r="AI1841" s="100" t="s">
        <v>1224</v>
      </c>
      <c r="AJ1841">
        <f t="shared" si="119"/>
        <v>11</v>
      </c>
      <c r="AK1841" t="str">
        <f t="shared" si="117"/>
        <v>Not Include</v>
      </c>
      <c r="AN1841" t="s">
        <v>724</v>
      </c>
    </row>
    <row r="1842" spans="31:40">
      <c r="AE1842" t="str">
        <f t="shared" si="118"/>
        <v>Not includedNot Include1</v>
      </c>
      <c r="AF1842" t="str">
        <f t="shared" si="116"/>
        <v>Not included</v>
      </c>
      <c r="AG1842" s="100" t="s">
        <v>469</v>
      </c>
      <c r="AH1842" s="100" t="s">
        <v>1186</v>
      </c>
      <c r="AI1842" s="100" t="s">
        <v>1268</v>
      </c>
      <c r="AJ1842">
        <f t="shared" si="119"/>
        <v>1</v>
      </c>
      <c r="AK1842" t="str">
        <f t="shared" si="117"/>
        <v>Not Include</v>
      </c>
      <c r="AN1842" t="s">
        <v>724</v>
      </c>
    </row>
    <row r="1843" spans="31:40">
      <c r="AE1843" t="str">
        <f t="shared" si="118"/>
        <v>Not includedNot Include2</v>
      </c>
      <c r="AF1843" t="str">
        <f t="shared" si="116"/>
        <v>Not included</v>
      </c>
      <c r="AG1843" s="100" t="s">
        <v>469</v>
      </c>
      <c r="AH1843" s="100" t="s">
        <v>1186</v>
      </c>
      <c r="AI1843" s="100" t="s">
        <v>1677</v>
      </c>
      <c r="AJ1843">
        <f t="shared" si="119"/>
        <v>2</v>
      </c>
      <c r="AK1843" t="str">
        <f t="shared" si="117"/>
        <v>Not Include</v>
      </c>
      <c r="AN1843" t="s">
        <v>724</v>
      </c>
    </row>
    <row r="1844" spans="31:40">
      <c r="AE1844" t="str">
        <f t="shared" si="118"/>
        <v>Not includedNot Include1</v>
      </c>
      <c r="AF1844" t="str">
        <f t="shared" si="116"/>
        <v>Not included</v>
      </c>
      <c r="AG1844" s="100" t="s">
        <v>469</v>
      </c>
      <c r="AH1844" s="100" t="s">
        <v>1237</v>
      </c>
      <c r="AI1844" s="100" t="s">
        <v>1098</v>
      </c>
      <c r="AJ1844">
        <f t="shared" si="119"/>
        <v>1</v>
      </c>
      <c r="AK1844" t="str">
        <f t="shared" si="117"/>
        <v>Not Include</v>
      </c>
      <c r="AN1844" t="s">
        <v>724</v>
      </c>
    </row>
    <row r="1845" spans="31:40">
      <c r="AE1845" t="str">
        <f t="shared" si="118"/>
        <v>Not includedNot Include2</v>
      </c>
      <c r="AF1845" t="str">
        <f t="shared" si="116"/>
        <v>Not included</v>
      </c>
      <c r="AG1845" s="100" t="s">
        <v>469</v>
      </c>
      <c r="AH1845" s="100" t="s">
        <v>1237</v>
      </c>
      <c r="AI1845" s="100" t="s">
        <v>892</v>
      </c>
      <c r="AJ1845">
        <f t="shared" si="119"/>
        <v>2</v>
      </c>
      <c r="AK1845" t="str">
        <f t="shared" si="117"/>
        <v>Not Include</v>
      </c>
      <c r="AN1845" t="s">
        <v>724</v>
      </c>
    </row>
    <row r="1846" spans="31:40">
      <c r="AE1846" t="str">
        <f t="shared" si="118"/>
        <v>Not includedNot Include3</v>
      </c>
      <c r="AF1846" t="str">
        <f t="shared" si="116"/>
        <v>Not included</v>
      </c>
      <c r="AG1846" s="100" t="s">
        <v>469</v>
      </c>
      <c r="AH1846" s="100" t="s">
        <v>1237</v>
      </c>
      <c r="AI1846" s="100" t="s">
        <v>1658</v>
      </c>
      <c r="AJ1846">
        <f t="shared" si="119"/>
        <v>3</v>
      </c>
      <c r="AK1846" t="str">
        <f t="shared" si="117"/>
        <v>Not Include</v>
      </c>
      <c r="AN1846" t="s">
        <v>724</v>
      </c>
    </row>
    <row r="1847" spans="31:40">
      <c r="AE1847" t="str">
        <f t="shared" si="118"/>
        <v>Not includedNot Include4</v>
      </c>
      <c r="AF1847" t="str">
        <f t="shared" si="116"/>
        <v>Not included</v>
      </c>
      <c r="AG1847" s="100" t="s">
        <v>469</v>
      </c>
      <c r="AH1847" s="100" t="s">
        <v>1237</v>
      </c>
      <c r="AI1847" s="100" t="s">
        <v>414</v>
      </c>
      <c r="AJ1847">
        <f t="shared" si="119"/>
        <v>4</v>
      </c>
      <c r="AK1847" t="str">
        <f t="shared" si="117"/>
        <v>Not Include</v>
      </c>
      <c r="AN1847" t="s">
        <v>724</v>
      </c>
    </row>
    <row r="1848" spans="31:40">
      <c r="AE1848" t="str">
        <f t="shared" si="118"/>
        <v>Not includedNot Include5</v>
      </c>
      <c r="AF1848" t="str">
        <f t="shared" si="116"/>
        <v>Not included</v>
      </c>
      <c r="AG1848" s="100" t="s">
        <v>469</v>
      </c>
      <c r="AH1848" s="100" t="s">
        <v>1237</v>
      </c>
      <c r="AI1848" s="100" t="s">
        <v>1674</v>
      </c>
      <c r="AJ1848">
        <f t="shared" si="119"/>
        <v>5</v>
      </c>
      <c r="AK1848" t="str">
        <f t="shared" si="117"/>
        <v>Not Include</v>
      </c>
      <c r="AN1848" t="s">
        <v>724</v>
      </c>
    </row>
    <row r="1849" spans="31:40">
      <c r="AE1849" t="str">
        <f t="shared" si="118"/>
        <v>Not includedNot Include6</v>
      </c>
      <c r="AF1849" t="str">
        <f t="shared" si="116"/>
        <v>Not included</v>
      </c>
      <c r="AG1849" s="100" t="s">
        <v>469</v>
      </c>
      <c r="AH1849" s="100" t="s">
        <v>1237</v>
      </c>
      <c r="AI1849" s="100" t="s">
        <v>1275</v>
      </c>
      <c r="AJ1849">
        <f t="shared" si="119"/>
        <v>6</v>
      </c>
      <c r="AK1849" t="str">
        <f t="shared" si="117"/>
        <v>Not Include</v>
      </c>
      <c r="AN1849" t="s">
        <v>724</v>
      </c>
    </row>
    <row r="1850" spans="31:40">
      <c r="AE1850" t="str">
        <f t="shared" si="118"/>
        <v>Not includedNot Include7</v>
      </c>
      <c r="AF1850" t="str">
        <f t="shared" si="116"/>
        <v>Not included</v>
      </c>
      <c r="AG1850" s="100" t="s">
        <v>469</v>
      </c>
      <c r="AH1850" s="100" t="s">
        <v>1237</v>
      </c>
      <c r="AI1850" s="100" t="s">
        <v>1678</v>
      </c>
      <c r="AJ1850">
        <f t="shared" si="119"/>
        <v>7</v>
      </c>
      <c r="AK1850" t="str">
        <f t="shared" si="117"/>
        <v>Not Include</v>
      </c>
      <c r="AN1850" t="s">
        <v>724</v>
      </c>
    </row>
    <row r="1851" spans="31:40">
      <c r="AE1851" t="str">
        <f t="shared" si="118"/>
        <v>Not includedNot Include1</v>
      </c>
      <c r="AF1851" t="str">
        <f t="shared" si="116"/>
        <v>Not included</v>
      </c>
      <c r="AG1851" s="100" t="s">
        <v>469</v>
      </c>
      <c r="AH1851" s="100" t="s">
        <v>1240</v>
      </c>
      <c r="AI1851" s="100" t="s">
        <v>257</v>
      </c>
      <c r="AJ1851">
        <f t="shared" si="119"/>
        <v>1</v>
      </c>
      <c r="AK1851" t="str">
        <f t="shared" si="117"/>
        <v>Not Include</v>
      </c>
      <c r="AN1851" t="s">
        <v>724</v>
      </c>
    </row>
    <row r="1852" spans="31:40">
      <c r="AE1852" t="str">
        <f t="shared" si="118"/>
        <v>Not includedNot Include2</v>
      </c>
      <c r="AF1852" t="str">
        <f t="shared" si="116"/>
        <v>Not included</v>
      </c>
      <c r="AG1852" s="100" t="s">
        <v>469</v>
      </c>
      <c r="AH1852" s="100" t="s">
        <v>1240</v>
      </c>
      <c r="AI1852" s="100" t="s">
        <v>1645</v>
      </c>
      <c r="AJ1852">
        <f t="shared" si="119"/>
        <v>2</v>
      </c>
      <c r="AK1852" t="str">
        <f t="shared" si="117"/>
        <v>Not Include</v>
      </c>
      <c r="AN1852" t="s">
        <v>724</v>
      </c>
    </row>
    <row r="1853" spans="31:40">
      <c r="AE1853" t="str">
        <f t="shared" si="118"/>
        <v>Not includedNot Include3</v>
      </c>
      <c r="AF1853" t="str">
        <f t="shared" si="116"/>
        <v>Not included</v>
      </c>
      <c r="AG1853" s="100" t="s">
        <v>469</v>
      </c>
      <c r="AH1853" s="100" t="s">
        <v>1240</v>
      </c>
      <c r="AI1853" s="100" t="s">
        <v>307</v>
      </c>
      <c r="AJ1853">
        <f t="shared" si="119"/>
        <v>3</v>
      </c>
      <c r="AK1853" t="str">
        <f t="shared" si="117"/>
        <v>Not Include</v>
      </c>
      <c r="AN1853" t="s">
        <v>724</v>
      </c>
    </row>
    <row r="1854" spans="31:40">
      <c r="AE1854" t="str">
        <f t="shared" si="118"/>
        <v>Not includedNot Include4</v>
      </c>
      <c r="AF1854" t="str">
        <f t="shared" si="116"/>
        <v>Not included</v>
      </c>
      <c r="AG1854" s="100" t="s">
        <v>469</v>
      </c>
      <c r="AH1854" s="100" t="s">
        <v>1240</v>
      </c>
      <c r="AI1854" s="100" t="s">
        <v>831</v>
      </c>
      <c r="AJ1854">
        <f t="shared" si="119"/>
        <v>4</v>
      </c>
      <c r="AK1854" t="str">
        <f t="shared" si="117"/>
        <v>Not Include</v>
      </c>
      <c r="AN1854" t="s">
        <v>724</v>
      </c>
    </row>
    <row r="1855" spans="31:40">
      <c r="AE1855" t="str">
        <f t="shared" si="118"/>
        <v>Not includedNot Include5</v>
      </c>
      <c r="AF1855" t="str">
        <f t="shared" si="116"/>
        <v>Not included</v>
      </c>
      <c r="AG1855" s="100" t="s">
        <v>469</v>
      </c>
      <c r="AH1855" s="100" t="s">
        <v>1240</v>
      </c>
      <c r="AI1855" s="100" t="s">
        <v>1303</v>
      </c>
      <c r="AJ1855">
        <f t="shared" si="119"/>
        <v>5</v>
      </c>
      <c r="AK1855" t="str">
        <f t="shared" si="117"/>
        <v>Not Include</v>
      </c>
      <c r="AN1855" t="s">
        <v>724</v>
      </c>
    </row>
    <row r="1856" spans="31:40">
      <c r="AE1856" t="str">
        <f t="shared" si="118"/>
        <v>Not includedNot Include6</v>
      </c>
      <c r="AF1856" t="str">
        <f t="shared" si="116"/>
        <v>Not included</v>
      </c>
      <c r="AG1856" s="100" t="s">
        <v>469</v>
      </c>
      <c r="AH1856" s="100" t="s">
        <v>1240</v>
      </c>
      <c r="AI1856" s="100" t="s">
        <v>1096</v>
      </c>
      <c r="AJ1856">
        <f t="shared" si="119"/>
        <v>6</v>
      </c>
      <c r="AK1856" t="str">
        <f t="shared" si="117"/>
        <v>Not Include</v>
      </c>
      <c r="AN1856" t="s">
        <v>724</v>
      </c>
    </row>
    <row r="1857" spans="31:40">
      <c r="AE1857" t="str">
        <f t="shared" si="118"/>
        <v>Not includedNot Include7</v>
      </c>
      <c r="AF1857" t="str">
        <f t="shared" si="116"/>
        <v>Not included</v>
      </c>
      <c r="AG1857" s="100" t="s">
        <v>469</v>
      </c>
      <c r="AH1857" s="100" t="s">
        <v>1240</v>
      </c>
      <c r="AI1857" s="100" t="s">
        <v>1649</v>
      </c>
      <c r="AJ1857">
        <f t="shared" si="119"/>
        <v>7</v>
      </c>
      <c r="AK1857" t="str">
        <f t="shared" si="117"/>
        <v>Not Include</v>
      </c>
      <c r="AN1857" t="s">
        <v>724</v>
      </c>
    </row>
    <row r="1858" spans="31:40">
      <c r="AE1858" t="str">
        <f t="shared" si="118"/>
        <v>Not includedNot Include8</v>
      </c>
      <c r="AF1858" t="str">
        <f t="shared" ref="AF1858:AF1921" si="120">IFERROR(VLOOKUP(AG1858,$Z$4:$AA$17,2,FALSE),"Not included")</f>
        <v>Not included</v>
      </c>
      <c r="AG1858" s="100" t="s">
        <v>469</v>
      </c>
      <c r="AH1858" s="100" t="s">
        <v>1240</v>
      </c>
      <c r="AI1858" s="100" t="s">
        <v>1650</v>
      </c>
      <c r="AJ1858">
        <f t="shared" si="119"/>
        <v>8</v>
      </c>
      <c r="AK1858" t="str">
        <f t="shared" ref="AK1858:AK1921" si="121">IF(AF1858="Not included","Not Include",VLOOKUP(AH1858,$AN$3:$AQ$104,3,FALSE))</f>
        <v>Not Include</v>
      </c>
      <c r="AN1858" t="s">
        <v>724</v>
      </c>
    </row>
    <row r="1859" spans="31:40">
      <c r="AE1859" t="str">
        <f t="shared" ref="AE1859:AE1922" si="122">AF1859&amp;AK1859&amp;AJ1859</f>
        <v>Not includedNot Include9</v>
      </c>
      <c r="AF1859" t="str">
        <f t="shared" si="120"/>
        <v>Not included</v>
      </c>
      <c r="AG1859" s="100" t="s">
        <v>469</v>
      </c>
      <c r="AH1859" s="100" t="s">
        <v>1240</v>
      </c>
      <c r="AI1859" s="100" t="s">
        <v>736</v>
      </c>
      <c r="AJ1859">
        <f t="shared" ref="AJ1859:AJ1922" si="123">IF(AND(AG1859=AG1858,AH1859=AH1858),AJ1858+1,1)</f>
        <v>9</v>
      </c>
      <c r="AK1859" t="str">
        <f t="shared" si="121"/>
        <v>Not Include</v>
      </c>
      <c r="AN1859" t="s">
        <v>724</v>
      </c>
    </row>
    <row r="1860" spans="31:40">
      <c r="AE1860" t="str">
        <f t="shared" si="122"/>
        <v>Not includedNot Include10</v>
      </c>
      <c r="AF1860" t="str">
        <f t="shared" si="120"/>
        <v>Not included</v>
      </c>
      <c r="AG1860" s="100" t="s">
        <v>469</v>
      </c>
      <c r="AH1860" s="100" t="s">
        <v>1240</v>
      </c>
      <c r="AI1860" s="100" t="s">
        <v>1195</v>
      </c>
      <c r="AJ1860">
        <f t="shared" si="123"/>
        <v>10</v>
      </c>
      <c r="AK1860" t="str">
        <f t="shared" si="121"/>
        <v>Not Include</v>
      </c>
      <c r="AN1860" t="s">
        <v>724</v>
      </c>
    </row>
    <row r="1861" spans="31:40">
      <c r="AE1861" t="str">
        <f t="shared" si="122"/>
        <v>Not includedNot Include11</v>
      </c>
      <c r="AF1861" t="str">
        <f t="shared" si="120"/>
        <v>Not included</v>
      </c>
      <c r="AG1861" s="100" t="s">
        <v>469</v>
      </c>
      <c r="AH1861" s="100" t="s">
        <v>1240</v>
      </c>
      <c r="AI1861" s="100" t="s">
        <v>744</v>
      </c>
      <c r="AJ1861">
        <f t="shared" si="123"/>
        <v>11</v>
      </c>
      <c r="AK1861" t="str">
        <f t="shared" si="121"/>
        <v>Not Include</v>
      </c>
      <c r="AN1861" t="s">
        <v>724</v>
      </c>
    </row>
    <row r="1862" spans="31:40">
      <c r="AE1862" t="str">
        <f t="shared" si="122"/>
        <v>Not includedNot Include12</v>
      </c>
      <c r="AF1862" t="str">
        <f t="shared" si="120"/>
        <v>Not included</v>
      </c>
      <c r="AG1862" s="100" t="s">
        <v>469</v>
      </c>
      <c r="AH1862" s="100" t="s">
        <v>1240</v>
      </c>
      <c r="AI1862" s="100" t="s">
        <v>363</v>
      </c>
      <c r="AJ1862">
        <f t="shared" si="123"/>
        <v>12</v>
      </c>
      <c r="AK1862" t="str">
        <f t="shared" si="121"/>
        <v>Not Include</v>
      </c>
      <c r="AN1862" t="s">
        <v>724</v>
      </c>
    </row>
    <row r="1863" spans="31:40">
      <c r="AE1863" t="str">
        <f t="shared" si="122"/>
        <v>Not includedNot Include13</v>
      </c>
      <c r="AF1863" t="str">
        <f t="shared" si="120"/>
        <v>Not included</v>
      </c>
      <c r="AG1863" s="100" t="s">
        <v>469</v>
      </c>
      <c r="AH1863" s="100" t="s">
        <v>1240</v>
      </c>
      <c r="AI1863" s="100" t="s">
        <v>1652</v>
      </c>
      <c r="AJ1863">
        <f t="shared" si="123"/>
        <v>13</v>
      </c>
      <c r="AK1863" t="str">
        <f t="shared" si="121"/>
        <v>Not Include</v>
      </c>
      <c r="AN1863" t="s">
        <v>724</v>
      </c>
    </row>
    <row r="1864" spans="31:40">
      <c r="AE1864" t="str">
        <f t="shared" si="122"/>
        <v>Not includedNot Include14</v>
      </c>
      <c r="AF1864" t="str">
        <f t="shared" si="120"/>
        <v>Not included</v>
      </c>
      <c r="AG1864" s="100" t="s">
        <v>469</v>
      </c>
      <c r="AH1864" s="100" t="s">
        <v>1240</v>
      </c>
      <c r="AI1864" s="100" t="s">
        <v>319</v>
      </c>
      <c r="AJ1864">
        <f t="shared" si="123"/>
        <v>14</v>
      </c>
      <c r="AK1864" t="str">
        <f t="shared" si="121"/>
        <v>Not Include</v>
      </c>
      <c r="AN1864" t="s">
        <v>724</v>
      </c>
    </row>
    <row r="1865" spans="31:40">
      <c r="AE1865" t="str">
        <f t="shared" si="122"/>
        <v>Not includedNot Include15</v>
      </c>
      <c r="AF1865" t="str">
        <f t="shared" si="120"/>
        <v>Not included</v>
      </c>
      <c r="AG1865" s="100" t="s">
        <v>469</v>
      </c>
      <c r="AH1865" s="100" t="s">
        <v>1240</v>
      </c>
      <c r="AI1865" s="100" t="s">
        <v>1511</v>
      </c>
      <c r="AJ1865">
        <f t="shared" si="123"/>
        <v>15</v>
      </c>
      <c r="AK1865" t="str">
        <f t="shared" si="121"/>
        <v>Not Include</v>
      </c>
      <c r="AN1865" t="s">
        <v>724</v>
      </c>
    </row>
    <row r="1866" spans="31:40">
      <c r="AE1866" t="str">
        <f t="shared" si="122"/>
        <v>Not includedNot Include16</v>
      </c>
      <c r="AF1866" t="str">
        <f t="shared" si="120"/>
        <v>Not included</v>
      </c>
      <c r="AG1866" s="100" t="s">
        <v>469</v>
      </c>
      <c r="AH1866" s="100" t="s">
        <v>1240</v>
      </c>
      <c r="AI1866" s="100" t="s">
        <v>1654</v>
      </c>
      <c r="AJ1866">
        <f t="shared" si="123"/>
        <v>16</v>
      </c>
      <c r="AK1866" t="str">
        <f t="shared" si="121"/>
        <v>Not Include</v>
      </c>
      <c r="AN1866" t="s">
        <v>724</v>
      </c>
    </row>
    <row r="1867" spans="31:40">
      <c r="AE1867" t="str">
        <f t="shared" si="122"/>
        <v>Not includedNot Include17</v>
      </c>
      <c r="AF1867" t="str">
        <f t="shared" si="120"/>
        <v>Not included</v>
      </c>
      <c r="AG1867" s="100" t="s">
        <v>469</v>
      </c>
      <c r="AH1867" s="100" t="s">
        <v>1240</v>
      </c>
      <c r="AI1867" s="100" t="s">
        <v>994</v>
      </c>
      <c r="AJ1867">
        <f t="shared" si="123"/>
        <v>17</v>
      </c>
      <c r="AK1867" t="str">
        <f t="shared" si="121"/>
        <v>Not Include</v>
      </c>
      <c r="AN1867" t="s">
        <v>724</v>
      </c>
    </row>
    <row r="1868" spans="31:40">
      <c r="AE1868" t="str">
        <f t="shared" si="122"/>
        <v>Not includedNot Include18</v>
      </c>
      <c r="AF1868" t="str">
        <f t="shared" si="120"/>
        <v>Not included</v>
      </c>
      <c r="AG1868" s="100" t="s">
        <v>469</v>
      </c>
      <c r="AH1868" s="100" t="s">
        <v>1240</v>
      </c>
      <c r="AI1868" s="100" t="s">
        <v>1513</v>
      </c>
      <c r="AJ1868">
        <f t="shared" si="123"/>
        <v>18</v>
      </c>
      <c r="AK1868" t="str">
        <f t="shared" si="121"/>
        <v>Not Include</v>
      </c>
      <c r="AN1868" t="s">
        <v>724</v>
      </c>
    </row>
    <row r="1869" spans="31:40">
      <c r="AE1869" t="str">
        <f t="shared" si="122"/>
        <v>Not includedNot Include19</v>
      </c>
      <c r="AF1869" t="str">
        <f t="shared" si="120"/>
        <v>Not included</v>
      </c>
      <c r="AG1869" s="100" t="s">
        <v>469</v>
      </c>
      <c r="AH1869" s="100" t="s">
        <v>1240</v>
      </c>
      <c r="AI1869" s="100" t="s">
        <v>760</v>
      </c>
      <c r="AJ1869">
        <f t="shared" si="123"/>
        <v>19</v>
      </c>
      <c r="AK1869" t="str">
        <f t="shared" si="121"/>
        <v>Not Include</v>
      </c>
      <c r="AN1869" t="s">
        <v>724</v>
      </c>
    </row>
    <row r="1870" spans="31:40">
      <c r="AE1870" t="str">
        <f t="shared" si="122"/>
        <v>Not includedNot Include20</v>
      </c>
      <c r="AF1870" t="str">
        <f t="shared" si="120"/>
        <v>Not included</v>
      </c>
      <c r="AG1870" s="100" t="s">
        <v>469</v>
      </c>
      <c r="AH1870" s="100" t="s">
        <v>1240</v>
      </c>
      <c r="AI1870" s="100" t="s">
        <v>287</v>
      </c>
      <c r="AJ1870">
        <f t="shared" si="123"/>
        <v>20</v>
      </c>
      <c r="AK1870" t="str">
        <f t="shared" si="121"/>
        <v>Not Include</v>
      </c>
      <c r="AN1870" t="s">
        <v>724</v>
      </c>
    </row>
    <row r="1871" spans="31:40">
      <c r="AE1871" t="str">
        <f t="shared" si="122"/>
        <v>Not includedNot Include21</v>
      </c>
      <c r="AF1871" t="str">
        <f t="shared" si="120"/>
        <v>Not included</v>
      </c>
      <c r="AG1871" s="100" t="s">
        <v>469</v>
      </c>
      <c r="AH1871" s="100" t="s">
        <v>1240</v>
      </c>
      <c r="AI1871" s="100" t="s">
        <v>1253</v>
      </c>
      <c r="AJ1871">
        <f t="shared" si="123"/>
        <v>21</v>
      </c>
      <c r="AK1871" t="str">
        <f t="shared" si="121"/>
        <v>Not Include</v>
      </c>
      <c r="AN1871" t="s">
        <v>724</v>
      </c>
    </row>
    <row r="1872" spans="31:40">
      <c r="AE1872" t="str">
        <f t="shared" si="122"/>
        <v>Not includedNot Include22</v>
      </c>
      <c r="AF1872" t="str">
        <f t="shared" si="120"/>
        <v>Not included</v>
      </c>
      <c r="AG1872" s="100" t="s">
        <v>469</v>
      </c>
      <c r="AH1872" s="100" t="s">
        <v>1240</v>
      </c>
      <c r="AI1872" s="100" t="s">
        <v>1012</v>
      </c>
      <c r="AJ1872">
        <f t="shared" si="123"/>
        <v>22</v>
      </c>
      <c r="AK1872" t="str">
        <f t="shared" si="121"/>
        <v>Not Include</v>
      </c>
      <c r="AN1872" t="s">
        <v>724</v>
      </c>
    </row>
    <row r="1873" spans="31:40">
      <c r="AE1873" t="str">
        <f t="shared" si="122"/>
        <v>Not includedNot Include23</v>
      </c>
      <c r="AF1873" t="str">
        <f t="shared" si="120"/>
        <v>Not included</v>
      </c>
      <c r="AG1873" s="100" t="s">
        <v>469</v>
      </c>
      <c r="AH1873" s="100" t="s">
        <v>1240</v>
      </c>
      <c r="AI1873" s="100" t="s">
        <v>933</v>
      </c>
      <c r="AJ1873">
        <f t="shared" si="123"/>
        <v>23</v>
      </c>
      <c r="AK1873" t="str">
        <f t="shared" si="121"/>
        <v>Not Include</v>
      </c>
      <c r="AN1873" t="s">
        <v>724</v>
      </c>
    </row>
    <row r="1874" spans="31:40">
      <c r="AE1874" t="str">
        <f t="shared" si="122"/>
        <v>Not includedNot Include24</v>
      </c>
      <c r="AF1874" t="str">
        <f t="shared" si="120"/>
        <v>Not included</v>
      </c>
      <c r="AG1874" s="100" t="s">
        <v>469</v>
      </c>
      <c r="AH1874" s="100" t="s">
        <v>1240</v>
      </c>
      <c r="AI1874" s="100" t="s">
        <v>1323</v>
      </c>
      <c r="AJ1874">
        <f t="shared" si="123"/>
        <v>24</v>
      </c>
      <c r="AK1874" t="str">
        <f t="shared" si="121"/>
        <v>Not Include</v>
      </c>
      <c r="AN1874" t="s">
        <v>724</v>
      </c>
    </row>
    <row r="1875" spans="31:40">
      <c r="AE1875" t="str">
        <f t="shared" si="122"/>
        <v>Not includedNot Include25</v>
      </c>
      <c r="AF1875" t="str">
        <f t="shared" si="120"/>
        <v>Not included</v>
      </c>
      <c r="AG1875" s="100" t="s">
        <v>469</v>
      </c>
      <c r="AH1875" s="100" t="s">
        <v>1240</v>
      </c>
      <c r="AI1875" s="100" t="s">
        <v>1609</v>
      </c>
      <c r="AJ1875">
        <f t="shared" si="123"/>
        <v>25</v>
      </c>
      <c r="AK1875" t="str">
        <f t="shared" si="121"/>
        <v>Not Include</v>
      </c>
      <c r="AN1875" t="s">
        <v>724</v>
      </c>
    </row>
    <row r="1876" spans="31:40">
      <c r="AE1876" t="str">
        <f t="shared" si="122"/>
        <v>Not includedNot Include26</v>
      </c>
      <c r="AF1876" t="str">
        <f t="shared" si="120"/>
        <v>Not included</v>
      </c>
      <c r="AG1876" s="100" t="s">
        <v>469</v>
      </c>
      <c r="AH1876" s="100" t="s">
        <v>1240</v>
      </c>
      <c r="AI1876" s="100" t="s">
        <v>849</v>
      </c>
      <c r="AJ1876">
        <f t="shared" si="123"/>
        <v>26</v>
      </c>
      <c r="AK1876" t="str">
        <f t="shared" si="121"/>
        <v>Not Include</v>
      </c>
      <c r="AN1876" t="s">
        <v>724</v>
      </c>
    </row>
    <row r="1877" spans="31:40">
      <c r="AE1877" t="str">
        <f t="shared" si="122"/>
        <v>Not includedNot Include27</v>
      </c>
      <c r="AF1877" t="str">
        <f t="shared" si="120"/>
        <v>Not included</v>
      </c>
      <c r="AG1877" s="100" t="s">
        <v>469</v>
      </c>
      <c r="AH1877" s="100" t="s">
        <v>1240</v>
      </c>
      <c r="AI1877" s="100" t="s">
        <v>265</v>
      </c>
      <c r="AJ1877">
        <f t="shared" si="123"/>
        <v>27</v>
      </c>
      <c r="AK1877" t="str">
        <f t="shared" si="121"/>
        <v>Not Include</v>
      </c>
      <c r="AN1877" t="s">
        <v>724</v>
      </c>
    </row>
    <row r="1878" spans="31:40">
      <c r="AE1878" t="str">
        <f t="shared" si="122"/>
        <v>Not includedNot Include28</v>
      </c>
      <c r="AF1878" t="str">
        <f t="shared" si="120"/>
        <v>Not included</v>
      </c>
      <c r="AG1878" s="100" t="s">
        <v>469</v>
      </c>
      <c r="AH1878" s="100" t="s">
        <v>1240</v>
      </c>
      <c r="AI1878" s="100" t="s">
        <v>1664</v>
      </c>
      <c r="AJ1878">
        <f t="shared" si="123"/>
        <v>28</v>
      </c>
      <c r="AK1878" t="str">
        <f t="shared" si="121"/>
        <v>Not Include</v>
      </c>
      <c r="AN1878" t="s">
        <v>724</v>
      </c>
    </row>
    <row r="1879" spans="31:40">
      <c r="AE1879" t="str">
        <f t="shared" si="122"/>
        <v>Not includedNot Include29</v>
      </c>
      <c r="AF1879" t="str">
        <f t="shared" si="120"/>
        <v>Not included</v>
      </c>
      <c r="AG1879" s="100" t="s">
        <v>469</v>
      </c>
      <c r="AH1879" s="100" t="s">
        <v>1240</v>
      </c>
      <c r="AI1879" s="100" t="s">
        <v>1666</v>
      </c>
      <c r="AJ1879">
        <f t="shared" si="123"/>
        <v>29</v>
      </c>
      <c r="AK1879" t="str">
        <f t="shared" si="121"/>
        <v>Not Include</v>
      </c>
      <c r="AN1879" t="s">
        <v>724</v>
      </c>
    </row>
    <row r="1880" spans="31:40">
      <c r="AE1880" t="str">
        <f t="shared" si="122"/>
        <v>Not includedNot Include30</v>
      </c>
      <c r="AF1880" t="str">
        <f t="shared" si="120"/>
        <v>Not included</v>
      </c>
      <c r="AG1880" s="100" t="s">
        <v>469</v>
      </c>
      <c r="AH1880" s="100" t="s">
        <v>1240</v>
      </c>
      <c r="AI1880" s="100" t="s">
        <v>1120</v>
      </c>
      <c r="AJ1880">
        <f t="shared" si="123"/>
        <v>30</v>
      </c>
      <c r="AK1880" t="str">
        <f t="shared" si="121"/>
        <v>Not Include</v>
      </c>
      <c r="AN1880" t="s">
        <v>724</v>
      </c>
    </row>
    <row r="1881" spans="31:40">
      <c r="AE1881" t="str">
        <f t="shared" si="122"/>
        <v>Not includedNot Include31</v>
      </c>
      <c r="AF1881" t="str">
        <f t="shared" si="120"/>
        <v>Not included</v>
      </c>
      <c r="AG1881" s="100" t="s">
        <v>469</v>
      </c>
      <c r="AH1881" s="100" t="s">
        <v>1240</v>
      </c>
      <c r="AI1881" s="100" t="s">
        <v>1668</v>
      </c>
      <c r="AJ1881">
        <f t="shared" si="123"/>
        <v>31</v>
      </c>
      <c r="AK1881" t="str">
        <f t="shared" si="121"/>
        <v>Not Include</v>
      </c>
      <c r="AN1881" t="s">
        <v>724</v>
      </c>
    </row>
    <row r="1882" spans="31:40">
      <c r="AE1882" t="str">
        <f t="shared" si="122"/>
        <v>Not includedNot Include32</v>
      </c>
      <c r="AF1882" t="str">
        <f t="shared" si="120"/>
        <v>Not included</v>
      </c>
      <c r="AG1882" s="100" t="s">
        <v>469</v>
      </c>
      <c r="AH1882" s="100" t="s">
        <v>1240</v>
      </c>
      <c r="AI1882" s="100" t="s">
        <v>1669</v>
      </c>
      <c r="AJ1882">
        <f t="shared" si="123"/>
        <v>32</v>
      </c>
      <c r="AK1882" t="str">
        <f t="shared" si="121"/>
        <v>Not Include</v>
      </c>
      <c r="AN1882" t="s">
        <v>724</v>
      </c>
    </row>
    <row r="1883" spans="31:40">
      <c r="AE1883" t="str">
        <f t="shared" si="122"/>
        <v>Not includedNot Include33</v>
      </c>
      <c r="AF1883" t="str">
        <f t="shared" si="120"/>
        <v>Not included</v>
      </c>
      <c r="AG1883" s="100" t="s">
        <v>469</v>
      </c>
      <c r="AH1883" s="100" t="s">
        <v>1240</v>
      </c>
      <c r="AI1883" s="100" t="s">
        <v>774</v>
      </c>
      <c r="AJ1883">
        <f t="shared" si="123"/>
        <v>33</v>
      </c>
      <c r="AK1883" t="str">
        <f t="shared" si="121"/>
        <v>Not Include</v>
      </c>
      <c r="AN1883" t="s">
        <v>724</v>
      </c>
    </row>
    <row r="1884" spans="31:40">
      <c r="AE1884" t="str">
        <f t="shared" si="122"/>
        <v>Not includedNot Include34</v>
      </c>
      <c r="AF1884" t="str">
        <f t="shared" si="120"/>
        <v>Not included</v>
      </c>
      <c r="AG1884" s="100" t="s">
        <v>469</v>
      </c>
      <c r="AH1884" s="100" t="s">
        <v>1240</v>
      </c>
      <c r="AI1884" s="100" t="s">
        <v>1670</v>
      </c>
      <c r="AJ1884">
        <f t="shared" si="123"/>
        <v>34</v>
      </c>
      <c r="AK1884" t="str">
        <f t="shared" si="121"/>
        <v>Not Include</v>
      </c>
      <c r="AN1884" t="s">
        <v>724</v>
      </c>
    </row>
    <row r="1885" spans="31:40">
      <c r="AE1885" t="str">
        <f t="shared" si="122"/>
        <v>Not includedNot Include35</v>
      </c>
      <c r="AF1885" t="str">
        <f t="shared" si="120"/>
        <v>Not included</v>
      </c>
      <c r="AG1885" s="100" t="s">
        <v>469</v>
      </c>
      <c r="AH1885" s="100" t="s">
        <v>1240</v>
      </c>
      <c r="AI1885" s="100" t="s">
        <v>1672</v>
      </c>
      <c r="AJ1885">
        <f t="shared" si="123"/>
        <v>35</v>
      </c>
      <c r="AK1885" t="str">
        <f t="shared" si="121"/>
        <v>Not Include</v>
      </c>
      <c r="AN1885" t="s">
        <v>724</v>
      </c>
    </row>
    <row r="1886" spans="31:40">
      <c r="AE1886" t="str">
        <f t="shared" si="122"/>
        <v>Not includedNot Include36</v>
      </c>
      <c r="AF1886" t="str">
        <f t="shared" si="120"/>
        <v>Not included</v>
      </c>
      <c r="AG1886" s="100" t="s">
        <v>469</v>
      </c>
      <c r="AH1886" s="100" t="s">
        <v>1240</v>
      </c>
      <c r="AI1886" s="100" t="s">
        <v>1673</v>
      </c>
      <c r="AJ1886">
        <f t="shared" si="123"/>
        <v>36</v>
      </c>
      <c r="AK1886" t="str">
        <f t="shared" si="121"/>
        <v>Not Include</v>
      </c>
      <c r="AN1886" t="s">
        <v>724</v>
      </c>
    </row>
    <row r="1887" spans="31:40">
      <c r="AE1887" t="str">
        <f t="shared" si="122"/>
        <v>Not includedNot Include37</v>
      </c>
      <c r="AF1887" t="str">
        <f t="shared" si="120"/>
        <v>Not included</v>
      </c>
      <c r="AG1887" s="100" t="s">
        <v>469</v>
      </c>
      <c r="AH1887" s="100" t="s">
        <v>1240</v>
      </c>
      <c r="AI1887" s="100" t="s">
        <v>1620</v>
      </c>
      <c r="AJ1887">
        <f t="shared" si="123"/>
        <v>37</v>
      </c>
      <c r="AK1887" t="str">
        <f t="shared" si="121"/>
        <v>Not Include</v>
      </c>
      <c r="AN1887" t="s">
        <v>724</v>
      </c>
    </row>
    <row r="1888" spans="31:40">
      <c r="AE1888" t="str">
        <f t="shared" si="122"/>
        <v>Not includedNot Include38</v>
      </c>
      <c r="AF1888" t="str">
        <f t="shared" si="120"/>
        <v>Not included</v>
      </c>
      <c r="AG1888" s="100" t="s">
        <v>469</v>
      </c>
      <c r="AH1888" s="100" t="s">
        <v>1240</v>
      </c>
      <c r="AI1888" s="100" t="s">
        <v>1036</v>
      </c>
      <c r="AJ1888">
        <f t="shared" si="123"/>
        <v>38</v>
      </c>
      <c r="AK1888" t="str">
        <f t="shared" si="121"/>
        <v>Not Include</v>
      </c>
      <c r="AN1888" t="s">
        <v>724</v>
      </c>
    </row>
    <row r="1889" spans="31:40">
      <c r="AE1889" t="str">
        <f t="shared" si="122"/>
        <v>Not includedNot Include39</v>
      </c>
      <c r="AF1889" t="str">
        <f t="shared" si="120"/>
        <v>Not included</v>
      </c>
      <c r="AG1889" s="100" t="s">
        <v>469</v>
      </c>
      <c r="AH1889" s="100" t="s">
        <v>1240</v>
      </c>
      <c r="AI1889" s="100" t="s">
        <v>407</v>
      </c>
      <c r="AJ1889">
        <f t="shared" si="123"/>
        <v>39</v>
      </c>
      <c r="AK1889" t="str">
        <f t="shared" si="121"/>
        <v>Not Include</v>
      </c>
      <c r="AN1889" t="s">
        <v>724</v>
      </c>
    </row>
    <row r="1890" spans="31:40">
      <c r="AE1890" t="str">
        <f t="shared" si="122"/>
        <v>Not includedNot Include40</v>
      </c>
      <c r="AF1890" t="str">
        <f t="shared" si="120"/>
        <v>Not included</v>
      </c>
      <c r="AG1890" s="100" t="s">
        <v>469</v>
      </c>
      <c r="AH1890" s="100" t="s">
        <v>1240</v>
      </c>
      <c r="AI1890" s="100" t="s">
        <v>859</v>
      </c>
      <c r="AJ1890">
        <f t="shared" si="123"/>
        <v>40</v>
      </c>
      <c r="AK1890" t="str">
        <f t="shared" si="121"/>
        <v>Not Include</v>
      </c>
      <c r="AN1890" t="s">
        <v>724</v>
      </c>
    </row>
    <row r="1891" spans="31:40">
      <c r="AE1891" t="str">
        <f t="shared" si="122"/>
        <v>Not includedNot Include41</v>
      </c>
      <c r="AF1891" t="str">
        <f t="shared" si="120"/>
        <v>Not included</v>
      </c>
      <c r="AG1891" s="100" t="s">
        <v>469</v>
      </c>
      <c r="AH1891" s="100" t="s">
        <v>1240</v>
      </c>
      <c r="AI1891" s="100" t="s">
        <v>1544</v>
      </c>
      <c r="AJ1891">
        <f t="shared" si="123"/>
        <v>41</v>
      </c>
      <c r="AK1891" t="str">
        <f t="shared" si="121"/>
        <v>Not Include</v>
      </c>
      <c r="AN1891" t="s">
        <v>724</v>
      </c>
    </row>
    <row r="1892" spans="31:40">
      <c r="AE1892" t="str">
        <f t="shared" si="122"/>
        <v>Not includedNot Include42</v>
      </c>
      <c r="AF1892" t="str">
        <f t="shared" si="120"/>
        <v>Not included</v>
      </c>
      <c r="AG1892" s="100" t="s">
        <v>469</v>
      </c>
      <c r="AH1892" s="100" t="s">
        <v>1240</v>
      </c>
      <c r="AI1892" s="100" t="s">
        <v>863</v>
      </c>
      <c r="AJ1892">
        <f t="shared" si="123"/>
        <v>42</v>
      </c>
      <c r="AK1892" t="str">
        <f t="shared" si="121"/>
        <v>Not Include</v>
      </c>
      <c r="AN1892" t="s">
        <v>724</v>
      </c>
    </row>
    <row r="1893" spans="31:40">
      <c r="AE1893" t="str">
        <f t="shared" si="122"/>
        <v>Not includedNot Include43</v>
      </c>
      <c r="AF1893" t="str">
        <f t="shared" si="120"/>
        <v>Not included</v>
      </c>
      <c r="AG1893" s="100" t="s">
        <v>469</v>
      </c>
      <c r="AH1893" s="100" t="s">
        <v>1240</v>
      </c>
      <c r="AI1893" s="100" t="s">
        <v>1679</v>
      </c>
      <c r="AJ1893">
        <f t="shared" si="123"/>
        <v>43</v>
      </c>
      <c r="AK1893" t="str">
        <f t="shared" si="121"/>
        <v>Not Include</v>
      </c>
      <c r="AN1893" t="s">
        <v>724</v>
      </c>
    </row>
    <row r="1894" spans="31:40">
      <c r="AE1894" t="str">
        <f t="shared" si="122"/>
        <v>Not includedNot Include44</v>
      </c>
      <c r="AF1894" t="str">
        <f t="shared" si="120"/>
        <v>Not included</v>
      </c>
      <c r="AG1894" s="100" t="s">
        <v>469</v>
      </c>
      <c r="AH1894" s="100" t="s">
        <v>1240</v>
      </c>
      <c r="AI1894" s="100" t="s">
        <v>1284</v>
      </c>
      <c r="AJ1894">
        <f t="shared" si="123"/>
        <v>44</v>
      </c>
      <c r="AK1894" t="str">
        <f t="shared" si="121"/>
        <v>Not Include</v>
      </c>
      <c r="AN1894" t="s">
        <v>724</v>
      </c>
    </row>
    <row r="1895" spans="31:40">
      <c r="AE1895" t="str">
        <f t="shared" si="122"/>
        <v>Not includedNot Include45</v>
      </c>
      <c r="AF1895" t="str">
        <f t="shared" si="120"/>
        <v>Not included</v>
      </c>
      <c r="AG1895" s="100" t="s">
        <v>469</v>
      </c>
      <c r="AH1895" s="100" t="s">
        <v>1240</v>
      </c>
      <c r="AI1895" s="100" t="s">
        <v>379</v>
      </c>
      <c r="AJ1895">
        <f t="shared" si="123"/>
        <v>45</v>
      </c>
      <c r="AK1895" t="str">
        <f t="shared" si="121"/>
        <v>Not Include</v>
      </c>
      <c r="AN1895" t="s">
        <v>724</v>
      </c>
    </row>
    <row r="1896" spans="31:40">
      <c r="AE1896" t="str">
        <f t="shared" si="122"/>
        <v>Not includedNot Include46</v>
      </c>
      <c r="AF1896" t="str">
        <f t="shared" si="120"/>
        <v>Not included</v>
      </c>
      <c r="AG1896" s="100" t="s">
        <v>469</v>
      </c>
      <c r="AH1896" s="100" t="s">
        <v>1240</v>
      </c>
      <c r="AI1896" s="100" t="s">
        <v>1288</v>
      </c>
      <c r="AJ1896">
        <f t="shared" si="123"/>
        <v>46</v>
      </c>
      <c r="AK1896" t="str">
        <f t="shared" si="121"/>
        <v>Not Include</v>
      </c>
      <c r="AN1896" t="s">
        <v>724</v>
      </c>
    </row>
    <row r="1897" spans="31:40">
      <c r="AE1897" t="str">
        <f t="shared" si="122"/>
        <v>Not includedNot Include47</v>
      </c>
      <c r="AF1897" t="str">
        <f t="shared" si="120"/>
        <v>Not included</v>
      </c>
      <c r="AG1897" s="100" t="s">
        <v>469</v>
      </c>
      <c r="AH1897" s="100" t="s">
        <v>1240</v>
      </c>
      <c r="AI1897" s="100" t="s">
        <v>1681</v>
      </c>
      <c r="AJ1897">
        <f t="shared" si="123"/>
        <v>47</v>
      </c>
      <c r="AK1897" t="str">
        <f t="shared" si="121"/>
        <v>Not Include</v>
      </c>
      <c r="AN1897" t="s">
        <v>724</v>
      </c>
    </row>
    <row r="1898" spans="31:40">
      <c r="AE1898" t="str">
        <f t="shared" si="122"/>
        <v>Not includedNot Include48</v>
      </c>
      <c r="AF1898" t="str">
        <f t="shared" si="120"/>
        <v>Not included</v>
      </c>
      <c r="AG1898" s="100" t="s">
        <v>469</v>
      </c>
      <c r="AH1898" s="100" t="s">
        <v>1240</v>
      </c>
      <c r="AI1898" s="100" t="s">
        <v>1682</v>
      </c>
      <c r="AJ1898">
        <f t="shared" si="123"/>
        <v>48</v>
      </c>
      <c r="AK1898" t="str">
        <f t="shared" si="121"/>
        <v>Not Include</v>
      </c>
      <c r="AN1898" t="s">
        <v>724</v>
      </c>
    </row>
    <row r="1899" spans="31:40">
      <c r="AE1899" t="str">
        <f t="shared" si="122"/>
        <v>Not includedNot Include49</v>
      </c>
      <c r="AF1899" t="str">
        <f t="shared" si="120"/>
        <v>Not included</v>
      </c>
      <c r="AG1899" s="100" t="s">
        <v>469</v>
      </c>
      <c r="AH1899" s="100" t="s">
        <v>1240</v>
      </c>
      <c r="AI1899" s="100" t="s">
        <v>335</v>
      </c>
      <c r="AJ1899">
        <f t="shared" si="123"/>
        <v>49</v>
      </c>
      <c r="AK1899" t="str">
        <f t="shared" si="121"/>
        <v>Not Include</v>
      </c>
      <c r="AN1899" t="s">
        <v>724</v>
      </c>
    </row>
    <row r="1900" spans="31:40">
      <c r="AE1900" t="str">
        <f t="shared" si="122"/>
        <v>Not includedNot Include50</v>
      </c>
      <c r="AF1900" t="str">
        <f t="shared" si="120"/>
        <v>Not included</v>
      </c>
      <c r="AG1900" s="100" t="s">
        <v>469</v>
      </c>
      <c r="AH1900" s="100" t="s">
        <v>1240</v>
      </c>
      <c r="AI1900" s="100" t="s">
        <v>111</v>
      </c>
      <c r="AJ1900">
        <f t="shared" si="123"/>
        <v>50</v>
      </c>
      <c r="AK1900" t="str">
        <f t="shared" si="121"/>
        <v>Not Include</v>
      </c>
      <c r="AN1900" t="s">
        <v>724</v>
      </c>
    </row>
    <row r="1901" spans="31:40">
      <c r="AE1901" t="str">
        <f t="shared" si="122"/>
        <v>Not includedNot Include51</v>
      </c>
      <c r="AF1901" t="str">
        <f t="shared" si="120"/>
        <v>Not included</v>
      </c>
      <c r="AG1901" s="100" t="s">
        <v>469</v>
      </c>
      <c r="AH1901" s="100" t="s">
        <v>1240</v>
      </c>
      <c r="AI1901" s="100" t="s">
        <v>1062</v>
      </c>
      <c r="AJ1901">
        <f t="shared" si="123"/>
        <v>51</v>
      </c>
      <c r="AK1901" t="str">
        <f t="shared" si="121"/>
        <v>Not Include</v>
      </c>
      <c r="AN1901" t="s">
        <v>724</v>
      </c>
    </row>
    <row r="1902" spans="31:40">
      <c r="AE1902" t="str">
        <f t="shared" si="122"/>
        <v>Not includedNot Include52</v>
      </c>
      <c r="AF1902" t="str">
        <f t="shared" si="120"/>
        <v>Not included</v>
      </c>
      <c r="AG1902" s="100" t="s">
        <v>469</v>
      </c>
      <c r="AH1902" s="100" t="s">
        <v>1240</v>
      </c>
      <c r="AI1902" s="100" t="s">
        <v>1063</v>
      </c>
      <c r="AJ1902">
        <f t="shared" si="123"/>
        <v>52</v>
      </c>
      <c r="AK1902" t="str">
        <f t="shared" si="121"/>
        <v>Not Include</v>
      </c>
      <c r="AN1902" t="s">
        <v>724</v>
      </c>
    </row>
    <row r="1903" spans="31:40">
      <c r="AE1903" t="str">
        <f t="shared" si="122"/>
        <v>Not includedNot Include53</v>
      </c>
      <c r="AF1903" t="str">
        <f t="shared" si="120"/>
        <v>Not included</v>
      </c>
      <c r="AG1903" s="100" t="s">
        <v>469</v>
      </c>
      <c r="AH1903" s="100" t="s">
        <v>1240</v>
      </c>
      <c r="AI1903" s="100" t="s">
        <v>1064</v>
      </c>
      <c r="AJ1903">
        <f t="shared" si="123"/>
        <v>53</v>
      </c>
      <c r="AK1903" t="str">
        <f t="shared" si="121"/>
        <v>Not Include</v>
      </c>
      <c r="AN1903" t="s">
        <v>724</v>
      </c>
    </row>
    <row r="1904" spans="31:40">
      <c r="AE1904" t="str">
        <f t="shared" si="122"/>
        <v>Not includedNot Include54</v>
      </c>
      <c r="AF1904" t="str">
        <f t="shared" si="120"/>
        <v>Not included</v>
      </c>
      <c r="AG1904" s="100" t="s">
        <v>469</v>
      </c>
      <c r="AH1904" s="100" t="s">
        <v>1240</v>
      </c>
      <c r="AI1904" s="100" t="s">
        <v>1410</v>
      </c>
      <c r="AJ1904">
        <f t="shared" si="123"/>
        <v>54</v>
      </c>
      <c r="AK1904" t="str">
        <f t="shared" si="121"/>
        <v>Not Include</v>
      </c>
      <c r="AN1904" t="s">
        <v>724</v>
      </c>
    </row>
    <row r="1905" spans="31:40">
      <c r="AE1905" t="str">
        <f t="shared" si="122"/>
        <v>Not includedNot Include1</v>
      </c>
      <c r="AF1905" t="str">
        <f t="shared" si="120"/>
        <v>Not included</v>
      </c>
      <c r="AG1905" s="100" t="s">
        <v>470</v>
      </c>
      <c r="AH1905" s="100" t="s">
        <v>902</v>
      </c>
      <c r="AI1905" s="100" t="s">
        <v>1687</v>
      </c>
      <c r="AJ1905">
        <f t="shared" si="123"/>
        <v>1</v>
      </c>
      <c r="AK1905" t="str">
        <f t="shared" si="121"/>
        <v>Not Include</v>
      </c>
      <c r="AN1905" t="s">
        <v>724</v>
      </c>
    </row>
    <row r="1906" spans="31:40">
      <c r="AE1906" t="str">
        <f t="shared" si="122"/>
        <v>Not includedNot Include2</v>
      </c>
      <c r="AF1906" t="str">
        <f t="shared" si="120"/>
        <v>Not included</v>
      </c>
      <c r="AG1906" s="100" t="s">
        <v>470</v>
      </c>
      <c r="AH1906" s="100" t="s">
        <v>902</v>
      </c>
      <c r="AI1906" s="100" t="s">
        <v>833</v>
      </c>
      <c r="AJ1906">
        <f t="shared" si="123"/>
        <v>2</v>
      </c>
      <c r="AK1906" t="str">
        <f t="shared" si="121"/>
        <v>Not Include</v>
      </c>
      <c r="AN1906" t="s">
        <v>724</v>
      </c>
    </row>
    <row r="1907" spans="31:40">
      <c r="AE1907" t="str">
        <f t="shared" si="122"/>
        <v>Not includedNot Include3</v>
      </c>
      <c r="AF1907" t="str">
        <f t="shared" si="120"/>
        <v>Not included</v>
      </c>
      <c r="AG1907" s="100" t="s">
        <v>470</v>
      </c>
      <c r="AH1907" s="100" t="s">
        <v>902</v>
      </c>
      <c r="AI1907" s="100" t="s">
        <v>1688</v>
      </c>
      <c r="AJ1907">
        <f t="shared" si="123"/>
        <v>3</v>
      </c>
      <c r="AK1907" t="str">
        <f t="shared" si="121"/>
        <v>Not Include</v>
      </c>
      <c r="AN1907" t="s">
        <v>724</v>
      </c>
    </row>
    <row r="1908" spans="31:40">
      <c r="AE1908" t="str">
        <f t="shared" si="122"/>
        <v>Not includedNot Include4</v>
      </c>
      <c r="AF1908" t="str">
        <f t="shared" si="120"/>
        <v>Not included</v>
      </c>
      <c r="AG1908" s="100" t="s">
        <v>470</v>
      </c>
      <c r="AH1908" s="100" t="s">
        <v>902</v>
      </c>
      <c r="AI1908" s="100" t="s">
        <v>1689</v>
      </c>
      <c r="AJ1908">
        <f t="shared" si="123"/>
        <v>4</v>
      </c>
      <c r="AK1908" t="str">
        <f t="shared" si="121"/>
        <v>Not Include</v>
      </c>
      <c r="AN1908" t="s">
        <v>724</v>
      </c>
    </row>
    <row r="1909" spans="31:40">
      <c r="AE1909" t="str">
        <f t="shared" si="122"/>
        <v>Not includedNot Include5</v>
      </c>
      <c r="AF1909" t="str">
        <f t="shared" si="120"/>
        <v>Not included</v>
      </c>
      <c r="AG1909" s="100" t="s">
        <v>470</v>
      </c>
      <c r="AH1909" s="100" t="s">
        <v>902</v>
      </c>
      <c r="AI1909" s="100" t="s">
        <v>1690</v>
      </c>
      <c r="AJ1909">
        <f t="shared" si="123"/>
        <v>5</v>
      </c>
      <c r="AK1909" t="str">
        <f t="shared" si="121"/>
        <v>Not Include</v>
      </c>
      <c r="AN1909" t="s">
        <v>724</v>
      </c>
    </row>
    <row r="1910" spans="31:40">
      <c r="AE1910" t="str">
        <f t="shared" si="122"/>
        <v>Not includedNot Include6</v>
      </c>
      <c r="AF1910" t="str">
        <f t="shared" si="120"/>
        <v>Not included</v>
      </c>
      <c r="AG1910" s="100" t="s">
        <v>470</v>
      </c>
      <c r="AH1910" s="100" t="s">
        <v>902</v>
      </c>
      <c r="AI1910" s="100" t="s">
        <v>938</v>
      </c>
      <c r="AJ1910">
        <f t="shared" si="123"/>
        <v>6</v>
      </c>
      <c r="AK1910" t="str">
        <f t="shared" si="121"/>
        <v>Not Include</v>
      </c>
      <c r="AN1910" t="s">
        <v>724</v>
      </c>
    </row>
    <row r="1911" spans="31:40">
      <c r="AE1911" t="str">
        <f t="shared" si="122"/>
        <v>Not includedNot Include7</v>
      </c>
      <c r="AF1911" t="str">
        <f t="shared" si="120"/>
        <v>Not included</v>
      </c>
      <c r="AG1911" s="100" t="s">
        <v>470</v>
      </c>
      <c r="AH1911" s="100" t="s">
        <v>902</v>
      </c>
      <c r="AI1911" s="100" t="s">
        <v>1691</v>
      </c>
      <c r="AJ1911">
        <f t="shared" si="123"/>
        <v>7</v>
      </c>
      <c r="AK1911" t="str">
        <f t="shared" si="121"/>
        <v>Not Include</v>
      </c>
      <c r="AN1911" t="s">
        <v>724</v>
      </c>
    </row>
    <row r="1912" spans="31:40">
      <c r="AE1912" t="str">
        <f t="shared" si="122"/>
        <v>Not includedNot Include8</v>
      </c>
      <c r="AF1912" t="str">
        <f t="shared" si="120"/>
        <v>Not included</v>
      </c>
      <c r="AG1912" s="100" t="s">
        <v>470</v>
      </c>
      <c r="AH1912" s="100" t="s">
        <v>902</v>
      </c>
      <c r="AI1912" s="100" t="s">
        <v>1692</v>
      </c>
      <c r="AJ1912">
        <f t="shared" si="123"/>
        <v>8</v>
      </c>
      <c r="AK1912" t="str">
        <f t="shared" si="121"/>
        <v>Not Include</v>
      </c>
      <c r="AN1912" t="s">
        <v>724</v>
      </c>
    </row>
    <row r="1913" spans="31:40">
      <c r="AE1913" t="str">
        <f t="shared" si="122"/>
        <v>Not includedNot Include9</v>
      </c>
      <c r="AF1913" t="str">
        <f t="shared" si="120"/>
        <v>Not included</v>
      </c>
      <c r="AG1913" s="100" t="s">
        <v>470</v>
      </c>
      <c r="AH1913" s="100" t="s">
        <v>902</v>
      </c>
      <c r="AI1913" s="100" t="s">
        <v>1693</v>
      </c>
      <c r="AJ1913">
        <f t="shared" si="123"/>
        <v>9</v>
      </c>
      <c r="AK1913" t="str">
        <f t="shared" si="121"/>
        <v>Not Include</v>
      </c>
      <c r="AN1913" t="s">
        <v>724</v>
      </c>
    </row>
    <row r="1914" spans="31:40">
      <c r="AE1914" t="str">
        <f t="shared" si="122"/>
        <v>Not includedNot Include10</v>
      </c>
      <c r="AF1914" t="str">
        <f t="shared" si="120"/>
        <v>Not included</v>
      </c>
      <c r="AG1914" s="100" t="s">
        <v>470</v>
      </c>
      <c r="AH1914" s="100" t="s">
        <v>902</v>
      </c>
      <c r="AI1914" s="100" t="s">
        <v>1175</v>
      </c>
      <c r="AJ1914">
        <f t="shared" si="123"/>
        <v>10</v>
      </c>
      <c r="AK1914" t="str">
        <f t="shared" si="121"/>
        <v>Not Include</v>
      </c>
      <c r="AN1914" t="s">
        <v>724</v>
      </c>
    </row>
    <row r="1915" spans="31:40">
      <c r="AE1915" t="str">
        <f t="shared" si="122"/>
        <v>Not includedNot Include1</v>
      </c>
      <c r="AF1915" t="str">
        <f t="shared" si="120"/>
        <v>Not included</v>
      </c>
      <c r="AG1915" s="100" t="s">
        <v>471</v>
      </c>
      <c r="AH1915" s="100" t="s">
        <v>733</v>
      </c>
      <c r="AI1915" s="100" t="s">
        <v>913</v>
      </c>
      <c r="AJ1915">
        <f t="shared" si="123"/>
        <v>1</v>
      </c>
      <c r="AK1915" t="str">
        <f t="shared" si="121"/>
        <v>Not Include</v>
      </c>
      <c r="AN1915" t="s">
        <v>724</v>
      </c>
    </row>
    <row r="1916" spans="31:40">
      <c r="AE1916" t="str">
        <f t="shared" si="122"/>
        <v>Not includedNot Include2</v>
      </c>
      <c r="AF1916" t="str">
        <f t="shared" si="120"/>
        <v>Not included</v>
      </c>
      <c r="AG1916" s="100" t="s">
        <v>471</v>
      </c>
      <c r="AH1916" s="100" t="s">
        <v>733</v>
      </c>
      <c r="AI1916" s="100" t="s">
        <v>1061</v>
      </c>
      <c r="AJ1916">
        <f t="shared" si="123"/>
        <v>2</v>
      </c>
      <c r="AK1916" t="str">
        <f t="shared" si="121"/>
        <v>Not Include</v>
      </c>
      <c r="AN1916" t="s">
        <v>724</v>
      </c>
    </row>
    <row r="1917" spans="31:40">
      <c r="AE1917" t="str">
        <f t="shared" si="122"/>
        <v>Not includedNot Include1</v>
      </c>
      <c r="AF1917" t="str">
        <f t="shared" si="120"/>
        <v>Not included</v>
      </c>
      <c r="AG1917" s="100" t="s">
        <v>471</v>
      </c>
      <c r="AH1917" s="100" t="s">
        <v>911</v>
      </c>
      <c r="AI1917" s="100" t="s">
        <v>1694</v>
      </c>
      <c r="AJ1917">
        <f t="shared" si="123"/>
        <v>1</v>
      </c>
      <c r="AK1917" t="str">
        <f t="shared" si="121"/>
        <v>Not Include</v>
      </c>
      <c r="AN1917" t="s">
        <v>724</v>
      </c>
    </row>
    <row r="1918" spans="31:40">
      <c r="AE1918" t="str">
        <f t="shared" si="122"/>
        <v>Not includedNot Include2</v>
      </c>
      <c r="AF1918" t="str">
        <f t="shared" si="120"/>
        <v>Not included</v>
      </c>
      <c r="AG1918" s="100" t="s">
        <v>471</v>
      </c>
      <c r="AH1918" s="100" t="s">
        <v>911</v>
      </c>
      <c r="AI1918" s="100" t="s">
        <v>1696</v>
      </c>
      <c r="AJ1918">
        <f t="shared" si="123"/>
        <v>2</v>
      </c>
      <c r="AK1918" t="str">
        <f t="shared" si="121"/>
        <v>Not Include</v>
      </c>
      <c r="AN1918" t="s">
        <v>724</v>
      </c>
    </row>
    <row r="1919" spans="31:40">
      <c r="AE1919" t="str">
        <f t="shared" si="122"/>
        <v>Not includedNot Include3</v>
      </c>
      <c r="AF1919" t="str">
        <f t="shared" si="120"/>
        <v>Not included</v>
      </c>
      <c r="AG1919" s="100" t="s">
        <v>471</v>
      </c>
      <c r="AH1919" s="100" t="s">
        <v>911</v>
      </c>
      <c r="AI1919" s="100" t="s">
        <v>978</v>
      </c>
      <c r="AJ1919">
        <f t="shared" si="123"/>
        <v>3</v>
      </c>
      <c r="AK1919" t="str">
        <f t="shared" si="121"/>
        <v>Not Include</v>
      </c>
      <c r="AN1919" t="s">
        <v>724</v>
      </c>
    </row>
    <row r="1920" spans="31:40">
      <c r="AE1920" t="str">
        <f t="shared" si="122"/>
        <v>Not includedNot Include4</v>
      </c>
      <c r="AF1920" t="str">
        <f t="shared" si="120"/>
        <v>Not included</v>
      </c>
      <c r="AG1920" s="100" t="s">
        <v>471</v>
      </c>
      <c r="AH1920" s="100" t="s">
        <v>911</v>
      </c>
      <c r="AI1920" s="100" t="s">
        <v>1697</v>
      </c>
      <c r="AJ1920">
        <f t="shared" si="123"/>
        <v>4</v>
      </c>
      <c r="AK1920" t="str">
        <f t="shared" si="121"/>
        <v>Not Include</v>
      </c>
      <c r="AN1920" t="s">
        <v>724</v>
      </c>
    </row>
    <row r="1921" spans="31:40">
      <c r="AE1921" t="str">
        <f t="shared" si="122"/>
        <v>Not includedNot Include5</v>
      </c>
      <c r="AF1921" t="str">
        <f t="shared" si="120"/>
        <v>Not included</v>
      </c>
      <c r="AG1921" s="100" t="s">
        <v>471</v>
      </c>
      <c r="AH1921" s="100" t="s">
        <v>911</v>
      </c>
      <c r="AI1921" s="100" t="s">
        <v>1104</v>
      </c>
      <c r="AJ1921">
        <f t="shared" si="123"/>
        <v>5</v>
      </c>
      <c r="AK1921" t="str">
        <f t="shared" si="121"/>
        <v>Not Include</v>
      </c>
      <c r="AN1921" t="s">
        <v>724</v>
      </c>
    </row>
    <row r="1922" spans="31:40">
      <c r="AE1922" t="str">
        <f t="shared" si="122"/>
        <v>Not includedNot Include6</v>
      </c>
      <c r="AF1922" t="str">
        <f t="shared" ref="AF1922:AF1985" si="124">IFERROR(VLOOKUP(AG1922,$Z$4:$AA$17,2,FALSE),"Not included")</f>
        <v>Not included</v>
      </c>
      <c r="AG1922" s="100" t="s">
        <v>471</v>
      </c>
      <c r="AH1922" s="100" t="s">
        <v>911</v>
      </c>
      <c r="AI1922" s="100" t="s">
        <v>1698</v>
      </c>
      <c r="AJ1922">
        <f t="shared" si="123"/>
        <v>6</v>
      </c>
      <c r="AK1922" t="str">
        <f t="shared" ref="AK1922:AK1985" si="125">IF(AF1922="Not included","Not Include",VLOOKUP(AH1922,$AN$3:$AQ$104,3,FALSE))</f>
        <v>Not Include</v>
      </c>
      <c r="AN1922" t="s">
        <v>724</v>
      </c>
    </row>
    <row r="1923" spans="31:40">
      <c r="AE1923" t="str">
        <f t="shared" ref="AE1923:AE1986" si="126">AF1923&amp;AK1923&amp;AJ1923</f>
        <v>Not includedNot Include7</v>
      </c>
      <c r="AF1923" t="str">
        <f t="shared" si="124"/>
        <v>Not included</v>
      </c>
      <c r="AG1923" s="100" t="s">
        <v>471</v>
      </c>
      <c r="AH1923" s="100" t="s">
        <v>911</v>
      </c>
      <c r="AI1923" s="100" t="s">
        <v>1701</v>
      </c>
      <c r="AJ1923">
        <f t="shared" ref="AJ1923:AJ1986" si="127">IF(AND(AG1923=AG1922,AH1923=AH1922),AJ1922+1,1)</f>
        <v>7</v>
      </c>
      <c r="AK1923" t="str">
        <f t="shared" si="125"/>
        <v>Not Include</v>
      </c>
      <c r="AN1923" t="s">
        <v>724</v>
      </c>
    </row>
    <row r="1924" spans="31:40">
      <c r="AE1924" t="str">
        <f t="shared" si="126"/>
        <v>Not includedNot Include8</v>
      </c>
      <c r="AF1924" t="str">
        <f t="shared" si="124"/>
        <v>Not included</v>
      </c>
      <c r="AG1924" s="100" t="s">
        <v>471</v>
      </c>
      <c r="AH1924" s="100" t="s">
        <v>911</v>
      </c>
      <c r="AI1924" s="100" t="s">
        <v>1702</v>
      </c>
      <c r="AJ1924">
        <f t="shared" si="127"/>
        <v>8</v>
      </c>
      <c r="AK1924" t="str">
        <f t="shared" si="125"/>
        <v>Not Include</v>
      </c>
      <c r="AN1924" t="s">
        <v>724</v>
      </c>
    </row>
    <row r="1925" spans="31:40">
      <c r="AE1925" t="str">
        <f t="shared" si="126"/>
        <v>Not includedNot Include9</v>
      </c>
      <c r="AF1925" t="str">
        <f t="shared" si="124"/>
        <v>Not included</v>
      </c>
      <c r="AG1925" s="100" t="s">
        <v>471</v>
      </c>
      <c r="AH1925" s="100" t="s">
        <v>911</v>
      </c>
      <c r="AI1925" s="100" t="s">
        <v>1704</v>
      </c>
      <c r="AJ1925">
        <f t="shared" si="127"/>
        <v>9</v>
      </c>
      <c r="AK1925" t="str">
        <f t="shared" si="125"/>
        <v>Not Include</v>
      </c>
      <c r="AN1925" t="s">
        <v>724</v>
      </c>
    </row>
    <row r="1926" spans="31:40">
      <c r="AE1926" t="str">
        <f t="shared" si="126"/>
        <v>Not includedNot Include1</v>
      </c>
      <c r="AF1926" t="str">
        <f t="shared" si="124"/>
        <v>Not included</v>
      </c>
      <c r="AG1926" s="100" t="s">
        <v>471</v>
      </c>
      <c r="AH1926" s="100" t="s">
        <v>739</v>
      </c>
      <c r="AI1926" s="100" t="s">
        <v>1695</v>
      </c>
      <c r="AJ1926">
        <f t="shared" si="127"/>
        <v>1</v>
      </c>
      <c r="AK1926" t="str">
        <f t="shared" si="125"/>
        <v>Not Include</v>
      </c>
      <c r="AN1926" t="s">
        <v>724</v>
      </c>
    </row>
    <row r="1927" spans="31:40">
      <c r="AE1927" t="str">
        <f t="shared" si="126"/>
        <v>Not includedNot Include2</v>
      </c>
      <c r="AF1927" t="str">
        <f t="shared" si="124"/>
        <v>Not included</v>
      </c>
      <c r="AG1927" s="100" t="s">
        <v>471</v>
      </c>
      <c r="AH1927" s="100" t="s">
        <v>739</v>
      </c>
      <c r="AI1927" s="100" t="s">
        <v>1432</v>
      </c>
      <c r="AJ1927">
        <f t="shared" si="127"/>
        <v>2</v>
      </c>
      <c r="AK1927" t="str">
        <f t="shared" si="125"/>
        <v>Not Include</v>
      </c>
      <c r="AN1927" t="s">
        <v>724</v>
      </c>
    </row>
    <row r="1928" spans="31:40">
      <c r="AE1928" t="str">
        <f t="shared" si="126"/>
        <v>Not includedNot Include3</v>
      </c>
      <c r="AF1928" t="str">
        <f t="shared" si="124"/>
        <v>Not included</v>
      </c>
      <c r="AG1928" s="100" t="s">
        <v>471</v>
      </c>
      <c r="AH1928" s="100" t="s">
        <v>739</v>
      </c>
      <c r="AI1928" s="100" t="s">
        <v>1699</v>
      </c>
      <c r="AJ1928">
        <f t="shared" si="127"/>
        <v>3</v>
      </c>
      <c r="AK1928" t="str">
        <f t="shared" si="125"/>
        <v>Not Include</v>
      </c>
      <c r="AN1928" t="s">
        <v>724</v>
      </c>
    </row>
    <row r="1929" spans="31:40">
      <c r="AE1929" t="str">
        <f t="shared" si="126"/>
        <v>Not includedNot Include4</v>
      </c>
      <c r="AF1929" t="str">
        <f t="shared" si="124"/>
        <v>Not included</v>
      </c>
      <c r="AG1929" s="100" t="s">
        <v>471</v>
      </c>
      <c r="AH1929" s="100" t="s">
        <v>739</v>
      </c>
      <c r="AI1929" s="100" t="s">
        <v>1700</v>
      </c>
      <c r="AJ1929">
        <f t="shared" si="127"/>
        <v>4</v>
      </c>
      <c r="AK1929" t="str">
        <f t="shared" si="125"/>
        <v>Not Include</v>
      </c>
      <c r="AN1929" t="s">
        <v>724</v>
      </c>
    </row>
    <row r="1930" spans="31:40">
      <c r="AE1930" t="str">
        <f t="shared" si="126"/>
        <v>Not includedNot Include5</v>
      </c>
      <c r="AF1930" t="str">
        <f t="shared" si="124"/>
        <v>Not included</v>
      </c>
      <c r="AG1930" s="100" t="s">
        <v>471</v>
      </c>
      <c r="AH1930" s="100" t="s">
        <v>739</v>
      </c>
      <c r="AI1930" s="100" t="s">
        <v>1128</v>
      </c>
      <c r="AJ1930">
        <f t="shared" si="127"/>
        <v>5</v>
      </c>
      <c r="AK1930" t="str">
        <f t="shared" si="125"/>
        <v>Not Include</v>
      </c>
      <c r="AN1930" t="s">
        <v>724</v>
      </c>
    </row>
    <row r="1931" spans="31:40">
      <c r="AE1931" t="str">
        <f t="shared" si="126"/>
        <v>Not includedNot Include6</v>
      </c>
      <c r="AF1931" t="str">
        <f t="shared" si="124"/>
        <v>Not included</v>
      </c>
      <c r="AG1931" s="100" t="s">
        <v>471</v>
      </c>
      <c r="AH1931" s="100" t="s">
        <v>739</v>
      </c>
      <c r="AI1931" s="100" t="s">
        <v>905</v>
      </c>
      <c r="AJ1931">
        <f t="shared" si="127"/>
        <v>6</v>
      </c>
      <c r="AK1931" t="str">
        <f t="shared" si="125"/>
        <v>Not Include</v>
      </c>
      <c r="AN1931" t="s">
        <v>724</v>
      </c>
    </row>
    <row r="1932" spans="31:40">
      <c r="AE1932" t="str">
        <f t="shared" si="126"/>
        <v>Not includedNot Include7</v>
      </c>
      <c r="AF1932" t="str">
        <f t="shared" si="124"/>
        <v>Not included</v>
      </c>
      <c r="AG1932" s="100" t="s">
        <v>471</v>
      </c>
      <c r="AH1932" s="100" t="s">
        <v>739</v>
      </c>
      <c r="AI1932" s="100" t="s">
        <v>1267</v>
      </c>
      <c r="AJ1932">
        <f t="shared" si="127"/>
        <v>7</v>
      </c>
      <c r="AK1932" t="str">
        <f t="shared" si="125"/>
        <v>Not Include</v>
      </c>
      <c r="AN1932" t="s">
        <v>724</v>
      </c>
    </row>
    <row r="1933" spans="31:40">
      <c r="AE1933" t="str">
        <f t="shared" si="126"/>
        <v>Not includedNot Include8</v>
      </c>
      <c r="AF1933" t="str">
        <f t="shared" si="124"/>
        <v>Not included</v>
      </c>
      <c r="AG1933" s="100" t="s">
        <v>471</v>
      </c>
      <c r="AH1933" s="100" t="s">
        <v>739</v>
      </c>
      <c r="AI1933" s="100" t="s">
        <v>1703</v>
      </c>
      <c r="AJ1933">
        <f t="shared" si="127"/>
        <v>8</v>
      </c>
      <c r="AK1933" t="str">
        <f t="shared" si="125"/>
        <v>Not Include</v>
      </c>
      <c r="AN1933" t="s">
        <v>724</v>
      </c>
    </row>
    <row r="1934" spans="31:40">
      <c r="AE1934" t="str">
        <f t="shared" si="126"/>
        <v>Not includedNot Include9</v>
      </c>
      <c r="AF1934" t="str">
        <f t="shared" si="124"/>
        <v>Not included</v>
      </c>
      <c r="AG1934" s="100" t="s">
        <v>471</v>
      </c>
      <c r="AH1934" s="100" t="s">
        <v>739</v>
      </c>
      <c r="AI1934" s="100" t="s">
        <v>1408</v>
      </c>
      <c r="AJ1934">
        <f t="shared" si="127"/>
        <v>9</v>
      </c>
      <c r="AK1934" t="str">
        <f t="shared" si="125"/>
        <v>Not Include</v>
      </c>
      <c r="AN1934" t="s">
        <v>724</v>
      </c>
    </row>
    <row r="1935" spans="31:40">
      <c r="AE1935" t="str">
        <f t="shared" si="126"/>
        <v>Not includedNot Include10</v>
      </c>
      <c r="AF1935" t="str">
        <f t="shared" si="124"/>
        <v>Not included</v>
      </c>
      <c r="AG1935" s="100" t="s">
        <v>471</v>
      </c>
      <c r="AH1935" s="100" t="s">
        <v>739</v>
      </c>
      <c r="AI1935" s="100" t="s">
        <v>370</v>
      </c>
      <c r="AJ1935">
        <f t="shared" si="127"/>
        <v>10</v>
      </c>
      <c r="AK1935" t="str">
        <f t="shared" si="125"/>
        <v>Not Include</v>
      </c>
      <c r="AN1935" t="s">
        <v>724</v>
      </c>
    </row>
    <row r="1936" spans="31:40">
      <c r="AE1936" t="str">
        <f t="shared" si="126"/>
        <v>New_MexicoBasin-And-Range Province1</v>
      </c>
      <c r="AF1936" t="str">
        <f t="shared" si="124"/>
        <v>New_Mexico</v>
      </c>
      <c r="AG1936" s="100" t="s">
        <v>120</v>
      </c>
      <c r="AH1936" s="100" t="s">
        <v>137</v>
      </c>
      <c r="AI1936" s="100" t="s">
        <v>1706</v>
      </c>
      <c r="AJ1936">
        <f t="shared" si="127"/>
        <v>1</v>
      </c>
      <c r="AK1936" t="str">
        <f t="shared" si="125"/>
        <v>Basin-And-Range Province</v>
      </c>
      <c r="AN1936" t="s">
        <v>724</v>
      </c>
    </row>
    <row r="1937" spans="31:40">
      <c r="AE1937" t="str">
        <f t="shared" si="126"/>
        <v>New_MexicoBasin-And-Range Province2</v>
      </c>
      <c r="AF1937" t="str">
        <f t="shared" si="124"/>
        <v>New_Mexico</v>
      </c>
      <c r="AG1937" s="100" t="s">
        <v>120</v>
      </c>
      <c r="AH1937" s="100" t="s">
        <v>137</v>
      </c>
      <c r="AI1937" s="100" t="s">
        <v>846</v>
      </c>
      <c r="AJ1937">
        <f t="shared" si="127"/>
        <v>2</v>
      </c>
      <c r="AK1937" t="str">
        <f t="shared" si="125"/>
        <v>Basin-And-Range Province</v>
      </c>
      <c r="AN1937" t="s">
        <v>724</v>
      </c>
    </row>
    <row r="1938" spans="31:40">
      <c r="AE1938" t="str">
        <f t="shared" si="126"/>
        <v>New_MexicoBasin-And-Range Province3</v>
      </c>
      <c r="AF1938" t="str">
        <f t="shared" si="124"/>
        <v>New_Mexico</v>
      </c>
      <c r="AG1938" s="100" t="s">
        <v>120</v>
      </c>
      <c r="AH1938" s="100" t="s">
        <v>137</v>
      </c>
      <c r="AI1938" s="100" t="s">
        <v>355</v>
      </c>
      <c r="AJ1938">
        <f t="shared" si="127"/>
        <v>3</v>
      </c>
      <c r="AK1938" t="str">
        <f t="shared" si="125"/>
        <v>Basin-And-Range Province</v>
      </c>
      <c r="AN1938" t="s">
        <v>724</v>
      </c>
    </row>
    <row r="1939" spans="31:40">
      <c r="AE1939" t="str">
        <f t="shared" si="126"/>
        <v>New_MexicoEstancia Basin1</v>
      </c>
      <c r="AF1939" t="str">
        <f t="shared" si="124"/>
        <v>New_Mexico</v>
      </c>
      <c r="AG1939" s="100" t="s">
        <v>120</v>
      </c>
      <c r="AH1939" s="100" t="s">
        <v>181</v>
      </c>
      <c r="AI1939" s="100" t="s">
        <v>1705</v>
      </c>
      <c r="AJ1939">
        <f t="shared" si="127"/>
        <v>1</v>
      </c>
      <c r="AK1939" t="str">
        <f t="shared" si="125"/>
        <v>Estancia Basin</v>
      </c>
      <c r="AN1939" t="s">
        <v>724</v>
      </c>
    </row>
    <row r="1940" spans="31:40">
      <c r="AE1940" t="str">
        <f t="shared" si="126"/>
        <v>New_MexicoEstancia Basin2</v>
      </c>
      <c r="AF1940" t="str">
        <f t="shared" si="124"/>
        <v>New_Mexico</v>
      </c>
      <c r="AG1940" s="100" t="s">
        <v>120</v>
      </c>
      <c r="AH1940" s="100" t="s">
        <v>181</v>
      </c>
      <c r="AI1940" s="100" t="s">
        <v>1713</v>
      </c>
      <c r="AJ1940">
        <f t="shared" si="127"/>
        <v>2</v>
      </c>
      <c r="AK1940" t="str">
        <f t="shared" si="125"/>
        <v>Estancia Basin</v>
      </c>
      <c r="AN1940" t="s">
        <v>724</v>
      </c>
    </row>
    <row r="1941" spans="31:40">
      <c r="AE1941" t="str">
        <f t="shared" si="126"/>
        <v>New_MexicoEstancia Basin3</v>
      </c>
      <c r="AF1941" t="str">
        <f t="shared" si="124"/>
        <v>New_Mexico</v>
      </c>
      <c r="AG1941" s="100" t="s">
        <v>120</v>
      </c>
      <c r="AH1941" s="100" t="s">
        <v>181</v>
      </c>
      <c r="AI1941" s="100" t="s">
        <v>356</v>
      </c>
      <c r="AJ1941">
        <f t="shared" si="127"/>
        <v>3</v>
      </c>
      <c r="AK1941" t="str">
        <f t="shared" si="125"/>
        <v>Estancia Basin</v>
      </c>
      <c r="AN1941" t="s">
        <v>724</v>
      </c>
    </row>
    <row r="1942" spans="31:40">
      <c r="AE1942" t="str">
        <f t="shared" si="126"/>
        <v>New_MexicoRaton1</v>
      </c>
      <c r="AF1942" t="str">
        <f t="shared" si="124"/>
        <v>New_Mexico</v>
      </c>
      <c r="AG1942" s="100" t="s">
        <v>120</v>
      </c>
      <c r="AH1942" s="100" t="s">
        <v>161</v>
      </c>
      <c r="AI1942" s="100" t="s">
        <v>363</v>
      </c>
      <c r="AJ1942">
        <f t="shared" si="127"/>
        <v>1</v>
      </c>
      <c r="AK1942" t="str">
        <f t="shared" si="125"/>
        <v>Raton</v>
      </c>
      <c r="AN1942" t="s">
        <v>724</v>
      </c>
    </row>
    <row r="1943" spans="31:40">
      <c r="AE1943" t="str">
        <f t="shared" si="126"/>
        <v>New_MexicoRaton2</v>
      </c>
      <c r="AF1943" t="str">
        <f t="shared" si="124"/>
        <v>New_Mexico</v>
      </c>
      <c r="AG1943" s="100" t="s">
        <v>120</v>
      </c>
      <c r="AH1943" s="100" t="s">
        <v>161</v>
      </c>
      <c r="AI1943" s="100" t="s">
        <v>1711</v>
      </c>
      <c r="AJ1943">
        <f t="shared" si="127"/>
        <v>2</v>
      </c>
      <c r="AK1943" t="str">
        <f t="shared" si="125"/>
        <v>Raton</v>
      </c>
      <c r="AN1943" t="s">
        <v>724</v>
      </c>
    </row>
    <row r="1944" spans="31:40">
      <c r="AE1944" t="str">
        <f t="shared" si="126"/>
        <v>New_MexicoOrogrande Basin1</v>
      </c>
      <c r="AF1944" t="str">
        <f t="shared" si="124"/>
        <v>New_Mexico</v>
      </c>
      <c r="AG1944" s="100" t="s">
        <v>120</v>
      </c>
      <c r="AH1944" s="100" t="s">
        <v>182</v>
      </c>
      <c r="AI1944" s="100" t="s">
        <v>357</v>
      </c>
      <c r="AJ1944">
        <f t="shared" si="127"/>
        <v>1</v>
      </c>
      <c r="AK1944" t="str">
        <f t="shared" si="125"/>
        <v>Orogrande Basin</v>
      </c>
      <c r="AN1944" t="s">
        <v>724</v>
      </c>
    </row>
    <row r="1945" spans="31:40">
      <c r="AE1945" t="str">
        <f t="shared" si="126"/>
        <v>New_MexicoOrogrande Basin2</v>
      </c>
      <c r="AF1945" t="str">
        <f t="shared" si="124"/>
        <v>New_Mexico</v>
      </c>
      <c r="AG1945" s="100" t="s">
        <v>120</v>
      </c>
      <c r="AH1945" s="100" t="s">
        <v>182</v>
      </c>
      <c r="AI1945" s="100" t="s">
        <v>267</v>
      </c>
      <c r="AJ1945">
        <f t="shared" si="127"/>
        <v>2</v>
      </c>
      <c r="AK1945" t="str">
        <f t="shared" si="125"/>
        <v>Orogrande Basin</v>
      </c>
      <c r="AN1945" t="s">
        <v>724</v>
      </c>
    </row>
    <row r="1946" spans="31:40">
      <c r="AE1946" t="str">
        <f t="shared" si="126"/>
        <v>New_MexicoOrogrande Basin3</v>
      </c>
      <c r="AF1946" t="str">
        <f t="shared" si="124"/>
        <v>New_Mexico</v>
      </c>
      <c r="AG1946" s="100" t="s">
        <v>120</v>
      </c>
      <c r="AH1946" s="100" t="s">
        <v>182</v>
      </c>
      <c r="AI1946" s="100" t="s">
        <v>358</v>
      </c>
      <c r="AJ1946">
        <f t="shared" si="127"/>
        <v>3</v>
      </c>
      <c r="AK1946" t="str">
        <f t="shared" si="125"/>
        <v>Orogrande Basin</v>
      </c>
      <c r="AN1946" t="s">
        <v>724</v>
      </c>
    </row>
    <row r="1947" spans="31:40">
      <c r="AE1947" t="str">
        <f t="shared" si="126"/>
        <v>New_MexicoOrogrande Basin4</v>
      </c>
      <c r="AF1947" t="str">
        <f t="shared" si="124"/>
        <v>New_Mexico</v>
      </c>
      <c r="AG1947" s="100" t="s">
        <v>120</v>
      </c>
      <c r="AH1947" s="100" t="s">
        <v>182</v>
      </c>
      <c r="AI1947" s="100" t="s">
        <v>252</v>
      </c>
      <c r="AJ1947">
        <f t="shared" si="127"/>
        <v>4</v>
      </c>
      <c r="AK1947" t="str">
        <f t="shared" si="125"/>
        <v>Orogrande Basin</v>
      </c>
      <c r="AN1947" t="s">
        <v>724</v>
      </c>
    </row>
    <row r="1948" spans="31:40">
      <c r="AE1948" t="str">
        <f t="shared" si="126"/>
        <v>New_MexicoOrogrande Basin5</v>
      </c>
      <c r="AF1948" t="str">
        <f t="shared" si="124"/>
        <v>New_Mexico</v>
      </c>
      <c r="AG1948" s="100" t="s">
        <v>120</v>
      </c>
      <c r="AH1948" s="100" t="s">
        <v>182</v>
      </c>
      <c r="AI1948" s="100" t="s">
        <v>1714</v>
      </c>
      <c r="AJ1948">
        <f t="shared" si="127"/>
        <v>5</v>
      </c>
      <c r="AK1948" t="str">
        <f t="shared" si="125"/>
        <v>Orogrande Basin</v>
      </c>
      <c r="AN1948" t="s">
        <v>724</v>
      </c>
    </row>
    <row r="1949" spans="31:40">
      <c r="AE1949" t="str">
        <f t="shared" si="126"/>
        <v>New_MexicoPalo Duro Basin1</v>
      </c>
      <c r="AF1949" t="str">
        <f t="shared" si="124"/>
        <v>New_Mexico</v>
      </c>
      <c r="AG1949" s="100" t="s">
        <v>120</v>
      </c>
      <c r="AH1949" s="100" t="s">
        <v>183</v>
      </c>
      <c r="AI1949" s="100" t="s">
        <v>1707</v>
      </c>
      <c r="AJ1949">
        <f t="shared" si="127"/>
        <v>1</v>
      </c>
      <c r="AK1949" t="str">
        <f t="shared" si="125"/>
        <v>Palo Duro Basin</v>
      </c>
      <c r="AN1949" t="s">
        <v>724</v>
      </c>
    </row>
    <row r="1950" spans="31:40">
      <c r="AE1950" t="str">
        <f t="shared" si="126"/>
        <v>New_MexicoPalo Duro Basin2</v>
      </c>
      <c r="AF1950" t="str">
        <f t="shared" si="124"/>
        <v>New_Mexico</v>
      </c>
      <c r="AG1950" s="100" t="s">
        <v>120</v>
      </c>
      <c r="AH1950" s="100" t="s">
        <v>183</v>
      </c>
      <c r="AI1950" s="100" t="s">
        <v>1708</v>
      </c>
      <c r="AJ1950">
        <f t="shared" si="127"/>
        <v>2</v>
      </c>
      <c r="AK1950" t="str">
        <f t="shared" si="125"/>
        <v>Palo Duro Basin</v>
      </c>
      <c r="AN1950" t="s">
        <v>724</v>
      </c>
    </row>
    <row r="1951" spans="31:40">
      <c r="AE1951" t="str">
        <f t="shared" si="126"/>
        <v>New_MexicoPalo Duro Basin3</v>
      </c>
      <c r="AF1951" t="str">
        <f t="shared" si="124"/>
        <v>New_Mexico</v>
      </c>
      <c r="AG1951" s="100" t="s">
        <v>120</v>
      </c>
      <c r="AH1951" s="100" t="s">
        <v>183</v>
      </c>
      <c r="AI1951" s="100" t="s">
        <v>1709</v>
      </c>
      <c r="AJ1951">
        <f t="shared" si="127"/>
        <v>3</v>
      </c>
      <c r="AK1951" t="str">
        <f t="shared" si="125"/>
        <v>Palo Duro Basin</v>
      </c>
      <c r="AN1951" t="s">
        <v>724</v>
      </c>
    </row>
    <row r="1952" spans="31:40">
      <c r="AE1952" t="str">
        <f t="shared" si="126"/>
        <v>New_MexicoPalo Duro Basin4</v>
      </c>
      <c r="AF1952" t="str">
        <f t="shared" si="124"/>
        <v>New_Mexico</v>
      </c>
      <c r="AG1952" s="100" t="s">
        <v>120</v>
      </c>
      <c r="AH1952" s="100" t="s">
        <v>183</v>
      </c>
      <c r="AI1952" s="100" t="s">
        <v>1712</v>
      </c>
      <c r="AJ1952">
        <f t="shared" si="127"/>
        <v>4</v>
      </c>
      <c r="AK1952" t="str">
        <f t="shared" si="125"/>
        <v>Palo Duro Basin</v>
      </c>
      <c r="AN1952" t="s">
        <v>724</v>
      </c>
    </row>
    <row r="1953" spans="31:40">
      <c r="AE1953" t="str">
        <f t="shared" si="126"/>
        <v>New_MexicoPalo Duro Basin5</v>
      </c>
      <c r="AF1953" t="str">
        <f t="shared" si="124"/>
        <v>New_Mexico</v>
      </c>
      <c r="AG1953" s="100" t="s">
        <v>120</v>
      </c>
      <c r="AH1953" s="100" t="s">
        <v>183</v>
      </c>
      <c r="AI1953" s="100" t="s">
        <v>285</v>
      </c>
      <c r="AJ1953">
        <f t="shared" si="127"/>
        <v>5</v>
      </c>
      <c r="AK1953" t="str">
        <f t="shared" si="125"/>
        <v>Palo Duro Basin</v>
      </c>
      <c r="AN1953" t="s">
        <v>724</v>
      </c>
    </row>
    <row r="1954" spans="31:40">
      <c r="AE1954" t="str">
        <f t="shared" si="126"/>
        <v>New_MexicoPedregosa Basin1</v>
      </c>
      <c r="AF1954" t="str">
        <f t="shared" si="124"/>
        <v>New_Mexico</v>
      </c>
      <c r="AG1954" s="100" t="s">
        <v>120</v>
      </c>
      <c r="AH1954" s="100" t="s">
        <v>139</v>
      </c>
      <c r="AI1954" s="100" t="s">
        <v>359</v>
      </c>
      <c r="AJ1954">
        <f t="shared" si="127"/>
        <v>1</v>
      </c>
      <c r="AK1954" t="str">
        <f t="shared" si="125"/>
        <v>Pedregosa Basin</v>
      </c>
      <c r="AN1954" t="s">
        <v>724</v>
      </c>
    </row>
    <row r="1955" spans="31:40">
      <c r="AE1955" t="str">
        <f t="shared" si="126"/>
        <v>New_MexicoPermian1</v>
      </c>
      <c r="AF1955" t="str">
        <f t="shared" si="124"/>
        <v>New_Mexico</v>
      </c>
      <c r="AG1955" s="100" t="s">
        <v>120</v>
      </c>
      <c r="AH1955" s="100" t="s">
        <v>637</v>
      </c>
      <c r="AI1955" s="100" t="s">
        <v>360</v>
      </c>
      <c r="AJ1955">
        <f t="shared" si="127"/>
        <v>1</v>
      </c>
      <c r="AK1955" t="str">
        <f t="shared" si="125"/>
        <v>Permian</v>
      </c>
      <c r="AN1955" t="s">
        <v>724</v>
      </c>
    </row>
    <row r="1956" spans="31:40">
      <c r="AE1956" t="str">
        <f t="shared" si="126"/>
        <v>New_MexicoPermian2</v>
      </c>
      <c r="AF1956" t="str">
        <f t="shared" si="124"/>
        <v>New_Mexico</v>
      </c>
      <c r="AG1956" s="100" t="s">
        <v>120</v>
      </c>
      <c r="AH1956" s="100" t="s">
        <v>637</v>
      </c>
      <c r="AI1956" s="100" t="s">
        <v>361</v>
      </c>
      <c r="AJ1956">
        <f t="shared" si="127"/>
        <v>2</v>
      </c>
      <c r="AK1956" t="str">
        <f t="shared" si="125"/>
        <v>Permian</v>
      </c>
      <c r="AN1956" t="s">
        <v>724</v>
      </c>
    </row>
    <row r="1957" spans="31:40">
      <c r="AE1957" t="str">
        <f t="shared" si="126"/>
        <v>New_MexicoPermian3</v>
      </c>
      <c r="AF1957" t="str">
        <f t="shared" si="124"/>
        <v>New_Mexico</v>
      </c>
      <c r="AG1957" s="100" t="s">
        <v>120</v>
      </c>
      <c r="AH1957" s="100" t="s">
        <v>637</v>
      </c>
      <c r="AI1957" s="100" t="s">
        <v>362</v>
      </c>
      <c r="AJ1957">
        <f t="shared" si="127"/>
        <v>3</v>
      </c>
      <c r="AK1957" t="str">
        <f t="shared" si="125"/>
        <v>Permian</v>
      </c>
      <c r="AN1957" t="s">
        <v>724</v>
      </c>
    </row>
    <row r="1958" spans="31:40">
      <c r="AE1958" t="str">
        <f t="shared" si="126"/>
        <v>New_MexicoPermian4</v>
      </c>
      <c r="AF1958" t="str">
        <f t="shared" si="124"/>
        <v>New_Mexico</v>
      </c>
      <c r="AG1958" s="100" t="s">
        <v>120</v>
      </c>
      <c r="AH1958" s="100" t="s">
        <v>637</v>
      </c>
      <c r="AI1958" s="100" t="s">
        <v>333</v>
      </c>
      <c r="AJ1958">
        <f t="shared" si="127"/>
        <v>4</v>
      </c>
      <c r="AK1958" t="str">
        <f t="shared" si="125"/>
        <v>Permian</v>
      </c>
      <c r="AN1958" t="s">
        <v>724</v>
      </c>
    </row>
    <row r="1959" spans="31:40">
      <c r="AE1959" t="str">
        <f t="shared" si="126"/>
        <v>New_MexicoSan Juan1</v>
      </c>
      <c r="AF1959" t="str">
        <f t="shared" si="124"/>
        <v>New_Mexico</v>
      </c>
      <c r="AG1959" s="100" t="s">
        <v>120</v>
      </c>
      <c r="AH1959" s="100" t="s">
        <v>640</v>
      </c>
      <c r="AI1959" s="100" t="s">
        <v>364</v>
      </c>
      <c r="AJ1959">
        <f t="shared" si="127"/>
        <v>1</v>
      </c>
      <c r="AK1959" t="str">
        <f t="shared" si="125"/>
        <v>San Juan</v>
      </c>
      <c r="AN1959" t="s">
        <v>724</v>
      </c>
    </row>
    <row r="1960" spans="31:40">
      <c r="AE1960" t="str">
        <f t="shared" si="126"/>
        <v>New_MexicoSan Juan2</v>
      </c>
      <c r="AF1960" t="str">
        <f t="shared" si="124"/>
        <v>New_Mexico</v>
      </c>
      <c r="AG1960" s="100" t="s">
        <v>120</v>
      </c>
      <c r="AH1960" s="100" t="s">
        <v>640</v>
      </c>
      <c r="AI1960" s="100" t="s">
        <v>1710</v>
      </c>
      <c r="AJ1960">
        <f t="shared" si="127"/>
        <v>2</v>
      </c>
      <c r="AK1960" t="str">
        <f t="shared" si="125"/>
        <v>San Juan</v>
      </c>
      <c r="AN1960" t="s">
        <v>724</v>
      </c>
    </row>
    <row r="1961" spans="31:40">
      <c r="AE1961" t="str">
        <f t="shared" si="126"/>
        <v>New_MexicoSan Juan3</v>
      </c>
      <c r="AF1961" t="str">
        <f t="shared" si="124"/>
        <v>New_Mexico</v>
      </c>
      <c r="AG1961" s="100" t="s">
        <v>120</v>
      </c>
      <c r="AH1961" s="100" t="s">
        <v>640</v>
      </c>
      <c r="AI1961" s="100" t="s">
        <v>365</v>
      </c>
      <c r="AJ1961">
        <f t="shared" si="127"/>
        <v>3</v>
      </c>
      <c r="AK1961" t="str">
        <f t="shared" si="125"/>
        <v>San Juan</v>
      </c>
      <c r="AN1961" t="s">
        <v>724</v>
      </c>
    </row>
    <row r="1962" spans="31:40">
      <c r="AE1962" t="str">
        <f t="shared" si="126"/>
        <v>New_MexicoSan Juan4</v>
      </c>
      <c r="AF1962" t="str">
        <f t="shared" si="124"/>
        <v>New_Mexico</v>
      </c>
      <c r="AG1962" s="100" t="s">
        <v>120</v>
      </c>
      <c r="AH1962" s="100" t="s">
        <v>640</v>
      </c>
      <c r="AI1962" s="100" t="s">
        <v>366</v>
      </c>
      <c r="AJ1962">
        <f t="shared" si="127"/>
        <v>4</v>
      </c>
      <c r="AK1962" t="str">
        <f t="shared" si="125"/>
        <v>San Juan</v>
      </c>
      <c r="AN1962" t="s">
        <v>724</v>
      </c>
    </row>
    <row r="1963" spans="31:40">
      <c r="AE1963" t="str">
        <f t="shared" si="126"/>
        <v>New_MexicoSan Juan5</v>
      </c>
      <c r="AF1963" t="str">
        <f t="shared" si="124"/>
        <v>New_Mexico</v>
      </c>
      <c r="AG1963" s="100" t="s">
        <v>120</v>
      </c>
      <c r="AH1963" s="100" t="s">
        <v>640</v>
      </c>
      <c r="AI1963" s="100" t="s">
        <v>166</v>
      </c>
      <c r="AJ1963">
        <f t="shared" si="127"/>
        <v>5</v>
      </c>
      <c r="AK1963" t="str">
        <f t="shared" si="125"/>
        <v>San Juan</v>
      </c>
      <c r="AN1963" t="s">
        <v>724</v>
      </c>
    </row>
    <row r="1964" spans="31:40">
      <c r="AE1964" t="str">
        <f t="shared" si="126"/>
        <v>New_MexicoSan Juan6</v>
      </c>
      <c r="AF1964" t="str">
        <f t="shared" si="124"/>
        <v>New_Mexico</v>
      </c>
      <c r="AG1964" s="100" t="s">
        <v>120</v>
      </c>
      <c r="AH1964" s="100" t="s">
        <v>640</v>
      </c>
      <c r="AI1964" s="100" t="s">
        <v>367</v>
      </c>
      <c r="AJ1964">
        <f t="shared" si="127"/>
        <v>6</v>
      </c>
      <c r="AK1964" t="str">
        <f t="shared" si="125"/>
        <v>San Juan</v>
      </c>
      <c r="AN1964" t="s">
        <v>724</v>
      </c>
    </row>
    <row r="1965" spans="31:40">
      <c r="AE1965" t="str">
        <f t="shared" si="126"/>
        <v>New_MexicoSan Juan7</v>
      </c>
      <c r="AF1965" t="str">
        <f t="shared" si="124"/>
        <v>New_Mexico</v>
      </c>
      <c r="AG1965" s="100" t="s">
        <v>120</v>
      </c>
      <c r="AH1965" s="100" t="s">
        <v>640</v>
      </c>
      <c r="AI1965" s="100" t="s">
        <v>368</v>
      </c>
      <c r="AJ1965">
        <f t="shared" si="127"/>
        <v>7</v>
      </c>
      <c r="AK1965" t="str">
        <f t="shared" si="125"/>
        <v>San Juan</v>
      </c>
      <c r="AN1965" t="s">
        <v>724</v>
      </c>
    </row>
    <row r="1966" spans="31:40">
      <c r="AE1966" t="str">
        <f t="shared" si="126"/>
        <v>New_MexicoSan Luis Basin1</v>
      </c>
      <c r="AF1966" t="str">
        <f t="shared" si="124"/>
        <v>New_Mexico</v>
      </c>
      <c r="AG1966" s="100" t="s">
        <v>120</v>
      </c>
      <c r="AH1966" s="100" t="s">
        <v>168</v>
      </c>
      <c r="AI1966" s="100" t="s">
        <v>1715</v>
      </c>
      <c r="AJ1966">
        <f t="shared" si="127"/>
        <v>1</v>
      </c>
      <c r="AK1966" t="str">
        <f t="shared" si="125"/>
        <v>San Luis Basin</v>
      </c>
      <c r="AN1966" t="s">
        <v>724</v>
      </c>
    </row>
    <row r="1967" spans="31:40">
      <c r="AE1967" t="str">
        <f t="shared" si="126"/>
        <v>New_MexicoSierra Grande Uplift1</v>
      </c>
      <c r="AF1967" t="str">
        <f t="shared" si="124"/>
        <v>New_Mexico</v>
      </c>
      <c r="AG1967" s="100" t="s">
        <v>120</v>
      </c>
      <c r="AH1967" s="100" t="s">
        <v>185</v>
      </c>
      <c r="AI1967" s="100" t="s">
        <v>369</v>
      </c>
      <c r="AJ1967">
        <f t="shared" si="127"/>
        <v>1</v>
      </c>
      <c r="AK1967" t="str">
        <f t="shared" si="125"/>
        <v>Sierra Grande Uplift</v>
      </c>
      <c r="AN1967" t="s">
        <v>724</v>
      </c>
    </row>
    <row r="1968" spans="31:40">
      <c r="AE1968" t="str">
        <f t="shared" si="126"/>
        <v>New_MexicoSierra Grande Uplift2</v>
      </c>
      <c r="AF1968" t="str">
        <f t="shared" si="124"/>
        <v>New_Mexico</v>
      </c>
      <c r="AG1968" s="100" t="s">
        <v>120</v>
      </c>
      <c r="AH1968" s="100" t="s">
        <v>185</v>
      </c>
      <c r="AI1968" s="100" t="s">
        <v>370</v>
      </c>
      <c r="AJ1968">
        <f t="shared" si="127"/>
        <v>2</v>
      </c>
      <c r="AK1968" t="str">
        <f t="shared" si="125"/>
        <v>Sierra Grande Uplift</v>
      </c>
      <c r="AN1968" t="s">
        <v>724</v>
      </c>
    </row>
    <row r="1969" spans="31:40">
      <c r="AE1969" t="str">
        <f t="shared" si="126"/>
        <v>NevadaGreat Basin Province1</v>
      </c>
      <c r="AF1969" t="str">
        <f t="shared" si="124"/>
        <v>Nevada</v>
      </c>
      <c r="AG1969" s="100" t="s">
        <v>121</v>
      </c>
      <c r="AH1969" s="100" t="s">
        <v>144</v>
      </c>
      <c r="AI1969" s="100" t="s">
        <v>371</v>
      </c>
      <c r="AJ1969">
        <f t="shared" si="127"/>
        <v>1</v>
      </c>
      <c r="AK1969" t="str">
        <f t="shared" si="125"/>
        <v>Great Basin Province</v>
      </c>
      <c r="AN1969" t="s">
        <v>724</v>
      </c>
    </row>
    <row r="1970" spans="31:40">
      <c r="AE1970" t="str">
        <f t="shared" si="126"/>
        <v>NevadaGreat Basin Province2</v>
      </c>
      <c r="AF1970" t="str">
        <f t="shared" si="124"/>
        <v>Nevada</v>
      </c>
      <c r="AG1970" s="100" t="s">
        <v>121</v>
      </c>
      <c r="AH1970" s="100" t="s">
        <v>144</v>
      </c>
      <c r="AI1970" s="100" t="s">
        <v>1683</v>
      </c>
      <c r="AJ1970">
        <f t="shared" si="127"/>
        <v>2</v>
      </c>
      <c r="AK1970" t="str">
        <f t="shared" si="125"/>
        <v>Great Basin Province</v>
      </c>
      <c r="AN1970" t="s">
        <v>724</v>
      </c>
    </row>
    <row r="1971" spans="31:40">
      <c r="AE1971" t="str">
        <f t="shared" si="126"/>
        <v>NevadaGreat Basin Province3</v>
      </c>
      <c r="AF1971" t="str">
        <f t="shared" si="124"/>
        <v>Nevada</v>
      </c>
      <c r="AG1971" s="100" t="s">
        <v>121</v>
      </c>
      <c r="AH1971" s="100" t="s">
        <v>144</v>
      </c>
      <c r="AI1971" s="100" t="s">
        <v>892</v>
      </c>
      <c r="AJ1971">
        <f t="shared" si="127"/>
        <v>3</v>
      </c>
      <c r="AK1971" t="str">
        <f t="shared" si="125"/>
        <v>Great Basin Province</v>
      </c>
      <c r="AN1971" t="s">
        <v>724</v>
      </c>
    </row>
    <row r="1972" spans="31:40">
      <c r="AE1972" t="str">
        <f t="shared" si="126"/>
        <v>NevadaGreat Basin Province4</v>
      </c>
      <c r="AF1972" t="str">
        <f t="shared" si="124"/>
        <v>Nevada</v>
      </c>
      <c r="AG1972" s="100" t="s">
        <v>121</v>
      </c>
      <c r="AH1972" s="100" t="s">
        <v>144</v>
      </c>
      <c r="AI1972" s="100" t="s">
        <v>372</v>
      </c>
      <c r="AJ1972">
        <f t="shared" si="127"/>
        <v>4</v>
      </c>
      <c r="AK1972" t="str">
        <f t="shared" si="125"/>
        <v>Great Basin Province</v>
      </c>
      <c r="AN1972" t="s">
        <v>724</v>
      </c>
    </row>
    <row r="1973" spans="31:40">
      <c r="AE1973" t="str">
        <f t="shared" si="126"/>
        <v>NevadaGreat Basin Province5</v>
      </c>
      <c r="AF1973" t="str">
        <f t="shared" si="124"/>
        <v>Nevada</v>
      </c>
      <c r="AG1973" s="100" t="s">
        <v>121</v>
      </c>
      <c r="AH1973" s="100" t="s">
        <v>144</v>
      </c>
      <c r="AI1973" s="100" t="s">
        <v>1684</v>
      </c>
      <c r="AJ1973">
        <f t="shared" si="127"/>
        <v>5</v>
      </c>
      <c r="AK1973" t="str">
        <f t="shared" si="125"/>
        <v>Great Basin Province</v>
      </c>
      <c r="AN1973" t="s">
        <v>724</v>
      </c>
    </row>
    <row r="1974" spans="31:40">
      <c r="AE1974" t="str">
        <f t="shared" si="126"/>
        <v>NevadaGreat Basin Province6</v>
      </c>
      <c r="AF1974" t="str">
        <f t="shared" si="124"/>
        <v>Nevada</v>
      </c>
      <c r="AG1974" s="100" t="s">
        <v>121</v>
      </c>
      <c r="AH1974" s="100" t="s">
        <v>144</v>
      </c>
      <c r="AI1974" s="100" t="s">
        <v>373</v>
      </c>
      <c r="AJ1974">
        <f t="shared" si="127"/>
        <v>6</v>
      </c>
      <c r="AK1974" t="str">
        <f t="shared" si="125"/>
        <v>Great Basin Province</v>
      </c>
      <c r="AN1974" t="s">
        <v>724</v>
      </c>
    </row>
    <row r="1975" spans="31:40">
      <c r="AE1975" t="str">
        <f t="shared" si="126"/>
        <v>NevadaGreat Basin Province7</v>
      </c>
      <c r="AF1975" t="str">
        <f t="shared" si="124"/>
        <v>Nevada</v>
      </c>
      <c r="AG1975" s="100" t="s">
        <v>121</v>
      </c>
      <c r="AH1975" s="100" t="s">
        <v>144</v>
      </c>
      <c r="AI1975" s="100" t="s">
        <v>216</v>
      </c>
      <c r="AJ1975">
        <f t="shared" si="127"/>
        <v>7</v>
      </c>
      <c r="AK1975" t="str">
        <f t="shared" si="125"/>
        <v>Great Basin Province</v>
      </c>
      <c r="AN1975" t="s">
        <v>724</v>
      </c>
    </row>
    <row r="1976" spans="31:40">
      <c r="AE1976" t="str">
        <f t="shared" si="126"/>
        <v>NevadaGreat Basin Province8</v>
      </c>
      <c r="AF1976" t="str">
        <f t="shared" si="124"/>
        <v>Nevada</v>
      </c>
      <c r="AG1976" s="100" t="s">
        <v>121</v>
      </c>
      <c r="AH1976" s="100" t="s">
        <v>144</v>
      </c>
      <c r="AI1976" s="100" t="s">
        <v>374</v>
      </c>
      <c r="AJ1976">
        <f t="shared" si="127"/>
        <v>8</v>
      </c>
      <c r="AK1976" t="str">
        <f t="shared" si="125"/>
        <v>Great Basin Province</v>
      </c>
      <c r="AN1976" t="s">
        <v>724</v>
      </c>
    </row>
    <row r="1977" spans="31:40">
      <c r="AE1977" t="str">
        <f t="shared" si="126"/>
        <v>NevadaGreat Basin Province9</v>
      </c>
      <c r="AF1977" t="str">
        <f t="shared" si="124"/>
        <v>Nevada</v>
      </c>
      <c r="AG1977" s="100" t="s">
        <v>121</v>
      </c>
      <c r="AH1977" s="100" t="s">
        <v>144</v>
      </c>
      <c r="AI1977" s="100" t="s">
        <v>1210</v>
      </c>
      <c r="AJ1977">
        <f t="shared" si="127"/>
        <v>9</v>
      </c>
      <c r="AK1977" t="str">
        <f t="shared" si="125"/>
        <v>Great Basin Province</v>
      </c>
      <c r="AN1977" t="s">
        <v>724</v>
      </c>
    </row>
    <row r="1978" spans="31:40">
      <c r="AE1978" t="str">
        <f t="shared" si="126"/>
        <v>NevadaGreat Basin Province10</v>
      </c>
      <c r="AF1978" t="str">
        <f t="shared" si="124"/>
        <v>Nevada</v>
      </c>
      <c r="AG1978" s="100" t="s">
        <v>121</v>
      </c>
      <c r="AH1978" s="100" t="s">
        <v>144</v>
      </c>
      <c r="AI1978" s="100" t="s">
        <v>896</v>
      </c>
      <c r="AJ1978">
        <f t="shared" si="127"/>
        <v>10</v>
      </c>
      <c r="AK1978" t="str">
        <f t="shared" si="125"/>
        <v>Great Basin Province</v>
      </c>
      <c r="AN1978" t="s">
        <v>724</v>
      </c>
    </row>
    <row r="1979" spans="31:40">
      <c r="AE1979" t="str">
        <f t="shared" si="126"/>
        <v>NevadaGreat Basin Province11</v>
      </c>
      <c r="AF1979" t="str">
        <f t="shared" si="124"/>
        <v>Nevada</v>
      </c>
      <c r="AG1979" s="100" t="s">
        <v>121</v>
      </c>
      <c r="AH1979" s="100" t="s">
        <v>144</v>
      </c>
      <c r="AI1979" s="100" t="s">
        <v>375</v>
      </c>
      <c r="AJ1979">
        <f t="shared" si="127"/>
        <v>11</v>
      </c>
      <c r="AK1979" t="str">
        <f t="shared" si="125"/>
        <v>Great Basin Province</v>
      </c>
      <c r="AN1979" t="s">
        <v>724</v>
      </c>
    </row>
    <row r="1980" spans="31:40">
      <c r="AE1980" t="str">
        <f t="shared" si="126"/>
        <v>NevadaGreat Basin Province12</v>
      </c>
      <c r="AF1980" t="str">
        <f t="shared" si="124"/>
        <v>Nevada</v>
      </c>
      <c r="AG1980" s="100" t="s">
        <v>121</v>
      </c>
      <c r="AH1980" s="100" t="s">
        <v>144</v>
      </c>
      <c r="AI1980" s="100" t="s">
        <v>376</v>
      </c>
      <c r="AJ1980">
        <f t="shared" si="127"/>
        <v>12</v>
      </c>
      <c r="AK1980" t="str">
        <f t="shared" si="125"/>
        <v>Great Basin Province</v>
      </c>
      <c r="AN1980" t="s">
        <v>724</v>
      </c>
    </row>
    <row r="1981" spans="31:40">
      <c r="AE1981" t="str">
        <f t="shared" si="126"/>
        <v>NevadaGreat Basin Province13</v>
      </c>
      <c r="AF1981" t="str">
        <f t="shared" si="124"/>
        <v>Nevada</v>
      </c>
      <c r="AG1981" s="100" t="s">
        <v>121</v>
      </c>
      <c r="AH1981" s="100" t="s">
        <v>144</v>
      </c>
      <c r="AI1981" s="100" t="s">
        <v>377</v>
      </c>
      <c r="AJ1981">
        <f t="shared" si="127"/>
        <v>13</v>
      </c>
      <c r="AK1981" t="str">
        <f t="shared" si="125"/>
        <v>Great Basin Province</v>
      </c>
      <c r="AN1981" t="s">
        <v>724</v>
      </c>
    </row>
    <row r="1982" spans="31:40">
      <c r="AE1982" t="str">
        <f t="shared" si="126"/>
        <v>NevadaGreat Basin Province14</v>
      </c>
      <c r="AF1982" t="str">
        <f t="shared" si="124"/>
        <v>Nevada</v>
      </c>
      <c r="AG1982" s="100" t="s">
        <v>121</v>
      </c>
      <c r="AH1982" s="100" t="s">
        <v>144</v>
      </c>
      <c r="AI1982" s="100" t="s">
        <v>1686</v>
      </c>
      <c r="AJ1982">
        <f t="shared" si="127"/>
        <v>14</v>
      </c>
      <c r="AK1982" t="str">
        <f t="shared" si="125"/>
        <v>Great Basin Province</v>
      </c>
      <c r="AN1982" t="s">
        <v>724</v>
      </c>
    </row>
    <row r="1983" spans="31:40">
      <c r="AE1983" t="str">
        <f t="shared" si="126"/>
        <v>NevadaSouth Western Overthrust1</v>
      </c>
      <c r="AF1983" t="str">
        <f t="shared" si="124"/>
        <v>Nevada</v>
      </c>
      <c r="AG1983" s="100" t="s">
        <v>121</v>
      </c>
      <c r="AH1983" s="100" t="s">
        <v>186</v>
      </c>
      <c r="AI1983" s="100" t="s">
        <v>387</v>
      </c>
      <c r="AJ1983">
        <f t="shared" si="127"/>
        <v>1</v>
      </c>
      <c r="AK1983" t="str">
        <f t="shared" si="125"/>
        <v>South Western Overthrust</v>
      </c>
      <c r="AN1983" t="s">
        <v>724</v>
      </c>
    </row>
    <row r="1984" spans="31:40">
      <c r="AE1984" t="str">
        <f t="shared" si="126"/>
        <v>NevadaSouth Western Overthrust2</v>
      </c>
      <c r="AF1984" t="str">
        <f t="shared" si="124"/>
        <v>Nevada</v>
      </c>
      <c r="AG1984" s="100" t="s">
        <v>121</v>
      </c>
      <c r="AH1984" s="100" t="s">
        <v>186</v>
      </c>
      <c r="AI1984" s="100" t="s">
        <v>267</v>
      </c>
      <c r="AJ1984">
        <f t="shared" si="127"/>
        <v>2</v>
      </c>
      <c r="AK1984" t="str">
        <f t="shared" si="125"/>
        <v>South Western Overthrust</v>
      </c>
      <c r="AN1984" t="s">
        <v>724</v>
      </c>
    </row>
    <row r="1985" spans="31:40">
      <c r="AE1985" t="str">
        <f t="shared" si="126"/>
        <v>NevadaSouthern Oregon Basin1</v>
      </c>
      <c r="AF1985" t="str">
        <f t="shared" si="124"/>
        <v>Nevada</v>
      </c>
      <c r="AG1985" s="100" t="s">
        <v>121</v>
      </c>
      <c r="AH1985" s="100" t="s">
        <v>155</v>
      </c>
      <c r="AI1985" s="100" t="s">
        <v>1685</v>
      </c>
      <c r="AJ1985">
        <f t="shared" si="127"/>
        <v>1</v>
      </c>
      <c r="AK1985" t="str">
        <f t="shared" si="125"/>
        <v>Southern Oregon Basin</v>
      </c>
      <c r="AN1985" t="s">
        <v>724</v>
      </c>
    </row>
    <row r="1986" spans="31:40">
      <c r="AE1986" t="str">
        <f t="shared" si="126"/>
        <v>Not includedNot Include1</v>
      </c>
      <c r="AF1986" t="str">
        <f t="shared" ref="AF1986:AF2049" si="128">IFERROR(VLOOKUP(AG1986,$Z$4:$AA$17,2,FALSE),"Not included")</f>
        <v>Not included</v>
      </c>
      <c r="AG1986" s="100" t="s">
        <v>472</v>
      </c>
      <c r="AH1986" s="100" t="s">
        <v>1722</v>
      </c>
      <c r="AI1986" s="100" t="s">
        <v>1101</v>
      </c>
      <c r="AJ1986">
        <f t="shared" si="127"/>
        <v>1</v>
      </c>
      <c r="AK1986" t="str">
        <f t="shared" ref="AK1986:AK2049" si="129">IF(AF1986="Not included","Not Include",VLOOKUP(AH1986,$AN$3:$AQ$104,3,FALSE))</f>
        <v>Not Include</v>
      </c>
      <c r="AN1986" t="s">
        <v>724</v>
      </c>
    </row>
    <row r="1987" spans="31:40">
      <c r="AE1987" t="str">
        <f t="shared" ref="AE1987:AE2050" si="130">AF1987&amp;AK1987&amp;AJ1987</f>
        <v>Not includedNot Include2</v>
      </c>
      <c r="AF1987" t="str">
        <f t="shared" si="128"/>
        <v>Not included</v>
      </c>
      <c r="AG1987" s="100" t="s">
        <v>472</v>
      </c>
      <c r="AH1987" s="100" t="s">
        <v>1722</v>
      </c>
      <c r="AI1987" s="100" t="s">
        <v>1432</v>
      </c>
      <c r="AJ1987">
        <f t="shared" ref="AJ1987:AJ2050" si="131">IF(AND(AG1987=AG1986,AH1987=AH1986),AJ1986+1,1)</f>
        <v>2</v>
      </c>
      <c r="AK1987" t="str">
        <f t="shared" si="129"/>
        <v>Not Include</v>
      </c>
      <c r="AN1987" t="s">
        <v>724</v>
      </c>
    </row>
    <row r="1988" spans="31:40">
      <c r="AE1988" t="str">
        <f t="shared" si="130"/>
        <v>Not includedNot Include3</v>
      </c>
      <c r="AF1988" t="str">
        <f t="shared" si="128"/>
        <v>Not included</v>
      </c>
      <c r="AG1988" s="100" t="s">
        <v>472</v>
      </c>
      <c r="AH1988" s="100" t="s">
        <v>1722</v>
      </c>
      <c r="AI1988" s="100" t="s">
        <v>760</v>
      </c>
      <c r="AJ1988">
        <f t="shared" si="131"/>
        <v>3</v>
      </c>
      <c r="AK1988" t="str">
        <f t="shared" si="129"/>
        <v>Not Include</v>
      </c>
      <c r="AN1988" t="s">
        <v>724</v>
      </c>
    </row>
    <row r="1989" spans="31:40">
      <c r="AE1989" t="str">
        <f t="shared" si="130"/>
        <v>Not includedNot Include4</v>
      </c>
      <c r="AF1989" t="str">
        <f t="shared" si="128"/>
        <v>Not included</v>
      </c>
      <c r="AG1989" s="100" t="s">
        <v>472</v>
      </c>
      <c r="AH1989" s="100" t="s">
        <v>1722</v>
      </c>
      <c r="AI1989" s="100" t="s">
        <v>844</v>
      </c>
      <c r="AJ1989">
        <f t="shared" si="131"/>
        <v>4</v>
      </c>
      <c r="AK1989" t="str">
        <f t="shared" si="129"/>
        <v>Not Include</v>
      </c>
      <c r="AN1989" t="s">
        <v>724</v>
      </c>
    </row>
    <row r="1990" spans="31:40">
      <c r="AE1990" t="str">
        <f t="shared" si="130"/>
        <v>Not includedNot Include5</v>
      </c>
      <c r="AF1990" t="str">
        <f t="shared" si="128"/>
        <v>Not included</v>
      </c>
      <c r="AG1990" s="100" t="s">
        <v>472</v>
      </c>
      <c r="AH1990" s="100" t="s">
        <v>1722</v>
      </c>
      <c r="AI1990" s="100" t="s">
        <v>933</v>
      </c>
      <c r="AJ1990">
        <f t="shared" si="131"/>
        <v>5</v>
      </c>
      <c r="AK1990" t="str">
        <f t="shared" si="129"/>
        <v>Not Include</v>
      </c>
      <c r="AN1990" t="s">
        <v>724</v>
      </c>
    </row>
    <row r="1991" spans="31:40">
      <c r="AE1991" t="str">
        <f t="shared" si="130"/>
        <v>Not includedNot Include6</v>
      </c>
      <c r="AF1991" t="str">
        <f t="shared" si="128"/>
        <v>Not included</v>
      </c>
      <c r="AG1991" s="100" t="s">
        <v>472</v>
      </c>
      <c r="AH1991" s="100" t="s">
        <v>1722</v>
      </c>
      <c r="AI1991" s="100" t="s">
        <v>1726</v>
      </c>
      <c r="AJ1991">
        <f t="shared" si="131"/>
        <v>6</v>
      </c>
      <c r="AK1991" t="str">
        <f t="shared" si="129"/>
        <v>Not Include</v>
      </c>
      <c r="AN1991" t="s">
        <v>724</v>
      </c>
    </row>
    <row r="1992" spans="31:40">
      <c r="AE1992" t="str">
        <f t="shared" si="130"/>
        <v>Not includedNot Include7</v>
      </c>
      <c r="AF1992" t="str">
        <f t="shared" si="128"/>
        <v>Not included</v>
      </c>
      <c r="AG1992" s="100" t="s">
        <v>472</v>
      </c>
      <c r="AH1992" s="100" t="s">
        <v>1722</v>
      </c>
      <c r="AI1992" s="100" t="s">
        <v>1735</v>
      </c>
      <c r="AJ1992">
        <f t="shared" si="131"/>
        <v>7</v>
      </c>
      <c r="AK1992" t="str">
        <f t="shared" si="129"/>
        <v>Not Include</v>
      </c>
      <c r="AN1992" t="s">
        <v>724</v>
      </c>
    </row>
    <row r="1993" spans="31:40">
      <c r="AE1993" t="str">
        <f t="shared" si="130"/>
        <v>Not includedNot Include8</v>
      </c>
      <c r="AF1993" t="str">
        <f t="shared" si="128"/>
        <v>Not included</v>
      </c>
      <c r="AG1993" s="100" t="s">
        <v>472</v>
      </c>
      <c r="AH1993" s="100" t="s">
        <v>1722</v>
      </c>
      <c r="AI1993" s="100" t="s">
        <v>1061</v>
      </c>
      <c r="AJ1993">
        <f t="shared" si="131"/>
        <v>8</v>
      </c>
      <c r="AK1993" t="str">
        <f t="shared" si="129"/>
        <v>Not Include</v>
      </c>
      <c r="AN1993" t="s">
        <v>724</v>
      </c>
    </row>
    <row r="1994" spans="31:40">
      <c r="AE1994" t="str">
        <f t="shared" si="130"/>
        <v>Not includedNot Include1</v>
      </c>
      <c r="AF1994" t="str">
        <f t="shared" si="128"/>
        <v>Not included</v>
      </c>
      <c r="AG1994" s="100" t="s">
        <v>472</v>
      </c>
      <c r="AH1994" s="100" t="s">
        <v>1304</v>
      </c>
      <c r="AI1994" s="100" t="s">
        <v>408</v>
      </c>
      <c r="AJ1994">
        <f t="shared" si="131"/>
        <v>1</v>
      </c>
      <c r="AK1994" t="str">
        <f t="shared" si="129"/>
        <v>Not Include</v>
      </c>
      <c r="AN1994" t="s">
        <v>724</v>
      </c>
    </row>
    <row r="1995" spans="31:40">
      <c r="AE1995" t="str">
        <f t="shared" si="130"/>
        <v>Not includedNot Include2</v>
      </c>
      <c r="AF1995" t="str">
        <f t="shared" si="128"/>
        <v>Not included</v>
      </c>
      <c r="AG1995" s="100" t="s">
        <v>472</v>
      </c>
      <c r="AH1995" s="100" t="s">
        <v>1304</v>
      </c>
      <c r="AI1995" s="100" t="s">
        <v>1717</v>
      </c>
      <c r="AJ1995">
        <f t="shared" si="131"/>
        <v>2</v>
      </c>
      <c r="AK1995" t="str">
        <f t="shared" si="129"/>
        <v>Not Include</v>
      </c>
      <c r="AN1995" t="s">
        <v>724</v>
      </c>
    </row>
    <row r="1996" spans="31:40">
      <c r="AE1996" t="str">
        <f t="shared" si="130"/>
        <v>Not includedNot Include3</v>
      </c>
      <c r="AF1996" t="str">
        <f t="shared" si="128"/>
        <v>Not included</v>
      </c>
      <c r="AG1996" s="100" t="s">
        <v>472</v>
      </c>
      <c r="AH1996" s="100" t="s">
        <v>1304</v>
      </c>
      <c r="AI1996" s="100" t="s">
        <v>1719</v>
      </c>
      <c r="AJ1996">
        <f t="shared" si="131"/>
        <v>3</v>
      </c>
      <c r="AK1996" t="str">
        <f t="shared" si="129"/>
        <v>Not Include</v>
      </c>
      <c r="AN1996" t="s">
        <v>724</v>
      </c>
    </row>
    <row r="1997" spans="31:40">
      <c r="AE1997" t="str">
        <f t="shared" si="130"/>
        <v>Not includedNot Include4</v>
      </c>
      <c r="AF1997" t="str">
        <f t="shared" si="128"/>
        <v>Not included</v>
      </c>
      <c r="AG1997" s="100" t="s">
        <v>472</v>
      </c>
      <c r="AH1997" s="100" t="s">
        <v>1304</v>
      </c>
      <c r="AI1997" s="100" t="s">
        <v>1721</v>
      </c>
      <c r="AJ1997">
        <f t="shared" si="131"/>
        <v>4</v>
      </c>
      <c r="AK1997" t="str">
        <f t="shared" si="129"/>
        <v>Not Include</v>
      </c>
      <c r="AN1997" t="s">
        <v>724</v>
      </c>
    </row>
    <row r="1998" spans="31:40">
      <c r="AE1998" t="str">
        <f t="shared" si="130"/>
        <v>Not includedNot Include5</v>
      </c>
      <c r="AF1998" t="str">
        <f t="shared" si="128"/>
        <v>Not included</v>
      </c>
      <c r="AG1998" s="100" t="s">
        <v>472</v>
      </c>
      <c r="AH1998" s="100" t="s">
        <v>1304</v>
      </c>
      <c r="AI1998" s="100" t="s">
        <v>1723</v>
      </c>
      <c r="AJ1998">
        <f t="shared" si="131"/>
        <v>5</v>
      </c>
      <c r="AK1998" t="str">
        <f t="shared" si="129"/>
        <v>Not Include</v>
      </c>
      <c r="AN1998" t="s">
        <v>724</v>
      </c>
    </row>
    <row r="1999" spans="31:40">
      <c r="AE1999" t="str">
        <f t="shared" si="130"/>
        <v>Not includedNot Include6</v>
      </c>
      <c r="AF1999" t="str">
        <f t="shared" si="128"/>
        <v>Not included</v>
      </c>
      <c r="AG1999" s="100" t="s">
        <v>472</v>
      </c>
      <c r="AH1999" s="100" t="s">
        <v>1304</v>
      </c>
      <c r="AI1999" s="100" t="s">
        <v>434</v>
      </c>
      <c r="AJ1999">
        <f t="shared" si="131"/>
        <v>6</v>
      </c>
      <c r="AK1999" t="str">
        <f t="shared" si="129"/>
        <v>Not Include</v>
      </c>
      <c r="AN1999" t="s">
        <v>724</v>
      </c>
    </row>
    <row r="2000" spans="31:40">
      <c r="AE2000" t="str">
        <f t="shared" si="130"/>
        <v>Not includedNot Include7</v>
      </c>
      <c r="AF2000" t="str">
        <f t="shared" si="128"/>
        <v>Not included</v>
      </c>
      <c r="AG2000" s="100" t="s">
        <v>472</v>
      </c>
      <c r="AH2000" s="100" t="s">
        <v>1304</v>
      </c>
      <c r="AI2000" s="100" t="s">
        <v>1725</v>
      </c>
      <c r="AJ2000">
        <f t="shared" si="131"/>
        <v>7</v>
      </c>
      <c r="AK2000" t="str">
        <f t="shared" si="129"/>
        <v>Not Include</v>
      </c>
      <c r="AN2000" t="s">
        <v>724</v>
      </c>
    </row>
    <row r="2001" spans="31:40">
      <c r="AE2001" t="str">
        <f t="shared" si="130"/>
        <v>Not includedNot Include8</v>
      </c>
      <c r="AF2001" t="str">
        <f t="shared" si="128"/>
        <v>Not included</v>
      </c>
      <c r="AG2001" s="100" t="s">
        <v>472</v>
      </c>
      <c r="AH2001" s="100" t="s">
        <v>1304</v>
      </c>
      <c r="AI2001" s="100" t="s">
        <v>1453</v>
      </c>
      <c r="AJ2001">
        <f t="shared" si="131"/>
        <v>8</v>
      </c>
      <c r="AK2001" t="str">
        <f t="shared" si="129"/>
        <v>Not Include</v>
      </c>
      <c r="AN2001" t="s">
        <v>724</v>
      </c>
    </row>
    <row r="2002" spans="31:40">
      <c r="AE2002" t="str">
        <f t="shared" si="130"/>
        <v>Not includedNot Include9</v>
      </c>
      <c r="AF2002" t="str">
        <f t="shared" si="128"/>
        <v>Not included</v>
      </c>
      <c r="AG2002" s="100" t="s">
        <v>472</v>
      </c>
      <c r="AH2002" s="100" t="s">
        <v>1304</v>
      </c>
      <c r="AI2002" s="100" t="s">
        <v>762</v>
      </c>
      <c r="AJ2002">
        <f t="shared" si="131"/>
        <v>9</v>
      </c>
      <c r="AK2002" t="str">
        <f t="shared" si="129"/>
        <v>Not Include</v>
      </c>
      <c r="AN2002" t="s">
        <v>724</v>
      </c>
    </row>
    <row r="2003" spans="31:40">
      <c r="AE2003" t="str">
        <f t="shared" si="130"/>
        <v>Not includedNot Include10</v>
      </c>
      <c r="AF2003" t="str">
        <f t="shared" si="128"/>
        <v>Not included</v>
      </c>
      <c r="AG2003" s="100" t="s">
        <v>472</v>
      </c>
      <c r="AH2003" s="100" t="s">
        <v>1304</v>
      </c>
      <c r="AI2003" s="100" t="s">
        <v>265</v>
      </c>
      <c r="AJ2003">
        <f t="shared" si="131"/>
        <v>10</v>
      </c>
      <c r="AK2003" t="str">
        <f t="shared" si="129"/>
        <v>Not Include</v>
      </c>
      <c r="AN2003" t="s">
        <v>724</v>
      </c>
    </row>
    <row r="2004" spans="31:40">
      <c r="AE2004" t="str">
        <f t="shared" si="130"/>
        <v>Not includedNot Include11</v>
      </c>
      <c r="AF2004" t="str">
        <f t="shared" si="128"/>
        <v>Not included</v>
      </c>
      <c r="AG2004" s="100" t="s">
        <v>472</v>
      </c>
      <c r="AH2004" s="100" t="s">
        <v>1304</v>
      </c>
      <c r="AI2004" s="100" t="s">
        <v>402</v>
      </c>
      <c r="AJ2004">
        <f t="shared" si="131"/>
        <v>11</v>
      </c>
      <c r="AK2004" t="str">
        <f t="shared" si="129"/>
        <v>Not Include</v>
      </c>
      <c r="AN2004" t="s">
        <v>724</v>
      </c>
    </row>
    <row r="2005" spans="31:40">
      <c r="AE2005" t="str">
        <f t="shared" si="130"/>
        <v>Not includedNot Include12</v>
      </c>
      <c r="AF2005" t="str">
        <f t="shared" si="128"/>
        <v>Not included</v>
      </c>
      <c r="AG2005" s="100" t="s">
        <v>472</v>
      </c>
      <c r="AH2005" s="100" t="s">
        <v>1304</v>
      </c>
      <c r="AI2005" s="100" t="s">
        <v>1122</v>
      </c>
      <c r="AJ2005">
        <f t="shared" si="131"/>
        <v>12</v>
      </c>
      <c r="AK2005" t="str">
        <f t="shared" si="129"/>
        <v>Not Include</v>
      </c>
      <c r="AN2005" t="s">
        <v>724</v>
      </c>
    </row>
    <row r="2006" spans="31:40">
      <c r="AE2006" t="str">
        <f t="shared" si="130"/>
        <v>Not includedNot Include13</v>
      </c>
      <c r="AF2006" t="str">
        <f t="shared" si="128"/>
        <v>Not included</v>
      </c>
      <c r="AG2006" s="100" t="s">
        <v>472</v>
      </c>
      <c r="AH2006" s="100" t="s">
        <v>1304</v>
      </c>
      <c r="AI2006" s="100" t="s">
        <v>774</v>
      </c>
      <c r="AJ2006">
        <f t="shared" si="131"/>
        <v>13</v>
      </c>
      <c r="AK2006" t="str">
        <f t="shared" si="129"/>
        <v>Not Include</v>
      </c>
      <c r="AN2006" t="s">
        <v>724</v>
      </c>
    </row>
    <row r="2007" spans="31:40">
      <c r="AE2007" t="str">
        <f t="shared" si="130"/>
        <v>Not includedNot Include14</v>
      </c>
      <c r="AF2007" t="str">
        <f t="shared" si="128"/>
        <v>Not included</v>
      </c>
      <c r="AG2007" s="100" t="s">
        <v>472</v>
      </c>
      <c r="AH2007" s="100" t="s">
        <v>1304</v>
      </c>
      <c r="AI2007" s="100" t="s">
        <v>779</v>
      </c>
      <c r="AJ2007">
        <f t="shared" si="131"/>
        <v>14</v>
      </c>
      <c r="AK2007" t="str">
        <f t="shared" si="129"/>
        <v>Not Include</v>
      </c>
      <c r="AN2007" t="s">
        <v>724</v>
      </c>
    </row>
    <row r="2008" spans="31:40">
      <c r="AE2008" t="str">
        <f t="shared" si="130"/>
        <v>Not includedNot Include15</v>
      </c>
      <c r="AF2008" t="str">
        <f t="shared" si="128"/>
        <v>Not included</v>
      </c>
      <c r="AG2008" s="100" t="s">
        <v>472</v>
      </c>
      <c r="AH2008" s="100" t="s">
        <v>1304</v>
      </c>
      <c r="AI2008" s="100" t="s">
        <v>780</v>
      </c>
      <c r="AJ2008">
        <f t="shared" si="131"/>
        <v>15</v>
      </c>
      <c r="AK2008" t="str">
        <f t="shared" si="129"/>
        <v>Not Include</v>
      </c>
      <c r="AN2008" t="s">
        <v>724</v>
      </c>
    </row>
    <row r="2009" spans="31:40">
      <c r="AE2009" t="str">
        <f t="shared" si="130"/>
        <v>Not includedNot Include16</v>
      </c>
      <c r="AF2009" t="str">
        <f t="shared" si="128"/>
        <v>Not included</v>
      </c>
      <c r="AG2009" s="100" t="s">
        <v>472</v>
      </c>
      <c r="AH2009" s="100" t="s">
        <v>1304</v>
      </c>
      <c r="AI2009" s="100" t="s">
        <v>1728</v>
      </c>
      <c r="AJ2009">
        <f t="shared" si="131"/>
        <v>16</v>
      </c>
      <c r="AK2009" t="str">
        <f t="shared" si="129"/>
        <v>Not Include</v>
      </c>
      <c r="AN2009" t="s">
        <v>724</v>
      </c>
    </row>
    <row r="2010" spans="31:40">
      <c r="AE2010" t="str">
        <f t="shared" si="130"/>
        <v>Not includedNot Include17</v>
      </c>
      <c r="AF2010" t="str">
        <f t="shared" si="128"/>
        <v>Not included</v>
      </c>
      <c r="AG2010" s="100" t="s">
        <v>472</v>
      </c>
      <c r="AH2010" s="100" t="s">
        <v>1304</v>
      </c>
      <c r="AI2010" s="100" t="s">
        <v>1088</v>
      </c>
      <c r="AJ2010">
        <f t="shared" si="131"/>
        <v>17</v>
      </c>
      <c r="AK2010" t="str">
        <f t="shared" si="129"/>
        <v>Not Include</v>
      </c>
      <c r="AN2010" t="s">
        <v>724</v>
      </c>
    </row>
    <row r="2011" spans="31:40">
      <c r="AE2011" t="str">
        <f t="shared" si="130"/>
        <v>Not includedNot Include18</v>
      </c>
      <c r="AF2011" t="str">
        <f t="shared" si="128"/>
        <v>Not included</v>
      </c>
      <c r="AG2011" s="100" t="s">
        <v>472</v>
      </c>
      <c r="AH2011" s="100" t="s">
        <v>1304</v>
      </c>
      <c r="AI2011" s="100" t="s">
        <v>1729</v>
      </c>
      <c r="AJ2011">
        <f t="shared" si="131"/>
        <v>18</v>
      </c>
      <c r="AK2011" t="str">
        <f t="shared" si="129"/>
        <v>Not Include</v>
      </c>
      <c r="AN2011" t="s">
        <v>724</v>
      </c>
    </row>
    <row r="2012" spans="31:40">
      <c r="AE2012" t="str">
        <f t="shared" si="130"/>
        <v>Not includedNot Include19</v>
      </c>
      <c r="AF2012" t="str">
        <f t="shared" si="128"/>
        <v>Not included</v>
      </c>
      <c r="AG2012" s="100" t="s">
        <v>472</v>
      </c>
      <c r="AH2012" s="100" t="s">
        <v>1304</v>
      </c>
      <c r="AI2012" s="100" t="s">
        <v>1730</v>
      </c>
      <c r="AJ2012">
        <f t="shared" si="131"/>
        <v>19</v>
      </c>
      <c r="AK2012" t="str">
        <f t="shared" si="129"/>
        <v>Not Include</v>
      </c>
      <c r="AN2012" t="s">
        <v>724</v>
      </c>
    </row>
    <row r="2013" spans="31:40">
      <c r="AE2013" t="str">
        <f t="shared" si="130"/>
        <v>Not includedNot Include20</v>
      </c>
      <c r="AF2013" t="str">
        <f t="shared" si="128"/>
        <v>Not included</v>
      </c>
      <c r="AG2013" s="100" t="s">
        <v>472</v>
      </c>
      <c r="AH2013" s="100" t="s">
        <v>1304</v>
      </c>
      <c r="AI2013" s="100" t="s">
        <v>1378</v>
      </c>
      <c r="AJ2013">
        <f t="shared" si="131"/>
        <v>20</v>
      </c>
      <c r="AK2013" t="str">
        <f t="shared" si="129"/>
        <v>Not Include</v>
      </c>
      <c r="AN2013" t="s">
        <v>724</v>
      </c>
    </row>
    <row r="2014" spans="31:40">
      <c r="AE2014" t="str">
        <f t="shared" si="130"/>
        <v>Not includedNot Include21</v>
      </c>
      <c r="AF2014" t="str">
        <f t="shared" si="128"/>
        <v>Not included</v>
      </c>
      <c r="AG2014" s="100" t="s">
        <v>472</v>
      </c>
      <c r="AH2014" s="100" t="s">
        <v>1304</v>
      </c>
      <c r="AI2014" s="100" t="s">
        <v>1731</v>
      </c>
      <c r="AJ2014">
        <f t="shared" si="131"/>
        <v>21</v>
      </c>
      <c r="AK2014" t="str">
        <f t="shared" si="129"/>
        <v>Not Include</v>
      </c>
      <c r="AN2014" t="s">
        <v>724</v>
      </c>
    </row>
    <row r="2015" spans="31:40">
      <c r="AE2015" t="str">
        <f t="shared" si="130"/>
        <v>Not includedNot Include22</v>
      </c>
      <c r="AF2015" t="str">
        <f t="shared" si="128"/>
        <v>Not included</v>
      </c>
      <c r="AG2015" s="100" t="s">
        <v>472</v>
      </c>
      <c r="AH2015" s="100" t="s">
        <v>1304</v>
      </c>
      <c r="AI2015" s="100" t="s">
        <v>1490</v>
      </c>
      <c r="AJ2015">
        <f t="shared" si="131"/>
        <v>22</v>
      </c>
      <c r="AK2015" t="str">
        <f t="shared" si="129"/>
        <v>Not Include</v>
      </c>
      <c r="AN2015" t="s">
        <v>724</v>
      </c>
    </row>
    <row r="2016" spans="31:40">
      <c r="AE2016" t="str">
        <f t="shared" si="130"/>
        <v>Not includedNot Include23</v>
      </c>
      <c r="AF2016" t="str">
        <f t="shared" si="128"/>
        <v>Not included</v>
      </c>
      <c r="AG2016" s="100" t="s">
        <v>472</v>
      </c>
      <c r="AH2016" s="100" t="s">
        <v>1304</v>
      </c>
      <c r="AI2016" s="100" t="s">
        <v>1736</v>
      </c>
      <c r="AJ2016">
        <f t="shared" si="131"/>
        <v>23</v>
      </c>
      <c r="AK2016" t="str">
        <f t="shared" si="129"/>
        <v>Not Include</v>
      </c>
      <c r="AN2016" t="s">
        <v>724</v>
      </c>
    </row>
    <row r="2017" spans="31:40">
      <c r="AE2017" t="str">
        <f t="shared" si="130"/>
        <v>Not includedNot Include24</v>
      </c>
      <c r="AF2017" t="str">
        <f t="shared" si="128"/>
        <v>Not included</v>
      </c>
      <c r="AG2017" s="100" t="s">
        <v>472</v>
      </c>
      <c r="AH2017" s="100" t="s">
        <v>1304</v>
      </c>
      <c r="AI2017" s="100" t="s">
        <v>1737</v>
      </c>
      <c r="AJ2017">
        <f t="shared" si="131"/>
        <v>24</v>
      </c>
      <c r="AK2017" t="str">
        <f t="shared" si="129"/>
        <v>Not Include</v>
      </c>
      <c r="AN2017" t="s">
        <v>724</v>
      </c>
    </row>
    <row r="2018" spans="31:40">
      <c r="AE2018" t="str">
        <f t="shared" si="130"/>
        <v>Not includedNot Include25</v>
      </c>
      <c r="AF2018" t="str">
        <f t="shared" si="128"/>
        <v>Not included</v>
      </c>
      <c r="AG2018" s="100" t="s">
        <v>472</v>
      </c>
      <c r="AH2018" s="100" t="s">
        <v>1304</v>
      </c>
      <c r="AI2018" s="100" t="s">
        <v>1738</v>
      </c>
      <c r="AJ2018">
        <f t="shared" si="131"/>
        <v>25</v>
      </c>
      <c r="AK2018" t="str">
        <f t="shared" si="129"/>
        <v>Not Include</v>
      </c>
      <c r="AN2018" t="s">
        <v>724</v>
      </c>
    </row>
    <row r="2019" spans="31:40">
      <c r="AE2019" t="str">
        <f t="shared" si="130"/>
        <v>Not includedNot Include26</v>
      </c>
      <c r="AF2019" t="str">
        <f t="shared" si="128"/>
        <v>Not included</v>
      </c>
      <c r="AG2019" s="100" t="s">
        <v>472</v>
      </c>
      <c r="AH2019" s="100" t="s">
        <v>1304</v>
      </c>
      <c r="AI2019" s="100" t="s">
        <v>1739</v>
      </c>
      <c r="AJ2019">
        <f t="shared" si="131"/>
        <v>26</v>
      </c>
      <c r="AK2019" t="str">
        <f t="shared" si="129"/>
        <v>Not Include</v>
      </c>
      <c r="AN2019" t="s">
        <v>724</v>
      </c>
    </row>
    <row r="2020" spans="31:40">
      <c r="AE2020" t="str">
        <f t="shared" si="130"/>
        <v>Not includedNot Include27</v>
      </c>
      <c r="AF2020" t="str">
        <f t="shared" si="128"/>
        <v>Not included</v>
      </c>
      <c r="AG2020" s="100" t="s">
        <v>472</v>
      </c>
      <c r="AH2020" s="100" t="s">
        <v>1304</v>
      </c>
      <c r="AI2020" s="100" t="s">
        <v>1175</v>
      </c>
      <c r="AJ2020">
        <f t="shared" si="131"/>
        <v>27</v>
      </c>
      <c r="AK2020" t="str">
        <f t="shared" si="129"/>
        <v>Not Include</v>
      </c>
      <c r="AN2020" t="s">
        <v>724</v>
      </c>
    </row>
    <row r="2021" spans="31:40">
      <c r="AE2021" t="str">
        <f t="shared" si="130"/>
        <v>Not includedNot Include28</v>
      </c>
      <c r="AF2021" t="str">
        <f t="shared" si="128"/>
        <v>Not included</v>
      </c>
      <c r="AG2021" s="100" t="s">
        <v>472</v>
      </c>
      <c r="AH2021" s="100" t="s">
        <v>1304</v>
      </c>
      <c r="AI2021" s="100" t="s">
        <v>1062</v>
      </c>
      <c r="AJ2021">
        <f t="shared" si="131"/>
        <v>28</v>
      </c>
      <c r="AK2021" t="str">
        <f t="shared" si="129"/>
        <v>Not Include</v>
      </c>
      <c r="AN2021" t="s">
        <v>724</v>
      </c>
    </row>
    <row r="2022" spans="31:40">
      <c r="AE2022" t="str">
        <f t="shared" si="130"/>
        <v>Not includedNot Include29</v>
      </c>
      <c r="AF2022" t="str">
        <f t="shared" si="128"/>
        <v>Not included</v>
      </c>
      <c r="AG2022" s="100" t="s">
        <v>472</v>
      </c>
      <c r="AH2022" s="100" t="s">
        <v>1304</v>
      </c>
      <c r="AI2022" s="100" t="s">
        <v>493</v>
      </c>
      <c r="AJ2022">
        <f t="shared" si="131"/>
        <v>29</v>
      </c>
      <c r="AK2022" t="str">
        <f t="shared" si="129"/>
        <v>Not Include</v>
      </c>
      <c r="AN2022" t="s">
        <v>724</v>
      </c>
    </row>
    <row r="2023" spans="31:40">
      <c r="AE2023" t="str">
        <f t="shared" si="130"/>
        <v>Not includedNot Include1</v>
      </c>
      <c r="AF2023" t="str">
        <f t="shared" si="128"/>
        <v>Not included</v>
      </c>
      <c r="AG2023" s="100" t="s">
        <v>472</v>
      </c>
      <c r="AH2023" s="100" t="s">
        <v>733</v>
      </c>
      <c r="AI2023" s="100" t="s">
        <v>1411</v>
      </c>
      <c r="AJ2023">
        <f t="shared" si="131"/>
        <v>1</v>
      </c>
      <c r="AK2023" t="str">
        <f t="shared" si="129"/>
        <v>Not Include</v>
      </c>
      <c r="AN2023" t="s">
        <v>724</v>
      </c>
    </row>
    <row r="2024" spans="31:40">
      <c r="AE2024" t="str">
        <f t="shared" si="130"/>
        <v>Not includedNot Include2</v>
      </c>
      <c r="AF2024" t="str">
        <f t="shared" si="128"/>
        <v>Not included</v>
      </c>
      <c r="AG2024" s="100" t="s">
        <v>472</v>
      </c>
      <c r="AH2024" s="100" t="s">
        <v>733</v>
      </c>
      <c r="AI2024" s="100" t="s">
        <v>1718</v>
      </c>
      <c r="AJ2024">
        <f t="shared" si="131"/>
        <v>2</v>
      </c>
      <c r="AK2024" t="str">
        <f t="shared" si="129"/>
        <v>Not Include</v>
      </c>
      <c r="AN2024" t="s">
        <v>724</v>
      </c>
    </row>
    <row r="2025" spans="31:40">
      <c r="AE2025" t="str">
        <f t="shared" si="130"/>
        <v>Not includedNot Include3</v>
      </c>
      <c r="AF2025" t="str">
        <f t="shared" si="128"/>
        <v>Not included</v>
      </c>
      <c r="AG2025" s="100" t="s">
        <v>472</v>
      </c>
      <c r="AH2025" s="100" t="s">
        <v>733</v>
      </c>
      <c r="AI2025" s="100" t="s">
        <v>1239</v>
      </c>
      <c r="AJ2025">
        <f t="shared" si="131"/>
        <v>3</v>
      </c>
      <c r="AK2025" t="str">
        <f t="shared" si="129"/>
        <v>Not Include</v>
      </c>
      <c r="AN2025" t="s">
        <v>724</v>
      </c>
    </row>
    <row r="2026" spans="31:40">
      <c r="AE2026" t="str">
        <f t="shared" si="130"/>
        <v>Not includedNot Include4</v>
      </c>
      <c r="AF2026" t="str">
        <f t="shared" si="128"/>
        <v>Not included</v>
      </c>
      <c r="AG2026" s="100" t="s">
        <v>472</v>
      </c>
      <c r="AH2026" s="100" t="s">
        <v>733</v>
      </c>
      <c r="AI2026" s="100" t="s">
        <v>1720</v>
      </c>
      <c r="AJ2026">
        <f t="shared" si="131"/>
        <v>4</v>
      </c>
      <c r="AK2026" t="str">
        <f t="shared" si="129"/>
        <v>Not Include</v>
      </c>
      <c r="AN2026" t="s">
        <v>724</v>
      </c>
    </row>
    <row r="2027" spans="31:40">
      <c r="AE2027" t="str">
        <f t="shared" si="130"/>
        <v>Not includedNot Include5</v>
      </c>
      <c r="AF2027" t="str">
        <f t="shared" si="128"/>
        <v>Not included</v>
      </c>
      <c r="AG2027" s="100" t="s">
        <v>472</v>
      </c>
      <c r="AH2027" s="100" t="s">
        <v>733</v>
      </c>
      <c r="AI2027" s="100" t="s">
        <v>219</v>
      </c>
      <c r="AJ2027">
        <f t="shared" si="131"/>
        <v>5</v>
      </c>
      <c r="AK2027" t="str">
        <f t="shared" si="129"/>
        <v>Not Include</v>
      </c>
      <c r="AN2027" t="s">
        <v>724</v>
      </c>
    </row>
    <row r="2028" spans="31:40">
      <c r="AE2028" t="str">
        <f t="shared" si="130"/>
        <v>Not includedNot Include6</v>
      </c>
      <c r="AF2028" t="str">
        <f t="shared" si="128"/>
        <v>Not included</v>
      </c>
      <c r="AG2028" s="100" t="s">
        <v>472</v>
      </c>
      <c r="AH2028" s="100" t="s">
        <v>733</v>
      </c>
      <c r="AI2028" s="100" t="s">
        <v>1135</v>
      </c>
      <c r="AJ2028">
        <f t="shared" si="131"/>
        <v>6</v>
      </c>
      <c r="AK2028" t="str">
        <f t="shared" si="129"/>
        <v>Not Include</v>
      </c>
      <c r="AN2028" t="s">
        <v>724</v>
      </c>
    </row>
    <row r="2029" spans="31:40">
      <c r="AE2029" t="str">
        <f t="shared" si="130"/>
        <v>Not includedNot Include7</v>
      </c>
      <c r="AF2029" t="str">
        <f t="shared" si="128"/>
        <v>Not included</v>
      </c>
      <c r="AG2029" s="100" t="s">
        <v>472</v>
      </c>
      <c r="AH2029" s="100" t="s">
        <v>733</v>
      </c>
      <c r="AI2029" s="100" t="s">
        <v>1174</v>
      </c>
      <c r="AJ2029">
        <f t="shared" si="131"/>
        <v>7</v>
      </c>
      <c r="AK2029" t="str">
        <f t="shared" si="129"/>
        <v>Not Include</v>
      </c>
      <c r="AN2029" t="s">
        <v>724</v>
      </c>
    </row>
    <row r="2030" spans="31:40">
      <c r="AE2030" t="str">
        <f t="shared" si="130"/>
        <v>Not includedNot Include8</v>
      </c>
      <c r="AF2030" t="str">
        <f t="shared" si="128"/>
        <v>Not included</v>
      </c>
      <c r="AG2030" s="100" t="s">
        <v>472</v>
      </c>
      <c r="AH2030" s="100" t="s">
        <v>733</v>
      </c>
      <c r="AI2030" s="100" t="s">
        <v>1740</v>
      </c>
      <c r="AJ2030">
        <f t="shared" si="131"/>
        <v>8</v>
      </c>
      <c r="AK2030" t="str">
        <f t="shared" si="129"/>
        <v>Not Include</v>
      </c>
      <c r="AN2030" t="s">
        <v>724</v>
      </c>
    </row>
    <row r="2031" spans="31:40">
      <c r="AE2031" t="str">
        <f t="shared" si="130"/>
        <v>Not includedNot Include9</v>
      </c>
      <c r="AF2031" t="str">
        <f t="shared" si="128"/>
        <v>Not included</v>
      </c>
      <c r="AG2031" s="100" t="s">
        <v>472</v>
      </c>
      <c r="AH2031" s="100" t="s">
        <v>733</v>
      </c>
      <c r="AI2031" s="100" t="s">
        <v>1741</v>
      </c>
      <c r="AJ2031">
        <f t="shared" si="131"/>
        <v>9</v>
      </c>
      <c r="AK2031" t="str">
        <f t="shared" si="129"/>
        <v>Not Include</v>
      </c>
      <c r="AN2031" t="s">
        <v>724</v>
      </c>
    </row>
    <row r="2032" spans="31:40">
      <c r="AE2032" t="str">
        <f t="shared" si="130"/>
        <v>Not includedNot Include10</v>
      </c>
      <c r="AF2032" t="str">
        <f t="shared" si="128"/>
        <v>Not included</v>
      </c>
      <c r="AG2032" s="100" t="s">
        <v>472</v>
      </c>
      <c r="AH2032" s="100" t="s">
        <v>733</v>
      </c>
      <c r="AI2032" s="100" t="s">
        <v>1742</v>
      </c>
      <c r="AJ2032">
        <f t="shared" si="131"/>
        <v>10</v>
      </c>
      <c r="AK2032" t="str">
        <f t="shared" si="129"/>
        <v>Not Include</v>
      </c>
      <c r="AN2032" t="s">
        <v>724</v>
      </c>
    </row>
    <row r="2033" spans="31:40">
      <c r="AE2033" t="str">
        <f t="shared" si="130"/>
        <v>Not includedNot Include11</v>
      </c>
      <c r="AF2033" t="str">
        <f t="shared" si="128"/>
        <v>Not included</v>
      </c>
      <c r="AG2033" s="100" t="s">
        <v>472</v>
      </c>
      <c r="AH2033" s="100" t="s">
        <v>733</v>
      </c>
      <c r="AI2033" s="100" t="s">
        <v>1744</v>
      </c>
      <c r="AJ2033">
        <f t="shared" si="131"/>
        <v>11</v>
      </c>
      <c r="AK2033" t="str">
        <f t="shared" si="129"/>
        <v>Not Include</v>
      </c>
      <c r="AN2033" t="s">
        <v>724</v>
      </c>
    </row>
    <row r="2034" spans="31:40">
      <c r="AE2034" t="str">
        <f t="shared" si="130"/>
        <v>Not includedNot Include1</v>
      </c>
      <c r="AF2034" t="str">
        <f t="shared" si="128"/>
        <v>Not included</v>
      </c>
      <c r="AG2034" s="100" t="s">
        <v>472</v>
      </c>
      <c r="AH2034" s="100" t="s">
        <v>911</v>
      </c>
      <c r="AI2034" s="100" t="s">
        <v>238</v>
      </c>
      <c r="AJ2034">
        <f t="shared" si="131"/>
        <v>1</v>
      </c>
      <c r="AK2034" t="str">
        <f t="shared" si="129"/>
        <v>Not Include</v>
      </c>
      <c r="AN2034" t="s">
        <v>724</v>
      </c>
    </row>
    <row r="2035" spans="31:40">
      <c r="AE2035" t="str">
        <f t="shared" si="130"/>
        <v>Not includedNot Include2</v>
      </c>
      <c r="AF2035" t="str">
        <f t="shared" si="128"/>
        <v>Not included</v>
      </c>
      <c r="AG2035" s="100" t="s">
        <v>472</v>
      </c>
      <c r="AH2035" s="100" t="s">
        <v>911</v>
      </c>
      <c r="AI2035" s="100" t="s">
        <v>946</v>
      </c>
      <c r="AJ2035">
        <f t="shared" si="131"/>
        <v>2</v>
      </c>
      <c r="AK2035" t="str">
        <f t="shared" si="129"/>
        <v>Not Include</v>
      </c>
      <c r="AN2035" t="s">
        <v>724</v>
      </c>
    </row>
    <row r="2036" spans="31:40">
      <c r="AE2036" t="str">
        <f t="shared" si="130"/>
        <v>Not includedNot Include3</v>
      </c>
      <c r="AF2036" t="str">
        <f t="shared" si="128"/>
        <v>Not included</v>
      </c>
      <c r="AG2036" s="100" t="s">
        <v>472</v>
      </c>
      <c r="AH2036" s="100" t="s">
        <v>911</v>
      </c>
      <c r="AI2036" s="100" t="s">
        <v>1732</v>
      </c>
      <c r="AJ2036">
        <f t="shared" si="131"/>
        <v>3</v>
      </c>
      <c r="AK2036" t="str">
        <f t="shared" si="129"/>
        <v>Not Include</v>
      </c>
      <c r="AN2036" t="s">
        <v>724</v>
      </c>
    </row>
    <row r="2037" spans="31:40">
      <c r="AE2037" t="str">
        <f t="shared" si="130"/>
        <v>Not includedNot Include4</v>
      </c>
      <c r="AF2037" t="str">
        <f t="shared" si="128"/>
        <v>Not included</v>
      </c>
      <c r="AG2037" s="100" t="s">
        <v>472</v>
      </c>
      <c r="AH2037" s="100" t="s">
        <v>911</v>
      </c>
      <c r="AI2037" s="100" t="s">
        <v>1039</v>
      </c>
      <c r="AJ2037">
        <f t="shared" si="131"/>
        <v>4</v>
      </c>
      <c r="AK2037" t="str">
        <f t="shared" si="129"/>
        <v>Not Include</v>
      </c>
      <c r="AN2037" t="s">
        <v>724</v>
      </c>
    </row>
    <row r="2038" spans="31:40">
      <c r="AE2038" t="str">
        <f t="shared" si="130"/>
        <v>Not includedNot Include5</v>
      </c>
      <c r="AF2038" t="str">
        <f t="shared" si="128"/>
        <v>Not included</v>
      </c>
      <c r="AG2038" s="100" t="s">
        <v>472</v>
      </c>
      <c r="AH2038" s="100" t="s">
        <v>911</v>
      </c>
      <c r="AI2038" s="100" t="s">
        <v>1437</v>
      </c>
      <c r="AJ2038">
        <f t="shared" si="131"/>
        <v>5</v>
      </c>
      <c r="AK2038" t="str">
        <f t="shared" si="129"/>
        <v>Not Include</v>
      </c>
      <c r="AN2038" t="s">
        <v>724</v>
      </c>
    </row>
    <row r="2039" spans="31:40">
      <c r="AE2039" t="str">
        <f t="shared" si="130"/>
        <v>Not includedNot Include1</v>
      </c>
      <c r="AF2039" t="str">
        <f t="shared" si="128"/>
        <v>Not included</v>
      </c>
      <c r="AG2039" s="100" t="s">
        <v>472</v>
      </c>
      <c r="AH2039" s="100" t="s">
        <v>902</v>
      </c>
      <c r="AI2039" s="100" t="s">
        <v>1716</v>
      </c>
      <c r="AJ2039">
        <f t="shared" si="131"/>
        <v>1</v>
      </c>
      <c r="AK2039" t="str">
        <f t="shared" si="129"/>
        <v>Not Include</v>
      </c>
      <c r="AN2039" t="s">
        <v>724</v>
      </c>
    </row>
    <row r="2040" spans="31:40">
      <c r="AE2040" t="str">
        <f t="shared" si="130"/>
        <v>Not includedNot Include2</v>
      </c>
      <c r="AF2040" t="str">
        <f t="shared" si="128"/>
        <v>Not included</v>
      </c>
      <c r="AG2040" s="100" t="s">
        <v>472</v>
      </c>
      <c r="AH2040" s="100" t="s">
        <v>902</v>
      </c>
      <c r="AI2040" s="100" t="s">
        <v>385</v>
      </c>
      <c r="AJ2040">
        <f t="shared" si="131"/>
        <v>2</v>
      </c>
      <c r="AK2040" t="str">
        <f t="shared" si="129"/>
        <v>Not Include</v>
      </c>
      <c r="AN2040" t="s">
        <v>724</v>
      </c>
    </row>
    <row r="2041" spans="31:40">
      <c r="AE2041" t="str">
        <f t="shared" si="130"/>
        <v>Not includedNot Include3</v>
      </c>
      <c r="AF2041" t="str">
        <f t="shared" si="128"/>
        <v>Not included</v>
      </c>
      <c r="AG2041" s="100" t="s">
        <v>472</v>
      </c>
      <c r="AH2041" s="100" t="s">
        <v>902</v>
      </c>
      <c r="AI2041" s="100" t="s">
        <v>1724</v>
      </c>
      <c r="AJ2041">
        <f t="shared" si="131"/>
        <v>3</v>
      </c>
      <c r="AK2041" t="str">
        <f t="shared" si="129"/>
        <v>Not Include</v>
      </c>
      <c r="AN2041" t="s">
        <v>724</v>
      </c>
    </row>
    <row r="2042" spans="31:40">
      <c r="AE2042" t="str">
        <f t="shared" si="130"/>
        <v>Not includedNot Include4</v>
      </c>
      <c r="AF2042" t="str">
        <f t="shared" si="128"/>
        <v>Not included</v>
      </c>
      <c r="AG2042" s="100" t="s">
        <v>472</v>
      </c>
      <c r="AH2042" s="100" t="s">
        <v>902</v>
      </c>
      <c r="AI2042" s="100" t="s">
        <v>953</v>
      </c>
      <c r="AJ2042">
        <f t="shared" si="131"/>
        <v>4</v>
      </c>
      <c r="AK2042" t="str">
        <f t="shared" si="129"/>
        <v>Not Include</v>
      </c>
      <c r="AN2042" t="s">
        <v>724</v>
      </c>
    </row>
    <row r="2043" spans="31:40">
      <c r="AE2043" t="str">
        <f t="shared" si="130"/>
        <v>Not includedNot Include5</v>
      </c>
      <c r="AF2043" t="str">
        <f t="shared" si="128"/>
        <v>Not included</v>
      </c>
      <c r="AG2043" s="100" t="s">
        <v>472</v>
      </c>
      <c r="AH2043" s="100" t="s">
        <v>902</v>
      </c>
      <c r="AI2043" s="100" t="s">
        <v>1733</v>
      </c>
      <c r="AJ2043">
        <f t="shared" si="131"/>
        <v>5</v>
      </c>
      <c r="AK2043" t="str">
        <f t="shared" si="129"/>
        <v>Not Include</v>
      </c>
      <c r="AN2043" t="s">
        <v>724</v>
      </c>
    </row>
    <row r="2044" spans="31:40">
      <c r="AE2044" t="str">
        <f t="shared" si="130"/>
        <v>Not includedNot Include6</v>
      </c>
      <c r="AF2044" t="str">
        <f t="shared" si="128"/>
        <v>Not included</v>
      </c>
      <c r="AG2044" s="100" t="s">
        <v>472</v>
      </c>
      <c r="AH2044" s="100" t="s">
        <v>902</v>
      </c>
      <c r="AI2044" s="100" t="s">
        <v>1734</v>
      </c>
      <c r="AJ2044">
        <f t="shared" si="131"/>
        <v>6</v>
      </c>
      <c r="AK2044" t="str">
        <f t="shared" si="129"/>
        <v>Not Include</v>
      </c>
      <c r="AN2044" t="s">
        <v>724</v>
      </c>
    </row>
    <row r="2045" spans="31:40">
      <c r="AE2045" t="str">
        <f t="shared" si="130"/>
        <v>Not includedNot Include7</v>
      </c>
      <c r="AF2045" t="str">
        <f t="shared" si="128"/>
        <v>Not included</v>
      </c>
      <c r="AG2045" s="100" t="s">
        <v>472</v>
      </c>
      <c r="AH2045" s="100" t="s">
        <v>902</v>
      </c>
      <c r="AI2045" s="100" t="s">
        <v>111</v>
      </c>
      <c r="AJ2045">
        <f t="shared" si="131"/>
        <v>7</v>
      </c>
      <c r="AK2045" t="str">
        <f t="shared" si="129"/>
        <v>Not Include</v>
      </c>
      <c r="AN2045" t="s">
        <v>724</v>
      </c>
    </row>
    <row r="2046" spans="31:40">
      <c r="AE2046" t="str">
        <f t="shared" si="130"/>
        <v>Not includedNot Include8</v>
      </c>
      <c r="AF2046" t="str">
        <f t="shared" si="128"/>
        <v>Not included</v>
      </c>
      <c r="AG2046" s="100" t="s">
        <v>472</v>
      </c>
      <c r="AH2046" s="100" t="s">
        <v>902</v>
      </c>
      <c r="AI2046" s="100" t="s">
        <v>1743</v>
      </c>
      <c r="AJ2046">
        <f t="shared" si="131"/>
        <v>8</v>
      </c>
      <c r="AK2046" t="str">
        <f t="shared" si="129"/>
        <v>Not Include</v>
      </c>
      <c r="AN2046" t="s">
        <v>724</v>
      </c>
    </row>
    <row r="2047" spans="31:40">
      <c r="AE2047" t="str">
        <f t="shared" si="130"/>
        <v>Not includedNot Include1</v>
      </c>
      <c r="AF2047" t="str">
        <f t="shared" si="128"/>
        <v>Not included</v>
      </c>
      <c r="AG2047" s="100" t="s">
        <v>472</v>
      </c>
      <c r="AH2047" s="100" t="s">
        <v>739</v>
      </c>
      <c r="AI2047" s="100" t="s">
        <v>1727</v>
      </c>
      <c r="AJ2047">
        <f t="shared" si="131"/>
        <v>1</v>
      </c>
      <c r="AK2047" t="str">
        <f t="shared" si="129"/>
        <v>Not Include</v>
      </c>
      <c r="AN2047" t="s">
        <v>724</v>
      </c>
    </row>
    <row r="2048" spans="31:40">
      <c r="AE2048" t="str">
        <f t="shared" si="130"/>
        <v>Not includedNot Include1</v>
      </c>
      <c r="AF2048" t="str">
        <f t="shared" si="128"/>
        <v>Not included</v>
      </c>
      <c r="AG2048" s="100" t="s">
        <v>475</v>
      </c>
      <c r="AH2048" s="100" t="s">
        <v>1304</v>
      </c>
      <c r="AI2048" s="100" t="s">
        <v>1829</v>
      </c>
      <c r="AJ2048">
        <f t="shared" si="131"/>
        <v>1</v>
      </c>
      <c r="AK2048" t="str">
        <f t="shared" si="129"/>
        <v>Not Include</v>
      </c>
      <c r="AN2048" t="s">
        <v>724</v>
      </c>
    </row>
    <row r="2049" spans="31:40">
      <c r="AE2049" t="str">
        <f t="shared" si="130"/>
        <v>Not includedNot Include2</v>
      </c>
      <c r="AF2049" t="str">
        <f t="shared" si="128"/>
        <v>Not included</v>
      </c>
      <c r="AG2049" s="100" t="s">
        <v>475</v>
      </c>
      <c r="AH2049" s="100" t="s">
        <v>1304</v>
      </c>
      <c r="AI2049" s="100" t="s">
        <v>1830</v>
      </c>
      <c r="AJ2049">
        <f t="shared" si="131"/>
        <v>2</v>
      </c>
      <c r="AK2049" t="str">
        <f t="shared" si="129"/>
        <v>Not Include</v>
      </c>
      <c r="AN2049" t="s">
        <v>724</v>
      </c>
    </row>
    <row r="2050" spans="31:40">
      <c r="AE2050" t="str">
        <f t="shared" si="130"/>
        <v>Not includedNot Include3</v>
      </c>
      <c r="AF2050" t="str">
        <f t="shared" ref="AF2050:AF2113" si="132">IFERROR(VLOOKUP(AG2050,$Z$4:$AA$17,2,FALSE),"Not included")</f>
        <v>Not included</v>
      </c>
      <c r="AG2050" s="100" t="s">
        <v>475</v>
      </c>
      <c r="AH2050" s="100" t="s">
        <v>1304</v>
      </c>
      <c r="AI2050" s="100" t="s">
        <v>1831</v>
      </c>
      <c r="AJ2050">
        <f t="shared" si="131"/>
        <v>3</v>
      </c>
      <c r="AK2050" t="str">
        <f t="shared" ref="AK2050:AK2113" si="133">IF(AF2050="Not included","Not Include",VLOOKUP(AH2050,$AN$3:$AQ$104,3,FALSE))</f>
        <v>Not Include</v>
      </c>
      <c r="AN2050" t="s">
        <v>724</v>
      </c>
    </row>
    <row r="2051" spans="31:40">
      <c r="AE2051" t="str">
        <f t="shared" ref="AE2051:AE2114" si="134">AF2051&amp;AK2051&amp;AJ2051</f>
        <v>Not includedNot Include4</v>
      </c>
      <c r="AF2051" t="str">
        <f t="shared" si="132"/>
        <v>Not included</v>
      </c>
      <c r="AG2051" s="100" t="s">
        <v>475</v>
      </c>
      <c r="AH2051" s="100" t="s">
        <v>1304</v>
      </c>
      <c r="AI2051" s="100" t="s">
        <v>1836</v>
      </c>
      <c r="AJ2051">
        <f t="shared" ref="AJ2051:AJ2114" si="135">IF(AND(AG2051=AG2050,AH2051=AH2050),AJ2050+1,1)</f>
        <v>4</v>
      </c>
      <c r="AK2051" t="str">
        <f t="shared" si="133"/>
        <v>Not Include</v>
      </c>
      <c r="AN2051" t="s">
        <v>724</v>
      </c>
    </row>
    <row r="2052" spans="31:40">
      <c r="AE2052" t="str">
        <f t="shared" si="134"/>
        <v>Not includedNot Include5</v>
      </c>
      <c r="AF2052" t="str">
        <f t="shared" si="132"/>
        <v>Not included</v>
      </c>
      <c r="AG2052" s="100" t="s">
        <v>475</v>
      </c>
      <c r="AH2052" s="100" t="s">
        <v>1304</v>
      </c>
      <c r="AI2052" s="100" t="s">
        <v>838</v>
      </c>
      <c r="AJ2052">
        <f t="shared" si="135"/>
        <v>5</v>
      </c>
      <c r="AK2052" t="str">
        <f t="shared" si="133"/>
        <v>Not Include</v>
      </c>
      <c r="AN2052" t="s">
        <v>724</v>
      </c>
    </row>
    <row r="2053" spans="31:40">
      <c r="AE2053" t="str">
        <f t="shared" si="134"/>
        <v>Not includedNot Include6</v>
      </c>
      <c r="AF2053" t="str">
        <f t="shared" si="132"/>
        <v>Not included</v>
      </c>
      <c r="AG2053" s="100" t="s">
        <v>475</v>
      </c>
      <c r="AH2053" s="100" t="s">
        <v>1304</v>
      </c>
      <c r="AI2053" s="100" t="s">
        <v>1837</v>
      </c>
      <c r="AJ2053">
        <f t="shared" si="135"/>
        <v>6</v>
      </c>
      <c r="AK2053" t="str">
        <f t="shared" si="133"/>
        <v>Not Include</v>
      </c>
      <c r="AN2053" t="s">
        <v>724</v>
      </c>
    </row>
    <row r="2054" spans="31:40">
      <c r="AE2054" t="str">
        <f t="shared" si="134"/>
        <v>Not includedNot Include7</v>
      </c>
      <c r="AF2054" t="str">
        <f t="shared" si="132"/>
        <v>Not included</v>
      </c>
      <c r="AG2054" s="100" t="s">
        <v>475</v>
      </c>
      <c r="AH2054" s="100" t="s">
        <v>1304</v>
      </c>
      <c r="AI2054" s="100" t="s">
        <v>434</v>
      </c>
      <c r="AJ2054">
        <f t="shared" si="135"/>
        <v>7</v>
      </c>
      <c r="AK2054" t="str">
        <f t="shared" si="133"/>
        <v>Not Include</v>
      </c>
      <c r="AN2054" t="s">
        <v>724</v>
      </c>
    </row>
    <row r="2055" spans="31:40">
      <c r="AE2055" t="str">
        <f t="shared" si="134"/>
        <v>Not includedNot Include8</v>
      </c>
      <c r="AF2055" t="str">
        <f t="shared" si="132"/>
        <v>Not included</v>
      </c>
      <c r="AG2055" s="100" t="s">
        <v>475</v>
      </c>
      <c r="AH2055" s="100" t="s">
        <v>1304</v>
      </c>
      <c r="AI2055" s="100" t="s">
        <v>1725</v>
      </c>
      <c r="AJ2055">
        <f t="shared" si="135"/>
        <v>8</v>
      </c>
      <c r="AK2055" t="str">
        <f t="shared" si="133"/>
        <v>Not Include</v>
      </c>
      <c r="AN2055" t="s">
        <v>724</v>
      </c>
    </row>
    <row r="2056" spans="31:40">
      <c r="AE2056" t="str">
        <f t="shared" si="134"/>
        <v>Not includedNot Include9</v>
      </c>
      <c r="AF2056" t="str">
        <f t="shared" si="132"/>
        <v>Not included</v>
      </c>
      <c r="AG2056" s="100" t="s">
        <v>475</v>
      </c>
      <c r="AH2056" s="100" t="s">
        <v>1304</v>
      </c>
      <c r="AI2056" s="100" t="s">
        <v>901</v>
      </c>
      <c r="AJ2056">
        <f t="shared" si="135"/>
        <v>9</v>
      </c>
      <c r="AK2056" t="str">
        <f t="shared" si="133"/>
        <v>Not Include</v>
      </c>
      <c r="AN2056" t="s">
        <v>724</v>
      </c>
    </row>
    <row r="2057" spans="31:40">
      <c r="AE2057" t="str">
        <f t="shared" si="134"/>
        <v>Not includedNot Include10</v>
      </c>
      <c r="AF2057" t="str">
        <f t="shared" si="132"/>
        <v>Not included</v>
      </c>
      <c r="AG2057" s="100" t="s">
        <v>475</v>
      </c>
      <c r="AH2057" s="100" t="s">
        <v>1304</v>
      </c>
      <c r="AI2057" s="100" t="s">
        <v>759</v>
      </c>
      <c r="AJ2057">
        <f t="shared" si="135"/>
        <v>10</v>
      </c>
      <c r="AK2057" t="str">
        <f t="shared" si="133"/>
        <v>Not Include</v>
      </c>
      <c r="AN2057" t="s">
        <v>724</v>
      </c>
    </row>
    <row r="2058" spans="31:40">
      <c r="AE2058" t="str">
        <f t="shared" si="134"/>
        <v>Not includedNot Include11</v>
      </c>
      <c r="AF2058" t="str">
        <f t="shared" si="132"/>
        <v>Not included</v>
      </c>
      <c r="AG2058" s="100" t="s">
        <v>475</v>
      </c>
      <c r="AH2058" s="100" t="s">
        <v>1304</v>
      </c>
      <c r="AI2058" s="100" t="s">
        <v>760</v>
      </c>
      <c r="AJ2058">
        <f t="shared" si="135"/>
        <v>11</v>
      </c>
      <c r="AK2058" t="str">
        <f t="shared" si="133"/>
        <v>Not Include</v>
      </c>
      <c r="AN2058" t="s">
        <v>724</v>
      </c>
    </row>
    <row r="2059" spans="31:40">
      <c r="AE2059" t="str">
        <f t="shared" si="134"/>
        <v>Not includedNot Include12</v>
      </c>
      <c r="AF2059" t="str">
        <f t="shared" si="132"/>
        <v>Not included</v>
      </c>
      <c r="AG2059" s="100" t="s">
        <v>475</v>
      </c>
      <c r="AH2059" s="100" t="s">
        <v>1304</v>
      </c>
      <c r="AI2059" s="100" t="s">
        <v>1840</v>
      </c>
      <c r="AJ2059">
        <f t="shared" si="135"/>
        <v>12</v>
      </c>
      <c r="AK2059" t="str">
        <f t="shared" si="133"/>
        <v>Not Include</v>
      </c>
      <c r="AN2059" t="s">
        <v>724</v>
      </c>
    </row>
    <row r="2060" spans="31:40">
      <c r="AE2060" t="str">
        <f t="shared" si="134"/>
        <v>Not includedNot Include13</v>
      </c>
      <c r="AF2060" t="str">
        <f t="shared" si="132"/>
        <v>Not included</v>
      </c>
      <c r="AG2060" s="100" t="s">
        <v>475</v>
      </c>
      <c r="AH2060" s="100" t="s">
        <v>1304</v>
      </c>
      <c r="AI2060" s="100" t="s">
        <v>1841</v>
      </c>
      <c r="AJ2060">
        <f t="shared" si="135"/>
        <v>13</v>
      </c>
      <c r="AK2060" t="str">
        <f t="shared" si="133"/>
        <v>Not Include</v>
      </c>
      <c r="AN2060" t="s">
        <v>724</v>
      </c>
    </row>
    <row r="2061" spans="31:40">
      <c r="AE2061" t="str">
        <f t="shared" si="134"/>
        <v>Not includedNot Include14</v>
      </c>
      <c r="AF2061" t="str">
        <f t="shared" si="132"/>
        <v>Not included</v>
      </c>
      <c r="AG2061" s="100" t="s">
        <v>475</v>
      </c>
      <c r="AH2061" s="100" t="s">
        <v>1304</v>
      </c>
      <c r="AI2061" s="100" t="s">
        <v>1842</v>
      </c>
      <c r="AJ2061">
        <f t="shared" si="135"/>
        <v>14</v>
      </c>
      <c r="AK2061" t="str">
        <f t="shared" si="133"/>
        <v>Not Include</v>
      </c>
      <c r="AN2061" t="s">
        <v>724</v>
      </c>
    </row>
    <row r="2062" spans="31:40">
      <c r="AE2062" t="str">
        <f t="shared" si="134"/>
        <v>Not includedNot Include15</v>
      </c>
      <c r="AF2062" t="str">
        <f t="shared" si="132"/>
        <v>Not included</v>
      </c>
      <c r="AG2062" s="100" t="s">
        <v>475</v>
      </c>
      <c r="AH2062" s="100" t="s">
        <v>1304</v>
      </c>
      <c r="AI2062" s="100" t="s">
        <v>1844</v>
      </c>
      <c r="AJ2062">
        <f t="shared" si="135"/>
        <v>15</v>
      </c>
      <c r="AK2062" t="str">
        <f t="shared" si="133"/>
        <v>Not Include</v>
      </c>
      <c r="AN2062" t="s">
        <v>724</v>
      </c>
    </row>
    <row r="2063" spans="31:40">
      <c r="AE2063" t="str">
        <f t="shared" si="134"/>
        <v>Not includedNot Include16</v>
      </c>
      <c r="AF2063" t="str">
        <f t="shared" si="132"/>
        <v>Not included</v>
      </c>
      <c r="AG2063" s="100" t="s">
        <v>475</v>
      </c>
      <c r="AH2063" s="100" t="s">
        <v>1304</v>
      </c>
      <c r="AI2063" s="100" t="s">
        <v>939</v>
      </c>
      <c r="AJ2063">
        <f t="shared" si="135"/>
        <v>16</v>
      </c>
      <c r="AK2063" t="str">
        <f t="shared" si="133"/>
        <v>Not Include</v>
      </c>
      <c r="AN2063" t="s">
        <v>724</v>
      </c>
    </row>
    <row r="2064" spans="31:40">
      <c r="AE2064" t="str">
        <f t="shared" si="134"/>
        <v>Not includedNot Include17</v>
      </c>
      <c r="AF2064" t="str">
        <f t="shared" si="132"/>
        <v>Not included</v>
      </c>
      <c r="AG2064" s="100" t="s">
        <v>475</v>
      </c>
      <c r="AH2064" s="100" t="s">
        <v>1304</v>
      </c>
      <c r="AI2064" s="100" t="s">
        <v>1460</v>
      </c>
      <c r="AJ2064">
        <f t="shared" si="135"/>
        <v>17</v>
      </c>
      <c r="AK2064" t="str">
        <f t="shared" si="133"/>
        <v>Not Include</v>
      </c>
      <c r="AN2064" t="s">
        <v>724</v>
      </c>
    </row>
    <row r="2065" spans="31:40">
      <c r="AE2065" t="str">
        <f t="shared" si="134"/>
        <v>Not includedNot Include18</v>
      </c>
      <c r="AF2065" t="str">
        <f t="shared" si="132"/>
        <v>Not included</v>
      </c>
      <c r="AG2065" s="100" t="s">
        <v>475</v>
      </c>
      <c r="AH2065" s="100" t="s">
        <v>1304</v>
      </c>
      <c r="AI2065" s="100" t="s">
        <v>281</v>
      </c>
      <c r="AJ2065">
        <f t="shared" si="135"/>
        <v>18</v>
      </c>
      <c r="AK2065" t="str">
        <f t="shared" si="133"/>
        <v>Not Include</v>
      </c>
      <c r="AN2065" t="s">
        <v>724</v>
      </c>
    </row>
    <row r="2066" spans="31:40">
      <c r="AE2066" t="str">
        <f t="shared" si="134"/>
        <v>Not includedNot Include19</v>
      </c>
      <c r="AF2066" t="str">
        <f t="shared" si="132"/>
        <v>Not included</v>
      </c>
      <c r="AG2066" s="100" t="s">
        <v>475</v>
      </c>
      <c r="AH2066" s="100" t="s">
        <v>1304</v>
      </c>
      <c r="AI2066" s="100" t="s">
        <v>1120</v>
      </c>
      <c r="AJ2066">
        <f t="shared" si="135"/>
        <v>19</v>
      </c>
      <c r="AK2066" t="str">
        <f t="shared" si="133"/>
        <v>Not Include</v>
      </c>
      <c r="AN2066" t="s">
        <v>724</v>
      </c>
    </row>
    <row r="2067" spans="31:40">
      <c r="AE2067" t="str">
        <f t="shared" si="134"/>
        <v>Not includedNot Include20</v>
      </c>
      <c r="AF2067" t="str">
        <f t="shared" si="132"/>
        <v>Not included</v>
      </c>
      <c r="AG2067" s="100" t="s">
        <v>475</v>
      </c>
      <c r="AH2067" s="100" t="s">
        <v>1304</v>
      </c>
      <c r="AI2067" s="100" t="s">
        <v>878</v>
      </c>
      <c r="AJ2067">
        <f t="shared" si="135"/>
        <v>20</v>
      </c>
      <c r="AK2067" t="str">
        <f t="shared" si="133"/>
        <v>Not Include</v>
      </c>
      <c r="AN2067" t="s">
        <v>724</v>
      </c>
    </row>
    <row r="2068" spans="31:40">
      <c r="AE2068" t="str">
        <f t="shared" si="134"/>
        <v>Not includedNot Include21</v>
      </c>
      <c r="AF2068" t="str">
        <f t="shared" si="132"/>
        <v>Not included</v>
      </c>
      <c r="AG2068" s="100" t="s">
        <v>475</v>
      </c>
      <c r="AH2068" s="100" t="s">
        <v>1304</v>
      </c>
      <c r="AI2068" s="100" t="s">
        <v>769</v>
      </c>
      <c r="AJ2068">
        <f t="shared" si="135"/>
        <v>21</v>
      </c>
      <c r="AK2068" t="str">
        <f t="shared" si="133"/>
        <v>Not Include</v>
      </c>
      <c r="AN2068" t="s">
        <v>724</v>
      </c>
    </row>
    <row r="2069" spans="31:40">
      <c r="AE2069" t="str">
        <f t="shared" si="134"/>
        <v>Not includedNot Include22</v>
      </c>
      <c r="AF2069" t="str">
        <f t="shared" si="132"/>
        <v>Not included</v>
      </c>
      <c r="AG2069" s="100" t="s">
        <v>475</v>
      </c>
      <c r="AH2069" s="100" t="s">
        <v>1304</v>
      </c>
      <c r="AI2069" s="100" t="s">
        <v>1845</v>
      </c>
      <c r="AJ2069">
        <f t="shared" si="135"/>
        <v>22</v>
      </c>
      <c r="AK2069" t="str">
        <f t="shared" si="133"/>
        <v>Not Include</v>
      </c>
      <c r="AN2069" t="s">
        <v>724</v>
      </c>
    </row>
    <row r="2070" spans="31:40">
      <c r="AE2070" t="str">
        <f t="shared" si="134"/>
        <v>Not includedNot Include23</v>
      </c>
      <c r="AF2070" t="str">
        <f t="shared" si="132"/>
        <v>Not included</v>
      </c>
      <c r="AG2070" s="100" t="s">
        <v>475</v>
      </c>
      <c r="AH2070" s="100" t="s">
        <v>1304</v>
      </c>
      <c r="AI2070" s="100" t="s">
        <v>1846</v>
      </c>
      <c r="AJ2070">
        <f t="shared" si="135"/>
        <v>23</v>
      </c>
      <c r="AK2070" t="str">
        <f t="shared" si="133"/>
        <v>Not Include</v>
      </c>
      <c r="AN2070" t="s">
        <v>724</v>
      </c>
    </row>
    <row r="2071" spans="31:40">
      <c r="AE2071" t="str">
        <f t="shared" si="134"/>
        <v>Not includedNot Include24</v>
      </c>
      <c r="AF2071" t="str">
        <f t="shared" si="132"/>
        <v>Not included</v>
      </c>
      <c r="AG2071" s="100" t="s">
        <v>475</v>
      </c>
      <c r="AH2071" s="100" t="s">
        <v>1304</v>
      </c>
      <c r="AI2071" s="100" t="s">
        <v>774</v>
      </c>
      <c r="AJ2071">
        <f t="shared" si="135"/>
        <v>24</v>
      </c>
      <c r="AK2071" t="str">
        <f t="shared" si="133"/>
        <v>Not Include</v>
      </c>
      <c r="AN2071" t="s">
        <v>724</v>
      </c>
    </row>
    <row r="2072" spans="31:40">
      <c r="AE2072" t="str">
        <f t="shared" si="134"/>
        <v>Not includedNot Include25</v>
      </c>
      <c r="AF2072" t="str">
        <f t="shared" si="132"/>
        <v>Not included</v>
      </c>
      <c r="AG2072" s="100" t="s">
        <v>475</v>
      </c>
      <c r="AH2072" s="100" t="s">
        <v>1304</v>
      </c>
      <c r="AI2072" s="100" t="s">
        <v>776</v>
      </c>
      <c r="AJ2072">
        <f t="shared" si="135"/>
        <v>25</v>
      </c>
      <c r="AK2072" t="str">
        <f t="shared" si="133"/>
        <v>Not Include</v>
      </c>
      <c r="AN2072" t="s">
        <v>724</v>
      </c>
    </row>
    <row r="2073" spans="31:40">
      <c r="AE2073" t="str">
        <f t="shared" si="134"/>
        <v>Not includedNot Include26</v>
      </c>
      <c r="AF2073" t="str">
        <f t="shared" si="132"/>
        <v>Not included</v>
      </c>
      <c r="AG2073" s="100" t="s">
        <v>475</v>
      </c>
      <c r="AH2073" s="100" t="s">
        <v>1304</v>
      </c>
      <c r="AI2073" s="100" t="s">
        <v>1848</v>
      </c>
      <c r="AJ2073">
        <f t="shared" si="135"/>
        <v>26</v>
      </c>
      <c r="AK2073" t="str">
        <f t="shared" si="133"/>
        <v>Not Include</v>
      </c>
      <c r="AN2073" t="s">
        <v>724</v>
      </c>
    </row>
    <row r="2074" spans="31:40">
      <c r="AE2074" t="str">
        <f t="shared" si="134"/>
        <v>Not includedNot Include27</v>
      </c>
      <c r="AF2074" t="str">
        <f t="shared" si="132"/>
        <v>Not included</v>
      </c>
      <c r="AG2074" s="100" t="s">
        <v>475</v>
      </c>
      <c r="AH2074" s="100" t="s">
        <v>1304</v>
      </c>
      <c r="AI2074" s="100" t="s">
        <v>1849</v>
      </c>
      <c r="AJ2074">
        <f t="shared" si="135"/>
        <v>27</v>
      </c>
      <c r="AK2074" t="str">
        <f t="shared" si="133"/>
        <v>Not Include</v>
      </c>
      <c r="AN2074" t="s">
        <v>724</v>
      </c>
    </row>
    <row r="2075" spans="31:40">
      <c r="AE2075" t="str">
        <f t="shared" si="134"/>
        <v>Not includedNot Include28</v>
      </c>
      <c r="AF2075" t="str">
        <f t="shared" si="132"/>
        <v>Not included</v>
      </c>
      <c r="AG2075" s="100" t="s">
        <v>475</v>
      </c>
      <c r="AH2075" s="100" t="s">
        <v>1304</v>
      </c>
      <c r="AI2075" s="100" t="s">
        <v>269</v>
      </c>
      <c r="AJ2075">
        <f t="shared" si="135"/>
        <v>28</v>
      </c>
      <c r="AK2075" t="str">
        <f t="shared" si="133"/>
        <v>Not Include</v>
      </c>
      <c r="AN2075" t="s">
        <v>724</v>
      </c>
    </row>
    <row r="2076" spans="31:40">
      <c r="AE2076" t="str">
        <f t="shared" si="134"/>
        <v>Not includedNot Include29</v>
      </c>
      <c r="AF2076" t="str">
        <f t="shared" si="132"/>
        <v>Not included</v>
      </c>
      <c r="AG2076" s="100" t="s">
        <v>475</v>
      </c>
      <c r="AH2076" s="100" t="s">
        <v>1304</v>
      </c>
      <c r="AI2076" s="100" t="s">
        <v>378</v>
      </c>
      <c r="AJ2076">
        <f t="shared" si="135"/>
        <v>29</v>
      </c>
      <c r="AK2076" t="str">
        <f t="shared" si="133"/>
        <v>Not Include</v>
      </c>
      <c r="AN2076" t="s">
        <v>724</v>
      </c>
    </row>
    <row r="2077" spans="31:40">
      <c r="AE2077" t="str">
        <f t="shared" si="134"/>
        <v>Not includedNot Include30</v>
      </c>
      <c r="AF2077" t="str">
        <f t="shared" si="132"/>
        <v>Not included</v>
      </c>
      <c r="AG2077" s="100" t="s">
        <v>475</v>
      </c>
      <c r="AH2077" s="100" t="s">
        <v>1304</v>
      </c>
      <c r="AI2077" s="100" t="s">
        <v>1850</v>
      </c>
      <c r="AJ2077">
        <f t="shared" si="135"/>
        <v>30</v>
      </c>
      <c r="AK2077" t="str">
        <f t="shared" si="133"/>
        <v>Not Include</v>
      </c>
      <c r="AN2077" t="s">
        <v>724</v>
      </c>
    </row>
    <row r="2078" spans="31:40">
      <c r="AE2078" t="str">
        <f t="shared" si="134"/>
        <v>Not includedNot Include31</v>
      </c>
      <c r="AF2078" t="str">
        <f t="shared" si="132"/>
        <v>Not included</v>
      </c>
      <c r="AG2078" s="100" t="s">
        <v>475</v>
      </c>
      <c r="AH2078" s="100" t="s">
        <v>1304</v>
      </c>
      <c r="AI2078" s="100" t="s">
        <v>1164</v>
      </c>
      <c r="AJ2078">
        <f t="shared" si="135"/>
        <v>31</v>
      </c>
      <c r="AK2078" t="str">
        <f t="shared" si="133"/>
        <v>Not Include</v>
      </c>
      <c r="AN2078" t="s">
        <v>724</v>
      </c>
    </row>
    <row r="2079" spans="31:40">
      <c r="AE2079" t="str">
        <f t="shared" si="134"/>
        <v>Not includedNot Include32</v>
      </c>
      <c r="AF2079" t="str">
        <f t="shared" si="132"/>
        <v>Not included</v>
      </c>
      <c r="AG2079" s="100" t="s">
        <v>475</v>
      </c>
      <c r="AH2079" s="100" t="s">
        <v>1304</v>
      </c>
      <c r="AI2079" s="100" t="s">
        <v>781</v>
      </c>
      <c r="AJ2079">
        <f t="shared" si="135"/>
        <v>32</v>
      </c>
      <c r="AK2079" t="str">
        <f t="shared" si="133"/>
        <v>Not Include</v>
      </c>
      <c r="AN2079" t="s">
        <v>724</v>
      </c>
    </row>
    <row r="2080" spans="31:40">
      <c r="AE2080" t="str">
        <f t="shared" si="134"/>
        <v>Not includedNot Include33</v>
      </c>
      <c r="AF2080" t="str">
        <f t="shared" si="132"/>
        <v>Not included</v>
      </c>
      <c r="AG2080" s="100" t="s">
        <v>475</v>
      </c>
      <c r="AH2080" s="100" t="s">
        <v>1304</v>
      </c>
      <c r="AI2080" s="100" t="s">
        <v>1851</v>
      </c>
      <c r="AJ2080">
        <f t="shared" si="135"/>
        <v>33</v>
      </c>
      <c r="AK2080" t="str">
        <f t="shared" si="133"/>
        <v>Not Include</v>
      </c>
      <c r="AN2080" t="s">
        <v>724</v>
      </c>
    </row>
    <row r="2081" spans="31:40">
      <c r="AE2081" t="str">
        <f t="shared" si="134"/>
        <v>Not includedNot Include34</v>
      </c>
      <c r="AF2081" t="str">
        <f t="shared" si="132"/>
        <v>Not included</v>
      </c>
      <c r="AG2081" s="100" t="s">
        <v>475</v>
      </c>
      <c r="AH2081" s="100" t="s">
        <v>1304</v>
      </c>
      <c r="AI2081" s="100" t="s">
        <v>783</v>
      </c>
      <c r="AJ2081">
        <f t="shared" si="135"/>
        <v>34</v>
      </c>
      <c r="AK2081" t="str">
        <f t="shared" si="133"/>
        <v>Not Include</v>
      </c>
      <c r="AN2081" t="s">
        <v>724</v>
      </c>
    </row>
    <row r="2082" spans="31:40">
      <c r="AE2082" t="str">
        <f t="shared" si="134"/>
        <v>Not includedNot Include35</v>
      </c>
      <c r="AF2082" t="str">
        <f t="shared" si="132"/>
        <v>Not included</v>
      </c>
      <c r="AG2082" s="100" t="s">
        <v>475</v>
      </c>
      <c r="AH2082" s="100" t="s">
        <v>1304</v>
      </c>
      <c r="AI2082" s="100" t="s">
        <v>1852</v>
      </c>
      <c r="AJ2082">
        <f t="shared" si="135"/>
        <v>35</v>
      </c>
      <c r="AK2082" t="str">
        <f t="shared" si="133"/>
        <v>Not Include</v>
      </c>
      <c r="AN2082" t="s">
        <v>724</v>
      </c>
    </row>
    <row r="2083" spans="31:40">
      <c r="AE2083" t="str">
        <f t="shared" si="134"/>
        <v>Not includedNot Include36</v>
      </c>
      <c r="AF2083" t="str">
        <f t="shared" si="132"/>
        <v>Not included</v>
      </c>
      <c r="AG2083" s="100" t="s">
        <v>475</v>
      </c>
      <c r="AH2083" s="100" t="s">
        <v>1304</v>
      </c>
      <c r="AI2083" s="100" t="s">
        <v>332</v>
      </c>
      <c r="AJ2083">
        <f t="shared" si="135"/>
        <v>36</v>
      </c>
      <c r="AK2083" t="str">
        <f t="shared" si="133"/>
        <v>Not Include</v>
      </c>
      <c r="AN2083" t="s">
        <v>724</v>
      </c>
    </row>
    <row r="2084" spans="31:40">
      <c r="AE2084" t="str">
        <f t="shared" si="134"/>
        <v>Not includedNot Include37</v>
      </c>
      <c r="AF2084" t="str">
        <f t="shared" si="132"/>
        <v>Not included</v>
      </c>
      <c r="AG2084" s="100" t="s">
        <v>475</v>
      </c>
      <c r="AH2084" s="100" t="s">
        <v>1304</v>
      </c>
      <c r="AI2084" s="100" t="s">
        <v>1854</v>
      </c>
      <c r="AJ2084">
        <f t="shared" si="135"/>
        <v>37</v>
      </c>
      <c r="AK2084" t="str">
        <f t="shared" si="133"/>
        <v>Not Include</v>
      </c>
      <c r="AN2084" t="s">
        <v>724</v>
      </c>
    </row>
    <row r="2085" spans="31:40">
      <c r="AE2085" t="str">
        <f t="shared" si="134"/>
        <v>Not includedNot Include38</v>
      </c>
      <c r="AF2085" t="str">
        <f t="shared" si="132"/>
        <v>Not included</v>
      </c>
      <c r="AG2085" s="100" t="s">
        <v>475</v>
      </c>
      <c r="AH2085" s="100" t="s">
        <v>1304</v>
      </c>
      <c r="AI2085" s="100" t="s">
        <v>1856</v>
      </c>
      <c r="AJ2085">
        <f t="shared" si="135"/>
        <v>38</v>
      </c>
      <c r="AK2085" t="str">
        <f t="shared" si="133"/>
        <v>Not Include</v>
      </c>
      <c r="AN2085" t="s">
        <v>724</v>
      </c>
    </row>
    <row r="2086" spans="31:40">
      <c r="AE2086" t="str">
        <f t="shared" si="134"/>
        <v>Not includedNot Include39</v>
      </c>
      <c r="AF2086" t="str">
        <f t="shared" si="132"/>
        <v>Not included</v>
      </c>
      <c r="AG2086" s="100" t="s">
        <v>475</v>
      </c>
      <c r="AH2086" s="100" t="s">
        <v>1304</v>
      </c>
      <c r="AI2086" s="100" t="s">
        <v>352</v>
      </c>
      <c r="AJ2086">
        <f t="shared" si="135"/>
        <v>39</v>
      </c>
      <c r="AK2086" t="str">
        <f t="shared" si="133"/>
        <v>Not Include</v>
      </c>
      <c r="AN2086" t="s">
        <v>724</v>
      </c>
    </row>
    <row r="2087" spans="31:40">
      <c r="AE2087" t="str">
        <f t="shared" si="134"/>
        <v>Not includedNot Include40</v>
      </c>
      <c r="AF2087" t="str">
        <f t="shared" si="132"/>
        <v>Not included</v>
      </c>
      <c r="AG2087" s="100" t="s">
        <v>475</v>
      </c>
      <c r="AH2087" s="100" t="s">
        <v>1304</v>
      </c>
      <c r="AI2087" s="100" t="s">
        <v>390</v>
      </c>
      <c r="AJ2087">
        <f t="shared" si="135"/>
        <v>40</v>
      </c>
      <c r="AK2087" t="str">
        <f t="shared" si="133"/>
        <v>Not Include</v>
      </c>
      <c r="AN2087" t="s">
        <v>724</v>
      </c>
    </row>
    <row r="2088" spans="31:40">
      <c r="AE2088" t="str">
        <f t="shared" si="134"/>
        <v>Not includedNot Include41</v>
      </c>
      <c r="AF2088" t="str">
        <f t="shared" si="132"/>
        <v>Not included</v>
      </c>
      <c r="AG2088" s="100" t="s">
        <v>475</v>
      </c>
      <c r="AH2088" s="100" t="s">
        <v>1304</v>
      </c>
      <c r="AI2088" s="100" t="s">
        <v>1857</v>
      </c>
      <c r="AJ2088">
        <f t="shared" si="135"/>
        <v>41</v>
      </c>
      <c r="AK2088" t="str">
        <f t="shared" si="133"/>
        <v>Not Include</v>
      </c>
      <c r="AN2088" t="s">
        <v>724</v>
      </c>
    </row>
    <row r="2089" spans="31:40">
      <c r="AE2089" t="str">
        <f t="shared" si="134"/>
        <v>Not includedNot Include42</v>
      </c>
      <c r="AF2089" t="str">
        <f t="shared" si="132"/>
        <v>Not included</v>
      </c>
      <c r="AG2089" s="100" t="s">
        <v>475</v>
      </c>
      <c r="AH2089" s="100" t="s">
        <v>1304</v>
      </c>
      <c r="AI2089" s="100" t="s">
        <v>1858</v>
      </c>
      <c r="AJ2089">
        <f t="shared" si="135"/>
        <v>42</v>
      </c>
      <c r="AK2089" t="str">
        <f t="shared" si="133"/>
        <v>Not Include</v>
      </c>
      <c r="AN2089" t="s">
        <v>724</v>
      </c>
    </row>
    <row r="2090" spans="31:40">
      <c r="AE2090" t="str">
        <f t="shared" si="134"/>
        <v>Not includedNot Include43</v>
      </c>
      <c r="AF2090" t="str">
        <f t="shared" si="132"/>
        <v>Not included</v>
      </c>
      <c r="AG2090" s="100" t="s">
        <v>475</v>
      </c>
      <c r="AH2090" s="100" t="s">
        <v>1304</v>
      </c>
      <c r="AI2090" s="100" t="s">
        <v>370</v>
      </c>
      <c r="AJ2090">
        <f t="shared" si="135"/>
        <v>43</v>
      </c>
      <c r="AK2090" t="str">
        <f t="shared" si="133"/>
        <v>Not Include</v>
      </c>
      <c r="AN2090" t="s">
        <v>724</v>
      </c>
    </row>
    <row r="2091" spans="31:40">
      <c r="AE2091" t="str">
        <f t="shared" si="134"/>
        <v>Not includedNot Include44</v>
      </c>
      <c r="AF2091" t="str">
        <f t="shared" si="132"/>
        <v>Not included</v>
      </c>
      <c r="AG2091" s="100" t="s">
        <v>475</v>
      </c>
      <c r="AH2091" s="100" t="s">
        <v>1304</v>
      </c>
      <c r="AI2091" s="100" t="s">
        <v>1860</v>
      </c>
      <c r="AJ2091">
        <f t="shared" si="135"/>
        <v>44</v>
      </c>
      <c r="AK2091" t="str">
        <f t="shared" si="133"/>
        <v>Not Include</v>
      </c>
      <c r="AN2091" t="s">
        <v>724</v>
      </c>
    </row>
    <row r="2092" spans="31:40">
      <c r="AE2092" t="str">
        <f t="shared" si="134"/>
        <v>Not includedNot Include45</v>
      </c>
      <c r="AF2092" t="str">
        <f t="shared" si="132"/>
        <v>Not included</v>
      </c>
      <c r="AG2092" s="100" t="s">
        <v>475</v>
      </c>
      <c r="AH2092" s="100" t="s">
        <v>1304</v>
      </c>
      <c r="AI2092" s="100" t="s">
        <v>1062</v>
      </c>
      <c r="AJ2092">
        <f t="shared" si="135"/>
        <v>45</v>
      </c>
      <c r="AK2092" t="str">
        <f t="shared" si="133"/>
        <v>Not Include</v>
      </c>
      <c r="AN2092" t="s">
        <v>724</v>
      </c>
    </row>
    <row r="2093" spans="31:40">
      <c r="AE2093" t="str">
        <f t="shared" si="134"/>
        <v>Not includedNot Include1</v>
      </c>
      <c r="AF2093" t="str">
        <f t="shared" si="132"/>
        <v>Not included</v>
      </c>
      <c r="AG2093" s="100" t="s">
        <v>475</v>
      </c>
      <c r="AH2093" s="100" t="s">
        <v>733</v>
      </c>
      <c r="AI2093" s="100" t="s">
        <v>1833</v>
      </c>
      <c r="AJ2093">
        <f t="shared" si="135"/>
        <v>1</v>
      </c>
      <c r="AK2093" t="str">
        <f t="shared" si="133"/>
        <v>Not Include</v>
      </c>
      <c r="AN2093" t="s">
        <v>724</v>
      </c>
    </row>
    <row r="2094" spans="31:40">
      <c r="AE2094" t="str">
        <f t="shared" si="134"/>
        <v>Not includedNot Include2</v>
      </c>
      <c r="AF2094" t="str">
        <f t="shared" si="132"/>
        <v>Not included</v>
      </c>
      <c r="AG2094" s="100" t="s">
        <v>475</v>
      </c>
      <c r="AH2094" s="100" t="s">
        <v>733</v>
      </c>
      <c r="AI2094" s="100" t="s">
        <v>833</v>
      </c>
      <c r="AJ2094">
        <f t="shared" si="135"/>
        <v>2</v>
      </c>
      <c r="AK2094" t="str">
        <f t="shared" si="133"/>
        <v>Not Include</v>
      </c>
      <c r="AN2094" t="s">
        <v>724</v>
      </c>
    </row>
    <row r="2095" spans="31:40">
      <c r="AE2095" t="str">
        <f t="shared" si="134"/>
        <v>Not includedNot Include3</v>
      </c>
      <c r="AF2095" t="str">
        <f t="shared" si="132"/>
        <v>Not included</v>
      </c>
      <c r="AG2095" s="100" t="s">
        <v>475</v>
      </c>
      <c r="AH2095" s="100" t="s">
        <v>733</v>
      </c>
      <c r="AI2095" s="100" t="s">
        <v>1835</v>
      </c>
      <c r="AJ2095">
        <f t="shared" si="135"/>
        <v>3</v>
      </c>
      <c r="AK2095" t="str">
        <f t="shared" si="133"/>
        <v>Not Include</v>
      </c>
      <c r="AN2095" t="s">
        <v>724</v>
      </c>
    </row>
    <row r="2096" spans="31:40">
      <c r="AE2096" t="str">
        <f t="shared" si="134"/>
        <v>Not includedNot Include4</v>
      </c>
      <c r="AF2096" t="str">
        <f t="shared" si="132"/>
        <v>Not included</v>
      </c>
      <c r="AG2096" s="100" t="s">
        <v>475</v>
      </c>
      <c r="AH2096" s="100" t="s">
        <v>733</v>
      </c>
      <c r="AI2096" s="100" t="s">
        <v>1155</v>
      </c>
      <c r="AJ2096">
        <f t="shared" si="135"/>
        <v>4</v>
      </c>
      <c r="AK2096" t="str">
        <f t="shared" si="133"/>
        <v>Not Include</v>
      </c>
      <c r="AN2096" t="s">
        <v>724</v>
      </c>
    </row>
    <row r="2097" spans="31:40">
      <c r="AE2097" t="str">
        <f t="shared" si="134"/>
        <v>Not includedNot Include5</v>
      </c>
      <c r="AF2097" t="str">
        <f t="shared" si="132"/>
        <v>Not included</v>
      </c>
      <c r="AG2097" s="100" t="s">
        <v>475</v>
      </c>
      <c r="AH2097" s="100" t="s">
        <v>733</v>
      </c>
      <c r="AI2097" s="100" t="s">
        <v>265</v>
      </c>
      <c r="AJ2097">
        <f t="shared" si="135"/>
        <v>5</v>
      </c>
      <c r="AK2097" t="str">
        <f t="shared" si="133"/>
        <v>Not Include</v>
      </c>
      <c r="AN2097" t="s">
        <v>724</v>
      </c>
    </row>
    <row r="2098" spans="31:40">
      <c r="AE2098" t="str">
        <f t="shared" si="134"/>
        <v>Not includedNot Include6</v>
      </c>
      <c r="AF2098" t="str">
        <f t="shared" si="132"/>
        <v>Not included</v>
      </c>
      <c r="AG2098" s="100" t="s">
        <v>475</v>
      </c>
      <c r="AH2098" s="100" t="s">
        <v>733</v>
      </c>
      <c r="AI2098" s="100" t="s">
        <v>1847</v>
      </c>
      <c r="AJ2098">
        <f t="shared" si="135"/>
        <v>6</v>
      </c>
      <c r="AK2098" t="str">
        <f t="shared" si="133"/>
        <v>Not Include</v>
      </c>
      <c r="AN2098" t="s">
        <v>724</v>
      </c>
    </row>
    <row r="2099" spans="31:40">
      <c r="AE2099" t="str">
        <f t="shared" si="134"/>
        <v>Not includedNot Include7</v>
      </c>
      <c r="AF2099" t="str">
        <f t="shared" si="132"/>
        <v>Not included</v>
      </c>
      <c r="AG2099" s="100" t="s">
        <v>475</v>
      </c>
      <c r="AH2099" s="100" t="s">
        <v>733</v>
      </c>
      <c r="AI2099" s="100" t="s">
        <v>779</v>
      </c>
      <c r="AJ2099">
        <f t="shared" si="135"/>
        <v>7</v>
      </c>
      <c r="AK2099" t="str">
        <f t="shared" si="133"/>
        <v>Not Include</v>
      </c>
      <c r="AN2099" t="s">
        <v>724</v>
      </c>
    </row>
    <row r="2100" spans="31:40">
      <c r="AE2100" t="str">
        <f t="shared" si="134"/>
        <v>Not includedNot Include8</v>
      </c>
      <c r="AF2100" t="str">
        <f t="shared" si="132"/>
        <v>Not included</v>
      </c>
      <c r="AG2100" s="100" t="s">
        <v>475</v>
      </c>
      <c r="AH2100" s="100" t="s">
        <v>733</v>
      </c>
      <c r="AI2100" s="100" t="s">
        <v>111</v>
      </c>
      <c r="AJ2100">
        <f t="shared" si="135"/>
        <v>8</v>
      </c>
      <c r="AK2100" t="str">
        <f t="shared" si="133"/>
        <v>Not Include</v>
      </c>
      <c r="AN2100" t="s">
        <v>724</v>
      </c>
    </row>
    <row r="2101" spans="31:40">
      <c r="AE2101" t="str">
        <f t="shared" si="134"/>
        <v>Not includedNot Include1</v>
      </c>
      <c r="AF2101" t="str">
        <f t="shared" si="132"/>
        <v>Not included</v>
      </c>
      <c r="AG2101" s="100" t="s">
        <v>475</v>
      </c>
      <c r="AH2101" s="100" t="s">
        <v>768</v>
      </c>
      <c r="AI2101" s="100" t="s">
        <v>257</v>
      </c>
      <c r="AJ2101">
        <f t="shared" si="135"/>
        <v>1</v>
      </c>
      <c r="AK2101" t="str">
        <f t="shared" si="133"/>
        <v>Not Include</v>
      </c>
      <c r="AN2101" t="s">
        <v>724</v>
      </c>
    </row>
    <row r="2102" spans="31:40">
      <c r="AE2102" t="str">
        <f t="shared" si="134"/>
        <v>Not includedNot Include2</v>
      </c>
      <c r="AF2102" t="str">
        <f t="shared" si="132"/>
        <v>Not included</v>
      </c>
      <c r="AG2102" s="100" t="s">
        <v>475</v>
      </c>
      <c r="AH2102" s="100" t="s">
        <v>768</v>
      </c>
      <c r="AI2102" s="100" t="s">
        <v>1145</v>
      </c>
      <c r="AJ2102">
        <f t="shared" si="135"/>
        <v>2</v>
      </c>
      <c r="AK2102" t="str">
        <f t="shared" si="133"/>
        <v>Not Include</v>
      </c>
      <c r="AN2102" t="s">
        <v>724</v>
      </c>
    </row>
    <row r="2103" spans="31:40">
      <c r="AE2103" t="str">
        <f t="shared" si="134"/>
        <v>Not includedNot Include3</v>
      </c>
      <c r="AF2103" t="str">
        <f t="shared" si="132"/>
        <v>Not included</v>
      </c>
      <c r="AG2103" s="100" t="s">
        <v>475</v>
      </c>
      <c r="AH2103" s="100" t="s">
        <v>768</v>
      </c>
      <c r="AI2103" s="100" t="s">
        <v>1832</v>
      </c>
      <c r="AJ2103">
        <f t="shared" si="135"/>
        <v>3</v>
      </c>
      <c r="AK2103" t="str">
        <f t="shared" si="133"/>
        <v>Not Include</v>
      </c>
      <c r="AN2103" t="s">
        <v>724</v>
      </c>
    </row>
    <row r="2104" spans="31:40">
      <c r="AE2104" t="str">
        <f t="shared" si="134"/>
        <v>Not includedNot Include4</v>
      </c>
      <c r="AF2104" t="str">
        <f t="shared" si="132"/>
        <v>Not included</v>
      </c>
      <c r="AG2104" s="100" t="s">
        <v>475</v>
      </c>
      <c r="AH2104" s="100" t="s">
        <v>768</v>
      </c>
      <c r="AI2104" s="100" t="s">
        <v>1096</v>
      </c>
      <c r="AJ2104">
        <f t="shared" si="135"/>
        <v>4</v>
      </c>
      <c r="AK2104" t="str">
        <f t="shared" si="133"/>
        <v>Not Include</v>
      </c>
      <c r="AN2104" t="s">
        <v>724</v>
      </c>
    </row>
    <row r="2105" spans="31:40">
      <c r="AE2105" t="str">
        <f t="shared" si="134"/>
        <v>Not includedNot Include5</v>
      </c>
      <c r="AF2105" t="str">
        <f t="shared" si="132"/>
        <v>Not included</v>
      </c>
      <c r="AG2105" s="100" t="s">
        <v>475</v>
      </c>
      <c r="AH2105" s="100" t="s">
        <v>768</v>
      </c>
      <c r="AI2105" s="100" t="s">
        <v>736</v>
      </c>
      <c r="AJ2105">
        <f t="shared" si="135"/>
        <v>5</v>
      </c>
      <c r="AK2105" t="str">
        <f t="shared" si="133"/>
        <v>Not Include</v>
      </c>
      <c r="AN2105" t="s">
        <v>724</v>
      </c>
    </row>
    <row r="2106" spans="31:40">
      <c r="AE2106" t="str">
        <f t="shared" si="134"/>
        <v>Not includedNot Include6</v>
      </c>
      <c r="AF2106" t="str">
        <f t="shared" si="132"/>
        <v>Not included</v>
      </c>
      <c r="AG2106" s="100" t="s">
        <v>475</v>
      </c>
      <c r="AH2106" s="100" t="s">
        <v>768</v>
      </c>
      <c r="AI2106" s="100" t="s">
        <v>1099</v>
      </c>
      <c r="AJ2106">
        <f t="shared" si="135"/>
        <v>6</v>
      </c>
      <c r="AK2106" t="str">
        <f t="shared" si="133"/>
        <v>Not Include</v>
      </c>
      <c r="AN2106" t="s">
        <v>724</v>
      </c>
    </row>
    <row r="2107" spans="31:40">
      <c r="AE2107" t="str">
        <f t="shared" si="134"/>
        <v>Not includedNot Include7</v>
      </c>
      <c r="AF2107" t="str">
        <f t="shared" si="132"/>
        <v>Not included</v>
      </c>
      <c r="AG2107" s="100" t="s">
        <v>475</v>
      </c>
      <c r="AH2107" s="100" t="s">
        <v>768</v>
      </c>
      <c r="AI2107" s="100" t="s">
        <v>387</v>
      </c>
      <c r="AJ2107">
        <f t="shared" si="135"/>
        <v>7</v>
      </c>
      <c r="AK2107" t="str">
        <f t="shared" si="133"/>
        <v>Not Include</v>
      </c>
      <c r="AN2107" t="s">
        <v>724</v>
      </c>
    </row>
    <row r="2108" spans="31:40">
      <c r="AE2108" t="str">
        <f t="shared" si="134"/>
        <v>Not includedNot Include8</v>
      </c>
      <c r="AF2108" t="str">
        <f t="shared" si="132"/>
        <v>Not included</v>
      </c>
      <c r="AG2108" s="100" t="s">
        <v>475</v>
      </c>
      <c r="AH2108" s="100" t="s">
        <v>768</v>
      </c>
      <c r="AI2108" s="100" t="s">
        <v>1834</v>
      </c>
      <c r="AJ2108">
        <f t="shared" si="135"/>
        <v>8</v>
      </c>
      <c r="AK2108" t="str">
        <f t="shared" si="133"/>
        <v>Not Include</v>
      </c>
      <c r="AN2108" t="s">
        <v>724</v>
      </c>
    </row>
    <row r="2109" spans="31:40">
      <c r="AE2109" t="str">
        <f t="shared" si="134"/>
        <v>Not includedNot Include9</v>
      </c>
      <c r="AF2109" t="str">
        <f t="shared" si="132"/>
        <v>Not included</v>
      </c>
      <c r="AG2109" s="100" t="s">
        <v>475</v>
      </c>
      <c r="AH2109" s="100" t="s">
        <v>768</v>
      </c>
      <c r="AI2109" s="100" t="s">
        <v>1101</v>
      </c>
      <c r="AJ2109">
        <f t="shared" si="135"/>
        <v>9</v>
      </c>
      <c r="AK2109" t="str">
        <f t="shared" si="133"/>
        <v>Not Include</v>
      </c>
      <c r="AN2109" t="s">
        <v>724</v>
      </c>
    </row>
    <row r="2110" spans="31:40">
      <c r="AE2110" t="str">
        <f t="shared" si="134"/>
        <v>Not includedNot Include10</v>
      </c>
      <c r="AF2110" t="str">
        <f t="shared" si="132"/>
        <v>Not included</v>
      </c>
      <c r="AG2110" s="100" t="s">
        <v>475</v>
      </c>
      <c r="AH2110" s="100" t="s">
        <v>768</v>
      </c>
      <c r="AI2110" s="100" t="s">
        <v>1838</v>
      </c>
      <c r="AJ2110">
        <f t="shared" si="135"/>
        <v>10</v>
      </c>
      <c r="AK2110" t="str">
        <f t="shared" si="133"/>
        <v>Not Include</v>
      </c>
      <c r="AN2110" t="s">
        <v>724</v>
      </c>
    </row>
    <row r="2111" spans="31:40">
      <c r="AE2111" t="str">
        <f t="shared" si="134"/>
        <v>Not includedNot Include11</v>
      </c>
      <c r="AF2111" t="str">
        <f t="shared" si="132"/>
        <v>Not included</v>
      </c>
      <c r="AG2111" s="100" t="s">
        <v>475</v>
      </c>
      <c r="AH2111" s="100" t="s">
        <v>768</v>
      </c>
      <c r="AI2111" s="100" t="s">
        <v>762</v>
      </c>
      <c r="AJ2111">
        <f t="shared" si="135"/>
        <v>11</v>
      </c>
      <c r="AK2111" t="str">
        <f t="shared" si="133"/>
        <v>Not Include</v>
      </c>
      <c r="AN2111" t="s">
        <v>724</v>
      </c>
    </row>
    <row r="2112" spans="31:40">
      <c r="AE2112" t="str">
        <f t="shared" si="134"/>
        <v>Not includedNot Include12</v>
      </c>
      <c r="AF2112" t="str">
        <f t="shared" si="132"/>
        <v>Not included</v>
      </c>
      <c r="AG2112" s="100" t="s">
        <v>475</v>
      </c>
      <c r="AH2112" s="100" t="s">
        <v>768</v>
      </c>
      <c r="AI2112" s="100" t="s">
        <v>933</v>
      </c>
      <c r="AJ2112">
        <f t="shared" si="135"/>
        <v>12</v>
      </c>
      <c r="AK2112" t="str">
        <f t="shared" si="133"/>
        <v>Not Include</v>
      </c>
      <c r="AN2112" t="s">
        <v>724</v>
      </c>
    </row>
    <row r="2113" spans="31:40">
      <c r="AE2113" t="str">
        <f t="shared" si="134"/>
        <v>Not includedNot Include13</v>
      </c>
      <c r="AF2113" t="str">
        <f t="shared" si="132"/>
        <v>Not included</v>
      </c>
      <c r="AG2113" s="100" t="s">
        <v>475</v>
      </c>
      <c r="AH2113" s="100" t="s">
        <v>768</v>
      </c>
      <c r="AI2113" s="100" t="s">
        <v>1013</v>
      </c>
      <c r="AJ2113">
        <f t="shared" si="135"/>
        <v>13</v>
      </c>
      <c r="AK2113" t="str">
        <f t="shared" si="133"/>
        <v>Not Include</v>
      </c>
      <c r="AN2113" t="s">
        <v>724</v>
      </c>
    </row>
    <row r="2114" spans="31:40">
      <c r="AE2114" t="str">
        <f t="shared" si="134"/>
        <v>Not includedNot Include14</v>
      </c>
      <c r="AF2114" t="str">
        <f t="shared" ref="AF2114:AF2177" si="136">IFERROR(VLOOKUP(AG2114,$Z$4:$AA$17,2,FALSE),"Not included")</f>
        <v>Not included</v>
      </c>
      <c r="AG2114" s="100" t="s">
        <v>475</v>
      </c>
      <c r="AH2114" s="100" t="s">
        <v>768</v>
      </c>
      <c r="AI2114" s="100" t="s">
        <v>1112</v>
      </c>
      <c r="AJ2114">
        <f t="shared" si="135"/>
        <v>14</v>
      </c>
      <c r="AK2114" t="str">
        <f t="shared" ref="AK2114:AK2177" si="137">IF(AF2114="Not included","Not Include",VLOOKUP(AH2114,$AN$3:$AQ$104,3,FALSE))</f>
        <v>Not Include</v>
      </c>
      <c r="AN2114" t="s">
        <v>724</v>
      </c>
    </row>
    <row r="2115" spans="31:40">
      <c r="AE2115" t="str">
        <f t="shared" ref="AE2115:AE2178" si="138">AF2115&amp;AK2115&amp;AJ2115</f>
        <v>Not includedNot Include15</v>
      </c>
      <c r="AF2115" t="str">
        <f t="shared" si="136"/>
        <v>Not included</v>
      </c>
      <c r="AG2115" s="100" t="s">
        <v>475</v>
      </c>
      <c r="AH2115" s="100" t="s">
        <v>768</v>
      </c>
      <c r="AI2115" s="100" t="s">
        <v>1843</v>
      </c>
      <c r="AJ2115">
        <f t="shared" ref="AJ2115:AJ2178" si="139">IF(AND(AG2115=AG2114,AH2115=AH2114),AJ2114+1,1)</f>
        <v>15</v>
      </c>
      <c r="AK2115" t="str">
        <f t="shared" si="137"/>
        <v>Not Include</v>
      </c>
      <c r="AN2115" t="s">
        <v>724</v>
      </c>
    </row>
    <row r="2116" spans="31:40">
      <c r="AE2116" t="str">
        <f t="shared" si="138"/>
        <v>Not includedNot Include16</v>
      </c>
      <c r="AF2116" t="str">
        <f t="shared" si="136"/>
        <v>Not included</v>
      </c>
      <c r="AG2116" s="100" t="s">
        <v>475</v>
      </c>
      <c r="AH2116" s="100" t="s">
        <v>768</v>
      </c>
      <c r="AI2116" s="100" t="s">
        <v>268</v>
      </c>
      <c r="AJ2116">
        <f t="shared" si="139"/>
        <v>16</v>
      </c>
      <c r="AK2116" t="str">
        <f t="shared" si="137"/>
        <v>Not Include</v>
      </c>
      <c r="AN2116" t="s">
        <v>724</v>
      </c>
    </row>
    <row r="2117" spans="31:40">
      <c r="AE2117" t="str">
        <f t="shared" si="138"/>
        <v>Not includedNot Include17</v>
      </c>
      <c r="AF2117" t="str">
        <f t="shared" si="136"/>
        <v>Not included</v>
      </c>
      <c r="AG2117" s="100" t="s">
        <v>475</v>
      </c>
      <c r="AH2117" s="100" t="s">
        <v>768</v>
      </c>
      <c r="AI2117" s="100" t="s">
        <v>1128</v>
      </c>
      <c r="AJ2117">
        <f t="shared" si="139"/>
        <v>17</v>
      </c>
      <c r="AK2117" t="str">
        <f t="shared" si="137"/>
        <v>Not Include</v>
      </c>
      <c r="AN2117" t="s">
        <v>724</v>
      </c>
    </row>
    <row r="2118" spans="31:40">
      <c r="AE2118" t="str">
        <f t="shared" si="138"/>
        <v>Not includedNot Include18</v>
      </c>
      <c r="AF2118" t="str">
        <f t="shared" si="136"/>
        <v>Not included</v>
      </c>
      <c r="AG2118" s="100" t="s">
        <v>475</v>
      </c>
      <c r="AH2118" s="100" t="s">
        <v>768</v>
      </c>
      <c r="AI2118" s="100" t="s">
        <v>1163</v>
      </c>
      <c r="AJ2118">
        <f t="shared" si="139"/>
        <v>18</v>
      </c>
      <c r="AK2118" t="str">
        <f t="shared" si="137"/>
        <v>Not Include</v>
      </c>
      <c r="AN2118" t="s">
        <v>724</v>
      </c>
    </row>
    <row r="2119" spans="31:40">
      <c r="AE2119" t="str">
        <f t="shared" si="138"/>
        <v>Not includedNot Include19</v>
      </c>
      <c r="AF2119" t="str">
        <f t="shared" si="136"/>
        <v>Not included</v>
      </c>
      <c r="AG2119" s="100" t="s">
        <v>475</v>
      </c>
      <c r="AH2119" s="100" t="s">
        <v>768</v>
      </c>
      <c r="AI2119" s="100" t="s">
        <v>780</v>
      </c>
      <c r="AJ2119">
        <f t="shared" si="139"/>
        <v>19</v>
      </c>
      <c r="AK2119" t="str">
        <f t="shared" si="137"/>
        <v>Not Include</v>
      </c>
      <c r="AN2119" t="s">
        <v>724</v>
      </c>
    </row>
    <row r="2120" spans="31:40">
      <c r="AE2120" t="str">
        <f t="shared" si="138"/>
        <v>Not includedNot Include20</v>
      </c>
      <c r="AF2120" t="str">
        <f t="shared" si="136"/>
        <v>Not included</v>
      </c>
      <c r="AG2120" s="100" t="s">
        <v>475</v>
      </c>
      <c r="AH2120" s="100" t="s">
        <v>768</v>
      </c>
      <c r="AI2120" s="100" t="s">
        <v>1274</v>
      </c>
      <c r="AJ2120">
        <f t="shared" si="139"/>
        <v>20</v>
      </c>
      <c r="AK2120" t="str">
        <f t="shared" si="137"/>
        <v>Not Include</v>
      </c>
      <c r="AN2120" t="s">
        <v>724</v>
      </c>
    </row>
    <row r="2121" spans="31:40">
      <c r="AE2121" t="str">
        <f t="shared" si="138"/>
        <v>Not includedNot Include21</v>
      </c>
      <c r="AF2121" t="str">
        <f t="shared" si="136"/>
        <v>Not included</v>
      </c>
      <c r="AG2121" s="100" t="s">
        <v>475</v>
      </c>
      <c r="AH2121" s="100" t="s">
        <v>768</v>
      </c>
      <c r="AI2121" s="100" t="s">
        <v>1853</v>
      </c>
      <c r="AJ2121">
        <f t="shared" si="139"/>
        <v>21</v>
      </c>
      <c r="AK2121" t="str">
        <f t="shared" si="137"/>
        <v>Not Include</v>
      </c>
      <c r="AN2121" t="s">
        <v>724</v>
      </c>
    </row>
    <row r="2122" spans="31:40">
      <c r="AE2122" t="str">
        <f t="shared" si="138"/>
        <v>Not includedNot Include22</v>
      </c>
      <c r="AF2122" t="str">
        <f t="shared" si="136"/>
        <v>Not included</v>
      </c>
      <c r="AG2122" s="100" t="s">
        <v>475</v>
      </c>
      <c r="AH2122" s="100" t="s">
        <v>768</v>
      </c>
      <c r="AI2122" s="100" t="s">
        <v>953</v>
      </c>
      <c r="AJ2122">
        <f t="shared" si="139"/>
        <v>22</v>
      </c>
      <c r="AK2122" t="str">
        <f t="shared" si="137"/>
        <v>Not Include</v>
      </c>
      <c r="AN2122" t="s">
        <v>724</v>
      </c>
    </row>
    <row r="2123" spans="31:40">
      <c r="AE2123" t="str">
        <f t="shared" si="138"/>
        <v>Not includedNot Include23</v>
      </c>
      <c r="AF2123" t="str">
        <f t="shared" si="136"/>
        <v>Not included</v>
      </c>
      <c r="AG2123" s="100" t="s">
        <v>475</v>
      </c>
      <c r="AH2123" s="100" t="s">
        <v>768</v>
      </c>
      <c r="AI2123" s="100" t="s">
        <v>1855</v>
      </c>
      <c r="AJ2123">
        <f t="shared" si="139"/>
        <v>23</v>
      </c>
      <c r="AK2123" t="str">
        <f t="shared" si="137"/>
        <v>Not Include</v>
      </c>
      <c r="AN2123" t="s">
        <v>724</v>
      </c>
    </row>
    <row r="2124" spans="31:40">
      <c r="AE2124" t="str">
        <f t="shared" si="138"/>
        <v>Not includedNot Include24</v>
      </c>
      <c r="AF2124" t="str">
        <f t="shared" si="136"/>
        <v>Not included</v>
      </c>
      <c r="AG2124" s="100" t="s">
        <v>475</v>
      </c>
      <c r="AH2124" s="100" t="s">
        <v>768</v>
      </c>
      <c r="AI2124" s="100" t="s">
        <v>1739</v>
      </c>
      <c r="AJ2124">
        <f t="shared" si="139"/>
        <v>24</v>
      </c>
      <c r="AK2124" t="str">
        <f t="shared" si="137"/>
        <v>Not Include</v>
      </c>
      <c r="AN2124" t="s">
        <v>724</v>
      </c>
    </row>
    <row r="2125" spans="31:40">
      <c r="AE2125" t="str">
        <f t="shared" si="138"/>
        <v>Not includedNot Include25</v>
      </c>
      <c r="AF2125" t="str">
        <f t="shared" si="136"/>
        <v>Not included</v>
      </c>
      <c r="AG2125" s="100" t="s">
        <v>475</v>
      </c>
      <c r="AH2125" s="100" t="s">
        <v>768</v>
      </c>
      <c r="AI2125" s="100" t="s">
        <v>787</v>
      </c>
      <c r="AJ2125">
        <f t="shared" si="139"/>
        <v>25</v>
      </c>
      <c r="AK2125" t="str">
        <f t="shared" si="137"/>
        <v>Not Include</v>
      </c>
      <c r="AN2125" t="s">
        <v>724</v>
      </c>
    </row>
    <row r="2126" spans="31:40">
      <c r="AE2126" t="str">
        <f t="shared" si="138"/>
        <v>Not includedNot Include26</v>
      </c>
      <c r="AF2126" t="str">
        <f t="shared" si="136"/>
        <v>Not included</v>
      </c>
      <c r="AG2126" s="100" t="s">
        <v>475</v>
      </c>
      <c r="AH2126" s="100" t="s">
        <v>768</v>
      </c>
      <c r="AI2126" s="100" t="s">
        <v>1859</v>
      </c>
      <c r="AJ2126">
        <f t="shared" si="139"/>
        <v>26</v>
      </c>
      <c r="AK2126" t="str">
        <f t="shared" si="137"/>
        <v>Not Include</v>
      </c>
      <c r="AN2126" t="s">
        <v>724</v>
      </c>
    </row>
    <row r="2127" spans="31:40">
      <c r="AE2127" t="str">
        <f t="shared" si="138"/>
        <v>Not includedNot Include27</v>
      </c>
      <c r="AF2127" t="str">
        <f t="shared" si="136"/>
        <v>Not included</v>
      </c>
      <c r="AG2127" s="100" t="s">
        <v>475</v>
      </c>
      <c r="AH2127" s="100" t="s">
        <v>768</v>
      </c>
      <c r="AI2127" s="100" t="s">
        <v>1061</v>
      </c>
      <c r="AJ2127">
        <f t="shared" si="139"/>
        <v>27</v>
      </c>
      <c r="AK2127" t="str">
        <f t="shared" si="137"/>
        <v>Not Include</v>
      </c>
      <c r="AN2127" t="s">
        <v>724</v>
      </c>
    </row>
    <row r="2128" spans="31:40">
      <c r="AE2128" t="str">
        <f t="shared" si="138"/>
        <v>Not includedNot Include28</v>
      </c>
      <c r="AF2128" t="str">
        <f t="shared" si="136"/>
        <v>Not included</v>
      </c>
      <c r="AG2128" s="100" t="s">
        <v>475</v>
      </c>
      <c r="AH2128" s="100" t="s">
        <v>768</v>
      </c>
      <c r="AI2128" s="100" t="s">
        <v>1861</v>
      </c>
      <c r="AJ2128">
        <f t="shared" si="139"/>
        <v>28</v>
      </c>
      <c r="AK2128" t="str">
        <f t="shared" si="137"/>
        <v>Not Include</v>
      </c>
      <c r="AN2128" t="s">
        <v>724</v>
      </c>
    </row>
    <row r="2129" spans="31:40">
      <c r="AE2129" t="str">
        <f t="shared" si="138"/>
        <v>Not includedNot Include29</v>
      </c>
      <c r="AF2129" t="str">
        <f t="shared" si="136"/>
        <v>Not included</v>
      </c>
      <c r="AG2129" s="100" t="s">
        <v>475</v>
      </c>
      <c r="AH2129" s="100" t="s">
        <v>768</v>
      </c>
      <c r="AI2129" s="100" t="s">
        <v>1862</v>
      </c>
      <c r="AJ2129">
        <f t="shared" si="139"/>
        <v>29</v>
      </c>
      <c r="AK2129" t="str">
        <f t="shared" si="137"/>
        <v>Not Include</v>
      </c>
      <c r="AN2129" t="s">
        <v>724</v>
      </c>
    </row>
    <row r="2130" spans="31:40">
      <c r="AE2130" t="str">
        <f t="shared" si="138"/>
        <v>Not includedNot Include1</v>
      </c>
      <c r="AF2130" t="str">
        <f t="shared" si="136"/>
        <v>Not included</v>
      </c>
      <c r="AG2130" s="100" t="s">
        <v>475</v>
      </c>
      <c r="AH2130" s="100" t="s">
        <v>1103</v>
      </c>
      <c r="AI2130" s="100" t="s">
        <v>1839</v>
      </c>
      <c r="AJ2130">
        <f t="shared" si="139"/>
        <v>1</v>
      </c>
      <c r="AK2130" t="str">
        <f t="shared" si="137"/>
        <v>Not Include</v>
      </c>
      <c r="AN2130" t="s">
        <v>724</v>
      </c>
    </row>
    <row r="2131" spans="31:40">
      <c r="AE2131" t="str">
        <f t="shared" si="138"/>
        <v>Not includedNot Include2</v>
      </c>
      <c r="AF2131" t="str">
        <f t="shared" si="136"/>
        <v>Not included</v>
      </c>
      <c r="AG2131" s="100" t="s">
        <v>475</v>
      </c>
      <c r="AH2131" s="100" t="s">
        <v>1103</v>
      </c>
      <c r="AI2131" s="100" t="s">
        <v>844</v>
      </c>
      <c r="AJ2131">
        <f t="shared" si="139"/>
        <v>2</v>
      </c>
      <c r="AK2131" t="str">
        <f t="shared" si="137"/>
        <v>Not Include</v>
      </c>
      <c r="AN2131" t="s">
        <v>724</v>
      </c>
    </row>
    <row r="2132" spans="31:40">
      <c r="AE2132" t="str">
        <f t="shared" si="138"/>
        <v>Not includedNot Include3</v>
      </c>
      <c r="AF2132" t="str">
        <f t="shared" si="136"/>
        <v>Not included</v>
      </c>
      <c r="AG2132" s="100" t="s">
        <v>475</v>
      </c>
      <c r="AH2132" s="100" t="s">
        <v>1103</v>
      </c>
      <c r="AI2132" s="100" t="s">
        <v>764</v>
      </c>
      <c r="AJ2132">
        <f t="shared" si="139"/>
        <v>3</v>
      </c>
      <c r="AK2132" t="str">
        <f t="shared" si="137"/>
        <v>Not Include</v>
      </c>
      <c r="AN2132" t="s">
        <v>724</v>
      </c>
    </row>
    <row r="2133" spans="31:40">
      <c r="AE2133" t="str">
        <f t="shared" si="138"/>
        <v>Not includedNot Include4</v>
      </c>
      <c r="AF2133" t="str">
        <f t="shared" si="136"/>
        <v>Not included</v>
      </c>
      <c r="AG2133" s="100" t="s">
        <v>475</v>
      </c>
      <c r="AH2133" s="100" t="s">
        <v>1103</v>
      </c>
      <c r="AI2133" s="100" t="s">
        <v>1209</v>
      </c>
      <c r="AJ2133">
        <f t="shared" si="139"/>
        <v>4</v>
      </c>
      <c r="AK2133" t="str">
        <f t="shared" si="137"/>
        <v>Not Include</v>
      </c>
      <c r="AN2133" t="s">
        <v>724</v>
      </c>
    </row>
    <row r="2134" spans="31:40">
      <c r="AE2134" t="str">
        <f t="shared" si="138"/>
        <v>Not includedNot Include5</v>
      </c>
      <c r="AF2134" t="str">
        <f t="shared" si="136"/>
        <v>Not included</v>
      </c>
      <c r="AG2134" s="100" t="s">
        <v>475</v>
      </c>
      <c r="AH2134" s="100" t="s">
        <v>1103</v>
      </c>
      <c r="AI2134" s="100" t="s">
        <v>1034</v>
      </c>
      <c r="AJ2134">
        <f t="shared" si="139"/>
        <v>5</v>
      </c>
      <c r="AK2134" t="str">
        <f t="shared" si="137"/>
        <v>Not Include</v>
      </c>
      <c r="AN2134" t="s">
        <v>724</v>
      </c>
    </row>
    <row r="2135" spans="31:40">
      <c r="AE2135" t="str">
        <f t="shared" si="138"/>
        <v>Not includedNot Include6</v>
      </c>
      <c r="AF2135" t="str">
        <f t="shared" si="136"/>
        <v>Not included</v>
      </c>
      <c r="AG2135" s="100" t="s">
        <v>475</v>
      </c>
      <c r="AH2135" s="100" t="s">
        <v>1103</v>
      </c>
      <c r="AI2135" s="100" t="s">
        <v>354</v>
      </c>
      <c r="AJ2135">
        <f t="shared" si="139"/>
        <v>6</v>
      </c>
      <c r="AK2135" t="str">
        <f t="shared" si="137"/>
        <v>Not Include</v>
      </c>
      <c r="AN2135" t="s">
        <v>724</v>
      </c>
    </row>
    <row r="2136" spans="31:40">
      <c r="AE2136" t="str">
        <f t="shared" si="138"/>
        <v>Not includedNot Include1</v>
      </c>
      <c r="AF2136" t="str">
        <f t="shared" si="136"/>
        <v>Not included</v>
      </c>
      <c r="AG2136" s="100" t="s">
        <v>477</v>
      </c>
      <c r="AH2136" s="100" t="s">
        <v>157</v>
      </c>
      <c r="AI2136" s="100" t="s">
        <v>1863</v>
      </c>
      <c r="AJ2136">
        <f t="shared" si="139"/>
        <v>1</v>
      </c>
      <c r="AK2136" t="str">
        <f t="shared" si="137"/>
        <v>Not Include</v>
      </c>
      <c r="AN2136" t="s">
        <v>724</v>
      </c>
    </row>
    <row r="2137" spans="31:40">
      <c r="AE2137" t="str">
        <f t="shared" si="138"/>
        <v>Not includedNot Include2</v>
      </c>
      <c r="AF2137" t="str">
        <f t="shared" si="136"/>
        <v>Not included</v>
      </c>
      <c r="AG2137" s="100" t="s">
        <v>477</v>
      </c>
      <c r="AH2137" s="100" t="s">
        <v>157</v>
      </c>
      <c r="AI2137" s="100" t="s">
        <v>1865</v>
      </c>
      <c r="AJ2137">
        <f t="shared" si="139"/>
        <v>2</v>
      </c>
      <c r="AK2137" t="str">
        <f t="shared" si="137"/>
        <v>Not Include</v>
      </c>
      <c r="AN2137" t="s">
        <v>724</v>
      </c>
    </row>
    <row r="2138" spans="31:40">
      <c r="AE2138" t="str">
        <f t="shared" si="138"/>
        <v>Not includedNot Include3</v>
      </c>
      <c r="AF2138" t="str">
        <f t="shared" si="136"/>
        <v>Not included</v>
      </c>
      <c r="AG2138" s="100" t="s">
        <v>477</v>
      </c>
      <c r="AH2138" s="100" t="s">
        <v>157</v>
      </c>
      <c r="AI2138" s="100" t="s">
        <v>1866</v>
      </c>
      <c r="AJ2138">
        <f t="shared" si="139"/>
        <v>3</v>
      </c>
      <c r="AK2138" t="str">
        <f t="shared" si="137"/>
        <v>Not Include</v>
      </c>
      <c r="AN2138" t="s">
        <v>724</v>
      </c>
    </row>
    <row r="2139" spans="31:40">
      <c r="AE2139" t="str">
        <f t="shared" si="138"/>
        <v>Not includedNot Include4</v>
      </c>
      <c r="AF2139" t="str">
        <f t="shared" si="136"/>
        <v>Not included</v>
      </c>
      <c r="AG2139" s="100" t="s">
        <v>477</v>
      </c>
      <c r="AH2139" s="100" t="s">
        <v>157</v>
      </c>
      <c r="AI2139" s="100" t="s">
        <v>307</v>
      </c>
      <c r="AJ2139">
        <f t="shared" si="139"/>
        <v>4</v>
      </c>
      <c r="AK2139" t="str">
        <f t="shared" si="137"/>
        <v>Not Include</v>
      </c>
      <c r="AN2139" t="s">
        <v>724</v>
      </c>
    </row>
    <row r="2140" spans="31:40">
      <c r="AE2140" t="str">
        <f t="shared" si="138"/>
        <v>Not includedNot Include5</v>
      </c>
      <c r="AF2140" t="str">
        <f t="shared" si="136"/>
        <v>Not included</v>
      </c>
      <c r="AG2140" s="100" t="s">
        <v>477</v>
      </c>
      <c r="AH2140" s="100" t="s">
        <v>157</v>
      </c>
      <c r="AI2140" s="100" t="s">
        <v>1361</v>
      </c>
      <c r="AJ2140">
        <f t="shared" si="139"/>
        <v>5</v>
      </c>
      <c r="AK2140" t="str">
        <f t="shared" si="137"/>
        <v>Not Include</v>
      </c>
      <c r="AN2140" t="s">
        <v>724</v>
      </c>
    </row>
    <row r="2141" spans="31:40">
      <c r="AE2141" t="str">
        <f t="shared" si="138"/>
        <v>Not includedNot Include6</v>
      </c>
      <c r="AF2141" t="str">
        <f t="shared" si="136"/>
        <v>Not included</v>
      </c>
      <c r="AG2141" s="100" t="s">
        <v>477</v>
      </c>
      <c r="AH2141" s="100" t="s">
        <v>157</v>
      </c>
      <c r="AI2141" s="100" t="s">
        <v>1867</v>
      </c>
      <c r="AJ2141">
        <f t="shared" si="139"/>
        <v>6</v>
      </c>
      <c r="AK2141" t="str">
        <f t="shared" si="137"/>
        <v>Not Include</v>
      </c>
      <c r="AN2141" t="s">
        <v>724</v>
      </c>
    </row>
    <row r="2142" spans="31:40">
      <c r="AE2142" t="str">
        <f t="shared" si="138"/>
        <v>Not includedNot Include7</v>
      </c>
      <c r="AF2142" t="str">
        <f t="shared" si="136"/>
        <v>Not included</v>
      </c>
      <c r="AG2142" s="100" t="s">
        <v>477</v>
      </c>
      <c r="AH2142" s="100" t="s">
        <v>157</v>
      </c>
      <c r="AI2142" s="100" t="s">
        <v>319</v>
      </c>
      <c r="AJ2142">
        <f t="shared" si="139"/>
        <v>7</v>
      </c>
      <c r="AK2142" t="str">
        <f t="shared" si="137"/>
        <v>Not Include</v>
      </c>
      <c r="AN2142" t="s">
        <v>724</v>
      </c>
    </row>
    <row r="2143" spans="31:40">
      <c r="AE2143" t="str">
        <f t="shared" si="138"/>
        <v>Not includedNot Include8</v>
      </c>
      <c r="AF2143" t="str">
        <f t="shared" si="136"/>
        <v>Not included</v>
      </c>
      <c r="AG2143" s="100" t="s">
        <v>477</v>
      </c>
      <c r="AH2143" s="100" t="s">
        <v>157</v>
      </c>
      <c r="AI2143" s="100" t="s">
        <v>1874</v>
      </c>
      <c r="AJ2143">
        <f t="shared" si="139"/>
        <v>8</v>
      </c>
      <c r="AK2143" t="str">
        <f t="shared" si="137"/>
        <v>Not Include</v>
      </c>
      <c r="AN2143" t="s">
        <v>724</v>
      </c>
    </row>
    <row r="2144" spans="31:40">
      <c r="AE2144" t="str">
        <f t="shared" si="138"/>
        <v>Not includedNot Include9</v>
      </c>
      <c r="AF2144" t="str">
        <f t="shared" si="136"/>
        <v>Not included</v>
      </c>
      <c r="AG2144" s="100" t="s">
        <v>477</v>
      </c>
      <c r="AH2144" s="100" t="s">
        <v>157</v>
      </c>
      <c r="AI2144" s="100" t="s">
        <v>1247</v>
      </c>
      <c r="AJ2144">
        <f t="shared" si="139"/>
        <v>9</v>
      </c>
      <c r="AK2144" t="str">
        <f t="shared" si="137"/>
        <v>Not Include</v>
      </c>
      <c r="AN2144" t="s">
        <v>724</v>
      </c>
    </row>
    <row r="2145" spans="31:40">
      <c r="AE2145" t="str">
        <f t="shared" si="138"/>
        <v>Not includedNot Include10</v>
      </c>
      <c r="AF2145" t="str">
        <f t="shared" si="136"/>
        <v>Not included</v>
      </c>
      <c r="AG2145" s="100" t="s">
        <v>477</v>
      </c>
      <c r="AH2145" s="100" t="s">
        <v>157</v>
      </c>
      <c r="AI2145" s="100" t="s">
        <v>287</v>
      </c>
      <c r="AJ2145">
        <f t="shared" si="139"/>
        <v>10</v>
      </c>
      <c r="AK2145" t="str">
        <f t="shared" si="137"/>
        <v>Not Include</v>
      </c>
      <c r="AN2145" t="s">
        <v>724</v>
      </c>
    </row>
    <row r="2146" spans="31:40">
      <c r="AE2146" t="str">
        <f t="shared" si="138"/>
        <v>Not includedNot Include11</v>
      </c>
      <c r="AF2146" t="str">
        <f t="shared" si="136"/>
        <v>Not included</v>
      </c>
      <c r="AG2146" s="100" t="s">
        <v>477</v>
      </c>
      <c r="AH2146" s="100" t="s">
        <v>157</v>
      </c>
      <c r="AI2146" s="100" t="s">
        <v>1009</v>
      </c>
      <c r="AJ2146">
        <f t="shared" si="139"/>
        <v>11</v>
      </c>
      <c r="AK2146" t="str">
        <f t="shared" si="137"/>
        <v>Not Include</v>
      </c>
      <c r="AN2146" t="s">
        <v>724</v>
      </c>
    </row>
    <row r="2147" spans="31:40">
      <c r="AE2147" t="str">
        <f t="shared" si="138"/>
        <v>Not includedNot Include12</v>
      </c>
      <c r="AF2147" t="str">
        <f t="shared" si="136"/>
        <v>Not included</v>
      </c>
      <c r="AG2147" s="100" t="s">
        <v>477</v>
      </c>
      <c r="AH2147" s="100" t="s">
        <v>157</v>
      </c>
      <c r="AI2147" s="100" t="s">
        <v>846</v>
      </c>
      <c r="AJ2147">
        <f t="shared" si="139"/>
        <v>12</v>
      </c>
      <c r="AK2147" t="str">
        <f t="shared" si="137"/>
        <v>Not Include</v>
      </c>
      <c r="AN2147" t="s">
        <v>724</v>
      </c>
    </row>
    <row r="2148" spans="31:40">
      <c r="AE2148" t="str">
        <f t="shared" si="138"/>
        <v>Not includedNot Include13</v>
      </c>
      <c r="AF2148" t="str">
        <f t="shared" si="136"/>
        <v>Not included</v>
      </c>
      <c r="AG2148" s="100" t="s">
        <v>477</v>
      </c>
      <c r="AH2148" s="100" t="s">
        <v>157</v>
      </c>
      <c r="AI2148" s="100" t="s">
        <v>1876</v>
      </c>
      <c r="AJ2148">
        <f t="shared" si="139"/>
        <v>13</v>
      </c>
      <c r="AK2148" t="str">
        <f t="shared" si="137"/>
        <v>Not Include</v>
      </c>
      <c r="AN2148" t="s">
        <v>724</v>
      </c>
    </row>
    <row r="2149" spans="31:40">
      <c r="AE2149" t="str">
        <f t="shared" si="138"/>
        <v>Not includedNot Include14</v>
      </c>
      <c r="AF2149" t="str">
        <f t="shared" si="136"/>
        <v>Not included</v>
      </c>
      <c r="AG2149" s="100" t="s">
        <v>477</v>
      </c>
      <c r="AH2149" s="100" t="s">
        <v>157</v>
      </c>
      <c r="AI2149" s="100" t="s">
        <v>1255</v>
      </c>
      <c r="AJ2149">
        <f t="shared" si="139"/>
        <v>14</v>
      </c>
      <c r="AK2149" t="str">
        <f t="shared" si="137"/>
        <v>Not Include</v>
      </c>
      <c r="AN2149" t="s">
        <v>724</v>
      </c>
    </row>
    <row r="2150" spans="31:40">
      <c r="AE2150" t="str">
        <f t="shared" si="138"/>
        <v>Not includedNot Include15</v>
      </c>
      <c r="AF2150" t="str">
        <f t="shared" si="136"/>
        <v>Not included</v>
      </c>
      <c r="AG2150" s="100" t="s">
        <v>477</v>
      </c>
      <c r="AH2150" s="100" t="s">
        <v>157</v>
      </c>
      <c r="AI2150" s="100" t="s">
        <v>1880</v>
      </c>
      <c r="AJ2150">
        <f t="shared" si="139"/>
        <v>15</v>
      </c>
      <c r="AK2150" t="str">
        <f t="shared" si="137"/>
        <v>Not Include</v>
      </c>
      <c r="AN2150" t="s">
        <v>724</v>
      </c>
    </row>
    <row r="2151" spans="31:40">
      <c r="AE2151" t="str">
        <f t="shared" si="138"/>
        <v>Not includedNot Include16</v>
      </c>
      <c r="AF2151" t="str">
        <f t="shared" si="136"/>
        <v>Not included</v>
      </c>
      <c r="AG2151" s="100" t="s">
        <v>477</v>
      </c>
      <c r="AH2151" s="100" t="s">
        <v>157</v>
      </c>
      <c r="AI2151" s="100" t="s">
        <v>278</v>
      </c>
      <c r="AJ2151">
        <f t="shared" si="139"/>
        <v>16</v>
      </c>
      <c r="AK2151" t="str">
        <f t="shared" si="137"/>
        <v>Not Include</v>
      </c>
      <c r="AN2151" t="s">
        <v>724</v>
      </c>
    </row>
    <row r="2152" spans="31:40">
      <c r="AE2152" t="str">
        <f t="shared" si="138"/>
        <v>Not includedNot Include17</v>
      </c>
      <c r="AF2152" t="str">
        <f t="shared" si="136"/>
        <v>Not included</v>
      </c>
      <c r="AG2152" s="100" t="s">
        <v>477</v>
      </c>
      <c r="AH2152" s="100" t="s">
        <v>157</v>
      </c>
      <c r="AI2152" s="100" t="s">
        <v>1886</v>
      </c>
      <c r="AJ2152">
        <f t="shared" si="139"/>
        <v>17</v>
      </c>
      <c r="AK2152" t="str">
        <f t="shared" si="137"/>
        <v>Not Include</v>
      </c>
      <c r="AN2152" t="s">
        <v>724</v>
      </c>
    </row>
    <row r="2153" spans="31:40">
      <c r="AE2153" t="str">
        <f t="shared" si="138"/>
        <v>Not includedNot Include18</v>
      </c>
      <c r="AF2153" t="str">
        <f t="shared" si="136"/>
        <v>Not included</v>
      </c>
      <c r="AG2153" s="100" t="s">
        <v>477</v>
      </c>
      <c r="AH2153" s="100" t="s">
        <v>157</v>
      </c>
      <c r="AI2153" s="100" t="s">
        <v>1895</v>
      </c>
      <c r="AJ2153">
        <f t="shared" si="139"/>
        <v>18</v>
      </c>
      <c r="AK2153" t="str">
        <f t="shared" si="137"/>
        <v>Not Include</v>
      </c>
      <c r="AN2153" t="s">
        <v>724</v>
      </c>
    </row>
    <row r="2154" spans="31:40">
      <c r="AE2154" t="str">
        <f t="shared" si="138"/>
        <v>Not includedNot Include19</v>
      </c>
      <c r="AF2154" t="str">
        <f t="shared" si="136"/>
        <v>Not included</v>
      </c>
      <c r="AG2154" s="100" t="s">
        <v>477</v>
      </c>
      <c r="AH2154" s="100" t="s">
        <v>157</v>
      </c>
      <c r="AI2154" s="100" t="s">
        <v>484</v>
      </c>
      <c r="AJ2154">
        <f t="shared" si="139"/>
        <v>19</v>
      </c>
      <c r="AK2154" t="str">
        <f t="shared" si="137"/>
        <v>Not Include</v>
      </c>
      <c r="AN2154" t="s">
        <v>724</v>
      </c>
    </row>
    <row r="2155" spans="31:40">
      <c r="AE2155" t="str">
        <f t="shared" si="138"/>
        <v>Not includedNot Include20</v>
      </c>
      <c r="AF2155" t="str">
        <f t="shared" si="136"/>
        <v>Not included</v>
      </c>
      <c r="AG2155" s="100" t="s">
        <v>477</v>
      </c>
      <c r="AH2155" s="100" t="s">
        <v>157</v>
      </c>
      <c r="AI2155" s="100" t="s">
        <v>1901</v>
      </c>
      <c r="AJ2155">
        <f t="shared" si="139"/>
        <v>20</v>
      </c>
      <c r="AK2155" t="str">
        <f t="shared" si="137"/>
        <v>Not Include</v>
      </c>
      <c r="AN2155" t="s">
        <v>724</v>
      </c>
    </row>
    <row r="2156" spans="31:40">
      <c r="AE2156" t="str">
        <f t="shared" si="138"/>
        <v>Not includedNot Include21</v>
      </c>
      <c r="AF2156" t="str">
        <f t="shared" si="136"/>
        <v>Not included</v>
      </c>
      <c r="AG2156" s="100" t="s">
        <v>477</v>
      </c>
      <c r="AH2156" s="100" t="s">
        <v>157</v>
      </c>
      <c r="AI2156" s="100" t="s">
        <v>1902</v>
      </c>
      <c r="AJ2156">
        <f t="shared" si="139"/>
        <v>21</v>
      </c>
      <c r="AK2156" t="str">
        <f t="shared" si="137"/>
        <v>Not Include</v>
      </c>
      <c r="AN2156" t="s">
        <v>724</v>
      </c>
    </row>
    <row r="2157" spans="31:40">
      <c r="AE2157" t="str">
        <f t="shared" si="138"/>
        <v>Not includedNot Include22</v>
      </c>
      <c r="AF2157" t="str">
        <f t="shared" si="136"/>
        <v>Not included</v>
      </c>
      <c r="AG2157" s="100" t="s">
        <v>477</v>
      </c>
      <c r="AH2157" s="100" t="s">
        <v>157</v>
      </c>
      <c r="AI2157" s="100" t="s">
        <v>1903</v>
      </c>
      <c r="AJ2157">
        <f t="shared" si="139"/>
        <v>22</v>
      </c>
      <c r="AK2157" t="str">
        <f t="shared" si="137"/>
        <v>Not Include</v>
      </c>
      <c r="AN2157" t="s">
        <v>724</v>
      </c>
    </row>
    <row r="2158" spans="31:40">
      <c r="AE2158" t="str">
        <f t="shared" si="138"/>
        <v>Not includedNot Include1</v>
      </c>
      <c r="AF2158" t="str">
        <f t="shared" si="136"/>
        <v>Not included</v>
      </c>
      <c r="AG2158" s="100" t="s">
        <v>477</v>
      </c>
      <c r="AH2158" s="100" t="s">
        <v>646</v>
      </c>
      <c r="AI2158" s="100" t="s">
        <v>1864</v>
      </c>
      <c r="AJ2158">
        <f t="shared" si="139"/>
        <v>1</v>
      </c>
      <c r="AK2158" t="str">
        <f t="shared" si="137"/>
        <v>Not Include</v>
      </c>
      <c r="AN2158" t="s">
        <v>724</v>
      </c>
    </row>
    <row r="2159" spans="31:40">
      <c r="AE2159" t="str">
        <f t="shared" si="138"/>
        <v>Not includedNot Include2</v>
      </c>
      <c r="AF2159" t="str">
        <f t="shared" si="136"/>
        <v>Not included</v>
      </c>
      <c r="AG2159" s="100" t="s">
        <v>477</v>
      </c>
      <c r="AH2159" s="100" t="s">
        <v>646</v>
      </c>
      <c r="AI2159" s="100" t="s">
        <v>975</v>
      </c>
      <c r="AJ2159">
        <f t="shared" si="139"/>
        <v>2</v>
      </c>
      <c r="AK2159" t="str">
        <f t="shared" si="137"/>
        <v>Not Include</v>
      </c>
      <c r="AN2159" t="s">
        <v>724</v>
      </c>
    </row>
    <row r="2160" spans="31:40">
      <c r="AE2160" t="str">
        <f t="shared" si="138"/>
        <v>Not includedNot Include3</v>
      </c>
      <c r="AF2160" t="str">
        <f t="shared" si="136"/>
        <v>Not included</v>
      </c>
      <c r="AG2160" s="100" t="s">
        <v>477</v>
      </c>
      <c r="AH2160" s="100" t="s">
        <v>646</v>
      </c>
      <c r="AI2160" s="100" t="s">
        <v>742</v>
      </c>
      <c r="AJ2160">
        <f t="shared" si="139"/>
        <v>3</v>
      </c>
      <c r="AK2160" t="str">
        <f t="shared" si="137"/>
        <v>Not Include</v>
      </c>
      <c r="AN2160" t="s">
        <v>724</v>
      </c>
    </row>
    <row r="2161" spans="31:40">
      <c r="AE2161" t="str">
        <f t="shared" si="138"/>
        <v>Not includedNot Include4</v>
      </c>
      <c r="AF2161" t="str">
        <f t="shared" si="136"/>
        <v>Not included</v>
      </c>
      <c r="AG2161" s="100" t="s">
        <v>477</v>
      </c>
      <c r="AH2161" s="100" t="s">
        <v>646</v>
      </c>
      <c r="AI2161" s="100" t="s">
        <v>1870</v>
      </c>
      <c r="AJ2161">
        <f t="shared" si="139"/>
        <v>4</v>
      </c>
      <c r="AK2161" t="str">
        <f t="shared" si="137"/>
        <v>Not Include</v>
      </c>
      <c r="AN2161" t="s">
        <v>724</v>
      </c>
    </row>
    <row r="2162" spans="31:40">
      <c r="AE2162" t="str">
        <f t="shared" si="138"/>
        <v>Not includedNot Include5</v>
      </c>
      <c r="AF2162" t="str">
        <f t="shared" si="136"/>
        <v>Not included</v>
      </c>
      <c r="AG2162" s="100" t="s">
        <v>477</v>
      </c>
      <c r="AH2162" s="100" t="s">
        <v>646</v>
      </c>
      <c r="AI2162" s="100" t="s">
        <v>1257</v>
      </c>
      <c r="AJ2162">
        <f t="shared" si="139"/>
        <v>5</v>
      </c>
      <c r="AK2162" t="str">
        <f t="shared" si="137"/>
        <v>Not Include</v>
      </c>
      <c r="AN2162" t="s">
        <v>724</v>
      </c>
    </row>
    <row r="2163" spans="31:40">
      <c r="AE2163" t="str">
        <f t="shared" si="138"/>
        <v>Not includedNot Include6</v>
      </c>
      <c r="AF2163" t="str">
        <f t="shared" si="136"/>
        <v>Not included</v>
      </c>
      <c r="AG2163" s="100" t="s">
        <v>477</v>
      </c>
      <c r="AH2163" s="100" t="s">
        <v>646</v>
      </c>
      <c r="AI2163" s="100" t="s">
        <v>1878</v>
      </c>
      <c r="AJ2163">
        <f t="shared" si="139"/>
        <v>6</v>
      </c>
      <c r="AK2163" t="str">
        <f t="shared" si="137"/>
        <v>Not Include</v>
      </c>
      <c r="AN2163" t="s">
        <v>724</v>
      </c>
    </row>
    <row r="2164" spans="31:40">
      <c r="AE2164" t="str">
        <f t="shared" si="138"/>
        <v>Not includedNot Include7</v>
      </c>
      <c r="AF2164" t="str">
        <f t="shared" si="136"/>
        <v>Not included</v>
      </c>
      <c r="AG2164" s="100" t="s">
        <v>477</v>
      </c>
      <c r="AH2164" s="100" t="s">
        <v>646</v>
      </c>
      <c r="AI2164" s="100" t="s">
        <v>1881</v>
      </c>
      <c r="AJ2164">
        <f t="shared" si="139"/>
        <v>7</v>
      </c>
      <c r="AK2164" t="str">
        <f t="shared" si="137"/>
        <v>Not Include</v>
      </c>
      <c r="AN2164" t="s">
        <v>724</v>
      </c>
    </row>
    <row r="2165" spans="31:40">
      <c r="AE2165" t="str">
        <f t="shared" si="138"/>
        <v>Not includedNot Include8</v>
      </c>
      <c r="AF2165" t="str">
        <f t="shared" si="136"/>
        <v>Not included</v>
      </c>
      <c r="AG2165" s="100" t="s">
        <v>477</v>
      </c>
      <c r="AH2165" s="100" t="s">
        <v>646</v>
      </c>
      <c r="AI2165" s="100" t="s">
        <v>1882</v>
      </c>
      <c r="AJ2165">
        <f t="shared" si="139"/>
        <v>8</v>
      </c>
      <c r="AK2165" t="str">
        <f t="shared" si="137"/>
        <v>Not Include</v>
      </c>
      <c r="AN2165" t="s">
        <v>724</v>
      </c>
    </row>
    <row r="2166" spans="31:40">
      <c r="AE2166" t="str">
        <f t="shared" si="138"/>
        <v>Not includedNot Include9</v>
      </c>
      <c r="AF2166" t="str">
        <f t="shared" si="136"/>
        <v>Not included</v>
      </c>
      <c r="AG2166" s="100" t="s">
        <v>477</v>
      </c>
      <c r="AH2166" s="100" t="s">
        <v>646</v>
      </c>
      <c r="AI2166" s="100" t="s">
        <v>1885</v>
      </c>
      <c r="AJ2166">
        <f t="shared" si="139"/>
        <v>9</v>
      </c>
      <c r="AK2166" t="str">
        <f t="shared" si="137"/>
        <v>Not Include</v>
      </c>
      <c r="AN2166" t="s">
        <v>724</v>
      </c>
    </row>
    <row r="2167" spans="31:40">
      <c r="AE2167" t="str">
        <f t="shared" si="138"/>
        <v>Not includedNot Include10</v>
      </c>
      <c r="AF2167" t="str">
        <f t="shared" si="136"/>
        <v>Not included</v>
      </c>
      <c r="AG2167" s="100" t="s">
        <v>477</v>
      </c>
      <c r="AH2167" s="100" t="s">
        <v>646</v>
      </c>
      <c r="AI2167" s="100" t="s">
        <v>345</v>
      </c>
      <c r="AJ2167">
        <f t="shared" si="139"/>
        <v>10</v>
      </c>
      <c r="AK2167" t="str">
        <f t="shared" si="137"/>
        <v>Not Include</v>
      </c>
      <c r="AN2167" t="s">
        <v>724</v>
      </c>
    </row>
    <row r="2168" spans="31:40">
      <c r="AE2168" t="str">
        <f t="shared" si="138"/>
        <v>Not includedNot Include11</v>
      </c>
      <c r="AF2168" t="str">
        <f t="shared" si="136"/>
        <v>Not included</v>
      </c>
      <c r="AG2168" s="100" t="s">
        <v>477</v>
      </c>
      <c r="AH2168" s="100" t="s">
        <v>646</v>
      </c>
      <c r="AI2168" s="100" t="s">
        <v>1893</v>
      </c>
      <c r="AJ2168">
        <f t="shared" si="139"/>
        <v>11</v>
      </c>
      <c r="AK2168" t="str">
        <f t="shared" si="137"/>
        <v>Not Include</v>
      </c>
      <c r="AN2168" t="s">
        <v>724</v>
      </c>
    </row>
    <row r="2169" spans="31:40">
      <c r="AE2169" t="str">
        <f t="shared" si="138"/>
        <v>Not includedNot Include12</v>
      </c>
      <c r="AF2169" t="str">
        <f t="shared" si="136"/>
        <v>Not included</v>
      </c>
      <c r="AG2169" s="100" t="s">
        <v>477</v>
      </c>
      <c r="AH2169" s="100" t="s">
        <v>646</v>
      </c>
      <c r="AI2169" s="100" t="s">
        <v>1582</v>
      </c>
      <c r="AJ2169">
        <f t="shared" si="139"/>
        <v>12</v>
      </c>
      <c r="AK2169" t="str">
        <f t="shared" si="137"/>
        <v>Not Include</v>
      </c>
      <c r="AN2169" t="s">
        <v>724</v>
      </c>
    </row>
    <row r="2170" spans="31:40">
      <c r="AE2170" t="str">
        <f t="shared" si="138"/>
        <v>Not includedNot Include13</v>
      </c>
      <c r="AF2170" t="str">
        <f t="shared" si="136"/>
        <v>Not included</v>
      </c>
      <c r="AG2170" s="100" t="s">
        <v>477</v>
      </c>
      <c r="AH2170" s="100" t="s">
        <v>646</v>
      </c>
      <c r="AI2170" s="100" t="s">
        <v>1894</v>
      </c>
      <c r="AJ2170">
        <f t="shared" si="139"/>
        <v>13</v>
      </c>
      <c r="AK2170" t="str">
        <f t="shared" si="137"/>
        <v>Not Include</v>
      </c>
      <c r="AN2170" t="s">
        <v>724</v>
      </c>
    </row>
    <row r="2171" spans="31:40">
      <c r="AE2171" t="str">
        <f t="shared" si="138"/>
        <v>Not includedNot Include14</v>
      </c>
      <c r="AF2171" t="str">
        <f t="shared" si="136"/>
        <v>Not included</v>
      </c>
      <c r="AG2171" s="100" t="s">
        <v>477</v>
      </c>
      <c r="AH2171" s="100" t="s">
        <v>646</v>
      </c>
      <c r="AI2171" s="100" t="s">
        <v>1897</v>
      </c>
      <c r="AJ2171">
        <f t="shared" si="139"/>
        <v>14</v>
      </c>
      <c r="AK2171" t="str">
        <f t="shared" si="137"/>
        <v>Not Include</v>
      </c>
      <c r="AN2171" t="s">
        <v>724</v>
      </c>
    </row>
    <row r="2172" spans="31:40">
      <c r="AE2172" t="str">
        <f t="shared" si="138"/>
        <v>Not includedNot Include1</v>
      </c>
      <c r="AF2172" t="str">
        <f t="shared" si="136"/>
        <v>Not included</v>
      </c>
      <c r="AG2172" s="100" t="s">
        <v>477</v>
      </c>
      <c r="AH2172" s="100" t="s">
        <v>651</v>
      </c>
      <c r="AI2172" s="100" t="s">
        <v>1877</v>
      </c>
      <c r="AJ2172">
        <f t="shared" si="139"/>
        <v>1</v>
      </c>
      <c r="AK2172" t="str">
        <f t="shared" si="137"/>
        <v>Not Include</v>
      </c>
      <c r="AN2172" t="s">
        <v>724</v>
      </c>
    </row>
    <row r="2173" spans="31:40">
      <c r="AE2173" t="str">
        <f t="shared" si="138"/>
        <v>Not includedNot Include2</v>
      </c>
      <c r="AF2173" t="str">
        <f t="shared" si="136"/>
        <v>Not included</v>
      </c>
      <c r="AG2173" s="100" t="s">
        <v>477</v>
      </c>
      <c r="AH2173" s="100" t="s">
        <v>651</v>
      </c>
      <c r="AI2173" s="100" t="s">
        <v>281</v>
      </c>
      <c r="AJ2173">
        <f t="shared" si="139"/>
        <v>2</v>
      </c>
      <c r="AK2173" t="str">
        <f t="shared" si="137"/>
        <v>Not Include</v>
      </c>
      <c r="AN2173" t="s">
        <v>724</v>
      </c>
    </row>
    <row r="2174" spans="31:40">
      <c r="AE2174" t="str">
        <f t="shared" si="138"/>
        <v>Not includedNot Include3</v>
      </c>
      <c r="AF2174" t="str">
        <f t="shared" si="136"/>
        <v>Not included</v>
      </c>
      <c r="AG2174" s="100" t="s">
        <v>477</v>
      </c>
      <c r="AH2174" s="100" t="s">
        <v>651</v>
      </c>
      <c r="AI2174" s="100" t="s">
        <v>1898</v>
      </c>
      <c r="AJ2174">
        <f t="shared" si="139"/>
        <v>3</v>
      </c>
      <c r="AK2174" t="str">
        <f t="shared" si="137"/>
        <v>Not Include</v>
      </c>
      <c r="AN2174" t="s">
        <v>724</v>
      </c>
    </row>
    <row r="2175" spans="31:40">
      <c r="AE2175" t="str">
        <f t="shared" si="138"/>
        <v>Not includedNot Include1</v>
      </c>
      <c r="AF2175" t="str">
        <f t="shared" si="136"/>
        <v>Not included</v>
      </c>
      <c r="AG2175" s="100" t="s">
        <v>477</v>
      </c>
      <c r="AH2175" s="100" t="s">
        <v>648</v>
      </c>
      <c r="AI2175" s="100" t="s">
        <v>1185</v>
      </c>
      <c r="AJ2175">
        <f t="shared" si="139"/>
        <v>1</v>
      </c>
      <c r="AK2175" t="str">
        <f t="shared" si="137"/>
        <v>Not Include</v>
      </c>
      <c r="AN2175" t="s">
        <v>724</v>
      </c>
    </row>
    <row r="2176" spans="31:40">
      <c r="AE2176" t="str">
        <f t="shared" si="138"/>
        <v>Not includedNot Include2</v>
      </c>
      <c r="AF2176" t="str">
        <f t="shared" si="136"/>
        <v>Not included</v>
      </c>
      <c r="AG2176" s="100" t="s">
        <v>477</v>
      </c>
      <c r="AH2176" s="100" t="s">
        <v>648</v>
      </c>
      <c r="AI2176" s="100" t="s">
        <v>740</v>
      </c>
      <c r="AJ2176">
        <f t="shared" si="139"/>
        <v>2</v>
      </c>
      <c r="AK2176" t="str">
        <f t="shared" si="137"/>
        <v>Not Include</v>
      </c>
      <c r="AN2176" t="s">
        <v>724</v>
      </c>
    </row>
    <row r="2177" spans="31:40">
      <c r="AE2177" t="str">
        <f t="shared" si="138"/>
        <v>Not includedNot Include3</v>
      </c>
      <c r="AF2177" t="str">
        <f t="shared" si="136"/>
        <v>Not included</v>
      </c>
      <c r="AG2177" s="100" t="s">
        <v>477</v>
      </c>
      <c r="AH2177" s="100" t="s">
        <v>648</v>
      </c>
      <c r="AI2177" s="100" t="s">
        <v>1872</v>
      </c>
      <c r="AJ2177">
        <f t="shared" si="139"/>
        <v>3</v>
      </c>
      <c r="AK2177" t="str">
        <f t="shared" si="137"/>
        <v>Not Include</v>
      </c>
      <c r="AN2177" t="s">
        <v>724</v>
      </c>
    </row>
    <row r="2178" spans="31:40">
      <c r="AE2178" t="str">
        <f t="shared" si="138"/>
        <v>Not includedNot Include4</v>
      </c>
      <c r="AF2178" t="str">
        <f t="shared" ref="AF2178:AF2241" si="140">IFERROR(VLOOKUP(AG2178,$Z$4:$AA$17,2,FALSE),"Not included")</f>
        <v>Not included</v>
      </c>
      <c r="AG2178" s="100" t="s">
        <v>477</v>
      </c>
      <c r="AH2178" s="100" t="s">
        <v>648</v>
      </c>
      <c r="AI2178" s="100" t="s">
        <v>1873</v>
      </c>
      <c r="AJ2178">
        <f t="shared" si="139"/>
        <v>4</v>
      </c>
      <c r="AK2178" t="str">
        <f t="shared" ref="AK2178:AK2241" si="141">IF(AF2178="Not included","Not Include",VLOOKUP(AH2178,$AN$3:$AQ$104,3,FALSE))</f>
        <v>Not Include</v>
      </c>
      <c r="AN2178" t="s">
        <v>724</v>
      </c>
    </row>
    <row r="2179" spans="31:40">
      <c r="AE2179" t="str">
        <f t="shared" ref="AE2179:AE2242" si="142">AF2179&amp;AK2179&amp;AJ2179</f>
        <v>Not includedNot Include5</v>
      </c>
      <c r="AF2179" t="str">
        <f t="shared" si="140"/>
        <v>Not included</v>
      </c>
      <c r="AG2179" s="100" t="s">
        <v>477</v>
      </c>
      <c r="AH2179" s="100" t="s">
        <v>648</v>
      </c>
      <c r="AI2179" s="100" t="s">
        <v>434</v>
      </c>
      <c r="AJ2179">
        <f t="shared" ref="AJ2179:AJ2242" si="143">IF(AND(AG2179=AG2178,AH2179=AH2178),AJ2178+1,1)</f>
        <v>5</v>
      </c>
      <c r="AK2179" t="str">
        <f t="shared" si="141"/>
        <v>Not Include</v>
      </c>
      <c r="AN2179" t="s">
        <v>724</v>
      </c>
    </row>
    <row r="2180" spans="31:40">
      <c r="AE2180" t="str">
        <f t="shared" si="142"/>
        <v>Not includedNot Include6</v>
      </c>
      <c r="AF2180" t="str">
        <f t="shared" si="140"/>
        <v>Not included</v>
      </c>
      <c r="AG2180" s="100" t="s">
        <v>477</v>
      </c>
      <c r="AH2180" s="100" t="s">
        <v>648</v>
      </c>
      <c r="AI2180" s="100" t="s">
        <v>267</v>
      </c>
      <c r="AJ2180">
        <f t="shared" si="143"/>
        <v>6</v>
      </c>
      <c r="AK2180" t="str">
        <f t="shared" si="141"/>
        <v>Not Include</v>
      </c>
      <c r="AN2180" t="s">
        <v>724</v>
      </c>
    </row>
    <row r="2181" spans="31:40">
      <c r="AE2181" t="str">
        <f t="shared" si="142"/>
        <v>Not includedNot Include7</v>
      </c>
      <c r="AF2181" t="str">
        <f t="shared" si="140"/>
        <v>Not included</v>
      </c>
      <c r="AG2181" s="100" t="s">
        <v>477</v>
      </c>
      <c r="AH2181" s="100" t="s">
        <v>648</v>
      </c>
      <c r="AI2181" s="100" t="s">
        <v>1887</v>
      </c>
      <c r="AJ2181">
        <f t="shared" si="143"/>
        <v>7</v>
      </c>
      <c r="AK2181" t="str">
        <f t="shared" si="141"/>
        <v>Not Include</v>
      </c>
      <c r="AN2181" t="s">
        <v>724</v>
      </c>
    </row>
    <row r="2182" spans="31:40">
      <c r="AE2182" t="str">
        <f t="shared" si="142"/>
        <v>Not includedNot Include8</v>
      </c>
      <c r="AF2182" t="str">
        <f t="shared" si="140"/>
        <v>Not included</v>
      </c>
      <c r="AG2182" s="100" t="s">
        <v>477</v>
      </c>
      <c r="AH2182" s="100" t="s">
        <v>648</v>
      </c>
      <c r="AI2182" s="100" t="s">
        <v>1888</v>
      </c>
      <c r="AJ2182">
        <f t="shared" si="143"/>
        <v>8</v>
      </c>
      <c r="AK2182" t="str">
        <f t="shared" si="141"/>
        <v>Not Include</v>
      </c>
      <c r="AN2182" t="s">
        <v>724</v>
      </c>
    </row>
    <row r="2183" spans="31:40">
      <c r="AE2183" t="str">
        <f t="shared" si="142"/>
        <v>Not includedNot Include9</v>
      </c>
      <c r="AF2183" t="str">
        <f t="shared" si="140"/>
        <v>Not included</v>
      </c>
      <c r="AG2183" s="100" t="s">
        <v>477</v>
      </c>
      <c r="AH2183" s="100" t="s">
        <v>648</v>
      </c>
      <c r="AI2183" s="100" t="s">
        <v>1889</v>
      </c>
      <c r="AJ2183">
        <f t="shared" si="143"/>
        <v>9</v>
      </c>
      <c r="AK2183" t="str">
        <f t="shared" si="141"/>
        <v>Not Include</v>
      </c>
      <c r="AN2183" t="s">
        <v>724</v>
      </c>
    </row>
    <row r="2184" spans="31:40">
      <c r="AE2184" t="str">
        <f t="shared" si="142"/>
        <v>Not includedNot Include10</v>
      </c>
      <c r="AF2184" t="str">
        <f t="shared" si="140"/>
        <v>Not included</v>
      </c>
      <c r="AG2184" s="100" t="s">
        <v>477</v>
      </c>
      <c r="AH2184" s="100" t="s">
        <v>648</v>
      </c>
      <c r="AI2184" s="100" t="s">
        <v>1890</v>
      </c>
      <c r="AJ2184">
        <f t="shared" si="143"/>
        <v>10</v>
      </c>
      <c r="AK2184" t="str">
        <f t="shared" si="141"/>
        <v>Not Include</v>
      </c>
      <c r="AN2184" t="s">
        <v>724</v>
      </c>
    </row>
    <row r="2185" spans="31:40">
      <c r="AE2185" t="str">
        <f t="shared" si="142"/>
        <v>Not includedNot Include11</v>
      </c>
      <c r="AF2185" t="str">
        <f t="shared" si="140"/>
        <v>Not included</v>
      </c>
      <c r="AG2185" s="100" t="s">
        <v>477</v>
      </c>
      <c r="AH2185" s="100" t="s">
        <v>648</v>
      </c>
      <c r="AI2185" s="100" t="s">
        <v>1891</v>
      </c>
      <c r="AJ2185">
        <f t="shared" si="143"/>
        <v>11</v>
      </c>
      <c r="AK2185" t="str">
        <f t="shared" si="141"/>
        <v>Not Include</v>
      </c>
      <c r="AN2185" t="s">
        <v>724</v>
      </c>
    </row>
    <row r="2186" spans="31:40">
      <c r="AE2186" t="str">
        <f t="shared" si="142"/>
        <v>Not includedNot Include12</v>
      </c>
      <c r="AF2186" t="str">
        <f t="shared" si="140"/>
        <v>Not included</v>
      </c>
      <c r="AG2186" s="100" t="s">
        <v>477</v>
      </c>
      <c r="AH2186" s="100" t="s">
        <v>648</v>
      </c>
      <c r="AI2186" s="100" t="s">
        <v>1272</v>
      </c>
      <c r="AJ2186">
        <f t="shared" si="143"/>
        <v>12</v>
      </c>
      <c r="AK2186" t="str">
        <f t="shared" si="141"/>
        <v>Not Include</v>
      </c>
      <c r="AN2186" t="s">
        <v>724</v>
      </c>
    </row>
    <row r="2187" spans="31:40">
      <c r="AE2187" t="str">
        <f t="shared" si="142"/>
        <v>Not includedNot Include13</v>
      </c>
      <c r="AF2187" t="str">
        <f t="shared" si="140"/>
        <v>Not included</v>
      </c>
      <c r="AG2187" s="100" t="s">
        <v>477</v>
      </c>
      <c r="AH2187" s="100" t="s">
        <v>648</v>
      </c>
      <c r="AI2187" s="100" t="s">
        <v>1274</v>
      </c>
      <c r="AJ2187">
        <f t="shared" si="143"/>
        <v>13</v>
      </c>
      <c r="AK2187" t="str">
        <f t="shared" si="141"/>
        <v>Not Include</v>
      </c>
      <c r="AN2187" t="s">
        <v>724</v>
      </c>
    </row>
    <row r="2188" spans="31:40">
      <c r="AE2188" t="str">
        <f t="shared" si="142"/>
        <v>Not includedNot Include14</v>
      </c>
      <c r="AF2188" t="str">
        <f t="shared" si="140"/>
        <v>Not included</v>
      </c>
      <c r="AG2188" s="100" t="s">
        <v>477</v>
      </c>
      <c r="AH2188" s="100" t="s">
        <v>648</v>
      </c>
      <c r="AI2188" s="100" t="s">
        <v>1275</v>
      </c>
      <c r="AJ2188">
        <f t="shared" si="143"/>
        <v>14</v>
      </c>
      <c r="AK2188" t="str">
        <f t="shared" si="141"/>
        <v>Not Include</v>
      </c>
      <c r="AN2188" t="s">
        <v>724</v>
      </c>
    </row>
    <row r="2189" spans="31:40">
      <c r="AE2189" t="str">
        <f t="shared" si="142"/>
        <v>Not includedNot Include15</v>
      </c>
      <c r="AF2189" t="str">
        <f t="shared" si="140"/>
        <v>Not included</v>
      </c>
      <c r="AG2189" s="100" t="s">
        <v>477</v>
      </c>
      <c r="AH2189" s="100" t="s">
        <v>648</v>
      </c>
      <c r="AI2189" s="100" t="s">
        <v>1892</v>
      </c>
      <c r="AJ2189">
        <f t="shared" si="143"/>
        <v>15</v>
      </c>
      <c r="AK2189" t="str">
        <f t="shared" si="141"/>
        <v>Not Include</v>
      </c>
      <c r="AN2189" t="s">
        <v>724</v>
      </c>
    </row>
    <row r="2190" spans="31:40">
      <c r="AE2190" t="str">
        <f t="shared" si="142"/>
        <v>Not includedNot Include16</v>
      </c>
      <c r="AF2190" t="str">
        <f t="shared" si="140"/>
        <v>Not included</v>
      </c>
      <c r="AG2190" s="100" t="s">
        <v>477</v>
      </c>
      <c r="AH2190" s="100" t="s">
        <v>648</v>
      </c>
      <c r="AI2190" s="100" t="s">
        <v>1276</v>
      </c>
      <c r="AJ2190">
        <f t="shared" si="143"/>
        <v>16</v>
      </c>
      <c r="AK2190" t="str">
        <f t="shared" si="141"/>
        <v>Not Include</v>
      </c>
      <c r="AN2190" t="s">
        <v>724</v>
      </c>
    </row>
    <row r="2191" spans="31:40">
      <c r="AE2191" t="str">
        <f t="shared" si="142"/>
        <v>Not includedNot Include17</v>
      </c>
      <c r="AF2191" t="str">
        <f t="shared" si="140"/>
        <v>Not included</v>
      </c>
      <c r="AG2191" s="100" t="s">
        <v>477</v>
      </c>
      <c r="AH2191" s="100" t="s">
        <v>648</v>
      </c>
      <c r="AI2191" s="100" t="s">
        <v>1896</v>
      </c>
      <c r="AJ2191">
        <f t="shared" si="143"/>
        <v>17</v>
      </c>
      <c r="AK2191" t="str">
        <f t="shared" si="141"/>
        <v>Not Include</v>
      </c>
      <c r="AN2191" t="s">
        <v>724</v>
      </c>
    </row>
    <row r="2192" spans="31:40">
      <c r="AE2192" t="str">
        <f t="shared" si="142"/>
        <v>Not includedNot Include18</v>
      </c>
      <c r="AF2192" t="str">
        <f t="shared" si="140"/>
        <v>Not included</v>
      </c>
      <c r="AG2192" s="100" t="s">
        <v>477</v>
      </c>
      <c r="AH2192" s="100" t="s">
        <v>648</v>
      </c>
      <c r="AI2192" s="100" t="s">
        <v>958</v>
      </c>
      <c r="AJ2192">
        <f t="shared" si="143"/>
        <v>18</v>
      </c>
      <c r="AK2192" t="str">
        <f t="shared" si="141"/>
        <v>Not Include</v>
      </c>
      <c r="AN2192" t="s">
        <v>724</v>
      </c>
    </row>
    <row r="2193" spans="31:40">
      <c r="AE2193" t="str">
        <f t="shared" si="142"/>
        <v>Not includedNot Include19</v>
      </c>
      <c r="AF2193" t="str">
        <f t="shared" si="140"/>
        <v>Not included</v>
      </c>
      <c r="AG2193" s="100" t="s">
        <v>477</v>
      </c>
      <c r="AH2193" s="100" t="s">
        <v>648</v>
      </c>
      <c r="AI2193" s="100" t="s">
        <v>1899</v>
      </c>
      <c r="AJ2193">
        <f t="shared" si="143"/>
        <v>19</v>
      </c>
      <c r="AK2193" t="str">
        <f t="shared" si="141"/>
        <v>Not Include</v>
      </c>
      <c r="AN2193" t="s">
        <v>724</v>
      </c>
    </row>
    <row r="2194" spans="31:40">
      <c r="AE2194" t="str">
        <f t="shared" si="142"/>
        <v>Not includedNot Include20</v>
      </c>
      <c r="AF2194" t="str">
        <f t="shared" si="140"/>
        <v>Not included</v>
      </c>
      <c r="AG2194" s="100" t="s">
        <v>477</v>
      </c>
      <c r="AH2194" s="100" t="s">
        <v>648</v>
      </c>
      <c r="AI2194" s="100" t="s">
        <v>1900</v>
      </c>
      <c r="AJ2194">
        <f t="shared" si="143"/>
        <v>20</v>
      </c>
      <c r="AK2194" t="str">
        <f t="shared" si="141"/>
        <v>Not Include</v>
      </c>
      <c r="AN2194" t="s">
        <v>724</v>
      </c>
    </row>
    <row r="2195" spans="31:40">
      <c r="AE2195" t="str">
        <f t="shared" si="142"/>
        <v>Not includedNot Include21</v>
      </c>
      <c r="AF2195" t="str">
        <f t="shared" si="140"/>
        <v>Not included</v>
      </c>
      <c r="AG2195" s="100" t="s">
        <v>477</v>
      </c>
      <c r="AH2195" s="100" t="s">
        <v>648</v>
      </c>
      <c r="AI2195" s="100" t="s">
        <v>111</v>
      </c>
      <c r="AJ2195">
        <f t="shared" si="143"/>
        <v>21</v>
      </c>
      <c r="AK2195" t="str">
        <f t="shared" si="141"/>
        <v>Not Include</v>
      </c>
      <c r="AN2195" t="s">
        <v>724</v>
      </c>
    </row>
    <row r="2196" spans="31:40">
      <c r="AE2196" t="str">
        <f t="shared" si="142"/>
        <v>Not includedNot Include1</v>
      </c>
      <c r="AF2196" t="str">
        <f t="shared" si="140"/>
        <v>Not included</v>
      </c>
      <c r="AG2196" s="100" t="s">
        <v>477</v>
      </c>
      <c r="AH2196" s="100" t="s">
        <v>1237</v>
      </c>
      <c r="AI2196" s="100" t="s">
        <v>835</v>
      </c>
      <c r="AJ2196">
        <f t="shared" si="143"/>
        <v>1</v>
      </c>
      <c r="AK2196" t="str">
        <f t="shared" si="141"/>
        <v>Not Include</v>
      </c>
      <c r="AN2196" t="s">
        <v>724</v>
      </c>
    </row>
    <row r="2197" spans="31:40">
      <c r="AE2197" t="str">
        <f t="shared" si="142"/>
        <v>Not includedNot Include2</v>
      </c>
      <c r="AF2197" t="str">
        <f t="shared" si="140"/>
        <v>Not included</v>
      </c>
      <c r="AG2197" s="100" t="s">
        <v>477</v>
      </c>
      <c r="AH2197" s="100" t="s">
        <v>1237</v>
      </c>
      <c r="AI2197" s="100" t="s">
        <v>1879</v>
      </c>
      <c r="AJ2197">
        <f t="shared" si="143"/>
        <v>2</v>
      </c>
      <c r="AK2197" t="str">
        <f t="shared" si="141"/>
        <v>Not Include</v>
      </c>
      <c r="AN2197" t="s">
        <v>724</v>
      </c>
    </row>
    <row r="2198" spans="31:40">
      <c r="AE2198" t="str">
        <f t="shared" si="142"/>
        <v>Not includedNot Include3</v>
      </c>
      <c r="AF2198" t="str">
        <f t="shared" si="140"/>
        <v>Not included</v>
      </c>
      <c r="AG2198" s="100" t="s">
        <v>477</v>
      </c>
      <c r="AH2198" s="100" t="s">
        <v>1237</v>
      </c>
      <c r="AI2198" s="100" t="s">
        <v>268</v>
      </c>
      <c r="AJ2198">
        <f t="shared" si="143"/>
        <v>3</v>
      </c>
      <c r="AK2198" t="str">
        <f t="shared" si="141"/>
        <v>Not Include</v>
      </c>
      <c r="AN2198" t="s">
        <v>724</v>
      </c>
    </row>
    <row r="2199" spans="31:40">
      <c r="AE2199" t="str">
        <f t="shared" si="142"/>
        <v>Not includedNot Include4</v>
      </c>
      <c r="AF2199" t="str">
        <f t="shared" si="140"/>
        <v>Not included</v>
      </c>
      <c r="AG2199" s="100" t="s">
        <v>477</v>
      </c>
      <c r="AH2199" s="100" t="s">
        <v>1237</v>
      </c>
      <c r="AI2199" s="100" t="s">
        <v>1884</v>
      </c>
      <c r="AJ2199">
        <f t="shared" si="143"/>
        <v>4</v>
      </c>
      <c r="AK2199" t="str">
        <f t="shared" si="141"/>
        <v>Not Include</v>
      </c>
      <c r="AN2199" t="s">
        <v>724</v>
      </c>
    </row>
    <row r="2200" spans="31:40">
      <c r="AE2200" t="str">
        <f t="shared" si="142"/>
        <v>Not includedNot Include5</v>
      </c>
      <c r="AF2200" t="str">
        <f t="shared" si="140"/>
        <v>Not included</v>
      </c>
      <c r="AG2200" s="100" t="s">
        <v>477</v>
      </c>
      <c r="AH2200" s="100" t="s">
        <v>1237</v>
      </c>
      <c r="AI2200" s="100" t="s">
        <v>1164</v>
      </c>
      <c r="AJ2200">
        <f t="shared" si="143"/>
        <v>5</v>
      </c>
      <c r="AK2200" t="str">
        <f t="shared" si="141"/>
        <v>Not Include</v>
      </c>
      <c r="AN2200" t="s">
        <v>724</v>
      </c>
    </row>
    <row r="2201" spans="31:40">
      <c r="AE2201" t="str">
        <f t="shared" si="142"/>
        <v>Not includedNot Include6</v>
      </c>
      <c r="AF2201" t="str">
        <f t="shared" si="140"/>
        <v>Not included</v>
      </c>
      <c r="AG2201" s="100" t="s">
        <v>477</v>
      </c>
      <c r="AH2201" s="100" t="s">
        <v>1237</v>
      </c>
      <c r="AI2201" s="100" t="s">
        <v>476</v>
      </c>
      <c r="AJ2201">
        <f t="shared" si="143"/>
        <v>6</v>
      </c>
      <c r="AK2201" t="str">
        <f t="shared" si="141"/>
        <v>Not Include</v>
      </c>
      <c r="AN2201" t="s">
        <v>724</v>
      </c>
    </row>
    <row r="2202" spans="31:40">
      <c r="AE2202" t="str">
        <f t="shared" si="142"/>
        <v>Not includedNot Include1</v>
      </c>
      <c r="AF2202" t="str">
        <f t="shared" si="140"/>
        <v>Not included</v>
      </c>
      <c r="AG2202" s="100" t="s">
        <v>477</v>
      </c>
      <c r="AH2202" s="100" t="s">
        <v>183</v>
      </c>
      <c r="AI2202" s="100" t="s">
        <v>1869</v>
      </c>
      <c r="AJ2202">
        <f t="shared" si="143"/>
        <v>1</v>
      </c>
      <c r="AK2202" t="str">
        <f t="shared" si="141"/>
        <v>Not Include</v>
      </c>
      <c r="AN2202" t="s">
        <v>724</v>
      </c>
    </row>
    <row r="2203" spans="31:40">
      <c r="AE2203" t="str">
        <f t="shared" si="142"/>
        <v>Not includedNot Include1</v>
      </c>
      <c r="AF2203" t="str">
        <f t="shared" si="140"/>
        <v>Not included</v>
      </c>
      <c r="AG2203" s="100" t="s">
        <v>477</v>
      </c>
      <c r="AH2203" s="100" t="s">
        <v>1868</v>
      </c>
      <c r="AI2203" s="100" t="s">
        <v>318</v>
      </c>
      <c r="AJ2203">
        <f t="shared" si="143"/>
        <v>1</v>
      </c>
      <c r="AK2203" t="str">
        <f t="shared" si="141"/>
        <v>Not Include</v>
      </c>
      <c r="AN2203" t="s">
        <v>724</v>
      </c>
    </row>
    <row r="2204" spans="31:40">
      <c r="AE2204" t="str">
        <f t="shared" si="142"/>
        <v>Not includedNot Include2</v>
      </c>
      <c r="AF2204" t="str">
        <f t="shared" si="140"/>
        <v>Not included</v>
      </c>
      <c r="AG2204" s="100" t="s">
        <v>477</v>
      </c>
      <c r="AH2204" s="100" t="s">
        <v>1868</v>
      </c>
      <c r="AI2204" s="100" t="s">
        <v>1243</v>
      </c>
      <c r="AJ2204">
        <f t="shared" si="143"/>
        <v>2</v>
      </c>
      <c r="AK2204" t="str">
        <f t="shared" si="141"/>
        <v>Not Include</v>
      </c>
      <c r="AN2204" t="s">
        <v>724</v>
      </c>
    </row>
    <row r="2205" spans="31:40">
      <c r="AE2205" t="str">
        <f t="shared" si="142"/>
        <v>Not includedNot Include3</v>
      </c>
      <c r="AF2205" t="str">
        <f t="shared" si="140"/>
        <v>Not included</v>
      </c>
      <c r="AG2205" s="100" t="s">
        <v>477</v>
      </c>
      <c r="AH2205" s="100" t="s">
        <v>1868</v>
      </c>
      <c r="AI2205" s="100" t="s">
        <v>1871</v>
      </c>
      <c r="AJ2205">
        <f t="shared" si="143"/>
        <v>3</v>
      </c>
      <c r="AK2205" t="str">
        <f t="shared" si="141"/>
        <v>Not Include</v>
      </c>
      <c r="AN2205" t="s">
        <v>724</v>
      </c>
    </row>
    <row r="2206" spans="31:40">
      <c r="AE2206" t="str">
        <f t="shared" si="142"/>
        <v>Not includedNot Include4</v>
      </c>
      <c r="AF2206" t="str">
        <f t="shared" si="140"/>
        <v>Not included</v>
      </c>
      <c r="AG2206" s="100" t="s">
        <v>477</v>
      </c>
      <c r="AH2206" s="100" t="s">
        <v>1868</v>
      </c>
      <c r="AI2206" s="100" t="s">
        <v>1875</v>
      </c>
      <c r="AJ2206">
        <f t="shared" si="143"/>
        <v>4</v>
      </c>
      <c r="AK2206" t="str">
        <f t="shared" si="141"/>
        <v>Not Include</v>
      </c>
      <c r="AN2206" t="s">
        <v>724</v>
      </c>
    </row>
    <row r="2207" spans="31:40">
      <c r="AE2207" t="str">
        <f t="shared" si="142"/>
        <v>Not includedNot Include5</v>
      </c>
      <c r="AF2207" t="str">
        <f t="shared" si="140"/>
        <v>Not included</v>
      </c>
      <c r="AG2207" s="100" t="s">
        <v>477</v>
      </c>
      <c r="AH2207" s="100" t="s">
        <v>1868</v>
      </c>
      <c r="AI2207" s="100" t="s">
        <v>265</v>
      </c>
      <c r="AJ2207">
        <f t="shared" si="143"/>
        <v>5</v>
      </c>
      <c r="AK2207" t="str">
        <f t="shared" si="141"/>
        <v>Not Include</v>
      </c>
      <c r="AN2207" t="s">
        <v>724</v>
      </c>
    </row>
    <row r="2208" spans="31:40">
      <c r="AE2208" t="str">
        <f t="shared" si="142"/>
        <v>Not includedNot Include6</v>
      </c>
      <c r="AF2208" t="str">
        <f t="shared" si="140"/>
        <v>Not included</v>
      </c>
      <c r="AG2208" s="100" t="s">
        <v>477</v>
      </c>
      <c r="AH2208" s="100" t="s">
        <v>1868</v>
      </c>
      <c r="AI2208" s="100" t="s">
        <v>1780</v>
      </c>
      <c r="AJ2208">
        <f t="shared" si="143"/>
        <v>6</v>
      </c>
      <c r="AK2208" t="str">
        <f t="shared" si="141"/>
        <v>Not Include</v>
      </c>
      <c r="AN2208" t="s">
        <v>724</v>
      </c>
    </row>
    <row r="2209" spans="31:40">
      <c r="AE2209" t="str">
        <f t="shared" si="142"/>
        <v>Not includedNot Include7</v>
      </c>
      <c r="AF2209" t="str">
        <f t="shared" si="140"/>
        <v>Not included</v>
      </c>
      <c r="AG2209" s="100" t="s">
        <v>477</v>
      </c>
      <c r="AH2209" s="100" t="s">
        <v>1868</v>
      </c>
      <c r="AI2209" s="100" t="s">
        <v>1883</v>
      </c>
      <c r="AJ2209">
        <f t="shared" si="143"/>
        <v>7</v>
      </c>
      <c r="AK2209" t="str">
        <f t="shared" si="141"/>
        <v>Not Include</v>
      </c>
      <c r="AN2209" t="s">
        <v>724</v>
      </c>
    </row>
    <row r="2210" spans="31:40">
      <c r="AE2210" t="str">
        <f t="shared" si="142"/>
        <v>Not includedNot Include8</v>
      </c>
      <c r="AF2210" t="str">
        <f t="shared" si="140"/>
        <v>Not included</v>
      </c>
      <c r="AG2210" s="100" t="s">
        <v>477</v>
      </c>
      <c r="AH2210" s="100" t="s">
        <v>1868</v>
      </c>
      <c r="AI2210" s="100" t="s">
        <v>777</v>
      </c>
      <c r="AJ2210">
        <f t="shared" si="143"/>
        <v>8</v>
      </c>
      <c r="AK2210" t="str">
        <f t="shared" si="141"/>
        <v>Not Include</v>
      </c>
      <c r="AN2210" t="s">
        <v>724</v>
      </c>
    </row>
    <row r="2211" spans="31:40">
      <c r="AE2211" t="str">
        <f t="shared" si="142"/>
        <v>Not includedNot Include9</v>
      </c>
      <c r="AF2211" t="str">
        <f t="shared" si="140"/>
        <v>Not included</v>
      </c>
      <c r="AG2211" s="100" t="s">
        <v>477</v>
      </c>
      <c r="AH2211" s="100" t="s">
        <v>1868</v>
      </c>
      <c r="AI2211" s="100" t="s">
        <v>1030</v>
      </c>
      <c r="AJ2211">
        <f t="shared" si="143"/>
        <v>9</v>
      </c>
      <c r="AK2211" t="str">
        <f t="shared" si="141"/>
        <v>Not Include</v>
      </c>
      <c r="AN2211" t="s">
        <v>724</v>
      </c>
    </row>
    <row r="2212" spans="31:40">
      <c r="AE2212" t="str">
        <f t="shared" si="142"/>
        <v>Not includedNot Include10</v>
      </c>
      <c r="AF2212" t="str">
        <f t="shared" si="140"/>
        <v>Not included</v>
      </c>
      <c r="AG2212" s="100" t="s">
        <v>477</v>
      </c>
      <c r="AH2212" s="100" t="s">
        <v>1868</v>
      </c>
      <c r="AI2212" s="100" t="s">
        <v>1044</v>
      </c>
      <c r="AJ2212">
        <f t="shared" si="143"/>
        <v>10</v>
      </c>
      <c r="AK2212" t="str">
        <f t="shared" si="141"/>
        <v>Not Include</v>
      </c>
      <c r="AN2212" t="s">
        <v>724</v>
      </c>
    </row>
    <row r="2213" spans="31:40">
      <c r="AE2213" t="str">
        <f t="shared" si="142"/>
        <v>OregonEastern Columbia Basin1</v>
      </c>
      <c r="AF2213" t="str">
        <f t="shared" si="140"/>
        <v>Oregon</v>
      </c>
      <c r="AG2213" s="100" t="s">
        <v>122</v>
      </c>
      <c r="AH2213" s="100" t="s">
        <v>171</v>
      </c>
      <c r="AI2213" s="100" t="s">
        <v>413</v>
      </c>
      <c r="AJ2213">
        <f t="shared" si="143"/>
        <v>1</v>
      </c>
      <c r="AK2213" t="str">
        <f t="shared" si="141"/>
        <v>Eastern Columbia Basin</v>
      </c>
      <c r="AN2213" t="s">
        <v>724</v>
      </c>
    </row>
    <row r="2214" spans="31:40">
      <c r="AE2214" t="str">
        <f t="shared" si="142"/>
        <v>OregonEastern Columbia Basin2</v>
      </c>
      <c r="AF2214" t="str">
        <f t="shared" si="140"/>
        <v>Oregon</v>
      </c>
      <c r="AG2214" s="100" t="s">
        <v>122</v>
      </c>
      <c r="AH2214" s="100" t="s">
        <v>171</v>
      </c>
      <c r="AI2214" s="100" t="s">
        <v>1905</v>
      </c>
      <c r="AJ2214">
        <f t="shared" si="143"/>
        <v>2</v>
      </c>
      <c r="AK2214" t="str">
        <f t="shared" si="141"/>
        <v>Eastern Columbia Basin</v>
      </c>
      <c r="AN2214" t="s">
        <v>724</v>
      </c>
    </row>
    <row r="2215" spans="31:40">
      <c r="AE2215" t="str">
        <f t="shared" si="142"/>
        <v>OregonEastern Columbia Basin3</v>
      </c>
      <c r="AF2215" t="str">
        <f t="shared" si="140"/>
        <v>Oregon</v>
      </c>
      <c r="AG2215" s="100" t="s">
        <v>122</v>
      </c>
      <c r="AH2215" s="100" t="s">
        <v>171</v>
      </c>
      <c r="AI2215" s="100" t="s">
        <v>1907</v>
      </c>
      <c r="AJ2215">
        <f t="shared" si="143"/>
        <v>3</v>
      </c>
      <c r="AK2215" t="str">
        <f t="shared" si="141"/>
        <v>Eastern Columbia Basin</v>
      </c>
      <c r="AN2215" t="s">
        <v>724</v>
      </c>
    </row>
    <row r="2216" spans="31:40">
      <c r="AE2216" t="str">
        <f t="shared" si="142"/>
        <v>OregonEastern Columbia Basin4</v>
      </c>
      <c r="AF2216" t="str">
        <f t="shared" si="140"/>
        <v>Oregon</v>
      </c>
      <c r="AG2216" s="100" t="s">
        <v>122</v>
      </c>
      <c r="AH2216" s="100" t="s">
        <v>171</v>
      </c>
      <c r="AI2216" s="100" t="s">
        <v>265</v>
      </c>
      <c r="AJ2216">
        <f t="shared" si="143"/>
        <v>4</v>
      </c>
      <c r="AK2216" t="str">
        <f t="shared" si="141"/>
        <v>Eastern Columbia Basin</v>
      </c>
      <c r="AN2216" t="s">
        <v>724</v>
      </c>
    </row>
    <row r="2217" spans="31:40">
      <c r="AE2217" t="str">
        <f t="shared" si="142"/>
        <v>OregonEastern Columbia Basin5</v>
      </c>
      <c r="AF2217" t="str">
        <f t="shared" si="140"/>
        <v>Oregon</v>
      </c>
      <c r="AG2217" s="100" t="s">
        <v>122</v>
      </c>
      <c r="AH2217" s="100" t="s">
        <v>171</v>
      </c>
      <c r="AI2217" s="100" t="s">
        <v>378</v>
      </c>
      <c r="AJ2217">
        <f t="shared" si="143"/>
        <v>5</v>
      </c>
      <c r="AK2217" t="str">
        <f t="shared" si="141"/>
        <v>Eastern Columbia Basin</v>
      </c>
      <c r="AN2217" t="s">
        <v>724</v>
      </c>
    </row>
    <row r="2218" spans="31:40">
      <c r="AE2218" t="str">
        <f t="shared" si="142"/>
        <v>OregonEastern Columbia Basin6</v>
      </c>
      <c r="AF2218" t="str">
        <f t="shared" si="140"/>
        <v>Oregon</v>
      </c>
      <c r="AG2218" s="100" t="s">
        <v>122</v>
      </c>
      <c r="AH2218" s="100" t="s">
        <v>171</v>
      </c>
      <c r="AI2218" s="100" t="s">
        <v>379</v>
      </c>
      <c r="AJ2218">
        <f t="shared" si="143"/>
        <v>6</v>
      </c>
      <c r="AK2218" t="str">
        <f t="shared" si="141"/>
        <v>Eastern Columbia Basin</v>
      </c>
      <c r="AN2218" t="s">
        <v>724</v>
      </c>
    </row>
    <row r="2219" spans="31:40">
      <c r="AE2219" t="str">
        <f t="shared" si="142"/>
        <v>OregonEastern Columbia Basin7</v>
      </c>
      <c r="AF2219" t="str">
        <f t="shared" si="140"/>
        <v>Oregon</v>
      </c>
      <c r="AG2219" s="100" t="s">
        <v>122</v>
      </c>
      <c r="AH2219" s="100" t="s">
        <v>171</v>
      </c>
      <c r="AI2219" s="100" t="s">
        <v>380</v>
      </c>
      <c r="AJ2219">
        <f t="shared" si="143"/>
        <v>7</v>
      </c>
      <c r="AK2219" t="str">
        <f t="shared" si="141"/>
        <v>Eastern Columbia Basin</v>
      </c>
      <c r="AN2219" t="s">
        <v>724</v>
      </c>
    </row>
    <row r="2220" spans="31:40">
      <c r="AE2220" t="str">
        <f t="shared" si="142"/>
        <v>OregonEastern Columbia Basin8</v>
      </c>
      <c r="AF2220" t="str">
        <f t="shared" si="140"/>
        <v>Oregon</v>
      </c>
      <c r="AG2220" s="100" t="s">
        <v>122</v>
      </c>
      <c r="AH2220" s="100" t="s">
        <v>171</v>
      </c>
      <c r="AI2220" s="100" t="s">
        <v>370</v>
      </c>
      <c r="AJ2220">
        <f t="shared" si="143"/>
        <v>8</v>
      </c>
      <c r="AK2220" t="str">
        <f t="shared" si="141"/>
        <v>Eastern Columbia Basin</v>
      </c>
      <c r="AN2220" t="s">
        <v>724</v>
      </c>
    </row>
    <row r="2221" spans="31:40">
      <c r="AE2221" t="str">
        <f t="shared" si="142"/>
        <v>OregonEastern Columbia Basin9</v>
      </c>
      <c r="AF2221" t="str">
        <f t="shared" si="140"/>
        <v>Oregon</v>
      </c>
      <c r="AG2221" s="100" t="s">
        <v>122</v>
      </c>
      <c r="AH2221" s="100" t="s">
        <v>171</v>
      </c>
      <c r="AI2221" s="100" t="s">
        <v>1912</v>
      </c>
      <c r="AJ2221">
        <f t="shared" si="143"/>
        <v>9</v>
      </c>
      <c r="AK2221" t="str">
        <f t="shared" si="141"/>
        <v>Eastern Columbia Basin</v>
      </c>
      <c r="AN2221" t="s">
        <v>724</v>
      </c>
    </row>
    <row r="2222" spans="31:40">
      <c r="AE2222" t="str">
        <f t="shared" si="142"/>
        <v>OregonEastern Columbia Basin10</v>
      </c>
      <c r="AF2222" t="str">
        <f t="shared" si="140"/>
        <v>Oregon</v>
      </c>
      <c r="AG2222" s="100" t="s">
        <v>122</v>
      </c>
      <c r="AH2222" s="100" t="s">
        <v>171</v>
      </c>
      <c r="AI2222" s="100" t="s">
        <v>1913</v>
      </c>
      <c r="AJ2222">
        <f t="shared" si="143"/>
        <v>10</v>
      </c>
      <c r="AK2222" t="str">
        <f t="shared" si="141"/>
        <v>Eastern Columbia Basin</v>
      </c>
      <c r="AN2222" t="s">
        <v>724</v>
      </c>
    </row>
    <row r="2223" spans="31:40">
      <c r="AE2223" t="str">
        <f t="shared" si="142"/>
        <v>OregonEastern Columbia Basin11</v>
      </c>
      <c r="AF2223" t="str">
        <f t="shared" si="140"/>
        <v>Oregon</v>
      </c>
      <c r="AG2223" s="100" t="s">
        <v>122</v>
      </c>
      <c r="AH2223" s="100" t="s">
        <v>171</v>
      </c>
      <c r="AI2223" s="100" t="s">
        <v>1064</v>
      </c>
      <c r="AJ2223">
        <f t="shared" si="143"/>
        <v>11</v>
      </c>
      <c r="AK2223" t="str">
        <f t="shared" si="141"/>
        <v>Eastern Columbia Basin</v>
      </c>
      <c r="AN2223" t="s">
        <v>724</v>
      </c>
    </row>
    <row r="2224" spans="31:40">
      <c r="AE2224" t="str">
        <f t="shared" si="142"/>
        <v>OregonKlamath Mountains Province1</v>
      </c>
      <c r="AF2224" t="str">
        <f t="shared" si="140"/>
        <v>Oregon</v>
      </c>
      <c r="AG2224" s="100" t="s">
        <v>122</v>
      </c>
      <c r="AH2224" s="100" t="s">
        <v>145</v>
      </c>
      <c r="AI2224" s="100" t="s">
        <v>281</v>
      </c>
      <c r="AJ2224">
        <f t="shared" si="143"/>
        <v>1</v>
      </c>
      <c r="AK2224" t="str">
        <f t="shared" si="141"/>
        <v>Klamath Mountains Province</v>
      </c>
      <c r="AN2224" t="s">
        <v>724</v>
      </c>
    </row>
    <row r="2225" spans="31:40">
      <c r="AE2225" t="str">
        <f t="shared" si="142"/>
        <v>OregonKlamath Mountains Province2</v>
      </c>
      <c r="AF2225" t="str">
        <f t="shared" si="140"/>
        <v>Oregon</v>
      </c>
      <c r="AG2225" s="100" t="s">
        <v>122</v>
      </c>
      <c r="AH2225" s="100" t="s">
        <v>145</v>
      </c>
      <c r="AI2225" s="100" t="s">
        <v>1908</v>
      </c>
      <c r="AJ2225">
        <f t="shared" si="143"/>
        <v>2</v>
      </c>
      <c r="AK2225" t="str">
        <f t="shared" si="141"/>
        <v>Klamath Mountains Province</v>
      </c>
      <c r="AN2225" t="s">
        <v>724</v>
      </c>
    </row>
    <row r="2226" spans="31:40">
      <c r="AE2226" t="str">
        <f t="shared" si="142"/>
        <v>OregonSnake River Basin1</v>
      </c>
      <c r="AF2226" t="str">
        <f t="shared" si="140"/>
        <v>Oregon</v>
      </c>
      <c r="AG2226" s="100" t="s">
        <v>122</v>
      </c>
      <c r="AH2226" s="100" t="s">
        <v>173</v>
      </c>
      <c r="AI2226" s="100" t="s">
        <v>381</v>
      </c>
      <c r="AJ2226">
        <f t="shared" si="143"/>
        <v>1</v>
      </c>
      <c r="AK2226" t="str">
        <f t="shared" si="141"/>
        <v>Snake River Basin</v>
      </c>
      <c r="AN2226" t="s">
        <v>724</v>
      </c>
    </row>
    <row r="2227" spans="31:40">
      <c r="AE2227" t="str">
        <f t="shared" si="142"/>
        <v>OregonSnake River Basin2</v>
      </c>
      <c r="AF2227" t="str">
        <f t="shared" si="140"/>
        <v>Oregon</v>
      </c>
      <c r="AG2227" s="100" t="s">
        <v>122</v>
      </c>
      <c r="AH2227" s="100" t="s">
        <v>173</v>
      </c>
      <c r="AI2227" s="100" t="s">
        <v>846</v>
      </c>
      <c r="AJ2227">
        <f t="shared" si="143"/>
        <v>2</v>
      </c>
      <c r="AK2227" t="str">
        <f t="shared" si="141"/>
        <v>Snake River Basin</v>
      </c>
      <c r="AN2227" t="s">
        <v>724</v>
      </c>
    </row>
    <row r="2228" spans="31:40">
      <c r="AE2228" t="str">
        <f t="shared" si="142"/>
        <v>OregonSnake River Basin3</v>
      </c>
      <c r="AF2228" t="str">
        <f t="shared" si="140"/>
        <v>Oregon</v>
      </c>
      <c r="AG2228" s="100" t="s">
        <v>122</v>
      </c>
      <c r="AH2228" s="100" t="s">
        <v>173</v>
      </c>
      <c r="AI2228" s="100" t="s">
        <v>1909</v>
      </c>
      <c r="AJ2228">
        <f t="shared" si="143"/>
        <v>3</v>
      </c>
      <c r="AK2228" t="str">
        <f t="shared" si="141"/>
        <v>Snake River Basin</v>
      </c>
      <c r="AN2228" t="s">
        <v>724</v>
      </c>
    </row>
    <row r="2229" spans="31:40">
      <c r="AE2229" t="str">
        <f t="shared" si="142"/>
        <v>OregonSouthern Oregon Basin1</v>
      </c>
      <c r="AF2229" t="str">
        <f t="shared" si="140"/>
        <v>Oregon</v>
      </c>
      <c r="AG2229" s="100" t="s">
        <v>122</v>
      </c>
      <c r="AH2229" s="100" t="s">
        <v>155</v>
      </c>
      <c r="AI2229" s="100" t="s">
        <v>382</v>
      </c>
      <c r="AJ2229">
        <f t="shared" si="143"/>
        <v>1</v>
      </c>
      <c r="AK2229" t="str">
        <f t="shared" si="141"/>
        <v>Southern Oregon Basin</v>
      </c>
      <c r="AN2229" t="s">
        <v>724</v>
      </c>
    </row>
    <row r="2230" spans="31:40">
      <c r="AE2230" t="str">
        <f t="shared" si="142"/>
        <v>OregonSouthern Oregon Basin2</v>
      </c>
      <c r="AF2230" t="str">
        <f t="shared" si="140"/>
        <v>Oregon</v>
      </c>
      <c r="AG2230" s="100" t="s">
        <v>122</v>
      </c>
      <c r="AH2230" s="100" t="s">
        <v>155</v>
      </c>
      <c r="AI2230" s="100" t="s">
        <v>1906</v>
      </c>
      <c r="AJ2230">
        <f t="shared" si="143"/>
        <v>2</v>
      </c>
      <c r="AK2230" t="str">
        <f t="shared" si="141"/>
        <v>Southern Oregon Basin</v>
      </c>
      <c r="AN2230" t="s">
        <v>724</v>
      </c>
    </row>
    <row r="2231" spans="31:40">
      <c r="AE2231" t="str">
        <f t="shared" si="142"/>
        <v>OregonSouthern Oregon Basin3</v>
      </c>
      <c r="AF2231" t="str">
        <f t="shared" si="140"/>
        <v>Oregon</v>
      </c>
      <c r="AG2231" s="100" t="s">
        <v>122</v>
      </c>
      <c r="AH2231" s="100" t="s">
        <v>155</v>
      </c>
      <c r="AI2231" s="100" t="s">
        <v>383</v>
      </c>
      <c r="AJ2231">
        <f t="shared" si="143"/>
        <v>3</v>
      </c>
      <c r="AK2231" t="str">
        <f t="shared" si="141"/>
        <v>Southern Oregon Basin</v>
      </c>
      <c r="AN2231" t="s">
        <v>724</v>
      </c>
    </row>
    <row r="2232" spans="31:40">
      <c r="AE2232" t="str">
        <f t="shared" si="142"/>
        <v>OregonSouthern Oregon Basin4</v>
      </c>
      <c r="AF2232" t="str">
        <f t="shared" si="140"/>
        <v>Oregon</v>
      </c>
      <c r="AG2232" s="100" t="s">
        <v>122</v>
      </c>
      <c r="AH2232" s="100" t="s">
        <v>155</v>
      </c>
      <c r="AI2232" s="100" t="s">
        <v>878</v>
      </c>
      <c r="AJ2232">
        <f t="shared" si="143"/>
        <v>4</v>
      </c>
      <c r="AK2232" t="str">
        <f t="shared" si="141"/>
        <v>Southern Oregon Basin</v>
      </c>
      <c r="AN2232" t="s">
        <v>724</v>
      </c>
    </row>
    <row r="2233" spans="31:40">
      <c r="AE2233" t="str">
        <f t="shared" si="142"/>
        <v>OregonWestern Columbia Basin1</v>
      </c>
      <c r="AF2233" t="str">
        <f t="shared" si="140"/>
        <v>Oregon</v>
      </c>
      <c r="AG2233" s="100" t="s">
        <v>122</v>
      </c>
      <c r="AH2233" s="100" t="s">
        <v>187</v>
      </c>
      <c r="AI2233" s="100" t="s">
        <v>398</v>
      </c>
      <c r="AJ2233">
        <f t="shared" si="143"/>
        <v>1</v>
      </c>
      <c r="AK2233" t="str">
        <f t="shared" si="141"/>
        <v>Western Columbia Basin</v>
      </c>
      <c r="AN2233" t="s">
        <v>724</v>
      </c>
    </row>
    <row r="2234" spans="31:40">
      <c r="AE2234" t="str">
        <f t="shared" si="142"/>
        <v>OregonWestern Columbia Basin2</v>
      </c>
      <c r="AF2234" t="str">
        <f t="shared" si="140"/>
        <v>Oregon</v>
      </c>
      <c r="AG2234" s="100" t="s">
        <v>122</v>
      </c>
      <c r="AH2234" s="100" t="s">
        <v>187</v>
      </c>
      <c r="AI2234" s="100" t="s">
        <v>384</v>
      </c>
      <c r="AJ2234">
        <f t="shared" si="143"/>
        <v>2</v>
      </c>
      <c r="AK2234" t="str">
        <f t="shared" si="141"/>
        <v>Western Columbia Basin</v>
      </c>
      <c r="AN2234" t="s">
        <v>724</v>
      </c>
    </row>
    <row r="2235" spans="31:40">
      <c r="AE2235" t="str">
        <f t="shared" si="142"/>
        <v>OregonWestern Columbia Basin3</v>
      </c>
      <c r="AF2235" t="str">
        <f t="shared" si="140"/>
        <v>Oregon</v>
      </c>
      <c r="AG2235" s="100" t="s">
        <v>122</v>
      </c>
      <c r="AH2235" s="100" t="s">
        <v>187</v>
      </c>
      <c r="AI2235" s="100" t="s">
        <v>1904</v>
      </c>
      <c r="AJ2235">
        <f t="shared" si="143"/>
        <v>3</v>
      </c>
      <c r="AK2235" t="str">
        <f t="shared" si="141"/>
        <v>Western Columbia Basin</v>
      </c>
      <c r="AN2235" t="s">
        <v>724</v>
      </c>
    </row>
    <row r="2236" spans="31:40">
      <c r="AE2236" t="str">
        <f t="shared" si="142"/>
        <v>OregonWestern Columbia Basin4</v>
      </c>
      <c r="AF2236" t="str">
        <f t="shared" si="140"/>
        <v>Oregon</v>
      </c>
      <c r="AG2236" s="100" t="s">
        <v>122</v>
      </c>
      <c r="AH2236" s="100" t="s">
        <v>187</v>
      </c>
      <c r="AI2236" s="100" t="s">
        <v>385</v>
      </c>
      <c r="AJ2236">
        <f t="shared" si="143"/>
        <v>4</v>
      </c>
      <c r="AK2236" t="str">
        <f t="shared" si="141"/>
        <v>Western Columbia Basin</v>
      </c>
      <c r="AN2236" t="s">
        <v>724</v>
      </c>
    </row>
    <row r="2237" spans="31:40">
      <c r="AE2237" t="str">
        <f t="shared" si="142"/>
        <v>OregonWestern Columbia Basin5</v>
      </c>
      <c r="AF2237" t="str">
        <f t="shared" si="140"/>
        <v>Oregon</v>
      </c>
      <c r="AG2237" s="100" t="s">
        <v>122</v>
      </c>
      <c r="AH2237" s="100" t="s">
        <v>187</v>
      </c>
      <c r="AI2237" s="100" t="s">
        <v>1689</v>
      </c>
      <c r="AJ2237">
        <f t="shared" si="143"/>
        <v>5</v>
      </c>
      <c r="AK2237" t="str">
        <f t="shared" si="141"/>
        <v>Western Columbia Basin</v>
      </c>
      <c r="AN2237" t="s">
        <v>724</v>
      </c>
    </row>
    <row r="2238" spans="31:40">
      <c r="AE2238" t="str">
        <f t="shared" si="142"/>
        <v>OregonWestern Columbia Basin6</v>
      </c>
      <c r="AF2238" t="str">
        <f t="shared" si="140"/>
        <v>Oregon</v>
      </c>
      <c r="AG2238" s="100" t="s">
        <v>122</v>
      </c>
      <c r="AH2238" s="100" t="s">
        <v>187</v>
      </c>
      <c r="AI2238" s="100" t="s">
        <v>1707</v>
      </c>
      <c r="AJ2238">
        <f t="shared" si="143"/>
        <v>6</v>
      </c>
      <c r="AK2238" t="str">
        <f t="shared" si="141"/>
        <v>Western Columbia Basin</v>
      </c>
      <c r="AN2238" t="s">
        <v>724</v>
      </c>
    </row>
    <row r="2239" spans="31:40">
      <c r="AE2239" t="str">
        <f t="shared" si="142"/>
        <v>OregonWestern Columbia Basin7</v>
      </c>
      <c r="AF2239" t="str">
        <f t="shared" si="140"/>
        <v>Oregon</v>
      </c>
      <c r="AG2239" s="100" t="s">
        <v>122</v>
      </c>
      <c r="AH2239" s="100" t="s">
        <v>187</v>
      </c>
      <c r="AI2239" s="100" t="s">
        <v>892</v>
      </c>
      <c r="AJ2239">
        <f t="shared" si="143"/>
        <v>7</v>
      </c>
      <c r="AK2239" t="str">
        <f t="shared" si="141"/>
        <v>Western Columbia Basin</v>
      </c>
      <c r="AN2239" t="s">
        <v>724</v>
      </c>
    </row>
    <row r="2240" spans="31:40">
      <c r="AE2240" t="str">
        <f t="shared" si="142"/>
        <v>OregonWestern Columbia Basin8</v>
      </c>
      <c r="AF2240" t="str">
        <f t="shared" si="140"/>
        <v>Oregon</v>
      </c>
      <c r="AG2240" s="100" t="s">
        <v>122</v>
      </c>
      <c r="AH2240" s="100" t="s">
        <v>187</v>
      </c>
      <c r="AI2240" s="100" t="s">
        <v>1263</v>
      </c>
      <c r="AJ2240">
        <f t="shared" si="143"/>
        <v>8</v>
      </c>
      <c r="AK2240" t="str">
        <f t="shared" si="141"/>
        <v>Western Columbia Basin</v>
      </c>
      <c r="AN2240" t="s">
        <v>724</v>
      </c>
    </row>
    <row r="2241" spans="31:40">
      <c r="AE2241" t="str">
        <f t="shared" si="142"/>
        <v>OregonWestern Columbia Basin9</v>
      </c>
      <c r="AF2241" t="str">
        <f t="shared" si="140"/>
        <v>Oregon</v>
      </c>
      <c r="AG2241" s="100" t="s">
        <v>122</v>
      </c>
      <c r="AH2241" s="100" t="s">
        <v>187</v>
      </c>
      <c r="AI2241" s="100" t="s">
        <v>267</v>
      </c>
      <c r="AJ2241">
        <f t="shared" si="143"/>
        <v>9</v>
      </c>
      <c r="AK2241" t="str">
        <f t="shared" si="141"/>
        <v>Western Columbia Basin</v>
      </c>
      <c r="AN2241" t="s">
        <v>724</v>
      </c>
    </row>
    <row r="2242" spans="31:40">
      <c r="AE2242" t="str">
        <f t="shared" si="142"/>
        <v>OregonWestern Columbia Basin10</v>
      </c>
      <c r="AF2242" t="str">
        <f t="shared" ref="AF2242:AF2305" si="144">IFERROR(VLOOKUP(AG2242,$Z$4:$AA$17,2,FALSE),"Not included")</f>
        <v>Oregon</v>
      </c>
      <c r="AG2242" s="100" t="s">
        <v>122</v>
      </c>
      <c r="AH2242" s="100" t="s">
        <v>187</v>
      </c>
      <c r="AI2242" s="100" t="s">
        <v>1207</v>
      </c>
      <c r="AJ2242">
        <f t="shared" si="143"/>
        <v>10</v>
      </c>
      <c r="AK2242" t="str">
        <f t="shared" ref="AK2242:AK2305" si="145">IF(AF2242="Not included","Not Include",VLOOKUP(AH2242,$AN$3:$AQ$104,3,FALSE))</f>
        <v>Western Columbia Basin</v>
      </c>
      <c r="AN2242" t="s">
        <v>724</v>
      </c>
    </row>
    <row r="2243" spans="31:40">
      <c r="AE2243" t="str">
        <f t="shared" ref="AE2243:AE2306" si="146">AF2243&amp;AK2243&amp;AJ2243</f>
        <v>OregonWestern Columbia Basin11</v>
      </c>
      <c r="AF2243" t="str">
        <f t="shared" si="144"/>
        <v>Oregon</v>
      </c>
      <c r="AG2243" s="100" t="s">
        <v>122</v>
      </c>
      <c r="AH2243" s="100" t="s">
        <v>187</v>
      </c>
      <c r="AI2243" s="100" t="s">
        <v>776</v>
      </c>
      <c r="AJ2243">
        <f t="shared" ref="AJ2243:AJ2306" si="147">IF(AND(AG2243=AG2242,AH2243=AH2242),AJ2242+1,1)</f>
        <v>11</v>
      </c>
      <c r="AK2243" t="str">
        <f t="shared" si="145"/>
        <v>Western Columbia Basin</v>
      </c>
      <c r="AN2243" t="s">
        <v>724</v>
      </c>
    </row>
    <row r="2244" spans="31:40">
      <c r="AE2244" t="str">
        <f t="shared" si="146"/>
        <v>OregonWestern Columbia Basin12</v>
      </c>
      <c r="AF2244" t="str">
        <f t="shared" si="144"/>
        <v>Oregon</v>
      </c>
      <c r="AG2244" s="100" t="s">
        <v>122</v>
      </c>
      <c r="AH2244" s="100" t="s">
        <v>187</v>
      </c>
      <c r="AI2244" s="100" t="s">
        <v>1910</v>
      </c>
      <c r="AJ2244">
        <f t="shared" si="147"/>
        <v>12</v>
      </c>
      <c r="AK2244" t="str">
        <f t="shared" si="145"/>
        <v>Western Columbia Basin</v>
      </c>
      <c r="AN2244" t="s">
        <v>724</v>
      </c>
    </row>
    <row r="2245" spans="31:40">
      <c r="AE2245" t="str">
        <f t="shared" si="146"/>
        <v>OregonWestern Columbia Basin13</v>
      </c>
      <c r="AF2245" t="str">
        <f t="shared" si="144"/>
        <v>Oregon</v>
      </c>
      <c r="AG2245" s="100" t="s">
        <v>122</v>
      </c>
      <c r="AH2245" s="100" t="s">
        <v>187</v>
      </c>
      <c r="AI2245" s="100" t="s">
        <v>859</v>
      </c>
      <c r="AJ2245">
        <f t="shared" si="147"/>
        <v>13</v>
      </c>
      <c r="AK2245" t="str">
        <f t="shared" si="145"/>
        <v>Western Columbia Basin</v>
      </c>
      <c r="AN2245" t="s">
        <v>724</v>
      </c>
    </row>
    <row r="2246" spans="31:40">
      <c r="AE2246" t="str">
        <f t="shared" si="146"/>
        <v>OregonWestern Columbia Basin14</v>
      </c>
      <c r="AF2246" t="str">
        <f t="shared" si="144"/>
        <v>Oregon</v>
      </c>
      <c r="AG2246" s="100" t="s">
        <v>122</v>
      </c>
      <c r="AH2246" s="100" t="s">
        <v>187</v>
      </c>
      <c r="AI2246" s="100" t="s">
        <v>1911</v>
      </c>
      <c r="AJ2246">
        <f t="shared" si="147"/>
        <v>14</v>
      </c>
      <c r="AK2246" t="str">
        <f t="shared" si="145"/>
        <v>Western Columbia Basin</v>
      </c>
      <c r="AN2246" t="s">
        <v>724</v>
      </c>
    </row>
    <row r="2247" spans="31:40">
      <c r="AE2247" t="str">
        <f t="shared" si="146"/>
        <v>OregonWestern Columbia Basin15</v>
      </c>
      <c r="AF2247" t="str">
        <f t="shared" si="144"/>
        <v>Oregon</v>
      </c>
      <c r="AG2247" s="100" t="s">
        <v>122</v>
      </c>
      <c r="AH2247" s="100" t="s">
        <v>187</v>
      </c>
      <c r="AI2247" s="100" t="s">
        <v>111</v>
      </c>
      <c r="AJ2247">
        <f t="shared" si="147"/>
        <v>15</v>
      </c>
      <c r="AK2247" t="str">
        <f t="shared" si="145"/>
        <v>Western Columbia Basin</v>
      </c>
      <c r="AN2247" t="s">
        <v>724</v>
      </c>
    </row>
    <row r="2248" spans="31:40">
      <c r="AE2248" t="str">
        <f t="shared" si="146"/>
        <v>OregonWestern Columbia Basin16</v>
      </c>
      <c r="AF2248" t="str">
        <f t="shared" si="144"/>
        <v>Oregon</v>
      </c>
      <c r="AG2248" s="100" t="s">
        <v>122</v>
      </c>
      <c r="AH2248" s="100" t="s">
        <v>187</v>
      </c>
      <c r="AI2248" s="100" t="s">
        <v>1914</v>
      </c>
      <c r="AJ2248">
        <f t="shared" si="147"/>
        <v>16</v>
      </c>
      <c r="AK2248" t="str">
        <f t="shared" si="145"/>
        <v>Western Columbia Basin</v>
      </c>
      <c r="AN2248" t="s">
        <v>724</v>
      </c>
    </row>
    <row r="2249" spans="31:40">
      <c r="AE2249" t="str">
        <f t="shared" si="146"/>
        <v>Not includedNot Include1</v>
      </c>
      <c r="AF2249" t="str">
        <f t="shared" si="144"/>
        <v>Not included</v>
      </c>
      <c r="AG2249" s="100" t="s">
        <v>479</v>
      </c>
      <c r="AH2249" s="100" t="s">
        <v>1304</v>
      </c>
      <c r="AI2249" s="100" t="s">
        <v>838</v>
      </c>
      <c r="AJ2249">
        <f t="shared" si="147"/>
        <v>1</v>
      </c>
      <c r="AK2249" t="str">
        <f t="shared" si="145"/>
        <v>Not Include</v>
      </c>
      <c r="AN2249" t="s">
        <v>724</v>
      </c>
    </row>
    <row r="2250" spans="31:40">
      <c r="AE2250" t="str">
        <f t="shared" si="146"/>
        <v>Not includedNot Include2</v>
      </c>
      <c r="AF2250" t="str">
        <f t="shared" si="144"/>
        <v>Not included</v>
      </c>
      <c r="AG2250" s="100" t="s">
        <v>479</v>
      </c>
      <c r="AH2250" s="100" t="s">
        <v>1304</v>
      </c>
      <c r="AI2250" s="100" t="s">
        <v>1725</v>
      </c>
      <c r="AJ2250">
        <f t="shared" si="147"/>
        <v>2</v>
      </c>
      <c r="AK2250" t="str">
        <f t="shared" si="145"/>
        <v>Not Include</v>
      </c>
      <c r="AN2250" t="s">
        <v>724</v>
      </c>
    </row>
    <row r="2251" spans="31:40">
      <c r="AE2251" t="str">
        <f t="shared" si="146"/>
        <v>Not includedNot Include3</v>
      </c>
      <c r="AF2251" t="str">
        <f t="shared" si="144"/>
        <v>Not included</v>
      </c>
      <c r="AG2251" s="100" t="s">
        <v>479</v>
      </c>
      <c r="AH2251" s="100" t="s">
        <v>1304</v>
      </c>
      <c r="AI2251" s="100" t="s">
        <v>783</v>
      </c>
      <c r="AJ2251">
        <f t="shared" si="147"/>
        <v>3</v>
      </c>
      <c r="AK2251" t="str">
        <f t="shared" si="145"/>
        <v>Not Include</v>
      </c>
      <c r="AN2251" t="s">
        <v>724</v>
      </c>
    </row>
    <row r="2252" spans="31:40">
      <c r="AE2252" t="str">
        <f t="shared" si="146"/>
        <v>Not includedNot Include4</v>
      </c>
      <c r="AF2252" t="str">
        <f t="shared" si="144"/>
        <v>Not included</v>
      </c>
      <c r="AG2252" s="100" t="s">
        <v>479</v>
      </c>
      <c r="AH2252" s="100" t="s">
        <v>1304</v>
      </c>
      <c r="AI2252" s="100" t="s">
        <v>1062</v>
      </c>
      <c r="AJ2252">
        <f t="shared" si="147"/>
        <v>4</v>
      </c>
      <c r="AK2252" t="str">
        <f t="shared" si="145"/>
        <v>Not Include</v>
      </c>
      <c r="AN2252" t="s">
        <v>724</v>
      </c>
    </row>
    <row r="2253" spans="31:40">
      <c r="AE2253" t="str">
        <f t="shared" si="146"/>
        <v>Not includedNot Include1</v>
      </c>
      <c r="AF2253" t="str">
        <f t="shared" si="144"/>
        <v>Not included</v>
      </c>
      <c r="AG2253" s="100" t="s">
        <v>479</v>
      </c>
      <c r="AH2253" s="100" t="s">
        <v>733</v>
      </c>
      <c r="AI2253" s="100" t="s">
        <v>1915</v>
      </c>
      <c r="AJ2253">
        <f t="shared" si="147"/>
        <v>1</v>
      </c>
      <c r="AK2253" t="str">
        <f t="shared" si="145"/>
        <v>Not Include</v>
      </c>
      <c r="AN2253" t="s">
        <v>724</v>
      </c>
    </row>
    <row r="2254" spans="31:40">
      <c r="AE2254" t="str">
        <f t="shared" si="146"/>
        <v>Not includedNot Include2</v>
      </c>
      <c r="AF2254" t="str">
        <f t="shared" si="144"/>
        <v>Not included</v>
      </c>
      <c r="AG2254" s="100" t="s">
        <v>479</v>
      </c>
      <c r="AH2254" s="100" t="s">
        <v>733</v>
      </c>
      <c r="AI2254" s="100" t="s">
        <v>1916</v>
      </c>
      <c r="AJ2254">
        <f t="shared" si="147"/>
        <v>2</v>
      </c>
      <c r="AK2254" t="str">
        <f t="shared" si="145"/>
        <v>Not Include</v>
      </c>
      <c r="AN2254" t="s">
        <v>724</v>
      </c>
    </row>
    <row r="2255" spans="31:40">
      <c r="AE2255" t="str">
        <f t="shared" si="146"/>
        <v>Not includedNot Include3</v>
      </c>
      <c r="AF2255" t="str">
        <f t="shared" si="144"/>
        <v>Not included</v>
      </c>
      <c r="AG2255" s="100" t="s">
        <v>479</v>
      </c>
      <c r="AH2255" s="100" t="s">
        <v>733</v>
      </c>
      <c r="AI2255" s="100" t="s">
        <v>1865</v>
      </c>
      <c r="AJ2255">
        <f t="shared" si="147"/>
        <v>3</v>
      </c>
      <c r="AK2255" t="str">
        <f t="shared" si="145"/>
        <v>Not Include</v>
      </c>
      <c r="AN2255" t="s">
        <v>724</v>
      </c>
    </row>
    <row r="2256" spans="31:40">
      <c r="AE2256" t="str">
        <f t="shared" si="146"/>
        <v>Not includedNot Include4</v>
      </c>
      <c r="AF2256" t="str">
        <f t="shared" si="144"/>
        <v>Not included</v>
      </c>
      <c r="AG2256" s="100" t="s">
        <v>479</v>
      </c>
      <c r="AH2256" s="100" t="s">
        <v>733</v>
      </c>
      <c r="AI2256" s="100" t="s">
        <v>1917</v>
      </c>
      <c r="AJ2256">
        <f t="shared" si="147"/>
        <v>4</v>
      </c>
      <c r="AK2256" t="str">
        <f t="shared" si="145"/>
        <v>Not Include</v>
      </c>
      <c r="AN2256" t="s">
        <v>724</v>
      </c>
    </row>
    <row r="2257" spans="31:40">
      <c r="AE2257" t="str">
        <f t="shared" si="146"/>
        <v>Not includedNot Include5</v>
      </c>
      <c r="AF2257" t="str">
        <f t="shared" si="144"/>
        <v>Not included</v>
      </c>
      <c r="AG2257" s="100" t="s">
        <v>479</v>
      </c>
      <c r="AH2257" s="100" t="s">
        <v>733</v>
      </c>
      <c r="AI2257" s="100" t="s">
        <v>1918</v>
      </c>
      <c r="AJ2257">
        <f t="shared" si="147"/>
        <v>5</v>
      </c>
      <c r="AK2257" t="str">
        <f t="shared" si="145"/>
        <v>Not Include</v>
      </c>
      <c r="AN2257" t="s">
        <v>724</v>
      </c>
    </row>
    <row r="2258" spans="31:40">
      <c r="AE2258" t="str">
        <f t="shared" si="146"/>
        <v>Not includedNot Include6</v>
      </c>
      <c r="AF2258" t="str">
        <f t="shared" si="144"/>
        <v>Not included</v>
      </c>
      <c r="AG2258" s="100" t="s">
        <v>479</v>
      </c>
      <c r="AH2258" s="100" t="s">
        <v>733</v>
      </c>
      <c r="AI2258" s="100" t="s">
        <v>1919</v>
      </c>
      <c r="AJ2258">
        <f t="shared" si="147"/>
        <v>6</v>
      </c>
      <c r="AK2258" t="str">
        <f t="shared" si="145"/>
        <v>Not Include</v>
      </c>
      <c r="AN2258" t="s">
        <v>724</v>
      </c>
    </row>
    <row r="2259" spans="31:40">
      <c r="AE2259" t="str">
        <f t="shared" si="146"/>
        <v>Not includedNot Include7</v>
      </c>
      <c r="AF2259" t="str">
        <f t="shared" si="144"/>
        <v>Not included</v>
      </c>
      <c r="AG2259" s="100" t="s">
        <v>479</v>
      </c>
      <c r="AH2259" s="100" t="s">
        <v>733</v>
      </c>
      <c r="AI2259" s="100" t="s">
        <v>919</v>
      </c>
      <c r="AJ2259">
        <f t="shared" si="147"/>
        <v>7</v>
      </c>
      <c r="AK2259" t="str">
        <f t="shared" si="145"/>
        <v>Not Include</v>
      </c>
      <c r="AN2259" t="s">
        <v>724</v>
      </c>
    </row>
    <row r="2260" spans="31:40">
      <c r="AE2260" t="str">
        <f t="shared" si="146"/>
        <v>Not includedNot Include8</v>
      </c>
      <c r="AF2260" t="str">
        <f t="shared" si="144"/>
        <v>Not included</v>
      </c>
      <c r="AG2260" s="100" t="s">
        <v>479</v>
      </c>
      <c r="AH2260" s="100" t="s">
        <v>733</v>
      </c>
      <c r="AI2260" s="100" t="s">
        <v>736</v>
      </c>
      <c r="AJ2260">
        <f t="shared" si="147"/>
        <v>8</v>
      </c>
      <c r="AK2260" t="str">
        <f t="shared" si="145"/>
        <v>Not Include</v>
      </c>
      <c r="AN2260" t="s">
        <v>724</v>
      </c>
    </row>
    <row r="2261" spans="31:40">
      <c r="AE2261" t="str">
        <f t="shared" si="146"/>
        <v>Not includedNot Include9</v>
      </c>
      <c r="AF2261" t="str">
        <f t="shared" si="144"/>
        <v>Not included</v>
      </c>
      <c r="AG2261" s="100" t="s">
        <v>479</v>
      </c>
      <c r="AH2261" s="100" t="s">
        <v>733</v>
      </c>
      <c r="AI2261" s="100" t="s">
        <v>1921</v>
      </c>
      <c r="AJ2261">
        <f t="shared" si="147"/>
        <v>9</v>
      </c>
      <c r="AK2261" t="str">
        <f t="shared" si="145"/>
        <v>Not Include</v>
      </c>
      <c r="AN2261" t="s">
        <v>724</v>
      </c>
    </row>
    <row r="2262" spans="31:40">
      <c r="AE2262" t="str">
        <f t="shared" si="146"/>
        <v>Not includedNot Include10</v>
      </c>
      <c r="AF2262" t="str">
        <f t="shared" si="144"/>
        <v>Not included</v>
      </c>
      <c r="AG2262" s="100" t="s">
        <v>479</v>
      </c>
      <c r="AH2262" s="100" t="s">
        <v>733</v>
      </c>
      <c r="AI2262" s="100" t="s">
        <v>1363</v>
      </c>
      <c r="AJ2262">
        <f t="shared" si="147"/>
        <v>10</v>
      </c>
      <c r="AK2262" t="str">
        <f t="shared" si="145"/>
        <v>Not Include</v>
      </c>
      <c r="AN2262" t="s">
        <v>724</v>
      </c>
    </row>
    <row r="2263" spans="31:40">
      <c r="AE2263" t="str">
        <f t="shared" si="146"/>
        <v>Not includedNot Include11</v>
      </c>
      <c r="AF2263" t="str">
        <f t="shared" si="144"/>
        <v>Not included</v>
      </c>
      <c r="AG2263" s="100" t="s">
        <v>479</v>
      </c>
      <c r="AH2263" s="100" t="s">
        <v>733</v>
      </c>
      <c r="AI2263" s="100" t="s">
        <v>306</v>
      </c>
      <c r="AJ2263">
        <f t="shared" si="147"/>
        <v>11</v>
      </c>
      <c r="AK2263" t="str">
        <f t="shared" si="145"/>
        <v>Not Include</v>
      </c>
      <c r="AN2263" t="s">
        <v>724</v>
      </c>
    </row>
    <row r="2264" spans="31:40">
      <c r="AE2264" t="str">
        <f t="shared" si="146"/>
        <v>Not includedNot Include12</v>
      </c>
      <c r="AF2264" t="str">
        <f t="shared" si="144"/>
        <v>Not included</v>
      </c>
      <c r="AG2264" s="100" t="s">
        <v>479</v>
      </c>
      <c r="AH2264" s="100" t="s">
        <v>733</v>
      </c>
      <c r="AI2264" s="100" t="s">
        <v>1922</v>
      </c>
      <c r="AJ2264">
        <f t="shared" si="147"/>
        <v>12</v>
      </c>
      <c r="AK2264" t="str">
        <f t="shared" si="145"/>
        <v>Not Include</v>
      </c>
      <c r="AN2264" t="s">
        <v>724</v>
      </c>
    </row>
    <row r="2265" spans="31:40">
      <c r="AE2265" t="str">
        <f t="shared" si="146"/>
        <v>Not includedNot Include13</v>
      </c>
      <c r="AF2265" t="str">
        <f t="shared" si="144"/>
        <v>Not included</v>
      </c>
      <c r="AG2265" s="100" t="s">
        <v>479</v>
      </c>
      <c r="AH2265" s="100" t="s">
        <v>733</v>
      </c>
      <c r="AI2265" s="100" t="s">
        <v>1924</v>
      </c>
      <c r="AJ2265">
        <f t="shared" si="147"/>
        <v>13</v>
      </c>
      <c r="AK2265" t="str">
        <f t="shared" si="145"/>
        <v>Not Include</v>
      </c>
      <c r="AN2265" t="s">
        <v>724</v>
      </c>
    </row>
    <row r="2266" spans="31:40">
      <c r="AE2266" t="str">
        <f t="shared" si="146"/>
        <v>Not includedNot Include14</v>
      </c>
      <c r="AF2266" t="str">
        <f t="shared" si="144"/>
        <v>Not included</v>
      </c>
      <c r="AG2266" s="100" t="s">
        <v>479</v>
      </c>
      <c r="AH2266" s="100" t="s">
        <v>733</v>
      </c>
      <c r="AI2266" s="100" t="s">
        <v>1925</v>
      </c>
      <c r="AJ2266">
        <f t="shared" si="147"/>
        <v>14</v>
      </c>
      <c r="AK2266" t="str">
        <f t="shared" si="145"/>
        <v>Not Include</v>
      </c>
      <c r="AN2266" t="s">
        <v>724</v>
      </c>
    </row>
    <row r="2267" spans="31:40">
      <c r="AE2267" t="str">
        <f t="shared" si="146"/>
        <v>Not includedNot Include15</v>
      </c>
      <c r="AF2267" t="str">
        <f t="shared" si="144"/>
        <v>Not included</v>
      </c>
      <c r="AG2267" s="100" t="s">
        <v>479</v>
      </c>
      <c r="AH2267" s="100" t="s">
        <v>733</v>
      </c>
      <c r="AI2267" s="100" t="s">
        <v>1101</v>
      </c>
      <c r="AJ2267">
        <f t="shared" si="147"/>
        <v>15</v>
      </c>
      <c r="AK2267" t="str">
        <f t="shared" si="145"/>
        <v>Not Include</v>
      </c>
      <c r="AN2267" t="s">
        <v>724</v>
      </c>
    </row>
    <row r="2268" spans="31:40">
      <c r="AE2268" t="str">
        <f t="shared" si="146"/>
        <v>Not includedNot Include16</v>
      </c>
      <c r="AF2268" t="str">
        <f t="shared" si="144"/>
        <v>Not included</v>
      </c>
      <c r="AG2268" s="100" t="s">
        <v>479</v>
      </c>
      <c r="AH2268" s="100" t="s">
        <v>733</v>
      </c>
      <c r="AI2268" s="100" t="s">
        <v>385</v>
      </c>
      <c r="AJ2268">
        <f t="shared" si="147"/>
        <v>16</v>
      </c>
      <c r="AK2268" t="str">
        <f t="shared" si="145"/>
        <v>Not Include</v>
      </c>
      <c r="AN2268" t="s">
        <v>724</v>
      </c>
    </row>
    <row r="2269" spans="31:40">
      <c r="AE2269" t="str">
        <f t="shared" si="146"/>
        <v>Not includedNot Include17</v>
      </c>
      <c r="AF2269" t="str">
        <f t="shared" si="144"/>
        <v>Not included</v>
      </c>
      <c r="AG2269" s="100" t="s">
        <v>479</v>
      </c>
      <c r="AH2269" s="100" t="s">
        <v>733</v>
      </c>
      <c r="AI2269" s="100" t="s">
        <v>1104</v>
      </c>
      <c r="AJ2269">
        <f t="shared" si="147"/>
        <v>17</v>
      </c>
      <c r="AK2269" t="str">
        <f t="shared" si="145"/>
        <v>Not Include</v>
      </c>
      <c r="AN2269" t="s">
        <v>724</v>
      </c>
    </row>
    <row r="2270" spans="31:40">
      <c r="AE2270" t="str">
        <f t="shared" si="146"/>
        <v>Not includedNot Include18</v>
      </c>
      <c r="AF2270" t="str">
        <f t="shared" si="144"/>
        <v>Not included</v>
      </c>
      <c r="AG2270" s="100" t="s">
        <v>479</v>
      </c>
      <c r="AH2270" s="100" t="s">
        <v>733</v>
      </c>
      <c r="AI2270" s="100" t="s">
        <v>1926</v>
      </c>
      <c r="AJ2270">
        <f t="shared" si="147"/>
        <v>18</v>
      </c>
      <c r="AK2270" t="str">
        <f t="shared" si="145"/>
        <v>Not Include</v>
      </c>
      <c r="AN2270" t="s">
        <v>724</v>
      </c>
    </row>
    <row r="2271" spans="31:40">
      <c r="AE2271" t="str">
        <f t="shared" si="146"/>
        <v>Not includedNot Include19</v>
      </c>
      <c r="AF2271" t="str">
        <f t="shared" si="144"/>
        <v>Not included</v>
      </c>
      <c r="AG2271" s="100" t="s">
        <v>479</v>
      </c>
      <c r="AH2271" s="100" t="s">
        <v>733</v>
      </c>
      <c r="AI2271" s="100" t="s">
        <v>1246</v>
      </c>
      <c r="AJ2271">
        <f t="shared" si="147"/>
        <v>19</v>
      </c>
      <c r="AK2271" t="str">
        <f t="shared" si="145"/>
        <v>Not Include</v>
      </c>
      <c r="AN2271" t="s">
        <v>724</v>
      </c>
    </row>
    <row r="2272" spans="31:40">
      <c r="AE2272" t="str">
        <f t="shared" si="146"/>
        <v>Not includedNot Include20</v>
      </c>
      <c r="AF2272" t="str">
        <f t="shared" si="144"/>
        <v>Not included</v>
      </c>
      <c r="AG2272" s="100" t="s">
        <v>479</v>
      </c>
      <c r="AH2272" s="100" t="s">
        <v>733</v>
      </c>
      <c r="AI2272" s="100" t="s">
        <v>759</v>
      </c>
      <c r="AJ2272">
        <f t="shared" si="147"/>
        <v>20</v>
      </c>
      <c r="AK2272" t="str">
        <f t="shared" si="145"/>
        <v>Not Include</v>
      </c>
      <c r="AN2272" t="s">
        <v>724</v>
      </c>
    </row>
    <row r="2273" spans="31:40">
      <c r="AE2273" t="str">
        <f t="shared" si="146"/>
        <v>Not includedNot Include21</v>
      </c>
      <c r="AF2273" t="str">
        <f t="shared" si="144"/>
        <v>Not included</v>
      </c>
      <c r="AG2273" s="100" t="s">
        <v>479</v>
      </c>
      <c r="AH2273" s="100" t="s">
        <v>733</v>
      </c>
      <c r="AI2273" s="100" t="s">
        <v>1927</v>
      </c>
      <c r="AJ2273">
        <f t="shared" si="147"/>
        <v>21</v>
      </c>
      <c r="AK2273" t="str">
        <f t="shared" si="145"/>
        <v>Not Include</v>
      </c>
      <c r="AN2273" t="s">
        <v>724</v>
      </c>
    </row>
    <row r="2274" spans="31:40">
      <c r="AE2274" t="str">
        <f t="shared" si="146"/>
        <v>Not includedNot Include22</v>
      </c>
      <c r="AF2274" t="str">
        <f t="shared" si="144"/>
        <v>Not included</v>
      </c>
      <c r="AG2274" s="100" t="s">
        <v>479</v>
      </c>
      <c r="AH2274" s="100" t="s">
        <v>733</v>
      </c>
      <c r="AI2274" s="100" t="s">
        <v>760</v>
      </c>
      <c r="AJ2274">
        <f t="shared" si="147"/>
        <v>22</v>
      </c>
      <c r="AK2274" t="str">
        <f t="shared" si="145"/>
        <v>Not Include</v>
      </c>
      <c r="AN2274" t="s">
        <v>724</v>
      </c>
    </row>
    <row r="2275" spans="31:40">
      <c r="AE2275" t="str">
        <f t="shared" si="146"/>
        <v>Not includedNot Include23</v>
      </c>
      <c r="AF2275" t="str">
        <f t="shared" si="144"/>
        <v>Not included</v>
      </c>
      <c r="AG2275" s="100" t="s">
        <v>479</v>
      </c>
      <c r="AH2275" s="100" t="s">
        <v>733</v>
      </c>
      <c r="AI2275" s="100" t="s">
        <v>844</v>
      </c>
      <c r="AJ2275">
        <f t="shared" si="147"/>
        <v>23</v>
      </c>
      <c r="AK2275" t="str">
        <f t="shared" si="145"/>
        <v>Not Include</v>
      </c>
      <c r="AN2275" t="s">
        <v>724</v>
      </c>
    </row>
    <row r="2276" spans="31:40">
      <c r="AE2276" t="str">
        <f t="shared" si="146"/>
        <v>Not includedNot Include24</v>
      </c>
      <c r="AF2276" t="str">
        <f t="shared" si="144"/>
        <v>Not included</v>
      </c>
      <c r="AG2276" s="100" t="s">
        <v>479</v>
      </c>
      <c r="AH2276" s="100" t="s">
        <v>733</v>
      </c>
      <c r="AI2276" s="100" t="s">
        <v>762</v>
      </c>
      <c r="AJ2276">
        <f t="shared" si="147"/>
        <v>24</v>
      </c>
      <c r="AK2276" t="str">
        <f t="shared" si="145"/>
        <v>Not Include</v>
      </c>
      <c r="AN2276" t="s">
        <v>724</v>
      </c>
    </row>
    <row r="2277" spans="31:40">
      <c r="AE2277" t="str">
        <f t="shared" si="146"/>
        <v>Not includedNot Include25</v>
      </c>
      <c r="AF2277" t="str">
        <f t="shared" si="144"/>
        <v>Not included</v>
      </c>
      <c r="AG2277" s="100" t="s">
        <v>479</v>
      </c>
      <c r="AH2277" s="100" t="s">
        <v>733</v>
      </c>
      <c r="AI2277" s="100" t="s">
        <v>1928</v>
      </c>
      <c r="AJ2277">
        <f t="shared" si="147"/>
        <v>25</v>
      </c>
      <c r="AK2277" t="str">
        <f t="shared" si="145"/>
        <v>Not Include</v>
      </c>
      <c r="AN2277" t="s">
        <v>724</v>
      </c>
    </row>
    <row r="2278" spans="31:40">
      <c r="AE2278" t="str">
        <f t="shared" si="146"/>
        <v>Not includedNot Include26</v>
      </c>
      <c r="AF2278" t="str">
        <f t="shared" si="144"/>
        <v>Not included</v>
      </c>
      <c r="AG2278" s="100" t="s">
        <v>479</v>
      </c>
      <c r="AH2278" s="100" t="s">
        <v>733</v>
      </c>
      <c r="AI2278" s="100" t="s">
        <v>444</v>
      </c>
      <c r="AJ2278">
        <f t="shared" si="147"/>
        <v>26</v>
      </c>
      <c r="AK2278" t="str">
        <f t="shared" si="145"/>
        <v>Not Include</v>
      </c>
      <c r="AN2278" t="s">
        <v>724</v>
      </c>
    </row>
    <row r="2279" spans="31:40">
      <c r="AE2279" t="str">
        <f t="shared" si="146"/>
        <v>Not includedNot Include27</v>
      </c>
      <c r="AF2279" t="str">
        <f t="shared" si="144"/>
        <v>Not included</v>
      </c>
      <c r="AG2279" s="100" t="s">
        <v>479</v>
      </c>
      <c r="AH2279" s="100" t="s">
        <v>733</v>
      </c>
      <c r="AI2279" s="100" t="s">
        <v>265</v>
      </c>
      <c r="AJ2279">
        <f t="shared" si="147"/>
        <v>27</v>
      </c>
      <c r="AK2279" t="str">
        <f t="shared" si="145"/>
        <v>Not Include</v>
      </c>
      <c r="AN2279" t="s">
        <v>724</v>
      </c>
    </row>
    <row r="2280" spans="31:40">
      <c r="AE2280" t="str">
        <f t="shared" si="146"/>
        <v>Not includedNot Include28</v>
      </c>
      <c r="AF2280" t="str">
        <f t="shared" si="144"/>
        <v>Not included</v>
      </c>
      <c r="AG2280" s="100" t="s">
        <v>479</v>
      </c>
      <c r="AH2280" s="100" t="s">
        <v>733</v>
      </c>
      <c r="AI2280" s="100" t="s">
        <v>1929</v>
      </c>
      <c r="AJ2280">
        <f t="shared" si="147"/>
        <v>28</v>
      </c>
      <c r="AK2280" t="str">
        <f t="shared" si="145"/>
        <v>Not Include</v>
      </c>
      <c r="AN2280" t="s">
        <v>724</v>
      </c>
    </row>
    <row r="2281" spans="31:40">
      <c r="AE2281" t="str">
        <f t="shared" si="146"/>
        <v>Not includedNot Include29</v>
      </c>
      <c r="AF2281" t="str">
        <f t="shared" si="144"/>
        <v>Not included</v>
      </c>
      <c r="AG2281" s="100" t="s">
        <v>479</v>
      </c>
      <c r="AH2281" s="100" t="s">
        <v>733</v>
      </c>
      <c r="AI2281" s="100" t="s">
        <v>1930</v>
      </c>
      <c r="AJ2281">
        <f t="shared" si="147"/>
        <v>29</v>
      </c>
      <c r="AK2281" t="str">
        <f t="shared" si="145"/>
        <v>Not Include</v>
      </c>
      <c r="AN2281" t="s">
        <v>724</v>
      </c>
    </row>
    <row r="2282" spans="31:40">
      <c r="AE2282" t="str">
        <f t="shared" si="146"/>
        <v>Not includedNot Include30</v>
      </c>
      <c r="AF2282" t="str">
        <f t="shared" si="144"/>
        <v>Not included</v>
      </c>
      <c r="AG2282" s="100" t="s">
        <v>479</v>
      </c>
      <c r="AH2282" s="100" t="s">
        <v>733</v>
      </c>
      <c r="AI2282" s="100" t="s">
        <v>769</v>
      </c>
      <c r="AJ2282">
        <f t="shared" si="147"/>
        <v>30</v>
      </c>
      <c r="AK2282" t="str">
        <f t="shared" si="145"/>
        <v>Not Include</v>
      </c>
      <c r="AN2282" t="s">
        <v>724</v>
      </c>
    </row>
    <row r="2283" spans="31:40">
      <c r="AE2283" t="str">
        <f t="shared" si="146"/>
        <v>Not includedNot Include31</v>
      </c>
      <c r="AF2283" t="str">
        <f t="shared" si="144"/>
        <v>Not included</v>
      </c>
      <c r="AG2283" s="100" t="s">
        <v>479</v>
      </c>
      <c r="AH2283" s="100" t="s">
        <v>733</v>
      </c>
      <c r="AI2283" s="100" t="s">
        <v>1931</v>
      </c>
      <c r="AJ2283">
        <f t="shared" si="147"/>
        <v>31</v>
      </c>
      <c r="AK2283" t="str">
        <f t="shared" si="145"/>
        <v>Not Include</v>
      </c>
      <c r="AN2283" t="s">
        <v>724</v>
      </c>
    </row>
    <row r="2284" spans="31:40">
      <c r="AE2284" t="str">
        <f t="shared" si="146"/>
        <v>Not includedNot Include32</v>
      </c>
      <c r="AF2284" t="str">
        <f t="shared" si="144"/>
        <v>Not included</v>
      </c>
      <c r="AG2284" s="100" t="s">
        <v>479</v>
      </c>
      <c r="AH2284" s="100" t="s">
        <v>733</v>
      </c>
      <c r="AI2284" s="100" t="s">
        <v>1932</v>
      </c>
      <c r="AJ2284">
        <f t="shared" si="147"/>
        <v>32</v>
      </c>
      <c r="AK2284" t="str">
        <f t="shared" si="145"/>
        <v>Not Include</v>
      </c>
      <c r="AN2284" t="s">
        <v>724</v>
      </c>
    </row>
    <row r="2285" spans="31:40">
      <c r="AE2285" t="str">
        <f t="shared" si="146"/>
        <v>Not includedNot Include33</v>
      </c>
      <c r="AF2285" t="str">
        <f t="shared" si="144"/>
        <v>Not included</v>
      </c>
      <c r="AG2285" s="100" t="s">
        <v>479</v>
      </c>
      <c r="AH2285" s="100" t="s">
        <v>733</v>
      </c>
      <c r="AI2285" s="100" t="s">
        <v>1933</v>
      </c>
      <c r="AJ2285">
        <f t="shared" si="147"/>
        <v>33</v>
      </c>
      <c r="AK2285" t="str">
        <f t="shared" si="145"/>
        <v>Not Include</v>
      </c>
      <c r="AN2285" t="s">
        <v>724</v>
      </c>
    </row>
    <row r="2286" spans="31:40">
      <c r="AE2286" t="str">
        <f t="shared" si="146"/>
        <v>Not includedNot Include34</v>
      </c>
      <c r="AF2286" t="str">
        <f t="shared" si="144"/>
        <v>Not included</v>
      </c>
      <c r="AG2286" s="100" t="s">
        <v>479</v>
      </c>
      <c r="AH2286" s="100" t="s">
        <v>733</v>
      </c>
      <c r="AI2286" s="100" t="s">
        <v>1934</v>
      </c>
      <c r="AJ2286">
        <f t="shared" si="147"/>
        <v>34</v>
      </c>
      <c r="AK2286" t="str">
        <f t="shared" si="145"/>
        <v>Not Include</v>
      </c>
      <c r="AN2286" t="s">
        <v>724</v>
      </c>
    </row>
    <row r="2287" spans="31:40">
      <c r="AE2287" t="str">
        <f t="shared" si="146"/>
        <v>Not includedNot Include35</v>
      </c>
      <c r="AF2287" t="str">
        <f t="shared" si="144"/>
        <v>Not included</v>
      </c>
      <c r="AG2287" s="100" t="s">
        <v>479</v>
      </c>
      <c r="AH2287" s="100" t="s">
        <v>733</v>
      </c>
      <c r="AI2287" s="100" t="s">
        <v>1935</v>
      </c>
      <c r="AJ2287">
        <f t="shared" si="147"/>
        <v>35</v>
      </c>
      <c r="AK2287" t="str">
        <f t="shared" si="145"/>
        <v>Not Include</v>
      </c>
      <c r="AN2287" t="s">
        <v>724</v>
      </c>
    </row>
    <row r="2288" spans="31:40">
      <c r="AE2288" t="str">
        <f t="shared" si="146"/>
        <v>Not includedNot Include36</v>
      </c>
      <c r="AF2288" t="str">
        <f t="shared" si="144"/>
        <v>Not included</v>
      </c>
      <c r="AG2288" s="100" t="s">
        <v>479</v>
      </c>
      <c r="AH2288" s="100" t="s">
        <v>733</v>
      </c>
      <c r="AI2288" s="100" t="s">
        <v>1128</v>
      </c>
      <c r="AJ2288">
        <f t="shared" si="147"/>
        <v>36</v>
      </c>
      <c r="AK2288" t="str">
        <f t="shared" si="145"/>
        <v>Not Include</v>
      </c>
      <c r="AN2288" t="s">
        <v>724</v>
      </c>
    </row>
    <row r="2289" spans="31:40">
      <c r="AE2289" t="str">
        <f t="shared" si="146"/>
        <v>Not includedNot Include37</v>
      </c>
      <c r="AF2289" t="str">
        <f t="shared" si="144"/>
        <v>Not included</v>
      </c>
      <c r="AG2289" s="100" t="s">
        <v>479</v>
      </c>
      <c r="AH2289" s="100" t="s">
        <v>733</v>
      </c>
      <c r="AI2289" s="100" t="s">
        <v>1936</v>
      </c>
      <c r="AJ2289">
        <f t="shared" si="147"/>
        <v>37</v>
      </c>
      <c r="AK2289" t="str">
        <f t="shared" si="145"/>
        <v>Not Include</v>
      </c>
      <c r="AN2289" t="s">
        <v>724</v>
      </c>
    </row>
    <row r="2290" spans="31:40">
      <c r="AE2290" t="str">
        <f t="shared" si="146"/>
        <v>Not includedNot Include38</v>
      </c>
      <c r="AF2290" t="str">
        <f t="shared" si="144"/>
        <v>Not included</v>
      </c>
      <c r="AG2290" s="100" t="s">
        <v>479</v>
      </c>
      <c r="AH2290" s="100" t="s">
        <v>733</v>
      </c>
      <c r="AI2290" s="100" t="s">
        <v>779</v>
      </c>
      <c r="AJ2290">
        <f t="shared" si="147"/>
        <v>38</v>
      </c>
      <c r="AK2290" t="str">
        <f t="shared" si="145"/>
        <v>Not Include</v>
      </c>
      <c r="AN2290" t="s">
        <v>724</v>
      </c>
    </row>
    <row r="2291" spans="31:40">
      <c r="AE2291" t="str">
        <f t="shared" si="146"/>
        <v>Not includedNot Include39</v>
      </c>
      <c r="AF2291" t="str">
        <f t="shared" si="144"/>
        <v>Not included</v>
      </c>
      <c r="AG2291" s="100" t="s">
        <v>479</v>
      </c>
      <c r="AH2291" s="100" t="s">
        <v>733</v>
      </c>
      <c r="AI2291" s="100" t="s">
        <v>1937</v>
      </c>
      <c r="AJ2291">
        <f t="shared" si="147"/>
        <v>39</v>
      </c>
      <c r="AK2291" t="str">
        <f t="shared" si="145"/>
        <v>Not Include</v>
      </c>
      <c r="AN2291" t="s">
        <v>724</v>
      </c>
    </row>
    <row r="2292" spans="31:40">
      <c r="AE2292" t="str">
        <f t="shared" si="146"/>
        <v>Not includedNot Include40</v>
      </c>
      <c r="AF2292" t="str">
        <f t="shared" si="144"/>
        <v>Not included</v>
      </c>
      <c r="AG2292" s="100" t="s">
        <v>479</v>
      </c>
      <c r="AH2292" s="100" t="s">
        <v>733</v>
      </c>
      <c r="AI2292" s="100" t="s">
        <v>1787</v>
      </c>
      <c r="AJ2292">
        <f t="shared" si="147"/>
        <v>40</v>
      </c>
      <c r="AK2292" t="str">
        <f t="shared" si="145"/>
        <v>Not Include</v>
      </c>
      <c r="AN2292" t="s">
        <v>724</v>
      </c>
    </row>
    <row r="2293" spans="31:40">
      <c r="AE2293" t="str">
        <f t="shared" si="146"/>
        <v>Not includedNot Include41</v>
      </c>
      <c r="AF2293" t="str">
        <f t="shared" si="144"/>
        <v>Not included</v>
      </c>
      <c r="AG2293" s="100" t="s">
        <v>479</v>
      </c>
      <c r="AH2293" s="100" t="s">
        <v>733</v>
      </c>
      <c r="AI2293" s="100" t="s">
        <v>1938</v>
      </c>
      <c r="AJ2293">
        <f t="shared" si="147"/>
        <v>41</v>
      </c>
      <c r="AK2293" t="str">
        <f t="shared" si="145"/>
        <v>Not Include</v>
      </c>
      <c r="AN2293" t="s">
        <v>724</v>
      </c>
    </row>
    <row r="2294" spans="31:40">
      <c r="AE2294" t="str">
        <f t="shared" si="146"/>
        <v>Not includedNot Include42</v>
      </c>
      <c r="AF2294" t="str">
        <f t="shared" si="144"/>
        <v>Not included</v>
      </c>
      <c r="AG2294" s="100" t="s">
        <v>479</v>
      </c>
      <c r="AH2294" s="100" t="s">
        <v>733</v>
      </c>
      <c r="AI2294" s="100" t="s">
        <v>781</v>
      </c>
      <c r="AJ2294">
        <f t="shared" si="147"/>
        <v>42</v>
      </c>
      <c r="AK2294" t="str">
        <f t="shared" si="145"/>
        <v>Not Include</v>
      </c>
      <c r="AN2294" t="s">
        <v>724</v>
      </c>
    </row>
    <row r="2295" spans="31:40">
      <c r="AE2295" t="str">
        <f t="shared" si="146"/>
        <v>Not includedNot Include43</v>
      </c>
      <c r="AF2295" t="str">
        <f t="shared" si="144"/>
        <v>Not included</v>
      </c>
      <c r="AG2295" s="100" t="s">
        <v>479</v>
      </c>
      <c r="AH2295" s="100" t="s">
        <v>733</v>
      </c>
      <c r="AI2295" s="100" t="s">
        <v>1940</v>
      </c>
      <c r="AJ2295">
        <f t="shared" si="147"/>
        <v>43</v>
      </c>
      <c r="AK2295" t="str">
        <f t="shared" si="145"/>
        <v>Not Include</v>
      </c>
      <c r="AN2295" t="s">
        <v>724</v>
      </c>
    </row>
    <row r="2296" spans="31:40">
      <c r="AE2296" t="str">
        <f t="shared" si="146"/>
        <v>Not includedNot Include44</v>
      </c>
      <c r="AF2296" t="str">
        <f t="shared" si="144"/>
        <v>Not included</v>
      </c>
      <c r="AG2296" s="100" t="s">
        <v>479</v>
      </c>
      <c r="AH2296" s="100" t="s">
        <v>733</v>
      </c>
      <c r="AI2296" s="100" t="s">
        <v>1941</v>
      </c>
      <c r="AJ2296">
        <f t="shared" si="147"/>
        <v>44</v>
      </c>
      <c r="AK2296" t="str">
        <f t="shared" si="145"/>
        <v>Not Include</v>
      </c>
      <c r="AN2296" t="s">
        <v>724</v>
      </c>
    </row>
    <row r="2297" spans="31:40">
      <c r="AE2297" t="str">
        <f t="shared" si="146"/>
        <v>Not includedNot Include45</v>
      </c>
      <c r="AF2297" t="str">
        <f t="shared" si="144"/>
        <v>Not included</v>
      </c>
      <c r="AG2297" s="100" t="s">
        <v>479</v>
      </c>
      <c r="AH2297" s="100" t="s">
        <v>733</v>
      </c>
      <c r="AI2297" s="100" t="s">
        <v>1942</v>
      </c>
      <c r="AJ2297">
        <f t="shared" si="147"/>
        <v>45</v>
      </c>
      <c r="AK2297" t="str">
        <f t="shared" si="145"/>
        <v>Not Include</v>
      </c>
      <c r="AN2297" t="s">
        <v>724</v>
      </c>
    </row>
    <row r="2298" spans="31:40">
      <c r="AE2298" t="str">
        <f t="shared" si="146"/>
        <v>Not includedNot Include46</v>
      </c>
      <c r="AF2298" t="str">
        <f t="shared" si="144"/>
        <v>Not included</v>
      </c>
      <c r="AG2298" s="100" t="s">
        <v>479</v>
      </c>
      <c r="AH2298" s="100" t="s">
        <v>733</v>
      </c>
      <c r="AI2298" s="100" t="s">
        <v>1408</v>
      </c>
      <c r="AJ2298">
        <f t="shared" si="147"/>
        <v>46</v>
      </c>
      <c r="AK2298" t="str">
        <f t="shared" si="145"/>
        <v>Not Include</v>
      </c>
      <c r="AN2298" t="s">
        <v>724</v>
      </c>
    </row>
    <row r="2299" spans="31:40">
      <c r="AE2299" t="str">
        <f t="shared" si="146"/>
        <v>Not includedNot Include47</v>
      </c>
      <c r="AF2299" t="str">
        <f t="shared" si="144"/>
        <v>Not included</v>
      </c>
      <c r="AG2299" s="100" t="s">
        <v>479</v>
      </c>
      <c r="AH2299" s="100" t="s">
        <v>733</v>
      </c>
      <c r="AI2299" s="100" t="s">
        <v>1175</v>
      </c>
      <c r="AJ2299">
        <f t="shared" si="147"/>
        <v>47</v>
      </c>
      <c r="AK2299" t="str">
        <f t="shared" si="145"/>
        <v>Not Include</v>
      </c>
      <c r="AN2299" t="s">
        <v>724</v>
      </c>
    </row>
    <row r="2300" spans="31:40">
      <c r="AE2300" t="str">
        <f t="shared" si="146"/>
        <v>Not includedNot Include48</v>
      </c>
      <c r="AF2300" t="str">
        <f t="shared" si="144"/>
        <v>Not included</v>
      </c>
      <c r="AG2300" s="100" t="s">
        <v>479</v>
      </c>
      <c r="AH2300" s="100" t="s">
        <v>733</v>
      </c>
      <c r="AI2300" s="100" t="s">
        <v>1943</v>
      </c>
      <c r="AJ2300">
        <f t="shared" si="147"/>
        <v>48</v>
      </c>
      <c r="AK2300" t="str">
        <f t="shared" si="145"/>
        <v>Not Include</v>
      </c>
      <c r="AN2300" t="s">
        <v>724</v>
      </c>
    </row>
    <row r="2301" spans="31:40">
      <c r="AE2301" t="str">
        <f t="shared" si="146"/>
        <v>Not includedNot Include49</v>
      </c>
      <c r="AF2301" t="str">
        <f t="shared" si="144"/>
        <v>Not included</v>
      </c>
      <c r="AG2301" s="100" t="s">
        <v>479</v>
      </c>
      <c r="AH2301" s="100" t="s">
        <v>733</v>
      </c>
      <c r="AI2301" s="100" t="s">
        <v>1740</v>
      </c>
      <c r="AJ2301">
        <f t="shared" si="147"/>
        <v>49</v>
      </c>
      <c r="AK2301" t="str">
        <f t="shared" si="145"/>
        <v>Not Include</v>
      </c>
      <c r="AN2301" t="s">
        <v>724</v>
      </c>
    </row>
    <row r="2302" spans="31:40">
      <c r="AE2302" t="str">
        <f t="shared" si="146"/>
        <v>Not includedNot Include50</v>
      </c>
      <c r="AF2302" t="str">
        <f t="shared" si="144"/>
        <v>Not included</v>
      </c>
      <c r="AG2302" s="100" t="s">
        <v>479</v>
      </c>
      <c r="AH2302" s="100" t="s">
        <v>733</v>
      </c>
      <c r="AI2302" s="100" t="s">
        <v>370</v>
      </c>
      <c r="AJ2302">
        <f t="shared" si="147"/>
        <v>50</v>
      </c>
      <c r="AK2302" t="str">
        <f t="shared" si="145"/>
        <v>Not Include</v>
      </c>
      <c r="AN2302" t="s">
        <v>724</v>
      </c>
    </row>
    <row r="2303" spans="31:40">
      <c r="AE2303" t="str">
        <f t="shared" si="146"/>
        <v>Not includedNot Include51</v>
      </c>
      <c r="AF2303" t="str">
        <f t="shared" si="144"/>
        <v>Not included</v>
      </c>
      <c r="AG2303" s="100" t="s">
        <v>479</v>
      </c>
      <c r="AH2303" s="100" t="s">
        <v>733</v>
      </c>
      <c r="AI2303" s="100" t="s">
        <v>1944</v>
      </c>
      <c r="AJ2303">
        <f t="shared" si="147"/>
        <v>51</v>
      </c>
      <c r="AK2303" t="str">
        <f t="shared" si="145"/>
        <v>Not Include</v>
      </c>
      <c r="AN2303" t="s">
        <v>724</v>
      </c>
    </row>
    <row r="2304" spans="31:40">
      <c r="AE2304" t="str">
        <f t="shared" si="146"/>
        <v>Not includedNot Include52</v>
      </c>
      <c r="AF2304" t="str">
        <f t="shared" si="144"/>
        <v>Not included</v>
      </c>
      <c r="AG2304" s="100" t="s">
        <v>479</v>
      </c>
      <c r="AH2304" s="100" t="s">
        <v>733</v>
      </c>
      <c r="AI2304" s="100" t="s">
        <v>1061</v>
      </c>
      <c r="AJ2304">
        <f t="shared" si="147"/>
        <v>52</v>
      </c>
      <c r="AK2304" t="str">
        <f t="shared" si="145"/>
        <v>Not Include</v>
      </c>
      <c r="AN2304" t="s">
        <v>724</v>
      </c>
    </row>
    <row r="2305" spans="31:40">
      <c r="AE2305" t="str">
        <f t="shared" si="146"/>
        <v>Not includedNot Include53</v>
      </c>
      <c r="AF2305" t="str">
        <f t="shared" si="144"/>
        <v>Not included</v>
      </c>
      <c r="AG2305" s="100" t="s">
        <v>479</v>
      </c>
      <c r="AH2305" s="100" t="s">
        <v>733</v>
      </c>
      <c r="AI2305" s="100" t="s">
        <v>111</v>
      </c>
      <c r="AJ2305">
        <f t="shared" si="147"/>
        <v>53</v>
      </c>
      <c r="AK2305" t="str">
        <f t="shared" si="145"/>
        <v>Not Include</v>
      </c>
      <c r="AN2305" t="s">
        <v>724</v>
      </c>
    </row>
    <row r="2306" spans="31:40">
      <c r="AE2306" t="str">
        <f t="shared" si="146"/>
        <v>Not includedNot Include54</v>
      </c>
      <c r="AF2306" t="str">
        <f t="shared" ref="AF2306:AF2369" si="148">IFERROR(VLOOKUP(AG2306,$Z$4:$AA$17,2,FALSE),"Not included")</f>
        <v>Not included</v>
      </c>
      <c r="AG2306" s="100" t="s">
        <v>479</v>
      </c>
      <c r="AH2306" s="100" t="s">
        <v>733</v>
      </c>
      <c r="AI2306" s="100" t="s">
        <v>1945</v>
      </c>
      <c r="AJ2306">
        <f t="shared" si="147"/>
        <v>54</v>
      </c>
      <c r="AK2306" t="str">
        <f t="shared" ref="AK2306:AK2369" si="149">IF(AF2306="Not included","Not Include",VLOOKUP(AH2306,$AN$3:$AQ$104,3,FALSE))</f>
        <v>Not Include</v>
      </c>
      <c r="AN2306" t="s">
        <v>724</v>
      </c>
    </row>
    <row r="2307" spans="31:40">
      <c r="AE2307" t="str">
        <f t="shared" ref="AE2307:AE2370" si="150">AF2307&amp;AK2307&amp;AJ2307</f>
        <v>Not includedNot Include55</v>
      </c>
      <c r="AF2307" t="str">
        <f t="shared" si="148"/>
        <v>Not included</v>
      </c>
      <c r="AG2307" s="100" t="s">
        <v>479</v>
      </c>
      <c r="AH2307" s="100" t="s">
        <v>733</v>
      </c>
      <c r="AI2307" s="100" t="s">
        <v>493</v>
      </c>
      <c r="AJ2307">
        <f t="shared" ref="AJ2307:AJ2370" si="151">IF(AND(AG2307=AG2306,AH2307=AH2306),AJ2306+1,1)</f>
        <v>55</v>
      </c>
      <c r="AK2307" t="str">
        <f t="shared" si="149"/>
        <v>Not Include</v>
      </c>
      <c r="AN2307" t="s">
        <v>724</v>
      </c>
    </row>
    <row r="2308" spans="31:40">
      <c r="AE2308" t="str">
        <f t="shared" si="150"/>
        <v>Not includedNot Include1</v>
      </c>
      <c r="AF2308" t="str">
        <f t="shared" si="148"/>
        <v>Not included</v>
      </c>
      <c r="AG2308" s="100" t="s">
        <v>479</v>
      </c>
      <c r="AH2308" s="100" t="s">
        <v>739</v>
      </c>
      <c r="AI2308" s="100" t="s">
        <v>257</v>
      </c>
      <c r="AJ2308">
        <f t="shared" si="151"/>
        <v>1</v>
      </c>
      <c r="AK2308" t="str">
        <f t="shared" si="149"/>
        <v>Not Include</v>
      </c>
      <c r="AN2308" t="s">
        <v>724</v>
      </c>
    </row>
    <row r="2309" spans="31:40">
      <c r="AE2309" t="str">
        <f t="shared" si="150"/>
        <v>Not includedNot Include2</v>
      </c>
      <c r="AF2309" t="str">
        <f t="shared" si="148"/>
        <v>Not included</v>
      </c>
      <c r="AG2309" s="100" t="s">
        <v>479</v>
      </c>
      <c r="AH2309" s="100" t="s">
        <v>739</v>
      </c>
      <c r="AI2309" s="100" t="s">
        <v>1920</v>
      </c>
      <c r="AJ2309">
        <f t="shared" si="151"/>
        <v>2</v>
      </c>
      <c r="AK2309" t="str">
        <f t="shared" si="149"/>
        <v>Not Include</v>
      </c>
      <c r="AN2309" t="s">
        <v>724</v>
      </c>
    </row>
    <row r="2310" spans="31:40">
      <c r="AE2310" t="str">
        <f t="shared" si="150"/>
        <v>Not includedNot Include3</v>
      </c>
      <c r="AF2310" t="str">
        <f t="shared" si="148"/>
        <v>Not included</v>
      </c>
      <c r="AG2310" s="100" t="s">
        <v>479</v>
      </c>
      <c r="AH2310" s="100" t="s">
        <v>739</v>
      </c>
      <c r="AI2310" s="100" t="s">
        <v>1923</v>
      </c>
      <c r="AJ2310">
        <f t="shared" si="151"/>
        <v>3</v>
      </c>
      <c r="AK2310" t="str">
        <f t="shared" si="149"/>
        <v>Not Include</v>
      </c>
      <c r="AN2310" t="s">
        <v>724</v>
      </c>
    </row>
    <row r="2311" spans="31:40">
      <c r="AE2311" t="str">
        <f t="shared" si="150"/>
        <v>Not includedNot Include4</v>
      </c>
      <c r="AF2311" t="str">
        <f t="shared" si="148"/>
        <v>Not included</v>
      </c>
      <c r="AG2311" s="100" t="s">
        <v>479</v>
      </c>
      <c r="AH2311" s="100" t="s">
        <v>739</v>
      </c>
      <c r="AI2311" s="100" t="s">
        <v>434</v>
      </c>
      <c r="AJ2311">
        <f t="shared" si="151"/>
        <v>4</v>
      </c>
      <c r="AK2311" t="str">
        <f t="shared" si="149"/>
        <v>Not Include</v>
      </c>
      <c r="AN2311" t="s">
        <v>724</v>
      </c>
    </row>
    <row r="2312" spans="31:40">
      <c r="AE2312" t="str">
        <f t="shared" si="150"/>
        <v>Not includedNot Include5</v>
      </c>
      <c r="AF2312" t="str">
        <f t="shared" si="148"/>
        <v>Not included</v>
      </c>
      <c r="AG2312" s="100" t="s">
        <v>479</v>
      </c>
      <c r="AH2312" s="100" t="s">
        <v>739</v>
      </c>
      <c r="AI2312" s="100" t="s">
        <v>1668</v>
      </c>
      <c r="AJ2312">
        <f t="shared" si="151"/>
        <v>5</v>
      </c>
      <c r="AK2312" t="str">
        <f t="shared" si="149"/>
        <v>Not Include</v>
      </c>
      <c r="AN2312" t="s">
        <v>724</v>
      </c>
    </row>
    <row r="2313" spans="31:40">
      <c r="AE2313" t="str">
        <f t="shared" si="150"/>
        <v>Not includedNot Include6</v>
      </c>
      <c r="AF2313" t="str">
        <f t="shared" si="148"/>
        <v>Not included</v>
      </c>
      <c r="AG2313" s="100" t="s">
        <v>479</v>
      </c>
      <c r="AH2313" s="100" t="s">
        <v>739</v>
      </c>
      <c r="AI2313" s="100" t="s">
        <v>780</v>
      </c>
      <c r="AJ2313">
        <f t="shared" si="151"/>
        <v>6</v>
      </c>
      <c r="AK2313" t="str">
        <f t="shared" si="149"/>
        <v>Not Include</v>
      </c>
      <c r="AN2313" t="s">
        <v>724</v>
      </c>
    </row>
    <row r="2314" spans="31:40">
      <c r="AE2314" t="str">
        <f t="shared" si="150"/>
        <v>Not includedNot Include7</v>
      </c>
      <c r="AF2314" t="str">
        <f t="shared" si="148"/>
        <v>Not included</v>
      </c>
      <c r="AG2314" s="100" t="s">
        <v>479</v>
      </c>
      <c r="AH2314" s="100" t="s">
        <v>739</v>
      </c>
      <c r="AI2314" s="100" t="s">
        <v>1939</v>
      </c>
      <c r="AJ2314">
        <f t="shared" si="151"/>
        <v>7</v>
      </c>
      <c r="AK2314" t="str">
        <f t="shared" si="149"/>
        <v>Not Include</v>
      </c>
      <c r="AN2314" t="s">
        <v>724</v>
      </c>
    </row>
    <row r="2315" spans="31:40">
      <c r="AE2315" t="str">
        <f t="shared" si="150"/>
        <v>Not includedNot Include8</v>
      </c>
      <c r="AF2315" t="str">
        <f t="shared" si="148"/>
        <v>Not included</v>
      </c>
      <c r="AG2315" s="100" t="s">
        <v>479</v>
      </c>
      <c r="AH2315" s="100" t="s">
        <v>739</v>
      </c>
      <c r="AI2315" s="100" t="s">
        <v>1410</v>
      </c>
      <c r="AJ2315">
        <f t="shared" si="151"/>
        <v>8</v>
      </c>
      <c r="AK2315" t="str">
        <f t="shared" si="149"/>
        <v>Not Include</v>
      </c>
      <c r="AN2315" t="s">
        <v>724</v>
      </c>
    </row>
    <row r="2316" spans="31:40">
      <c r="AE2316" t="str">
        <f t="shared" si="150"/>
        <v>Not includedNot Include1</v>
      </c>
      <c r="AF2316" t="str">
        <f t="shared" si="148"/>
        <v>Not included</v>
      </c>
      <c r="AG2316" s="100" t="s">
        <v>2365</v>
      </c>
      <c r="AH2316" s="100" t="s">
        <v>134</v>
      </c>
      <c r="AI2316" s="100" t="s">
        <v>2366</v>
      </c>
      <c r="AJ2316">
        <f t="shared" si="151"/>
        <v>1</v>
      </c>
      <c r="AK2316" t="str">
        <f t="shared" si="149"/>
        <v>Not Include</v>
      </c>
      <c r="AN2316" t="s">
        <v>724</v>
      </c>
    </row>
    <row r="2317" spans="31:40">
      <c r="AE2317" t="str">
        <f t="shared" si="150"/>
        <v>Not includedNot Include2</v>
      </c>
      <c r="AF2317" t="str">
        <f t="shared" si="148"/>
        <v>Not included</v>
      </c>
      <c r="AG2317" s="100" t="s">
        <v>2365</v>
      </c>
      <c r="AH2317" s="100" t="s">
        <v>134</v>
      </c>
      <c r="AI2317" s="100" t="s">
        <v>2367</v>
      </c>
      <c r="AJ2317">
        <f t="shared" si="151"/>
        <v>2</v>
      </c>
      <c r="AK2317" t="str">
        <f t="shared" si="149"/>
        <v>Not Include</v>
      </c>
      <c r="AN2317" t="s">
        <v>724</v>
      </c>
    </row>
    <row r="2318" spans="31:40">
      <c r="AE2318" t="str">
        <f t="shared" si="150"/>
        <v>Not includedNot Include3</v>
      </c>
      <c r="AF2318" t="str">
        <f t="shared" si="148"/>
        <v>Not included</v>
      </c>
      <c r="AG2318" s="100" t="s">
        <v>2365</v>
      </c>
      <c r="AH2318" s="100" t="s">
        <v>134</v>
      </c>
      <c r="AI2318" s="100" t="s">
        <v>2368</v>
      </c>
      <c r="AJ2318">
        <f t="shared" si="151"/>
        <v>3</v>
      </c>
      <c r="AK2318" t="str">
        <f t="shared" si="149"/>
        <v>Not Include</v>
      </c>
      <c r="AN2318" t="s">
        <v>724</v>
      </c>
    </row>
    <row r="2319" spans="31:40">
      <c r="AE2319" t="str">
        <f t="shared" si="150"/>
        <v>Not includedNot Include4</v>
      </c>
      <c r="AF2319" t="str">
        <f t="shared" si="148"/>
        <v>Not included</v>
      </c>
      <c r="AG2319" s="100" t="s">
        <v>2365</v>
      </c>
      <c r="AH2319" s="100" t="s">
        <v>134</v>
      </c>
      <c r="AI2319" s="100" t="s">
        <v>2369</v>
      </c>
      <c r="AJ2319">
        <f t="shared" si="151"/>
        <v>4</v>
      </c>
      <c r="AK2319" t="str">
        <f t="shared" si="149"/>
        <v>Not Include</v>
      </c>
      <c r="AN2319" t="s">
        <v>724</v>
      </c>
    </row>
    <row r="2320" spans="31:40">
      <c r="AE2320" t="str">
        <f t="shared" si="150"/>
        <v>Not includedNot Include5</v>
      </c>
      <c r="AF2320" t="str">
        <f t="shared" si="148"/>
        <v>Not included</v>
      </c>
      <c r="AG2320" s="100" t="s">
        <v>2365</v>
      </c>
      <c r="AH2320" s="100" t="s">
        <v>134</v>
      </c>
      <c r="AI2320" s="100" t="s">
        <v>2370</v>
      </c>
      <c r="AJ2320">
        <f t="shared" si="151"/>
        <v>5</v>
      </c>
      <c r="AK2320" t="str">
        <f t="shared" si="149"/>
        <v>Not Include</v>
      </c>
      <c r="AN2320" t="s">
        <v>724</v>
      </c>
    </row>
    <row r="2321" spans="31:40">
      <c r="AE2321" t="str">
        <f t="shared" si="150"/>
        <v>Not includedNot Include6</v>
      </c>
      <c r="AF2321" t="str">
        <f t="shared" si="148"/>
        <v>Not included</v>
      </c>
      <c r="AG2321" s="100" t="s">
        <v>2365</v>
      </c>
      <c r="AH2321" s="100" t="s">
        <v>134</v>
      </c>
      <c r="AI2321" s="100" t="s">
        <v>2371</v>
      </c>
      <c r="AJ2321">
        <f t="shared" si="151"/>
        <v>6</v>
      </c>
      <c r="AK2321" t="str">
        <f t="shared" si="149"/>
        <v>Not Include</v>
      </c>
      <c r="AN2321" t="s">
        <v>724</v>
      </c>
    </row>
    <row r="2322" spans="31:40">
      <c r="AE2322" t="str">
        <f t="shared" si="150"/>
        <v>Not includedNot Include7</v>
      </c>
      <c r="AF2322" t="str">
        <f t="shared" si="148"/>
        <v>Not included</v>
      </c>
      <c r="AG2322" s="100" t="s">
        <v>2365</v>
      </c>
      <c r="AH2322" s="100" t="s">
        <v>134</v>
      </c>
      <c r="AI2322" s="100" t="s">
        <v>2372</v>
      </c>
      <c r="AJ2322">
        <f t="shared" si="151"/>
        <v>7</v>
      </c>
      <c r="AK2322" t="str">
        <f t="shared" si="149"/>
        <v>Not Include</v>
      </c>
      <c r="AN2322" t="s">
        <v>724</v>
      </c>
    </row>
    <row r="2323" spans="31:40">
      <c r="AE2323" t="str">
        <f t="shared" si="150"/>
        <v>Not includedNot Include8</v>
      </c>
      <c r="AF2323" t="str">
        <f t="shared" si="148"/>
        <v>Not included</v>
      </c>
      <c r="AG2323" s="100" t="s">
        <v>2365</v>
      </c>
      <c r="AH2323" s="100" t="s">
        <v>134</v>
      </c>
      <c r="AI2323" s="100" t="s">
        <v>2373</v>
      </c>
      <c r="AJ2323">
        <f t="shared" si="151"/>
        <v>8</v>
      </c>
      <c r="AK2323" t="str">
        <f t="shared" si="149"/>
        <v>Not Include</v>
      </c>
      <c r="AN2323" t="s">
        <v>724</v>
      </c>
    </row>
    <row r="2324" spans="31:40">
      <c r="AE2324" t="str">
        <f t="shared" si="150"/>
        <v>Not includedNot Include9</v>
      </c>
      <c r="AF2324" t="str">
        <f t="shared" si="148"/>
        <v>Not included</v>
      </c>
      <c r="AG2324" s="100" t="s">
        <v>2365</v>
      </c>
      <c r="AH2324" s="100" t="s">
        <v>134</v>
      </c>
      <c r="AI2324" s="100" t="s">
        <v>2374</v>
      </c>
      <c r="AJ2324">
        <f t="shared" si="151"/>
        <v>9</v>
      </c>
      <c r="AK2324" t="str">
        <f t="shared" si="149"/>
        <v>Not Include</v>
      </c>
      <c r="AN2324" t="s">
        <v>724</v>
      </c>
    </row>
    <row r="2325" spans="31:40">
      <c r="AE2325" t="str">
        <f t="shared" si="150"/>
        <v>Not includedNot Include10</v>
      </c>
      <c r="AF2325" t="str">
        <f t="shared" si="148"/>
        <v>Not included</v>
      </c>
      <c r="AG2325" s="100" t="s">
        <v>2365</v>
      </c>
      <c r="AH2325" s="100" t="s">
        <v>134</v>
      </c>
      <c r="AI2325" s="100" t="s">
        <v>2375</v>
      </c>
      <c r="AJ2325">
        <f t="shared" si="151"/>
        <v>10</v>
      </c>
      <c r="AK2325" t="str">
        <f t="shared" si="149"/>
        <v>Not Include</v>
      </c>
      <c r="AN2325" t="s">
        <v>724</v>
      </c>
    </row>
    <row r="2326" spans="31:40">
      <c r="AE2326" t="str">
        <f t="shared" si="150"/>
        <v>Not includedNot Include11</v>
      </c>
      <c r="AF2326" t="str">
        <f t="shared" si="148"/>
        <v>Not included</v>
      </c>
      <c r="AG2326" s="100" t="s">
        <v>2365</v>
      </c>
      <c r="AH2326" s="100" t="s">
        <v>134</v>
      </c>
      <c r="AI2326" s="100" t="s">
        <v>2376</v>
      </c>
      <c r="AJ2326">
        <f t="shared" si="151"/>
        <v>11</v>
      </c>
      <c r="AK2326" t="str">
        <f t="shared" si="149"/>
        <v>Not Include</v>
      </c>
      <c r="AN2326" t="s">
        <v>724</v>
      </c>
    </row>
    <row r="2327" spans="31:40">
      <c r="AE2327" t="str">
        <f t="shared" si="150"/>
        <v>Not includedNot Include12</v>
      </c>
      <c r="AF2327" t="str">
        <f t="shared" si="148"/>
        <v>Not included</v>
      </c>
      <c r="AG2327" s="100" t="s">
        <v>2365</v>
      </c>
      <c r="AH2327" s="100" t="s">
        <v>134</v>
      </c>
      <c r="AI2327" s="100" t="s">
        <v>2377</v>
      </c>
      <c r="AJ2327">
        <f t="shared" si="151"/>
        <v>12</v>
      </c>
      <c r="AK2327" t="str">
        <f t="shared" si="149"/>
        <v>Not Include</v>
      </c>
      <c r="AN2327" t="s">
        <v>724</v>
      </c>
    </row>
    <row r="2328" spans="31:40">
      <c r="AE2328" t="str">
        <f t="shared" si="150"/>
        <v>Not includedNot Include13</v>
      </c>
      <c r="AF2328" t="str">
        <f t="shared" si="148"/>
        <v>Not included</v>
      </c>
      <c r="AG2328" s="100" t="s">
        <v>2365</v>
      </c>
      <c r="AH2328" s="100" t="s">
        <v>134</v>
      </c>
      <c r="AI2328" s="100" t="s">
        <v>2378</v>
      </c>
      <c r="AJ2328">
        <f t="shared" si="151"/>
        <v>13</v>
      </c>
      <c r="AK2328" t="str">
        <f t="shared" si="149"/>
        <v>Not Include</v>
      </c>
      <c r="AN2328" t="s">
        <v>724</v>
      </c>
    </row>
    <row r="2329" spans="31:40">
      <c r="AE2329" t="str">
        <f t="shared" si="150"/>
        <v>Not includedNot Include14</v>
      </c>
      <c r="AF2329" t="str">
        <f t="shared" si="148"/>
        <v>Not included</v>
      </c>
      <c r="AG2329" s="100" t="s">
        <v>2365</v>
      </c>
      <c r="AH2329" s="100" t="s">
        <v>134</v>
      </c>
      <c r="AI2329" s="100" t="s">
        <v>2379</v>
      </c>
      <c r="AJ2329">
        <f t="shared" si="151"/>
        <v>14</v>
      </c>
      <c r="AK2329" t="str">
        <f t="shared" si="149"/>
        <v>Not Include</v>
      </c>
      <c r="AN2329" t="s">
        <v>724</v>
      </c>
    </row>
    <row r="2330" spans="31:40">
      <c r="AE2330" t="str">
        <f t="shared" si="150"/>
        <v>Not includedNot Include15</v>
      </c>
      <c r="AF2330" t="str">
        <f t="shared" si="148"/>
        <v>Not included</v>
      </c>
      <c r="AG2330" s="100" t="s">
        <v>2365</v>
      </c>
      <c r="AH2330" s="100" t="s">
        <v>134</v>
      </c>
      <c r="AI2330" s="100" t="s">
        <v>2380</v>
      </c>
      <c r="AJ2330">
        <f t="shared" si="151"/>
        <v>15</v>
      </c>
      <c r="AK2330" t="str">
        <f t="shared" si="149"/>
        <v>Not Include</v>
      </c>
      <c r="AN2330" t="s">
        <v>724</v>
      </c>
    </row>
    <row r="2331" spans="31:40">
      <c r="AE2331" t="str">
        <f t="shared" si="150"/>
        <v>Not includedNot Include16</v>
      </c>
      <c r="AF2331" t="str">
        <f t="shared" si="148"/>
        <v>Not included</v>
      </c>
      <c r="AG2331" s="100" t="s">
        <v>2365</v>
      </c>
      <c r="AH2331" s="100" t="s">
        <v>134</v>
      </c>
      <c r="AI2331" s="100" t="s">
        <v>2381</v>
      </c>
      <c r="AJ2331">
        <f t="shared" si="151"/>
        <v>16</v>
      </c>
      <c r="AK2331" t="str">
        <f t="shared" si="149"/>
        <v>Not Include</v>
      </c>
      <c r="AN2331" t="s">
        <v>724</v>
      </c>
    </row>
    <row r="2332" spans="31:40">
      <c r="AE2332" t="str">
        <f t="shared" si="150"/>
        <v>Not includedNot Include17</v>
      </c>
      <c r="AF2332" t="str">
        <f t="shared" si="148"/>
        <v>Not included</v>
      </c>
      <c r="AG2332" s="100" t="s">
        <v>2365</v>
      </c>
      <c r="AH2332" s="100" t="s">
        <v>134</v>
      </c>
      <c r="AI2332" s="100" t="s">
        <v>2382</v>
      </c>
      <c r="AJ2332">
        <f t="shared" si="151"/>
        <v>17</v>
      </c>
      <c r="AK2332" t="str">
        <f t="shared" si="149"/>
        <v>Not Include</v>
      </c>
      <c r="AN2332" t="s">
        <v>724</v>
      </c>
    </row>
    <row r="2333" spans="31:40">
      <c r="AE2333" t="str">
        <f t="shared" si="150"/>
        <v>Not includedNot Include18</v>
      </c>
      <c r="AF2333" t="str">
        <f t="shared" si="148"/>
        <v>Not included</v>
      </c>
      <c r="AG2333" s="100" t="s">
        <v>2365</v>
      </c>
      <c r="AH2333" s="100" t="s">
        <v>134</v>
      </c>
      <c r="AI2333" s="100" t="s">
        <v>2383</v>
      </c>
      <c r="AJ2333">
        <f t="shared" si="151"/>
        <v>18</v>
      </c>
      <c r="AK2333" t="str">
        <f t="shared" si="149"/>
        <v>Not Include</v>
      </c>
      <c r="AN2333" t="s">
        <v>724</v>
      </c>
    </row>
    <row r="2334" spans="31:40">
      <c r="AE2334" t="str">
        <f t="shared" si="150"/>
        <v>Not includedNot Include19</v>
      </c>
      <c r="AF2334" t="str">
        <f t="shared" si="148"/>
        <v>Not included</v>
      </c>
      <c r="AG2334" s="100" t="s">
        <v>2365</v>
      </c>
      <c r="AH2334" s="100" t="s">
        <v>134</v>
      </c>
      <c r="AI2334" s="100" t="s">
        <v>2384</v>
      </c>
      <c r="AJ2334">
        <f t="shared" si="151"/>
        <v>19</v>
      </c>
      <c r="AK2334" t="str">
        <f t="shared" si="149"/>
        <v>Not Include</v>
      </c>
      <c r="AN2334" t="s">
        <v>724</v>
      </c>
    </row>
    <row r="2335" spans="31:40">
      <c r="AE2335" t="str">
        <f t="shared" si="150"/>
        <v>Not includedNot Include20</v>
      </c>
      <c r="AF2335" t="str">
        <f t="shared" si="148"/>
        <v>Not included</v>
      </c>
      <c r="AG2335" s="100" t="s">
        <v>2365</v>
      </c>
      <c r="AH2335" s="100" t="s">
        <v>134</v>
      </c>
      <c r="AI2335" s="100" t="s">
        <v>2385</v>
      </c>
      <c r="AJ2335">
        <f t="shared" si="151"/>
        <v>20</v>
      </c>
      <c r="AK2335" t="str">
        <f t="shared" si="149"/>
        <v>Not Include</v>
      </c>
      <c r="AN2335" t="s">
        <v>724</v>
      </c>
    </row>
    <row r="2336" spans="31:40">
      <c r="AE2336" t="str">
        <f t="shared" si="150"/>
        <v>Not includedNot Include21</v>
      </c>
      <c r="AF2336" t="str">
        <f t="shared" si="148"/>
        <v>Not included</v>
      </c>
      <c r="AG2336" s="100" t="s">
        <v>2365</v>
      </c>
      <c r="AH2336" s="100" t="s">
        <v>134</v>
      </c>
      <c r="AI2336" s="100" t="s">
        <v>2386</v>
      </c>
      <c r="AJ2336">
        <f t="shared" si="151"/>
        <v>21</v>
      </c>
      <c r="AK2336" t="str">
        <f t="shared" si="149"/>
        <v>Not Include</v>
      </c>
      <c r="AN2336" t="s">
        <v>724</v>
      </c>
    </row>
    <row r="2337" spans="31:40">
      <c r="AE2337" t="str">
        <f t="shared" si="150"/>
        <v>Not includedNot Include22</v>
      </c>
      <c r="AF2337" t="str">
        <f t="shared" si="148"/>
        <v>Not included</v>
      </c>
      <c r="AG2337" s="100" t="s">
        <v>2365</v>
      </c>
      <c r="AH2337" s="100" t="s">
        <v>134</v>
      </c>
      <c r="AI2337" s="100" t="s">
        <v>2387</v>
      </c>
      <c r="AJ2337">
        <f t="shared" si="151"/>
        <v>22</v>
      </c>
      <c r="AK2337" t="str">
        <f t="shared" si="149"/>
        <v>Not Include</v>
      </c>
      <c r="AN2337" t="s">
        <v>724</v>
      </c>
    </row>
    <row r="2338" spans="31:40">
      <c r="AE2338" t="str">
        <f t="shared" si="150"/>
        <v>Not includedNot Include23</v>
      </c>
      <c r="AF2338" t="str">
        <f t="shared" si="148"/>
        <v>Not included</v>
      </c>
      <c r="AG2338" s="100" t="s">
        <v>2365</v>
      </c>
      <c r="AH2338" s="100" t="s">
        <v>134</v>
      </c>
      <c r="AI2338" s="100" t="s">
        <v>2388</v>
      </c>
      <c r="AJ2338">
        <f t="shared" si="151"/>
        <v>23</v>
      </c>
      <c r="AK2338" t="str">
        <f t="shared" si="149"/>
        <v>Not Include</v>
      </c>
      <c r="AN2338" t="s">
        <v>724</v>
      </c>
    </row>
    <row r="2339" spans="31:40">
      <c r="AE2339" t="str">
        <f t="shared" si="150"/>
        <v>Not includedNot Include24</v>
      </c>
      <c r="AF2339" t="str">
        <f t="shared" si="148"/>
        <v>Not included</v>
      </c>
      <c r="AG2339" s="100" t="s">
        <v>2365</v>
      </c>
      <c r="AH2339" s="100" t="s">
        <v>134</v>
      </c>
      <c r="AI2339" s="100" t="s">
        <v>2389</v>
      </c>
      <c r="AJ2339">
        <f t="shared" si="151"/>
        <v>24</v>
      </c>
      <c r="AK2339" t="str">
        <f t="shared" si="149"/>
        <v>Not Include</v>
      </c>
      <c r="AN2339" t="s">
        <v>724</v>
      </c>
    </row>
    <row r="2340" spans="31:40">
      <c r="AE2340" t="str">
        <f t="shared" si="150"/>
        <v>Not includedNot Include25</v>
      </c>
      <c r="AF2340" t="str">
        <f t="shared" si="148"/>
        <v>Not included</v>
      </c>
      <c r="AG2340" s="100" t="s">
        <v>2365</v>
      </c>
      <c r="AH2340" s="100" t="s">
        <v>134</v>
      </c>
      <c r="AI2340" s="100" t="s">
        <v>2390</v>
      </c>
      <c r="AJ2340">
        <f t="shared" si="151"/>
        <v>25</v>
      </c>
      <c r="AK2340" t="str">
        <f t="shared" si="149"/>
        <v>Not Include</v>
      </c>
      <c r="AN2340" t="s">
        <v>724</v>
      </c>
    </row>
    <row r="2341" spans="31:40">
      <c r="AE2341" t="str">
        <f t="shared" si="150"/>
        <v>Not includedNot Include26</v>
      </c>
      <c r="AF2341" t="str">
        <f t="shared" si="148"/>
        <v>Not included</v>
      </c>
      <c r="AG2341" s="100" t="s">
        <v>2365</v>
      </c>
      <c r="AH2341" s="100" t="s">
        <v>134</v>
      </c>
      <c r="AI2341" s="100" t="s">
        <v>2391</v>
      </c>
      <c r="AJ2341">
        <f t="shared" si="151"/>
        <v>26</v>
      </c>
      <c r="AK2341" t="str">
        <f t="shared" si="149"/>
        <v>Not Include</v>
      </c>
      <c r="AN2341" t="s">
        <v>724</v>
      </c>
    </row>
    <row r="2342" spans="31:40">
      <c r="AE2342" t="str">
        <f t="shared" si="150"/>
        <v>Not includedNot Include27</v>
      </c>
      <c r="AF2342" t="str">
        <f t="shared" si="148"/>
        <v>Not included</v>
      </c>
      <c r="AG2342" s="100" t="s">
        <v>2365</v>
      </c>
      <c r="AH2342" s="100" t="s">
        <v>134</v>
      </c>
      <c r="AI2342" s="100" t="s">
        <v>2392</v>
      </c>
      <c r="AJ2342">
        <f t="shared" si="151"/>
        <v>27</v>
      </c>
      <c r="AK2342" t="str">
        <f t="shared" si="149"/>
        <v>Not Include</v>
      </c>
      <c r="AN2342" t="s">
        <v>724</v>
      </c>
    </row>
    <row r="2343" spans="31:40">
      <c r="AE2343" t="str">
        <f t="shared" si="150"/>
        <v>Not includedNot Include28</v>
      </c>
      <c r="AF2343" t="str">
        <f t="shared" si="148"/>
        <v>Not included</v>
      </c>
      <c r="AG2343" s="100" t="s">
        <v>2365</v>
      </c>
      <c r="AH2343" s="100" t="s">
        <v>134</v>
      </c>
      <c r="AI2343" s="100" t="s">
        <v>436</v>
      </c>
      <c r="AJ2343">
        <f t="shared" si="151"/>
        <v>28</v>
      </c>
      <c r="AK2343" t="str">
        <f t="shared" si="149"/>
        <v>Not Include</v>
      </c>
      <c r="AN2343" t="s">
        <v>724</v>
      </c>
    </row>
    <row r="2344" spans="31:40">
      <c r="AE2344" t="str">
        <f t="shared" si="150"/>
        <v>Not includedNot Include29</v>
      </c>
      <c r="AF2344" t="str">
        <f t="shared" si="148"/>
        <v>Not included</v>
      </c>
      <c r="AG2344" s="100" t="s">
        <v>2365</v>
      </c>
      <c r="AH2344" s="100" t="s">
        <v>134</v>
      </c>
      <c r="AI2344" s="100" t="s">
        <v>2393</v>
      </c>
      <c r="AJ2344">
        <f t="shared" si="151"/>
        <v>29</v>
      </c>
      <c r="AK2344" t="str">
        <f t="shared" si="149"/>
        <v>Not Include</v>
      </c>
      <c r="AN2344" t="s">
        <v>724</v>
      </c>
    </row>
    <row r="2345" spans="31:40">
      <c r="AE2345" t="str">
        <f t="shared" si="150"/>
        <v>Not includedNot Include30</v>
      </c>
      <c r="AF2345" t="str">
        <f t="shared" si="148"/>
        <v>Not included</v>
      </c>
      <c r="AG2345" s="100" t="s">
        <v>2365</v>
      </c>
      <c r="AH2345" s="100" t="s">
        <v>134</v>
      </c>
      <c r="AI2345" s="100" t="s">
        <v>2394</v>
      </c>
      <c r="AJ2345">
        <f t="shared" si="151"/>
        <v>30</v>
      </c>
      <c r="AK2345" t="str">
        <f t="shared" si="149"/>
        <v>Not Include</v>
      </c>
      <c r="AN2345" t="s">
        <v>724</v>
      </c>
    </row>
    <row r="2346" spans="31:40">
      <c r="AE2346" t="str">
        <f t="shared" si="150"/>
        <v>Not includedNot Include31</v>
      </c>
      <c r="AF2346" t="str">
        <f t="shared" si="148"/>
        <v>Not included</v>
      </c>
      <c r="AG2346" s="100" t="s">
        <v>2365</v>
      </c>
      <c r="AH2346" s="100" t="s">
        <v>134</v>
      </c>
      <c r="AI2346" s="100" t="s">
        <v>2395</v>
      </c>
      <c r="AJ2346">
        <f t="shared" si="151"/>
        <v>31</v>
      </c>
      <c r="AK2346" t="str">
        <f t="shared" si="149"/>
        <v>Not Include</v>
      </c>
      <c r="AN2346" t="s">
        <v>724</v>
      </c>
    </row>
    <row r="2347" spans="31:40">
      <c r="AE2347" t="str">
        <f t="shared" si="150"/>
        <v>Not includedNot Include32</v>
      </c>
      <c r="AF2347" t="str">
        <f t="shared" si="148"/>
        <v>Not included</v>
      </c>
      <c r="AG2347" s="100" t="s">
        <v>2365</v>
      </c>
      <c r="AH2347" s="100" t="s">
        <v>134</v>
      </c>
      <c r="AI2347" s="100" t="s">
        <v>2396</v>
      </c>
      <c r="AJ2347">
        <f t="shared" si="151"/>
        <v>32</v>
      </c>
      <c r="AK2347" t="str">
        <f t="shared" si="149"/>
        <v>Not Include</v>
      </c>
      <c r="AN2347" t="s">
        <v>724</v>
      </c>
    </row>
    <row r="2348" spans="31:40">
      <c r="AE2348" t="str">
        <f t="shared" si="150"/>
        <v>Not includedNot Include33</v>
      </c>
      <c r="AF2348" t="str">
        <f t="shared" si="148"/>
        <v>Not included</v>
      </c>
      <c r="AG2348" s="100" t="s">
        <v>2365</v>
      </c>
      <c r="AH2348" s="100" t="s">
        <v>134</v>
      </c>
      <c r="AI2348" s="100" t="s">
        <v>2397</v>
      </c>
      <c r="AJ2348">
        <f t="shared" si="151"/>
        <v>33</v>
      </c>
      <c r="AK2348" t="str">
        <f t="shared" si="149"/>
        <v>Not Include</v>
      </c>
      <c r="AN2348" t="s">
        <v>724</v>
      </c>
    </row>
    <row r="2349" spans="31:40">
      <c r="AE2349" t="str">
        <f t="shared" si="150"/>
        <v>Not includedNot Include34</v>
      </c>
      <c r="AF2349" t="str">
        <f t="shared" si="148"/>
        <v>Not included</v>
      </c>
      <c r="AG2349" s="100" t="s">
        <v>2365</v>
      </c>
      <c r="AH2349" s="100" t="s">
        <v>134</v>
      </c>
      <c r="AI2349" s="100" t="s">
        <v>2398</v>
      </c>
      <c r="AJ2349">
        <f t="shared" si="151"/>
        <v>34</v>
      </c>
      <c r="AK2349" t="str">
        <f t="shared" si="149"/>
        <v>Not Include</v>
      </c>
      <c r="AN2349" t="s">
        <v>724</v>
      </c>
    </row>
    <row r="2350" spans="31:40">
      <c r="AE2350" t="str">
        <f t="shared" si="150"/>
        <v>Not includedNot Include35</v>
      </c>
      <c r="AF2350" t="str">
        <f t="shared" si="148"/>
        <v>Not included</v>
      </c>
      <c r="AG2350" s="100" t="s">
        <v>2365</v>
      </c>
      <c r="AH2350" s="100" t="s">
        <v>134</v>
      </c>
      <c r="AI2350" s="100" t="s">
        <v>2399</v>
      </c>
      <c r="AJ2350">
        <f t="shared" si="151"/>
        <v>35</v>
      </c>
      <c r="AK2350" t="str">
        <f t="shared" si="149"/>
        <v>Not Include</v>
      </c>
      <c r="AN2350" t="s">
        <v>724</v>
      </c>
    </row>
    <row r="2351" spans="31:40">
      <c r="AE2351" t="str">
        <f t="shared" si="150"/>
        <v>Not includedNot Include36</v>
      </c>
      <c r="AF2351" t="str">
        <f t="shared" si="148"/>
        <v>Not included</v>
      </c>
      <c r="AG2351" s="100" t="s">
        <v>2365</v>
      </c>
      <c r="AH2351" s="100" t="s">
        <v>134</v>
      </c>
      <c r="AI2351" s="100" t="s">
        <v>2400</v>
      </c>
      <c r="AJ2351">
        <f t="shared" si="151"/>
        <v>36</v>
      </c>
      <c r="AK2351" t="str">
        <f t="shared" si="149"/>
        <v>Not Include</v>
      </c>
      <c r="AN2351" t="s">
        <v>724</v>
      </c>
    </row>
    <row r="2352" spans="31:40">
      <c r="AE2352" t="str">
        <f t="shared" si="150"/>
        <v>Not includedNot Include37</v>
      </c>
      <c r="AF2352" t="str">
        <f t="shared" si="148"/>
        <v>Not included</v>
      </c>
      <c r="AG2352" s="100" t="s">
        <v>2365</v>
      </c>
      <c r="AH2352" s="100" t="s">
        <v>134</v>
      </c>
      <c r="AI2352" s="100" t="s">
        <v>2401</v>
      </c>
      <c r="AJ2352">
        <f t="shared" si="151"/>
        <v>37</v>
      </c>
      <c r="AK2352" t="str">
        <f t="shared" si="149"/>
        <v>Not Include</v>
      </c>
      <c r="AN2352" t="s">
        <v>724</v>
      </c>
    </row>
    <row r="2353" spans="31:40">
      <c r="AE2353" t="str">
        <f t="shared" si="150"/>
        <v>Not includedNot Include38</v>
      </c>
      <c r="AF2353" t="str">
        <f t="shared" si="148"/>
        <v>Not included</v>
      </c>
      <c r="AG2353" s="100" t="s">
        <v>2365</v>
      </c>
      <c r="AH2353" s="100" t="s">
        <v>134</v>
      </c>
      <c r="AI2353" s="100" t="s">
        <v>2402</v>
      </c>
      <c r="AJ2353">
        <f t="shared" si="151"/>
        <v>38</v>
      </c>
      <c r="AK2353" t="str">
        <f t="shared" si="149"/>
        <v>Not Include</v>
      </c>
      <c r="AN2353" t="s">
        <v>724</v>
      </c>
    </row>
    <row r="2354" spans="31:40">
      <c r="AE2354" t="str">
        <f t="shared" si="150"/>
        <v>Not includedNot Include39</v>
      </c>
      <c r="AF2354" t="str">
        <f t="shared" si="148"/>
        <v>Not included</v>
      </c>
      <c r="AG2354" s="100" t="s">
        <v>2365</v>
      </c>
      <c r="AH2354" s="100" t="s">
        <v>134</v>
      </c>
      <c r="AI2354" s="100" t="s">
        <v>2403</v>
      </c>
      <c r="AJ2354">
        <f t="shared" si="151"/>
        <v>39</v>
      </c>
      <c r="AK2354" t="str">
        <f t="shared" si="149"/>
        <v>Not Include</v>
      </c>
      <c r="AN2354" t="s">
        <v>724</v>
      </c>
    </row>
    <row r="2355" spans="31:40">
      <c r="AE2355" t="str">
        <f t="shared" si="150"/>
        <v>Not includedNot Include40</v>
      </c>
      <c r="AF2355" t="str">
        <f t="shared" si="148"/>
        <v>Not included</v>
      </c>
      <c r="AG2355" s="100" t="s">
        <v>2365</v>
      </c>
      <c r="AH2355" s="100" t="s">
        <v>134</v>
      </c>
      <c r="AI2355" s="100" t="s">
        <v>2404</v>
      </c>
      <c r="AJ2355">
        <f t="shared" si="151"/>
        <v>40</v>
      </c>
      <c r="AK2355" t="str">
        <f t="shared" si="149"/>
        <v>Not Include</v>
      </c>
      <c r="AN2355" t="s">
        <v>724</v>
      </c>
    </row>
    <row r="2356" spans="31:40">
      <c r="AE2356" t="str">
        <f t="shared" si="150"/>
        <v>Not includedNot Include41</v>
      </c>
      <c r="AF2356" t="str">
        <f t="shared" si="148"/>
        <v>Not included</v>
      </c>
      <c r="AG2356" s="100" t="s">
        <v>2365</v>
      </c>
      <c r="AH2356" s="100" t="s">
        <v>134</v>
      </c>
      <c r="AI2356" s="100" t="s">
        <v>2405</v>
      </c>
      <c r="AJ2356">
        <f t="shared" si="151"/>
        <v>41</v>
      </c>
      <c r="AK2356" t="str">
        <f t="shared" si="149"/>
        <v>Not Include</v>
      </c>
      <c r="AN2356" t="s">
        <v>724</v>
      </c>
    </row>
    <row r="2357" spans="31:40">
      <c r="AE2357" t="str">
        <f t="shared" si="150"/>
        <v>Not includedNot Include42</v>
      </c>
      <c r="AF2357" t="str">
        <f t="shared" si="148"/>
        <v>Not included</v>
      </c>
      <c r="AG2357" s="100" t="s">
        <v>2365</v>
      </c>
      <c r="AH2357" s="100" t="s">
        <v>134</v>
      </c>
      <c r="AI2357" s="100" t="s">
        <v>2406</v>
      </c>
      <c r="AJ2357">
        <f t="shared" si="151"/>
        <v>42</v>
      </c>
      <c r="AK2357" t="str">
        <f t="shared" si="149"/>
        <v>Not Include</v>
      </c>
      <c r="AN2357" t="s">
        <v>724</v>
      </c>
    </row>
    <row r="2358" spans="31:40">
      <c r="AE2358" t="str">
        <f t="shared" si="150"/>
        <v>Not includedNot Include43</v>
      </c>
      <c r="AF2358" t="str">
        <f t="shared" si="148"/>
        <v>Not included</v>
      </c>
      <c r="AG2358" s="100" t="s">
        <v>2365</v>
      </c>
      <c r="AH2358" s="100" t="s">
        <v>134</v>
      </c>
      <c r="AI2358" s="100" t="s">
        <v>2407</v>
      </c>
      <c r="AJ2358">
        <f t="shared" si="151"/>
        <v>43</v>
      </c>
      <c r="AK2358" t="str">
        <f t="shared" si="149"/>
        <v>Not Include</v>
      </c>
      <c r="AN2358" t="s">
        <v>724</v>
      </c>
    </row>
    <row r="2359" spans="31:40">
      <c r="AE2359" t="str">
        <f t="shared" si="150"/>
        <v>Not includedNot Include44</v>
      </c>
      <c r="AF2359" t="str">
        <f t="shared" si="148"/>
        <v>Not included</v>
      </c>
      <c r="AG2359" s="100" t="s">
        <v>2365</v>
      </c>
      <c r="AH2359" s="100" t="s">
        <v>134</v>
      </c>
      <c r="AI2359" s="100" t="s">
        <v>2408</v>
      </c>
      <c r="AJ2359">
        <f t="shared" si="151"/>
        <v>44</v>
      </c>
      <c r="AK2359" t="str">
        <f t="shared" si="149"/>
        <v>Not Include</v>
      </c>
      <c r="AN2359" t="s">
        <v>724</v>
      </c>
    </row>
    <row r="2360" spans="31:40">
      <c r="AE2360" t="str">
        <f t="shared" si="150"/>
        <v>Not includedNot Include45</v>
      </c>
      <c r="AF2360" t="str">
        <f t="shared" si="148"/>
        <v>Not included</v>
      </c>
      <c r="AG2360" s="100" t="s">
        <v>2365</v>
      </c>
      <c r="AH2360" s="100" t="s">
        <v>134</v>
      </c>
      <c r="AI2360" s="100" t="s">
        <v>2409</v>
      </c>
      <c r="AJ2360">
        <f t="shared" si="151"/>
        <v>45</v>
      </c>
      <c r="AK2360" t="str">
        <f t="shared" si="149"/>
        <v>Not Include</v>
      </c>
      <c r="AN2360" t="s">
        <v>724</v>
      </c>
    </row>
    <row r="2361" spans="31:40">
      <c r="AE2361" t="str">
        <f t="shared" si="150"/>
        <v>Not includedNot Include46</v>
      </c>
      <c r="AF2361" t="str">
        <f t="shared" si="148"/>
        <v>Not included</v>
      </c>
      <c r="AG2361" s="100" t="s">
        <v>2365</v>
      </c>
      <c r="AH2361" s="100" t="s">
        <v>134</v>
      </c>
      <c r="AI2361" s="100" t="s">
        <v>2410</v>
      </c>
      <c r="AJ2361">
        <f t="shared" si="151"/>
        <v>46</v>
      </c>
      <c r="AK2361" t="str">
        <f t="shared" si="149"/>
        <v>Not Include</v>
      </c>
      <c r="AN2361" t="s">
        <v>724</v>
      </c>
    </row>
    <row r="2362" spans="31:40">
      <c r="AE2362" t="str">
        <f t="shared" si="150"/>
        <v>Not includedNot Include47</v>
      </c>
      <c r="AF2362" t="str">
        <f t="shared" si="148"/>
        <v>Not included</v>
      </c>
      <c r="AG2362" s="100" t="s">
        <v>2365</v>
      </c>
      <c r="AH2362" s="100" t="s">
        <v>134</v>
      </c>
      <c r="AI2362" s="100" t="s">
        <v>2411</v>
      </c>
      <c r="AJ2362">
        <f t="shared" si="151"/>
        <v>47</v>
      </c>
      <c r="AK2362" t="str">
        <f t="shared" si="149"/>
        <v>Not Include</v>
      </c>
      <c r="AN2362" t="s">
        <v>724</v>
      </c>
    </row>
    <row r="2363" spans="31:40">
      <c r="AE2363" t="str">
        <f t="shared" si="150"/>
        <v>Not includedNot Include48</v>
      </c>
      <c r="AF2363" t="str">
        <f t="shared" si="148"/>
        <v>Not included</v>
      </c>
      <c r="AG2363" s="100" t="s">
        <v>2365</v>
      </c>
      <c r="AH2363" s="100" t="s">
        <v>134</v>
      </c>
      <c r="AI2363" s="100" t="s">
        <v>2412</v>
      </c>
      <c r="AJ2363">
        <f t="shared" si="151"/>
        <v>48</v>
      </c>
      <c r="AK2363" t="str">
        <f t="shared" si="149"/>
        <v>Not Include</v>
      </c>
      <c r="AN2363" t="s">
        <v>724</v>
      </c>
    </row>
    <row r="2364" spans="31:40">
      <c r="AE2364" t="str">
        <f t="shared" si="150"/>
        <v>Not includedNot Include49</v>
      </c>
      <c r="AF2364" t="str">
        <f t="shared" si="148"/>
        <v>Not included</v>
      </c>
      <c r="AG2364" s="100" t="s">
        <v>2365</v>
      </c>
      <c r="AH2364" s="100" t="s">
        <v>134</v>
      </c>
      <c r="AI2364" s="100" t="s">
        <v>2413</v>
      </c>
      <c r="AJ2364">
        <f t="shared" si="151"/>
        <v>49</v>
      </c>
      <c r="AK2364" t="str">
        <f t="shared" si="149"/>
        <v>Not Include</v>
      </c>
      <c r="AN2364" t="s">
        <v>724</v>
      </c>
    </row>
    <row r="2365" spans="31:40">
      <c r="AE2365" t="str">
        <f t="shared" si="150"/>
        <v>Not includedNot Include50</v>
      </c>
      <c r="AF2365" t="str">
        <f t="shared" si="148"/>
        <v>Not included</v>
      </c>
      <c r="AG2365" s="100" t="s">
        <v>2365</v>
      </c>
      <c r="AH2365" s="100" t="s">
        <v>134</v>
      </c>
      <c r="AI2365" s="100" t="s">
        <v>2414</v>
      </c>
      <c r="AJ2365">
        <f t="shared" si="151"/>
        <v>50</v>
      </c>
      <c r="AK2365" t="str">
        <f t="shared" si="149"/>
        <v>Not Include</v>
      </c>
      <c r="AN2365" t="s">
        <v>724</v>
      </c>
    </row>
    <row r="2366" spans="31:40">
      <c r="AE2366" t="str">
        <f t="shared" si="150"/>
        <v>Not includedNot Include51</v>
      </c>
      <c r="AF2366" t="str">
        <f t="shared" si="148"/>
        <v>Not included</v>
      </c>
      <c r="AG2366" s="100" t="s">
        <v>2365</v>
      </c>
      <c r="AH2366" s="100" t="s">
        <v>134</v>
      </c>
      <c r="AI2366" s="100" t="s">
        <v>2415</v>
      </c>
      <c r="AJ2366">
        <f t="shared" si="151"/>
        <v>51</v>
      </c>
      <c r="AK2366" t="str">
        <f t="shared" si="149"/>
        <v>Not Include</v>
      </c>
      <c r="AN2366" t="s">
        <v>724</v>
      </c>
    </row>
    <row r="2367" spans="31:40">
      <c r="AE2367" t="str">
        <f t="shared" si="150"/>
        <v>Not includedNot Include52</v>
      </c>
      <c r="AF2367" t="str">
        <f t="shared" si="148"/>
        <v>Not included</v>
      </c>
      <c r="AG2367" s="100" t="s">
        <v>2365</v>
      </c>
      <c r="AH2367" s="100" t="s">
        <v>134</v>
      </c>
      <c r="AI2367" s="100" t="s">
        <v>2416</v>
      </c>
      <c r="AJ2367">
        <f t="shared" si="151"/>
        <v>52</v>
      </c>
      <c r="AK2367" t="str">
        <f t="shared" si="149"/>
        <v>Not Include</v>
      </c>
      <c r="AN2367" t="s">
        <v>724</v>
      </c>
    </row>
    <row r="2368" spans="31:40">
      <c r="AE2368" t="str">
        <f t="shared" si="150"/>
        <v>Not includedNot Include53</v>
      </c>
      <c r="AF2368" t="str">
        <f t="shared" si="148"/>
        <v>Not included</v>
      </c>
      <c r="AG2368" s="100" t="s">
        <v>2365</v>
      </c>
      <c r="AH2368" s="100" t="s">
        <v>134</v>
      </c>
      <c r="AI2368" s="100" t="s">
        <v>2417</v>
      </c>
      <c r="AJ2368">
        <f t="shared" si="151"/>
        <v>53</v>
      </c>
      <c r="AK2368" t="str">
        <f t="shared" si="149"/>
        <v>Not Include</v>
      </c>
      <c r="AN2368" t="s">
        <v>724</v>
      </c>
    </row>
    <row r="2369" spans="31:40">
      <c r="AE2369" t="str">
        <f t="shared" si="150"/>
        <v>Not includedNot Include54</v>
      </c>
      <c r="AF2369" t="str">
        <f t="shared" si="148"/>
        <v>Not included</v>
      </c>
      <c r="AG2369" s="100" t="s">
        <v>2365</v>
      </c>
      <c r="AH2369" s="100" t="s">
        <v>134</v>
      </c>
      <c r="AI2369" s="100" t="s">
        <v>2418</v>
      </c>
      <c r="AJ2369">
        <f t="shared" si="151"/>
        <v>54</v>
      </c>
      <c r="AK2369" t="str">
        <f t="shared" si="149"/>
        <v>Not Include</v>
      </c>
      <c r="AN2369" t="s">
        <v>724</v>
      </c>
    </row>
    <row r="2370" spans="31:40">
      <c r="AE2370" t="str">
        <f t="shared" si="150"/>
        <v>Not includedNot Include55</v>
      </c>
      <c r="AF2370" t="str">
        <f t="shared" ref="AF2370:AF2433" si="152">IFERROR(VLOOKUP(AG2370,$Z$4:$AA$17,2,FALSE),"Not included")</f>
        <v>Not included</v>
      </c>
      <c r="AG2370" s="100" t="s">
        <v>2365</v>
      </c>
      <c r="AH2370" s="100" t="s">
        <v>134</v>
      </c>
      <c r="AI2370" s="100" t="s">
        <v>2419</v>
      </c>
      <c r="AJ2370">
        <f t="shared" si="151"/>
        <v>55</v>
      </c>
      <c r="AK2370" t="str">
        <f t="shared" ref="AK2370:AK2433" si="153">IF(AF2370="Not included","Not Include",VLOOKUP(AH2370,$AN$3:$AQ$104,3,FALSE))</f>
        <v>Not Include</v>
      </c>
      <c r="AN2370" t="s">
        <v>724</v>
      </c>
    </row>
    <row r="2371" spans="31:40">
      <c r="AE2371" t="str">
        <f t="shared" ref="AE2371:AE2434" si="154">AF2371&amp;AK2371&amp;AJ2371</f>
        <v>Not includedNot Include56</v>
      </c>
      <c r="AF2371" t="str">
        <f t="shared" si="152"/>
        <v>Not included</v>
      </c>
      <c r="AG2371" s="100" t="s">
        <v>2365</v>
      </c>
      <c r="AH2371" s="100" t="s">
        <v>134</v>
      </c>
      <c r="AI2371" s="100" t="s">
        <v>2420</v>
      </c>
      <c r="AJ2371">
        <f t="shared" ref="AJ2371:AJ2434" si="155">IF(AND(AG2371=AG2370,AH2371=AH2370),AJ2370+1,1)</f>
        <v>56</v>
      </c>
      <c r="AK2371" t="str">
        <f t="shared" si="153"/>
        <v>Not Include</v>
      </c>
      <c r="AN2371" t="s">
        <v>724</v>
      </c>
    </row>
    <row r="2372" spans="31:40">
      <c r="AE2372" t="str">
        <f t="shared" si="154"/>
        <v>Not includedNot Include57</v>
      </c>
      <c r="AF2372" t="str">
        <f t="shared" si="152"/>
        <v>Not included</v>
      </c>
      <c r="AG2372" s="100" t="s">
        <v>2365</v>
      </c>
      <c r="AH2372" s="100" t="s">
        <v>134</v>
      </c>
      <c r="AI2372" s="100" t="s">
        <v>2421</v>
      </c>
      <c r="AJ2372">
        <f t="shared" si="155"/>
        <v>57</v>
      </c>
      <c r="AK2372" t="str">
        <f t="shared" si="153"/>
        <v>Not Include</v>
      </c>
      <c r="AN2372" t="s">
        <v>724</v>
      </c>
    </row>
    <row r="2373" spans="31:40">
      <c r="AE2373" t="str">
        <f t="shared" si="154"/>
        <v>Not includedNot Include58</v>
      </c>
      <c r="AF2373" t="str">
        <f t="shared" si="152"/>
        <v>Not included</v>
      </c>
      <c r="AG2373" s="100" t="s">
        <v>2365</v>
      </c>
      <c r="AH2373" s="100" t="s">
        <v>134</v>
      </c>
      <c r="AI2373" s="100" t="s">
        <v>2422</v>
      </c>
      <c r="AJ2373">
        <f t="shared" si="155"/>
        <v>58</v>
      </c>
      <c r="AK2373" t="str">
        <f t="shared" si="153"/>
        <v>Not Include</v>
      </c>
      <c r="AN2373" t="s">
        <v>724</v>
      </c>
    </row>
    <row r="2374" spans="31:40">
      <c r="AE2374" t="str">
        <f t="shared" si="154"/>
        <v>Not includedNot Include59</v>
      </c>
      <c r="AF2374" t="str">
        <f t="shared" si="152"/>
        <v>Not included</v>
      </c>
      <c r="AG2374" s="100" t="s">
        <v>2365</v>
      </c>
      <c r="AH2374" s="100" t="s">
        <v>134</v>
      </c>
      <c r="AI2374" s="100" t="s">
        <v>2423</v>
      </c>
      <c r="AJ2374">
        <f t="shared" si="155"/>
        <v>59</v>
      </c>
      <c r="AK2374" t="str">
        <f t="shared" si="153"/>
        <v>Not Include</v>
      </c>
      <c r="AN2374" t="s">
        <v>724</v>
      </c>
    </row>
    <row r="2375" spans="31:40">
      <c r="AE2375" t="str">
        <f t="shared" si="154"/>
        <v>Not includedNot Include60</v>
      </c>
      <c r="AF2375" t="str">
        <f t="shared" si="152"/>
        <v>Not included</v>
      </c>
      <c r="AG2375" s="100" t="s">
        <v>2365</v>
      </c>
      <c r="AH2375" s="100" t="s">
        <v>134</v>
      </c>
      <c r="AI2375" s="100" t="s">
        <v>2424</v>
      </c>
      <c r="AJ2375">
        <f t="shared" si="155"/>
        <v>60</v>
      </c>
      <c r="AK2375" t="str">
        <f t="shared" si="153"/>
        <v>Not Include</v>
      </c>
      <c r="AN2375" t="s">
        <v>724</v>
      </c>
    </row>
    <row r="2376" spans="31:40">
      <c r="AE2376" t="str">
        <f t="shared" si="154"/>
        <v>Not includedNot Include61</v>
      </c>
      <c r="AF2376" t="str">
        <f t="shared" si="152"/>
        <v>Not included</v>
      </c>
      <c r="AG2376" s="100" t="s">
        <v>2365</v>
      </c>
      <c r="AH2376" s="100" t="s">
        <v>134</v>
      </c>
      <c r="AI2376" s="100" t="s">
        <v>296</v>
      </c>
      <c r="AJ2376">
        <f t="shared" si="155"/>
        <v>61</v>
      </c>
      <c r="AK2376" t="str">
        <f t="shared" si="153"/>
        <v>Not Include</v>
      </c>
      <c r="AN2376" t="s">
        <v>724</v>
      </c>
    </row>
    <row r="2377" spans="31:40">
      <c r="AE2377" t="str">
        <f t="shared" si="154"/>
        <v>Not includedNot Include62</v>
      </c>
      <c r="AF2377" t="str">
        <f t="shared" si="152"/>
        <v>Not included</v>
      </c>
      <c r="AG2377" s="100" t="s">
        <v>2365</v>
      </c>
      <c r="AH2377" s="100" t="s">
        <v>134</v>
      </c>
      <c r="AI2377" s="100" t="s">
        <v>2425</v>
      </c>
      <c r="AJ2377">
        <f t="shared" si="155"/>
        <v>62</v>
      </c>
      <c r="AK2377" t="str">
        <f t="shared" si="153"/>
        <v>Not Include</v>
      </c>
      <c r="AN2377" t="s">
        <v>724</v>
      </c>
    </row>
    <row r="2378" spans="31:40">
      <c r="AE2378" t="str">
        <f t="shared" si="154"/>
        <v>Not includedNot Include63</v>
      </c>
      <c r="AF2378" t="str">
        <f t="shared" si="152"/>
        <v>Not included</v>
      </c>
      <c r="AG2378" s="100" t="s">
        <v>2365</v>
      </c>
      <c r="AH2378" s="100" t="s">
        <v>134</v>
      </c>
      <c r="AI2378" s="100" t="s">
        <v>2426</v>
      </c>
      <c r="AJ2378">
        <f t="shared" si="155"/>
        <v>63</v>
      </c>
      <c r="AK2378" t="str">
        <f t="shared" si="153"/>
        <v>Not Include</v>
      </c>
      <c r="AN2378" t="s">
        <v>724</v>
      </c>
    </row>
    <row r="2379" spans="31:40">
      <c r="AE2379" t="str">
        <f t="shared" si="154"/>
        <v>Not includedNot Include64</v>
      </c>
      <c r="AF2379" t="str">
        <f t="shared" si="152"/>
        <v>Not included</v>
      </c>
      <c r="AG2379" s="100" t="s">
        <v>2365</v>
      </c>
      <c r="AH2379" s="100" t="s">
        <v>134</v>
      </c>
      <c r="AI2379" s="100" t="s">
        <v>2427</v>
      </c>
      <c r="AJ2379">
        <f t="shared" si="155"/>
        <v>64</v>
      </c>
      <c r="AK2379" t="str">
        <f t="shared" si="153"/>
        <v>Not Include</v>
      </c>
      <c r="AN2379" t="s">
        <v>724</v>
      </c>
    </row>
    <row r="2380" spans="31:40">
      <c r="AE2380" t="str">
        <f t="shared" si="154"/>
        <v>Not includedNot Include65</v>
      </c>
      <c r="AF2380" t="str">
        <f t="shared" si="152"/>
        <v>Not included</v>
      </c>
      <c r="AG2380" s="100" t="s">
        <v>2365</v>
      </c>
      <c r="AH2380" s="100" t="s">
        <v>134</v>
      </c>
      <c r="AI2380" s="100" t="s">
        <v>166</v>
      </c>
      <c r="AJ2380">
        <f t="shared" si="155"/>
        <v>65</v>
      </c>
      <c r="AK2380" t="str">
        <f t="shared" si="153"/>
        <v>Not Include</v>
      </c>
      <c r="AN2380" t="s">
        <v>724</v>
      </c>
    </row>
    <row r="2381" spans="31:40">
      <c r="AE2381" t="str">
        <f t="shared" si="154"/>
        <v>Not includedNot Include66</v>
      </c>
      <c r="AF2381" t="str">
        <f t="shared" si="152"/>
        <v>Not included</v>
      </c>
      <c r="AG2381" s="100" t="s">
        <v>2365</v>
      </c>
      <c r="AH2381" s="100" t="s">
        <v>134</v>
      </c>
      <c r="AI2381" s="100" t="s">
        <v>2428</v>
      </c>
      <c r="AJ2381">
        <f t="shared" si="155"/>
        <v>66</v>
      </c>
      <c r="AK2381" t="str">
        <f t="shared" si="153"/>
        <v>Not Include</v>
      </c>
      <c r="AN2381" t="s">
        <v>724</v>
      </c>
    </row>
    <row r="2382" spans="31:40">
      <c r="AE2382" t="str">
        <f t="shared" si="154"/>
        <v>Not includedNot Include67</v>
      </c>
      <c r="AF2382" t="str">
        <f t="shared" si="152"/>
        <v>Not included</v>
      </c>
      <c r="AG2382" s="100" t="s">
        <v>2365</v>
      </c>
      <c r="AH2382" s="100" t="s">
        <v>134</v>
      </c>
      <c r="AI2382" s="100" t="s">
        <v>2429</v>
      </c>
      <c r="AJ2382">
        <f t="shared" si="155"/>
        <v>67</v>
      </c>
      <c r="AK2382" t="str">
        <f t="shared" si="153"/>
        <v>Not Include</v>
      </c>
      <c r="AN2382" t="s">
        <v>724</v>
      </c>
    </row>
    <row r="2383" spans="31:40">
      <c r="AE2383" t="str">
        <f t="shared" si="154"/>
        <v>Not includedNot Include68</v>
      </c>
      <c r="AF2383" t="str">
        <f t="shared" si="152"/>
        <v>Not included</v>
      </c>
      <c r="AG2383" s="100" t="s">
        <v>2365</v>
      </c>
      <c r="AH2383" s="100" t="s">
        <v>134</v>
      </c>
      <c r="AI2383" s="100" t="s">
        <v>2430</v>
      </c>
      <c r="AJ2383">
        <f t="shared" si="155"/>
        <v>68</v>
      </c>
      <c r="AK2383" t="str">
        <f t="shared" si="153"/>
        <v>Not Include</v>
      </c>
      <c r="AN2383" t="s">
        <v>724</v>
      </c>
    </row>
    <row r="2384" spans="31:40">
      <c r="AE2384" t="str">
        <f t="shared" si="154"/>
        <v>Not includedNot Include69</v>
      </c>
      <c r="AF2384" t="str">
        <f t="shared" si="152"/>
        <v>Not included</v>
      </c>
      <c r="AG2384" s="100" t="s">
        <v>2365</v>
      </c>
      <c r="AH2384" s="100" t="s">
        <v>134</v>
      </c>
      <c r="AI2384" s="100" t="s">
        <v>2431</v>
      </c>
      <c r="AJ2384">
        <f t="shared" si="155"/>
        <v>69</v>
      </c>
      <c r="AK2384" t="str">
        <f t="shared" si="153"/>
        <v>Not Include</v>
      </c>
      <c r="AN2384" t="s">
        <v>724</v>
      </c>
    </row>
    <row r="2385" spans="31:40">
      <c r="AE2385" t="str">
        <f t="shared" si="154"/>
        <v>Not includedNot Include70</v>
      </c>
      <c r="AF2385" t="str">
        <f t="shared" si="152"/>
        <v>Not included</v>
      </c>
      <c r="AG2385" s="100" t="s">
        <v>2365</v>
      </c>
      <c r="AH2385" s="100" t="s">
        <v>134</v>
      </c>
      <c r="AI2385" s="100" t="s">
        <v>2432</v>
      </c>
      <c r="AJ2385">
        <f t="shared" si="155"/>
        <v>70</v>
      </c>
      <c r="AK2385" t="str">
        <f t="shared" si="153"/>
        <v>Not Include</v>
      </c>
      <c r="AN2385" t="s">
        <v>724</v>
      </c>
    </row>
    <row r="2386" spans="31:40">
      <c r="AE2386" t="str">
        <f t="shared" si="154"/>
        <v>Not includedNot Include71</v>
      </c>
      <c r="AF2386" t="str">
        <f t="shared" si="152"/>
        <v>Not included</v>
      </c>
      <c r="AG2386" s="100" t="s">
        <v>2365</v>
      </c>
      <c r="AH2386" s="100" t="s">
        <v>134</v>
      </c>
      <c r="AI2386" s="100" t="s">
        <v>2433</v>
      </c>
      <c r="AJ2386">
        <f t="shared" si="155"/>
        <v>71</v>
      </c>
      <c r="AK2386" t="str">
        <f t="shared" si="153"/>
        <v>Not Include</v>
      </c>
      <c r="AN2386" t="s">
        <v>724</v>
      </c>
    </row>
    <row r="2387" spans="31:40">
      <c r="AE2387" t="str">
        <f t="shared" si="154"/>
        <v>Not includedNot Include72</v>
      </c>
      <c r="AF2387" t="str">
        <f t="shared" si="152"/>
        <v>Not included</v>
      </c>
      <c r="AG2387" s="100" t="s">
        <v>2365</v>
      </c>
      <c r="AH2387" s="100" t="s">
        <v>134</v>
      </c>
      <c r="AI2387" s="100" t="s">
        <v>2434</v>
      </c>
      <c r="AJ2387">
        <f t="shared" si="155"/>
        <v>72</v>
      </c>
      <c r="AK2387" t="str">
        <f t="shared" si="153"/>
        <v>Not Include</v>
      </c>
      <c r="AN2387" t="s">
        <v>724</v>
      </c>
    </row>
    <row r="2388" spans="31:40">
      <c r="AE2388" t="str">
        <f t="shared" si="154"/>
        <v>Not includedNot Include73</v>
      </c>
      <c r="AF2388" t="str">
        <f t="shared" si="152"/>
        <v>Not included</v>
      </c>
      <c r="AG2388" s="100" t="s">
        <v>2365</v>
      </c>
      <c r="AH2388" s="100" t="s">
        <v>134</v>
      </c>
      <c r="AI2388" s="100" t="s">
        <v>2435</v>
      </c>
      <c r="AJ2388">
        <f t="shared" si="155"/>
        <v>73</v>
      </c>
      <c r="AK2388" t="str">
        <f t="shared" si="153"/>
        <v>Not Include</v>
      </c>
      <c r="AN2388" t="s">
        <v>724</v>
      </c>
    </row>
    <row r="2389" spans="31:40">
      <c r="AE2389" t="str">
        <f t="shared" si="154"/>
        <v>Not includedNot Include74</v>
      </c>
      <c r="AF2389" t="str">
        <f t="shared" si="152"/>
        <v>Not included</v>
      </c>
      <c r="AG2389" s="100" t="s">
        <v>2365</v>
      </c>
      <c r="AH2389" s="100" t="s">
        <v>134</v>
      </c>
      <c r="AI2389" s="100" t="s">
        <v>2436</v>
      </c>
      <c r="AJ2389">
        <f t="shared" si="155"/>
        <v>74</v>
      </c>
      <c r="AK2389" t="str">
        <f t="shared" si="153"/>
        <v>Not Include</v>
      </c>
      <c r="AN2389" t="s">
        <v>724</v>
      </c>
    </row>
    <row r="2390" spans="31:40">
      <c r="AE2390" t="str">
        <f t="shared" si="154"/>
        <v>Not includedNot Include75</v>
      </c>
      <c r="AF2390" t="str">
        <f t="shared" si="152"/>
        <v>Not included</v>
      </c>
      <c r="AG2390" s="100" t="s">
        <v>2365</v>
      </c>
      <c r="AH2390" s="100" t="s">
        <v>134</v>
      </c>
      <c r="AI2390" s="100" t="s">
        <v>2437</v>
      </c>
      <c r="AJ2390">
        <f t="shared" si="155"/>
        <v>75</v>
      </c>
      <c r="AK2390" t="str">
        <f t="shared" si="153"/>
        <v>Not Include</v>
      </c>
      <c r="AN2390" t="s">
        <v>724</v>
      </c>
    </row>
    <row r="2391" spans="31:40">
      <c r="AE2391" t="str">
        <f t="shared" si="154"/>
        <v>Not includedNot Include76</v>
      </c>
      <c r="AF2391" t="str">
        <f t="shared" si="152"/>
        <v>Not included</v>
      </c>
      <c r="AG2391" s="100" t="s">
        <v>2365</v>
      </c>
      <c r="AH2391" s="100" t="s">
        <v>134</v>
      </c>
      <c r="AI2391" s="100" t="s">
        <v>2438</v>
      </c>
      <c r="AJ2391">
        <f t="shared" si="155"/>
        <v>76</v>
      </c>
      <c r="AK2391" t="str">
        <f t="shared" si="153"/>
        <v>Not Include</v>
      </c>
      <c r="AN2391" t="s">
        <v>724</v>
      </c>
    </row>
    <row r="2392" spans="31:40">
      <c r="AE2392" t="str">
        <f t="shared" si="154"/>
        <v>Not includedNot Include77</v>
      </c>
      <c r="AF2392" t="str">
        <f t="shared" si="152"/>
        <v>Not included</v>
      </c>
      <c r="AG2392" s="100" t="s">
        <v>2365</v>
      </c>
      <c r="AH2392" s="100" t="s">
        <v>134</v>
      </c>
      <c r="AI2392" s="100" t="s">
        <v>2439</v>
      </c>
      <c r="AJ2392">
        <f t="shared" si="155"/>
        <v>77</v>
      </c>
      <c r="AK2392" t="str">
        <f t="shared" si="153"/>
        <v>Not Include</v>
      </c>
      <c r="AN2392" t="s">
        <v>724</v>
      </c>
    </row>
    <row r="2393" spans="31:40">
      <c r="AE2393" t="str">
        <f t="shared" si="154"/>
        <v>Not includedNot Include78</v>
      </c>
      <c r="AF2393" t="str">
        <f t="shared" si="152"/>
        <v>Not included</v>
      </c>
      <c r="AG2393" s="100" t="s">
        <v>2365</v>
      </c>
      <c r="AH2393" s="100" t="s">
        <v>134</v>
      </c>
      <c r="AI2393" s="100" t="s">
        <v>2440</v>
      </c>
      <c r="AJ2393">
        <f t="shared" si="155"/>
        <v>78</v>
      </c>
      <c r="AK2393" t="str">
        <f t="shared" si="153"/>
        <v>Not Include</v>
      </c>
      <c r="AN2393" t="s">
        <v>724</v>
      </c>
    </row>
    <row r="2394" spans="31:40">
      <c r="AE2394" t="str">
        <f t="shared" si="154"/>
        <v>Not includedNot Include1</v>
      </c>
      <c r="AF2394" t="str">
        <f t="shared" si="152"/>
        <v>Not included</v>
      </c>
      <c r="AG2394" s="100" t="s">
        <v>480</v>
      </c>
      <c r="AH2394" s="100" t="s">
        <v>902</v>
      </c>
      <c r="AI2394" s="100" t="s">
        <v>1430</v>
      </c>
      <c r="AJ2394">
        <f t="shared" si="155"/>
        <v>1</v>
      </c>
      <c r="AK2394" t="str">
        <f t="shared" si="153"/>
        <v>Not Include</v>
      </c>
      <c r="AN2394" t="s">
        <v>724</v>
      </c>
    </row>
    <row r="2395" spans="31:40">
      <c r="AE2395" t="str">
        <f t="shared" si="154"/>
        <v>Not includedNot Include2</v>
      </c>
      <c r="AF2395" t="str">
        <f t="shared" si="152"/>
        <v>Not included</v>
      </c>
      <c r="AG2395" s="100" t="s">
        <v>480</v>
      </c>
      <c r="AH2395" s="100" t="s">
        <v>902</v>
      </c>
      <c r="AI2395" s="100" t="s">
        <v>910</v>
      </c>
      <c r="AJ2395">
        <f t="shared" si="155"/>
        <v>2</v>
      </c>
      <c r="AK2395" t="str">
        <f t="shared" si="153"/>
        <v>Not Include</v>
      </c>
      <c r="AN2395" t="s">
        <v>724</v>
      </c>
    </row>
    <row r="2396" spans="31:40">
      <c r="AE2396" t="str">
        <f t="shared" si="154"/>
        <v>Not includedNot Include3</v>
      </c>
      <c r="AF2396" t="str">
        <f t="shared" si="152"/>
        <v>Not included</v>
      </c>
      <c r="AG2396" s="100" t="s">
        <v>480</v>
      </c>
      <c r="AH2396" s="100" t="s">
        <v>902</v>
      </c>
      <c r="AI2396" s="100" t="s">
        <v>1946</v>
      </c>
      <c r="AJ2396">
        <f t="shared" si="155"/>
        <v>3</v>
      </c>
      <c r="AK2396" t="str">
        <f t="shared" si="153"/>
        <v>Not Include</v>
      </c>
      <c r="AN2396" t="s">
        <v>724</v>
      </c>
    </row>
    <row r="2397" spans="31:40">
      <c r="AE2397" t="str">
        <f t="shared" si="154"/>
        <v>Not includedNot Include4</v>
      </c>
      <c r="AF2397" t="str">
        <f t="shared" si="152"/>
        <v>Not included</v>
      </c>
      <c r="AG2397" s="100" t="s">
        <v>480</v>
      </c>
      <c r="AH2397" s="100" t="s">
        <v>902</v>
      </c>
      <c r="AI2397" s="100" t="s">
        <v>1947</v>
      </c>
      <c r="AJ2397">
        <f t="shared" si="155"/>
        <v>4</v>
      </c>
      <c r="AK2397" t="str">
        <f t="shared" si="153"/>
        <v>Not Include</v>
      </c>
      <c r="AN2397" t="s">
        <v>724</v>
      </c>
    </row>
    <row r="2398" spans="31:40">
      <c r="AE2398" t="str">
        <f t="shared" si="154"/>
        <v>Not includedNot Include5</v>
      </c>
      <c r="AF2398" t="str">
        <f t="shared" si="152"/>
        <v>Not included</v>
      </c>
      <c r="AG2398" s="100" t="s">
        <v>480</v>
      </c>
      <c r="AH2398" s="100" t="s">
        <v>902</v>
      </c>
      <c r="AI2398" s="100" t="s">
        <v>111</v>
      </c>
      <c r="AJ2398">
        <f t="shared" si="155"/>
        <v>5</v>
      </c>
      <c r="AK2398" t="str">
        <f t="shared" si="153"/>
        <v>Not Include</v>
      </c>
      <c r="AN2398" t="s">
        <v>724</v>
      </c>
    </row>
    <row r="2399" spans="31:40">
      <c r="AE2399" t="str">
        <f t="shared" si="154"/>
        <v>Not includedNot Include1</v>
      </c>
      <c r="AF2399" t="str">
        <f t="shared" si="152"/>
        <v>Not included</v>
      </c>
      <c r="AG2399" s="100" t="s">
        <v>481</v>
      </c>
      <c r="AH2399" s="100" t="s">
        <v>911</v>
      </c>
      <c r="AI2399" s="100" t="s">
        <v>1949</v>
      </c>
      <c r="AJ2399">
        <f t="shared" si="155"/>
        <v>1</v>
      </c>
      <c r="AK2399" t="str">
        <f t="shared" si="153"/>
        <v>Not Include</v>
      </c>
      <c r="AN2399" t="s">
        <v>724</v>
      </c>
    </row>
    <row r="2400" spans="31:40">
      <c r="AE2400" t="str">
        <f t="shared" si="154"/>
        <v>Not includedNot Include2</v>
      </c>
      <c r="AF2400" t="str">
        <f t="shared" si="152"/>
        <v>Not included</v>
      </c>
      <c r="AG2400" s="100" t="s">
        <v>481</v>
      </c>
      <c r="AH2400" s="100" t="s">
        <v>911</v>
      </c>
      <c r="AI2400" s="100" t="s">
        <v>1950</v>
      </c>
      <c r="AJ2400">
        <f t="shared" si="155"/>
        <v>2</v>
      </c>
      <c r="AK2400" t="str">
        <f t="shared" si="153"/>
        <v>Not Include</v>
      </c>
      <c r="AN2400" t="s">
        <v>724</v>
      </c>
    </row>
    <row r="2401" spans="31:40">
      <c r="AE2401" t="str">
        <f t="shared" si="154"/>
        <v>Not includedNot Include3</v>
      </c>
      <c r="AF2401" t="str">
        <f t="shared" si="152"/>
        <v>Not included</v>
      </c>
      <c r="AG2401" s="100" t="s">
        <v>481</v>
      </c>
      <c r="AH2401" s="100" t="s">
        <v>911</v>
      </c>
      <c r="AI2401" s="100" t="s">
        <v>1951</v>
      </c>
      <c r="AJ2401">
        <f t="shared" si="155"/>
        <v>3</v>
      </c>
      <c r="AK2401" t="str">
        <f t="shared" si="153"/>
        <v>Not Include</v>
      </c>
      <c r="AN2401" t="s">
        <v>724</v>
      </c>
    </row>
    <row r="2402" spans="31:40">
      <c r="AE2402" t="str">
        <f t="shared" si="154"/>
        <v>Not includedNot Include4</v>
      </c>
      <c r="AF2402" t="str">
        <f t="shared" si="152"/>
        <v>Not included</v>
      </c>
      <c r="AG2402" s="100" t="s">
        <v>481</v>
      </c>
      <c r="AH2402" s="100" t="s">
        <v>911</v>
      </c>
      <c r="AI2402" s="100" t="s">
        <v>1952</v>
      </c>
      <c r="AJ2402">
        <f t="shared" si="155"/>
        <v>4</v>
      </c>
      <c r="AK2402" t="str">
        <f t="shared" si="153"/>
        <v>Not Include</v>
      </c>
      <c r="AN2402" t="s">
        <v>724</v>
      </c>
    </row>
    <row r="2403" spans="31:40">
      <c r="AE2403" t="str">
        <f t="shared" si="154"/>
        <v>Not includedNot Include5</v>
      </c>
      <c r="AF2403" t="str">
        <f t="shared" si="152"/>
        <v>Not included</v>
      </c>
      <c r="AG2403" s="100" t="s">
        <v>481</v>
      </c>
      <c r="AH2403" s="100" t="s">
        <v>911</v>
      </c>
      <c r="AI2403" s="100" t="s">
        <v>1750</v>
      </c>
      <c r="AJ2403">
        <f t="shared" si="155"/>
        <v>5</v>
      </c>
      <c r="AK2403" t="str">
        <f t="shared" si="153"/>
        <v>Not Include</v>
      </c>
      <c r="AN2403" t="s">
        <v>724</v>
      </c>
    </row>
    <row r="2404" spans="31:40">
      <c r="AE2404" t="str">
        <f t="shared" si="154"/>
        <v>Not includedNot Include6</v>
      </c>
      <c r="AF2404" t="str">
        <f t="shared" si="152"/>
        <v>Not included</v>
      </c>
      <c r="AG2404" s="100" t="s">
        <v>481</v>
      </c>
      <c r="AH2404" s="100" t="s">
        <v>911</v>
      </c>
      <c r="AI2404" s="100" t="s">
        <v>1953</v>
      </c>
      <c r="AJ2404">
        <f t="shared" si="155"/>
        <v>6</v>
      </c>
      <c r="AK2404" t="str">
        <f t="shared" si="153"/>
        <v>Not Include</v>
      </c>
      <c r="AN2404" t="s">
        <v>724</v>
      </c>
    </row>
    <row r="2405" spans="31:40">
      <c r="AE2405" t="str">
        <f t="shared" si="154"/>
        <v>Not includedNot Include7</v>
      </c>
      <c r="AF2405" t="str">
        <f t="shared" si="152"/>
        <v>Not included</v>
      </c>
      <c r="AG2405" s="100" t="s">
        <v>481</v>
      </c>
      <c r="AH2405" s="100" t="s">
        <v>911</v>
      </c>
      <c r="AI2405" s="100" t="s">
        <v>737</v>
      </c>
      <c r="AJ2405">
        <f t="shared" si="155"/>
        <v>7</v>
      </c>
      <c r="AK2405" t="str">
        <f t="shared" si="153"/>
        <v>Not Include</v>
      </c>
      <c r="AN2405" t="s">
        <v>724</v>
      </c>
    </row>
    <row r="2406" spans="31:40">
      <c r="AE2406" t="str">
        <f t="shared" si="154"/>
        <v>Not includedNot Include8</v>
      </c>
      <c r="AF2406" t="str">
        <f t="shared" si="152"/>
        <v>Not included</v>
      </c>
      <c r="AG2406" s="100" t="s">
        <v>481</v>
      </c>
      <c r="AH2406" s="100" t="s">
        <v>911</v>
      </c>
      <c r="AI2406" s="100" t="s">
        <v>1954</v>
      </c>
      <c r="AJ2406">
        <f t="shared" si="155"/>
        <v>8</v>
      </c>
      <c r="AK2406" t="str">
        <f t="shared" si="153"/>
        <v>Not Include</v>
      </c>
      <c r="AN2406" t="s">
        <v>724</v>
      </c>
    </row>
    <row r="2407" spans="31:40">
      <c r="AE2407" t="str">
        <f t="shared" si="154"/>
        <v>Not includedNot Include9</v>
      </c>
      <c r="AF2407" t="str">
        <f t="shared" si="152"/>
        <v>Not included</v>
      </c>
      <c r="AG2407" s="100" t="s">
        <v>481</v>
      </c>
      <c r="AH2407" s="100" t="s">
        <v>911</v>
      </c>
      <c r="AI2407" s="100" t="s">
        <v>1955</v>
      </c>
      <c r="AJ2407">
        <f t="shared" si="155"/>
        <v>9</v>
      </c>
      <c r="AK2407" t="str">
        <f t="shared" si="153"/>
        <v>Not Include</v>
      </c>
      <c r="AN2407" t="s">
        <v>724</v>
      </c>
    </row>
    <row r="2408" spans="31:40">
      <c r="AE2408" t="str">
        <f t="shared" si="154"/>
        <v>Not includedNot Include10</v>
      </c>
      <c r="AF2408" t="str">
        <f t="shared" si="152"/>
        <v>Not included</v>
      </c>
      <c r="AG2408" s="100" t="s">
        <v>481</v>
      </c>
      <c r="AH2408" s="100" t="s">
        <v>911</v>
      </c>
      <c r="AI2408" s="100" t="s">
        <v>1956</v>
      </c>
      <c r="AJ2408">
        <f t="shared" si="155"/>
        <v>10</v>
      </c>
      <c r="AK2408" t="str">
        <f t="shared" si="153"/>
        <v>Not Include</v>
      </c>
      <c r="AN2408" t="s">
        <v>724</v>
      </c>
    </row>
    <row r="2409" spans="31:40">
      <c r="AE2409" t="str">
        <f t="shared" si="154"/>
        <v>Not includedNot Include11</v>
      </c>
      <c r="AF2409" t="str">
        <f t="shared" si="152"/>
        <v>Not included</v>
      </c>
      <c r="AG2409" s="100" t="s">
        <v>481</v>
      </c>
      <c r="AH2409" s="100" t="s">
        <v>911</v>
      </c>
      <c r="AI2409" s="100" t="s">
        <v>1957</v>
      </c>
      <c r="AJ2409">
        <f t="shared" si="155"/>
        <v>11</v>
      </c>
      <c r="AK2409" t="str">
        <f t="shared" si="153"/>
        <v>Not Include</v>
      </c>
      <c r="AN2409" t="s">
        <v>724</v>
      </c>
    </row>
    <row r="2410" spans="31:40">
      <c r="AE2410" t="str">
        <f t="shared" si="154"/>
        <v>Not includedNot Include12</v>
      </c>
      <c r="AF2410" t="str">
        <f t="shared" si="152"/>
        <v>Not included</v>
      </c>
      <c r="AG2410" s="100" t="s">
        <v>481</v>
      </c>
      <c r="AH2410" s="100" t="s">
        <v>911</v>
      </c>
      <c r="AI2410" s="100" t="s">
        <v>1958</v>
      </c>
      <c r="AJ2410">
        <f t="shared" si="155"/>
        <v>12</v>
      </c>
      <c r="AK2410" t="str">
        <f t="shared" si="153"/>
        <v>Not Include</v>
      </c>
      <c r="AN2410" t="s">
        <v>724</v>
      </c>
    </row>
    <row r="2411" spans="31:40">
      <c r="AE2411" t="str">
        <f t="shared" si="154"/>
        <v>Not includedNot Include13</v>
      </c>
      <c r="AF2411" t="str">
        <f t="shared" si="152"/>
        <v>Not included</v>
      </c>
      <c r="AG2411" s="100" t="s">
        <v>481</v>
      </c>
      <c r="AH2411" s="100" t="s">
        <v>911</v>
      </c>
      <c r="AI2411" s="100" t="s">
        <v>1959</v>
      </c>
      <c r="AJ2411">
        <f t="shared" si="155"/>
        <v>13</v>
      </c>
      <c r="AK2411" t="str">
        <f t="shared" si="153"/>
        <v>Not Include</v>
      </c>
      <c r="AN2411" t="s">
        <v>724</v>
      </c>
    </row>
    <row r="2412" spans="31:40">
      <c r="AE2412" t="str">
        <f t="shared" si="154"/>
        <v>Not includedNot Include14</v>
      </c>
      <c r="AF2412" t="str">
        <f t="shared" si="152"/>
        <v>Not included</v>
      </c>
      <c r="AG2412" s="100" t="s">
        <v>481</v>
      </c>
      <c r="AH2412" s="100" t="s">
        <v>911</v>
      </c>
      <c r="AI2412" s="100" t="s">
        <v>1418</v>
      </c>
      <c r="AJ2412">
        <f t="shared" si="155"/>
        <v>14</v>
      </c>
      <c r="AK2412" t="str">
        <f t="shared" si="153"/>
        <v>Not Include</v>
      </c>
      <c r="AN2412" t="s">
        <v>724</v>
      </c>
    </row>
    <row r="2413" spans="31:40">
      <c r="AE2413" t="str">
        <f t="shared" si="154"/>
        <v>Not includedNot Include15</v>
      </c>
      <c r="AF2413" t="str">
        <f t="shared" si="152"/>
        <v>Not included</v>
      </c>
      <c r="AG2413" s="100" t="s">
        <v>481</v>
      </c>
      <c r="AH2413" s="100" t="s">
        <v>911</v>
      </c>
      <c r="AI2413" s="100" t="s">
        <v>1961</v>
      </c>
      <c r="AJ2413">
        <f t="shared" si="155"/>
        <v>15</v>
      </c>
      <c r="AK2413" t="str">
        <f t="shared" si="153"/>
        <v>Not Include</v>
      </c>
      <c r="AN2413" t="s">
        <v>724</v>
      </c>
    </row>
    <row r="2414" spans="31:40">
      <c r="AE2414" t="str">
        <f t="shared" si="154"/>
        <v>Not includedNot Include16</v>
      </c>
      <c r="AF2414" t="str">
        <f t="shared" si="152"/>
        <v>Not included</v>
      </c>
      <c r="AG2414" s="100" t="s">
        <v>481</v>
      </c>
      <c r="AH2414" s="100" t="s">
        <v>911</v>
      </c>
      <c r="AI2414" s="100" t="s">
        <v>1962</v>
      </c>
      <c r="AJ2414">
        <f t="shared" si="155"/>
        <v>16</v>
      </c>
      <c r="AK2414" t="str">
        <f t="shared" si="153"/>
        <v>Not Include</v>
      </c>
      <c r="AN2414" t="s">
        <v>724</v>
      </c>
    </row>
    <row r="2415" spans="31:40">
      <c r="AE2415" t="str">
        <f t="shared" si="154"/>
        <v>Not includedNot Include17</v>
      </c>
      <c r="AF2415" t="str">
        <f t="shared" si="152"/>
        <v>Not included</v>
      </c>
      <c r="AG2415" s="100" t="s">
        <v>481</v>
      </c>
      <c r="AH2415" s="100" t="s">
        <v>911</v>
      </c>
      <c r="AI2415" s="100" t="s">
        <v>1964</v>
      </c>
      <c r="AJ2415">
        <f t="shared" si="155"/>
        <v>17</v>
      </c>
      <c r="AK2415" t="str">
        <f t="shared" si="153"/>
        <v>Not Include</v>
      </c>
      <c r="AN2415" t="s">
        <v>724</v>
      </c>
    </row>
    <row r="2416" spans="31:40">
      <c r="AE2416" t="str">
        <f t="shared" si="154"/>
        <v>Not includedNot Include18</v>
      </c>
      <c r="AF2416" t="str">
        <f t="shared" si="152"/>
        <v>Not included</v>
      </c>
      <c r="AG2416" s="100" t="s">
        <v>481</v>
      </c>
      <c r="AH2416" s="100" t="s">
        <v>911</v>
      </c>
      <c r="AI2416" s="100" t="s">
        <v>1965</v>
      </c>
      <c r="AJ2416">
        <f t="shared" si="155"/>
        <v>18</v>
      </c>
      <c r="AK2416" t="str">
        <f t="shared" si="153"/>
        <v>Not Include</v>
      </c>
      <c r="AN2416" t="s">
        <v>724</v>
      </c>
    </row>
    <row r="2417" spans="31:40">
      <c r="AE2417" t="str">
        <f t="shared" si="154"/>
        <v>Not includedNot Include19</v>
      </c>
      <c r="AF2417" t="str">
        <f t="shared" si="152"/>
        <v>Not included</v>
      </c>
      <c r="AG2417" s="100" t="s">
        <v>481</v>
      </c>
      <c r="AH2417" s="100" t="s">
        <v>911</v>
      </c>
      <c r="AI2417" s="100" t="s">
        <v>1019</v>
      </c>
      <c r="AJ2417">
        <f t="shared" si="155"/>
        <v>19</v>
      </c>
      <c r="AK2417" t="str">
        <f t="shared" si="153"/>
        <v>Not Include</v>
      </c>
      <c r="AN2417" t="s">
        <v>724</v>
      </c>
    </row>
    <row r="2418" spans="31:40">
      <c r="AE2418" t="str">
        <f t="shared" si="154"/>
        <v>Not includedNot Include20</v>
      </c>
      <c r="AF2418" t="str">
        <f t="shared" si="152"/>
        <v>Not included</v>
      </c>
      <c r="AG2418" s="100" t="s">
        <v>481</v>
      </c>
      <c r="AH2418" s="100" t="s">
        <v>911</v>
      </c>
      <c r="AI2418" s="100" t="s">
        <v>770</v>
      </c>
      <c r="AJ2418">
        <f t="shared" si="155"/>
        <v>20</v>
      </c>
      <c r="AK2418" t="str">
        <f t="shared" si="153"/>
        <v>Not Include</v>
      </c>
      <c r="AN2418" t="s">
        <v>724</v>
      </c>
    </row>
    <row r="2419" spans="31:40">
      <c r="AE2419" t="str">
        <f t="shared" si="154"/>
        <v>Not includedNot Include21</v>
      </c>
      <c r="AF2419" t="str">
        <f t="shared" si="152"/>
        <v>Not included</v>
      </c>
      <c r="AG2419" s="100" t="s">
        <v>481</v>
      </c>
      <c r="AH2419" s="100" t="s">
        <v>911</v>
      </c>
      <c r="AI2419" s="100" t="s">
        <v>1967</v>
      </c>
      <c r="AJ2419">
        <f t="shared" si="155"/>
        <v>21</v>
      </c>
      <c r="AK2419" t="str">
        <f t="shared" si="153"/>
        <v>Not Include</v>
      </c>
      <c r="AN2419" t="s">
        <v>724</v>
      </c>
    </row>
    <row r="2420" spans="31:40">
      <c r="AE2420" t="str">
        <f t="shared" si="154"/>
        <v>Not includedNot Include22</v>
      </c>
      <c r="AF2420" t="str">
        <f t="shared" si="152"/>
        <v>Not included</v>
      </c>
      <c r="AG2420" s="100" t="s">
        <v>481</v>
      </c>
      <c r="AH2420" s="100" t="s">
        <v>911</v>
      </c>
      <c r="AI2420" s="100" t="s">
        <v>776</v>
      </c>
      <c r="AJ2420">
        <f t="shared" si="155"/>
        <v>22</v>
      </c>
      <c r="AK2420" t="str">
        <f t="shared" si="153"/>
        <v>Not Include</v>
      </c>
      <c r="AN2420" t="s">
        <v>724</v>
      </c>
    </row>
    <row r="2421" spans="31:40">
      <c r="AE2421" t="str">
        <f t="shared" si="154"/>
        <v>Not includedNot Include23</v>
      </c>
      <c r="AF2421" t="str">
        <f t="shared" si="152"/>
        <v>Not included</v>
      </c>
      <c r="AG2421" s="100" t="s">
        <v>481</v>
      </c>
      <c r="AH2421" s="100" t="s">
        <v>911</v>
      </c>
      <c r="AI2421" s="100" t="s">
        <v>1969</v>
      </c>
      <c r="AJ2421">
        <f t="shared" si="155"/>
        <v>23</v>
      </c>
      <c r="AK2421" t="str">
        <f t="shared" si="153"/>
        <v>Not Include</v>
      </c>
      <c r="AN2421" t="s">
        <v>724</v>
      </c>
    </row>
    <row r="2422" spans="31:40">
      <c r="AE2422" t="str">
        <f t="shared" si="154"/>
        <v>Not includedNot Include24</v>
      </c>
      <c r="AF2422" t="str">
        <f t="shared" si="152"/>
        <v>Not included</v>
      </c>
      <c r="AG2422" s="100" t="s">
        <v>481</v>
      </c>
      <c r="AH2422" s="100" t="s">
        <v>911</v>
      </c>
      <c r="AI2422" s="100" t="s">
        <v>1971</v>
      </c>
      <c r="AJ2422">
        <f t="shared" si="155"/>
        <v>24</v>
      </c>
      <c r="AK2422" t="str">
        <f t="shared" si="153"/>
        <v>Not Include</v>
      </c>
      <c r="AN2422" t="s">
        <v>724</v>
      </c>
    </row>
    <row r="2423" spans="31:40">
      <c r="AE2423" t="str">
        <f t="shared" si="154"/>
        <v>Not includedNot Include25</v>
      </c>
      <c r="AF2423" t="str">
        <f t="shared" si="152"/>
        <v>Not included</v>
      </c>
      <c r="AG2423" s="100" t="s">
        <v>481</v>
      </c>
      <c r="AH2423" s="100" t="s">
        <v>911</v>
      </c>
      <c r="AI2423" s="100" t="s">
        <v>332</v>
      </c>
      <c r="AJ2423">
        <f t="shared" si="155"/>
        <v>25</v>
      </c>
      <c r="AK2423" t="str">
        <f t="shared" si="153"/>
        <v>Not Include</v>
      </c>
      <c r="AN2423" t="s">
        <v>724</v>
      </c>
    </row>
    <row r="2424" spans="31:40">
      <c r="AE2424" t="str">
        <f t="shared" si="154"/>
        <v>Not includedNot Include26</v>
      </c>
      <c r="AF2424" t="str">
        <f t="shared" si="152"/>
        <v>Not included</v>
      </c>
      <c r="AG2424" s="100" t="s">
        <v>481</v>
      </c>
      <c r="AH2424" s="100" t="s">
        <v>911</v>
      </c>
      <c r="AI2424" s="100" t="s">
        <v>788</v>
      </c>
      <c r="AJ2424">
        <f t="shared" si="155"/>
        <v>26</v>
      </c>
      <c r="AK2424" t="str">
        <f t="shared" si="153"/>
        <v>Not Include</v>
      </c>
      <c r="AN2424" t="s">
        <v>724</v>
      </c>
    </row>
    <row r="2425" spans="31:40">
      <c r="AE2425" t="str">
        <f t="shared" si="154"/>
        <v>Not includedNot Include27</v>
      </c>
      <c r="AF2425" t="str">
        <f t="shared" si="152"/>
        <v>Not included</v>
      </c>
      <c r="AG2425" s="100" t="s">
        <v>481</v>
      </c>
      <c r="AH2425" s="100" t="s">
        <v>911</v>
      </c>
      <c r="AI2425" s="100" t="s">
        <v>1974</v>
      </c>
      <c r="AJ2425">
        <f t="shared" si="155"/>
        <v>27</v>
      </c>
      <c r="AK2425" t="str">
        <f t="shared" si="153"/>
        <v>Not Include</v>
      </c>
      <c r="AN2425" t="s">
        <v>724</v>
      </c>
    </row>
    <row r="2426" spans="31:40">
      <c r="AE2426" t="str">
        <f t="shared" si="154"/>
        <v>Not includedNot Include1</v>
      </c>
      <c r="AF2426" t="str">
        <f t="shared" si="152"/>
        <v>Not included</v>
      </c>
      <c r="AG2426" s="100" t="s">
        <v>481</v>
      </c>
      <c r="AH2426" s="100" t="s">
        <v>739</v>
      </c>
      <c r="AI2426" s="100" t="s">
        <v>1948</v>
      </c>
      <c r="AJ2426">
        <f t="shared" si="155"/>
        <v>1</v>
      </c>
      <c r="AK2426" t="str">
        <f t="shared" si="153"/>
        <v>Not Include</v>
      </c>
      <c r="AN2426" t="s">
        <v>724</v>
      </c>
    </row>
    <row r="2427" spans="31:40">
      <c r="AE2427" t="str">
        <f t="shared" si="154"/>
        <v>Not includedNot Include2</v>
      </c>
      <c r="AF2427" t="str">
        <f t="shared" si="152"/>
        <v>Not included</v>
      </c>
      <c r="AG2427" s="100" t="s">
        <v>481</v>
      </c>
      <c r="AH2427" s="100" t="s">
        <v>739</v>
      </c>
      <c r="AI2427" s="100" t="s">
        <v>1231</v>
      </c>
      <c r="AJ2427">
        <f t="shared" si="155"/>
        <v>2</v>
      </c>
      <c r="AK2427" t="str">
        <f t="shared" si="153"/>
        <v>Not Include</v>
      </c>
      <c r="AN2427" t="s">
        <v>724</v>
      </c>
    </row>
    <row r="2428" spans="31:40">
      <c r="AE2428" t="str">
        <f t="shared" si="154"/>
        <v>Not includedNot Include3</v>
      </c>
      <c r="AF2428" t="str">
        <f t="shared" si="152"/>
        <v>Not included</v>
      </c>
      <c r="AG2428" s="100" t="s">
        <v>481</v>
      </c>
      <c r="AH2428" s="100" t="s">
        <v>739</v>
      </c>
      <c r="AI2428" s="100" t="s">
        <v>740</v>
      </c>
      <c r="AJ2428">
        <f t="shared" si="155"/>
        <v>3</v>
      </c>
      <c r="AK2428" t="str">
        <f t="shared" si="153"/>
        <v>Not Include</v>
      </c>
      <c r="AN2428" t="s">
        <v>724</v>
      </c>
    </row>
    <row r="2429" spans="31:40">
      <c r="AE2429" t="str">
        <f t="shared" si="154"/>
        <v>Not includedNot Include4</v>
      </c>
      <c r="AF2429" t="str">
        <f t="shared" si="152"/>
        <v>Not included</v>
      </c>
      <c r="AG2429" s="100" t="s">
        <v>481</v>
      </c>
      <c r="AH2429" s="100" t="s">
        <v>739</v>
      </c>
      <c r="AI2429" s="100" t="s">
        <v>1923</v>
      </c>
      <c r="AJ2429">
        <f t="shared" si="155"/>
        <v>4</v>
      </c>
      <c r="AK2429" t="str">
        <f t="shared" si="153"/>
        <v>Not Include</v>
      </c>
      <c r="AN2429" t="s">
        <v>724</v>
      </c>
    </row>
    <row r="2430" spans="31:40">
      <c r="AE2430" t="str">
        <f t="shared" si="154"/>
        <v>Not includedNot Include5</v>
      </c>
      <c r="AF2430" t="str">
        <f t="shared" si="152"/>
        <v>Not included</v>
      </c>
      <c r="AG2430" s="100" t="s">
        <v>481</v>
      </c>
      <c r="AH2430" s="100" t="s">
        <v>739</v>
      </c>
      <c r="AI2430" s="100" t="s">
        <v>1960</v>
      </c>
      <c r="AJ2430">
        <f t="shared" si="155"/>
        <v>5</v>
      </c>
      <c r="AK2430" t="str">
        <f t="shared" si="153"/>
        <v>Not Include</v>
      </c>
      <c r="AN2430" t="s">
        <v>724</v>
      </c>
    </row>
    <row r="2431" spans="31:40">
      <c r="AE2431" t="str">
        <f t="shared" si="154"/>
        <v>Not includedNot Include6</v>
      </c>
      <c r="AF2431" t="str">
        <f t="shared" si="152"/>
        <v>Not included</v>
      </c>
      <c r="AG2431" s="100" t="s">
        <v>481</v>
      </c>
      <c r="AH2431" s="100" t="s">
        <v>739</v>
      </c>
      <c r="AI2431" s="100" t="s">
        <v>901</v>
      </c>
      <c r="AJ2431">
        <f t="shared" si="155"/>
        <v>6</v>
      </c>
      <c r="AK2431" t="str">
        <f t="shared" si="153"/>
        <v>Not Include</v>
      </c>
      <c r="AN2431" t="s">
        <v>724</v>
      </c>
    </row>
    <row r="2432" spans="31:40">
      <c r="AE2432" t="str">
        <f t="shared" si="154"/>
        <v>Not includedNot Include7</v>
      </c>
      <c r="AF2432" t="str">
        <f t="shared" si="152"/>
        <v>Not included</v>
      </c>
      <c r="AG2432" s="100" t="s">
        <v>481</v>
      </c>
      <c r="AH2432" s="100" t="s">
        <v>739</v>
      </c>
      <c r="AI2432" s="100" t="s">
        <v>1963</v>
      </c>
      <c r="AJ2432">
        <f t="shared" si="155"/>
        <v>7</v>
      </c>
      <c r="AK2432" t="str">
        <f t="shared" si="153"/>
        <v>Not Include</v>
      </c>
      <c r="AN2432" t="s">
        <v>724</v>
      </c>
    </row>
    <row r="2433" spans="31:40">
      <c r="AE2433" t="str">
        <f t="shared" si="154"/>
        <v>Not includedNot Include8</v>
      </c>
      <c r="AF2433" t="str">
        <f t="shared" si="152"/>
        <v>Not included</v>
      </c>
      <c r="AG2433" s="100" t="s">
        <v>481</v>
      </c>
      <c r="AH2433" s="100" t="s">
        <v>739</v>
      </c>
      <c r="AI2433" s="100" t="s">
        <v>1254</v>
      </c>
      <c r="AJ2433">
        <f t="shared" si="155"/>
        <v>8</v>
      </c>
      <c r="AK2433" t="str">
        <f t="shared" si="153"/>
        <v>Not Include</v>
      </c>
      <c r="AN2433" t="s">
        <v>724</v>
      </c>
    </row>
    <row r="2434" spans="31:40">
      <c r="AE2434" t="str">
        <f t="shared" si="154"/>
        <v>Not includedNot Include9</v>
      </c>
      <c r="AF2434" t="str">
        <f t="shared" ref="AF2434:AF2497" si="156">IFERROR(VLOOKUP(AG2434,$Z$4:$AA$17,2,FALSE),"Not included")</f>
        <v>Not included</v>
      </c>
      <c r="AG2434" s="100" t="s">
        <v>481</v>
      </c>
      <c r="AH2434" s="100" t="s">
        <v>739</v>
      </c>
      <c r="AI2434" s="100" t="s">
        <v>1966</v>
      </c>
      <c r="AJ2434">
        <f t="shared" si="155"/>
        <v>9</v>
      </c>
      <c r="AK2434" t="str">
        <f t="shared" ref="AK2434:AK2497" si="157">IF(AF2434="Not included","Not Include",VLOOKUP(AH2434,$AN$3:$AQ$104,3,FALSE))</f>
        <v>Not Include</v>
      </c>
      <c r="AN2434" t="s">
        <v>724</v>
      </c>
    </row>
    <row r="2435" spans="31:40">
      <c r="AE2435" t="str">
        <f t="shared" ref="AE2435:AE2498" si="158">AF2435&amp;AK2435&amp;AJ2435</f>
        <v>Not includedNot Include10</v>
      </c>
      <c r="AF2435" t="str">
        <f t="shared" si="156"/>
        <v>Not included</v>
      </c>
      <c r="AG2435" s="100" t="s">
        <v>481</v>
      </c>
      <c r="AH2435" s="100" t="s">
        <v>739</v>
      </c>
      <c r="AI2435" s="100" t="s">
        <v>1668</v>
      </c>
      <c r="AJ2435">
        <f t="shared" ref="AJ2435:AJ2498" si="159">IF(AND(AG2435=AG2434,AH2435=AH2434),AJ2434+1,1)</f>
        <v>10</v>
      </c>
      <c r="AK2435" t="str">
        <f t="shared" si="157"/>
        <v>Not Include</v>
      </c>
      <c r="AN2435" t="s">
        <v>724</v>
      </c>
    </row>
    <row r="2436" spans="31:40">
      <c r="AE2436" t="str">
        <f t="shared" si="158"/>
        <v>Not includedNot Include11</v>
      </c>
      <c r="AF2436" t="str">
        <f t="shared" si="156"/>
        <v>Not included</v>
      </c>
      <c r="AG2436" s="100" t="s">
        <v>481</v>
      </c>
      <c r="AH2436" s="100" t="s">
        <v>739</v>
      </c>
      <c r="AI2436" s="100" t="s">
        <v>1024</v>
      </c>
      <c r="AJ2436">
        <f t="shared" si="159"/>
        <v>11</v>
      </c>
      <c r="AK2436" t="str">
        <f t="shared" si="157"/>
        <v>Not Include</v>
      </c>
      <c r="AN2436" t="s">
        <v>724</v>
      </c>
    </row>
    <row r="2437" spans="31:40">
      <c r="AE2437" t="str">
        <f t="shared" si="158"/>
        <v>Not includedNot Include12</v>
      </c>
      <c r="AF2437" t="str">
        <f t="shared" si="156"/>
        <v>Not included</v>
      </c>
      <c r="AG2437" s="100" t="s">
        <v>481</v>
      </c>
      <c r="AH2437" s="100" t="s">
        <v>739</v>
      </c>
      <c r="AI2437" s="100" t="s">
        <v>1968</v>
      </c>
      <c r="AJ2437">
        <f t="shared" si="159"/>
        <v>12</v>
      </c>
      <c r="AK2437" t="str">
        <f t="shared" si="157"/>
        <v>Not Include</v>
      </c>
      <c r="AN2437" t="s">
        <v>724</v>
      </c>
    </row>
    <row r="2438" spans="31:40">
      <c r="AE2438" t="str">
        <f t="shared" si="158"/>
        <v>Not includedNot Include13</v>
      </c>
      <c r="AF2438" t="str">
        <f t="shared" si="156"/>
        <v>Not included</v>
      </c>
      <c r="AG2438" s="100" t="s">
        <v>481</v>
      </c>
      <c r="AH2438" s="100" t="s">
        <v>739</v>
      </c>
      <c r="AI2438" s="100" t="s">
        <v>1970</v>
      </c>
      <c r="AJ2438">
        <f t="shared" si="159"/>
        <v>13</v>
      </c>
      <c r="AK2438" t="str">
        <f t="shared" si="157"/>
        <v>Not Include</v>
      </c>
      <c r="AN2438" t="s">
        <v>724</v>
      </c>
    </row>
    <row r="2439" spans="31:40">
      <c r="AE2439" t="str">
        <f t="shared" si="158"/>
        <v>Not includedNot Include14</v>
      </c>
      <c r="AF2439" t="str">
        <f t="shared" si="156"/>
        <v>Not included</v>
      </c>
      <c r="AG2439" s="100" t="s">
        <v>481</v>
      </c>
      <c r="AH2439" s="100" t="s">
        <v>739</v>
      </c>
      <c r="AI2439" s="100" t="s">
        <v>1032</v>
      </c>
      <c r="AJ2439">
        <f t="shared" si="159"/>
        <v>14</v>
      </c>
      <c r="AK2439" t="str">
        <f t="shared" si="157"/>
        <v>Not Include</v>
      </c>
      <c r="AN2439" t="s">
        <v>724</v>
      </c>
    </row>
    <row r="2440" spans="31:40">
      <c r="AE2440" t="str">
        <f t="shared" si="158"/>
        <v>Not includedNot Include15</v>
      </c>
      <c r="AF2440" t="str">
        <f t="shared" si="156"/>
        <v>Not included</v>
      </c>
      <c r="AG2440" s="100" t="s">
        <v>481</v>
      </c>
      <c r="AH2440" s="100" t="s">
        <v>739</v>
      </c>
      <c r="AI2440" s="100" t="s">
        <v>782</v>
      </c>
      <c r="AJ2440">
        <f t="shared" si="159"/>
        <v>15</v>
      </c>
      <c r="AK2440" t="str">
        <f t="shared" si="157"/>
        <v>Not Include</v>
      </c>
      <c r="AN2440" t="s">
        <v>724</v>
      </c>
    </row>
    <row r="2441" spans="31:40">
      <c r="AE2441" t="str">
        <f t="shared" si="158"/>
        <v>Not includedNot Include16</v>
      </c>
      <c r="AF2441" t="str">
        <f t="shared" si="156"/>
        <v>Not included</v>
      </c>
      <c r="AG2441" s="100" t="s">
        <v>481</v>
      </c>
      <c r="AH2441" s="100" t="s">
        <v>739</v>
      </c>
      <c r="AI2441" s="100" t="s">
        <v>1972</v>
      </c>
      <c r="AJ2441">
        <f t="shared" si="159"/>
        <v>16</v>
      </c>
      <c r="AK2441" t="str">
        <f t="shared" si="157"/>
        <v>Not Include</v>
      </c>
      <c r="AN2441" t="s">
        <v>724</v>
      </c>
    </row>
    <row r="2442" spans="31:40">
      <c r="AE2442" t="str">
        <f t="shared" si="158"/>
        <v>Not includedNot Include17</v>
      </c>
      <c r="AF2442" t="str">
        <f t="shared" si="156"/>
        <v>Not included</v>
      </c>
      <c r="AG2442" s="100" t="s">
        <v>481</v>
      </c>
      <c r="AH2442" s="100" t="s">
        <v>739</v>
      </c>
      <c r="AI2442" s="100" t="s">
        <v>1973</v>
      </c>
      <c r="AJ2442">
        <f t="shared" si="159"/>
        <v>17</v>
      </c>
      <c r="AK2442" t="str">
        <f t="shared" si="157"/>
        <v>Not Include</v>
      </c>
      <c r="AN2442" t="s">
        <v>724</v>
      </c>
    </row>
    <row r="2443" spans="31:40">
      <c r="AE2443" t="str">
        <f t="shared" si="158"/>
        <v>Not includedNot Include18</v>
      </c>
      <c r="AF2443" t="str">
        <f t="shared" si="156"/>
        <v>Not included</v>
      </c>
      <c r="AG2443" s="100" t="s">
        <v>481</v>
      </c>
      <c r="AH2443" s="100" t="s">
        <v>739</v>
      </c>
      <c r="AI2443" s="100" t="s">
        <v>370</v>
      </c>
      <c r="AJ2443">
        <f t="shared" si="159"/>
        <v>18</v>
      </c>
      <c r="AK2443" t="str">
        <f t="shared" si="157"/>
        <v>Not Include</v>
      </c>
      <c r="AN2443" t="s">
        <v>724</v>
      </c>
    </row>
    <row r="2444" spans="31:40">
      <c r="AE2444" t="str">
        <f t="shared" si="158"/>
        <v>Not includedNot Include19</v>
      </c>
      <c r="AF2444" t="str">
        <f t="shared" si="156"/>
        <v>Not included</v>
      </c>
      <c r="AG2444" s="100" t="s">
        <v>481</v>
      </c>
      <c r="AH2444" s="100" t="s">
        <v>739</v>
      </c>
      <c r="AI2444" s="100" t="s">
        <v>1410</v>
      </c>
      <c r="AJ2444">
        <f t="shared" si="159"/>
        <v>19</v>
      </c>
      <c r="AK2444" t="str">
        <f t="shared" si="157"/>
        <v>Not Include</v>
      </c>
      <c r="AN2444" t="s">
        <v>724</v>
      </c>
    </row>
    <row r="2445" spans="31:40">
      <c r="AE2445" t="str">
        <f t="shared" si="158"/>
        <v>South_DakotaChadron Arch1</v>
      </c>
      <c r="AF2445" t="str">
        <f t="shared" si="156"/>
        <v>South_Dakota</v>
      </c>
      <c r="AG2445" s="100" t="s">
        <v>123</v>
      </c>
      <c r="AH2445" s="100" t="s">
        <v>188</v>
      </c>
      <c r="AI2445" s="100" t="s">
        <v>1627</v>
      </c>
      <c r="AJ2445">
        <f t="shared" si="159"/>
        <v>1</v>
      </c>
      <c r="AK2445" t="str">
        <f t="shared" si="157"/>
        <v>Chadron Arch</v>
      </c>
      <c r="AN2445" t="s">
        <v>724</v>
      </c>
    </row>
    <row r="2446" spans="31:40">
      <c r="AE2446" t="str">
        <f t="shared" si="158"/>
        <v>South_DakotaPowder River1</v>
      </c>
      <c r="AF2446" t="str">
        <f t="shared" si="156"/>
        <v>South_Dakota</v>
      </c>
      <c r="AG2446" s="100" t="s">
        <v>123</v>
      </c>
      <c r="AH2446" s="100" t="s">
        <v>639</v>
      </c>
      <c r="AI2446" s="100" t="s">
        <v>319</v>
      </c>
      <c r="AJ2446">
        <f t="shared" si="159"/>
        <v>1</v>
      </c>
      <c r="AK2446" t="str">
        <f t="shared" si="157"/>
        <v>Powder River</v>
      </c>
      <c r="AN2446" t="s">
        <v>724</v>
      </c>
    </row>
    <row r="2447" spans="31:40">
      <c r="AE2447" t="str">
        <f t="shared" si="158"/>
        <v>South_DakotaPowder River2</v>
      </c>
      <c r="AF2447" t="str">
        <f t="shared" si="156"/>
        <v>South_Dakota</v>
      </c>
      <c r="AG2447" s="100" t="s">
        <v>123</v>
      </c>
      <c r="AH2447" s="100" t="s">
        <v>639</v>
      </c>
      <c r="AI2447" s="100" t="s">
        <v>386</v>
      </c>
      <c r="AJ2447">
        <f t="shared" si="159"/>
        <v>2</v>
      </c>
      <c r="AK2447" t="str">
        <f t="shared" si="157"/>
        <v>Powder River</v>
      </c>
      <c r="AN2447" t="s">
        <v>724</v>
      </c>
    </row>
    <row r="2448" spans="31:40">
      <c r="AE2448" t="str">
        <f t="shared" si="158"/>
        <v>South_DakotaSioux Uplift1</v>
      </c>
      <c r="AF2448" t="str">
        <f t="shared" si="156"/>
        <v>South_Dakota</v>
      </c>
      <c r="AG2448" s="100" t="s">
        <v>123</v>
      </c>
      <c r="AH2448" s="100" t="s">
        <v>189</v>
      </c>
      <c r="AI2448" s="100" t="s">
        <v>1975</v>
      </c>
      <c r="AJ2448">
        <f t="shared" si="159"/>
        <v>1</v>
      </c>
      <c r="AK2448" t="str">
        <f t="shared" si="157"/>
        <v>Sioux Uplift</v>
      </c>
      <c r="AN2448" t="s">
        <v>724</v>
      </c>
    </row>
    <row r="2449" spans="31:40">
      <c r="AE2449" t="str">
        <f t="shared" si="158"/>
        <v>South_DakotaSioux Uplift2</v>
      </c>
      <c r="AF2449" t="str">
        <f t="shared" si="156"/>
        <v>South_Dakota</v>
      </c>
      <c r="AG2449" s="100" t="s">
        <v>123</v>
      </c>
      <c r="AH2449" s="100" t="s">
        <v>189</v>
      </c>
      <c r="AI2449" s="100" t="s">
        <v>1976</v>
      </c>
      <c r="AJ2449">
        <f t="shared" si="159"/>
        <v>2</v>
      </c>
      <c r="AK2449" t="str">
        <f t="shared" si="157"/>
        <v>Sioux Uplift</v>
      </c>
      <c r="AN2449" t="s">
        <v>724</v>
      </c>
    </row>
    <row r="2450" spans="31:40">
      <c r="AE2450" t="str">
        <f t="shared" si="158"/>
        <v>South_DakotaSioux Uplift3</v>
      </c>
      <c r="AF2450" t="str">
        <f t="shared" si="156"/>
        <v>South_Dakota</v>
      </c>
      <c r="AG2450" s="100" t="s">
        <v>123</v>
      </c>
      <c r="AH2450" s="100" t="s">
        <v>189</v>
      </c>
      <c r="AI2450" s="100" t="s">
        <v>1977</v>
      </c>
      <c r="AJ2450">
        <f t="shared" si="159"/>
        <v>3</v>
      </c>
      <c r="AK2450" t="str">
        <f t="shared" si="157"/>
        <v>Sioux Uplift</v>
      </c>
      <c r="AN2450" t="s">
        <v>724</v>
      </c>
    </row>
    <row r="2451" spans="31:40">
      <c r="AE2451" t="str">
        <f t="shared" si="158"/>
        <v>South_DakotaSioux Uplift4</v>
      </c>
      <c r="AF2451" t="str">
        <f t="shared" si="156"/>
        <v>South_Dakota</v>
      </c>
      <c r="AG2451" s="100" t="s">
        <v>123</v>
      </c>
      <c r="AH2451" s="100" t="s">
        <v>189</v>
      </c>
      <c r="AI2451" s="100" t="s">
        <v>1978</v>
      </c>
      <c r="AJ2451">
        <f t="shared" si="159"/>
        <v>4</v>
      </c>
      <c r="AK2451" t="str">
        <f t="shared" si="157"/>
        <v>Sioux Uplift</v>
      </c>
      <c r="AN2451" t="s">
        <v>724</v>
      </c>
    </row>
    <row r="2452" spans="31:40">
      <c r="AE2452" t="str">
        <f t="shared" si="158"/>
        <v>South_DakotaSioux Uplift5</v>
      </c>
      <c r="AF2452" t="str">
        <f t="shared" si="156"/>
        <v>South_Dakota</v>
      </c>
      <c r="AG2452" s="100" t="s">
        <v>123</v>
      </c>
      <c r="AH2452" s="100" t="s">
        <v>189</v>
      </c>
      <c r="AI2452" s="100" t="s">
        <v>1979</v>
      </c>
      <c r="AJ2452">
        <f t="shared" si="159"/>
        <v>5</v>
      </c>
      <c r="AK2452" t="str">
        <f t="shared" si="157"/>
        <v>Sioux Uplift</v>
      </c>
      <c r="AN2452" t="s">
        <v>724</v>
      </c>
    </row>
    <row r="2453" spans="31:40">
      <c r="AE2453" t="str">
        <f t="shared" si="158"/>
        <v>South_DakotaSioux Uplift6</v>
      </c>
      <c r="AF2453" t="str">
        <f t="shared" si="156"/>
        <v>South_Dakota</v>
      </c>
      <c r="AG2453" s="100" t="s">
        <v>123</v>
      </c>
      <c r="AH2453" s="100" t="s">
        <v>189</v>
      </c>
      <c r="AI2453" s="100" t="s">
        <v>1096</v>
      </c>
      <c r="AJ2453">
        <f t="shared" si="159"/>
        <v>6</v>
      </c>
      <c r="AK2453" t="str">
        <f t="shared" si="157"/>
        <v>Sioux Uplift</v>
      </c>
      <c r="AN2453" t="s">
        <v>724</v>
      </c>
    </row>
    <row r="2454" spans="31:40">
      <c r="AE2454" t="str">
        <f t="shared" si="158"/>
        <v>South_DakotaSioux Uplift7</v>
      </c>
      <c r="AF2454" t="str">
        <f t="shared" si="156"/>
        <v>South_Dakota</v>
      </c>
      <c r="AG2454" s="100" t="s">
        <v>123</v>
      </c>
      <c r="AH2454" s="100" t="s">
        <v>189</v>
      </c>
      <c r="AI2454" s="100" t="s">
        <v>1980</v>
      </c>
      <c r="AJ2454">
        <f t="shared" si="159"/>
        <v>7</v>
      </c>
      <c r="AK2454" t="str">
        <f t="shared" si="157"/>
        <v>Sioux Uplift</v>
      </c>
      <c r="AN2454" t="s">
        <v>724</v>
      </c>
    </row>
    <row r="2455" spans="31:40">
      <c r="AE2455" t="str">
        <f t="shared" si="158"/>
        <v>South_DakotaSioux Uplift8</v>
      </c>
      <c r="AF2455" t="str">
        <f t="shared" si="156"/>
        <v>South_Dakota</v>
      </c>
      <c r="AG2455" s="100" t="s">
        <v>123</v>
      </c>
      <c r="AH2455" s="100" t="s">
        <v>189</v>
      </c>
      <c r="AI2455" s="100" t="s">
        <v>1649</v>
      </c>
      <c r="AJ2455">
        <f t="shared" si="159"/>
        <v>8</v>
      </c>
      <c r="AK2455" t="str">
        <f t="shared" si="157"/>
        <v>Sioux Uplift</v>
      </c>
      <c r="AN2455" t="s">
        <v>724</v>
      </c>
    </row>
    <row r="2456" spans="31:40">
      <c r="AE2456" t="str">
        <f t="shared" si="158"/>
        <v>South_DakotaSioux Uplift9</v>
      </c>
      <c r="AF2456" t="str">
        <f t="shared" si="156"/>
        <v>South_Dakota</v>
      </c>
      <c r="AG2456" s="100" t="s">
        <v>123</v>
      </c>
      <c r="AH2456" s="100" t="s">
        <v>189</v>
      </c>
      <c r="AI2456" s="100" t="s">
        <v>1981</v>
      </c>
      <c r="AJ2456">
        <f t="shared" si="159"/>
        <v>9</v>
      </c>
      <c r="AK2456" t="str">
        <f t="shared" si="157"/>
        <v>Sioux Uplift</v>
      </c>
      <c r="AN2456" t="s">
        <v>724</v>
      </c>
    </row>
    <row r="2457" spans="31:40">
      <c r="AE2457" t="str">
        <f t="shared" si="158"/>
        <v>South_DakotaSioux Uplift10</v>
      </c>
      <c r="AF2457" t="str">
        <f t="shared" si="156"/>
        <v>South_Dakota</v>
      </c>
      <c r="AG2457" s="100" t="s">
        <v>123</v>
      </c>
      <c r="AH2457" s="100" t="s">
        <v>189</v>
      </c>
      <c r="AI2457" s="100" t="s">
        <v>387</v>
      </c>
      <c r="AJ2457">
        <f t="shared" si="159"/>
        <v>10</v>
      </c>
      <c r="AK2457" t="str">
        <f t="shared" si="157"/>
        <v>Sioux Uplift</v>
      </c>
      <c r="AN2457" t="s">
        <v>724</v>
      </c>
    </row>
    <row r="2458" spans="31:40">
      <c r="AE2458" t="str">
        <f t="shared" si="158"/>
        <v>South_DakotaSioux Uplift11</v>
      </c>
      <c r="AF2458" t="str">
        <f t="shared" si="156"/>
        <v>South_Dakota</v>
      </c>
      <c r="AG2458" s="100" t="s">
        <v>123</v>
      </c>
      <c r="AH2458" s="100" t="s">
        <v>189</v>
      </c>
      <c r="AI2458" s="100" t="s">
        <v>744</v>
      </c>
      <c r="AJ2458">
        <f t="shared" si="159"/>
        <v>11</v>
      </c>
      <c r="AK2458" t="str">
        <f t="shared" si="157"/>
        <v>Sioux Uplift</v>
      </c>
      <c r="AN2458" t="s">
        <v>724</v>
      </c>
    </row>
    <row r="2459" spans="31:40">
      <c r="AE2459" t="str">
        <f t="shared" si="158"/>
        <v>South_DakotaSioux Uplift12</v>
      </c>
      <c r="AF2459" t="str">
        <f t="shared" si="156"/>
        <v>South_Dakota</v>
      </c>
      <c r="AG2459" s="100" t="s">
        <v>123</v>
      </c>
      <c r="AH2459" s="100" t="s">
        <v>189</v>
      </c>
      <c r="AI2459" s="100" t="s">
        <v>1982</v>
      </c>
      <c r="AJ2459">
        <f t="shared" si="159"/>
        <v>12</v>
      </c>
      <c r="AK2459" t="str">
        <f t="shared" si="157"/>
        <v>Sioux Uplift</v>
      </c>
      <c r="AN2459" t="s">
        <v>724</v>
      </c>
    </row>
    <row r="2460" spans="31:40">
      <c r="AE2460" t="str">
        <f t="shared" si="158"/>
        <v>South_DakotaSioux Uplift13</v>
      </c>
      <c r="AF2460" t="str">
        <f t="shared" si="156"/>
        <v>South_Dakota</v>
      </c>
      <c r="AG2460" s="100" t="s">
        <v>123</v>
      </c>
      <c r="AH2460" s="100" t="s">
        <v>189</v>
      </c>
      <c r="AI2460" s="100" t="s">
        <v>1984</v>
      </c>
      <c r="AJ2460">
        <f t="shared" si="159"/>
        <v>13</v>
      </c>
      <c r="AK2460" t="str">
        <f t="shared" si="157"/>
        <v>Sioux Uplift</v>
      </c>
      <c r="AN2460" t="s">
        <v>724</v>
      </c>
    </row>
    <row r="2461" spans="31:40">
      <c r="AE2461" t="str">
        <f t="shared" si="158"/>
        <v>South_DakotaSioux Uplift14</v>
      </c>
      <c r="AF2461" t="str">
        <f t="shared" si="156"/>
        <v>South_Dakota</v>
      </c>
      <c r="AG2461" s="100" t="s">
        <v>123</v>
      </c>
      <c r="AH2461" s="100" t="s">
        <v>189</v>
      </c>
      <c r="AI2461" s="100" t="s">
        <v>1985</v>
      </c>
      <c r="AJ2461">
        <f t="shared" si="159"/>
        <v>14</v>
      </c>
      <c r="AK2461" t="str">
        <f t="shared" si="157"/>
        <v>Sioux Uplift</v>
      </c>
      <c r="AN2461" t="s">
        <v>724</v>
      </c>
    </row>
    <row r="2462" spans="31:40">
      <c r="AE2462" t="str">
        <f t="shared" si="158"/>
        <v>South_DakotaSioux Uplift15</v>
      </c>
      <c r="AF2462" t="str">
        <f t="shared" si="156"/>
        <v>South_Dakota</v>
      </c>
      <c r="AG2462" s="100" t="s">
        <v>123</v>
      </c>
      <c r="AH2462" s="100" t="s">
        <v>189</v>
      </c>
      <c r="AI2462" s="100" t="s">
        <v>388</v>
      </c>
      <c r="AJ2462">
        <f t="shared" si="159"/>
        <v>15</v>
      </c>
      <c r="AK2462" t="str">
        <f t="shared" si="157"/>
        <v>Sioux Uplift</v>
      </c>
      <c r="AN2462" t="s">
        <v>724</v>
      </c>
    </row>
    <row r="2463" spans="31:40">
      <c r="AE2463" t="str">
        <f t="shared" si="158"/>
        <v>South_DakotaSioux Uplift16</v>
      </c>
      <c r="AF2463" t="str">
        <f t="shared" si="156"/>
        <v>South_Dakota</v>
      </c>
      <c r="AG2463" s="100" t="s">
        <v>123</v>
      </c>
      <c r="AH2463" s="100" t="s">
        <v>189</v>
      </c>
      <c r="AI2463" s="100" t="s">
        <v>892</v>
      </c>
      <c r="AJ2463">
        <f t="shared" si="159"/>
        <v>16</v>
      </c>
      <c r="AK2463" t="str">
        <f t="shared" si="157"/>
        <v>Sioux Uplift</v>
      </c>
      <c r="AN2463" t="s">
        <v>724</v>
      </c>
    </row>
    <row r="2464" spans="31:40">
      <c r="AE2464" t="str">
        <f t="shared" si="158"/>
        <v>South_DakotaSioux Uplift17</v>
      </c>
      <c r="AF2464" t="str">
        <f t="shared" si="156"/>
        <v>South_Dakota</v>
      </c>
      <c r="AG2464" s="100" t="s">
        <v>123</v>
      </c>
      <c r="AH2464" s="100" t="s">
        <v>189</v>
      </c>
      <c r="AI2464" s="100" t="s">
        <v>1986</v>
      </c>
      <c r="AJ2464">
        <f t="shared" si="159"/>
        <v>17</v>
      </c>
      <c r="AK2464" t="str">
        <f t="shared" si="157"/>
        <v>Sioux Uplift</v>
      </c>
      <c r="AN2464" t="s">
        <v>724</v>
      </c>
    </row>
    <row r="2465" spans="31:40">
      <c r="AE2465" t="str">
        <f t="shared" si="158"/>
        <v>South_DakotaSioux Uplift18</v>
      </c>
      <c r="AF2465" t="str">
        <f t="shared" si="156"/>
        <v>South_Dakota</v>
      </c>
      <c r="AG2465" s="100" t="s">
        <v>123</v>
      </c>
      <c r="AH2465" s="100" t="s">
        <v>189</v>
      </c>
      <c r="AI2465" s="100" t="s">
        <v>846</v>
      </c>
      <c r="AJ2465">
        <f t="shared" si="159"/>
        <v>18</v>
      </c>
      <c r="AK2465" t="str">
        <f t="shared" si="157"/>
        <v>Sioux Uplift</v>
      </c>
      <c r="AN2465" t="s">
        <v>724</v>
      </c>
    </row>
    <row r="2466" spans="31:40">
      <c r="AE2466" t="str">
        <f t="shared" si="158"/>
        <v>South_DakotaSioux Uplift19</v>
      </c>
      <c r="AF2466" t="str">
        <f t="shared" si="156"/>
        <v>South_Dakota</v>
      </c>
      <c r="AG2466" s="100" t="s">
        <v>123</v>
      </c>
      <c r="AH2466" s="100" t="s">
        <v>189</v>
      </c>
      <c r="AI2466" s="100" t="s">
        <v>1987</v>
      </c>
      <c r="AJ2466">
        <f t="shared" si="159"/>
        <v>19</v>
      </c>
      <c r="AK2466" t="str">
        <f t="shared" si="157"/>
        <v>Sioux Uplift</v>
      </c>
      <c r="AN2466" t="s">
        <v>724</v>
      </c>
    </row>
    <row r="2467" spans="31:40">
      <c r="AE2467" t="str">
        <f t="shared" si="158"/>
        <v>South_DakotaSioux Uplift20</v>
      </c>
      <c r="AF2467" t="str">
        <f t="shared" si="156"/>
        <v>South_Dakota</v>
      </c>
      <c r="AG2467" s="100" t="s">
        <v>123</v>
      </c>
      <c r="AH2467" s="100" t="s">
        <v>189</v>
      </c>
      <c r="AI2467" s="100" t="s">
        <v>1989</v>
      </c>
      <c r="AJ2467">
        <f t="shared" si="159"/>
        <v>20</v>
      </c>
      <c r="AK2467" t="str">
        <f t="shared" si="157"/>
        <v>Sioux Uplift</v>
      </c>
      <c r="AN2467" t="s">
        <v>724</v>
      </c>
    </row>
    <row r="2468" spans="31:40">
      <c r="AE2468" t="str">
        <f t="shared" si="158"/>
        <v>South_DakotaSioux Uplift21</v>
      </c>
      <c r="AF2468" t="str">
        <f t="shared" si="156"/>
        <v>South_Dakota</v>
      </c>
      <c r="AG2468" s="100" t="s">
        <v>123</v>
      </c>
      <c r="AH2468" s="100" t="s">
        <v>189</v>
      </c>
      <c r="AI2468" s="100" t="s">
        <v>1990</v>
      </c>
      <c r="AJ2468">
        <f t="shared" si="159"/>
        <v>21</v>
      </c>
      <c r="AK2468" t="str">
        <f t="shared" si="157"/>
        <v>Sioux Uplift</v>
      </c>
      <c r="AN2468" t="s">
        <v>724</v>
      </c>
    </row>
    <row r="2469" spans="31:40">
      <c r="AE2469" t="str">
        <f t="shared" si="158"/>
        <v>South_DakotaSioux Uplift22</v>
      </c>
      <c r="AF2469" t="str">
        <f t="shared" si="156"/>
        <v>South_Dakota</v>
      </c>
      <c r="AG2469" s="100" t="s">
        <v>123</v>
      </c>
      <c r="AH2469" s="100" t="s">
        <v>189</v>
      </c>
      <c r="AI2469" s="100" t="s">
        <v>1991</v>
      </c>
      <c r="AJ2469">
        <f t="shared" si="159"/>
        <v>22</v>
      </c>
      <c r="AK2469" t="str">
        <f t="shared" si="157"/>
        <v>Sioux Uplift</v>
      </c>
      <c r="AN2469" t="s">
        <v>724</v>
      </c>
    </row>
    <row r="2470" spans="31:40">
      <c r="AE2470" t="str">
        <f t="shared" si="158"/>
        <v>South_DakotaSioux Uplift23</v>
      </c>
      <c r="AF2470" t="str">
        <f t="shared" si="156"/>
        <v>South_Dakota</v>
      </c>
      <c r="AG2470" s="100" t="s">
        <v>123</v>
      </c>
      <c r="AH2470" s="100" t="s">
        <v>189</v>
      </c>
      <c r="AI2470" s="100" t="s">
        <v>1992</v>
      </c>
      <c r="AJ2470">
        <f t="shared" si="159"/>
        <v>23</v>
      </c>
      <c r="AK2470" t="str">
        <f t="shared" si="157"/>
        <v>Sioux Uplift</v>
      </c>
      <c r="AN2470" t="s">
        <v>724</v>
      </c>
    </row>
    <row r="2471" spans="31:40">
      <c r="AE2471" t="str">
        <f t="shared" si="158"/>
        <v>South_DakotaSioux Uplift24</v>
      </c>
      <c r="AF2471" t="str">
        <f t="shared" si="156"/>
        <v>South_Dakota</v>
      </c>
      <c r="AG2471" s="100" t="s">
        <v>123</v>
      </c>
      <c r="AH2471" s="100" t="s">
        <v>189</v>
      </c>
      <c r="AI2471" s="100" t="s">
        <v>1778</v>
      </c>
      <c r="AJ2471">
        <f t="shared" si="159"/>
        <v>24</v>
      </c>
      <c r="AK2471" t="str">
        <f t="shared" si="157"/>
        <v>Sioux Uplift</v>
      </c>
      <c r="AN2471" t="s">
        <v>724</v>
      </c>
    </row>
    <row r="2472" spans="31:40">
      <c r="AE2472" t="str">
        <f t="shared" si="158"/>
        <v>South_DakotaSioux Uplift25</v>
      </c>
      <c r="AF2472" t="str">
        <f t="shared" si="156"/>
        <v>South_Dakota</v>
      </c>
      <c r="AG2472" s="100" t="s">
        <v>123</v>
      </c>
      <c r="AH2472" s="100" t="s">
        <v>189</v>
      </c>
      <c r="AI2472" s="100" t="s">
        <v>281</v>
      </c>
      <c r="AJ2472">
        <f t="shared" si="159"/>
        <v>25</v>
      </c>
      <c r="AK2472" t="str">
        <f t="shared" si="157"/>
        <v>Sioux Uplift</v>
      </c>
      <c r="AN2472" t="s">
        <v>724</v>
      </c>
    </row>
    <row r="2473" spans="31:40">
      <c r="AE2473" t="str">
        <f t="shared" si="158"/>
        <v>South_DakotaSioux Uplift26</v>
      </c>
      <c r="AF2473" t="str">
        <f t="shared" si="156"/>
        <v>South_Dakota</v>
      </c>
      <c r="AG2473" s="100" t="s">
        <v>123</v>
      </c>
      <c r="AH2473" s="100" t="s">
        <v>189</v>
      </c>
      <c r="AI2473" s="100" t="s">
        <v>1993</v>
      </c>
      <c r="AJ2473">
        <f t="shared" si="159"/>
        <v>26</v>
      </c>
      <c r="AK2473" t="str">
        <f t="shared" si="157"/>
        <v>Sioux Uplift</v>
      </c>
      <c r="AN2473" t="s">
        <v>724</v>
      </c>
    </row>
    <row r="2474" spans="31:40">
      <c r="AE2474" t="str">
        <f t="shared" si="158"/>
        <v>South_DakotaSioux Uplift27</v>
      </c>
      <c r="AF2474" t="str">
        <f t="shared" si="156"/>
        <v>South_Dakota</v>
      </c>
      <c r="AG2474" s="100" t="s">
        <v>123</v>
      </c>
      <c r="AH2474" s="100" t="s">
        <v>189</v>
      </c>
      <c r="AI2474" s="100" t="s">
        <v>1994</v>
      </c>
      <c r="AJ2474">
        <f t="shared" si="159"/>
        <v>27</v>
      </c>
      <c r="AK2474" t="str">
        <f t="shared" si="157"/>
        <v>Sioux Uplift</v>
      </c>
      <c r="AN2474" t="s">
        <v>724</v>
      </c>
    </row>
    <row r="2475" spans="31:40">
      <c r="AE2475" t="str">
        <f t="shared" si="158"/>
        <v>South_DakotaSioux Uplift28</v>
      </c>
      <c r="AF2475" t="str">
        <f t="shared" si="156"/>
        <v>South_Dakota</v>
      </c>
      <c r="AG2475" s="100" t="s">
        <v>123</v>
      </c>
      <c r="AH2475" s="100" t="s">
        <v>189</v>
      </c>
      <c r="AI2475" s="100" t="s">
        <v>878</v>
      </c>
      <c r="AJ2475">
        <f t="shared" si="159"/>
        <v>28</v>
      </c>
      <c r="AK2475" t="str">
        <f t="shared" si="157"/>
        <v>Sioux Uplift</v>
      </c>
      <c r="AN2475" t="s">
        <v>724</v>
      </c>
    </row>
    <row r="2476" spans="31:40">
      <c r="AE2476" t="str">
        <f t="shared" si="158"/>
        <v>South_DakotaSioux Uplift29</v>
      </c>
      <c r="AF2476" t="str">
        <f t="shared" si="156"/>
        <v>South_Dakota</v>
      </c>
      <c r="AG2476" s="100" t="s">
        <v>123</v>
      </c>
      <c r="AH2476" s="100" t="s">
        <v>189</v>
      </c>
      <c r="AI2476" s="100" t="s">
        <v>267</v>
      </c>
      <c r="AJ2476">
        <f t="shared" si="159"/>
        <v>29</v>
      </c>
      <c r="AK2476" t="str">
        <f t="shared" si="157"/>
        <v>Sioux Uplift</v>
      </c>
      <c r="AN2476" t="s">
        <v>724</v>
      </c>
    </row>
    <row r="2477" spans="31:40">
      <c r="AE2477" t="str">
        <f t="shared" si="158"/>
        <v>South_DakotaSioux Uplift30</v>
      </c>
      <c r="AF2477" t="str">
        <f t="shared" si="156"/>
        <v>South_Dakota</v>
      </c>
      <c r="AG2477" s="100" t="s">
        <v>123</v>
      </c>
      <c r="AH2477" s="100" t="s">
        <v>189</v>
      </c>
      <c r="AI2477" s="100" t="s">
        <v>1995</v>
      </c>
      <c r="AJ2477">
        <f t="shared" si="159"/>
        <v>30</v>
      </c>
      <c r="AK2477" t="str">
        <f t="shared" si="157"/>
        <v>Sioux Uplift</v>
      </c>
      <c r="AN2477" t="s">
        <v>724</v>
      </c>
    </row>
    <row r="2478" spans="31:40">
      <c r="AE2478" t="str">
        <f t="shared" si="158"/>
        <v>South_DakotaSioux Uplift31</v>
      </c>
      <c r="AF2478" t="str">
        <f t="shared" si="156"/>
        <v>South_Dakota</v>
      </c>
      <c r="AG2478" s="100" t="s">
        <v>123</v>
      </c>
      <c r="AH2478" s="100" t="s">
        <v>189</v>
      </c>
      <c r="AI2478" s="100" t="s">
        <v>777</v>
      </c>
      <c r="AJ2478">
        <f t="shared" si="159"/>
        <v>31</v>
      </c>
      <c r="AK2478" t="str">
        <f t="shared" si="157"/>
        <v>Sioux Uplift</v>
      </c>
      <c r="AN2478" t="s">
        <v>724</v>
      </c>
    </row>
    <row r="2479" spans="31:40">
      <c r="AE2479" t="str">
        <f t="shared" si="158"/>
        <v>South_DakotaSioux Uplift32</v>
      </c>
      <c r="AF2479" t="str">
        <f t="shared" si="156"/>
        <v>South_Dakota</v>
      </c>
      <c r="AG2479" s="100" t="s">
        <v>123</v>
      </c>
      <c r="AH2479" s="100" t="s">
        <v>189</v>
      </c>
      <c r="AI2479" s="100" t="s">
        <v>1996</v>
      </c>
      <c r="AJ2479">
        <f t="shared" si="159"/>
        <v>32</v>
      </c>
      <c r="AK2479" t="str">
        <f t="shared" si="157"/>
        <v>Sioux Uplift</v>
      </c>
      <c r="AN2479" t="s">
        <v>724</v>
      </c>
    </row>
    <row r="2480" spans="31:40">
      <c r="AE2480" t="str">
        <f t="shared" si="158"/>
        <v>South_DakotaSioux Uplift33</v>
      </c>
      <c r="AF2480" t="str">
        <f t="shared" si="156"/>
        <v>South_Dakota</v>
      </c>
      <c r="AG2480" s="100" t="s">
        <v>123</v>
      </c>
      <c r="AH2480" s="100" t="s">
        <v>189</v>
      </c>
      <c r="AI2480" s="100" t="s">
        <v>1997</v>
      </c>
      <c r="AJ2480">
        <f t="shared" si="159"/>
        <v>33</v>
      </c>
      <c r="AK2480" t="str">
        <f t="shared" si="157"/>
        <v>Sioux Uplift</v>
      </c>
      <c r="AN2480" t="s">
        <v>724</v>
      </c>
    </row>
    <row r="2481" spans="31:40">
      <c r="AE2481" t="str">
        <f t="shared" si="158"/>
        <v>South_DakotaSioux Uplift34</v>
      </c>
      <c r="AF2481" t="str">
        <f t="shared" si="156"/>
        <v>South_Dakota</v>
      </c>
      <c r="AG2481" s="100" t="s">
        <v>123</v>
      </c>
      <c r="AH2481" s="100" t="s">
        <v>189</v>
      </c>
      <c r="AI2481" s="100" t="s">
        <v>1998</v>
      </c>
      <c r="AJ2481">
        <f t="shared" si="159"/>
        <v>34</v>
      </c>
      <c r="AK2481" t="str">
        <f t="shared" si="157"/>
        <v>Sioux Uplift</v>
      </c>
      <c r="AN2481" t="s">
        <v>724</v>
      </c>
    </row>
    <row r="2482" spans="31:40">
      <c r="AE2482" t="str">
        <f t="shared" si="158"/>
        <v>South_DakotaSioux Uplift35</v>
      </c>
      <c r="AF2482" t="str">
        <f t="shared" si="156"/>
        <v>South_Dakota</v>
      </c>
      <c r="AG2482" s="100" t="s">
        <v>123</v>
      </c>
      <c r="AH2482" s="100" t="s">
        <v>189</v>
      </c>
      <c r="AI2482" s="100" t="s">
        <v>1999</v>
      </c>
      <c r="AJ2482">
        <f t="shared" si="159"/>
        <v>35</v>
      </c>
      <c r="AK2482" t="str">
        <f t="shared" si="157"/>
        <v>Sioux Uplift</v>
      </c>
      <c r="AN2482" t="s">
        <v>724</v>
      </c>
    </row>
    <row r="2483" spans="31:40">
      <c r="AE2483" t="str">
        <f t="shared" si="158"/>
        <v>South_DakotaSioux Uplift36</v>
      </c>
      <c r="AF2483" t="str">
        <f t="shared" si="156"/>
        <v>South_Dakota</v>
      </c>
      <c r="AG2483" s="100" t="s">
        <v>123</v>
      </c>
      <c r="AH2483" s="100" t="s">
        <v>189</v>
      </c>
      <c r="AI2483" s="100" t="s">
        <v>2000</v>
      </c>
      <c r="AJ2483">
        <f t="shared" si="159"/>
        <v>36</v>
      </c>
      <c r="AK2483" t="str">
        <f t="shared" si="157"/>
        <v>Sioux Uplift</v>
      </c>
      <c r="AN2483" t="s">
        <v>724</v>
      </c>
    </row>
    <row r="2484" spans="31:40">
      <c r="AE2484" t="str">
        <f t="shared" si="158"/>
        <v>South_DakotaSioux Uplift37</v>
      </c>
      <c r="AF2484" t="str">
        <f t="shared" si="156"/>
        <v>South_Dakota</v>
      </c>
      <c r="AG2484" s="100" t="s">
        <v>123</v>
      </c>
      <c r="AH2484" s="100" t="s">
        <v>189</v>
      </c>
      <c r="AI2484" s="100" t="s">
        <v>2001</v>
      </c>
      <c r="AJ2484">
        <f t="shared" si="159"/>
        <v>37</v>
      </c>
      <c r="AK2484" t="str">
        <f t="shared" si="157"/>
        <v>Sioux Uplift</v>
      </c>
      <c r="AN2484" t="s">
        <v>724</v>
      </c>
    </row>
    <row r="2485" spans="31:40">
      <c r="AE2485" t="str">
        <f t="shared" si="158"/>
        <v>South_DakotaSioux Uplift38</v>
      </c>
      <c r="AF2485" t="str">
        <f t="shared" si="156"/>
        <v>South_Dakota</v>
      </c>
      <c r="AG2485" s="100" t="s">
        <v>123</v>
      </c>
      <c r="AH2485" s="100" t="s">
        <v>189</v>
      </c>
      <c r="AI2485" s="100" t="s">
        <v>2002</v>
      </c>
      <c r="AJ2485">
        <f t="shared" si="159"/>
        <v>38</v>
      </c>
      <c r="AK2485" t="str">
        <f t="shared" si="157"/>
        <v>Sioux Uplift</v>
      </c>
      <c r="AN2485" t="s">
        <v>724</v>
      </c>
    </row>
    <row r="2486" spans="31:40">
      <c r="AE2486" t="str">
        <f t="shared" si="158"/>
        <v>South_DakotaSioux Uplift39</v>
      </c>
      <c r="AF2486" t="str">
        <f t="shared" si="156"/>
        <v>South_Dakota</v>
      </c>
      <c r="AG2486" s="100" t="s">
        <v>123</v>
      </c>
      <c r="AH2486" s="100" t="s">
        <v>189</v>
      </c>
      <c r="AI2486" s="100" t="s">
        <v>2003</v>
      </c>
      <c r="AJ2486">
        <f t="shared" si="159"/>
        <v>39</v>
      </c>
      <c r="AK2486" t="str">
        <f t="shared" si="157"/>
        <v>Sioux Uplift</v>
      </c>
      <c r="AN2486" t="s">
        <v>724</v>
      </c>
    </row>
    <row r="2487" spans="31:40">
      <c r="AE2487" t="str">
        <f t="shared" si="158"/>
        <v>South_DakotaSioux Uplift40</v>
      </c>
      <c r="AF2487" t="str">
        <f t="shared" si="156"/>
        <v>South_Dakota</v>
      </c>
      <c r="AG2487" s="100" t="s">
        <v>123</v>
      </c>
      <c r="AH2487" s="100" t="s">
        <v>189</v>
      </c>
      <c r="AI2487" s="100" t="s">
        <v>1349</v>
      </c>
      <c r="AJ2487">
        <f t="shared" si="159"/>
        <v>40</v>
      </c>
      <c r="AK2487" t="str">
        <f t="shared" si="157"/>
        <v>Sioux Uplift</v>
      </c>
      <c r="AN2487" t="s">
        <v>724</v>
      </c>
    </row>
    <row r="2488" spans="31:40">
      <c r="AE2488" t="str">
        <f t="shared" si="158"/>
        <v>South_DakotaSioux Uplift41</v>
      </c>
      <c r="AF2488" t="str">
        <f t="shared" si="156"/>
        <v>South_Dakota</v>
      </c>
      <c r="AG2488" s="100" t="s">
        <v>123</v>
      </c>
      <c r="AH2488" s="100" t="s">
        <v>189</v>
      </c>
      <c r="AI2488" s="100" t="s">
        <v>2006</v>
      </c>
      <c r="AJ2488">
        <f t="shared" si="159"/>
        <v>41</v>
      </c>
      <c r="AK2488" t="str">
        <f t="shared" si="157"/>
        <v>Sioux Uplift</v>
      </c>
      <c r="AN2488" t="s">
        <v>724</v>
      </c>
    </row>
    <row r="2489" spans="31:40">
      <c r="AE2489" t="str">
        <f t="shared" si="158"/>
        <v>South_DakotaSioux Uplift42</v>
      </c>
      <c r="AF2489" t="str">
        <f t="shared" si="156"/>
        <v>South_Dakota</v>
      </c>
      <c r="AG2489" s="100" t="s">
        <v>123</v>
      </c>
      <c r="AH2489" s="100" t="s">
        <v>189</v>
      </c>
      <c r="AI2489" s="100" t="s">
        <v>1057</v>
      </c>
      <c r="AJ2489">
        <f t="shared" si="159"/>
        <v>42</v>
      </c>
      <c r="AK2489" t="str">
        <f t="shared" si="157"/>
        <v>Sioux Uplift</v>
      </c>
      <c r="AN2489" t="s">
        <v>724</v>
      </c>
    </row>
    <row r="2490" spans="31:40">
      <c r="AE2490" t="str">
        <f t="shared" si="158"/>
        <v>South_DakotaSioux Uplift43</v>
      </c>
      <c r="AF2490" t="str">
        <f t="shared" si="156"/>
        <v>South_Dakota</v>
      </c>
      <c r="AG2490" s="100" t="s">
        <v>123</v>
      </c>
      <c r="AH2490" s="100" t="s">
        <v>189</v>
      </c>
      <c r="AI2490" s="100" t="s">
        <v>370</v>
      </c>
      <c r="AJ2490">
        <f t="shared" si="159"/>
        <v>43</v>
      </c>
      <c r="AK2490" t="str">
        <f t="shared" si="157"/>
        <v>Sioux Uplift</v>
      </c>
      <c r="AN2490" t="s">
        <v>724</v>
      </c>
    </row>
    <row r="2491" spans="31:40">
      <c r="AE2491" t="str">
        <f t="shared" si="158"/>
        <v>South_DakotaSioux Uplift44</v>
      </c>
      <c r="AF2491" t="str">
        <f t="shared" si="156"/>
        <v>South_Dakota</v>
      </c>
      <c r="AG2491" s="100" t="s">
        <v>123</v>
      </c>
      <c r="AH2491" s="100" t="s">
        <v>189</v>
      </c>
      <c r="AI2491" s="100" t="s">
        <v>2008</v>
      </c>
      <c r="AJ2491">
        <f t="shared" si="159"/>
        <v>44</v>
      </c>
      <c r="AK2491" t="str">
        <f t="shared" si="157"/>
        <v>Sioux Uplift</v>
      </c>
      <c r="AN2491" t="s">
        <v>724</v>
      </c>
    </row>
    <row r="2492" spans="31:40">
      <c r="AE2492" t="str">
        <f t="shared" si="158"/>
        <v>South_DakotaWilliston1</v>
      </c>
      <c r="AF2492" t="str">
        <f t="shared" si="156"/>
        <v>South_Dakota</v>
      </c>
      <c r="AG2492" s="100" t="s">
        <v>123</v>
      </c>
      <c r="AH2492" s="100" t="s">
        <v>180</v>
      </c>
      <c r="AI2492" s="100" t="s">
        <v>225</v>
      </c>
      <c r="AJ2492">
        <f t="shared" si="159"/>
        <v>1</v>
      </c>
      <c r="AK2492" t="str">
        <f t="shared" si="157"/>
        <v>Williston</v>
      </c>
      <c r="AN2492" t="s">
        <v>724</v>
      </c>
    </row>
    <row r="2493" spans="31:40">
      <c r="AE2493" t="str">
        <f t="shared" si="158"/>
        <v>South_DakotaWilliston2</v>
      </c>
      <c r="AF2493" t="str">
        <f t="shared" si="156"/>
        <v>South_Dakota</v>
      </c>
      <c r="AG2493" s="100" t="s">
        <v>123</v>
      </c>
      <c r="AH2493" s="100" t="s">
        <v>180</v>
      </c>
      <c r="AI2493" s="100" t="s">
        <v>411</v>
      </c>
      <c r="AJ2493">
        <f t="shared" si="159"/>
        <v>2</v>
      </c>
      <c r="AK2493" t="str">
        <f t="shared" si="157"/>
        <v>Williston</v>
      </c>
      <c r="AN2493" t="s">
        <v>724</v>
      </c>
    </row>
    <row r="2494" spans="31:40">
      <c r="AE2494" t="str">
        <f t="shared" si="158"/>
        <v>South_DakotaWilliston3</v>
      </c>
      <c r="AF2494" t="str">
        <f t="shared" si="156"/>
        <v>South_Dakota</v>
      </c>
      <c r="AG2494" s="100" t="s">
        <v>123</v>
      </c>
      <c r="AH2494" s="100" t="s">
        <v>180</v>
      </c>
      <c r="AI2494" s="100" t="s">
        <v>1983</v>
      </c>
      <c r="AJ2494">
        <f t="shared" si="159"/>
        <v>3</v>
      </c>
      <c r="AK2494" t="str">
        <f t="shared" si="157"/>
        <v>Williston</v>
      </c>
      <c r="AN2494" t="s">
        <v>724</v>
      </c>
    </row>
    <row r="2495" spans="31:40">
      <c r="AE2495" t="str">
        <f t="shared" si="158"/>
        <v>South_DakotaWilliston4</v>
      </c>
      <c r="AF2495" t="str">
        <f t="shared" si="156"/>
        <v>South_Dakota</v>
      </c>
      <c r="AG2495" s="100" t="s">
        <v>123</v>
      </c>
      <c r="AH2495" s="100" t="s">
        <v>180</v>
      </c>
      <c r="AI2495" s="100" t="s">
        <v>1874</v>
      </c>
      <c r="AJ2495">
        <f t="shared" si="159"/>
        <v>4</v>
      </c>
      <c r="AK2495" t="str">
        <f t="shared" si="157"/>
        <v>Williston</v>
      </c>
      <c r="AN2495" t="s">
        <v>724</v>
      </c>
    </row>
    <row r="2496" spans="31:40">
      <c r="AE2496" t="str">
        <f t="shared" si="158"/>
        <v>South_DakotaWilliston5</v>
      </c>
      <c r="AF2496" t="str">
        <f t="shared" si="156"/>
        <v>South_Dakota</v>
      </c>
      <c r="AG2496" s="100" t="s">
        <v>123</v>
      </c>
      <c r="AH2496" s="100" t="s">
        <v>180</v>
      </c>
      <c r="AI2496" s="100" t="s">
        <v>389</v>
      </c>
      <c r="AJ2496">
        <f t="shared" si="159"/>
        <v>5</v>
      </c>
      <c r="AK2496" t="str">
        <f t="shared" si="157"/>
        <v>Williston</v>
      </c>
      <c r="AN2496" t="s">
        <v>724</v>
      </c>
    </row>
    <row r="2497" spans="31:40">
      <c r="AE2497" t="str">
        <f t="shared" si="158"/>
        <v>South_DakotaWilliston6</v>
      </c>
      <c r="AF2497" t="str">
        <f t="shared" si="156"/>
        <v>South_Dakota</v>
      </c>
      <c r="AG2497" s="100" t="s">
        <v>123</v>
      </c>
      <c r="AH2497" s="100" t="s">
        <v>180</v>
      </c>
      <c r="AI2497" s="100" t="s">
        <v>1988</v>
      </c>
      <c r="AJ2497">
        <f t="shared" si="159"/>
        <v>6</v>
      </c>
      <c r="AK2497" t="str">
        <f t="shared" si="157"/>
        <v>Williston</v>
      </c>
      <c r="AN2497" t="s">
        <v>724</v>
      </c>
    </row>
    <row r="2498" spans="31:40">
      <c r="AE2498" t="str">
        <f t="shared" si="158"/>
        <v>South_DakotaWilliston7</v>
      </c>
      <c r="AF2498" t="str">
        <f t="shared" ref="AF2498:AF2561" si="160">IFERROR(VLOOKUP(AG2498,$Z$4:$AA$17,2,FALSE),"Not included")</f>
        <v>South_Dakota</v>
      </c>
      <c r="AG2498" s="100" t="s">
        <v>123</v>
      </c>
      <c r="AH2498" s="100" t="s">
        <v>180</v>
      </c>
      <c r="AI2498" s="100" t="s">
        <v>369</v>
      </c>
      <c r="AJ2498">
        <f t="shared" si="159"/>
        <v>7</v>
      </c>
      <c r="AK2498" t="str">
        <f t="shared" ref="AK2498:AK2561" si="161">IF(AF2498="Not included","Not Include",VLOOKUP(AH2498,$AN$3:$AQ$104,3,FALSE))</f>
        <v>Williston</v>
      </c>
      <c r="AN2498" t="s">
        <v>724</v>
      </c>
    </row>
    <row r="2499" spans="31:40">
      <c r="AE2499" t="str">
        <f t="shared" ref="AE2499:AE2562" si="162">AF2499&amp;AK2499&amp;AJ2499</f>
        <v>South_DakotaWilliston8</v>
      </c>
      <c r="AF2499" t="str">
        <f t="shared" si="160"/>
        <v>South_Dakota</v>
      </c>
      <c r="AG2499" s="100" t="s">
        <v>123</v>
      </c>
      <c r="AH2499" s="100" t="s">
        <v>180</v>
      </c>
      <c r="AI2499" s="100" t="s">
        <v>1878</v>
      </c>
      <c r="AJ2499">
        <f t="shared" ref="AJ2499:AJ2562" si="163">IF(AND(AG2499=AG2498,AH2499=AH2498),AJ2498+1,1)</f>
        <v>8</v>
      </c>
      <c r="AK2499" t="str">
        <f t="shared" si="161"/>
        <v>Williston</v>
      </c>
      <c r="AN2499" t="s">
        <v>724</v>
      </c>
    </row>
    <row r="2500" spans="31:40">
      <c r="AE2500" t="str">
        <f t="shared" si="162"/>
        <v>South_DakotaWilliston9</v>
      </c>
      <c r="AF2500" t="str">
        <f t="shared" si="160"/>
        <v>South_Dakota</v>
      </c>
      <c r="AG2500" s="100" t="s">
        <v>123</v>
      </c>
      <c r="AH2500" s="100" t="s">
        <v>180</v>
      </c>
      <c r="AI2500" s="100" t="s">
        <v>1022</v>
      </c>
      <c r="AJ2500">
        <f t="shared" si="163"/>
        <v>9</v>
      </c>
      <c r="AK2500" t="str">
        <f t="shared" si="161"/>
        <v>Williston</v>
      </c>
      <c r="AN2500" t="s">
        <v>724</v>
      </c>
    </row>
    <row r="2501" spans="31:40">
      <c r="AE2501" t="str">
        <f t="shared" si="162"/>
        <v>South_DakotaWilliston10</v>
      </c>
      <c r="AF2501" t="str">
        <f t="shared" si="160"/>
        <v>South_Dakota</v>
      </c>
      <c r="AG2501" s="100" t="s">
        <v>123</v>
      </c>
      <c r="AH2501" s="100" t="s">
        <v>180</v>
      </c>
      <c r="AI2501" s="100" t="s">
        <v>769</v>
      </c>
      <c r="AJ2501">
        <f t="shared" si="163"/>
        <v>10</v>
      </c>
      <c r="AK2501" t="str">
        <f t="shared" si="161"/>
        <v>Williston</v>
      </c>
      <c r="AN2501" t="s">
        <v>724</v>
      </c>
    </row>
    <row r="2502" spans="31:40">
      <c r="AE2502" t="str">
        <f t="shared" si="162"/>
        <v>South_DakotaWilliston11</v>
      </c>
      <c r="AF2502" t="str">
        <f t="shared" si="160"/>
        <v>South_Dakota</v>
      </c>
      <c r="AG2502" s="100" t="s">
        <v>123</v>
      </c>
      <c r="AH2502" s="100" t="s">
        <v>180</v>
      </c>
      <c r="AI2502" s="100" t="s">
        <v>1265</v>
      </c>
      <c r="AJ2502">
        <f t="shared" si="163"/>
        <v>11</v>
      </c>
      <c r="AK2502" t="str">
        <f t="shared" si="161"/>
        <v>Williston</v>
      </c>
      <c r="AN2502" t="s">
        <v>724</v>
      </c>
    </row>
    <row r="2503" spans="31:40">
      <c r="AE2503" t="str">
        <f t="shared" si="162"/>
        <v>South_DakotaWilliston12</v>
      </c>
      <c r="AF2503" t="str">
        <f t="shared" si="160"/>
        <v>South_Dakota</v>
      </c>
      <c r="AG2503" s="100" t="s">
        <v>123</v>
      </c>
      <c r="AH2503" s="100" t="s">
        <v>180</v>
      </c>
      <c r="AI2503" s="100" t="s">
        <v>1266</v>
      </c>
      <c r="AJ2503">
        <f t="shared" si="163"/>
        <v>12</v>
      </c>
      <c r="AK2503" t="str">
        <f t="shared" si="161"/>
        <v>Williston</v>
      </c>
      <c r="AN2503" t="s">
        <v>724</v>
      </c>
    </row>
    <row r="2504" spans="31:40">
      <c r="AE2504" t="str">
        <f t="shared" si="162"/>
        <v>South_DakotaWilliston13</v>
      </c>
      <c r="AF2504" t="str">
        <f t="shared" si="160"/>
        <v>South_Dakota</v>
      </c>
      <c r="AG2504" s="100" t="s">
        <v>123</v>
      </c>
      <c r="AH2504" s="100" t="s">
        <v>180</v>
      </c>
      <c r="AI2504" s="100" t="s">
        <v>1538</v>
      </c>
      <c r="AJ2504">
        <f t="shared" si="163"/>
        <v>13</v>
      </c>
      <c r="AK2504" t="str">
        <f t="shared" si="161"/>
        <v>Williston</v>
      </c>
      <c r="AN2504" t="s">
        <v>724</v>
      </c>
    </row>
    <row r="2505" spans="31:40">
      <c r="AE2505" t="str">
        <f t="shared" si="162"/>
        <v>South_DakotaWilliston14</v>
      </c>
      <c r="AF2505" t="str">
        <f t="shared" si="160"/>
        <v>South_Dakota</v>
      </c>
      <c r="AG2505" s="100" t="s">
        <v>123</v>
      </c>
      <c r="AH2505" s="100" t="s">
        <v>180</v>
      </c>
      <c r="AI2505" s="100" t="s">
        <v>1675</v>
      </c>
      <c r="AJ2505">
        <f t="shared" si="163"/>
        <v>14</v>
      </c>
      <c r="AK2505" t="str">
        <f t="shared" si="161"/>
        <v>Williston</v>
      </c>
      <c r="AN2505" t="s">
        <v>724</v>
      </c>
    </row>
    <row r="2506" spans="31:40">
      <c r="AE2506" t="str">
        <f t="shared" si="162"/>
        <v>South_DakotaWilliston15</v>
      </c>
      <c r="AF2506" t="str">
        <f t="shared" si="160"/>
        <v>South_Dakota</v>
      </c>
      <c r="AG2506" s="100" t="s">
        <v>123</v>
      </c>
      <c r="AH2506" s="100" t="s">
        <v>180</v>
      </c>
      <c r="AI2506" s="100" t="s">
        <v>1940</v>
      </c>
      <c r="AJ2506">
        <f t="shared" si="163"/>
        <v>15</v>
      </c>
      <c r="AK2506" t="str">
        <f t="shared" si="161"/>
        <v>Williston</v>
      </c>
      <c r="AN2506" t="s">
        <v>724</v>
      </c>
    </row>
    <row r="2507" spans="31:40">
      <c r="AE2507" t="str">
        <f t="shared" si="162"/>
        <v>South_DakotaWilliston16</v>
      </c>
      <c r="AF2507" t="str">
        <f t="shared" si="160"/>
        <v>South_Dakota</v>
      </c>
      <c r="AG2507" s="100" t="s">
        <v>123</v>
      </c>
      <c r="AH2507" s="100" t="s">
        <v>180</v>
      </c>
      <c r="AI2507" s="100" t="s">
        <v>2004</v>
      </c>
      <c r="AJ2507">
        <f t="shared" si="163"/>
        <v>16</v>
      </c>
      <c r="AK2507" t="str">
        <f t="shared" si="161"/>
        <v>Williston</v>
      </c>
      <c r="AN2507" t="s">
        <v>724</v>
      </c>
    </row>
    <row r="2508" spans="31:40">
      <c r="AE2508" t="str">
        <f t="shared" si="162"/>
        <v>South_DakotaWilliston17</v>
      </c>
      <c r="AF2508" t="str">
        <f t="shared" si="160"/>
        <v>South_Dakota</v>
      </c>
      <c r="AG2508" s="100" t="s">
        <v>123</v>
      </c>
      <c r="AH2508" s="100" t="s">
        <v>180</v>
      </c>
      <c r="AI2508" s="100" t="s">
        <v>2005</v>
      </c>
      <c r="AJ2508">
        <f t="shared" si="163"/>
        <v>17</v>
      </c>
      <c r="AK2508" t="str">
        <f t="shared" si="161"/>
        <v>Williston</v>
      </c>
      <c r="AN2508" t="s">
        <v>724</v>
      </c>
    </row>
    <row r="2509" spans="31:40">
      <c r="AE2509" t="str">
        <f t="shared" si="162"/>
        <v>South_DakotaWilliston18</v>
      </c>
      <c r="AF2509" t="str">
        <f t="shared" si="160"/>
        <v>South_Dakota</v>
      </c>
      <c r="AG2509" s="100" t="s">
        <v>123</v>
      </c>
      <c r="AH2509" s="100" t="s">
        <v>180</v>
      </c>
      <c r="AI2509" s="100" t="s">
        <v>2007</v>
      </c>
      <c r="AJ2509">
        <f t="shared" si="163"/>
        <v>18</v>
      </c>
      <c r="AK2509" t="str">
        <f t="shared" si="161"/>
        <v>Williston</v>
      </c>
      <c r="AN2509" t="s">
        <v>724</v>
      </c>
    </row>
    <row r="2510" spans="31:40">
      <c r="AE2510" t="str">
        <f t="shared" si="162"/>
        <v>South_DakotaWilliston19</v>
      </c>
      <c r="AF2510" t="str">
        <f t="shared" si="160"/>
        <v>South_Dakota</v>
      </c>
      <c r="AG2510" s="100" t="s">
        <v>123</v>
      </c>
      <c r="AH2510" s="100" t="s">
        <v>180</v>
      </c>
      <c r="AI2510" s="100" t="s">
        <v>2009</v>
      </c>
      <c r="AJ2510">
        <f t="shared" si="163"/>
        <v>19</v>
      </c>
      <c r="AK2510" t="str">
        <f t="shared" si="161"/>
        <v>Williston</v>
      </c>
      <c r="AN2510" t="s">
        <v>724</v>
      </c>
    </row>
    <row r="2511" spans="31:40">
      <c r="AE2511" t="str">
        <f t="shared" si="162"/>
        <v>Not includedNot Include1</v>
      </c>
      <c r="AF2511" t="str">
        <f t="shared" si="160"/>
        <v>Not included</v>
      </c>
      <c r="AG2511" s="100" t="s">
        <v>483</v>
      </c>
      <c r="AH2511" s="100" t="s">
        <v>1304</v>
      </c>
      <c r="AI2511" s="100" t="s">
        <v>2010</v>
      </c>
      <c r="AJ2511">
        <f t="shared" si="163"/>
        <v>1</v>
      </c>
      <c r="AK2511" t="str">
        <f t="shared" si="161"/>
        <v>Not Include</v>
      </c>
      <c r="AN2511" t="s">
        <v>724</v>
      </c>
    </row>
    <row r="2512" spans="31:40">
      <c r="AE2512" t="str">
        <f t="shared" si="162"/>
        <v>Not includedNot Include2</v>
      </c>
      <c r="AF2512" t="str">
        <f t="shared" si="160"/>
        <v>Not included</v>
      </c>
      <c r="AG2512" s="100" t="s">
        <v>483</v>
      </c>
      <c r="AH2512" s="100" t="s">
        <v>1304</v>
      </c>
      <c r="AI2512" s="100" t="s">
        <v>1104</v>
      </c>
      <c r="AJ2512">
        <f t="shared" si="163"/>
        <v>2</v>
      </c>
      <c r="AK2512" t="str">
        <f t="shared" si="161"/>
        <v>Not Include</v>
      </c>
      <c r="AN2512" t="s">
        <v>724</v>
      </c>
    </row>
    <row r="2513" spans="31:40">
      <c r="AE2513" t="str">
        <f t="shared" si="162"/>
        <v>Not includedNot Include3</v>
      </c>
      <c r="AF2513" t="str">
        <f t="shared" si="160"/>
        <v>Not included</v>
      </c>
      <c r="AG2513" s="100" t="s">
        <v>483</v>
      </c>
      <c r="AH2513" s="100" t="s">
        <v>1304</v>
      </c>
      <c r="AI2513" s="100" t="s">
        <v>2017</v>
      </c>
      <c r="AJ2513">
        <f t="shared" si="163"/>
        <v>3</v>
      </c>
      <c r="AK2513" t="str">
        <f t="shared" si="161"/>
        <v>Not Include</v>
      </c>
      <c r="AN2513" t="s">
        <v>724</v>
      </c>
    </row>
    <row r="2514" spans="31:40">
      <c r="AE2514" t="str">
        <f t="shared" si="162"/>
        <v>Not includedNot Include4</v>
      </c>
      <c r="AF2514" t="str">
        <f t="shared" si="160"/>
        <v>Not included</v>
      </c>
      <c r="AG2514" s="100" t="s">
        <v>483</v>
      </c>
      <c r="AH2514" s="100" t="s">
        <v>1304</v>
      </c>
      <c r="AI2514" s="100" t="s">
        <v>760</v>
      </c>
      <c r="AJ2514">
        <f t="shared" si="163"/>
        <v>4</v>
      </c>
      <c r="AK2514" t="str">
        <f t="shared" si="161"/>
        <v>Not Include</v>
      </c>
      <c r="AN2514" t="s">
        <v>724</v>
      </c>
    </row>
    <row r="2515" spans="31:40">
      <c r="AE2515" t="str">
        <f t="shared" si="162"/>
        <v>Not includedNot Include5</v>
      </c>
      <c r="AF2515" t="str">
        <f t="shared" si="160"/>
        <v>Not included</v>
      </c>
      <c r="AG2515" s="100" t="s">
        <v>483</v>
      </c>
      <c r="AH2515" s="100" t="s">
        <v>1304</v>
      </c>
      <c r="AI2515" s="100" t="s">
        <v>1111</v>
      </c>
      <c r="AJ2515">
        <f t="shared" si="163"/>
        <v>5</v>
      </c>
      <c r="AK2515" t="str">
        <f t="shared" si="161"/>
        <v>Not Include</v>
      </c>
      <c r="AN2515" t="s">
        <v>724</v>
      </c>
    </row>
    <row r="2516" spans="31:40">
      <c r="AE2516" t="str">
        <f t="shared" si="162"/>
        <v>Not includedNot Include6</v>
      </c>
      <c r="AF2516" t="str">
        <f t="shared" si="160"/>
        <v>Not included</v>
      </c>
      <c r="AG2516" s="100" t="s">
        <v>483</v>
      </c>
      <c r="AH2516" s="100" t="s">
        <v>1304</v>
      </c>
      <c r="AI2516" s="100" t="s">
        <v>776</v>
      </c>
      <c r="AJ2516">
        <f t="shared" si="163"/>
        <v>6</v>
      </c>
      <c r="AK2516" t="str">
        <f t="shared" si="161"/>
        <v>Not Include</v>
      </c>
      <c r="AN2516" t="s">
        <v>724</v>
      </c>
    </row>
    <row r="2517" spans="31:40">
      <c r="AE2517" t="str">
        <f t="shared" si="162"/>
        <v>Not includedNot Include7</v>
      </c>
      <c r="AF2517" t="str">
        <f t="shared" si="160"/>
        <v>Not included</v>
      </c>
      <c r="AG2517" s="100" t="s">
        <v>483</v>
      </c>
      <c r="AH2517" s="100" t="s">
        <v>1304</v>
      </c>
      <c r="AI2517" s="100" t="s">
        <v>269</v>
      </c>
      <c r="AJ2517">
        <f t="shared" si="163"/>
        <v>7</v>
      </c>
      <c r="AK2517" t="str">
        <f t="shared" si="161"/>
        <v>Not Include</v>
      </c>
      <c r="AN2517" t="s">
        <v>724</v>
      </c>
    </row>
    <row r="2518" spans="31:40">
      <c r="AE2518" t="str">
        <f t="shared" si="162"/>
        <v>Not includedNot Include8</v>
      </c>
      <c r="AF2518" t="str">
        <f t="shared" si="160"/>
        <v>Not included</v>
      </c>
      <c r="AG2518" s="100" t="s">
        <v>483</v>
      </c>
      <c r="AH2518" s="100" t="s">
        <v>1304</v>
      </c>
      <c r="AI2518" s="100" t="s">
        <v>864</v>
      </c>
      <c r="AJ2518">
        <f t="shared" si="163"/>
        <v>8</v>
      </c>
      <c r="AK2518" t="str">
        <f t="shared" si="161"/>
        <v>Not Include</v>
      </c>
      <c r="AN2518" t="s">
        <v>724</v>
      </c>
    </row>
    <row r="2519" spans="31:40">
      <c r="AE2519" t="str">
        <f t="shared" si="162"/>
        <v>Not includedNot Include9</v>
      </c>
      <c r="AF2519" t="str">
        <f t="shared" si="160"/>
        <v>Not included</v>
      </c>
      <c r="AG2519" s="100" t="s">
        <v>483</v>
      </c>
      <c r="AH2519" s="100" t="s">
        <v>1304</v>
      </c>
      <c r="AI2519" s="100" t="s">
        <v>2032</v>
      </c>
      <c r="AJ2519">
        <f t="shared" si="163"/>
        <v>9</v>
      </c>
      <c r="AK2519" t="str">
        <f t="shared" si="161"/>
        <v>Not Include</v>
      </c>
      <c r="AN2519" t="s">
        <v>724</v>
      </c>
    </row>
    <row r="2520" spans="31:40">
      <c r="AE2520" t="str">
        <f t="shared" si="162"/>
        <v>Not includedNot Include10</v>
      </c>
      <c r="AF2520" t="str">
        <f t="shared" si="160"/>
        <v>Not included</v>
      </c>
      <c r="AG2520" s="100" t="s">
        <v>483</v>
      </c>
      <c r="AH2520" s="100" t="s">
        <v>1304</v>
      </c>
      <c r="AI2520" s="100" t="s">
        <v>869</v>
      </c>
      <c r="AJ2520">
        <f t="shared" si="163"/>
        <v>10</v>
      </c>
      <c r="AK2520" t="str">
        <f t="shared" si="161"/>
        <v>Not Include</v>
      </c>
      <c r="AN2520" t="s">
        <v>724</v>
      </c>
    </row>
    <row r="2521" spans="31:40">
      <c r="AE2521" t="str">
        <f t="shared" si="162"/>
        <v>Not includedNot Include11</v>
      </c>
      <c r="AF2521" t="str">
        <f t="shared" si="160"/>
        <v>Not included</v>
      </c>
      <c r="AG2521" s="100" t="s">
        <v>483</v>
      </c>
      <c r="AH2521" s="100" t="s">
        <v>1304</v>
      </c>
      <c r="AI2521" s="100" t="s">
        <v>870</v>
      </c>
      <c r="AJ2521">
        <f t="shared" si="163"/>
        <v>11</v>
      </c>
      <c r="AK2521" t="str">
        <f t="shared" si="161"/>
        <v>Not Include</v>
      </c>
      <c r="AN2521" t="s">
        <v>724</v>
      </c>
    </row>
    <row r="2522" spans="31:40">
      <c r="AE2522" t="str">
        <f t="shared" si="162"/>
        <v>Not includedNot Include1</v>
      </c>
      <c r="AF2522" t="str">
        <f t="shared" si="160"/>
        <v>Not included</v>
      </c>
      <c r="AG2522" s="100" t="s">
        <v>483</v>
      </c>
      <c r="AH2522" s="100" t="s">
        <v>733</v>
      </c>
      <c r="AI2522" s="100" t="s">
        <v>1231</v>
      </c>
      <c r="AJ2522">
        <f t="shared" si="163"/>
        <v>1</v>
      </c>
      <c r="AK2522" t="str">
        <f t="shared" si="161"/>
        <v>Not Include</v>
      </c>
      <c r="AN2522" t="s">
        <v>724</v>
      </c>
    </row>
    <row r="2523" spans="31:40">
      <c r="AE2523" t="str">
        <f t="shared" si="162"/>
        <v>Not includedNot Include2</v>
      </c>
      <c r="AF2523" t="str">
        <f t="shared" si="160"/>
        <v>Not included</v>
      </c>
      <c r="AG2523" s="100" t="s">
        <v>483</v>
      </c>
      <c r="AH2523" s="100" t="s">
        <v>733</v>
      </c>
      <c r="AI2523" s="100" t="s">
        <v>734</v>
      </c>
      <c r="AJ2523">
        <f t="shared" si="163"/>
        <v>2</v>
      </c>
      <c r="AK2523" t="str">
        <f t="shared" si="161"/>
        <v>Not Include</v>
      </c>
      <c r="AN2523" t="s">
        <v>724</v>
      </c>
    </row>
    <row r="2524" spans="31:40">
      <c r="AE2524" t="str">
        <f t="shared" si="162"/>
        <v>Not includedNot Include3</v>
      </c>
      <c r="AF2524" t="str">
        <f t="shared" si="160"/>
        <v>Not included</v>
      </c>
      <c r="AG2524" s="100" t="s">
        <v>483</v>
      </c>
      <c r="AH2524" s="100" t="s">
        <v>733</v>
      </c>
      <c r="AI2524" s="100" t="s">
        <v>832</v>
      </c>
      <c r="AJ2524">
        <f t="shared" si="163"/>
        <v>3</v>
      </c>
      <c r="AK2524" t="str">
        <f t="shared" si="161"/>
        <v>Not Include</v>
      </c>
      <c r="AN2524" t="s">
        <v>724</v>
      </c>
    </row>
    <row r="2525" spans="31:40">
      <c r="AE2525" t="str">
        <f t="shared" si="162"/>
        <v>Not includedNot Include4</v>
      </c>
      <c r="AF2525" t="str">
        <f t="shared" si="160"/>
        <v>Not included</v>
      </c>
      <c r="AG2525" s="100" t="s">
        <v>483</v>
      </c>
      <c r="AH2525" s="100" t="s">
        <v>733</v>
      </c>
      <c r="AI2525" s="100" t="s">
        <v>411</v>
      </c>
      <c r="AJ2525">
        <f t="shared" si="163"/>
        <v>4</v>
      </c>
      <c r="AK2525" t="str">
        <f t="shared" si="161"/>
        <v>Not Include</v>
      </c>
      <c r="AN2525" t="s">
        <v>724</v>
      </c>
    </row>
    <row r="2526" spans="31:40">
      <c r="AE2526" t="str">
        <f t="shared" si="162"/>
        <v>Not includedNot Include5</v>
      </c>
      <c r="AF2526" t="str">
        <f t="shared" si="160"/>
        <v>Not included</v>
      </c>
      <c r="AG2526" s="100" t="s">
        <v>483</v>
      </c>
      <c r="AH2526" s="100" t="s">
        <v>733</v>
      </c>
      <c r="AI2526" s="100" t="s">
        <v>1365</v>
      </c>
      <c r="AJ2526">
        <f t="shared" si="163"/>
        <v>5</v>
      </c>
      <c r="AK2526" t="str">
        <f t="shared" si="161"/>
        <v>Not Include</v>
      </c>
      <c r="AN2526" t="s">
        <v>724</v>
      </c>
    </row>
    <row r="2527" spans="31:40">
      <c r="AE2527" t="str">
        <f t="shared" si="162"/>
        <v>Not includedNot Include6</v>
      </c>
      <c r="AF2527" t="str">
        <f t="shared" si="160"/>
        <v>Not included</v>
      </c>
      <c r="AG2527" s="100" t="s">
        <v>483</v>
      </c>
      <c r="AH2527" s="100" t="s">
        <v>733</v>
      </c>
      <c r="AI2527" s="100" t="s">
        <v>2013</v>
      </c>
      <c r="AJ2527">
        <f t="shared" si="163"/>
        <v>6</v>
      </c>
      <c r="AK2527" t="str">
        <f t="shared" si="161"/>
        <v>Not Include</v>
      </c>
      <c r="AN2527" t="s">
        <v>724</v>
      </c>
    </row>
    <row r="2528" spans="31:40">
      <c r="AE2528" t="str">
        <f t="shared" si="162"/>
        <v>Not includedNot Include7</v>
      </c>
      <c r="AF2528" t="str">
        <f t="shared" si="160"/>
        <v>Not included</v>
      </c>
      <c r="AG2528" s="100" t="s">
        <v>483</v>
      </c>
      <c r="AH2528" s="100" t="s">
        <v>733</v>
      </c>
      <c r="AI2528" s="100" t="s">
        <v>2019</v>
      </c>
      <c r="AJ2528">
        <f t="shared" si="163"/>
        <v>7</v>
      </c>
      <c r="AK2528" t="str">
        <f t="shared" si="161"/>
        <v>Not Include</v>
      </c>
      <c r="AN2528" t="s">
        <v>724</v>
      </c>
    </row>
    <row r="2529" spans="31:40">
      <c r="AE2529" t="str">
        <f t="shared" si="162"/>
        <v>Not includedNot Include8</v>
      </c>
      <c r="AF2529" t="str">
        <f t="shared" si="160"/>
        <v>Not included</v>
      </c>
      <c r="AG2529" s="100" t="s">
        <v>483</v>
      </c>
      <c r="AH2529" s="100" t="s">
        <v>733</v>
      </c>
      <c r="AI2529" s="100" t="s">
        <v>762</v>
      </c>
      <c r="AJ2529">
        <f t="shared" si="163"/>
        <v>8</v>
      </c>
      <c r="AK2529" t="str">
        <f t="shared" si="161"/>
        <v>Not Include</v>
      </c>
      <c r="AN2529" t="s">
        <v>724</v>
      </c>
    </row>
    <row r="2530" spans="31:40">
      <c r="AE2530" t="str">
        <f t="shared" si="162"/>
        <v>Not includedNot Include9</v>
      </c>
      <c r="AF2530" t="str">
        <f t="shared" si="160"/>
        <v>Not included</v>
      </c>
      <c r="AG2530" s="100" t="s">
        <v>483</v>
      </c>
      <c r="AH2530" s="100" t="s">
        <v>733</v>
      </c>
      <c r="AI2530" s="100" t="s">
        <v>2020</v>
      </c>
      <c r="AJ2530">
        <f t="shared" si="163"/>
        <v>9</v>
      </c>
      <c r="AK2530" t="str">
        <f t="shared" si="161"/>
        <v>Not Include</v>
      </c>
      <c r="AN2530" t="s">
        <v>724</v>
      </c>
    </row>
    <row r="2531" spans="31:40">
      <c r="AE2531" t="str">
        <f t="shared" si="162"/>
        <v>Not includedNot Include10</v>
      </c>
      <c r="AF2531" t="str">
        <f t="shared" si="160"/>
        <v>Not included</v>
      </c>
      <c r="AG2531" s="100" t="s">
        <v>483</v>
      </c>
      <c r="AH2531" s="100" t="s">
        <v>733</v>
      </c>
      <c r="AI2531" s="100" t="s">
        <v>933</v>
      </c>
      <c r="AJ2531">
        <f t="shared" si="163"/>
        <v>10</v>
      </c>
      <c r="AK2531" t="str">
        <f t="shared" si="161"/>
        <v>Not Include</v>
      </c>
      <c r="AN2531" t="s">
        <v>724</v>
      </c>
    </row>
    <row r="2532" spans="31:40">
      <c r="AE2532" t="str">
        <f t="shared" si="162"/>
        <v>Not includedNot Include11</v>
      </c>
      <c r="AF2532" t="str">
        <f t="shared" si="160"/>
        <v>Not included</v>
      </c>
      <c r="AG2532" s="100" t="s">
        <v>483</v>
      </c>
      <c r="AH2532" s="100" t="s">
        <v>733</v>
      </c>
      <c r="AI2532" s="100" t="s">
        <v>1013</v>
      </c>
      <c r="AJ2532">
        <f t="shared" si="163"/>
        <v>11</v>
      </c>
      <c r="AK2532" t="str">
        <f t="shared" si="161"/>
        <v>Not Include</v>
      </c>
      <c r="AN2532" t="s">
        <v>724</v>
      </c>
    </row>
    <row r="2533" spans="31:40">
      <c r="AE2533" t="str">
        <f t="shared" si="162"/>
        <v>Not includedNot Include12</v>
      </c>
      <c r="AF2533" t="str">
        <f t="shared" si="160"/>
        <v>Not included</v>
      </c>
      <c r="AG2533" s="100" t="s">
        <v>483</v>
      </c>
      <c r="AH2533" s="100" t="s">
        <v>733</v>
      </c>
      <c r="AI2533" s="100" t="s">
        <v>2022</v>
      </c>
      <c r="AJ2533">
        <f t="shared" si="163"/>
        <v>12</v>
      </c>
      <c r="AK2533" t="str">
        <f t="shared" si="161"/>
        <v>Not Include</v>
      </c>
      <c r="AN2533" t="s">
        <v>724</v>
      </c>
    </row>
    <row r="2534" spans="31:40">
      <c r="AE2534" t="str">
        <f t="shared" si="162"/>
        <v>Not includedNot Include13</v>
      </c>
      <c r="AF2534" t="str">
        <f t="shared" si="160"/>
        <v>Not included</v>
      </c>
      <c r="AG2534" s="100" t="s">
        <v>483</v>
      </c>
      <c r="AH2534" s="100" t="s">
        <v>733</v>
      </c>
      <c r="AI2534" s="100" t="s">
        <v>265</v>
      </c>
      <c r="AJ2534">
        <f t="shared" si="163"/>
        <v>13</v>
      </c>
      <c r="AK2534" t="str">
        <f t="shared" si="161"/>
        <v>Not Include</v>
      </c>
      <c r="AN2534" t="s">
        <v>724</v>
      </c>
    </row>
    <row r="2535" spans="31:40">
      <c r="AE2535" t="str">
        <f t="shared" si="162"/>
        <v>Not includedNot Include14</v>
      </c>
      <c r="AF2535" t="str">
        <f t="shared" si="160"/>
        <v>Not included</v>
      </c>
      <c r="AG2535" s="100" t="s">
        <v>483</v>
      </c>
      <c r="AH2535" s="100" t="s">
        <v>733</v>
      </c>
      <c r="AI2535" s="100" t="s">
        <v>1120</v>
      </c>
      <c r="AJ2535">
        <f t="shared" si="163"/>
        <v>14</v>
      </c>
      <c r="AK2535" t="str">
        <f t="shared" si="161"/>
        <v>Not Include</v>
      </c>
      <c r="AN2535" t="s">
        <v>724</v>
      </c>
    </row>
    <row r="2536" spans="31:40">
      <c r="AE2536" t="str">
        <f t="shared" si="162"/>
        <v>Not includedNot Include15</v>
      </c>
      <c r="AF2536" t="str">
        <f t="shared" si="160"/>
        <v>Not included</v>
      </c>
      <c r="AG2536" s="100" t="s">
        <v>483</v>
      </c>
      <c r="AH2536" s="100" t="s">
        <v>733</v>
      </c>
      <c r="AI2536" s="100" t="s">
        <v>2023</v>
      </c>
      <c r="AJ2536">
        <f t="shared" si="163"/>
        <v>15</v>
      </c>
      <c r="AK2536" t="str">
        <f t="shared" si="161"/>
        <v>Not Include</v>
      </c>
      <c r="AN2536" t="s">
        <v>724</v>
      </c>
    </row>
    <row r="2537" spans="31:40">
      <c r="AE2537" t="str">
        <f t="shared" si="162"/>
        <v>Not includedNot Include16</v>
      </c>
      <c r="AF2537" t="str">
        <f t="shared" si="160"/>
        <v>Not included</v>
      </c>
      <c r="AG2537" s="100" t="s">
        <v>483</v>
      </c>
      <c r="AH2537" s="100" t="s">
        <v>733</v>
      </c>
      <c r="AI2537" s="100" t="s">
        <v>2024</v>
      </c>
      <c r="AJ2537">
        <f t="shared" si="163"/>
        <v>16</v>
      </c>
      <c r="AK2537" t="str">
        <f t="shared" si="161"/>
        <v>Not Include</v>
      </c>
      <c r="AN2537" t="s">
        <v>724</v>
      </c>
    </row>
    <row r="2538" spans="31:40">
      <c r="AE2538" t="str">
        <f t="shared" si="162"/>
        <v>Not includedNot Include17</v>
      </c>
      <c r="AF2538" t="str">
        <f t="shared" si="160"/>
        <v>Not included</v>
      </c>
      <c r="AG2538" s="100" t="s">
        <v>483</v>
      </c>
      <c r="AH2538" s="100" t="s">
        <v>733</v>
      </c>
      <c r="AI2538" s="100" t="s">
        <v>1849</v>
      </c>
      <c r="AJ2538">
        <f t="shared" si="163"/>
        <v>17</v>
      </c>
      <c r="AK2538" t="str">
        <f t="shared" si="161"/>
        <v>Not Include</v>
      </c>
      <c r="AN2538" t="s">
        <v>724</v>
      </c>
    </row>
    <row r="2539" spans="31:40">
      <c r="AE2539" t="str">
        <f t="shared" si="162"/>
        <v>Not includedNot Include18</v>
      </c>
      <c r="AF2539" t="str">
        <f t="shared" si="160"/>
        <v>Not included</v>
      </c>
      <c r="AG2539" s="100" t="s">
        <v>483</v>
      </c>
      <c r="AH2539" s="100" t="s">
        <v>733</v>
      </c>
      <c r="AI2539" s="100" t="s">
        <v>779</v>
      </c>
      <c r="AJ2539">
        <f t="shared" si="163"/>
        <v>18</v>
      </c>
      <c r="AK2539" t="str">
        <f t="shared" si="161"/>
        <v>Not Include</v>
      </c>
      <c r="AN2539" t="s">
        <v>724</v>
      </c>
    </row>
    <row r="2540" spans="31:40">
      <c r="AE2540" t="str">
        <f t="shared" si="162"/>
        <v>Not includedNot Include19</v>
      </c>
      <c r="AF2540" t="str">
        <f t="shared" si="160"/>
        <v>Not included</v>
      </c>
      <c r="AG2540" s="100" t="s">
        <v>483</v>
      </c>
      <c r="AH2540" s="100" t="s">
        <v>733</v>
      </c>
      <c r="AI2540" s="100" t="s">
        <v>859</v>
      </c>
      <c r="AJ2540">
        <f t="shared" si="163"/>
        <v>19</v>
      </c>
      <c r="AK2540" t="str">
        <f t="shared" si="161"/>
        <v>Not Include</v>
      </c>
      <c r="AN2540" t="s">
        <v>724</v>
      </c>
    </row>
    <row r="2541" spans="31:40">
      <c r="AE2541" t="str">
        <f t="shared" si="162"/>
        <v>Not includedNot Include20</v>
      </c>
      <c r="AF2541" t="str">
        <f t="shared" si="160"/>
        <v>Not included</v>
      </c>
      <c r="AG2541" s="100" t="s">
        <v>483</v>
      </c>
      <c r="AH2541" s="100" t="s">
        <v>733</v>
      </c>
      <c r="AI2541" s="100" t="s">
        <v>2030</v>
      </c>
      <c r="AJ2541">
        <f t="shared" si="163"/>
        <v>20</v>
      </c>
      <c r="AK2541" t="str">
        <f t="shared" si="161"/>
        <v>Not Include</v>
      </c>
      <c r="AN2541" t="s">
        <v>724</v>
      </c>
    </row>
    <row r="2542" spans="31:40">
      <c r="AE2542" t="str">
        <f t="shared" si="162"/>
        <v>Not includedNot Include21</v>
      </c>
      <c r="AF2542" t="str">
        <f t="shared" si="160"/>
        <v>Not included</v>
      </c>
      <c r="AG2542" s="100" t="s">
        <v>483</v>
      </c>
      <c r="AH2542" s="100" t="s">
        <v>733</v>
      </c>
      <c r="AI2542" s="100" t="s">
        <v>2031</v>
      </c>
      <c r="AJ2542">
        <f t="shared" si="163"/>
        <v>21</v>
      </c>
      <c r="AK2542" t="str">
        <f t="shared" si="161"/>
        <v>Not Include</v>
      </c>
      <c r="AN2542" t="s">
        <v>724</v>
      </c>
    </row>
    <row r="2543" spans="31:40">
      <c r="AE2543" t="str">
        <f t="shared" si="162"/>
        <v>Not includedNot Include22</v>
      </c>
      <c r="AF2543" t="str">
        <f t="shared" si="160"/>
        <v>Not included</v>
      </c>
      <c r="AG2543" s="100" t="s">
        <v>483</v>
      </c>
      <c r="AH2543" s="100" t="s">
        <v>733</v>
      </c>
      <c r="AI2543" s="100" t="s">
        <v>392</v>
      </c>
      <c r="AJ2543">
        <f t="shared" si="163"/>
        <v>22</v>
      </c>
      <c r="AK2543" t="str">
        <f t="shared" si="161"/>
        <v>Not Include</v>
      </c>
      <c r="AN2543" t="s">
        <v>724</v>
      </c>
    </row>
    <row r="2544" spans="31:40">
      <c r="AE2544" t="str">
        <f t="shared" si="162"/>
        <v>Not includedNot Include23</v>
      </c>
      <c r="AF2544" t="str">
        <f t="shared" si="160"/>
        <v>Not included</v>
      </c>
      <c r="AG2544" s="100" t="s">
        <v>483</v>
      </c>
      <c r="AH2544" s="100" t="s">
        <v>733</v>
      </c>
      <c r="AI2544" s="100" t="s">
        <v>1175</v>
      </c>
      <c r="AJ2544">
        <f t="shared" si="163"/>
        <v>23</v>
      </c>
      <c r="AK2544" t="str">
        <f t="shared" si="161"/>
        <v>Not Include</v>
      </c>
      <c r="AN2544" t="s">
        <v>724</v>
      </c>
    </row>
    <row r="2545" spans="31:40">
      <c r="AE2545" t="str">
        <f t="shared" si="162"/>
        <v>Not includedNot Include24</v>
      </c>
      <c r="AF2545" t="str">
        <f t="shared" si="160"/>
        <v>Not included</v>
      </c>
      <c r="AG2545" s="100" t="s">
        <v>483</v>
      </c>
      <c r="AH2545" s="100" t="s">
        <v>733</v>
      </c>
      <c r="AI2545" s="100" t="s">
        <v>2034</v>
      </c>
      <c r="AJ2545">
        <f t="shared" si="163"/>
        <v>24</v>
      </c>
      <c r="AK2545" t="str">
        <f t="shared" si="161"/>
        <v>Not Include</v>
      </c>
      <c r="AN2545" t="s">
        <v>724</v>
      </c>
    </row>
    <row r="2546" spans="31:40">
      <c r="AE2546" t="str">
        <f t="shared" si="162"/>
        <v>Not includedNot Include25</v>
      </c>
      <c r="AF2546" t="str">
        <f t="shared" si="160"/>
        <v>Not included</v>
      </c>
      <c r="AG2546" s="100" t="s">
        <v>483</v>
      </c>
      <c r="AH2546" s="100" t="s">
        <v>733</v>
      </c>
      <c r="AI2546" s="100" t="s">
        <v>370</v>
      </c>
      <c r="AJ2546">
        <f t="shared" si="163"/>
        <v>25</v>
      </c>
      <c r="AK2546" t="str">
        <f t="shared" si="161"/>
        <v>Not Include</v>
      </c>
      <c r="AN2546" t="s">
        <v>724</v>
      </c>
    </row>
    <row r="2547" spans="31:40">
      <c r="AE2547" t="str">
        <f t="shared" si="162"/>
        <v>Not includedNot Include26</v>
      </c>
      <c r="AF2547" t="str">
        <f t="shared" si="160"/>
        <v>Not included</v>
      </c>
      <c r="AG2547" s="100" t="s">
        <v>483</v>
      </c>
      <c r="AH2547" s="100" t="s">
        <v>733</v>
      </c>
      <c r="AI2547" s="100" t="s">
        <v>111</v>
      </c>
      <c r="AJ2547">
        <f t="shared" si="163"/>
        <v>26</v>
      </c>
      <c r="AK2547" t="str">
        <f t="shared" si="161"/>
        <v>Not Include</v>
      </c>
      <c r="AN2547" t="s">
        <v>724</v>
      </c>
    </row>
    <row r="2548" spans="31:40">
      <c r="AE2548" t="str">
        <f t="shared" si="162"/>
        <v>Not includedNot Include1</v>
      </c>
      <c r="AF2548" t="str">
        <f t="shared" si="160"/>
        <v>Not included</v>
      </c>
      <c r="AG2548" s="100" t="s">
        <v>483</v>
      </c>
      <c r="AH2548" s="100" t="s">
        <v>768</v>
      </c>
      <c r="AI2548" s="100" t="s">
        <v>1917</v>
      </c>
      <c r="AJ2548">
        <f t="shared" si="163"/>
        <v>1</v>
      </c>
      <c r="AK2548" t="str">
        <f t="shared" si="161"/>
        <v>Not Include</v>
      </c>
      <c r="AN2548" t="s">
        <v>724</v>
      </c>
    </row>
    <row r="2549" spans="31:40">
      <c r="AE2549" t="str">
        <f t="shared" si="162"/>
        <v>Not includedNot Include2</v>
      </c>
      <c r="AF2549" t="str">
        <f t="shared" si="160"/>
        <v>Not included</v>
      </c>
      <c r="AG2549" s="100" t="s">
        <v>483</v>
      </c>
      <c r="AH2549" s="100" t="s">
        <v>768</v>
      </c>
      <c r="AI2549" s="100" t="s">
        <v>398</v>
      </c>
      <c r="AJ2549">
        <f t="shared" si="163"/>
        <v>2</v>
      </c>
      <c r="AK2549" t="str">
        <f t="shared" si="161"/>
        <v>Not Include</v>
      </c>
      <c r="AN2549" t="s">
        <v>724</v>
      </c>
    </row>
    <row r="2550" spans="31:40">
      <c r="AE2550" t="str">
        <f t="shared" si="162"/>
        <v>Not includedNot Include3</v>
      </c>
      <c r="AF2550" t="str">
        <f t="shared" si="160"/>
        <v>Not included</v>
      </c>
      <c r="AG2550" s="100" t="s">
        <v>483</v>
      </c>
      <c r="AH2550" s="100" t="s">
        <v>768</v>
      </c>
      <c r="AI2550" s="100" t="s">
        <v>2011</v>
      </c>
      <c r="AJ2550">
        <f t="shared" si="163"/>
        <v>3</v>
      </c>
      <c r="AK2550" t="str">
        <f t="shared" si="161"/>
        <v>Not Include</v>
      </c>
      <c r="AN2550" t="s">
        <v>724</v>
      </c>
    </row>
    <row r="2551" spans="31:40">
      <c r="AE2551" t="str">
        <f t="shared" si="162"/>
        <v>Not includedNot Include4</v>
      </c>
      <c r="AF2551" t="str">
        <f t="shared" si="160"/>
        <v>Not included</v>
      </c>
      <c r="AG2551" s="100" t="s">
        <v>483</v>
      </c>
      <c r="AH2551" s="100" t="s">
        <v>768</v>
      </c>
      <c r="AI2551" s="100" t="s">
        <v>2012</v>
      </c>
      <c r="AJ2551">
        <f t="shared" si="163"/>
        <v>4</v>
      </c>
      <c r="AK2551" t="str">
        <f t="shared" si="161"/>
        <v>Not Include</v>
      </c>
      <c r="AN2551" t="s">
        <v>724</v>
      </c>
    </row>
    <row r="2552" spans="31:40">
      <c r="AE2552" t="str">
        <f t="shared" si="162"/>
        <v>Not includedNot Include5</v>
      </c>
      <c r="AF2552" t="str">
        <f t="shared" si="160"/>
        <v>Not included</v>
      </c>
      <c r="AG2552" s="100" t="s">
        <v>483</v>
      </c>
      <c r="AH2552" s="100" t="s">
        <v>768</v>
      </c>
      <c r="AI2552" s="100" t="s">
        <v>744</v>
      </c>
      <c r="AJ2552">
        <f t="shared" si="163"/>
        <v>5</v>
      </c>
      <c r="AK2552" t="str">
        <f t="shared" si="161"/>
        <v>Not Include</v>
      </c>
      <c r="AN2552" t="s">
        <v>724</v>
      </c>
    </row>
    <row r="2553" spans="31:40">
      <c r="AE2553" t="str">
        <f t="shared" si="162"/>
        <v>Not includedNot Include6</v>
      </c>
      <c r="AF2553" t="str">
        <f t="shared" si="160"/>
        <v>Not included</v>
      </c>
      <c r="AG2553" s="100" t="s">
        <v>483</v>
      </c>
      <c r="AH2553" s="100" t="s">
        <v>768</v>
      </c>
      <c r="AI2553" s="100" t="s">
        <v>746</v>
      </c>
      <c r="AJ2553">
        <f t="shared" si="163"/>
        <v>6</v>
      </c>
      <c r="AK2553" t="str">
        <f t="shared" si="161"/>
        <v>Not Include</v>
      </c>
      <c r="AN2553" t="s">
        <v>724</v>
      </c>
    </row>
    <row r="2554" spans="31:40">
      <c r="AE2554" t="str">
        <f t="shared" si="162"/>
        <v>Not includedNot Include7</v>
      </c>
      <c r="AF2554" t="str">
        <f t="shared" si="160"/>
        <v>Not included</v>
      </c>
      <c r="AG2554" s="100" t="s">
        <v>483</v>
      </c>
      <c r="AH2554" s="100" t="s">
        <v>768</v>
      </c>
      <c r="AI2554" s="100" t="s">
        <v>1764</v>
      </c>
      <c r="AJ2554">
        <f t="shared" si="163"/>
        <v>7</v>
      </c>
      <c r="AK2554" t="str">
        <f t="shared" si="161"/>
        <v>Not Include</v>
      </c>
      <c r="AN2554" t="s">
        <v>724</v>
      </c>
    </row>
    <row r="2555" spans="31:40">
      <c r="AE2555" t="str">
        <f t="shared" si="162"/>
        <v>Not includedNot Include8</v>
      </c>
      <c r="AF2555" t="str">
        <f t="shared" si="160"/>
        <v>Not included</v>
      </c>
      <c r="AG2555" s="100" t="s">
        <v>483</v>
      </c>
      <c r="AH2555" s="100" t="s">
        <v>768</v>
      </c>
      <c r="AI2555" s="100" t="s">
        <v>993</v>
      </c>
      <c r="AJ2555">
        <f t="shared" si="163"/>
        <v>8</v>
      </c>
      <c r="AK2555" t="str">
        <f t="shared" si="161"/>
        <v>Not Include</v>
      </c>
      <c r="AN2555" t="s">
        <v>724</v>
      </c>
    </row>
    <row r="2556" spans="31:40">
      <c r="AE2556" t="str">
        <f t="shared" si="162"/>
        <v>Not includedNot Include9</v>
      </c>
      <c r="AF2556" t="str">
        <f t="shared" si="160"/>
        <v>Not included</v>
      </c>
      <c r="AG2556" s="100" t="s">
        <v>483</v>
      </c>
      <c r="AH2556" s="100" t="s">
        <v>768</v>
      </c>
      <c r="AI2556" s="100" t="s">
        <v>756</v>
      </c>
      <c r="AJ2556">
        <f t="shared" si="163"/>
        <v>9</v>
      </c>
      <c r="AK2556" t="str">
        <f t="shared" si="161"/>
        <v>Not Include</v>
      </c>
      <c r="AN2556" t="s">
        <v>724</v>
      </c>
    </row>
    <row r="2557" spans="31:40">
      <c r="AE2557" t="str">
        <f t="shared" si="162"/>
        <v>Not includedNot Include10</v>
      </c>
      <c r="AF2557" t="str">
        <f t="shared" si="160"/>
        <v>Not included</v>
      </c>
      <c r="AG2557" s="100" t="s">
        <v>483</v>
      </c>
      <c r="AH2557" s="100" t="s">
        <v>768</v>
      </c>
      <c r="AI2557" s="100" t="s">
        <v>2015</v>
      </c>
      <c r="AJ2557">
        <f t="shared" si="163"/>
        <v>10</v>
      </c>
      <c r="AK2557" t="str">
        <f t="shared" si="161"/>
        <v>Not Include</v>
      </c>
      <c r="AN2557" t="s">
        <v>724</v>
      </c>
    </row>
    <row r="2558" spans="31:40">
      <c r="AE2558" t="str">
        <f t="shared" si="162"/>
        <v>Not includedNot Include11</v>
      </c>
      <c r="AF2558" t="str">
        <f t="shared" si="160"/>
        <v>Not included</v>
      </c>
      <c r="AG2558" s="100" t="s">
        <v>483</v>
      </c>
      <c r="AH2558" s="100" t="s">
        <v>768</v>
      </c>
      <c r="AI2558" s="100" t="s">
        <v>2018</v>
      </c>
      <c r="AJ2558">
        <f t="shared" si="163"/>
        <v>11</v>
      </c>
      <c r="AK2558" t="str">
        <f t="shared" si="161"/>
        <v>Not Include</v>
      </c>
      <c r="AN2558" t="s">
        <v>724</v>
      </c>
    </row>
    <row r="2559" spans="31:40">
      <c r="AE2559" t="str">
        <f t="shared" si="162"/>
        <v>Not includedNot Include12</v>
      </c>
      <c r="AF2559" t="str">
        <f t="shared" si="160"/>
        <v>Not included</v>
      </c>
      <c r="AG2559" s="100" t="s">
        <v>483</v>
      </c>
      <c r="AH2559" s="100" t="s">
        <v>768</v>
      </c>
      <c r="AI2559" s="100" t="s">
        <v>1324</v>
      </c>
      <c r="AJ2559">
        <f t="shared" si="163"/>
        <v>12</v>
      </c>
      <c r="AK2559" t="str">
        <f t="shared" si="161"/>
        <v>Not Include</v>
      </c>
      <c r="AN2559" t="s">
        <v>724</v>
      </c>
    </row>
    <row r="2560" spans="31:40">
      <c r="AE2560" t="str">
        <f t="shared" si="162"/>
        <v>Not includedNot Include13</v>
      </c>
      <c r="AF2560" t="str">
        <f t="shared" si="160"/>
        <v>Not included</v>
      </c>
      <c r="AG2560" s="100" t="s">
        <v>483</v>
      </c>
      <c r="AH2560" s="100" t="s">
        <v>768</v>
      </c>
      <c r="AI2560" s="100" t="s">
        <v>765</v>
      </c>
      <c r="AJ2560">
        <f t="shared" si="163"/>
        <v>13</v>
      </c>
      <c r="AK2560" t="str">
        <f t="shared" si="161"/>
        <v>Not Include</v>
      </c>
      <c r="AN2560" t="s">
        <v>724</v>
      </c>
    </row>
    <row r="2561" spans="31:40">
      <c r="AE2561" t="str">
        <f t="shared" si="162"/>
        <v>Not includedNot Include14</v>
      </c>
      <c r="AF2561" t="str">
        <f t="shared" si="160"/>
        <v>Not included</v>
      </c>
      <c r="AG2561" s="100" t="s">
        <v>483</v>
      </c>
      <c r="AH2561" s="100" t="s">
        <v>768</v>
      </c>
      <c r="AI2561" s="100" t="s">
        <v>1571</v>
      </c>
      <c r="AJ2561">
        <f t="shared" si="163"/>
        <v>14</v>
      </c>
      <c r="AK2561" t="str">
        <f t="shared" si="161"/>
        <v>Not Include</v>
      </c>
      <c r="AN2561" t="s">
        <v>724</v>
      </c>
    </row>
    <row r="2562" spans="31:40">
      <c r="AE2562" t="str">
        <f t="shared" si="162"/>
        <v>Not includedNot Include15</v>
      </c>
      <c r="AF2562" t="str">
        <f t="shared" ref="AF2562:AF2625" si="164">IFERROR(VLOOKUP(AG2562,$Z$4:$AA$17,2,FALSE),"Not included")</f>
        <v>Not included</v>
      </c>
      <c r="AG2562" s="100" t="s">
        <v>483</v>
      </c>
      <c r="AH2562" s="100" t="s">
        <v>768</v>
      </c>
      <c r="AI2562" s="100" t="s">
        <v>281</v>
      </c>
      <c r="AJ2562">
        <f t="shared" si="163"/>
        <v>15</v>
      </c>
      <c r="AK2562" t="str">
        <f t="shared" ref="AK2562:AK2625" si="165">IF(AF2562="Not included","Not Include",VLOOKUP(AH2562,$AN$3:$AQ$104,3,FALSE))</f>
        <v>Not Include</v>
      </c>
      <c r="AN2562" t="s">
        <v>724</v>
      </c>
    </row>
    <row r="2563" spans="31:40">
      <c r="AE2563" t="str">
        <f t="shared" ref="AE2563:AE2626" si="166">AF2563&amp;AK2563&amp;AJ2563</f>
        <v>Not includedNot Include16</v>
      </c>
      <c r="AF2563" t="str">
        <f t="shared" si="164"/>
        <v>Not included</v>
      </c>
      <c r="AG2563" s="100" t="s">
        <v>483</v>
      </c>
      <c r="AH2563" s="100" t="s">
        <v>768</v>
      </c>
      <c r="AI2563" s="100" t="s">
        <v>769</v>
      </c>
      <c r="AJ2563">
        <f t="shared" ref="AJ2563:AJ2626" si="167">IF(AND(AG2563=AG2562,AH2563=AH2562),AJ2562+1,1)</f>
        <v>16</v>
      </c>
      <c r="AK2563" t="str">
        <f t="shared" si="165"/>
        <v>Not Include</v>
      </c>
      <c r="AN2563" t="s">
        <v>724</v>
      </c>
    </row>
    <row r="2564" spans="31:40">
      <c r="AE2564" t="str">
        <f t="shared" si="166"/>
        <v>Not includedNot Include17</v>
      </c>
      <c r="AF2564" t="str">
        <f t="shared" si="164"/>
        <v>Not included</v>
      </c>
      <c r="AG2564" s="100" t="s">
        <v>483</v>
      </c>
      <c r="AH2564" s="100" t="s">
        <v>768</v>
      </c>
      <c r="AI2564" s="100" t="s">
        <v>402</v>
      </c>
      <c r="AJ2564">
        <f t="shared" si="167"/>
        <v>17</v>
      </c>
      <c r="AK2564" t="str">
        <f t="shared" si="165"/>
        <v>Not Include</v>
      </c>
      <c r="AN2564" t="s">
        <v>724</v>
      </c>
    </row>
    <row r="2565" spans="31:40">
      <c r="AE2565" t="str">
        <f t="shared" si="166"/>
        <v>Not includedNot Include18</v>
      </c>
      <c r="AF2565" t="str">
        <f t="shared" si="164"/>
        <v>Not included</v>
      </c>
      <c r="AG2565" s="100" t="s">
        <v>483</v>
      </c>
      <c r="AH2565" s="100" t="s">
        <v>768</v>
      </c>
      <c r="AI2565" s="100" t="s">
        <v>267</v>
      </c>
      <c r="AJ2565">
        <f t="shared" si="167"/>
        <v>18</v>
      </c>
      <c r="AK2565" t="str">
        <f t="shared" si="165"/>
        <v>Not Include</v>
      </c>
      <c r="AN2565" t="s">
        <v>724</v>
      </c>
    </row>
    <row r="2566" spans="31:40">
      <c r="AE2566" t="str">
        <f t="shared" si="166"/>
        <v>Not includedNot Include19</v>
      </c>
      <c r="AF2566" t="str">
        <f t="shared" si="164"/>
        <v>Not included</v>
      </c>
      <c r="AG2566" s="100" t="s">
        <v>483</v>
      </c>
      <c r="AH2566" s="100" t="s">
        <v>768</v>
      </c>
      <c r="AI2566" s="100" t="s">
        <v>773</v>
      </c>
      <c r="AJ2566">
        <f t="shared" si="167"/>
        <v>19</v>
      </c>
      <c r="AK2566" t="str">
        <f t="shared" si="165"/>
        <v>Not Include</v>
      </c>
      <c r="AN2566" t="s">
        <v>724</v>
      </c>
    </row>
    <row r="2567" spans="31:40">
      <c r="AE2567" t="str">
        <f t="shared" si="166"/>
        <v>Not includedNot Include20</v>
      </c>
      <c r="AF2567" t="str">
        <f t="shared" si="164"/>
        <v>Not included</v>
      </c>
      <c r="AG2567" s="100" t="s">
        <v>483</v>
      </c>
      <c r="AH2567" s="100" t="s">
        <v>768</v>
      </c>
      <c r="AI2567" s="100" t="s">
        <v>777</v>
      </c>
      <c r="AJ2567">
        <f t="shared" si="167"/>
        <v>20</v>
      </c>
      <c r="AK2567" t="str">
        <f t="shared" si="165"/>
        <v>Not Include</v>
      </c>
      <c r="AN2567" t="s">
        <v>724</v>
      </c>
    </row>
    <row r="2568" spans="31:40">
      <c r="AE2568" t="str">
        <f t="shared" si="166"/>
        <v>Not includedNot Include21</v>
      </c>
      <c r="AF2568" t="str">
        <f t="shared" si="164"/>
        <v>Not included</v>
      </c>
      <c r="AG2568" s="100" t="s">
        <v>483</v>
      </c>
      <c r="AH2568" s="100" t="s">
        <v>768</v>
      </c>
      <c r="AI2568" s="100" t="s">
        <v>2026</v>
      </c>
      <c r="AJ2568">
        <f t="shared" si="167"/>
        <v>21</v>
      </c>
      <c r="AK2568" t="str">
        <f t="shared" si="165"/>
        <v>Not Include</v>
      </c>
      <c r="AN2568" t="s">
        <v>724</v>
      </c>
    </row>
    <row r="2569" spans="31:40">
      <c r="AE2569" t="str">
        <f t="shared" si="166"/>
        <v>Not includedNot Include22</v>
      </c>
      <c r="AF2569" t="str">
        <f t="shared" si="164"/>
        <v>Not included</v>
      </c>
      <c r="AG2569" s="100" t="s">
        <v>483</v>
      </c>
      <c r="AH2569" s="100" t="s">
        <v>768</v>
      </c>
      <c r="AI2569" s="100" t="s">
        <v>780</v>
      </c>
      <c r="AJ2569">
        <f t="shared" si="167"/>
        <v>22</v>
      </c>
      <c r="AK2569" t="str">
        <f t="shared" si="165"/>
        <v>Not Include</v>
      </c>
      <c r="AN2569" t="s">
        <v>724</v>
      </c>
    </row>
    <row r="2570" spans="31:40">
      <c r="AE2570" t="str">
        <f t="shared" si="166"/>
        <v>Not includedNot Include23</v>
      </c>
      <c r="AF2570" t="str">
        <f t="shared" si="164"/>
        <v>Not included</v>
      </c>
      <c r="AG2570" s="100" t="s">
        <v>483</v>
      </c>
      <c r="AH2570" s="100" t="s">
        <v>768</v>
      </c>
      <c r="AI2570" s="100" t="s">
        <v>1784</v>
      </c>
      <c r="AJ2570">
        <f t="shared" si="167"/>
        <v>23</v>
      </c>
      <c r="AK2570" t="str">
        <f t="shared" si="165"/>
        <v>Not Include</v>
      </c>
      <c r="AN2570" t="s">
        <v>724</v>
      </c>
    </row>
    <row r="2571" spans="31:40">
      <c r="AE2571" t="str">
        <f t="shared" si="166"/>
        <v>Not includedNot Include24</v>
      </c>
      <c r="AF2571" t="str">
        <f t="shared" si="164"/>
        <v>Not included</v>
      </c>
      <c r="AG2571" s="100" t="s">
        <v>483</v>
      </c>
      <c r="AH2571" s="100" t="s">
        <v>768</v>
      </c>
      <c r="AI2571" s="100" t="s">
        <v>2028</v>
      </c>
      <c r="AJ2571">
        <f t="shared" si="167"/>
        <v>24</v>
      </c>
      <c r="AK2571" t="str">
        <f t="shared" si="165"/>
        <v>Not Include</v>
      </c>
      <c r="AN2571" t="s">
        <v>724</v>
      </c>
    </row>
    <row r="2572" spans="31:40">
      <c r="AE2572" t="str">
        <f t="shared" si="166"/>
        <v>Not includedNot Include25</v>
      </c>
      <c r="AF2572" t="str">
        <f t="shared" si="164"/>
        <v>Not included</v>
      </c>
      <c r="AG2572" s="100" t="s">
        <v>483</v>
      </c>
      <c r="AH2572" s="100" t="s">
        <v>768</v>
      </c>
      <c r="AI2572" s="100" t="s">
        <v>781</v>
      </c>
      <c r="AJ2572">
        <f t="shared" si="167"/>
        <v>25</v>
      </c>
      <c r="AK2572" t="str">
        <f t="shared" si="165"/>
        <v>Not Include</v>
      </c>
      <c r="AN2572" t="s">
        <v>724</v>
      </c>
    </row>
    <row r="2573" spans="31:40">
      <c r="AE2573" t="str">
        <f t="shared" si="166"/>
        <v>Not includedNot Include26</v>
      </c>
      <c r="AF2573" t="str">
        <f t="shared" si="164"/>
        <v>Not included</v>
      </c>
      <c r="AG2573" s="100" t="s">
        <v>483</v>
      </c>
      <c r="AH2573" s="100" t="s">
        <v>768</v>
      </c>
      <c r="AI2573" s="100" t="s">
        <v>2029</v>
      </c>
      <c r="AJ2573">
        <f t="shared" si="167"/>
        <v>26</v>
      </c>
      <c r="AK2573" t="str">
        <f t="shared" si="165"/>
        <v>Not Include</v>
      </c>
      <c r="AN2573" t="s">
        <v>724</v>
      </c>
    </row>
    <row r="2574" spans="31:40">
      <c r="AE2574" t="str">
        <f t="shared" si="166"/>
        <v>Not includedNot Include27</v>
      </c>
      <c r="AF2574" t="str">
        <f t="shared" si="164"/>
        <v>Not included</v>
      </c>
      <c r="AG2574" s="100" t="s">
        <v>483</v>
      </c>
      <c r="AH2574" s="100" t="s">
        <v>768</v>
      </c>
      <c r="AI2574" s="100" t="s">
        <v>953</v>
      </c>
      <c r="AJ2574">
        <f t="shared" si="167"/>
        <v>27</v>
      </c>
      <c r="AK2574" t="str">
        <f t="shared" si="165"/>
        <v>Not Include</v>
      </c>
      <c r="AN2574" t="s">
        <v>724</v>
      </c>
    </row>
    <row r="2575" spans="31:40">
      <c r="AE2575" t="str">
        <f t="shared" si="166"/>
        <v>Not includedNot Include28</v>
      </c>
      <c r="AF2575" t="str">
        <f t="shared" si="164"/>
        <v>Not included</v>
      </c>
      <c r="AG2575" s="100" t="s">
        <v>483</v>
      </c>
      <c r="AH2575" s="100" t="s">
        <v>768</v>
      </c>
      <c r="AI2575" s="100" t="s">
        <v>1345</v>
      </c>
      <c r="AJ2575">
        <f t="shared" si="167"/>
        <v>28</v>
      </c>
      <c r="AK2575" t="str">
        <f t="shared" si="165"/>
        <v>Not Include</v>
      </c>
      <c r="AN2575" t="s">
        <v>724</v>
      </c>
    </row>
    <row r="2576" spans="31:40">
      <c r="AE2576" t="str">
        <f t="shared" si="166"/>
        <v>Not includedNot Include29</v>
      </c>
      <c r="AF2576" t="str">
        <f t="shared" si="164"/>
        <v>Not included</v>
      </c>
      <c r="AG2576" s="100" t="s">
        <v>483</v>
      </c>
      <c r="AH2576" s="100" t="s">
        <v>768</v>
      </c>
      <c r="AI2576" s="100" t="s">
        <v>1796</v>
      </c>
      <c r="AJ2576">
        <f t="shared" si="167"/>
        <v>29</v>
      </c>
      <c r="AK2576" t="str">
        <f t="shared" si="165"/>
        <v>Not Include</v>
      </c>
      <c r="AN2576" t="s">
        <v>724</v>
      </c>
    </row>
    <row r="2577" spans="31:40">
      <c r="AE2577" t="str">
        <f t="shared" si="166"/>
        <v>Not includedNot Include30</v>
      </c>
      <c r="AF2577" t="str">
        <f t="shared" si="164"/>
        <v>Not included</v>
      </c>
      <c r="AG2577" s="100" t="s">
        <v>483</v>
      </c>
      <c r="AH2577" s="100" t="s">
        <v>768</v>
      </c>
      <c r="AI2577" s="100" t="s">
        <v>1286</v>
      </c>
      <c r="AJ2577">
        <f t="shared" si="167"/>
        <v>30</v>
      </c>
      <c r="AK2577" t="str">
        <f t="shared" si="165"/>
        <v>Not Include</v>
      </c>
      <c r="AN2577" t="s">
        <v>724</v>
      </c>
    </row>
    <row r="2578" spans="31:40">
      <c r="AE2578" t="str">
        <f t="shared" si="166"/>
        <v>Not includedNot Include31</v>
      </c>
      <c r="AF2578" t="str">
        <f t="shared" si="164"/>
        <v>Not included</v>
      </c>
      <c r="AG2578" s="100" t="s">
        <v>483</v>
      </c>
      <c r="AH2578" s="100" t="s">
        <v>768</v>
      </c>
      <c r="AI2578" s="100" t="s">
        <v>1045</v>
      </c>
      <c r="AJ2578">
        <f t="shared" si="167"/>
        <v>31</v>
      </c>
      <c r="AK2578" t="str">
        <f t="shared" si="165"/>
        <v>Not Include</v>
      </c>
      <c r="AN2578" t="s">
        <v>724</v>
      </c>
    </row>
    <row r="2579" spans="31:40">
      <c r="AE2579" t="str">
        <f t="shared" si="166"/>
        <v>Not includedNot Include32</v>
      </c>
      <c r="AF2579" t="str">
        <f t="shared" si="164"/>
        <v>Not included</v>
      </c>
      <c r="AG2579" s="100" t="s">
        <v>483</v>
      </c>
      <c r="AH2579" s="100" t="s">
        <v>768</v>
      </c>
      <c r="AI2579" s="100" t="s">
        <v>1290</v>
      </c>
      <c r="AJ2579">
        <f t="shared" si="167"/>
        <v>32</v>
      </c>
      <c r="AK2579" t="str">
        <f t="shared" si="165"/>
        <v>Not Include</v>
      </c>
      <c r="AN2579" t="s">
        <v>724</v>
      </c>
    </row>
    <row r="2580" spans="31:40">
      <c r="AE2580" t="str">
        <f t="shared" si="166"/>
        <v>Not includedNot Include33</v>
      </c>
      <c r="AF2580" t="str">
        <f t="shared" si="164"/>
        <v>Not included</v>
      </c>
      <c r="AG2580" s="100" t="s">
        <v>483</v>
      </c>
      <c r="AH2580" s="100" t="s">
        <v>768</v>
      </c>
      <c r="AI2580" s="100" t="s">
        <v>2033</v>
      </c>
      <c r="AJ2580">
        <f t="shared" si="167"/>
        <v>33</v>
      </c>
      <c r="AK2580" t="str">
        <f t="shared" si="165"/>
        <v>Not Include</v>
      </c>
      <c r="AN2580" t="s">
        <v>724</v>
      </c>
    </row>
    <row r="2581" spans="31:40">
      <c r="AE2581" t="str">
        <f t="shared" si="166"/>
        <v>Not includedNot Include34</v>
      </c>
      <c r="AF2581" t="str">
        <f t="shared" si="164"/>
        <v>Not included</v>
      </c>
      <c r="AG2581" s="100" t="s">
        <v>483</v>
      </c>
      <c r="AH2581" s="100" t="s">
        <v>768</v>
      </c>
      <c r="AI2581" s="100" t="s">
        <v>1061</v>
      </c>
      <c r="AJ2581">
        <f t="shared" si="167"/>
        <v>34</v>
      </c>
      <c r="AK2581" t="str">
        <f t="shared" si="165"/>
        <v>Not Include</v>
      </c>
      <c r="AN2581" t="s">
        <v>724</v>
      </c>
    </row>
    <row r="2582" spans="31:40">
      <c r="AE2582" t="str">
        <f t="shared" si="166"/>
        <v>Not includedNot Include35</v>
      </c>
      <c r="AF2582" t="str">
        <f t="shared" si="164"/>
        <v>Not included</v>
      </c>
      <c r="AG2582" s="100" t="s">
        <v>483</v>
      </c>
      <c r="AH2582" s="100" t="s">
        <v>768</v>
      </c>
      <c r="AI2582" s="100" t="s">
        <v>1062</v>
      </c>
      <c r="AJ2582">
        <f t="shared" si="167"/>
        <v>35</v>
      </c>
      <c r="AK2582" t="str">
        <f t="shared" si="165"/>
        <v>Not Include</v>
      </c>
      <c r="AN2582" t="s">
        <v>724</v>
      </c>
    </row>
    <row r="2583" spans="31:40">
      <c r="AE2583" t="str">
        <f t="shared" si="166"/>
        <v>Not includedNot Include36</v>
      </c>
      <c r="AF2583" t="str">
        <f t="shared" si="164"/>
        <v>Not included</v>
      </c>
      <c r="AG2583" s="100" t="s">
        <v>483</v>
      </c>
      <c r="AH2583" s="100" t="s">
        <v>768</v>
      </c>
      <c r="AI2583" s="100" t="s">
        <v>1142</v>
      </c>
      <c r="AJ2583">
        <f t="shared" si="167"/>
        <v>36</v>
      </c>
      <c r="AK2583" t="str">
        <f t="shared" si="165"/>
        <v>Not Include</v>
      </c>
      <c r="AN2583" t="s">
        <v>724</v>
      </c>
    </row>
    <row r="2584" spans="31:40">
      <c r="AE2584" t="str">
        <f t="shared" si="166"/>
        <v>Not includedNot Include37</v>
      </c>
      <c r="AF2584" t="str">
        <f t="shared" si="164"/>
        <v>Not included</v>
      </c>
      <c r="AG2584" s="100" t="s">
        <v>483</v>
      </c>
      <c r="AH2584" s="100" t="s">
        <v>768</v>
      </c>
      <c r="AI2584" s="100" t="s">
        <v>1295</v>
      </c>
      <c r="AJ2584">
        <f t="shared" si="167"/>
        <v>37</v>
      </c>
      <c r="AK2584" t="str">
        <f t="shared" si="165"/>
        <v>Not Include</v>
      </c>
      <c r="AN2584" t="s">
        <v>724</v>
      </c>
    </row>
    <row r="2585" spans="31:40">
      <c r="AE2585" t="str">
        <f t="shared" si="166"/>
        <v>Not includedNot Include1</v>
      </c>
      <c r="AF2585" t="str">
        <f t="shared" si="164"/>
        <v>Not included</v>
      </c>
      <c r="AG2585" s="100" t="s">
        <v>483</v>
      </c>
      <c r="AH2585" s="100" t="s">
        <v>739</v>
      </c>
      <c r="AI2585" s="100" t="s">
        <v>318</v>
      </c>
      <c r="AJ2585">
        <f t="shared" si="167"/>
        <v>1</v>
      </c>
      <c r="AK2585" t="str">
        <f t="shared" si="165"/>
        <v>Not Include</v>
      </c>
      <c r="AN2585" t="s">
        <v>724</v>
      </c>
    </row>
    <row r="2586" spans="31:40">
      <c r="AE2586" t="str">
        <f t="shared" si="166"/>
        <v>Not includedNot Include2</v>
      </c>
      <c r="AF2586" t="str">
        <f t="shared" si="164"/>
        <v>Not included</v>
      </c>
      <c r="AG2586" s="100" t="s">
        <v>483</v>
      </c>
      <c r="AH2586" s="100" t="s">
        <v>739</v>
      </c>
      <c r="AI2586" s="100" t="s">
        <v>414</v>
      </c>
      <c r="AJ2586">
        <f t="shared" si="167"/>
        <v>2</v>
      </c>
      <c r="AK2586" t="str">
        <f t="shared" si="165"/>
        <v>Not Include</v>
      </c>
      <c r="AN2586" t="s">
        <v>724</v>
      </c>
    </row>
    <row r="2587" spans="31:40">
      <c r="AE2587" t="str">
        <f t="shared" si="166"/>
        <v>Not includedNot Include1</v>
      </c>
      <c r="AF2587" t="str">
        <f t="shared" si="164"/>
        <v>Not included</v>
      </c>
      <c r="AG2587" s="100" t="s">
        <v>483</v>
      </c>
      <c r="AH2587" s="100" t="s">
        <v>1299</v>
      </c>
      <c r="AI2587" s="100" t="s">
        <v>833</v>
      </c>
      <c r="AJ2587">
        <f t="shared" si="167"/>
        <v>1</v>
      </c>
      <c r="AK2587" t="str">
        <f t="shared" si="165"/>
        <v>Not Include</v>
      </c>
      <c r="AN2587" t="s">
        <v>724</v>
      </c>
    </row>
    <row r="2588" spans="31:40">
      <c r="AE2588" t="str">
        <f t="shared" si="166"/>
        <v>Not includedNot Include2</v>
      </c>
      <c r="AF2588" t="str">
        <f t="shared" si="164"/>
        <v>Not included</v>
      </c>
      <c r="AG2588" s="100" t="s">
        <v>483</v>
      </c>
      <c r="AH2588" s="100" t="s">
        <v>1299</v>
      </c>
      <c r="AI2588" s="100" t="s">
        <v>1923</v>
      </c>
      <c r="AJ2588">
        <f t="shared" si="167"/>
        <v>2</v>
      </c>
      <c r="AK2588" t="str">
        <f t="shared" si="165"/>
        <v>Not Include</v>
      </c>
      <c r="AN2588" t="s">
        <v>724</v>
      </c>
    </row>
    <row r="2589" spans="31:40">
      <c r="AE2589" t="str">
        <f t="shared" si="166"/>
        <v>Not includedNot Include3</v>
      </c>
      <c r="AF2589" t="str">
        <f t="shared" si="164"/>
        <v>Not included</v>
      </c>
      <c r="AG2589" s="100" t="s">
        <v>483</v>
      </c>
      <c r="AH2589" s="100" t="s">
        <v>1299</v>
      </c>
      <c r="AI2589" s="100" t="s">
        <v>2014</v>
      </c>
      <c r="AJ2589">
        <f t="shared" si="167"/>
        <v>3</v>
      </c>
      <c r="AK2589" t="str">
        <f t="shared" si="165"/>
        <v>Not Include</v>
      </c>
      <c r="AN2589" t="s">
        <v>724</v>
      </c>
    </row>
    <row r="2590" spans="31:40">
      <c r="AE2590" t="str">
        <f t="shared" si="166"/>
        <v>Not includedNot Include4</v>
      </c>
      <c r="AF2590" t="str">
        <f t="shared" si="164"/>
        <v>Not included</v>
      </c>
      <c r="AG2590" s="100" t="s">
        <v>483</v>
      </c>
      <c r="AH2590" s="100" t="s">
        <v>1299</v>
      </c>
      <c r="AI2590" s="100" t="s">
        <v>2016</v>
      </c>
      <c r="AJ2590">
        <f t="shared" si="167"/>
        <v>4</v>
      </c>
      <c r="AK2590" t="str">
        <f t="shared" si="165"/>
        <v>Not Include</v>
      </c>
      <c r="AN2590" t="s">
        <v>724</v>
      </c>
    </row>
    <row r="2591" spans="31:40">
      <c r="AE2591" t="str">
        <f t="shared" si="166"/>
        <v>Not includedNot Include5</v>
      </c>
      <c r="AF2591" t="str">
        <f t="shared" si="164"/>
        <v>Not included</v>
      </c>
      <c r="AG2591" s="100" t="s">
        <v>483</v>
      </c>
      <c r="AH2591" s="100" t="s">
        <v>1299</v>
      </c>
      <c r="AI2591" s="100" t="s">
        <v>759</v>
      </c>
      <c r="AJ2591">
        <f t="shared" si="167"/>
        <v>5</v>
      </c>
      <c r="AK2591" t="str">
        <f t="shared" si="165"/>
        <v>Not Include</v>
      </c>
      <c r="AN2591" t="s">
        <v>724</v>
      </c>
    </row>
    <row r="2592" spans="31:40">
      <c r="AE2592" t="str">
        <f t="shared" si="166"/>
        <v>Not includedNot Include6</v>
      </c>
      <c r="AF2592" t="str">
        <f t="shared" si="164"/>
        <v>Not included</v>
      </c>
      <c r="AG2592" s="100" t="s">
        <v>483</v>
      </c>
      <c r="AH2592" s="100" t="s">
        <v>1299</v>
      </c>
      <c r="AI2592" s="100" t="s">
        <v>1154</v>
      </c>
      <c r="AJ2592">
        <f t="shared" si="167"/>
        <v>6</v>
      </c>
      <c r="AK2592" t="str">
        <f t="shared" si="165"/>
        <v>Not Include</v>
      </c>
      <c r="AN2592" t="s">
        <v>724</v>
      </c>
    </row>
    <row r="2593" spans="31:40">
      <c r="AE2593" t="str">
        <f t="shared" si="166"/>
        <v>Not includedNot Include7</v>
      </c>
      <c r="AF2593" t="str">
        <f t="shared" si="164"/>
        <v>Not included</v>
      </c>
      <c r="AG2593" s="100" t="s">
        <v>483</v>
      </c>
      <c r="AH2593" s="100" t="s">
        <v>1299</v>
      </c>
      <c r="AI2593" s="100" t="s">
        <v>2021</v>
      </c>
      <c r="AJ2593">
        <f t="shared" si="167"/>
        <v>7</v>
      </c>
      <c r="AK2593" t="str">
        <f t="shared" si="165"/>
        <v>Not Include</v>
      </c>
      <c r="AN2593" t="s">
        <v>724</v>
      </c>
    </row>
    <row r="2594" spans="31:40">
      <c r="AE2594" t="str">
        <f t="shared" si="166"/>
        <v>Not includedNot Include8</v>
      </c>
      <c r="AF2594" t="str">
        <f t="shared" si="164"/>
        <v>Not included</v>
      </c>
      <c r="AG2594" s="100" t="s">
        <v>483</v>
      </c>
      <c r="AH2594" s="100" t="s">
        <v>1299</v>
      </c>
      <c r="AI2594" s="100" t="s">
        <v>1112</v>
      </c>
      <c r="AJ2594">
        <f t="shared" si="167"/>
        <v>8</v>
      </c>
      <c r="AK2594" t="str">
        <f t="shared" si="165"/>
        <v>Not Include</v>
      </c>
      <c r="AN2594" t="s">
        <v>724</v>
      </c>
    </row>
    <row r="2595" spans="31:40">
      <c r="AE2595" t="str">
        <f t="shared" si="166"/>
        <v>Not includedNot Include9</v>
      </c>
      <c r="AF2595" t="str">
        <f t="shared" si="164"/>
        <v>Not included</v>
      </c>
      <c r="AG2595" s="100" t="s">
        <v>483</v>
      </c>
      <c r="AH2595" s="100" t="s">
        <v>1299</v>
      </c>
      <c r="AI2595" s="100" t="s">
        <v>1775</v>
      </c>
      <c r="AJ2595">
        <f t="shared" si="167"/>
        <v>9</v>
      </c>
      <c r="AK2595" t="str">
        <f t="shared" si="165"/>
        <v>Not Include</v>
      </c>
      <c r="AN2595" t="s">
        <v>724</v>
      </c>
    </row>
    <row r="2596" spans="31:40">
      <c r="AE2596" t="str">
        <f t="shared" si="166"/>
        <v>Not includedNot Include10</v>
      </c>
      <c r="AF2596" t="str">
        <f t="shared" si="164"/>
        <v>Not included</v>
      </c>
      <c r="AG2596" s="100" t="s">
        <v>483</v>
      </c>
      <c r="AH2596" s="100" t="s">
        <v>1299</v>
      </c>
      <c r="AI2596" s="100" t="s">
        <v>1113</v>
      </c>
      <c r="AJ2596">
        <f t="shared" si="167"/>
        <v>10</v>
      </c>
      <c r="AK2596" t="str">
        <f t="shared" si="165"/>
        <v>Not Include</v>
      </c>
      <c r="AN2596" t="s">
        <v>724</v>
      </c>
    </row>
    <row r="2597" spans="31:40">
      <c r="AE2597" t="str">
        <f t="shared" si="166"/>
        <v>Not includedNot Include11</v>
      </c>
      <c r="AF2597" t="str">
        <f t="shared" si="164"/>
        <v>Not included</v>
      </c>
      <c r="AG2597" s="100" t="s">
        <v>483</v>
      </c>
      <c r="AH2597" s="100" t="s">
        <v>1299</v>
      </c>
      <c r="AI2597" s="100" t="s">
        <v>764</v>
      </c>
      <c r="AJ2597">
        <f t="shared" si="167"/>
        <v>11</v>
      </c>
      <c r="AK2597" t="str">
        <f t="shared" si="165"/>
        <v>Not Include</v>
      </c>
      <c r="AN2597" t="s">
        <v>724</v>
      </c>
    </row>
    <row r="2598" spans="31:40">
      <c r="AE2598" t="str">
        <f t="shared" si="166"/>
        <v>Not includedNot Include12</v>
      </c>
      <c r="AF2598" t="str">
        <f t="shared" si="164"/>
        <v>Not included</v>
      </c>
      <c r="AG2598" s="100" t="s">
        <v>483</v>
      </c>
      <c r="AH2598" s="100" t="s">
        <v>1299</v>
      </c>
      <c r="AI2598" s="100" t="s">
        <v>878</v>
      </c>
      <c r="AJ2598">
        <f t="shared" si="167"/>
        <v>12</v>
      </c>
      <c r="AK2598" t="str">
        <f t="shared" si="165"/>
        <v>Not Include</v>
      </c>
      <c r="AN2598" t="s">
        <v>724</v>
      </c>
    </row>
    <row r="2599" spans="31:40">
      <c r="AE2599" t="str">
        <f t="shared" si="166"/>
        <v>Not includedNot Include13</v>
      </c>
      <c r="AF2599" t="str">
        <f t="shared" si="164"/>
        <v>Not included</v>
      </c>
      <c r="AG2599" s="100" t="s">
        <v>483</v>
      </c>
      <c r="AH2599" s="100" t="s">
        <v>1299</v>
      </c>
      <c r="AI2599" s="100" t="s">
        <v>767</v>
      </c>
      <c r="AJ2599">
        <f t="shared" si="167"/>
        <v>13</v>
      </c>
      <c r="AK2599" t="str">
        <f t="shared" si="165"/>
        <v>Not Include</v>
      </c>
      <c r="AN2599" t="s">
        <v>724</v>
      </c>
    </row>
    <row r="2600" spans="31:40">
      <c r="AE2600" t="str">
        <f t="shared" si="166"/>
        <v>Not includedNot Include14</v>
      </c>
      <c r="AF2600" t="str">
        <f t="shared" si="164"/>
        <v>Not included</v>
      </c>
      <c r="AG2600" s="100" t="s">
        <v>483</v>
      </c>
      <c r="AH2600" s="100" t="s">
        <v>1299</v>
      </c>
      <c r="AI2600" s="100" t="s">
        <v>774</v>
      </c>
      <c r="AJ2600">
        <f t="shared" si="167"/>
        <v>14</v>
      </c>
      <c r="AK2600" t="str">
        <f t="shared" si="165"/>
        <v>Not Include</v>
      </c>
      <c r="AN2600" t="s">
        <v>724</v>
      </c>
    </row>
    <row r="2601" spans="31:40">
      <c r="AE2601" t="str">
        <f t="shared" si="166"/>
        <v>Not includedNot Include15</v>
      </c>
      <c r="AF2601" t="str">
        <f t="shared" si="164"/>
        <v>Not included</v>
      </c>
      <c r="AG2601" s="100" t="s">
        <v>483</v>
      </c>
      <c r="AH2601" s="100" t="s">
        <v>1299</v>
      </c>
      <c r="AI2601" s="100" t="s">
        <v>2025</v>
      </c>
      <c r="AJ2601">
        <f t="shared" si="167"/>
        <v>15</v>
      </c>
      <c r="AK2601" t="str">
        <f t="shared" si="165"/>
        <v>Not Include</v>
      </c>
      <c r="AN2601" t="s">
        <v>724</v>
      </c>
    </row>
    <row r="2602" spans="31:40">
      <c r="AE2602" t="str">
        <f t="shared" si="166"/>
        <v>Not includedNot Include16</v>
      </c>
      <c r="AF2602" t="str">
        <f t="shared" si="164"/>
        <v>Not included</v>
      </c>
      <c r="AG2602" s="100" t="s">
        <v>483</v>
      </c>
      <c r="AH2602" s="100" t="s">
        <v>1299</v>
      </c>
      <c r="AI2602" s="100" t="s">
        <v>2027</v>
      </c>
      <c r="AJ2602">
        <f t="shared" si="167"/>
        <v>16</v>
      </c>
      <c r="AK2602" t="str">
        <f t="shared" si="165"/>
        <v>Not Include</v>
      </c>
      <c r="AN2602" t="s">
        <v>724</v>
      </c>
    </row>
    <row r="2603" spans="31:40">
      <c r="AE2603" t="str">
        <f t="shared" si="166"/>
        <v>Not includedNot Include17</v>
      </c>
      <c r="AF2603" t="str">
        <f t="shared" si="164"/>
        <v>Not included</v>
      </c>
      <c r="AG2603" s="100" t="s">
        <v>483</v>
      </c>
      <c r="AH2603" s="100" t="s">
        <v>1299</v>
      </c>
      <c r="AI2603" s="100" t="s">
        <v>787</v>
      </c>
      <c r="AJ2603">
        <f t="shared" si="167"/>
        <v>17</v>
      </c>
      <c r="AK2603" t="str">
        <f t="shared" si="165"/>
        <v>Not Include</v>
      </c>
      <c r="AN2603" t="s">
        <v>724</v>
      </c>
    </row>
    <row r="2604" spans="31:40">
      <c r="AE2604" t="str">
        <f t="shared" si="166"/>
        <v>Not includedNot Include18</v>
      </c>
      <c r="AF2604" t="str">
        <f t="shared" si="164"/>
        <v>Not included</v>
      </c>
      <c r="AG2604" s="100" t="s">
        <v>483</v>
      </c>
      <c r="AH2604" s="100" t="s">
        <v>1299</v>
      </c>
      <c r="AI2604" s="100" t="s">
        <v>1178</v>
      </c>
      <c r="AJ2604">
        <f t="shared" si="167"/>
        <v>18</v>
      </c>
      <c r="AK2604" t="str">
        <f t="shared" si="165"/>
        <v>Not Include</v>
      </c>
      <c r="AN2604" t="s">
        <v>724</v>
      </c>
    </row>
    <row r="2605" spans="31:40">
      <c r="AE2605" t="str">
        <f t="shared" si="166"/>
        <v>Not includedNot Include19</v>
      </c>
      <c r="AF2605" t="str">
        <f t="shared" si="164"/>
        <v>Not included</v>
      </c>
      <c r="AG2605" s="100" t="s">
        <v>483</v>
      </c>
      <c r="AH2605" s="100" t="s">
        <v>1299</v>
      </c>
      <c r="AI2605" s="100" t="s">
        <v>2035</v>
      </c>
      <c r="AJ2605">
        <f t="shared" si="167"/>
        <v>19</v>
      </c>
      <c r="AK2605" t="str">
        <f t="shared" si="165"/>
        <v>Not Include</v>
      </c>
      <c r="AN2605" t="s">
        <v>724</v>
      </c>
    </row>
    <row r="2606" spans="31:40">
      <c r="AE2606" t="str">
        <f t="shared" si="166"/>
        <v>Not includedNot Include1</v>
      </c>
      <c r="AF2606" t="str">
        <f t="shared" si="164"/>
        <v>Not included</v>
      </c>
      <c r="AG2606" s="100" t="s">
        <v>485</v>
      </c>
      <c r="AH2606" s="100" t="s">
        <v>157</v>
      </c>
      <c r="AI2606" s="100" t="s">
        <v>2061</v>
      </c>
      <c r="AJ2606">
        <f t="shared" si="167"/>
        <v>1</v>
      </c>
      <c r="AK2606" t="str">
        <f t="shared" si="165"/>
        <v>Not Include</v>
      </c>
      <c r="AN2606" t="s">
        <v>724</v>
      </c>
    </row>
    <row r="2607" spans="31:40">
      <c r="AE2607" t="str">
        <f t="shared" si="166"/>
        <v>Not includedNot Include2</v>
      </c>
      <c r="AF2607" t="str">
        <f t="shared" si="164"/>
        <v>Not included</v>
      </c>
      <c r="AG2607" s="100" t="s">
        <v>485</v>
      </c>
      <c r="AH2607" s="100" t="s">
        <v>157</v>
      </c>
      <c r="AI2607" s="100" t="s">
        <v>1252</v>
      </c>
      <c r="AJ2607">
        <f t="shared" si="167"/>
        <v>2</v>
      </c>
      <c r="AK2607" t="str">
        <f t="shared" si="165"/>
        <v>Not Include</v>
      </c>
      <c r="AN2607" t="s">
        <v>724</v>
      </c>
    </row>
    <row r="2608" spans="31:40">
      <c r="AE2608" t="str">
        <f t="shared" si="166"/>
        <v>Not includedNot Include3</v>
      </c>
      <c r="AF2608" t="str">
        <f t="shared" si="164"/>
        <v>Not included</v>
      </c>
      <c r="AG2608" s="100" t="s">
        <v>485</v>
      </c>
      <c r="AH2608" s="100" t="s">
        <v>157</v>
      </c>
      <c r="AI2608" s="100" t="s">
        <v>2102</v>
      </c>
      <c r="AJ2608">
        <f t="shared" si="167"/>
        <v>3</v>
      </c>
      <c r="AK2608" t="str">
        <f t="shared" si="165"/>
        <v>Not Include</v>
      </c>
      <c r="AN2608" t="s">
        <v>724</v>
      </c>
    </row>
    <row r="2609" spans="31:40">
      <c r="AE2609" t="str">
        <f t="shared" si="166"/>
        <v>Not includedNot Include4</v>
      </c>
      <c r="AF2609" t="str">
        <f t="shared" si="164"/>
        <v>Not included</v>
      </c>
      <c r="AG2609" s="100" t="s">
        <v>485</v>
      </c>
      <c r="AH2609" s="100" t="s">
        <v>157</v>
      </c>
      <c r="AI2609" s="100" t="s">
        <v>2105</v>
      </c>
      <c r="AJ2609">
        <f t="shared" si="167"/>
        <v>4</v>
      </c>
      <c r="AK2609" t="str">
        <f t="shared" si="165"/>
        <v>Not Include</v>
      </c>
      <c r="AN2609" t="s">
        <v>724</v>
      </c>
    </row>
    <row r="2610" spans="31:40">
      <c r="AE2610" t="str">
        <f t="shared" si="166"/>
        <v>Not includedNot Include5</v>
      </c>
      <c r="AF2610" t="str">
        <f t="shared" si="164"/>
        <v>Not included</v>
      </c>
      <c r="AG2610" s="100" t="s">
        <v>485</v>
      </c>
      <c r="AH2610" s="100" t="s">
        <v>157</v>
      </c>
      <c r="AI2610" s="100" t="s">
        <v>1992</v>
      </c>
      <c r="AJ2610">
        <f t="shared" si="167"/>
        <v>5</v>
      </c>
      <c r="AK2610" t="str">
        <f t="shared" si="165"/>
        <v>Not Include</v>
      </c>
      <c r="AN2610" t="s">
        <v>724</v>
      </c>
    </row>
    <row r="2611" spans="31:40">
      <c r="AE2611" t="str">
        <f t="shared" si="166"/>
        <v>Not includedNot Include6</v>
      </c>
      <c r="AF2611" t="str">
        <f t="shared" si="164"/>
        <v>Not included</v>
      </c>
      <c r="AG2611" s="100" t="s">
        <v>485</v>
      </c>
      <c r="AH2611" s="100" t="s">
        <v>157</v>
      </c>
      <c r="AI2611" s="100" t="s">
        <v>2125</v>
      </c>
      <c r="AJ2611">
        <f t="shared" si="167"/>
        <v>6</v>
      </c>
      <c r="AK2611" t="str">
        <f t="shared" si="165"/>
        <v>Not Include</v>
      </c>
      <c r="AN2611" t="s">
        <v>724</v>
      </c>
    </row>
    <row r="2612" spans="31:40">
      <c r="AE2612" t="str">
        <f t="shared" si="166"/>
        <v>Not includedNot Include7</v>
      </c>
      <c r="AF2612" t="str">
        <f t="shared" si="164"/>
        <v>Not included</v>
      </c>
      <c r="AG2612" s="100" t="s">
        <v>485</v>
      </c>
      <c r="AH2612" s="100" t="s">
        <v>157</v>
      </c>
      <c r="AI2612" s="100" t="s">
        <v>1784</v>
      </c>
      <c r="AJ2612">
        <f t="shared" si="167"/>
        <v>7</v>
      </c>
      <c r="AK2612" t="str">
        <f t="shared" si="165"/>
        <v>Not Include</v>
      </c>
      <c r="AN2612" t="s">
        <v>724</v>
      </c>
    </row>
    <row r="2613" spans="31:40">
      <c r="AE2613" t="str">
        <f t="shared" si="166"/>
        <v>Not includedNot Include8</v>
      </c>
      <c r="AF2613" t="str">
        <f t="shared" si="164"/>
        <v>Not included</v>
      </c>
      <c r="AG2613" s="100" t="s">
        <v>485</v>
      </c>
      <c r="AH2613" s="100" t="s">
        <v>157</v>
      </c>
      <c r="AI2613" s="100" t="s">
        <v>2143</v>
      </c>
      <c r="AJ2613">
        <f t="shared" si="167"/>
        <v>8</v>
      </c>
      <c r="AK2613" t="str">
        <f t="shared" si="165"/>
        <v>Not Include</v>
      </c>
      <c r="AN2613" t="s">
        <v>724</v>
      </c>
    </row>
    <row r="2614" spans="31:40">
      <c r="AE2614" t="str">
        <f t="shared" si="166"/>
        <v>Not includedNot Include9</v>
      </c>
      <c r="AF2614" t="str">
        <f t="shared" si="164"/>
        <v>Not included</v>
      </c>
      <c r="AG2614" s="100" t="s">
        <v>485</v>
      </c>
      <c r="AH2614" s="100" t="s">
        <v>157</v>
      </c>
      <c r="AI2614" s="100" t="s">
        <v>2001</v>
      </c>
      <c r="AJ2614">
        <f t="shared" si="167"/>
        <v>9</v>
      </c>
      <c r="AK2614" t="str">
        <f t="shared" si="165"/>
        <v>Not Include</v>
      </c>
      <c r="AN2614" t="s">
        <v>724</v>
      </c>
    </row>
    <row r="2615" spans="31:40">
      <c r="AE2615" t="str">
        <f t="shared" si="166"/>
        <v>Not includedNot Include10</v>
      </c>
      <c r="AF2615" t="str">
        <f t="shared" si="164"/>
        <v>Not included</v>
      </c>
      <c r="AG2615" s="100" t="s">
        <v>485</v>
      </c>
      <c r="AH2615" s="100" t="s">
        <v>157</v>
      </c>
      <c r="AI2615" s="100" t="s">
        <v>379</v>
      </c>
      <c r="AJ2615">
        <f t="shared" si="167"/>
        <v>10</v>
      </c>
      <c r="AK2615" t="str">
        <f t="shared" si="165"/>
        <v>Not Include</v>
      </c>
      <c r="AN2615" t="s">
        <v>724</v>
      </c>
    </row>
    <row r="2616" spans="31:40">
      <c r="AE2616" t="str">
        <f t="shared" si="166"/>
        <v>Not includedNot Include11</v>
      </c>
      <c r="AF2616" t="str">
        <f t="shared" si="164"/>
        <v>Not included</v>
      </c>
      <c r="AG2616" s="100" t="s">
        <v>485</v>
      </c>
      <c r="AH2616" s="100" t="s">
        <v>157</v>
      </c>
      <c r="AI2616" s="100" t="s">
        <v>1064</v>
      </c>
      <c r="AJ2616">
        <f t="shared" si="167"/>
        <v>11</v>
      </c>
      <c r="AK2616" t="str">
        <f t="shared" si="165"/>
        <v>Not Include</v>
      </c>
      <c r="AN2616" t="s">
        <v>724</v>
      </c>
    </row>
    <row r="2617" spans="31:40">
      <c r="AE2617" t="str">
        <f t="shared" si="166"/>
        <v>Not includedNot Include1</v>
      </c>
      <c r="AF2617" t="str">
        <f t="shared" si="164"/>
        <v>Not included</v>
      </c>
      <c r="AG2617" s="100" t="s">
        <v>485</v>
      </c>
      <c r="AH2617" s="100" t="s">
        <v>651</v>
      </c>
      <c r="AI2617" s="100" t="s">
        <v>2040</v>
      </c>
      <c r="AJ2617">
        <f t="shared" si="167"/>
        <v>1</v>
      </c>
      <c r="AK2617" t="str">
        <f t="shared" si="165"/>
        <v>Not Include</v>
      </c>
      <c r="AN2617" t="s">
        <v>724</v>
      </c>
    </row>
    <row r="2618" spans="31:40">
      <c r="AE2618" t="str">
        <f t="shared" si="166"/>
        <v>Not includedNot Include2</v>
      </c>
      <c r="AF2618" t="str">
        <f t="shared" si="164"/>
        <v>Not included</v>
      </c>
      <c r="AG2618" s="100" t="s">
        <v>485</v>
      </c>
      <c r="AH2618" s="100" t="s">
        <v>651</v>
      </c>
      <c r="AI2618" s="100" t="s">
        <v>2044</v>
      </c>
      <c r="AJ2618">
        <f t="shared" si="167"/>
        <v>2</v>
      </c>
      <c r="AK2618" t="str">
        <f t="shared" si="165"/>
        <v>Not Include</v>
      </c>
      <c r="AN2618" t="s">
        <v>724</v>
      </c>
    </row>
    <row r="2619" spans="31:40">
      <c r="AE2619" t="str">
        <f t="shared" si="166"/>
        <v>Not includedNot Include3</v>
      </c>
      <c r="AF2619" t="str">
        <f t="shared" si="164"/>
        <v>Not included</v>
      </c>
      <c r="AG2619" s="100" t="s">
        <v>485</v>
      </c>
      <c r="AH2619" s="100" t="s">
        <v>651</v>
      </c>
      <c r="AI2619" s="100" t="s">
        <v>2046</v>
      </c>
      <c r="AJ2619">
        <f t="shared" si="167"/>
        <v>3</v>
      </c>
      <c r="AK2619" t="str">
        <f t="shared" si="165"/>
        <v>Not Include</v>
      </c>
      <c r="AN2619" t="s">
        <v>724</v>
      </c>
    </row>
    <row r="2620" spans="31:40">
      <c r="AE2620" t="str">
        <f t="shared" si="166"/>
        <v>Not includedNot Include4</v>
      </c>
      <c r="AF2620" t="str">
        <f t="shared" si="164"/>
        <v>Not included</v>
      </c>
      <c r="AG2620" s="100" t="s">
        <v>485</v>
      </c>
      <c r="AH2620" s="100" t="s">
        <v>651</v>
      </c>
      <c r="AI2620" s="100" t="s">
        <v>2049</v>
      </c>
      <c r="AJ2620">
        <f t="shared" si="167"/>
        <v>4</v>
      </c>
      <c r="AK2620" t="str">
        <f t="shared" si="165"/>
        <v>Not Include</v>
      </c>
      <c r="AN2620" t="s">
        <v>724</v>
      </c>
    </row>
    <row r="2621" spans="31:40">
      <c r="AE2621" t="str">
        <f t="shared" si="166"/>
        <v>Not includedNot Include5</v>
      </c>
      <c r="AF2621" t="str">
        <f t="shared" si="164"/>
        <v>Not included</v>
      </c>
      <c r="AG2621" s="100" t="s">
        <v>485</v>
      </c>
      <c r="AH2621" s="100" t="s">
        <v>651</v>
      </c>
      <c r="AI2621" s="100" t="s">
        <v>2051</v>
      </c>
      <c r="AJ2621">
        <f t="shared" si="167"/>
        <v>5</v>
      </c>
      <c r="AK2621" t="str">
        <f t="shared" si="165"/>
        <v>Not Include</v>
      </c>
      <c r="AN2621" t="s">
        <v>724</v>
      </c>
    </row>
    <row r="2622" spans="31:40">
      <c r="AE2622" t="str">
        <f t="shared" si="166"/>
        <v>Not includedNot Include6</v>
      </c>
      <c r="AF2622" t="str">
        <f t="shared" si="164"/>
        <v>Not included</v>
      </c>
      <c r="AG2622" s="100" t="s">
        <v>485</v>
      </c>
      <c r="AH2622" s="100" t="s">
        <v>651</v>
      </c>
      <c r="AI2622" s="100" t="s">
        <v>1096</v>
      </c>
      <c r="AJ2622">
        <f t="shared" si="167"/>
        <v>6</v>
      </c>
      <c r="AK2622" t="str">
        <f t="shared" si="165"/>
        <v>Not Include</v>
      </c>
      <c r="AN2622" t="s">
        <v>724</v>
      </c>
    </row>
    <row r="2623" spans="31:40">
      <c r="AE2623" t="str">
        <f t="shared" si="166"/>
        <v>Not includedNot Include7</v>
      </c>
      <c r="AF2623" t="str">
        <f t="shared" si="164"/>
        <v>Not included</v>
      </c>
      <c r="AG2623" s="100" t="s">
        <v>485</v>
      </c>
      <c r="AH2623" s="100" t="s">
        <v>651</v>
      </c>
      <c r="AI2623" s="100" t="s">
        <v>2058</v>
      </c>
      <c r="AJ2623">
        <f t="shared" si="167"/>
        <v>7</v>
      </c>
      <c r="AK2623" t="str">
        <f t="shared" si="165"/>
        <v>Not Include</v>
      </c>
      <c r="AN2623" t="s">
        <v>724</v>
      </c>
    </row>
    <row r="2624" spans="31:40">
      <c r="AE2624" t="str">
        <f t="shared" si="166"/>
        <v>Not includedNot Include8</v>
      </c>
      <c r="AF2624" t="str">
        <f t="shared" si="164"/>
        <v>Not included</v>
      </c>
      <c r="AG2624" s="100" t="s">
        <v>485</v>
      </c>
      <c r="AH2624" s="100" t="s">
        <v>651</v>
      </c>
      <c r="AI2624" s="100" t="s">
        <v>2059</v>
      </c>
      <c r="AJ2624">
        <f t="shared" si="167"/>
        <v>8</v>
      </c>
      <c r="AK2624" t="str">
        <f t="shared" si="165"/>
        <v>Not Include</v>
      </c>
      <c r="AN2624" t="s">
        <v>724</v>
      </c>
    </row>
    <row r="2625" spans="31:40">
      <c r="AE2625" t="str">
        <f t="shared" si="166"/>
        <v>Not includedNot Include9</v>
      </c>
      <c r="AF2625" t="str">
        <f t="shared" si="164"/>
        <v>Not included</v>
      </c>
      <c r="AG2625" s="100" t="s">
        <v>485</v>
      </c>
      <c r="AH2625" s="100" t="s">
        <v>651</v>
      </c>
      <c r="AI2625" s="100" t="s">
        <v>744</v>
      </c>
      <c r="AJ2625">
        <f t="shared" si="167"/>
        <v>9</v>
      </c>
      <c r="AK2625" t="str">
        <f t="shared" si="165"/>
        <v>Not Include</v>
      </c>
      <c r="AN2625" t="s">
        <v>724</v>
      </c>
    </row>
    <row r="2626" spans="31:40">
      <c r="AE2626" t="str">
        <f t="shared" si="166"/>
        <v>Not includedNot Include10</v>
      </c>
      <c r="AF2626" t="str">
        <f t="shared" ref="AF2626:AF2689" si="168">IFERROR(VLOOKUP(AG2626,$Z$4:$AA$17,2,FALSE),"Not included")</f>
        <v>Not included</v>
      </c>
      <c r="AG2626" s="100" t="s">
        <v>485</v>
      </c>
      <c r="AH2626" s="100" t="s">
        <v>651</v>
      </c>
      <c r="AI2626" s="100" t="s">
        <v>2066</v>
      </c>
      <c r="AJ2626">
        <f t="shared" si="167"/>
        <v>10</v>
      </c>
      <c r="AK2626" t="str">
        <f t="shared" ref="AK2626:AK2689" si="169">IF(AF2626="Not included","Not Include",VLOOKUP(AH2626,$AN$3:$AQ$104,3,FALSE))</f>
        <v>Not Include</v>
      </c>
      <c r="AN2626" t="s">
        <v>724</v>
      </c>
    </row>
    <row r="2627" spans="31:40">
      <c r="AE2627" t="str">
        <f t="shared" ref="AE2627:AE2690" si="170">AF2627&amp;AK2627&amp;AJ2627</f>
        <v>Not includedNot Include11</v>
      </c>
      <c r="AF2627" t="str">
        <f t="shared" si="168"/>
        <v>Not included</v>
      </c>
      <c r="AG2627" s="100" t="s">
        <v>485</v>
      </c>
      <c r="AH2627" s="100" t="s">
        <v>651</v>
      </c>
      <c r="AI2627" s="100" t="s">
        <v>2067</v>
      </c>
      <c r="AJ2627">
        <f t="shared" ref="AJ2627:AJ2690" si="171">IF(AND(AG2627=AG2626,AH2627=AH2626),AJ2626+1,1)</f>
        <v>11</v>
      </c>
      <c r="AK2627" t="str">
        <f t="shared" si="169"/>
        <v>Not Include</v>
      </c>
      <c r="AN2627" t="s">
        <v>724</v>
      </c>
    </row>
    <row r="2628" spans="31:40">
      <c r="AE2628" t="str">
        <f t="shared" si="170"/>
        <v>Not includedNot Include12</v>
      </c>
      <c r="AF2628" t="str">
        <f t="shared" si="168"/>
        <v>Not included</v>
      </c>
      <c r="AG2628" s="100" t="s">
        <v>485</v>
      </c>
      <c r="AH2628" s="100" t="s">
        <v>651</v>
      </c>
      <c r="AI2628" s="100" t="s">
        <v>1243</v>
      </c>
      <c r="AJ2628">
        <f t="shared" si="171"/>
        <v>12</v>
      </c>
      <c r="AK2628" t="str">
        <f t="shared" si="169"/>
        <v>Not Include</v>
      </c>
      <c r="AN2628" t="s">
        <v>724</v>
      </c>
    </row>
    <row r="2629" spans="31:40">
      <c r="AE2629" t="str">
        <f t="shared" si="170"/>
        <v>Not includedNot Include13</v>
      </c>
      <c r="AF2629" t="str">
        <f t="shared" si="168"/>
        <v>Not included</v>
      </c>
      <c r="AG2629" s="100" t="s">
        <v>485</v>
      </c>
      <c r="AH2629" s="100" t="s">
        <v>651</v>
      </c>
      <c r="AI2629" s="100" t="s">
        <v>2070</v>
      </c>
      <c r="AJ2629">
        <f t="shared" si="171"/>
        <v>13</v>
      </c>
      <c r="AK2629" t="str">
        <f t="shared" si="169"/>
        <v>Not Include</v>
      </c>
      <c r="AN2629" t="s">
        <v>724</v>
      </c>
    </row>
    <row r="2630" spans="31:40">
      <c r="AE2630" t="str">
        <f t="shared" si="170"/>
        <v>Not includedNot Include14</v>
      </c>
      <c r="AF2630" t="str">
        <f t="shared" si="168"/>
        <v>Not included</v>
      </c>
      <c r="AG2630" s="100" t="s">
        <v>485</v>
      </c>
      <c r="AH2630" s="100" t="s">
        <v>651</v>
      </c>
      <c r="AI2630" s="100" t="s">
        <v>2071</v>
      </c>
      <c r="AJ2630">
        <f t="shared" si="171"/>
        <v>14</v>
      </c>
      <c r="AK2630" t="str">
        <f t="shared" si="169"/>
        <v>Not Include</v>
      </c>
      <c r="AN2630" t="s">
        <v>724</v>
      </c>
    </row>
    <row r="2631" spans="31:40">
      <c r="AE2631" t="str">
        <f t="shared" si="170"/>
        <v>Not includedNot Include15</v>
      </c>
      <c r="AF2631" t="str">
        <f t="shared" si="168"/>
        <v>Not included</v>
      </c>
      <c r="AG2631" s="100" t="s">
        <v>485</v>
      </c>
      <c r="AH2631" s="100" t="s">
        <v>651</v>
      </c>
      <c r="AI2631" s="100" t="s">
        <v>2072</v>
      </c>
      <c r="AJ2631">
        <f t="shared" si="171"/>
        <v>15</v>
      </c>
      <c r="AK2631" t="str">
        <f t="shared" si="169"/>
        <v>Not Include</v>
      </c>
      <c r="AN2631" t="s">
        <v>724</v>
      </c>
    </row>
    <row r="2632" spans="31:40">
      <c r="AE2632" t="str">
        <f t="shared" si="170"/>
        <v>Not includedNot Include16</v>
      </c>
      <c r="AF2632" t="str">
        <f t="shared" si="168"/>
        <v>Not included</v>
      </c>
      <c r="AG2632" s="100" t="s">
        <v>485</v>
      </c>
      <c r="AH2632" s="100" t="s">
        <v>651</v>
      </c>
      <c r="AI2632" s="100" t="s">
        <v>755</v>
      </c>
      <c r="AJ2632">
        <f t="shared" si="171"/>
        <v>16</v>
      </c>
      <c r="AK2632" t="str">
        <f t="shared" si="169"/>
        <v>Not Include</v>
      </c>
      <c r="AN2632" t="s">
        <v>724</v>
      </c>
    </row>
    <row r="2633" spans="31:40">
      <c r="AE2633" t="str">
        <f t="shared" si="170"/>
        <v>Not includedNot Include17</v>
      </c>
      <c r="AF2633" t="str">
        <f t="shared" si="168"/>
        <v>Not included</v>
      </c>
      <c r="AG2633" s="100" t="s">
        <v>485</v>
      </c>
      <c r="AH2633" s="100" t="s">
        <v>651</v>
      </c>
      <c r="AI2633" s="100" t="s">
        <v>2079</v>
      </c>
      <c r="AJ2633">
        <f t="shared" si="171"/>
        <v>17</v>
      </c>
      <c r="AK2633" t="str">
        <f t="shared" si="169"/>
        <v>Not Include</v>
      </c>
      <c r="AN2633" t="s">
        <v>724</v>
      </c>
    </row>
    <row r="2634" spans="31:40">
      <c r="AE2634" t="str">
        <f t="shared" si="170"/>
        <v>Not includedNot Include18</v>
      </c>
      <c r="AF2634" t="str">
        <f t="shared" si="168"/>
        <v>Not included</v>
      </c>
      <c r="AG2634" s="100" t="s">
        <v>485</v>
      </c>
      <c r="AH2634" s="100" t="s">
        <v>651</v>
      </c>
      <c r="AI2634" s="100" t="s">
        <v>2084</v>
      </c>
      <c r="AJ2634">
        <f t="shared" si="171"/>
        <v>18</v>
      </c>
      <c r="AK2634" t="str">
        <f t="shared" si="169"/>
        <v>Not Include</v>
      </c>
      <c r="AN2634" t="s">
        <v>724</v>
      </c>
    </row>
    <row r="2635" spans="31:40">
      <c r="AE2635" t="str">
        <f t="shared" si="170"/>
        <v>Not includedNot Include19</v>
      </c>
      <c r="AF2635" t="str">
        <f t="shared" si="168"/>
        <v>Not included</v>
      </c>
      <c r="AG2635" s="100" t="s">
        <v>485</v>
      </c>
      <c r="AH2635" s="100" t="s">
        <v>651</v>
      </c>
      <c r="AI2635" s="100" t="s">
        <v>1247</v>
      </c>
      <c r="AJ2635">
        <f t="shared" si="171"/>
        <v>19</v>
      </c>
      <c r="AK2635" t="str">
        <f t="shared" si="169"/>
        <v>Not Include</v>
      </c>
      <c r="AN2635" t="s">
        <v>724</v>
      </c>
    </row>
    <row r="2636" spans="31:40">
      <c r="AE2636" t="str">
        <f t="shared" si="170"/>
        <v>Not includedNot Include20</v>
      </c>
      <c r="AF2636" t="str">
        <f t="shared" si="168"/>
        <v>Not included</v>
      </c>
      <c r="AG2636" s="100" t="s">
        <v>485</v>
      </c>
      <c r="AH2636" s="100" t="s">
        <v>651</v>
      </c>
      <c r="AI2636" s="100" t="s">
        <v>2086</v>
      </c>
      <c r="AJ2636">
        <f t="shared" si="171"/>
        <v>20</v>
      </c>
      <c r="AK2636" t="str">
        <f t="shared" si="169"/>
        <v>Not Include</v>
      </c>
      <c r="AN2636" t="s">
        <v>724</v>
      </c>
    </row>
    <row r="2637" spans="31:40">
      <c r="AE2637" t="str">
        <f t="shared" si="170"/>
        <v>Not includedNot Include21</v>
      </c>
      <c r="AF2637" t="str">
        <f t="shared" si="168"/>
        <v>Not included</v>
      </c>
      <c r="AG2637" s="100" t="s">
        <v>485</v>
      </c>
      <c r="AH2637" s="100" t="s">
        <v>651</v>
      </c>
      <c r="AI2637" s="100" t="s">
        <v>2089</v>
      </c>
      <c r="AJ2637">
        <f t="shared" si="171"/>
        <v>21</v>
      </c>
      <c r="AK2637" t="str">
        <f t="shared" si="169"/>
        <v>Not Include</v>
      </c>
      <c r="AN2637" t="s">
        <v>724</v>
      </c>
    </row>
    <row r="2638" spans="31:40">
      <c r="AE2638" t="str">
        <f t="shared" si="170"/>
        <v>Not includedNot Include22</v>
      </c>
      <c r="AF2638" t="str">
        <f t="shared" si="168"/>
        <v>Not included</v>
      </c>
      <c r="AG2638" s="100" t="s">
        <v>485</v>
      </c>
      <c r="AH2638" s="100" t="s">
        <v>651</v>
      </c>
      <c r="AI2638" s="100" t="s">
        <v>2096</v>
      </c>
      <c r="AJ2638">
        <f t="shared" si="171"/>
        <v>22</v>
      </c>
      <c r="AK2638" t="str">
        <f t="shared" si="169"/>
        <v>Not Include</v>
      </c>
      <c r="AN2638" t="s">
        <v>724</v>
      </c>
    </row>
    <row r="2639" spans="31:40">
      <c r="AE2639" t="str">
        <f t="shared" si="170"/>
        <v>Not includedNot Include23</v>
      </c>
      <c r="AF2639" t="str">
        <f t="shared" si="168"/>
        <v>Not included</v>
      </c>
      <c r="AG2639" s="100" t="s">
        <v>485</v>
      </c>
      <c r="AH2639" s="100" t="s">
        <v>651</v>
      </c>
      <c r="AI2639" s="100" t="s">
        <v>1320</v>
      </c>
      <c r="AJ2639">
        <f t="shared" si="171"/>
        <v>23</v>
      </c>
      <c r="AK2639" t="str">
        <f t="shared" si="169"/>
        <v>Not Include</v>
      </c>
      <c r="AN2639" t="s">
        <v>724</v>
      </c>
    </row>
    <row r="2640" spans="31:40">
      <c r="AE2640" t="str">
        <f t="shared" si="170"/>
        <v>Not includedNot Include24</v>
      </c>
      <c r="AF2640" t="str">
        <f t="shared" si="168"/>
        <v>Not included</v>
      </c>
      <c r="AG2640" s="100" t="s">
        <v>485</v>
      </c>
      <c r="AH2640" s="100" t="s">
        <v>651</v>
      </c>
      <c r="AI2640" s="100" t="s">
        <v>933</v>
      </c>
      <c r="AJ2640">
        <f t="shared" si="171"/>
        <v>24</v>
      </c>
      <c r="AK2640" t="str">
        <f t="shared" si="169"/>
        <v>Not Include</v>
      </c>
      <c r="AN2640" t="s">
        <v>724</v>
      </c>
    </row>
    <row r="2641" spans="31:40">
      <c r="AE2641" t="str">
        <f t="shared" si="170"/>
        <v>Not includedNot Include25</v>
      </c>
      <c r="AF2641" t="str">
        <f t="shared" si="168"/>
        <v>Not included</v>
      </c>
      <c r="AG2641" s="100" t="s">
        <v>485</v>
      </c>
      <c r="AH2641" s="100" t="s">
        <v>651</v>
      </c>
      <c r="AI2641" s="100" t="s">
        <v>2021</v>
      </c>
      <c r="AJ2641">
        <f t="shared" si="171"/>
        <v>25</v>
      </c>
      <c r="AK2641" t="str">
        <f t="shared" si="169"/>
        <v>Not Include</v>
      </c>
      <c r="AN2641" t="s">
        <v>724</v>
      </c>
    </row>
    <row r="2642" spans="31:40">
      <c r="AE2642" t="str">
        <f t="shared" si="170"/>
        <v>Not includedNot Include26</v>
      </c>
      <c r="AF2642" t="str">
        <f t="shared" si="168"/>
        <v>Not included</v>
      </c>
      <c r="AG2642" s="100" t="s">
        <v>485</v>
      </c>
      <c r="AH2642" s="100" t="s">
        <v>651</v>
      </c>
      <c r="AI2642" s="100" t="s">
        <v>1257</v>
      </c>
      <c r="AJ2642">
        <f t="shared" si="171"/>
        <v>26</v>
      </c>
      <c r="AK2642" t="str">
        <f t="shared" si="169"/>
        <v>Not Include</v>
      </c>
      <c r="AN2642" t="s">
        <v>724</v>
      </c>
    </row>
    <row r="2643" spans="31:40">
      <c r="AE2643" t="str">
        <f t="shared" si="170"/>
        <v>Not includedNot Include27</v>
      </c>
      <c r="AF2643" t="str">
        <f t="shared" si="168"/>
        <v>Not included</v>
      </c>
      <c r="AG2643" s="100" t="s">
        <v>485</v>
      </c>
      <c r="AH2643" s="100" t="s">
        <v>651</v>
      </c>
      <c r="AI2643" s="100" t="s">
        <v>322</v>
      </c>
      <c r="AJ2643">
        <f t="shared" si="171"/>
        <v>27</v>
      </c>
      <c r="AK2643" t="str">
        <f t="shared" si="169"/>
        <v>Not Include</v>
      </c>
      <c r="AN2643" t="s">
        <v>724</v>
      </c>
    </row>
    <row r="2644" spans="31:40">
      <c r="AE2644" t="str">
        <f t="shared" si="170"/>
        <v>Not includedNot Include28</v>
      </c>
      <c r="AF2644" t="str">
        <f t="shared" si="168"/>
        <v>Not included</v>
      </c>
      <c r="AG2644" s="100" t="s">
        <v>485</v>
      </c>
      <c r="AH2644" s="100" t="s">
        <v>651</v>
      </c>
      <c r="AI2644" s="100" t="s">
        <v>2107</v>
      </c>
      <c r="AJ2644">
        <f t="shared" si="171"/>
        <v>28</v>
      </c>
      <c r="AK2644" t="str">
        <f t="shared" si="169"/>
        <v>Not Include</v>
      </c>
      <c r="AN2644" t="s">
        <v>724</v>
      </c>
    </row>
    <row r="2645" spans="31:40">
      <c r="AE2645" t="str">
        <f t="shared" si="170"/>
        <v>Not includedNot Include29</v>
      </c>
      <c r="AF2645" t="str">
        <f t="shared" si="168"/>
        <v>Not included</v>
      </c>
      <c r="AG2645" s="100" t="s">
        <v>485</v>
      </c>
      <c r="AH2645" s="100" t="s">
        <v>651</v>
      </c>
      <c r="AI2645" s="100" t="s">
        <v>2111</v>
      </c>
      <c r="AJ2645">
        <f t="shared" si="171"/>
        <v>29</v>
      </c>
      <c r="AK2645" t="str">
        <f t="shared" si="169"/>
        <v>Not Include</v>
      </c>
      <c r="AN2645" t="s">
        <v>724</v>
      </c>
    </row>
    <row r="2646" spans="31:40">
      <c r="AE2646" t="str">
        <f t="shared" si="170"/>
        <v>Not includedNot Include30</v>
      </c>
      <c r="AF2646" t="str">
        <f t="shared" si="168"/>
        <v>Not included</v>
      </c>
      <c r="AG2646" s="100" t="s">
        <v>485</v>
      </c>
      <c r="AH2646" s="100" t="s">
        <v>651</v>
      </c>
      <c r="AI2646" s="100" t="s">
        <v>414</v>
      </c>
      <c r="AJ2646">
        <f t="shared" si="171"/>
        <v>30</v>
      </c>
      <c r="AK2646" t="str">
        <f t="shared" si="169"/>
        <v>Not Include</v>
      </c>
      <c r="AN2646" t="s">
        <v>724</v>
      </c>
    </row>
    <row r="2647" spans="31:40">
      <c r="AE2647" t="str">
        <f t="shared" si="170"/>
        <v>Not includedNot Include31</v>
      </c>
      <c r="AF2647" t="str">
        <f t="shared" si="168"/>
        <v>Not included</v>
      </c>
      <c r="AG2647" s="100" t="s">
        <v>485</v>
      </c>
      <c r="AH2647" s="100" t="s">
        <v>651</v>
      </c>
      <c r="AI2647" s="100" t="s">
        <v>1022</v>
      </c>
      <c r="AJ2647">
        <f t="shared" si="171"/>
        <v>31</v>
      </c>
      <c r="AK2647" t="str">
        <f t="shared" si="169"/>
        <v>Not Include</v>
      </c>
      <c r="AN2647" t="s">
        <v>724</v>
      </c>
    </row>
    <row r="2648" spans="31:40">
      <c r="AE2648" t="str">
        <f t="shared" si="170"/>
        <v>Not includedNot Include32</v>
      </c>
      <c r="AF2648" t="str">
        <f t="shared" si="168"/>
        <v>Not included</v>
      </c>
      <c r="AG2648" s="100" t="s">
        <v>485</v>
      </c>
      <c r="AH2648" s="100" t="s">
        <v>651</v>
      </c>
      <c r="AI2648" s="100" t="s">
        <v>1119</v>
      </c>
      <c r="AJ2648">
        <f t="shared" si="171"/>
        <v>32</v>
      </c>
      <c r="AK2648" t="str">
        <f t="shared" si="169"/>
        <v>Not Include</v>
      </c>
      <c r="AN2648" t="s">
        <v>724</v>
      </c>
    </row>
    <row r="2649" spans="31:40">
      <c r="AE2649" t="str">
        <f t="shared" si="170"/>
        <v>Not includedNot Include33</v>
      </c>
      <c r="AF2649" t="str">
        <f t="shared" si="168"/>
        <v>Not included</v>
      </c>
      <c r="AG2649" s="100" t="s">
        <v>485</v>
      </c>
      <c r="AH2649" s="100" t="s">
        <v>651</v>
      </c>
      <c r="AI2649" s="100" t="s">
        <v>2117</v>
      </c>
      <c r="AJ2649">
        <f t="shared" si="171"/>
        <v>33</v>
      </c>
      <c r="AK2649" t="str">
        <f t="shared" si="169"/>
        <v>Not Include</v>
      </c>
      <c r="AN2649" t="s">
        <v>724</v>
      </c>
    </row>
    <row r="2650" spans="31:40">
      <c r="AE2650" t="str">
        <f t="shared" si="170"/>
        <v>Not includedNot Include34</v>
      </c>
      <c r="AF2650" t="str">
        <f t="shared" si="168"/>
        <v>Not included</v>
      </c>
      <c r="AG2650" s="100" t="s">
        <v>485</v>
      </c>
      <c r="AH2650" s="100" t="s">
        <v>651</v>
      </c>
      <c r="AI2650" s="100" t="s">
        <v>2118</v>
      </c>
      <c r="AJ2650">
        <f t="shared" si="171"/>
        <v>34</v>
      </c>
      <c r="AK2650" t="str">
        <f t="shared" si="169"/>
        <v>Not Include</v>
      </c>
      <c r="AN2650" t="s">
        <v>724</v>
      </c>
    </row>
    <row r="2651" spans="31:40">
      <c r="AE2651" t="str">
        <f t="shared" si="170"/>
        <v>Not includedNot Include35</v>
      </c>
      <c r="AF2651" t="str">
        <f t="shared" si="168"/>
        <v>Not included</v>
      </c>
      <c r="AG2651" s="100" t="s">
        <v>485</v>
      </c>
      <c r="AH2651" s="100" t="s">
        <v>651</v>
      </c>
      <c r="AI2651" s="100" t="s">
        <v>1120</v>
      </c>
      <c r="AJ2651">
        <f t="shared" si="171"/>
        <v>35</v>
      </c>
      <c r="AK2651" t="str">
        <f t="shared" si="169"/>
        <v>Not Include</v>
      </c>
      <c r="AN2651" t="s">
        <v>724</v>
      </c>
    </row>
    <row r="2652" spans="31:40">
      <c r="AE2652" t="str">
        <f t="shared" si="170"/>
        <v>Not includedNot Include36</v>
      </c>
      <c r="AF2652" t="str">
        <f t="shared" si="168"/>
        <v>Not included</v>
      </c>
      <c r="AG2652" s="100" t="s">
        <v>485</v>
      </c>
      <c r="AH2652" s="100" t="s">
        <v>651</v>
      </c>
      <c r="AI2652" s="100" t="s">
        <v>2123</v>
      </c>
      <c r="AJ2652">
        <f t="shared" si="171"/>
        <v>36</v>
      </c>
      <c r="AK2652" t="str">
        <f t="shared" si="169"/>
        <v>Not Include</v>
      </c>
      <c r="AN2652" t="s">
        <v>724</v>
      </c>
    </row>
    <row r="2653" spans="31:40">
      <c r="AE2653" t="str">
        <f t="shared" si="170"/>
        <v>Not includedNot Include37</v>
      </c>
      <c r="AF2653" t="str">
        <f t="shared" si="168"/>
        <v>Not included</v>
      </c>
      <c r="AG2653" s="100" t="s">
        <v>485</v>
      </c>
      <c r="AH2653" s="100" t="s">
        <v>651</v>
      </c>
      <c r="AI2653" s="100" t="s">
        <v>2127</v>
      </c>
      <c r="AJ2653">
        <f t="shared" si="171"/>
        <v>37</v>
      </c>
      <c r="AK2653" t="str">
        <f t="shared" si="169"/>
        <v>Not Include</v>
      </c>
      <c r="AN2653" t="s">
        <v>724</v>
      </c>
    </row>
    <row r="2654" spans="31:40">
      <c r="AE2654" t="str">
        <f t="shared" si="170"/>
        <v>Not includedNot Include38</v>
      </c>
      <c r="AF2654" t="str">
        <f t="shared" si="168"/>
        <v>Not included</v>
      </c>
      <c r="AG2654" s="100" t="s">
        <v>485</v>
      </c>
      <c r="AH2654" s="100" t="s">
        <v>651</v>
      </c>
      <c r="AI2654" s="100" t="s">
        <v>1125</v>
      </c>
      <c r="AJ2654">
        <f t="shared" si="171"/>
        <v>38</v>
      </c>
      <c r="AK2654" t="str">
        <f t="shared" si="169"/>
        <v>Not Include</v>
      </c>
      <c r="AN2654" t="s">
        <v>724</v>
      </c>
    </row>
    <row r="2655" spans="31:40">
      <c r="AE2655" t="str">
        <f t="shared" si="170"/>
        <v>Not includedNot Include39</v>
      </c>
      <c r="AF2655" t="str">
        <f t="shared" si="168"/>
        <v>Not included</v>
      </c>
      <c r="AG2655" s="100" t="s">
        <v>485</v>
      </c>
      <c r="AH2655" s="100" t="s">
        <v>651</v>
      </c>
      <c r="AI2655" s="100" t="s">
        <v>2131</v>
      </c>
      <c r="AJ2655">
        <f t="shared" si="171"/>
        <v>39</v>
      </c>
      <c r="AK2655" t="str">
        <f t="shared" si="169"/>
        <v>Not Include</v>
      </c>
      <c r="AN2655" t="s">
        <v>724</v>
      </c>
    </row>
    <row r="2656" spans="31:40">
      <c r="AE2656" t="str">
        <f t="shared" si="170"/>
        <v>Not includedNot Include40</v>
      </c>
      <c r="AF2656" t="str">
        <f t="shared" si="168"/>
        <v>Not included</v>
      </c>
      <c r="AG2656" s="100" t="s">
        <v>485</v>
      </c>
      <c r="AH2656" s="100" t="s">
        <v>651</v>
      </c>
      <c r="AI2656" s="100" t="s">
        <v>2132</v>
      </c>
      <c r="AJ2656">
        <f t="shared" si="171"/>
        <v>40</v>
      </c>
      <c r="AK2656" t="str">
        <f t="shared" si="169"/>
        <v>Not Include</v>
      </c>
      <c r="AN2656" t="s">
        <v>724</v>
      </c>
    </row>
    <row r="2657" spans="31:40">
      <c r="AE2657" t="str">
        <f t="shared" si="170"/>
        <v>Not includedNot Include41</v>
      </c>
      <c r="AF2657" t="str">
        <f t="shared" si="168"/>
        <v>Not included</v>
      </c>
      <c r="AG2657" s="100" t="s">
        <v>485</v>
      </c>
      <c r="AH2657" s="100" t="s">
        <v>651</v>
      </c>
      <c r="AI2657" s="100" t="s">
        <v>1127</v>
      </c>
      <c r="AJ2657">
        <f t="shared" si="171"/>
        <v>41</v>
      </c>
      <c r="AK2657" t="str">
        <f t="shared" si="169"/>
        <v>Not Include</v>
      </c>
      <c r="AN2657" t="s">
        <v>724</v>
      </c>
    </row>
    <row r="2658" spans="31:40">
      <c r="AE2658" t="str">
        <f t="shared" si="170"/>
        <v>Not includedNot Include42</v>
      </c>
      <c r="AF2658" t="str">
        <f t="shared" si="168"/>
        <v>Not included</v>
      </c>
      <c r="AG2658" s="100" t="s">
        <v>485</v>
      </c>
      <c r="AH2658" s="100" t="s">
        <v>651</v>
      </c>
      <c r="AI2658" s="100" t="s">
        <v>1212</v>
      </c>
      <c r="AJ2658">
        <f t="shared" si="171"/>
        <v>42</v>
      </c>
      <c r="AK2658" t="str">
        <f t="shared" si="169"/>
        <v>Not Include</v>
      </c>
      <c r="AN2658" t="s">
        <v>724</v>
      </c>
    </row>
    <row r="2659" spans="31:40">
      <c r="AE2659" t="str">
        <f t="shared" si="170"/>
        <v>Not includedNot Include43</v>
      </c>
      <c r="AF2659" t="str">
        <f t="shared" si="168"/>
        <v>Not included</v>
      </c>
      <c r="AG2659" s="100" t="s">
        <v>485</v>
      </c>
      <c r="AH2659" s="100" t="s">
        <v>651</v>
      </c>
      <c r="AI2659" s="100" t="s">
        <v>2137</v>
      </c>
      <c r="AJ2659">
        <f t="shared" si="171"/>
        <v>43</v>
      </c>
      <c r="AK2659" t="str">
        <f t="shared" si="169"/>
        <v>Not Include</v>
      </c>
      <c r="AN2659" t="s">
        <v>724</v>
      </c>
    </row>
    <row r="2660" spans="31:40">
      <c r="AE2660" t="str">
        <f t="shared" si="170"/>
        <v>Not includedNot Include44</v>
      </c>
      <c r="AF2660" t="str">
        <f t="shared" si="168"/>
        <v>Not included</v>
      </c>
      <c r="AG2660" s="100" t="s">
        <v>485</v>
      </c>
      <c r="AH2660" s="100" t="s">
        <v>651</v>
      </c>
      <c r="AI2660" s="100" t="s">
        <v>2144</v>
      </c>
      <c r="AJ2660">
        <f t="shared" si="171"/>
        <v>44</v>
      </c>
      <c r="AK2660" t="str">
        <f t="shared" si="169"/>
        <v>Not Include</v>
      </c>
      <c r="AN2660" t="s">
        <v>724</v>
      </c>
    </row>
    <row r="2661" spans="31:40">
      <c r="AE2661" t="str">
        <f t="shared" si="170"/>
        <v>Not includedNot Include45</v>
      </c>
      <c r="AF2661" t="str">
        <f t="shared" si="168"/>
        <v>Not included</v>
      </c>
      <c r="AG2661" s="100" t="s">
        <v>485</v>
      </c>
      <c r="AH2661" s="100" t="s">
        <v>651</v>
      </c>
      <c r="AI2661" s="100" t="s">
        <v>2145</v>
      </c>
      <c r="AJ2661">
        <f t="shared" si="171"/>
        <v>45</v>
      </c>
      <c r="AK2661" t="str">
        <f t="shared" si="169"/>
        <v>Not Include</v>
      </c>
      <c r="AN2661" t="s">
        <v>724</v>
      </c>
    </row>
    <row r="2662" spans="31:40">
      <c r="AE2662" t="str">
        <f t="shared" si="170"/>
        <v>Not includedNot Include46</v>
      </c>
      <c r="AF2662" t="str">
        <f t="shared" si="168"/>
        <v>Not included</v>
      </c>
      <c r="AG2662" s="100" t="s">
        <v>485</v>
      </c>
      <c r="AH2662" s="100" t="s">
        <v>651</v>
      </c>
      <c r="AI2662" s="100" t="s">
        <v>2152</v>
      </c>
      <c r="AJ2662">
        <f t="shared" si="171"/>
        <v>46</v>
      </c>
      <c r="AK2662" t="str">
        <f t="shared" si="169"/>
        <v>Not Include</v>
      </c>
      <c r="AN2662" t="s">
        <v>724</v>
      </c>
    </row>
    <row r="2663" spans="31:40">
      <c r="AE2663" t="str">
        <f t="shared" si="170"/>
        <v>Not includedNot Include47</v>
      </c>
      <c r="AF2663" t="str">
        <f t="shared" si="168"/>
        <v>Not included</v>
      </c>
      <c r="AG2663" s="100" t="s">
        <v>485</v>
      </c>
      <c r="AH2663" s="100" t="s">
        <v>651</v>
      </c>
      <c r="AI2663" s="100" t="s">
        <v>2156</v>
      </c>
      <c r="AJ2663">
        <f t="shared" si="171"/>
        <v>47</v>
      </c>
      <c r="AK2663" t="str">
        <f t="shared" si="169"/>
        <v>Not Include</v>
      </c>
      <c r="AN2663" t="s">
        <v>724</v>
      </c>
    </row>
    <row r="2664" spans="31:40">
      <c r="AE2664" t="str">
        <f t="shared" si="170"/>
        <v>Not includedNot Include48</v>
      </c>
      <c r="AF2664" t="str">
        <f t="shared" si="168"/>
        <v>Not included</v>
      </c>
      <c r="AG2664" s="100" t="s">
        <v>485</v>
      </c>
      <c r="AH2664" s="100" t="s">
        <v>651</v>
      </c>
      <c r="AI2664" s="100" t="s">
        <v>2161</v>
      </c>
      <c r="AJ2664">
        <f t="shared" si="171"/>
        <v>48</v>
      </c>
      <c r="AK2664" t="str">
        <f t="shared" si="169"/>
        <v>Not Include</v>
      </c>
      <c r="AN2664" t="s">
        <v>724</v>
      </c>
    </row>
    <row r="2665" spans="31:40">
      <c r="AE2665" t="str">
        <f t="shared" si="170"/>
        <v>Not includedNot Include49</v>
      </c>
      <c r="AF2665" t="str">
        <f t="shared" si="168"/>
        <v>Not included</v>
      </c>
      <c r="AG2665" s="100" t="s">
        <v>485</v>
      </c>
      <c r="AH2665" s="100" t="s">
        <v>651</v>
      </c>
      <c r="AI2665" s="100" t="s">
        <v>2164</v>
      </c>
      <c r="AJ2665">
        <f t="shared" si="171"/>
        <v>49</v>
      </c>
      <c r="AK2665" t="str">
        <f t="shared" si="169"/>
        <v>Not Include</v>
      </c>
      <c r="AN2665" t="s">
        <v>724</v>
      </c>
    </row>
    <row r="2666" spans="31:40">
      <c r="AE2666" t="str">
        <f t="shared" si="170"/>
        <v>Not includedNot Include50</v>
      </c>
      <c r="AF2666" t="str">
        <f t="shared" si="168"/>
        <v>Not included</v>
      </c>
      <c r="AG2666" s="100" t="s">
        <v>485</v>
      </c>
      <c r="AH2666" s="100" t="s">
        <v>651</v>
      </c>
      <c r="AI2666" s="100" t="s">
        <v>2165</v>
      </c>
      <c r="AJ2666">
        <f t="shared" si="171"/>
        <v>50</v>
      </c>
      <c r="AK2666" t="str">
        <f t="shared" si="169"/>
        <v>Not Include</v>
      </c>
      <c r="AN2666" t="s">
        <v>724</v>
      </c>
    </row>
    <row r="2667" spans="31:40">
      <c r="AE2667" t="str">
        <f t="shared" si="170"/>
        <v>Not includedNot Include51</v>
      </c>
      <c r="AF2667" t="str">
        <f t="shared" si="168"/>
        <v>Not included</v>
      </c>
      <c r="AG2667" s="100" t="s">
        <v>485</v>
      </c>
      <c r="AH2667" s="100" t="s">
        <v>651</v>
      </c>
      <c r="AI2667" s="100" t="s">
        <v>1044</v>
      </c>
      <c r="AJ2667">
        <f t="shared" si="171"/>
        <v>51</v>
      </c>
      <c r="AK2667" t="str">
        <f t="shared" si="169"/>
        <v>Not Include</v>
      </c>
      <c r="AN2667" t="s">
        <v>724</v>
      </c>
    </row>
    <row r="2668" spans="31:40">
      <c r="AE2668" t="str">
        <f t="shared" si="170"/>
        <v>Not includedNot Include52</v>
      </c>
      <c r="AF2668" t="str">
        <f t="shared" si="168"/>
        <v>Not included</v>
      </c>
      <c r="AG2668" s="100" t="s">
        <v>485</v>
      </c>
      <c r="AH2668" s="100" t="s">
        <v>651</v>
      </c>
      <c r="AI2668" s="100" t="s">
        <v>2171</v>
      </c>
      <c r="AJ2668">
        <f t="shared" si="171"/>
        <v>52</v>
      </c>
      <c r="AK2668" t="str">
        <f t="shared" si="169"/>
        <v>Not Include</v>
      </c>
      <c r="AN2668" t="s">
        <v>724</v>
      </c>
    </row>
    <row r="2669" spans="31:40">
      <c r="AE2669" t="str">
        <f t="shared" si="170"/>
        <v>Not includedNot Include53</v>
      </c>
      <c r="AF2669" t="str">
        <f t="shared" si="168"/>
        <v>Not included</v>
      </c>
      <c r="AG2669" s="100" t="s">
        <v>485</v>
      </c>
      <c r="AH2669" s="100" t="s">
        <v>651</v>
      </c>
      <c r="AI2669" s="100" t="s">
        <v>960</v>
      </c>
      <c r="AJ2669">
        <f t="shared" si="171"/>
        <v>53</v>
      </c>
      <c r="AK2669" t="str">
        <f t="shared" si="169"/>
        <v>Not Include</v>
      </c>
      <c r="AN2669" t="s">
        <v>724</v>
      </c>
    </row>
    <row r="2670" spans="31:40">
      <c r="AE2670" t="str">
        <f t="shared" si="170"/>
        <v>Not includedNot Include54</v>
      </c>
      <c r="AF2670" t="str">
        <f t="shared" si="168"/>
        <v>Not included</v>
      </c>
      <c r="AG2670" s="100" t="s">
        <v>485</v>
      </c>
      <c r="AH2670" s="100" t="s">
        <v>651</v>
      </c>
      <c r="AI2670" s="100" t="s">
        <v>2173</v>
      </c>
      <c r="AJ2670">
        <f t="shared" si="171"/>
        <v>54</v>
      </c>
      <c r="AK2670" t="str">
        <f t="shared" si="169"/>
        <v>Not Include</v>
      </c>
      <c r="AN2670" t="s">
        <v>724</v>
      </c>
    </row>
    <row r="2671" spans="31:40">
      <c r="AE2671" t="str">
        <f t="shared" si="170"/>
        <v>Not includedNot Include55</v>
      </c>
      <c r="AF2671" t="str">
        <f t="shared" si="168"/>
        <v>Not included</v>
      </c>
      <c r="AG2671" s="100" t="s">
        <v>485</v>
      </c>
      <c r="AH2671" s="100" t="s">
        <v>651</v>
      </c>
      <c r="AI2671" s="100" t="s">
        <v>1294</v>
      </c>
      <c r="AJ2671">
        <f t="shared" si="171"/>
        <v>55</v>
      </c>
      <c r="AK2671" t="str">
        <f t="shared" si="169"/>
        <v>Not Include</v>
      </c>
      <c r="AN2671" t="s">
        <v>724</v>
      </c>
    </row>
    <row r="2672" spans="31:40">
      <c r="AE2672" t="str">
        <f t="shared" si="170"/>
        <v>Not includedNot Include56</v>
      </c>
      <c r="AF2672" t="str">
        <f t="shared" si="168"/>
        <v>Not included</v>
      </c>
      <c r="AG2672" s="100" t="s">
        <v>485</v>
      </c>
      <c r="AH2672" s="100" t="s">
        <v>651</v>
      </c>
      <c r="AI2672" s="100" t="s">
        <v>2187</v>
      </c>
      <c r="AJ2672">
        <f t="shared" si="171"/>
        <v>56</v>
      </c>
      <c r="AK2672" t="str">
        <f t="shared" si="169"/>
        <v>Not Include</v>
      </c>
      <c r="AN2672" t="s">
        <v>724</v>
      </c>
    </row>
    <row r="2673" spans="31:40">
      <c r="AE2673" t="str">
        <f t="shared" si="170"/>
        <v>Not includedNot Include57</v>
      </c>
      <c r="AF2673" t="str">
        <f t="shared" si="168"/>
        <v>Not included</v>
      </c>
      <c r="AG2673" s="100" t="s">
        <v>485</v>
      </c>
      <c r="AH2673" s="100" t="s">
        <v>651</v>
      </c>
      <c r="AI2673" s="100" t="s">
        <v>2190</v>
      </c>
      <c r="AJ2673">
        <f t="shared" si="171"/>
        <v>57</v>
      </c>
      <c r="AK2673" t="str">
        <f t="shared" si="169"/>
        <v>Not Include</v>
      </c>
      <c r="AN2673" t="s">
        <v>724</v>
      </c>
    </row>
    <row r="2674" spans="31:40">
      <c r="AE2674" t="str">
        <f t="shared" si="170"/>
        <v>Not includedNot Include58</v>
      </c>
      <c r="AF2674" t="str">
        <f t="shared" si="168"/>
        <v>Not included</v>
      </c>
      <c r="AG2674" s="100" t="s">
        <v>485</v>
      </c>
      <c r="AH2674" s="100" t="s">
        <v>651</v>
      </c>
      <c r="AI2674" s="100" t="s">
        <v>2192</v>
      </c>
      <c r="AJ2674">
        <f t="shared" si="171"/>
        <v>58</v>
      </c>
      <c r="AK2674" t="str">
        <f t="shared" si="169"/>
        <v>Not Include</v>
      </c>
      <c r="AN2674" t="s">
        <v>724</v>
      </c>
    </row>
    <row r="2675" spans="31:40">
      <c r="AE2675" t="str">
        <f t="shared" si="170"/>
        <v>Not includedNot Include1</v>
      </c>
      <c r="AF2675" t="str">
        <f t="shared" si="168"/>
        <v>Not included</v>
      </c>
      <c r="AG2675" s="100" t="s">
        <v>485</v>
      </c>
      <c r="AH2675" s="100" t="s">
        <v>2036</v>
      </c>
      <c r="AI2675" s="100" t="s">
        <v>1231</v>
      </c>
      <c r="AJ2675">
        <f t="shared" si="171"/>
        <v>1</v>
      </c>
      <c r="AK2675" t="str">
        <f t="shared" si="169"/>
        <v>Not Include</v>
      </c>
      <c r="AN2675" t="s">
        <v>724</v>
      </c>
    </row>
    <row r="2676" spans="31:40">
      <c r="AE2676" t="str">
        <f t="shared" si="170"/>
        <v>Not includedNot Include2</v>
      </c>
      <c r="AF2676" t="str">
        <f t="shared" si="168"/>
        <v>Not included</v>
      </c>
      <c r="AG2676" s="100" t="s">
        <v>485</v>
      </c>
      <c r="AH2676" s="100" t="s">
        <v>2036</v>
      </c>
      <c r="AI2676" s="100" t="s">
        <v>2038</v>
      </c>
      <c r="AJ2676">
        <f t="shared" si="171"/>
        <v>2</v>
      </c>
      <c r="AK2676" t="str">
        <f t="shared" si="169"/>
        <v>Not Include</v>
      </c>
      <c r="AN2676" t="s">
        <v>724</v>
      </c>
    </row>
    <row r="2677" spans="31:40">
      <c r="AE2677" t="str">
        <f t="shared" si="170"/>
        <v>Not includedNot Include3</v>
      </c>
      <c r="AF2677" t="str">
        <f t="shared" si="168"/>
        <v>Not included</v>
      </c>
      <c r="AG2677" s="100" t="s">
        <v>485</v>
      </c>
      <c r="AH2677" s="100" t="s">
        <v>2036</v>
      </c>
      <c r="AI2677" s="100" t="s">
        <v>2052</v>
      </c>
      <c r="AJ2677">
        <f t="shared" si="171"/>
        <v>3</v>
      </c>
      <c r="AK2677" t="str">
        <f t="shared" si="169"/>
        <v>Not Include</v>
      </c>
      <c r="AN2677" t="s">
        <v>724</v>
      </c>
    </row>
    <row r="2678" spans="31:40">
      <c r="AE2678" t="str">
        <f t="shared" si="170"/>
        <v>Not includedNot Include4</v>
      </c>
      <c r="AF2678" t="str">
        <f t="shared" si="168"/>
        <v>Not included</v>
      </c>
      <c r="AG2678" s="100" t="s">
        <v>485</v>
      </c>
      <c r="AH2678" s="100" t="s">
        <v>2036</v>
      </c>
      <c r="AI2678" s="100" t="s">
        <v>2060</v>
      </c>
      <c r="AJ2678">
        <f t="shared" si="171"/>
        <v>4</v>
      </c>
      <c r="AK2678" t="str">
        <f t="shared" si="169"/>
        <v>Not Include</v>
      </c>
      <c r="AN2678" t="s">
        <v>724</v>
      </c>
    </row>
    <row r="2679" spans="31:40">
      <c r="AE2679" t="str">
        <f t="shared" si="170"/>
        <v>Not includedNot Include5</v>
      </c>
      <c r="AF2679" t="str">
        <f t="shared" si="168"/>
        <v>Not included</v>
      </c>
      <c r="AG2679" s="100" t="s">
        <v>485</v>
      </c>
      <c r="AH2679" s="100" t="s">
        <v>2036</v>
      </c>
      <c r="AI2679" s="100" t="s">
        <v>1098</v>
      </c>
      <c r="AJ2679">
        <f t="shared" si="171"/>
        <v>5</v>
      </c>
      <c r="AK2679" t="str">
        <f t="shared" si="169"/>
        <v>Not Include</v>
      </c>
      <c r="AN2679" t="s">
        <v>724</v>
      </c>
    </row>
    <row r="2680" spans="31:40">
      <c r="AE2680" t="str">
        <f t="shared" si="170"/>
        <v>Not includedNot Include6</v>
      </c>
      <c r="AF2680" t="str">
        <f t="shared" si="168"/>
        <v>Not included</v>
      </c>
      <c r="AG2680" s="100" t="s">
        <v>485</v>
      </c>
      <c r="AH2680" s="100" t="s">
        <v>2036</v>
      </c>
      <c r="AI2680" s="100" t="s">
        <v>740</v>
      </c>
      <c r="AJ2680">
        <f t="shared" si="171"/>
        <v>6</v>
      </c>
      <c r="AK2680" t="str">
        <f t="shared" si="169"/>
        <v>Not Include</v>
      </c>
      <c r="AN2680" t="s">
        <v>724</v>
      </c>
    </row>
    <row r="2681" spans="31:40">
      <c r="AE2681" t="str">
        <f t="shared" si="170"/>
        <v>Not includedNot Include7</v>
      </c>
      <c r="AF2681" t="str">
        <f t="shared" si="168"/>
        <v>Not included</v>
      </c>
      <c r="AG2681" s="100" t="s">
        <v>485</v>
      </c>
      <c r="AH2681" s="100" t="s">
        <v>2036</v>
      </c>
      <c r="AI2681" s="100" t="s">
        <v>286</v>
      </c>
      <c r="AJ2681">
        <f t="shared" si="171"/>
        <v>7</v>
      </c>
      <c r="AK2681" t="str">
        <f t="shared" si="169"/>
        <v>Not Include</v>
      </c>
      <c r="AN2681" t="s">
        <v>724</v>
      </c>
    </row>
    <row r="2682" spans="31:40">
      <c r="AE2682" t="str">
        <f t="shared" si="170"/>
        <v>Not includedNot Include8</v>
      </c>
      <c r="AF2682" t="str">
        <f t="shared" si="168"/>
        <v>Not included</v>
      </c>
      <c r="AG2682" s="100" t="s">
        <v>485</v>
      </c>
      <c r="AH2682" s="100" t="s">
        <v>2036</v>
      </c>
      <c r="AI2682" s="100" t="s">
        <v>2087</v>
      </c>
      <c r="AJ2682">
        <f t="shared" si="171"/>
        <v>8</v>
      </c>
      <c r="AK2682" t="str">
        <f t="shared" si="169"/>
        <v>Not Include</v>
      </c>
      <c r="AN2682" t="s">
        <v>724</v>
      </c>
    </row>
    <row r="2683" spans="31:40">
      <c r="AE2683" t="str">
        <f t="shared" si="170"/>
        <v>Not includedNot Include9</v>
      </c>
      <c r="AF2683" t="str">
        <f t="shared" si="168"/>
        <v>Not included</v>
      </c>
      <c r="AG2683" s="100" t="s">
        <v>485</v>
      </c>
      <c r="AH2683" s="100" t="s">
        <v>2036</v>
      </c>
      <c r="AI2683" s="100" t="s">
        <v>1002</v>
      </c>
      <c r="AJ2683">
        <f t="shared" si="171"/>
        <v>9</v>
      </c>
      <c r="AK2683" t="str">
        <f t="shared" si="169"/>
        <v>Not Include</v>
      </c>
      <c r="AN2683" t="s">
        <v>724</v>
      </c>
    </row>
    <row r="2684" spans="31:40">
      <c r="AE2684" t="str">
        <f t="shared" si="170"/>
        <v>Not includedNot Include10</v>
      </c>
      <c r="AF2684" t="str">
        <f t="shared" si="168"/>
        <v>Not included</v>
      </c>
      <c r="AG2684" s="100" t="s">
        <v>485</v>
      </c>
      <c r="AH2684" s="100" t="s">
        <v>2036</v>
      </c>
      <c r="AI2684" s="100" t="s">
        <v>760</v>
      </c>
      <c r="AJ2684">
        <f t="shared" si="171"/>
        <v>10</v>
      </c>
      <c r="AK2684" t="str">
        <f t="shared" si="169"/>
        <v>Not Include</v>
      </c>
      <c r="AN2684" t="s">
        <v>724</v>
      </c>
    </row>
    <row r="2685" spans="31:40">
      <c r="AE2685" t="str">
        <f t="shared" si="170"/>
        <v>Not includedNot Include11</v>
      </c>
      <c r="AF2685" t="str">
        <f t="shared" si="168"/>
        <v>Not included</v>
      </c>
      <c r="AG2685" s="100" t="s">
        <v>485</v>
      </c>
      <c r="AH2685" s="100" t="s">
        <v>2036</v>
      </c>
      <c r="AI2685" s="100" t="s">
        <v>2091</v>
      </c>
      <c r="AJ2685">
        <f t="shared" si="171"/>
        <v>11</v>
      </c>
      <c r="AK2685" t="str">
        <f t="shared" si="169"/>
        <v>Not Include</v>
      </c>
      <c r="AN2685" t="s">
        <v>724</v>
      </c>
    </row>
    <row r="2686" spans="31:40">
      <c r="AE2686" t="str">
        <f t="shared" si="170"/>
        <v>Not includedNot Include12</v>
      </c>
      <c r="AF2686" t="str">
        <f t="shared" si="168"/>
        <v>Not included</v>
      </c>
      <c r="AG2686" s="100" t="s">
        <v>485</v>
      </c>
      <c r="AH2686" s="100" t="s">
        <v>2036</v>
      </c>
      <c r="AI2686" s="100" t="s">
        <v>2100</v>
      </c>
      <c r="AJ2686">
        <f t="shared" si="171"/>
        <v>12</v>
      </c>
      <c r="AK2686" t="str">
        <f t="shared" si="169"/>
        <v>Not Include</v>
      </c>
      <c r="AN2686" t="s">
        <v>724</v>
      </c>
    </row>
    <row r="2687" spans="31:40">
      <c r="AE2687" t="str">
        <f t="shared" si="170"/>
        <v>Not includedNot Include13</v>
      </c>
      <c r="AF2687" t="str">
        <f t="shared" si="168"/>
        <v>Not included</v>
      </c>
      <c r="AG2687" s="100" t="s">
        <v>485</v>
      </c>
      <c r="AH2687" s="100" t="s">
        <v>2036</v>
      </c>
      <c r="AI2687" s="100" t="s">
        <v>1155</v>
      </c>
      <c r="AJ2687">
        <f t="shared" si="171"/>
        <v>13</v>
      </c>
      <c r="AK2687" t="str">
        <f t="shared" si="169"/>
        <v>Not Include</v>
      </c>
      <c r="AN2687" t="s">
        <v>724</v>
      </c>
    </row>
    <row r="2688" spans="31:40">
      <c r="AE2688" t="str">
        <f t="shared" si="170"/>
        <v>Not includedNot Include14</v>
      </c>
      <c r="AF2688" t="str">
        <f t="shared" si="168"/>
        <v>Not included</v>
      </c>
      <c r="AG2688" s="100" t="s">
        <v>485</v>
      </c>
      <c r="AH2688" s="100" t="s">
        <v>2036</v>
      </c>
      <c r="AI2688" s="100" t="s">
        <v>1113</v>
      </c>
      <c r="AJ2688">
        <f t="shared" si="171"/>
        <v>14</v>
      </c>
      <c r="AK2688" t="str">
        <f t="shared" si="169"/>
        <v>Not Include</v>
      </c>
      <c r="AN2688" t="s">
        <v>724</v>
      </c>
    </row>
    <row r="2689" spans="31:40">
      <c r="AE2689" t="str">
        <f t="shared" si="170"/>
        <v>Not includedNot Include15</v>
      </c>
      <c r="AF2689" t="str">
        <f t="shared" si="168"/>
        <v>Not included</v>
      </c>
      <c r="AG2689" s="100" t="s">
        <v>485</v>
      </c>
      <c r="AH2689" s="100" t="s">
        <v>2036</v>
      </c>
      <c r="AI2689" s="100" t="s">
        <v>1325</v>
      </c>
      <c r="AJ2689">
        <f t="shared" si="171"/>
        <v>15</v>
      </c>
      <c r="AK2689" t="str">
        <f t="shared" si="169"/>
        <v>Not Include</v>
      </c>
      <c r="AN2689" t="s">
        <v>724</v>
      </c>
    </row>
    <row r="2690" spans="31:40">
      <c r="AE2690" t="str">
        <f t="shared" si="170"/>
        <v>Not includedNot Include16</v>
      </c>
      <c r="AF2690" t="str">
        <f t="shared" ref="AF2690:AF2753" si="172">IFERROR(VLOOKUP(AG2690,$Z$4:$AA$17,2,FALSE),"Not included")</f>
        <v>Not included</v>
      </c>
      <c r="AG2690" s="100" t="s">
        <v>485</v>
      </c>
      <c r="AH2690" s="100" t="s">
        <v>2036</v>
      </c>
      <c r="AI2690" s="100" t="s">
        <v>765</v>
      </c>
      <c r="AJ2690">
        <f t="shared" si="171"/>
        <v>16</v>
      </c>
      <c r="AK2690" t="str">
        <f t="shared" ref="AK2690:AK2753" si="173">IF(AF2690="Not included","Not Include",VLOOKUP(AH2690,$AN$3:$AQ$104,3,FALSE))</f>
        <v>Not Include</v>
      </c>
      <c r="AN2690" t="s">
        <v>724</v>
      </c>
    </row>
    <row r="2691" spans="31:40">
      <c r="AE2691" t="str">
        <f t="shared" ref="AE2691:AE2754" si="174">AF2691&amp;AK2691&amp;AJ2691</f>
        <v>Not includedNot Include17</v>
      </c>
      <c r="AF2691" t="str">
        <f t="shared" si="172"/>
        <v>Not included</v>
      </c>
      <c r="AG2691" s="100" t="s">
        <v>485</v>
      </c>
      <c r="AH2691" s="100" t="s">
        <v>2036</v>
      </c>
      <c r="AI2691" s="100" t="s">
        <v>2109</v>
      </c>
      <c r="AJ2691">
        <f t="shared" ref="AJ2691:AJ2754" si="175">IF(AND(AG2691=AG2690,AH2691=AH2690),AJ2690+1,1)</f>
        <v>17</v>
      </c>
      <c r="AK2691" t="str">
        <f t="shared" si="173"/>
        <v>Not Include</v>
      </c>
      <c r="AN2691" t="s">
        <v>724</v>
      </c>
    </row>
    <row r="2692" spans="31:40">
      <c r="AE2692" t="str">
        <f t="shared" si="174"/>
        <v>Not includedNot Include18</v>
      </c>
      <c r="AF2692" t="str">
        <f t="shared" si="172"/>
        <v>Not included</v>
      </c>
      <c r="AG2692" s="100" t="s">
        <v>485</v>
      </c>
      <c r="AH2692" s="100" t="s">
        <v>2036</v>
      </c>
      <c r="AI2692" s="100" t="s">
        <v>2115</v>
      </c>
      <c r="AJ2692">
        <f t="shared" si="175"/>
        <v>18</v>
      </c>
      <c r="AK2692" t="str">
        <f t="shared" si="173"/>
        <v>Not Include</v>
      </c>
      <c r="AN2692" t="s">
        <v>724</v>
      </c>
    </row>
    <row r="2693" spans="31:40">
      <c r="AE2693" t="str">
        <f t="shared" si="174"/>
        <v>Not includedNot Include19</v>
      </c>
      <c r="AF2693" t="str">
        <f t="shared" si="172"/>
        <v>Not included</v>
      </c>
      <c r="AG2693" s="100" t="s">
        <v>485</v>
      </c>
      <c r="AH2693" s="100" t="s">
        <v>2036</v>
      </c>
      <c r="AI2693" s="100" t="s">
        <v>766</v>
      </c>
      <c r="AJ2693">
        <f t="shared" si="175"/>
        <v>19</v>
      </c>
      <c r="AK2693" t="str">
        <f t="shared" si="173"/>
        <v>Not Include</v>
      </c>
      <c r="AN2693" t="s">
        <v>724</v>
      </c>
    </row>
    <row r="2694" spans="31:40">
      <c r="AE2694" t="str">
        <f t="shared" si="174"/>
        <v>Not includedNot Include20</v>
      </c>
      <c r="AF2694" t="str">
        <f t="shared" si="172"/>
        <v>Not included</v>
      </c>
      <c r="AG2694" s="100" t="s">
        <v>485</v>
      </c>
      <c r="AH2694" s="100" t="s">
        <v>2036</v>
      </c>
      <c r="AI2694" s="100" t="s">
        <v>941</v>
      </c>
      <c r="AJ2694">
        <f t="shared" si="175"/>
        <v>20</v>
      </c>
      <c r="AK2694" t="str">
        <f t="shared" si="173"/>
        <v>Not Include</v>
      </c>
      <c r="AN2694" t="s">
        <v>724</v>
      </c>
    </row>
    <row r="2695" spans="31:40">
      <c r="AE2695" t="str">
        <f t="shared" si="174"/>
        <v>Not includedNot Include21</v>
      </c>
      <c r="AF2695" t="str">
        <f t="shared" si="172"/>
        <v>Not included</v>
      </c>
      <c r="AG2695" s="100" t="s">
        <v>485</v>
      </c>
      <c r="AH2695" s="100" t="s">
        <v>2036</v>
      </c>
      <c r="AI2695" s="100" t="s">
        <v>771</v>
      </c>
      <c r="AJ2695">
        <f t="shared" si="175"/>
        <v>21</v>
      </c>
      <c r="AK2695" t="str">
        <f t="shared" si="173"/>
        <v>Not Include</v>
      </c>
      <c r="AN2695" t="s">
        <v>724</v>
      </c>
    </row>
    <row r="2696" spans="31:40">
      <c r="AE2696" t="str">
        <f t="shared" si="174"/>
        <v>Not includedNot Include22</v>
      </c>
      <c r="AF2696" t="str">
        <f t="shared" si="172"/>
        <v>Not included</v>
      </c>
      <c r="AG2696" s="100" t="s">
        <v>485</v>
      </c>
      <c r="AH2696" s="100" t="s">
        <v>2036</v>
      </c>
      <c r="AI2696" s="100" t="s">
        <v>776</v>
      </c>
      <c r="AJ2696">
        <f t="shared" si="175"/>
        <v>22</v>
      </c>
      <c r="AK2696" t="str">
        <f t="shared" si="173"/>
        <v>Not Include</v>
      </c>
      <c r="AN2696" t="s">
        <v>724</v>
      </c>
    </row>
    <row r="2697" spans="31:40">
      <c r="AE2697" t="str">
        <f t="shared" si="174"/>
        <v>Not includedNot Include23</v>
      </c>
      <c r="AF2697" t="str">
        <f t="shared" si="172"/>
        <v>Not included</v>
      </c>
      <c r="AG2697" s="100" t="s">
        <v>485</v>
      </c>
      <c r="AH2697" s="100" t="s">
        <v>2036</v>
      </c>
      <c r="AI2697" s="100" t="s">
        <v>1267</v>
      </c>
      <c r="AJ2697">
        <f t="shared" si="175"/>
        <v>23</v>
      </c>
      <c r="AK2697" t="str">
        <f t="shared" si="173"/>
        <v>Not Include</v>
      </c>
      <c r="AN2697" t="s">
        <v>724</v>
      </c>
    </row>
    <row r="2698" spans="31:40">
      <c r="AE2698" t="str">
        <f t="shared" si="174"/>
        <v>Not includedNot Include24</v>
      </c>
      <c r="AF2698" t="str">
        <f t="shared" si="172"/>
        <v>Not included</v>
      </c>
      <c r="AG2698" s="100" t="s">
        <v>485</v>
      </c>
      <c r="AH2698" s="100" t="s">
        <v>2036</v>
      </c>
      <c r="AI2698" s="100" t="s">
        <v>2139</v>
      </c>
      <c r="AJ2698">
        <f t="shared" si="175"/>
        <v>24</v>
      </c>
      <c r="AK2698" t="str">
        <f t="shared" si="173"/>
        <v>Not Include</v>
      </c>
      <c r="AN2698" t="s">
        <v>724</v>
      </c>
    </row>
    <row r="2699" spans="31:40">
      <c r="AE2699" t="str">
        <f t="shared" si="174"/>
        <v>Not includedNot Include25</v>
      </c>
      <c r="AF2699" t="str">
        <f t="shared" si="172"/>
        <v>Not included</v>
      </c>
      <c r="AG2699" s="100" t="s">
        <v>485</v>
      </c>
      <c r="AH2699" s="100" t="s">
        <v>2036</v>
      </c>
      <c r="AI2699" s="100" t="s">
        <v>2140</v>
      </c>
      <c r="AJ2699">
        <f t="shared" si="175"/>
        <v>25</v>
      </c>
      <c r="AK2699" t="str">
        <f t="shared" si="173"/>
        <v>Not Include</v>
      </c>
      <c r="AN2699" t="s">
        <v>724</v>
      </c>
    </row>
    <row r="2700" spans="31:40">
      <c r="AE2700" t="str">
        <f t="shared" si="174"/>
        <v>Not includedNot Include26</v>
      </c>
      <c r="AF2700" t="str">
        <f t="shared" si="172"/>
        <v>Not included</v>
      </c>
      <c r="AG2700" s="100" t="s">
        <v>485</v>
      </c>
      <c r="AH2700" s="100" t="s">
        <v>2036</v>
      </c>
      <c r="AI2700" s="100" t="s">
        <v>1580</v>
      </c>
      <c r="AJ2700">
        <f t="shared" si="175"/>
        <v>26</v>
      </c>
      <c r="AK2700" t="str">
        <f t="shared" si="173"/>
        <v>Not Include</v>
      </c>
      <c r="AN2700" t="s">
        <v>724</v>
      </c>
    </row>
    <row r="2701" spans="31:40">
      <c r="AE2701" t="str">
        <f t="shared" si="174"/>
        <v>Not includedNot Include27</v>
      </c>
      <c r="AF2701" t="str">
        <f t="shared" si="172"/>
        <v>Not included</v>
      </c>
      <c r="AG2701" s="100" t="s">
        <v>485</v>
      </c>
      <c r="AH2701" s="100" t="s">
        <v>2036</v>
      </c>
      <c r="AI2701" s="100" t="s">
        <v>2149</v>
      </c>
      <c r="AJ2701">
        <f t="shared" si="175"/>
        <v>27</v>
      </c>
      <c r="AK2701" t="str">
        <f t="shared" si="173"/>
        <v>Not Include</v>
      </c>
      <c r="AN2701" t="s">
        <v>724</v>
      </c>
    </row>
    <row r="2702" spans="31:40">
      <c r="AE2702" t="str">
        <f t="shared" si="174"/>
        <v>Not includedNot Include28</v>
      </c>
      <c r="AF2702" t="str">
        <f t="shared" si="172"/>
        <v>Not included</v>
      </c>
      <c r="AG2702" s="100" t="s">
        <v>485</v>
      </c>
      <c r="AH2702" s="100" t="s">
        <v>2036</v>
      </c>
      <c r="AI2702" s="100" t="s">
        <v>1382</v>
      </c>
      <c r="AJ2702">
        <f t="shared" si="175"/>
        <v>28</v>
      </c>
      <c r="AK2702" t="str">
        <f t="shared" si="173"/>
        <v>Not Include</v>
      </c>
      <c r="AN2702" t="s">
        <v>724</v>
      </c>
    </row>
    <row r="2703" spans="31:40">
      <c r="AE2703" t="str">
        <f t="shared" si="174"/>
        <v>Not includedNot Include29</v>
      </c>
      <c r="AF2703" t="str">
        <f t="shared" si="172"/>
        <v>Not included</v>
      </c>
      <c r="AG2703" s="100" t="s">
        <v>485</v>
      </c>
      <c r="AH2703" s="100" t="s">
        <v>2036</v>
      </c>
      <c r="AI2703" s="100" t="s">
        <v>1345</v>
      </c>
      <c r="AJ2703">
        <f t="shared" si="175"/>
        <v>29</v>
      </c>
      <c r="AK2703" t="str">
        <f t="shared" si="173"/>
        <v>Not Include</v>
      </c>
      <c r="AN2703" t="s">
        <v>724</v>
      </c>
    </row>
    <row r="2704" spans="31:40">
      <c r="AE2704" t="str">
        <f t="shared" si="174"/>
        <v>Not includedNot Include30</v>
      </c>
      <c r="AF2704" t="str">
        <f t="shared" si="172"/>
        <v>Not included</v>
      </c>
      <c r="AG2704" s="100" t="s">
        <v>485</v>
      </c>
      <c r="AH2704" s="100" t="s">
        <v>2036</v>
      </c>
      <c r="AI2704" s="100" t="s">
        <v>2155</v>
      </c>
      <c r="AJ2704">
        <f t="shared" si="175"/>
        <v>30</v>
      </c>
      <c r="AK2704" t="str">
        <f t="shared" si="173"/>
        <v>Not Include</v>
      </c>
      <c r="AN2704" t="s">
        <v>724</v>
      </c>
    </row>
    <row r="2705" spans="31:40">
      <c r="AE2705" t="str">
        <f t="shared" si="174"/>
        <v>Not includedNot Include31</v>
      </c>
      <c r="AF2705" t="str">
        <f t="shared" si="172"/>
        <v>Not included</v>
      </c>
      <c r="AG2705" s="100" t="s">
        <v>485</v>
      </c>
      <c r="AH2705" s="100" t="s">
        <v>2036</v>
      </c>
      <c r="AI2705" s="100" t="s">
        <v>2157</v>
      </c>
      <c r="AJ2705">
        <f t="shared" si="175"/>
        <v>31</v>
      </c>
      <c r="AK2705" t="str">
        <f t="shared" si="173"/>
        <v>Not Include</v>
      </c>
      <c r="AN2705" t="s">
        <v>724</v>
      </c>
    </row>
    <row r="2706" spans="31:40">
      <c r="AE2706" t="str">
        <f t="shared" si="174"/>
        <v>Not includedNot Include32</v>
      </c>
      <c r="AF2706" t="str">
        <f t="shared" si="172"/>
        <v>Not included</v>
      </c>
      <c r="AG2706" s="100" t="s">
        <v>485</v>
      </c>
      <c r="AH2706" s="100" t="s">
        <v>2036</v>
      </c>
      <c r="AI2706" s="100" t="s">
        <v>1383</v>
      </c>
      <c r="AJ2706">
        <f t="shared" si="175"/>
        <v>32</v>
      </c>
      <c r="AK2706" t="str">
        <f t="shared" si="173"/>
        <v>Not Include</v>
      </c>
      <c r="AN2706" t="s">
        <v>724</v>
      </c>
    </row>
    <row r="2707" spans="31:40">
      <c r="AE2707" t="str">
        <f t="shared" si="174"/>
        <v>Not includedNot Include33</v>
      </c>
      <c r="AF2707" t="str">
        <f t="shared" si="172"/>
        <v>Not included</v>
      </c>
      <c r="AG2707" s="100" t="s">
        <v>485</v>
      </c>
      <c r="AH2707" s="100" t="s">
        <v>2036</v>
      </c>
      <c r="AI2707" s="100" t="s">
        <v>2158</v>
      </c>
      <c r="AJ2707">
        <f t="shared" si="175"/>
        <v>33</v>
      </c>
      <c r="AK2707" t="str">
        <f t="shared" si="173"/>
        <v>Not Include</v>
      </c>
      <c r="AN2707" t="s">
        <v>724</v>
      </c>
    </row>
    <row r="2708" spans="31:40">
      <c r="AE2708" t="str">
        <f t="shared" si="174"/>
        <v>Not includedNot Include34</v>
      </c>
      <c r="AF2708" t="str">
        <f t="shared" si="172"/>
        <v>Not included</v>
      </c>
      <c r="AG2708" s="100" t="s">
        <v>485</v>
      </c>
      <c r="AH2708" s="100" t="s">
        <v>2036</v>
      </c>
      <c r="AI2708" s="100" t="s">
        <v>787</v>
      </c>
      <c r="AJ2708">
        <f t="shared" si="175"/>
        <v>34</v>
      </c>
      <c r="AK2708" t="str">
        <f t="shared" si="173"/>
        <v>Not Include</v>
      </c>
      <c r="AN2708" t="s">
        <v>724</v>
      </c>
    </row>
    <row r="2709" spans="31:40">
      <c r="AE2709" t="str">
        <f t="shared" si="174"/>
        <v>Not includedNot Include35</v>
      </c>
      <c r="AF2709" t="str">
        <f t="shared" si="172"/>
        <v>Not included</v>
      </c>
      <c r="AG2709" s="100" t="s">
        <v>485</v>
      </c>
      <c r="AH2709" s="100" t="s">
        <v>2036</v>
      </c>
      <c r="AI2709" s="100" t="s">
        <v>1286</v>
      </c>
      <c r="AJ2709">
        <f t="shared" si="175"/>
        <v>35</v>
      </c>
      <c r="AK2709" t="str">
        <f t="shared" si="173"/>
        <v>Not Include</v>
      </c>
      <c r="AN2709" t="s">
        <v>724</v>
      </c>
    </row>
    <row r="2710" spans="31:40">
      <c r="AE2710" t="str">
        <f t="shared" si="174"/>
        <v>Not includedNot Include36</v>
      </c>
      <c r="AF2710" t="str">
        <f t="shared" si="172"/>
        <v>Not included</v>
      </c>
      <c r="AG2710" s="100" t="s">
        <v>485</v>
      </c>
      <c r="AH2710" s="100" t="s">
        <v>2036</v>
      </c>
      <c r="AI2710" s="100" t="s">
        <v>2174</v>
      </c>
      <c r="AJ2710">
        <f t="shared" si="175"/>
        <v>36</v>
      </c>
      <c r="AK2710" t="str">
        <f t="shared" si="173"/>
        <v>Not Include</v>
      </c>
      <c r="AN2710" t="s">
        <v>724</v>
      </c>
    </row>
    <row r="2711" spans="31:40">
      <c r="AE2711" t="str">
        <f t="shared" si="174"/>
        <v>Not includedNot Include37</v>
      </c>
      <c r="AF2711" t="str">
        <f t="shared" si="172"/>
        <v>Not included</v>
      </c>
      <c r="AG2711" s="100" t="s">
        <v>485</v>
      </c>
      <c r="AH2711" s="100" t="s">
        <v>2036</v>
      </c>
      <c r="AI2711" s="100" t="s">
        <v>2178</v>
      </c>
      <c r="AJ2711">
        <f t="shared" si="175"/>
        <v>37</v>
      </c>
      <c r="AK2711" t="str">
        <f t="shared" si="173"/>
        <v>Not Include</v>
      </c>
      <c r="AN2711" t="s">
        <v>724</v>
      </c>
    </row>
    <row r="2712" spans="31:40">
      <c r="AE2712" t="str">
        <f t="shared" si="174"/>
        <v>Not includedNot Include38</v>
      </c>
      <c r="AF2712" t="str">
        <f t="shared" si="172"/>
        <v>Not included</v>
      </c>
      <c r="AG2712" s="100" t="s">
        <v>485</v>
      </c>
      <c r="AH2712" s="100" t="s">
        <v>2036</v>
      </c>
      <c r="AI2712" s="100" t="s">
        <v>2182</v>
      </c>
      <c r="AJ2712">
        <f t="shared" si="175"/>
        <v>38</v>
      </c>
      <c r="AK2712" t="str">
        <f t="shared" si="173"/>
        <v>Not Include</v>
      </c>
      <c r="AN2712" t="s">
        <v>724</v>
      </c>
    </row>
    <row r="2713" spans="31:40">
      <c r="AE2713" t="str">
        <f t="shared" si="174"/>
        <v>Not includedNot Include39</v>
      </c>
      <c r="AF2713" t="str">
        <f t="shared" si="172"/>
        <v>Not included</v>
      </c>
      <c r="AG2713" s="100" t="s">
        <v>485</v>
      </c>
      <c r="AH2713" s="100" t="s">
        <v>2036</v>
      </c>
      <c r="AI2713" s="100" t="s">
        <v>1861</v>
      </c>
      <c r="AJ2713">
        <f t="shared" si="175"/>
        <v>39</v>
      </c>
      <c r="AK2713" t="str">
        <f t="shared" si="173"/>
        <v>Not Include</v>
      </c>
      <c r="AN2713" t="s">
        <v>724</v>
      </c>
    </row>
    <row r="2714" spans="31:40">
      <c r="AE2714" t="str">
        <f t="shared" si="174"/>
        <v>Not includedNot Include1</v>
      </c>
      <c r="AF2714" t="str">
        <f t="shared" si="172"/>
        <v>Not included</v>
      </c>
      <c r="AG2714" s="100" t="s">
        <v>485</v>
      </c>
      <c r="AH2714" s="100" t="s">
        <v>653</v>
      </c>
      <c r="AI2714" s="100" t="s">
        <v>2055</v>
      </c>
      <c r="AJ2714">
        <f t="shared" si="175"/>
        <v>1</v>
      </c>
      <c r="AK2714" t="str">
        <f t="shared" si="173"/>
        <v>Not Include</v>
      </c>
      <c r="AN2714" t="s">
        <v>724</v>
      </c>
    </row>
    <row r="2715" spans="31:40">
      <c r="AE2715" t="str">
        <f t="shared" si="174"/>
        <v>Not includedNot Include2</v>
      </c>
      <c r="AF2715" t="str">
        <f t="shared" si="172"/>
        <v>Not included</v>
      </c>
      <c r="AG2715" s="100" t="s">
        <v>485</v>
      </c>
      <c r="AH2715" s="100" t="s">
        <v>653</v>
      </c>
      <c r="AI2715" s="100" t="s">
        <v>1050</v>
      </c>
      <c r="AJ2715">
        <f t="shared" si="175"/>
        <v>2</v>
      </c>
      <c r="AK2715" t="str">
        <f t="shared" si="173"/>
        <v>Not Include</v>
      </c>
      <c r="AN2715" t="s">
        <v>724</v>
      </c>
    </row>
    <row r="2716" spans="31:40">
      <c r="AE2716" t="str">
        <f t="shared" si="174"/>
        <v>Not includedNot Include1</v>
      </c>
      <c r="AF2716" t="str">
        <f t="shared" si="172"/>
        <v>Not included</v>
      </c>
      <c r="AG2716" s="100" t="s">
        <v>485</v>
      </c>
      <c r="AH2716" s="100" t="s">
        <v>183</v>
      </c>
      <c r="AI2716" s="100" t="s">
        <v>1916</v>
      </c>
      <c r="AJ2716">
        <f t="shared" si="175"/>
        <v>1</v>
      </c>
      <c r="AK2716" t="str">
        <f t="shared" si="173"/>
        <v>Not Include</v>
      </c>
      <c r="AN2716" t="s">
        <v>724</v>
      </c>
    </row>
    <row r="2717" spans="31:40">
      <c r="AE2717" t="str">
        <f t="shared" si="174"/>
        <v>Not includedNot Include2</v>
      </c>
      <c r="AF2717" t="str">
        <f t="shared" si="172"/>
        <v>Not included</v>
      </c>
      <c r="AG2717" s="100" t="s">
        <v>485</v>
      </c>
      <c r="AH2717" s="100" t="s">
        <v>183</v>
      </c>
      <c r="AI2717" s="100" t="s">
        <v>2043</v>
      </c>
      <c r="AJ2717">
        <f t="shared" si="175"/>
        <v>2</v>
      </c>
      <c r="AK2717" t="str">
        <f t="shared" si="173"/>
        <v>Not Include</v>
      </c>
      <c r="AN2717" t="s">
        <v>724</v>
      </c>
    </row>
    <row r="2718" spans="31:40">
      <c r="AE2718" t="str">
        <f t="shared" si="174"/>
        <v>Not includedNot Include3</v>
      </c>
      <c r="AF2718" t="str">
        <f t="shared" si="172"/>
        <v>Not included</v>
      </c>
      <c r="AG2718" s="100" t="s">
        <v>485</v>
      </c>
      <c r="AH2718" s="100" t="s">
        <v>183</v>
      </c>
      <c r="AI2718" s="100" t="s">
        <v>2056</v>
      </c>
      <c r="AJ2718">
        <f t="shared" si="175"/>
        <v>3</v>
      </c>
      <c r="AK2718" t="str">
        <f t="shared" si="173"/>
        <v>Not Include</v>
      </c>
      <c r="AN2718" t="s">
        <v>724</v>
      </c>
    </row>
    <row r="2719" spans="31:40">
      <c r="AE2719" t="str">
        <f t="shared" si="174"/>
        <v>Not includedNot Include4</v>
      </c>
      <c r="AF2719" t="str">
        <f t="shared" si="172"/>
        <v>Not included</v>
      </c>
      <c r="AG2719" s="100" t="s">
        <v>485</v>
      </c>
      <c r="AH2719" s="100" t="s">
        <v>183</v>
      </c>
      <c r="AI2719" s="100" t="s">
        <v>2062</v>
      </c>
      <c r="AJ2719">
        <f t="shared" si="175"/>
        <v>4</v>
      </c>
      <c r="AK2719" t="str">
        <f t="shared" si="173"/>
        <v>Not Include</v>
      </c>
      <c r="AN2719" t="s">
        <v>724</v>
      </c>
    </row>
    <row r="2720" spans="31:40">
      <c r="AE2720" t="str">
        <f t="shared" si="174"/>
        <v>Not includedNot Include5</v>
      </c>
      <c r="AF2720" t="str">
        <f t="shared" si="172"/>
        <v>Not included</v>
      </c>
      <c r="AG2720" s="100" t="s">
        <v>485</v>
      </c>
      <c r="AH2720" s="100" t="s">
        <v>183</v>
      </c>
      <c r="AI2720" s="100" t="s">
        <v>2063</v>
      </c>
      <c r="AJ2720">
        <f t="shared" si="175"/>
        <v>5</v>
      </c>
      <c r="AK2720" t="str">
        <f t="shared" si="173"/>
        <v>Not Include</v>
      </c>
      <c r="AN2720" t="s">
        <v>724</v>
      </c>
    </row>
    <row r="2721" spans="31:40">
      <c r="AE2721" t="str">
        <f t="shared" si="174"/>
        <v>Not includedNot Include6</v>
      </c>
      <c r="AF2721" t="str">
        <f t="shared" si="172"/>
        <v>Not included</v>
      </c>
      <c r="AG2721" s="100" t="s">
        <v>485</v>
      </c>
      <c r="AH2721" s="100" t="s">
        <v>183</v>
      </c>
      <c r="AI2721" s="100" t="s">
        <v>2068</v>
      </c>
      <c r="AJ2721">
        <f t="shared" si="175"/>
        <v>6</v>
      </c>
      <c r="AK2721" t="str">
        <f t="shared" si="173"/>
        <v>Not Include</v>
      </c>
      <c r="AN2721" t="s">
        <v>724</v>
      </c>
    </row>
    <row r="2722" spans="31:40">
      <c r="AE2722" t="str">
        <f t="shared" si="174"/>
        <v>Not includedNot Include7</v>
      </c>
      <c r="AF2722" t="str">
        <f t="shared" si="172"/>
        <v>Not included</v>
      </c>
      <c r="AG2722" s="100" t="s">
        <v>485</v>
      </c>
      <c r="AH2722" s="100" t="s">
        <v>183</v>
      </c>
      <c r="AI2722" s="100" t="s">
        <v>2073</v>
      </c>
      <c r="AJ2722">
        <f t="shared" si="175"/>
        <v>7</v>
      </c>
      <c r="AK2722" t="str">
        <f t="shared" si="173"/>
        <v>Not Include</v>
      </c>
      <c r="AN2722" t="s">
        <v>724</v>
      </c>
    </row>
    <row r="2723" spans="31:40">
      <c r="AE2723" t="str">
        <f t="shared" si="174"/>
        <v>Not includedNot Include8</v>
      </c>
      <c r="AF2723" t="str">
        <f t="shared" si="172"/>
        <v>Not included</v>
      </c>
      <c r="AG2723" s="100" t="s">
        <v>485</v>
      </c>
      <c r="AH2723" s="100" t="s">
        <v>183</v>
      </c>
      <c r="AI2723" s="100" t="s">
        <v>2077</v>
      </c>
      <c r="AJ2723">
        <f t="shared" si="175"/>
        <v>8</v>
      </c>
      <c r="AK2723" t="str">
        <f t="shared" si="173"/>
        <v>Not Include</v>
      </c>
      <c r="AN2723" t="s">
        <v>724</v>
      </c>
    </row>
    <row r="2724" spans="31:40">
      <c r="AE2724" t="str">
        <f t="shared" si="174"/>
        <v>Not includedNot Include9</v>
      </c>
      <c r="AF2724" t="str">
        <f t="shared" si="172"/>
        <v>Not included</v>
      </c>
      <c r="AG2724" s="100" t="s">
        <v>485</v>
      </c>
      <c r="AH2724" s="100" t="s">
        <v>183</v>
      </c>
      <c r="AI2724" s="100" t="s">
        <v>2078</v>
      </c>
      <c r="AJ2724">
        <f t="shared" si="175"/>
        <v>9</v>
      </c>
      <c r="AK2724" t="str">
        <f t="shared" si="173"/>
        <v>Not Include</v>
      </c>
      <c r="AN2724" t="s">
        <v>724</v>
      </c>
    </row>
    <row r="2725" spans="31:40">
      <c r="AE2725" t="str">
        <f t="shared" si="174"/>
        <v>Not includedNot Include10</v>
      </c>
      <c r="AF2725" t="str">
        <f t="shared" si="172"/>
        <v>Not included</v>
      </c>
      <c r="AG2725" s="100" t="s">
        <v>485</v>
      </c>
      <c r="AH2725" s="100" t="s">
        <v>183</v>
      </c>
      <c r="AI2725" s="100" t="s">
        <v>2083</v>
      </c>
      <c r="AJ2725">
        <f t="shared" si="175"/>
        <v>10</v>
      </c>
      <c r="AK2725" t="str">
        <f t="shared" si="173"/>
        <v>Not Include</v>
      </c>
      <c r="AN2725" t="s">
        <v>724</v>
      </c>
    </row>
    <row r="2726" spans="31:40">
      <c r="AE2726" t="str">
        <f t="shared" si="174"/>
        <v>Not includedNot Include11</v>
      </c>
      <c r="AF2726" t="str">
        <f t="shared" si="172"/>
        <v>Not included</v>
      </c>
      <c r="AG2726" s="100" t="s">
        <v>485</v>
      </c>
      <c r="AH2726" s="100" t="s">
        <v>183</v>
      </c>
      <c r="AI2726" s="100" t="s">
        <v>1003</v>
      </c>
      <c r="AJ2726">
        <f t="shared" si="175"/>
        <v>11</v>
      </c>
      <c r="AK2726" t="str">
        <f t="shared" si="173"/>
        <v>Not Include</v>
      </c>
      <c r="AN2726" t="s">
        <v>724</v>
      </c>
    </row>
    <row r="2727" spans="31:40">
      <c r="AE2727" t="str">
        <f t="shared" si="174"/>
        <v>Not includedNot Include12</v>
      </c>
      <c r="AF2727" t="str">
        <f t="shared" si="172"/>
        <v>Not included</v>
      </c>
      <c r="AG2727" s="100" t="s">
        <v>485</v>
      </c>
      <c r="AH2727" s="100" t="s">
        <v>183</v>
      </c>
      <c r="AI2727" s="100" t="s">
        <v>763</v>
      </c>
      <c r="AJ2727">
        <f t="shared" si="175"/>
        <v>12</v>
      </c>
      <c r="AK2727" t="str">
        <f t="shared" si="173"/>
        <v>Not Include</v>
      </c>
      <c r="AN2727" t="s">
        <v>724</v>
      </c>
    </row>
    <row r="2728" spans="31:40">
      <c r="AE2728" t="str">
        <f t="shared" si="174"/>
        <v>Not includedNot Include13</v>
      </c>
      <c r="AF2728" t="str">
        <f t="shared" si="172"/>
        <v>Not included</v>
      </c>
      <c r="AG2728" s="100" t="s">
        <v>485</v>
      </c>
      <c r="AH2728" s="100" t="s">
        <v>183</v>
      </c>
      <c r="AI2728" s="100" t="s">
        <v>1012</v>
      </c>
      <c r="AJ2728">
        <f t="shared" si="175"/>
        <v>13</v>
      </c>
      <c r="AK2728" t="str">
        <f t="shared" si="173"/>
        <v>Not Include</v>
      </c>
      <c r="AN2728" t="s">
        <v>724</v>
      </c>
    </row>
    <row r="2729" spans="31:40">
      <c r="AE2729" t="str">
        <f t="shared" si="174"/>
        <v>Not includedNot Include14</v>
      </c>
      <c r="AF2729" t="str">
        <f t="shared" si="172"/>
        <v>Not included</v>
      </c>
      <c r="AG2729" s="100" t="s">
        <v>485</v>
      </c>
      <c r="AH2729" s="100" t="s">
        <v>183</v>
      </c>
      <c r="AI2729" s="100" t="s">
        <v>2103</v>
      </c>
      <c r="AJ2729">
        <f t="shared" si="175"/>
        <v>14</v>
      </c>
      <c r="AK2729" t="str">
        <f t="shared" si="173"/>
        <v>Not Include</v>
      </c>
      <c r="AN2729" t="s">
        <v>724</v>
      </c>
    </row>
    <row r="2730" spans="31:40">
      <c r="AE2730" t="str">
        <f t="shared" si="174"/>
        <v>Not includedNot Include15</v>
      </c>
      <c r="AF2730" t="str">
        <f t="shared" si="172"/>
        <v>Not included</v>
      </c>
      <c r="AG2730" s="100" t="s">
        <v>485</v>
      </c>
      <c r="AH2730" s="100" t="s">
        <v>183</v>
      </c>
      <c r="AI2730" s="100" t="s">
        <v>2122</v>
      </c>
      <c r="AJ2730">
        <f t="shared" si="175"/>
        <v>15</v>
      </c>
      <c r="AK2730" t="str">
        <f t="shared" si="173"/>
        <v>Not Include</v>
      </c>
      <c r="AN2730" t="s">
        <v>724</v>
      </c>
    </row>
    <row r="2731" spans="31:40">
      <c r="AE2731" t="str">
        <f t="shared" si="174"/>
        <v>Not includedNot Include16</v>
      </c>
      <c r="AF2731" t="str">
        <f t="shared" si="172"/>
        <v>Not included</v>
      </c>
      <c r="AG2731" s="100" t="s">
        <v>485</v>
      </c>
      <c r="AH2731" s="100" t="s">
        <v>183</v>
      </c>
      <c r="AI2731" s="100" t="s">
        <v>2138</v>
      </c>
      <c r="AJ2731">
        <f t="shared" si="175"/>
        <v>16</v>
      </c>
      <c r="AK2731" t="str">
        <f t="shared" si="173"/>
        <v>Not Include</v>
      </c>
      <c r="AN2731" t="s">
        <v>724</v>
      </c>
    </row>
    <row r="2732" spans="31:40">
      <c r="AE2732" t="str">
        <f t="shared" si="174"/>
        <v>Not includedNot Include17</v>
      </c>
      <c r="AF2732" t="str">
        <f t="shared" si="172"/>
        <v>Not included</v>
      </c>
      <c r="AG2732" s="100" t="s">
        <v>485</v>
      </c>
      <c r="AH2732" s="100" t="s">
        <v>183</v>
      </c>
      <c r="AI2732" s="100" t="s">
        <v>1341</v>
      </c>
      <c r="AJ2732">
        <f t="shared" si="175"/>
        <v>17</v>
      </c>
      <c r="AK2732" t="str">
        <f t="shared" si="173"/>
        <v>Not Include</v>
      </c>
      <c r="AN2732" t="s">
        <v>724</v>
      </c>
    </row>
    <row r="2733" spans="31:40">
      <c r="AE2733" t="str">
        <f t="shared" si="174"/>
        <v>Not includedNot Include18</v>
      </c>
      <c r="AF2733" t="str">
        <f t="shared" si="172"/>
        <v>Not included</v>
      </c>
      <c r="AG2733" s="100" t="s">
        <v>485</v>
      </c>
      <c r="AH2733" s="100" t="s">
        <v>183</v>
      </c>
      <c r="AI2733" s="100" t="s">
        <v>2146</v>
      </c>
      <c r="AJ2733">
        <f t="shared" si="175"/>
        <v>18</v>
      </c>
      <c r="AK2733" t="str">
        <f t="shared" si="173"/>
        <v>Not Include</v>
      </c>
      <c r="AN2733" t="s">
        <v>724</v>
      </c>
    </row>
    <row r="2734" spans="31:40">
      <c r="AE2734" t="str">
        <f t="shared" si="174"/>
        <v>Not includedNot Include19</v>
      </c>
      <c r="AF2734" t="str">
        <f t="shared" si="172"/>
        <v>Not included</v>
      </c>
      <c r="AG2734" s="100" t="s">
        <v>485</v>
      </c>
      <c r="AH2734" s="100" t="s">
        <v>183</v>
      </c>
      <c r="AI2734" s="100" t="s">
        <v>1940</v>
      </c>
      <c r="AJ2734">
        <f t="shared" si="175"/>
        <v>19</v>
      </c>
      <c r="AK2734" t="str">
        <f t="shared" si="173"/>
        <v>Not Include</v>
      </c>
      <c r="AN2734" t="s">
        <v>724</v>
      </c>
    </row>
    <row r="2735" spans="31:40">
      <c r="AE2735" t="str">
        <f t="shared" si="174"/>
        <v>Not includedNot Include20</v>
      </c>
      <c r="AF2735" t="str">
        <f t="shared" si="172"/>
        <v>Not included</v>
      </c>
      <c r="AG2735" s="100" t="s">
        <v>485</v>
      </c>
      <c r="AH2735" s="100" t="s">
        <v>183</v>
      </c>
      <c r="AI2735" s="100" t="s">
        <v>2150</v>
      </c>
      <c r="AJ2735">
        <f t="shared" si="175"/>
        <v>20</v>
      </c>
      <c r="AK2735" t="str">
        <f t="shared" si="173"/>
        <v>Not Include</v>
      </c>
      <c r="AN2735" t="s">
        <v>724</v>
      </c>
    </row>
    <row r="2736" spans="31:40">
      <c r="AE2736" t="str">
        <f t="shared" si="174"/>
        <v>Not includedNot Include21</v>
      </c>
      <c r="AF2736" t="str">
        <f t="shared" si="172"/>
        <v>Not included</v>
      </c>
      <c r="AG2736" s="100" t="s">
        <v>485</v>
      </c>
      <c r="AH2736" s="100" t="s">
        <v>183</v>
      </c>
      <c r="AI2736" s="100" t="s">
        <v>2170</v>
      </c>
      <c r="AJ2736">
        <f t="shared" si="175"/>
        <v>21</v>
      </c>
      <c r="AK2736" t="str">
        <f t="shared" si="173"/>
        <v>Not Include</v>
      </c>
      <c r="AN2736" t="s">
        <v>724</v>
      </c>
    </row>
    <row r="2737" spans="31:40">
      <c r="AE2737" t="str">
        <f t="shared" si="174"/>
        <v>Not includedNot Include1</v>
      </c>
      <c r="AF2737" t="str">
        <f t="shared" si="172"/>
        <v>Not included</v>
      </c>
      <c r="AG2737" s="100" t="s">
        <v>485</v>
      </c>
      <c r="AH2737" s="100" t="s">
        <v>637</v>
      </c>
      <c r="AI2737" s="100" t="s">
        <v>2037</v>
      </c>
      <c r="AJ2737">
        <f t="shared" si="175"/>
        <v>1</v>
      </c>
      <c r="AK2737" t="str">
        <f t="shared" si="173"/>
        <v>Not Include</v>
      </c>
      <c r="AN2737" t="s">
        <v>724</v>
      </c>
    </row>
    <row r="2738" spans="31:40">
      <c r="AE2738" t="str">
        <f t="shared" si="174"/>
        <v>Not includedNot Include2</v>
      </c>
      <c r="AF2738" t="str">
        <f t="shared" si="172"/>
        <v>Not included</v>
      </c>
      <c r="AG2738" s="100" t="s">
        <v>485</v>
      </c>
      <c r="AH2738" s="100" t="s">
        <v>637</v>
      </c>
      <c r="AI2738" s="100" t="s">
        <v>2050</v>
      </c>
      <c r="AJ2738">
        <f t="shared" si="175"/>
        <v>2</v>
      </c>
      <c r="AK2738" t="str">
        <f t="shared" si="173"/>
        <v>Not Include</v>
      </c>
      <c r="AN2738" t="s">
        <v>724</v>
      </c>
    </row>
    <row r="2739" spans="31:40">
      <c r="AE2739" t="str">
        <f t="shared" si="174"/>
        <v>Not includedNot Include3</v>
      </c>
      <c r="AF2739" t="str">
        <f t="shared" si="172"/>
        <v>Not included</v>
      </c>
      <c r="AG2739" s="100" t="s">
        <v>485</v>
      </c>
      <c r="AH2739" s="100" t="s">
        <v>637</v>
      </c>
      <c r="AI2739" s="100" t="s">
        <v>2064</v>
      </c>
      <c r="AJ2739">
        <f t="shared" si="175"/>
        <v>3</v>
      </c>
      <c r="AK2739" t="str">
        <f t="shared" si="173"/>
        <v>Not Include</v>
      </c>
      <c r="AN2739" t="s">
        <v>724</v>
      </c>
    </row>
    <row r="2740" spans="31:40">
      <c r="AE2740" t="str">
        <f t="shared" si="174"/>
        <v>Not includedNot Include4</v>
      </c>
      <c r="AF2740" t="str">
        <f t="shared" si="172"/>
        <v>Not included</v>
      </c>
      <c r="AG2740" s="100" t="s">
        <v>485</v>
      </c>
      <c r="AH2740" s="100" t="s">
        <v>637</v>
      </c>
      <c r="AI2740" s="100" t="s">
        <v>2065</v>
      </c>
      <c r="AJ2740">
        <f t="shared" si="175"/>
        <v>4</v>
      </c>
      <c r="AK2740" t="str">
        <f t="shared" si="173"/>
        <v>Not Include</v>
      </c>
      <c r="AN2740" t="s">
        <v>724</v>
      </c>
    </row>
    <row r="2741" spans="31:40">
      <c r="AE2741" t="str">
        <f t="shared" si="174"/>
        <v>Not includedNot Include5</v>
      </c>
      <c r="AF2741" t="str">
        <f t="shared" si="172"/>
        <v>Not included</v>
      </c>
      <c r="AG2741" s="100" t="s">
        <v>485</v>
      </c>
      <c r="AH2741" s="100" t="s">
        <v>637</v>
      </c>
      <c r="AI2741" s="100" t="s">
        <v>2074</v>
      </c>
      <c r="AJ2741">
        <f t="shared" si="175"/>
        <v>5</v>
      </c>
      <c r="AK2741" t="str">
        <f t="shared" si="173"/>
        <v>Not Include</v>
      </c>
      <c r="AN2741" t="s">
        <v>724</v>
      </c>
    </row>
    <row r="2742" spans="31:40">
      <c r="AE2742" t="str">
        <f t="shared" si="174"/>
        <v>Not includedNot Include6</v>
      </c>
      <c r="AF2742" t="str">
        <f t="shared" si="172"/>
        <v>Not included</v>
      </c>
      <c r="AG2742" s="100" t="s">
        <v>485</v>
      </c>
      <c r="AH2742" s="100" t="s">
        <v>637</v>
      </c>
      <c r="AI2742" s="100" t="s">
        <v>2014</v>
      </c>
      <c r="AJ2742">
        <f t="shared" si="175"/>
        <v>6</v>
      </c>
      <c r="AK2742" t="str">
        <f t="shared" si="173"/>
        <v>Not Include</v>
      </c>
      <c r="AN2742" t="s">
        <v>724</v>
      </c>
    </row>
    <row r="2743" spans="31:40">
      <c r="AE2743" t="str">
        <f t="shared" si="174"/>
        <v>Not includedNot Include7</v>
      </c>
      <c r="AF2743" t="str">
        <f t="shared" si="172"/>
        <v>Not included</v>
      </c>
      <c r="AG2743" s="100" t="s">
        <v>485</v>
      </c>
      <c r="AH2743" s="100" t="s">
        <v>637</v>
      </c>
      <c r="AI2743" s="100" t="s">
        <v>2075</v>
      </c>
      <c r="AJ2743">
        <f t="shared" si="175"/>
        <v>7</v>
      </c>
      <c r="AK2743" t="str">
        <f t="shared" si="173"/>
        <v>Not Include</v>
      </c>
      <c r="AN2743" t="s">
        <v>724</v>
      </c>
    </row>
    <row r="2744" spans="31:40">
      <c r="AE2744" t="str">
        <f t="shared" si="174"/>
        <v>Not includedNot Include8</v>
      </c>
      <c r="AF2744" t="str">
        <f t="shared" si="172"/>
        <v>Not included</v>
      </c>
      <c r="AG2744" s="100" t="s">
        <v>485</v>
      </c>
      <c r="AH2744" s="100" t="s">
        <v>637</v>
      </c>
      <c r="AI2744" s="100" t="s">
        <v>2076</v>
      </c>
      <c r="AJ2744">
        <f t="shared" si="175"/>
        <v>8</v>
      </c>
      <c r="AK2744" t="str">
        <f t="shared" si="173"/>
        <v>Not Include</v>
      </c>
      <c r="AN2744" t="s">
        <v>724</v>
      </c>
    </row>
    <row r="2745" spans="31:40">
      <c r="AE2745" t="str">
        <f t="shared" si="174"/>
        <v>Not includedNot Include9</v>
      </c>
      <c r="AF2745" t="str">
        <f t="shared" si="172"/>
        <v>Not included</v>
      </c>
      <c r="AG2745" s="100" t="s">
        <v>485</v>
      </c>
      <c r="AH2745" s="100" t="s">
        <v>637</v>
      </c>
      <c r="AI2745" s="100" t="s">
        <v>328</v>
      </c>
      <c r="AJ2745">
        <f t="shared" si="175"/>
        <v>9</v>
      </c>
      <c r="AK2745" t="str">
        <f t="shared" si="173"/>
        <v>Not Include</v>
      </c>
      <c r="AN2745" t="s">
        <v>724</v>
      </c>
    </row>
    <row r="2746" spans="31:40">
      <c r="AE2746" t="str">
        <f t="shared" si="174"/>
        <v>Not includedNot Include10</v>
      </c>
      <c r="AF2746" t="str">
        <f t="shared" si="172"/>
        <v>Not included</v>
      </c>
      <c r="AG2746" s="100" t="s">
        <v>485</v>
      </c>
      <c r="AH2746" s="100" t="s">
        <v>637</v>
      </c>
      <c r="AI2746" s="100" t="s">
        <v>2081</v>
      </c>
      <c r="AJ2746">
        <f t="shared" si="175"/>
        <v>10</v>
      </c>
      <c r="AK2746" t="str">
        <f t="shared" si="173"/>
        <v>Not Include</v>
      </c>
      <c r="AN2746" t="s">
        <v>724</v>
      </c>
    </row>
    <row r="2747" spans="31:40">
      <c r="AE2747" t="str">
        <f t="shared" si="174"/>
        <v>Not includedNot Include11</v>
      </c>
      <c r="AF2747" t="str">
        <f t="shared" si="172"/>
        <v>Not included</v>
      </c>
      <c r="AG2747" s="100" t="s">
        <v>485</v>
      </c>
      <c r="AH2747" s="100" t="s">
        <v>637</v>
      </c>
      <c r="AI2747" s="100" t="s">
        <v>2085</v>
      </c>
      <c r="AJ2747">
        <f t="shared" si="175"/>
        <v>11</v>
      </c>
      <c r="AK2747" t="str">
        <f t="shared" si="173"/>
        <v>Not Include</v>
      </c>
      <c r="AN2747" t="s">
        <v>724</v>
      </c>
    </row>
    <row r="2748" spans="31:40">
      <c r="AE2748" t="str">
        <f t="shared" si="174"/>
        <v>Not includedNot Include12</v>
      </c>
      <c r="AF2748" t="str">
        <f t="shared" si="172"/>
        <v>Not included</v>
      </c>
      <c r="AG2748" s="100" t="s">
        <v>485</v>
      </c>
      <c r="AH2748" s="100" t="s">
        <v>637</v>
      </c>
      <c r="AI2748" s="100" t="s">
        <v>1108</v>
      </c>
      <c r="AJ2748">
        <f t="shared" si="175"/>
        <v>12</v>
      </c>
      <c r="AK2748" t="str">
        <f t="shared" si="173"/>
        <v>Not Include</v>
      </c>
      <c r="AN2748" t="s">
        <v>724</v>
      </c>
    </row>
    <row r="2749" spans="31:40">
      <c r="AE2749" t="str">
        <f t="shared" si="174"/>
        <v>Not includedNot Include13</v>
      </c>
      <c r="AF2749" t="str">
        <f t="shared" si="172"/>
        <v>Not included</v>
      </c>
      <c r="AG2749" s="100" t="s">
        <v>485</v>
      </c>
      <c r="AH2749" s="100" t="s">
        <v>637</v>
      </c>
      <c r="AI2749" s="100" t="s">
        <v>262</v>
      </c>
      <c r="AJ2749">
        <f t="shared" si="175"/>
        <v>13</v>
      </c>
      <c r="AK2749" t="str">
        <f t="shared" si="173"/>
        <v>Not Include</v>
      </c>
      <c r="AN2749" t="s">
        <v>724</v>
      </c>
    </row>
    <row r="2750" spans="31:40">
      <c r="AE2750" t="str">
        <f t="shared" si="174"/>
        <v>Not includedNot Include14</v>
      </c>
      <c r="AF2750" t="str">
        <f t="shared" si="172"/>
        <v>Not included</v>
      </c>
      <c r="AG2750" s="100" t="s">
        <v>485</v>
      </c>
      <c r="AH2750" s="100" t="s">
        <v>637</v>
      </c>
      <c r="AI2750" s="100" t="s">
        <v>2088</v>
      </c>
      <c r="AJ2750">
        <f t="shared" si="175"/>
        <v>14</v>
      </c>
      <c r="AK2750" t="str">
        <f t="shared" si="173"/>
        <v>Not Include</v>
      </c>
      <c r="AN2750" t="s">
        <v>724</v>
      </c>
    </row>
    <row r="2751" spans="31:40">
      <c r="AE2751" t="str">
        <f t="shared" si="174"/>
        <v>Not includedNot Include15</v>
      </c>
      <c r="AF2751" t="str">
        <f t="shared" si="172"/>
        <v>Not included</v>
      </c>
      <c r="AG2751" s="100" t="s">
        <v>485</v>
      </c>
      <c r="AH2751" s="100" t="s">
        <v>637</v>
      </c>
      <c r="AI2751" s="100" t="s">
        <v>2093</v>
      </c>
      <c r="AJ2751">
        <f t="shared" si="175"/>
        <v>15</v>
      </c>
      <c r="AK2751" t="str">
        <f t="shared" si="173"/>
        <v>Not Include</v>
      </c>
      <c r="AN2751" t="s">
        <v>724</v>
      </c>
    </row>
    <row r="2752" spans="31:40">
      <c r="AE2752" t="str">
        <f t="shared" si="174"/>
        <v>Not includedNot Include16</v>
      </c>
      <c r="AF2752" t="str">
        <f t="shared" si="172"/>
        <v>Not included</v>
      </c>
      <c r="AG2752" s="100" t="s">
        <v>485</v>
      </c>
      <c r="AH2752" s="100" t="s">
        <v>637</v>
      </c>
      <c r="AI2752" s="100" t="s">
        <v>2095</v>
      </c>
      <c r="AJ2752">
        <f t="shared" si="175"/>
        <v>16</v>
      </c>
      <c r="AK2752" t="str">
        <f t="shared" si="173"/>
        <v>Not Include</v>
      </c>
      <c r="AN2752" t="s">
        <v>724</v>
      </c>
    </row>
    <row r="2753" spans="31:40">
      <c r="AE2753" t="str">
        <f t="shared" si="174"/>
        <v>Not includedNot Include17</v>
      </c>
      <c r="AF2753" t="str">
        <f t="shared" si="172"/>
        <v>Not included</v>
      </c>
      <c r="AG2753" s="100" t="s">
        <v>485</v>
      </c>
      <c r="AH2753" s="100" t="s">
        <v>637</v>
      </c>
      <c r="AI2753" s="100" t="s">
        <v>2097</v>
      </c>
      <c r="AJ2753">
        <f t="shared" si="175"/>
        <v>17</v>
      </c>
      <c r="AK2753" t="str">
        <f t="shared" si="173"/>
        <v>Not Include</v>
      </c>
      <c r="AN2753" t="s">
        <v>724</v>
      </c>
    </row>
    <row r="2754" spans="31:40">
      <c r="AE2754" t="str">
        <f t="shared" si="174"/>
        <v>Not includedNot Include18</v>
      </c>
      <c r="AF2754" t="str">
        <f t="shared" ref="AF2754:AF2817" si="176">IFERROR(VLOOKUP(AG2754,$Z$4:$AA$17,2,FALSE),"Not included")</f>
        <v>Not included</v>
      </c>
      <c r="AG2754" s="100" t="s">
        <v>485</v>
      </c>
      <c r="AH2754" s="100" t="s">
        <v>637</v>
      </c>
      <c r="AI2754" s="100" t="s">
        <v>2106</v>
      </c>
      <c r="AJ2754">
        <f t="shared" si="175"/>
        <v>18</v>
      </c>
      <c r="AK2754" t="str">
        <f t="shared" ref="AK2754:AK2817" si="177">IF(AF2754="Not included","Not Include",VLOOKUP(AH2754,$AN$3:$AQ$104,3,FALSE))</f>
        <v>Not Include</v>
      </c>
      <c r="AN2754" t="s">
        <v>724</v>
      </c>
    </row>
    <row r="2755" spans="31:40">
      <c r="AE2755" t="str">
        <f t="shared" ref="AE2755:AE2818" si="178">AF2755&amp;AK2755&amp;AJ2755</f>
        <v>Not includedNot Include19</v>
      </c>
      <c r="AF2755" t="str">
        <f t="shared" si="176"/>
        <v>Not included</v>
      </c>
      <c r="AG2755" s="100" t="s">
        <v>485</v>
      </c>
      <c r="AH2755" s="100" t="s">
        <v>637</v>
      </c>
      <c r="AI2755" s="100" t="s">
        <v>849</v>
      </c>
      <c r="AJ2755">
        <f t="shared" ref="AJ2755:AJ2818" si="179">IF(AND(AG2755=AG2754,AH2755=AH2754),AJ2754+1,1)</f>
        <v>19</v>
      </c>
      <c r="AK2755" t="str">
        <f t="shared" si="177"/>
        <v>Not Include</v>
      </c>
      <c r="AN2755" t="s">
        <v>724</v>
      </c>
    </row>
    <row r="2756" spans="31:40">
      <c r="AE2756" t="str">
        <f t="shared" si="178"/>
        <v>Not includedNot Include20</v>
      </c>
      <c r="AF2756" t="str">
        <f t="shared" si="176"/>
        <v>Not included</v>
      </c>
      <c r="AG2756" s="100" t="s">
        <v>485</v>
      </c>
      <c r="AH2756" s="100" t="s">
        <v>637</v>
      </c>
      <c r="AI2756" s="100" t="s">
        <v>2108</v>
      </c>
      <c r="AJ2756">
        <f t="shared" si="179"/>
        <v>20</v>
      </c>
      <c r="AK2756" t="str">
        <f t="shared" si="177"/>
        <v>Not Include</v>
      </c>
      <c r="AN2756" t="s">
        <v>724</v>
      </c>
    </row>
    <row r="2757" spans="31:40">
      <c r="AE2757" t="str">
        <f t="shared" si="178"/>
        <v>Not includedNot Include21</v>
      </c>
      <c r="AF2757" t="str">
        <f t="shared" si="176"/>
        <v>Not included</v>
      </c>
      <c r="AG2757" s="100" t="s">
        <v>485</v>
      </c>
      <c r="AH2757" s="100" t="s">
        <v>637</v>
      </c>
      <c r="AI2757" s="100" t="s">
        <v>2110</v>
      </c>
      <c r="AJ2757">
        <f t="shared" si="179"/>
        <v>21</v>
      </c>
      <c r="AK2757" t="str">
        <f t="shared" si="177"/>
        <v>Not Include</v>
      </c>
      <c r="AN2757" t="s">
        <v>724</v>
      </c>
    </row>
    <row r="2758" spans="31:40">
      <c r="AE2758" t="str">
        <f t="shared" si="178"/>
        <v>Not includedNot Include22</v>
      </c>
      <c r="AF2758" t="str">
        <f t="shared" si="176"/>
        <v>Not included</v>
      </c>
      <c r="AG2758" s="100" t="s">
        <v>485</v>
      </c>
      <c r="AH2758" s="100" t="s">
        <v>637</v>
      </c>
      <c r="AI2758" s="100" t="s">
        <v>1020</v>
      </c>
      <c r="AJ2758">
        <f t="shared" si="179"/>
        <v>22</v>
      </c>
      <c r="AK2758" t="str">
        <f t="shared" si="177"/>
        <v>Not Include</v>
      </c>
      <c r="AN2758" t="s">
        <v>724</v>
      </c>
    </row>
    <row r="2759" spans="31:40">
      <c r="AE2759" t="str">
        <f t="shared" si="178"/>
        <v>Not includedNot Include23</v>
      </c>
      <c r="AF2759" t="str">
        <f t="shared" si="176"/>
        <v>Not included</v>
      </c>
      <c r="AG2759" s="100" t="s">
        <v>485</v>
      </c>
      <c r="AH2759" s="100" t="s">
        <v>637</v>
      </c>
      <c r="AI2759" s="100" t="s">
        <v>910</v>
      </c>
      <c r="AJ2759">
        <f t="shared" si="179"/>
        <v>23</v>
      </c>
      <c r="AK2759" t="str">
        <f t="shared" si="177"/>
        <v>Not Include</v>
      </c>
      <c r="AN2759" t="s">
        <v>724</v>
      </c>
    </row>
    <row r="2760" spans="31:40">
      <c r="AE2760" t="str">
        <f t="shared" si="178"/>
        <v>Not includedNot Include24</v>
      </c>
      <c r="AF2760" t="str">
        <f t="shared" si="176"/>
        <v>Not included</v>
      </c>
      <c r="AG2760" s="100" t="s">
        <v>485</v>
      </c>
      <c r="AH2760" s="100" t="s">
        <v>637</v>
      </c>
      <c r="AI2760" s="100" t="s">
        <v>2119</v>
      </c>
      <c r="AJ2760">
        <f t="shared" si="179"/>
        <v>24</v>
      </c>
      <c r="AK2760" t="str">
        <f t="shared" si="177"/>
        <v>Not Include</v>
      </c>
      <c r="AN2760" t="s">
        <v>724</v>
      </c>
    </row>
    <row r="2761" spans="31:40">
      <c r="AE2761" t="str">
        <f t="shared" si="178"/>
        <v>Not includedNot Include25</v>
      </c>
      <c r="AF2761" t="str">
        <f t="shared" si="176"/>
        <v>Not included</v>
      </c>
      <c r="AG2761" s="100" t="s">
        <v>485</v>
      </c>
      <c r="AH2761" s="100" t="s">
        <v>637</v>
      </c>
      <c r="AI2761" s="100" t="s">
        <v>2128</v>
      </c>
      <c r="AJ2761">
        <f t="shared" si="179"/>
        <v>25</v>
      </c>
      <c r="AK2761" t="str">
        <f t="shared" si="177"/>
        <v>Not Include</v>
      </c>
      <c r="AN2761" t="s">
        <v>724</v>
      </c>
    </row>
    <row r="2762" spans="31:40">
      <c r="AE2762" t="str">
        <f t="shared" si="178"/>
        <v>Not includedNot Include26</v>
      </c>
      <c r="AF2762" t="str">
        <f t="shared" si="176"/>
        <v>Not included</v>
      </c>
      <c r="AG2762" s="100" t="s">
        <v>485</v>
      </c>
      <c r="AH2762" s="100" t="s">
        <v>637</v>
      </c>
      <c r="AI2762" s="100" t="s">
        <v>2129</v>
      </c>
      <c r="AJ2762">
        <f t="shared" si="179"/>
        <v>26</v>
      </c>
      <c r="AK2762" t="str">
        <f t="shared" si="177"/>
        <v>Not Include</v>
      </c>
      <c r="AN2762" t="s">
        <v>724</v>
      </c>
    </row>
    <row r="2763" spans="31:40">
      <c r="AE2763" t="str">
        <f t="shared" si="178"/>
        <v>Not includedNot Include27</v>
      </c>
      <c r="AF2763" t="str">
        <f t="shared" si="176"/>
        <v>Not included</v>
      </c>
      <c r="AG2763" s="100" t="s">
        <v>485</v>
      </c>
      <c r="AH2763" s="100" t="s">
        <v>637</v>
      </c>
      <c r="AI2763" s="100" t="s">
        <v>2130</v>
      </c>
      <c r="AJ2763">
        <f t="shared" si="179"/>
        <v>27</v>
      </c>
      <c r="AK2763" t="str">
        <f t="shared" si="177"/>
        <v>Not Include</v>
      </c>
      <c r="AN2763" t="s">
        <v>724</v>
      </c>
    </row>
    <row r="2764" spans="31:40">
      <c r="AE2764" t="str">
        <f t="shared" si="178"/>
        <v>Not includedNot Include28</v>
      </c>
      <c r="AF2764" t="str">
        <f t="shared" si="176"/>
        <v>Not included</v>
      </c>
      <c r="AG2764" s="100" t="s">
        <v>485</v>
      </c>
      <c r="AH2764" s="100" t="s">
        <v>637</v>
      </c>
      <c r="AI2764" s="100" t="s">
        <v>944</v>
      </c>
      <c r="AJ2764">
        <f t="shared" si="179"/>
        <v>28</v>
      </c>
      <c r="AK2764" t="str">
        <f t="shared" si="177"/>
        <v>Not Include</v>
      </c>
      <c r="AN2764" t="s">
        <v>724</v>
      </c>
    </row>
    <row r="2765" spans="31:40">
      <c r="AE2765" t="str">
        <f t="shared" si="178"/>
        <v>Not includedNot Include29</v>
      </c>
      <c r="AF2765" t="str">
        <f t="shared" si="176"/>
        <v>Not included</v>
      </c>
      <c r="AG2765" s="100" t="s">
        <v>485</v>
      </c>
      <c r="AH2765" s="100" t="s">
        <v>637</v>
      </c>
      <c r="AI2765" s="100" t="s">
        <v>1479</v>
      </c>
      <c r="AJ2765">
        <f t="shared" si="179"/>
        <v>29</v>
      </c>
      <c r="AK2765" t="str">
        <f t="shared" si="177"/>
        <v>Not Include</v>
      </c>
      <c r="AN2765" t="s">
        <v>724</v>
      </c>
    </row>
    <row r="2766" spans="31:40">
      <c r="AE2766" t="str">
        <f t="shared" si="178"/>
        <v>Not includedNot Include30</v>
      </c>
      <c r="AF2766" t="str">
        <f t="shared" si="176"/>
        <v>Not included</v>
      </c>
      <c r="AG2766" s="100" t="s">
        <v>485</v>
      </c>
      <c r="AH2766" s="100" t="s">
        <v>637</v>
      </c>
      <c r="AI2766" s="100" t="s">
        <v>1029</v>
      </c>
      <c r="AJ2766">
        <f t="shared" si="179"/>
        <v>30</v>
      </c>
      <c r="AK2766" t="str">
        <f t="shared" si="177"/>
        <v>Not Include</v>
      </c>
      <c r="AN2766" t="s">
        <v>724</v>
      </c>
    </row>
    <row r="2767" spans="31:40">
      <c r="AE2767" t="str">
        <f t="shared" si="178"/>
        <v>Not includedNot Include31</v>
      </c>
      <c r="AF2767" t="str">
        <f t="shared" si="176"/>
        <v>Not included</v>
      </c>
      <c r="AG2767" s="100" t="s">
        <v>485</v>
      </c>
      <c r="AH2767" s="100" t="s">
        <v>637</v>
      </c>
      <c r="AI2767" s="100" t="s">
        <v>2141</v>
      </c>
      <c r="AJ2767">
        <f t="shared" si="179"/>
        <v>31</v>
      </c>
      <c r="AK2767" t="str">
        <f t="shared" si="177"/>
        <v>Not Include</v>
      </c>
      <c r="AN2767" t="s">
        <v>724</v>
      </c>
    </row>
    <row r="2768" spans="31:40">
      <c r="AE2768" t="str">
        <f t="shared" si="178"/>
        <v>Not includedNot Include32</v>
      </c>
      <c r="AF2768" t="str">
        <f t="shared" si="176"/>
        <v>Not included</v>
      </c>
      <c r="AG2768" s="100" t="s">
        <v>485</v>
      </c>
      <c r="AH2768" s="100" t="s">
        <v>637</v>
      </c>
      <c r="AI2768" s="100" t="s">
        <v>2147</v>
      </c>
      <c r="AJ2768">
        <f t="shared" si="179"/>
        <v>32</v>
      </c>
      <c r="AK2768" t="str">
        <f t="shared" si="177"/>
        <v>Not Include</v>
      </c>
      <c r="AN2768" t="s">
        <v>724</v>
      </c>
    </row>
    <row r="2769" spans="31:40">
      <c r="AE2769" t="str">
        <f t="shared" si="178"/>
        <v>Not includedNot Include33</v>
      </c>
      <c r="AF2769" t="str">
        <f t="shared" si="176"/>
        <v>Not included</v>
      </c>
      <c r="AG2769" s="100" t="s">
        <v>485</v>
      </c>
      <c r="AH2769" s="100" t="s">
        <v>637</v>
      </c>
      <c r="AI2769" s="100" t="s">
        <v>2148</v>
      </c>
      <c r="AJ2769">
        <f t="shared" si="179"/>
        <v>33</v>
      </c>
      <c r="AK2769" t="str">
        <f t="shared" si="177"/>
        <v>Not Include</v>
      </c>
      <c r="AN2769" t="s">
        <v>724</v>
      </c>
    </row>
    <row r="2770" spans="31:40">
      <c r="AE2770" t="str">
        <f t="shared" si="178"/>
        <v>Not includedNot Include34</v>
      </c>
      <c r="AF2770" t="str">
        <f t="shared" si="176"/>
        <v>Not included</v>
      </c>
      <c r="AG2770" s="100" t="s">
        <v>485</v>
      </c>
      <c r="AH2770" s="100" t="s">
        <v>637</v>
      </c>
      <c r="AI2770" s="100" t="s">
        <v>2151</v>
      </c>
      <c r="AJ2770">
        <f t="shared" si="179"/>
        <v>34</v>
      </c>
      <c r="AK2770" t="str">
        <f t="shared" si="177"/>
        <v>Not Include</v>
      </c>
      <c r="AN2770" t="s">
        <v>724</v>
      </c>
    </row>
    <row r="2771" spans="31:40">
      <c r="AE2771" t="str">
        <f t="shared" si="178"/>
        <v>Not includedNot Include35</v>
      </c>
      <c r="AF2771" t="str">
        <f t="shared" si="176"/>
        <v>Not included</v>
      </c>
      <c r="AG2771" s="100" t="s">
        <v>485</v>
      </c>
      <c r="AH2771" s="100" t="s">
        <v>637</v>
      </c>
      <c r="AI2771" s="100" t="s">
        <v>2153</v>
      </c>
      <c r="AJ2771">
        <f t="shared" si="179"/>
        <v>35</v>
      </c>
      <c r="AK2771" t="str">
        <f t="shared" si="177"/>
        <v>Not Include</v>
      </c>
      <c r="AN2771" t="s">
        <v>724</v>
      </c>
    </row>
    <row r="2772" spans="31:40">
      <c r="AE2772" t="str">
        <f t="shared" si="178"/>
        <v>Not includedNot Include36</v>
      </c>
      <c r="AF2772" t="str">
        <f t="shared" si="176"/>
        <v>Not included</v>
      </c>
      <c r="AG2772" s="100" t="s">
        <v>485</v>
      </c>
      <c r="AH2772" s="100" t="s">
        <v>637</v>
      </c>
      <c r="AI2772" s="100" t="s">
        <v>2162</v>
      </c>
      <c r="AJ2772">
        <f t="shared" si="179"/>
        <v>36</v>
      </c>
      <c r="AK2772" t="str">
        <f t="shared" si="177"/>
        <v>Not Include</v>
      </c>
      <c r="AN2772" t="s">
        <v>724</v>
      </c>
    </row>
    <row r="2773" spans="31:40">
      <c r="AE2773" t="str">
        <f t="shared" si="178"/>
        <v>Not includedNot Include37</v>
      </c>
      <c r="AF2773" t="str">
        <f t="shared" si="176"/>
        <v>Not included</v>
      </c>
      <c r="AG2773" s="100" t="s">
        <v>485</v>
      </c>
      <c r="AH2773" s="100" t="s">
        <v>637</v>
      </c>
      <c r="AI2773" s="100" t="s">
        <v>2163</v>
      </c>
      <c r="AJ2773">
        <f t="shared" si="179"/>
        <v>37</v>
      </c>
      <c r="AK2773" t="str">
        <f t="shared" si="177"/>
        <v>Not Include</v>
      </c>
      <c r="AN2773" t="s">
        <v>724</v>
      </c>
    </row>
    <row r="2774" spans="31:40">
      <c r="AE2774" t="str">
        <f t="shared" si="178"/>
        <v>Not includedNot Include38</v>
      </c>
      <c r="AF2774" t="str">
        <f t="shared" si="176"/>
        <v>Not included</v>
      </c>
      <c r="AG2774" s="100" t="s">
        <v>485</v>
      </c>
      <c r="AH2774" s="100" t="s">
        <v>637</v>
      </c>
      <c r="AI2774" s="100" t="s">
        <v>2167</v>
      </c>
      <c r="AJ2774">
        <f t="shared" si="179"/>
        <v>38</v>
      </c>
      <c r="AK2774" t="str">
        <f t="shared" si="177"/>
        <v>Not Include</v>
      </c>
      <c r="AN2774" t="s">
        <v>724</v>
      </c>
    </row>
    <row r="2775" spans="31:40">
      <c r="AE2775" t="str">
        <f t="shared" si="178"/>
        <v>Not includedNot Include39</v>
      </c>
      <c r="AF2775" t="str">
        <f t="shared" si="176"/>
        <v>Not included</v>
      </c>
      <c r="AG2775" s="100" t="s">
        <v>485</v>
      </c>
      <c r="AH2775" s="100" t="s">
        <v>637</v>
      </c>
      <c r="AI2775" s="100" t="s">
        <v>2168</v>
      </c>
      <c r="AJ2775">
        <f t="shared" si="179"/>
        <v>39</v>
      </c>
      <c r="AK2775" t="str">
        <f t="shared" si="177"/>
        <v>Not Include</v>
      </c>
      <c r="AN2775" t="s">
        <v>724</v>
      </c>
    </row>
    <row r="2776" spans="31:40">
      <c r="AE2776" t="str">
        <f t="shared" si="178"/>
        <v>Not includedNot Include40</v>
      </c>
      <c r="AF2776" t="str">
        <f t="shared" si="176"/>
        <v>Not included</v>
      </c>
      <c r="AG2776" s="100" t="s">
        <v>485</v>
      </c>
      <c r="AH2776" s="100" t="s">
        <v>637</v>
      </c>
      <c r="AI2776" s="100" t="s">
        <v>2169</v>
      </c>
      <c r="AJ2776">
        <f t="shared" si="179"/>
        <v>40</v>
      </c>
      <c r="AK2776" t="str">
        <f t="shared" si="177"/>
        <v>Not Include</v>
      </c>
      <c r="AN2776" t="s">
        <v>724</v>
      </c>
    </row>
    <row r="2777" spans="31:40">
      <c r="AE2777" t="str">
        <f t="shared" si="178"/>
        <v>Not includedNot Include41</v>
      </c>
      <c r="AF2777" t="str">
        <f t="shared" si="176"/>
        <v>Not included</v>
      </c>
      <c r="AG2777" s="100" t="s">
        <v>485</v>
      </c>
      <c r="AH2777" s="100" t="s">
        <v>637</v>
      </c>
      <c r="AI2777" s="100" t="s">
        <v>2172</v>
      </c>
      <c r="AJ2777">
        <f t="shared" si="179"/>
        <v>41</v>
      </c>
      <c r="AK2777" t="str">
        <f t="shared" si="177"/>
        <v>Not Include</v>
      </c>
      <c r="AN2777" t="s">
        <v>724</v>
      </c>
    </row>
    <row r="2778" spans="31:40">
      <c r="AE2778" t="str">
        <f t="shared" si="178"/>
        <v>Not includedNot Include42</v>
      </c>
      <c r="AF2778" t="str">
        <f t="shared" si="176"/>
        <v>Not included</v>
      </c>
      <c r="AG2778" s="100" t="s">
        <v>485</v>
      </c>
      <c r="AH2778" s="100" t="s">
        <v>637</v>
      </c>
      <c r="AI2778" s="100" t="s">
        <v>2175</v>
      </c>
      <c r="AJ2778">
        <f t="shared" si="179"/>
        <v>42</v>
      </c>
      <c r="AK2778" t="str">
        <f t="shared" si="177"/>
        <v>Not Include</v>
      </c>
      <c r="AN2778" t="s">
        <v>724</v>
      </c>
    </row>
    <row r="2779" spans="31:40">
      <c r="AE2779" t="str">
        <f t="shared" si="178"/>
        <v>Not includedNot Include43</v>
      </c>
      <c r="AF2779" t="str">
        <f t="shared" si="176"/>
        <v>Not included</v>
      </c>
      <c r="AG2779" s="100" t="s">
        <v>485</v>
      </c>
      <c r="AH2779" s="100" t="s">
        <v>637</v>
      </c>
      <c r="AI2779" s="100" t="s">
        <v>2179</v>
      </c>
      <c r="AJ2779">
        <f t="shared" si="179"/>
        <v>43</v>
      </c>
      <c r="AK2779" t="str">
        <f t="shared" si="177"/>
        <v>Not Include</v>
      </c>
      <c r="AN2779" t="s">
        <v>724</v>
      </c>
    </row>
    <row r="2780" spans="31:40">
      <c r="AE2780" t="str">
        <f t="shared" si="178"/>
        <v>Not includedNot Include44</v>
      </c>
      <c r="AF2780" t="str">
        <f t="shared" si="176"/>
        <v>Not included</v>
      </c>
      <c r="AG2780" s="100" t="s">
        <v>485</v>
      </c>
      <c r="AH2780" s="100" t="s">
        <v>637</v>
      </c>
      <c r="AI2780" s="100" t="s">
        <v>2181</v>
      </c>
      <c r="AJ2780">
        <f t="shared" si="179"/>
        <v>44</v>
      </c>
      <c r="AK2780" t="str">
        <f t="shared" si="177"/>
        <v>Not Include</v>
      </c>
      <c r="AN2780" t="s">
        <v>724</v>
      </c>
    </row>
    <row r="2781" spans="31:40">
      <c r="AE2781" t="str">
        <f t="shared" si="178"/>
        <v>Not includedNot Include45</v>
      </c>
      <c r="AF2781" t="str">
        <f t="shared" si="176"/>
        <v>Not included</v>
      </c>
      <c r="AG2781" s="100" t="s">
        <v>485</v>
      </c>
      <c r="AH2781" s="100" t="s">
        <v>637</v>
      </c>
      <c r="AI2781" s="100" t="s">
        <v>353</v>
      </c>
      <c r="AJ2781">
        <f t="shared" si="179"/>
        <v>45</v>
      </c>
      <c r="AK2781" t="str">
        <f t="shared" si="177"/>
        <v>Not Include</v>
      </c>
      <c r="AN2781" t="s">
        <v>724</v>
      </c>
    </row>
    <row r="2782" spans="31:40">
      <c r="AE2782" t="str">
        <f t="shared" si="178"/>
        <v>Not includedNot Include46</v>
      </c>
      <c r="AF2782" t="str">
        <f t="shared" si="176"/>
        <v>Not included</v>
      </c>
      <c r="AG2782" s="100" t="s">
        <v>485</v>
      </c>
      <c r="AH2782" s="100" t="s">
        <v>637</v>
      </c>
      <c r="AI2782" s="100" t="s">
        <v>2189</v>
      </c>
      <c r="AJ2782">
        <f t="shared" si="179"/>
        <v>46</v>
      </c>
      <c r="AK2782" t="str">
        <f t="shared" si="177"/>
        <v>Not Include</v>
      </c>
      <c r="AN2782" t="s">
        <v>724</v>
      </c>
    </row>
    <row r="2783" spans="31:40">
      <c r="AE2783" t="str">
        <f t="shared" si="178"/>
        <v>Not includedNot Include47</v>
      </c>
      <c r="AF2783" t="str">
        <f t="shared" si="176"/>
        <v>Not included</v>
      </c>
      <c r="AG2783" s="100" t="s">
        <v>485</v>
      </c>
      <c r="AH2783" s="100" t="s">
        <v>637</v>
      </c>
      <c r="AI2783" s="100" t="s">
        <v>2191</v>
      </c>
      <c r="AJ2783">
        <f t="shared" si="179"/>
        <v>47</v>
      </c>
      <c r="AK2783" t="str">
        <f t="shared" si="177"/>
        <v>Not Include</v>
      </c>
      <c r="AN2783" t="s">
        <v>724</v>
      </c>
    </row>
    <row r="2784" spans="31:40">
      <c r="AE2784" t="str">
        <f t="shared" si="178"/>
        <v>Not includedNot Include1</v>
      </c>
      <c r="AF2784" t="str">
        <f t="shared" si="176"/>
        <v>Not included</v>
      </c>
      <c r="AG2784" s="100" t="s">
        <v>485</v>
      </c>
      <c r="AH2784" s="100" t="s">
        <v>1354</v>
      </c>
      <c r="AI2784" s="100" t="s">
        <v>2039</v>
      </c>
      <c r="AJ2784">
        <f t="shared" si="179"/>
        <v>1</v>
      </c>
      <c r="AK2784" t="str">
        <f t="shared" si="177"/>
        <v>Not Include</v>
      </c>
      <c r="AN2784" t="s">
        <v>724</v>
      </c>
    </row>
    <row r="2785" spans="31:40">
      <c r="AE2785" t="str">
        <f t="shared" si="178"/>
        <v>Not includedNot Include2</v>
      </c>
      <c r="AF2785" t="str">
        <f t="shared" si="176"/>
        <v>Not included</v>
      </c>
      <c r="AG2785" s="100" t="s">
        <v>485</v>
      </c>
      <c r="AH2785" s="100" t="s">
        <v>1354</v>
      </c>
      <c r="AI2785" s="100" t="s">
        <v>2041</v>
      </c>
      <c r="AJ2785">
        <f t="shared" si="179"/>
        <v>2</v>
      </c>
      <c r="AK2785" t="str">
        <f t="shared" si="177"/>
        <v>Not Include</v>
      </c>
      <c r="AN2785" t="s">
        <v>724</v>
      </c>
    </row>
    <row r="2786" spans="31:40">
      <c r="AE2786" t="str">
        <f t="shared" si="178"/>
        <v>Not includedNot Include3</v>
      </c>
      <c r="AF2786" t="str">
        <f t="shared" si="176"/>
        <v>Not included</v>
      </c>
      <c r="AG2786" s="100" t="s">
        <v>485</v>
      </c>
      <c r="AH2786" s="100" t="s">
        <v>1354</v>
      </c>
      <c r="AI2786" s="100" t="s">
        <v>2042</v>
      </c>
      <c r="AJ2786">
        <f t="shared" si="179"/>
        <v>3</v>
      </c>
      <c r="AK2786" t="str">
        <f t="shared" si="177"/>
        <v>Not Include</v>
      </c>
      <c r="AN2786" t="s">
        <v>724</v>
      </c>
    </row>
    <row r="2787" spans="31:40">
      <c r="AE2787" t="str">
        <f t="shared" si="178"/>
        <v>Not includedNot Include4</v>
      </c>
      <c r="AF2787" t="str">
        <f t="shared" si="176"/>
        <v>Not included</v>
      </c>
      <c r="AG2787" s="100" t="s">
        <v>485</v>
      </c>
      <c r="AH2787" s="100" t="s">
        <v>1354</v>
      </c>
      <c r="AI2787" s="100" t="s">
        <v>2045</v>
      </c>
      <c r="AJ2787">
        <f t="shared" si="179"/>
        <v>4</v>
      </c>
      <c r="AK2787" t="str">
        <f t="shared" si="177"/>
        <v>Not Include</v>
      </c>
      <c r="AN2787" t="s">
        <v>724</v>
      </c>
    </row>
    <row r="2788" spans="31:40">
      <c r="AE2788" t="str">
        <f t="shared" si="178"/>
        <v>Not includedNot Include5</v>
      </c>
      <c r="AF2788" t="str">
        <f t="shared" si="176"/>
        <v>Not included</v>
      </c>
      <c r="AG2788" s="100" t="s">
        <v>485</v>
      </c>
      <c r="AH2788" s="100" t="s">
        <v>1354</v>
      </c>
      <c r="AI2788" s="100" t="s">
        <v>2047</v>
      </c>
      <c r="AJ2788">
        <f t="shared" si="179"/>
        <v>5</v>
      </c>
      <c r="AK2788" t="str">
        <f t="shared" si="177"/>
        <v>Not Include</v>
      </c>
      <c r="AN2788" t="s">
        <v>724</v>
      </c>
    </row>
    <row r="2789" spans="31:40">
      <c r="AE2789" t="str">
        <f t="shared" si="178"/>
        <v>Not includedNot Include6</v>
      </c>
      <c r="AF2789" t="str">
        <f t="shared" si="176"/>
        <v>Not included</v>
      </c>
      <c r="AG2789" s="100" t="s">
        <v>485</v>
      </c>
      <c r="AH2789" s="100" t="s">
        <v>1354</v>
      </c>
      <c r="AI2789" s="100" t="s">
        <v>1302</v>
      </c>
      <c r="AJ2789">
        <f t="shared" si="179"/>
        <v>6</v>
      </c>
      <c r="AK2789" t="str">
        <f t="shared" si="177"/>
        <v>Not Include</v>
      </c>
      <c r="AN2789" t="s">
        <v>724</v>
      </c>
    </row>
    <row r="2790" spans="31:40">
      <c r="AE2790" t="str">
        <f t="shared" si="178"/>
        <v>Not includedNot Include7</v>
      </c>
      <c r="AF2790" t="str">
        <f t="shared" si="176"/>
        <v>Not included</v>
      </c>
      <c r="AG2790" s="100" t="s">
        <v>485</v>
      </c>
      <c r="AH2790" s="100" t="s">
        <v>1354</v>
      </c>
      <c r="AI2790" s="100" t="s">
        <v>2048</v>
      </c>
      <c r="AJ2790">
        <f t="shared" si="179"/>
        <v>7</v>
      </c>
      <c r="AK2790" t="str">
        <f t="shared" si="177"/>
        <v>Not Include</v>
      </c>
      <c r="AN2790" t="s">
        <v>724</v>
      </c>
    </row>
    <row r="2791" spans="31:40">
      <c r="AE2791" t="str">
        <f t="shared" si="178"/>
        <v>Not includedNot Include8</v>
      </c>
      <c r="AF2791" t="str">
        <f t="shared" si="176"/>
        <v>Not included</v>
      </c>
      <c r="AG2791" s="100" t="s">
        <v>485</v>
      </c>
      <c r="AH2791" s="100" t="s">
        <v>1354</v>
      </c>
      <c r="AI2791" s="100" t="s">
        <v>2053</v>
      </c>
      <c r="AJ2791">
        <f t="shared" si="179"/>
        <v>8</v>
      </c>
      <c r="AK2791" t="str">
        <f t="shared" si="177"/>
        <v>Not Include</v>
      </c>
      <c r="AN2791" t="s">
        <v>724</v>
      </c>
    </row>
    <row r="2792" spans="31:40">
      <c r="AE2792" t="str">
        <f t="shared" si="178"/>
        <v>Not includedNot Include9</v>
      </c>
      <c r="AF2792" t="str">
        <f t="shared" si="176"/>
        <v>Not included</v>
      </c>
      <c r="AG2792" s="100" t="s">
        <v>485</v>
      </c>
      <c r="AH2792" s="100" t="s">
        <v>1354</v>
      </c>
      <c r="AI2792" s="100" t="s">
        <v>2054</v>
      </c>
      <c r="AJ2792">
        <f t="shared" si="179"/>
        <v>9</v>
      </c>
      <c r="AK2792" t="str">
        <f t="shared" si="177"/>
        <v>Not Include</v>
      </c>
      <c r="AN2792" t="s">
        <v>724</v>
      </c>
    </row>
    <row r="2793" spans="31:40">
      <c r="AE2793" t="str">
        <f t="shared" si="178"/>
        <v>Not includedNot Include10</v>
      </c>
      <c r="AF2793" t="str">
        <f t="shared" si="176"/>
        <v>Not included</v>
      </c>
      <c r="AG2793" s="100" t="s">
        <v>485</v>
      </c>
      <c r="AH2793" s="100" t="s">
        <v>1354</v>
      </c>
      <c r="AI2793" s="100" t="s">
        <v>974</v>
      </c>
      <c r="AJ2793">
        <f t="shared" si="179"/>
        <v>10</v>
      </c>
      <c r="AK2793" t="str">
        <f t="shared" si="177"/>
        <v>Not Include</v>
      </c>
      <c r="AN2793" t="s">
        <v>724</v>
      </c>
    </row>
    <row r="2794" spans="31:40">
      <c r="AE2794" t="str">
        <f t="shared" si="178"/>
        <v>Not includedNot Include11</v>
      </c>
      <c r="AF2794" t="str">
        <f t="shared" si="176"/>
        <v>Not included</v>
      </c>
      <c r="AG2794" s="100" t="s">
        <v>485</v>
      </c>
      <c r="AH2794" s="100" t="s">
        <v>1354</v>
      </c>
      <c r="AI2794" s="100" t="s">
        <v>2057</v>
      </c>
      <c r="AJ2794">
        <f t="shared" si="179"/>
        <v>11</v>
      </c>
      <c r="AK2794" t="str">
        <f t="shared" si="177"/>
        <v>Not Include</v>
      </c>
      <c r="AN2794" t="s">
        <v>724</v>
      </c>
    </row>
    <row r="2795" spans="31:40">
      <c r="AE2795" t="str">
        <f t="shared" si="178"/>
        <v>Not includedNot Include12</v>
      </c>
      <c r="AF2795" t="str">
        <f t="shared" si="176"/>
        <v>Not included</v>
      </c>
      <c r="AG2795" s="100" t="s">
        <v>485</v>
      </c>
      <c r="AH2795" s="100" t="s">
        <v>1354</v>
      </c>
      <c r="AI2795" s="100" t="s">
        <v>1310</v>
      </c>
      <c r="AJ2795">
        <f t="shared" si="179"/>
        <v>12</v>
      </c>
      <c r="AK2795" t="str">
        <f t="shared" si="177"/>
        <v>Not Include</v>
      </c>
      <c r="AN2795" t="s">
        <v>724</v>
      </c>
    </row>
    <row r="2796" spans="31:40">
      <c r="AE2796" t="str">
        <f t="shared" si="178"/>
        <v>Not includedNot Include13</v>
      </c>
      <c r="AF2796" t="str">
        <f t="shared" si="176"/>
        <v>Not included</v>
      </c>
      <c r="AG2796" s="100" t="s">
        <v>485</v>
      </c>
      <c r="AH2796" s="100" t="s">
        <v>1354</v>
      </c>
      <c r="AI2796" s="100" t="s">
        <v>737</v>
      </c>
      <c r="AJ2796">
        <f t="shared" si="179"/>
        <v>13</v>
      </c>
      <c r="AK2796" t="str">
        <f t="shared" si="177"/>
        <v>Not Include</v>
      </c>
      <c r="AN2796" t="s">
        <v>724</v>
      </c>
    </row>
    <row r="2797" spans="31:40">
      <c r="AE2797" t="str">
        <f t="shared" si="178"/>
        <v>Not includedNot Include14</v>
      </c>
      <c r="AF2797" t="str">
        <f t="shared" si="176"/>
        <v>Not included</v>
      </c>
      <c r="AG2797" s="100" t="s">
        <v>485</v>
      </c>
      <c r="AH2797" s="100" t="s">
        <v>1354</v>
      </c>
      <c r="AI2797" s="100" t="s">
        <v>1363</v>
      </c>
      <c r="AJ2797">
        <f t="shared" si="179"/>
        <v>14</v>
      </c>
      <c r="AK2797" t="str">
        <f t="shared" si="177"/>
        <v>Not Include</v>
      </c>
      <c r="AN2797" t="s">
        <v>724</v>
      </c>
    </row>
    <row r="2798" spans="31:40">
      <c r="AE2798" t="str">
        <f t="shared" si="178"/>
        <v>Not includedNot Include15</v>
      </c>
      <c r="AF2798" t="str">
        <f t="shared" si="176"/>
        <v>Not included</v>
      </c>
      <c r="AG2798" s="100" t="s">
        <v>485</v>
      </c>
      <c r="AH2798" s="100" t="s">
        <v>1354</v>
      </c>
      <c r="AI2798" s="100" t="s">
        <v>738</v>
      </c>
      <c r="AJ2798">
        <f t="shared" si="179"/>
        <v>15</v>
      </c>
      <c r="AK2798" t="str">
        <f t="shared" si="177"/>
        <v>Not Include</v>
      </c>
      <c r="AN2798" t="s">
        <v>724</v>
      </c>
    </row>
    <row r="2799" spans="31:40">
      <c r="AE2799" t="str">
        <f t="shared" si="178"/>
        <v>Not includedNot Include16</v>
      </c>
      <c r="AF2799" t="str">
        <f t="shared" si="176"/>
        <v>Not included</v>
      </c>
      <c r="AG2799" s="100" t="s">
        <v>485</v>
      </c>
      <c r="AH2799" s="100" t="s">
        <v>1354</v>
      </c>
      <c r="AI2799" s="100" t="s">
        <v>107</v>
      </c>
      <c r="AJ2799">
        <f t="shared" si="179"/>
        <v>16</v>
      </c>
      <c r="AK2799" t="str">
        <f t="shared" si="177"/>
        <v>Not Include</v>
      </c>
      <c r="AN2799" t="s">
        <v>724</v>
      </c>
    </row>
    <row r="2800" spans="31:40">
      <c r="AE2800" t="str">
        <f t="shared" si="178"/>
        <v>Not includedNot Include17</v>
      </c>
      <c r="AF2800" t="str">
        <f t="shared" si="176"/>
        <v>Not included</v>
      </c>
      <c r="AG2800" s="100" t="s">
        <v>485</v>
      </c>
      <c r="AH2800" s="100" t="s">
        <v>1354</v>
      </c>
      <c r="AI2800" s="100" t="s">
        <v>2069</v>
      </c>
      <c r="AJ2800">
        <f t="shared" si="179"/>
        <v>17</v>
      </c>
      <c r="AK2800" t="str">
        <f t="shared" si="177"/>
        <v>Not Include</v>
      </c>
      <c r="AN2800" t="s">
        <v>724</v>
      </c>
    </row>
    <row r="2801" spans="31:40">
      <c r="AE2801" t="str">
        <f t="shared" si="178"/>
        <v>Not includedNot Include18</v>
      </c>
      <c r="AF2801" t="str">
        <f t="shared" si="176"/>
        <v>Not included</v>
      </c>
      <c r="AG2801" s="100" t="s">
        <v>485</v>
      </c>
      <c r="AH2801" s="100" t="s">
        <v>1354</v>
      </c>
      <c r="AI2801" s="100" t="s">
        <v>2080</v>
      </c>
      <c r="AJ2801">
        <f t="shared" si="179"/>
        <v>18</v>
      </c>
      <c r="AK2801" t="str">
        <f t="shared" si="177"/>
        <v>Not Include</v>
      </c>
      <c r="AN2801" t="s">
        <v>724</v>
      </c>
    </row>
    <row r="2802" spans="31:40">
      <c r="AE2802" t="str">
        <f t="shared" si="178"/>
        <v>Not includedNot Include19</v>
      </c>
      <c r="AF2802" t="str">
        <f t="shared" si="176"/>
        <v>Not included</v>
      </c>
      <c r="AG2802" s="100" t="s">
        <v>485</v>
      </c>
      <c r="AH2802" s="100" t="s">
        <v>1354</v>
      </c>
      <c r="AI2802" s="100" t="s">
        <v>2082</v>
      </c>
      <c r="AJ2802">
        <f t="shared" si="179"/>
        <v>19</v>
      </c>
      <c r="AK2802" t="str">
        <f t="shared" si="177"/>
        <v>Not Include</v>
      </c>
      <c r="AN2802" t="s">
        <v>724</v>
      </c>
    </row>
    <row r="2803" spans="31:40">
      <c r="AE2803" t="str">
        <f t="shared" si="178"/>
        <v>Not includedNot Include20</v>
      </c>
      <c r="AF2803" t="str">
        <f t="shared" si="176"/>
        <v>Not included</v>
      </c>
      <c r="AG2803" s="100" t="s">
        <v>485</v>
      </c>
      <c r="AH2803" s="100" t="s">
        <v>1354</v>
      </c>
      <c r="AI2803" s="100" t="s">
        <v>927</v>
      </c>
      <c r="AJ2803">
        <f t="shared" si="179"/>
        <v>20</v>
      </c>
      <c r="AK2803" t="str">
        <f t="shared" si="177"/>
        <v>Not Include</v>
      </c>
      <c r="AN2803" t="s">
        <v>724</v>
      </c>
    </row>
    <row r="2804" spans="31:40">
      <c r="AE2804" t="str">
        <f t="shared" si="178"/>
        <v>Not includedNot Include21</v>
      </c>
      <c r="AF2804" t="str">
        <f t="shared" si="176"/>
        <v>Not included</v>
      </c>
      <c r="AG2804" s="100" t="s">
        <v>485</v>
      </c>
      <c r="AH2804" s="100" t="s">
        <v>1354</v>
      </c>
      <c r="AI2804" s="100" t="s">
        <v>759</v>
      </c>
      <c r="AJ2804">
        <f t="shared" si="179"/>
        <v>21</v>
      </c>
      <c r="AK2804" t="str">
        <f t="shared" si="177"/>
        <v>Not Include</v>
      </c>
      <c r="AN2804" t="s">
        <v>724</v>
      </c>
    </row>
    <row r="2805" spans="31:40">
      <c r="AE2805" t="str">
        <f t="shared" si="178"/>
        <v>Not includedNot Include22</v>
      </c>
      <c r="AF2805" t="str">
        <f t="shared" si="176"/>
        <v>Not included</v>
      </c>
      <c r="AG2805" s="100" t="s">
        <v>485</v>
      </c>
      <c r="AH2805" s="100" t="s">
        <v>1354</v>
      </c>
      <c r="AI2805" s="100" t="s">
        <v>2090</v>
      </c>
      <c r="AJ2805">
        <f t="shared" si="179"/>
        <v>22</v>
      </c>
      <c r="AK2805" t="str">
        <f t="shared" si="177"/>
        <v>Not Include</v>
      </c>
      <c r="AN2805" t="s">
        <v>724</v>
      </c>
    </row>
    <row r="2806" spans="31:40">
      <c r="AE2806" t="str">
        <f t="shared" si="178"/>
        <v>Not includedNot Include23</v>
      </c>
      <c r="AF2806" t="str">
        <f t="shared" si="176"/>
        <v>Not included</v>
      </c>
      <c r="AG2806" s="100" t="s">
        <v>485</v>
      </c>
      <c r="AH2806" s="100" t="s">
        <v>1354</v>
      </c>
      <c r="AI2806" s="100" t="s">
        <v>2092</v>
      </c>
      <c r="AJ2806">
        <f t="shared" si="179"/>
        <v>23</v>
      </c>
      <c r="AK2806" t="str">
        <f t="shared" si="177"/>
        <v>Not Include</v>
      </c>
      <c r="AN2806" t="s">
        <v>724</v>
      </c>
    </row>
    <row r="2807" spans="31:40">
      <c r="AE2807" t="str">
        <f t="shared" si="178"/>
        <v>Not includedNot Include24</v>
      </c>
      <c r="AF2807" t="str">
        <f t="shared" si="176"/>
        <v>Not included</v>
      </c>
      <c r="AG2807" s="100" t="s">
        <v>485</v>
      </c>
      <c r="AH2807" s="100" t="s">
        <v>1354</v>
      </c>
      <c r="AI2807" s="100" t="s">
        <v>2094</v>
      </c>
      <c r="AJ2807">
        <f t="shared" si="179"/>
        <v>24</v>
      </c>
      <c r="AK2807" t="str">
        <f t="shared" si="177"/>
        <v>Not Include</v>
      </c>
      <c r="AN2807" t="s">
        <v>724</v>
      </c>
    </row>
    <row r="2808" spans="31:40">
      <c r="AE2808" t="str">
        <f t="shared" si="178"/>
        <v>Not includedNot Include25</v>
      </c>
      <c r="AF2808" t="str">
        <f t="shared" si="176"/>
        <v>Not included</v>
      </c>
      <c r="AG2808" s="100" t="s">
        <v>485</v>
      </c>
      <c r="AH2808" s="100" t="s">
        <v>1354</v>
      </c>
      <c r="AI2808" s="100" t="s">
        <v>2098</v>
      </c>
      <c r="AJ2808">
        <f t="shared" si="179"/>
        <v>25</v>
      </c>
      <c r="AK2808" t="str">
        <f t="shared" si="177"/>
        <v>Not Include</v>
      </c>
      <c r="AN2808" t="s">
        <v>724</v>
      </c>
    </row>
    <row r="2809" spans="31:40">
      <c r="AE2809" t="str">
        <f t="shared" si="178"/>
        <v>Not includedNot Include26</v>
      </c>
      <c r="AF2809" t="str">
        <f t="shared" si="176"/>
        <v>Not included</v>
      </c>
      <c r="AG2809" s="100" t="s">
        <v>485</v>
      </c>
      <c r="AH2809" s="100" t="s">
        <v>1354</v>
      </c>
      <c r="AI2809" s="100" t="s">
        <v>2099</v>
      </c>
      <c r="AJ2809">
        <f t="shared" si="179"/>
        <v>26</v>
      </c>
      <c r="AK2809" t="str">
        <f t="shared" si="177"/>
        <v>Not Include</v>
      </c>
      <c r="AN2809" t="s">
        <v>724</v>
      </c>
    </row>
    <row r="2810" spans="31:40">
      <c r="AE2810" t="str">
        <f t="shared" si="178"/>
        <v>Not includedNot Include27</v>
      </c>
      <c r="AF2810" t="str">
        <f t="shared" si="176"/>
        <v>Not included</v>
      </c>
      <c r="AG2810" s="100" t="s">
        <v>485</v>
      </c>
      <c r="AH2810" s="100" t="s">
        <v>1354</v>
      </c>
      <c r="AI2810" s="100" t="s">
        <v>2101</v>
      </c>
      <c r="AJ2810">
        <f t="shared" si="179"/>
        <v>27</v>
      </c>
      <c r="AK2810" t="str">
        <f t="shared" si="177"/>
        <v>Not Include</v>
      </c>
      <c r="AN2810" t="s">
        <v>724</v>
      </c>
    </row>
    <row r="2811" spans="31:40">
      <c r="AE2811" t="str">
        <f t="shared" si="178"/>
        <v>Not includedNot Include28</v>
      </c>
      <c r="AF2811" t="str">
        <f t="shared" si="176"/>
        <v>Not included</v>
      </c>
      <c r="AG2811" s="100" t="s">
        <v>485</v>
      </c>
      <c r="AH2811" s="100" t="s">
        <v>1354</v>
      </c>
      <c r="AI2811" s="100" t="s">
        <v>1709</v>
      </c>
      <c r="AJ2811">
        <f t="shared" si="179"/>
        <v>28</v>
      </c>
      <c r="AK2811" t="str">
        <f t="shared" si="177"/>
        <v>Not Include</v>
      </c>
      <c r="AN2811" t="s">
        <v>724</v>
      </c>
    </row>
    <row r="2812" spans="31:40">
      <c r="AE2812" t="str">
        <f t="shared" si="178"/>
        <v>Not includedNot Include29</v>
      </c>
      <c r="AF2812" t="str">
        <f t="shared" si="176"/>
        <v>Not included</v>
      </c>
      <c r="AG2812" s="100" t="s">
        <v>485</v>
      </c>
      <c r="AH2812" s="100" t="s">
        <v>1354</v>
      </c>
      <c r="AI2812" s="100" t="s">
        <v>1112</v>
      </c>
      <c r="AJ2812">
        <f t="shared" si="179"/>
        <v>29</v>
      </c>
      <c r="AK2812" t="str">
        <f t="shared" si="177"/>
        <v>Not Include</v>
      </c>
      <c r="AN2812" t="s">
        <v>724</v>
      </c>
    </row>
    <row r="2813" spans="31:40">
      <c r="AE2813" t="str">
        <f t="shared" si="178"/>
        <v>Not includedNot Include30</v>
      </c>
      <c r="AF2813" t="str">
        <f t="shared" si="176"/>
        <v>Not included</v>
      </c>
      <c r="AG2813" s="100" t="s">
        <v>485</v>
      </c>
      <c r="AH2813" s="100" t="s">
        <v>1354</v>
      </c>
      <c r="AI2813" s="100" t="s">
        <v>1015</v>
      </c>
      <c r="AJ2813">
        <f t="shared" si="179"/>
        <v>30</v>
      </c>
      <c r="AK2813" t="str">
        <f t="shared" si="177"/>
        <v>Not Include</v>
      </c>
      <c r="AN2813" t="s">
        <v>724</v>
      </c>
    </row>
    <row r="2814" spans="31:40">
      <c r="AE2814" t="str">
        <f t="shared" si="178"/>
        <v>Not includedNot Include31</v>
      </c>
      <c r="AF2814" t="str">
        <f t="shared" si="176"/>
        <v>Not included</v>
      </c>
      <c r="AG2814" s="100" t="s">
        <v>485</v>
      </c>
      <c r="AH2814" s="100" t="s">
        <v>1354</v>
      </c>
      <c r="AI2814" s="100" t="s">
        <v>2104</v>
      </c>
      <c r="AJ2814">
        <f t="shared" si="179"/>
        <v>31</v>
      </c>
      <c r="AK2814" t="str">
        <f t="shared" si="177"/>
        <v>Not Include</v>
      </c>
      <c r="AN2814" t="s">
        <v>724</v>
      </c>
    </row>
    <row r="2815" spans="31:40">
      <c r="AE2815" t="str">
        <f t="shared" si="178"/>
        <v>Not includedNot Include32</v>
      </c>
      <c r="AF2815" t="str">
        <f t="shared" si="176"/>
        <v>Not included</v>
      </c>
      <c r="AG2815" s="100" t="s">
        <v>485</v>
      </c>
      <c r="AH2815" s="100" t="s">
        <v>1354</v>
      </c>
      <c r="AI2815" s="100" t="s">
        <v>359</v>
      </c>
      <c r="AJ2815">
        <f t="shared" si="179"/>
        <v>32</v>
      </c>
      <c r="AK2815" t="str">
        <f t="shared" si="177"/>
        <v>Not Include</v>
      </c>
      <c r="AN2815" t="s">
        <v>724</v>
      </c>
    </row>
    <row r="2816" spans="31:40">
      <c r="AE2816" t="str">
        <f t="shared" si="178"/>
        <v>Not includedNot Include33</v>
      </c>
      <c r="AF2816" t="str">
        <f t="shared" si="176"/>
        <v>Not included</v>
      </c>
      <c r="AG2816" s="100" t="s">
        <v>485</v>
      </c>
      <c r="AH2816" s="100" t="s">
        <v>1354</v>
      </c>
      <c r="AI2816" s="100" t="s">
        <v>281</v>
      </c>
      <c r="AJ2816">
        <f t="shared" si="179"/>
        <v>33</v>
      </c>
      <c r="AK2816" t="str">
        <f t="shared" si="177"/>
        <v>Not Include</v>
      </c>
      <c r="AN2816" t="s">
        <v>724</v>
      </c>
    </row>
    <row r="2817" spans="31:40">
      <c r="AE2817" t="str">
        <f t="shared" si="178"/>
        <v>Not includedNot Include34</v>
      </c>
      <c r="AF2817" t="str">
        <f t="shared" si="176"/>
        <v>Not included</v>
      </c>
      <c r="AG2817" s="100" t="s">
        <v>485</v>
      </c>
      <c r="AH2817" s="100" t="s">
        <v>1354</v>
      </c>
      <c r="AI2817" s="100" t="s">
        <v>1019</v>
      </c>
      <c r="AJ2817">
        <f t="shared" si="179"/>
        <v>34</v>
      </c>
      <c r="AK2817" t="str">
        <f t="shared" si="177"/>
        <v>Not Include</v>
      </c>
      <c r="AN2817" t="s">
        <v>724</v>
      </c>
    </row>
    <row r="2818" spans="31:40">
      <c r="AE2818" t="str">
        <f t="shared" si="178"/>
        <v>Not includedNot Include35</v>
      </c>
      <c r="AF2818" t="str">
        <f t="shared" ref="AF2818:AF2881" si="180">IFERROR(VLOOKUP(AG2818,$Z$4:$AA$17,2,FALSE),"Not included")</f>
        <v>Not included</v>
      </c>
      <c r="AG2818" s="100" t="s">
        <v>485</v>
      </c>
      <c r="AH2818" s="100" t="s">
        <v>1354</v>
      </c>
      <c r="AI2818" s="100" t="s">
        <v>265</v>
      </c>
      <c r="AJ2818">
        <f t="shared" si="179"/>
        <v>35</v>
      </c>
      <c r="AK2818" t="str">
        <f t="shared" ref="AK2818:AK2881" si="181">IF(AF2818="Not included","Not Include",VLOOKUP(AH2818,$AN$3:$AQ$104,3,FALSE))</f>
        <v>Not Include</v>
      </c>
      <c r="AN2818" t="s">
        <v>724</v>
      </c>
    </row>
    <row r="2819" spans="31:40">
      <c r="AE2819" t="str">
        <f t="shared" ref="AE2819:AE2882" si="182">AF2819&amp;AK2819&amp;AJ2819</f>
        <v>Not includedNot Include36</v>
      </c>
      <c r="AF2819" t="str">
        <f t="shared" si="180"/>
        <v>Not included</v>
      </c>
      <c r="AG2819" s="100" t="s">
        <v>485</v>
      </c>
      <c r="AH2819" s="100" t="s">
        <v>1354</v>
      </c>
      <c r="AI2819" s="100" t="s">
        <v>2112</v>
      </c>
      <c r="AJ2819">
        <f t="shared" ref="AJ2819:AJ2882" si="183">IF(AND(AG2819=AG2818,AH2819=AH2818),AJ2818+1,1)</f>
        <v>36</v>
      </c>
      <c r="AK2819" t="str">
        <f t="shared" si="181"/>
        <v>Not Include</v>
      </c>
      <c r="AN2819" t="s">
        <v>724</v>
      </c>
    </row>
    <row r="2820" spans="31:40">
      <c r="AE2820" t="str">
        <f t="shared" si="182"/>
        <v>Not includedNot Include37</v>
      </c>
      <c r="AF2820" t="str">
        <f t="shared" si="180"/>
        <v>Not included</v>
      </c>
      <c r="AG2820" s="100" t="s">
        <v>485</v>
      </c>
      <c r="AH2820" s="100" t="s">
        <v>1354</v>
      </c>
      <c r="AI2820" s="100" t="s">
        <v>2113</v>
      </c>
      <c r="AJ2820">
        <f t="shared" si="183"/>
        <v>37</v>
      </c>
      <c r="AK2820" t="str">
        <f t="shared" si="181"/>
        <v>Not Include</v>
      </c>
      <c r="AN2820" t="s">
        <v>724</v>
      </c>
    </row>
    <row r="2821" spans="31:40">
      <c r="AE2821" t="str">
        <f t="shared" si="182"/>
        <v>Not includedNot Include38</v>
      </c>
      <c r="AF2821" t="str">
        <f t="shared" si="180"/>
        <v>Not included</v>
      </c>
      <c r="AG2821" s="100" t="s">
        <v>485</v>
      </c>
      <c r="AH2821" s="100" t="s">
        <v>1354</v>
      </c>
      <c r="AI2821" s="100" t="s">
        <v>2114</v>
      </c>
      <c r="AJ2821">
        <f t="shared" si="183"/>
        <v>38</v>
      </c>
      <c r="AK2821" t="str">
        <f t="shared" si="181"/>
        <v>Not Include</v>
      </c>
      <c r="AN2821" t="s">
        <v>724</v>
      </c>
    </row>
    <row r="2822" spans="31:40">
      <c r="AE2822" t="str">
        <f t="shared" si="182"/>
        <v>Not includedNot Include39</v>
      </c>
      <c r="AF2822" t="str">
        <f t="shared" si="180"/>
        <v>Not included</v>
      </c>
      <c r="AG2822" s="100" t="s">
        <v>485</v>
      </c>
      <c r="AH2822" s="100" t="s">
        <v>1354</v>
      </c>
      <c r="AI2822" s="100" t="s">
        <v>2116</v>
      </c>
      <c r="AJ2822">
        <f t="shared" si="183"/>
        <v>39</v>
      </c>
      <c r="AK2822" t="str">
        <f t="shared" si="181"/>
        <v>Not Include</v>
      </c>
      <c r="AN2822" t="s">
        <v>724</v>
      </c>
    </row>
    <row r="2823" spans="31:40">
      <c r="AE2823" t="str">
        <f t="shared" si="182"/>
        <v>Not includedNot Include40</v>
      </c>
      <c r="AF2823" t="str">
        <f t="shared" si="180"/>
        <v>Not included</v>
      </c>
      <c r="AG2823" s="100" t="s">
        <v>485</v>
      </c>
      <c r="AH2823" s="100" t="s">
        <v>1354</v>
      </c>
      <c r="AI2823" s="100" t="s">
        <v>2120</v>
      </c>
      <c r="AJ2823">
        <f t="shared" si="183"/>
        <v>40</v>
      </c>
      <c r="AK2823" t="str">
        <f t="shared" si="181"/>
        <v>Not Include</v>
      </c>
      <c r="AN2823" t="s">
        <v>724</v>
      </c>
    </row>
    <row r="2824" spans="31:40">
      <c r="AE2824" t="str">
        <f t="shared" si="182"/>
        <v>Not includedNot Include41</v>
      </c>
      <c r="AF2824" t="str">
        <f t="shared" si="180"/>
        <v>Not included</v>
      </c>
      <c r="AG2824" s="100" t="s">
        <v>485</v>
      </c>
      <c r="AH2824" s="100" t="s">
        <v>1354</v>
      </c>
      <c r="AI2824" s="100" t="s">
        <v>2121</v>
      </c>
      <c r="AJ2824">
        <f t="shared" si="183"/>
        <v>41</v>
      </c>
      <c r="AK2824" t="str">
        <f t="shared" si="181"/>
        <v>Not Include</v>
      </c>
      <c r="AN2824" t="s">
        <v>724</v>
      </c>
    </row>
    <row r="2825" spans="31:40">
      <c r="AE2825" t="str">
        <f t="shared" si="182"/>
        <v>Not includedNot Include42</v>
      </c>
      <c r="AF2825" t="str">
        <f t="shared" si="180"/>
        <v>Not included</v>
      </c>
      <c r="AG2825" s="100" t="s">
        <v>485</v>
      </c>
      <c r="AH2825" s="100" t="s">
        <v>1354</v>
      </c>
      <c r="AI2825" s="100" t="s">
        <v>1121</v>
      </c>
      <c r="AJ2825">
        <f t="shared" si="183"/>
        <v>42</v>
      </c>
      <c r="AK2825" t="str">
        <f t="shared" si="181"/>
        <v>Not Include</v>
      </c>
      <c r="AN2825" t="s">
        <v>724</v>
      </c>
    </row>
    <row r="2826" spans="31:40">
      <c r="AE2826" t="str">
        <f t="shared" si="182"/>
        <v>Not includedNot Include43</v>
      </c>
      <c r="AF2826" t="str">
        <f t="shared" si="180"/>
        <v>Not included</v>
      </c>
      <c r="AG2826" s="100" t="s">
        <v>485</v>
      </c>
      <c r="AH2826" s="100" t="s">
        <v>1354</v>
      </c>
      <c r="AI2826" s="100" t="s">
        <v>2124</v>
      </c>
      <c r="AJ2826">
        <f t="shared" si="183"/>
        <v>43</v>
      </c>
      <c r="AK2826" t="str">
        <f t="shared" si="181"/>
        <v>Not Include</v>
      </c>
      <c r="AN2826" t="s">
        <v>724</v>
      </c>
    </row>
    <row r="2827" spans="31:40">
      <c r="AE2827" t="str">
        <f t="shared" si="182"/>
        <v>Not includedNot Include44</v>
      </c>
      <c r="AF2827" t="str">
        <f t="shared" si="180"/>
        <v>Not included</v>
      </c>
      <c r="AG2827" s="100" t="s">
        <v>485</v>
      </c>
      <c r="AH2827" s="100" t="s">
        <v>1354</v>
      </c>
      <c r="AI2827" s="100" t="s">
        <v>770</v>
      </c>
      <c r="AJ2827">
        <f t="shared" si="183"/>
        <v>44</v>
      </c>
      <c r="AK2827" t="str">
        <f t="shared" si="181"/>
        <v>Not Include</v>
      </c>
      <c r="AN2827" t="s">
        <v>724</v>
      </c>
    </row>
    <row r="2828" spans="31:40">
      <c r="AE2828" t="str">
        <f t="shared" si="182"/>
        <v>Not includedNot Include45</v>
      </c>
      <c r="AF2828" t="str">
        <f t="shared" si="180"/>
        <v>Not included</v>
      </c>
      <c r="AG2828" s="100" t="s">
        <v>485</v>
      </c>
      <c r="AH2828" s="100" t="s">
        <v>1354</v>
      </c>
      <c r="AI2828" s="100" t="s">
        <v>323</v>
      </c>
      <c r="AJ2828">
        <f t="shared" si="183"/>
        <v>45</v>
      </c>
      <c r="AK2828" t="str">
        <f t="shared" si="181"/>
        <v>Not Include</v>
      </c>
      <c r="AN2828" t="s">
        <v>724</v>
      </c>
    </row>
    <row r="2829" spans="31:40">
      <c r="AE2829" t="str">
        <f t="shared" si="182"/>
        <v>Not includedNot Include46</v>
      </c>
      <c r="AF2829" t="str">
        <f t="shared" si="180"/>
        <v>Not included</v>
      </c>
      <c r="AG2829" s="100" t="s">
        <v>485</v>
      </c>
      <c r="AH2829" s="100" t="s">
        <v>1354</v>
      </c>
      <c r="AI2829" s="100" t="s">
        <v>2126</v>
      </c>
      <c r="AJ2829">
        <f t="shared" si="183"/>
        <v>46</v>
      </c>
      <c r="AK2829" t="str">
        <f t="shared" si="181"/>
        <v>Not Include</v>
      </c>
      <c r="AN2829" t="s">
        <v>724</v>
      </c>
    </row>
    <row r="2830" spans="31:40">
      <c r="AE2830" t="str">
        <f t="shared" si="182"/>
        <v>Not includedNot Include47</v>
      </c>
      <c r="AF2830" t="str">
        <f t="shared" si="180"/>
        <v>Not included</v>
      </c>
      <c r="AG2830" s="100" t="s">
        <v>485</v>
      </c>
      <c r="AH2830" s="100" t="s">
        <v>1354</v>
      </c>
      <c r="AI2830" s="100" t="s">
        <v>774</v>
      </c>
      <c r="AJ2830">
        <f t="shared" si="183"/>
        <v>47</v>
      </c>
      <c r="AK2830" t="str">
        <f t="shared" si="181"/>
        <v>Not Include</v>
      </c>
      <c r="AN2830" t="s">
        <v>724</v>
      </c>
    </row>
    <row r="2831" spans="31:40">
      <c r="AE2831" t="str">
        <f t="shared" si="182"/>
        <v>Not includedNot Include48</v>
      </c>
      <c r="AF2831" t="str">
        <f t="shared" si="180"/>
        <v>Not included</v>
      </c>
      <c r="AG2831" s="100" t="s">
        <v>485</v>
      </c>
      <c r="AH2831" s="100" t="s">
        <v>1354</v>
      </c>
      <c r="AI2831" s="100" t="s">
        <v>2134</v>
      </c>
      <c r="AJ2831">
        <f t="shared" si="183"/>
        <v>48</v>
      </c>
      <c r="AK2831" t="str">
        <f t="shared" si="181"/>
        <v>Not Include</v>
      </c>
      <c r="AN2831" t="s">
        <v>724</v>
      </c>
    </row>
    <row r="2832" spans="31:40">
      <c r="AE2832" t="str">
        <f t="shared" si="182"/>
        <v>Not includedNot Include49</v>
      </c>
      <c r="AF2832" t="str">
        <f t="shared" si="180"/>
        <v>Not included</v>
      </c>
      <c r="AG2832" s="100" t="s">
        <v>485</v>
      </c>
      <c r="AH2832" s="100" t="s">
        <v>1354</v>
      </c>
      <c r="AI2832" s="100" t="s">
        <v>2135</v>
      </c>
      <c r="AJ2832">
        <f t="shared" si="183"/>
        <v>49</v>
      </c>
      <c r="AK2832" t="str">
        <f t="shared" si="181"/>
        <v>Not Include</v>
      </c>
      <c r="AN2832" t="s">
        <v>724</v>
      </c>
    </row>
    <row r="2833" spans="31:40">
      <c r="AE2833" t="str">
        <f t="shared" si="182"/>
        <v>Not includedNot Include50</v>
      </c>
      <c r="AF2833" t="str">
        <f t="shared" si="180"/>
        <v>Not included</v>
      </c>
      <c r="AG2833" s="100" t="s">
        <v>485</v>
      </c>
      <c r="AH2833" s="100" t="s">
        <v>1354</v>
      </c>
      <c r="AI2833" s="100" t="s">
        <v>2133</v>
      </c>
      <c r="AJ2833">
        <f t="shared" si="183"/>
        <v>50</v>
      </c>
      <c r="AK2833" t="str">
        <f t="shared" si="181"/>
        <v>Not Include</v>
      </c>
      <c r="AN2833" t="s">
        <v>724</v>
      </c>
    </row>
    <row r="2834" spans="31:40">
      <c r="AE2834" t="str">
        <f t="shared" si="182"/>
        <v>Not includedNot Include51</v>
      </c>
      <c r="AF2834" t="str">
        <f t="shared" si="180"/>
        <v>Not included</v>
      </c>
      <c r="AG2834" s="100" t="s">
        <v>485</v>
      </c>
      <c r="AH2834" s="100" t="s">
        <v>1354</v>
      </c>
      <c r="AI2834" s="100" t="s">
        <v>1848</v>
      </c>
      <c r="AJ2834">
        <f t="shared" si="183"/>
        <v>51</v>
      </c>
      <c r="AK2834" t="str">
        <f t="shared" si="181"/>
        <v>Not Include</v>
      </c>
      <c r="AN2834" t="s">
        <v>724</v>
      </c>
    </row>
    <row r="2835" spans="31:40">
      <c r="AE2835" t="str">
        <f t="shared" si="182"/>
        <v>Not includedNot Include52</v>
      </c>
      <c r="AF2835" t="str">
        <f t="shared" si="180"/>
        <v>Not included</v>
      </c>
      <c r="AG2835" s="100" t="s">
        <v>485</v>
      </c>
      <c r="AH2835" s="100" t="s">
        <v>1354</v>
      </c>
      <c r="AI2835" s="100" t="s">
        <v>2136</v>
      </c>
      <c r="AJ2835">
        <f t="shared" si="183"/>
        <v>52</v>
      </c>
      <c r="AK2835" t="str">
        <f t="shared" si="181"/>
        <v>Not Include</v>
      </c>
      <c r="AN2835" t="s">
        <v>724</v>
      </c>
    </row>
    <row r="2836" spans="31:40">
      <c r="AE2836" t="str">
        <f t="shared" si="182"/>
        <v>Not includedNot Include53</v>
      </c>
      <c r="AF2836" t="str">
        <f t="shared" si="180"/>
        <v>Not included</v>
      </c>
      <c r="AG2836" s="100" t="s">
        <v>485</v>
      </c>
      <c r="AH2836" s="100" t="s">
        <v>1354</v>
      </c>
      <c r="AI2836" s="100" t="s">
        <v>780</v>
      </c>
      <c r="AJ2836">
        <f t="shared" si="183"/>
        <v>53</v>
      </c>
      <c r="AK2836" t="str">
        <f t="shared" si="181"/>
        <v>Not Include</v>
      </c>
      <c r="AN2836" t="s">
        <v>724</v>
      </c>
    </row>
    <row r="2837" spans="31:40">
      <c r="AE2837" t="str">
        <f t="shared" si="182"/>
        <v>Not includedNot Include54</v>
      </c>
      <c r="AF2837" t="str">
        <f t="shared" si="180"/>
        <v>Not included</v>
      </c>
      <c r="AG2837" s="100" t="s">
        <v>485</v>
      </c>
      <c r="AH2837" s="100" t="s">
        <v>1354</v>
      </c>
      <c r="AI2837" s="100" t="s">
        <v>856</v>
      </c>
      <c r="AJ2837">
        <f t="shared" si="183"/>
        <v>54</v>
      </c>
      <c r="AK2837" t="str">
        <f t="shared" si="181"/>
        <v>Not Include</v>
      </c>
      <c r="AN2837" t="s">
        <v>724</v>
      </c>
    </row>
    <row r="2838" spans="31:40">
      <c r="AE2838" t="str">
        <f t="shared" si="182"/>
        <v>Not includedNot Include55</v>
      </c>
      <c r="AF2838" t="str">
        <f t="shared" si="180"/>
        <v>Not included</v>
      </c>
      <c r="AG2838" s="100" t="s">
        <v>485</v>
      </c>
      <c r="AH2838" s="100" t="s">
        <v>1354</v>
      </c>
      <c r="AI2838" s="100" t="s">
        <v>2142</v>
      </c>
      <c r="AJ2838">
        <f t="shared" si="183"/>
        <v>55</v>
      </c>
      <c r="AK2838" t="str">
        <f t="shared" si="181"/>
        <v>Not Include</v>
      </c>
      <c r="AN2838" t="s">
        <v>724</v>
      </c>
    </row>
    <row r="2839" spans="31:40">
      <c r="AE2839" t="str">
        <f t="shared" si="182"/>
        <v>Not includedNot Include56</v>
      </c>
      <c r="AF2839" t="str">
        <f t="shared" si="180"/>
        <v>Not included</v>
      </c>
      <c r="AG2839" s="100" t="s">
        <v>485</v>
      </c>
      <c r="AH2839" s="100" t="s">
        <v>1354</v>
      </c>
      <c r="AI2839" s="100" t="s">
        <v>219</v>
      </c>
      <c r="AJ2839">
        <f t="shared" si="183"/>
        <v>56</v>
      </c>
      <c r="AK2839" t="str">
        <f t="shared" si="181"/>
        <v>Not Include</v>
      </c>
      <c r="AN2839" t="s">
        <v>724</v>
      </c>
    </row>
    <row r="2840" spans="31:40">
      <c r="AE2840" t="str">
        <f t="shared" si="182"/>
        <v>Not includedNot Include57</v>
      </c>
      <c r="AF2840" t="str">
        <f t="shared" si="180"/>
        <v>Not included</v>
      </c>
      <c r="AG2840" s="100" t="s">
        <v>485</v>
      </c>
      <c r="AH2840" s="100" t="s">
        <v>1354</v>
      </c>
      <c r="AI2840" s="100" t="s">
        <v>859</v>
      </c>
      <c r="AJ2840">
        <f t="shared" si="183"/>
        <v>57</v>
      </c>
      <c r="AK2840" t="str">
        <f t="shared" si="181"/>
        <v>Not Include</v>
      </c>
      <c r="AN2840" t="s">
        <v>724</v>
      </c>
    </row>
    <row r="2841" spans="31:40">
      <c r="AE2841" t="str">
        <f t="shared" si="182"/>
        <v>Not includedNot Include58</v>
      </c>
      <c r="AF2841" t="str">
        <f t="shared" si="180"/>
        <v>Not included</v>
      </c>
      <c r="AG2841" s="100" t="s">
        <v>485</v>
      </c>
      <c r="AH2841" s="100" t="s">
        <v>1354</v>
      </c>
      <c r="AI2841" s="100" t="s">
        <v>2154</v>
      </c>
      <c r="AJ2841">
        <f t="shared" si="183"/>
        <v>58</v>
      </c>
      <c r="AK2841" t="str">
        <f t="shared" si="181"/>
        <v>Not Include</v>
      </c>
      <c r="AN2841" t="s">
        <v>724</v>
      </c>
    </row>
    <row r="2842" spans="31:40">
      <c r="AE2842" t="str">
        <f t="shared" si="182"/>
        <v>Not includedNot Include59</v>
      </c>
      <c r="AF2842" t="str">
        <f t="shared" si="180"/>
        <v>Not included</v>
      </c>
      <c r="AG2842" s="100" t="s">
        <v>485</v>
      </c>
      <c r="AH2842" s="100" t="s">
        <v>1354</v>
      </c>
      <c r="AI2842" s="100" t="s">
        <v>2159</v>
      </c>
      <c r="AJ2842">
        <f t="shared" si="183"/>
        <v>59</v>
      </c>
      <c r="AK2842" t="str">
        <f t="shared" si="181"/>
        <v>Not Include</v>
      </c>
      <c r="AN2842" t="s">
        <v>724</v>
      </c>
    </row>
    <row r="2843" spans="31:40">
      <c r="AE2843" t="str">
        <f t="shared" si="182"/>
        <v>Not includedNot Include60</v>
      </c>
      <c r="AF2843" t="str">
        <f t="shared" si="180"/>
        <v>Not included</v>
      </c>
      <c r="AG2843" s="100" t="s">
        <v>485</v>
      </c>
      <c r="AH2843" s="100" t="s">
        <v>1354</v>
      </c>
      <c r="AI2843" s="100" t="s">
        <v>2160</v>
      </c>
      <c r="AJ2843">
        <f t="shared" si="183"/>
        <v>60</v>
      </c>
      <c r="AK2843" t="str">
        <f t="shared" si="181"/>
        <v>Not Include</v>
      </c>
      <c r="AN2843" t="s">
        <v>724</v>
      </c>
    </row>
    <row r="2844" spans="31:40">
      <c r="AE2844" t="str">
        <f t="shared" si="182"/>
        <v>Not includedNot Include61</v>
      </c>
      <c r="AF2844" t="str">
        <f t="shared" si="180"/>
        <v>Not included</v>
      </c>
      <c r="AG2844" s="100" t="s">
        <v>485</v>
      </c>
      <c r="AH2844" s="100" t="s">
        <v>1354</v>
      </c>
      <c r="AI2844" s="100" t="s">
        <v>2166</v>
      </c>
      <c r="AJ2844">
        <f t="shared" si="183"/>
        <v>61</v>
      </c>
      <c r="AK2844" t="str">
        <f t="shared" si="181"/>
        <v>Not Include</v>
      </c>
      <c r="AN2844" t="s">
        <v>724</v>
      </c>
    </row>
    <row r="2845" spans="31:40">
      <c r="AE2845" t="str">
        <f t="shared" si="182"/>
        <v>Not includedNot Include62</v>
      </c>
      <c r="AF2845" t="str">
        <f t="shared" si="180"/>
        <v>Not included</v>
      </c>
      <c r="AG2845" s="100" t="s">
        <v>485</v>
      </c>
      <c r="AH2845" s="100" t="s">
        <v>1354</v>
      </c>
      <c r="AI2845" s="100" t="s">
        <v>2176</v>
      </c>
      <c r="AJ2845">
        <f t="shared" si="183"/>
        <v>62</v>
      </c>
      <c r="AK2845" t="str">
        <f t="shared" si="181"/>
        <v>Not Include</v>
      </c>
      <c r="AN2845" t="s">
        <v>724</v>
      </c>
    </row>
    <row r="2846" spans="31:40">
      <c r="AE2846" t="str">
        <f t="shared" si="182"/>
        <v>Not includedNot Include63</v>
      </c>
      <c r="AF2846" t="str">
        <f t="shared" si="180"/>
        <v>Not included</v>
      </c>
      <c r="AG2846" s="100" t="s">
        <v>485</v>
      </c>
      <c r="AH2846" s="100" t="s">
        <v>1354</v>
      </c>
      <c r="AI2846" s="100" t="s">
        <v>885</v>
      </c>
      <c r="AJ2846">
        <f t="shared" si="183"/>
        <v>63</v>
      </c>
      <c r="AK2846" t="str">
        <f t="shared" si="181"/>
        <v>Not Include</v>
      </c>
      <c r="AN2846" t="s">
        <v>724</v>
      </c>
    </row>
    <row r="2847" spans="31:40">
      <c r="AE2847" t="str">
        <f t="shared" si="182"/>
        <v>Not includedNot Include64</v>
      </c>
      <c r="AF2847" t="str">
        <f t="shared" si="180"/>
        <v>Not included</v>
      </c>
      <c r="AG2847" s="100" t="s">
        <v>485</v>
      </c>
      <c r="AH2847" s="100" t="s">
        <v>1354</v>
      </c>
      <c r="AI2847" s="100" t="s">
        <v>2177</v>
      </c>
      <c r="AJ2847">
        <f t="shared" si="183"/>
        <v>64</v>
      </c>
      <c r="AK2847" t="str">
        <f t="shared" si="181"/>
        <v>Not Include</v>
      </c>
      <c r="AN2847" t="s">
        <v>724</v>
      </c>
    </row>
    <row r="2848" spans="31:40">
      <c r="AE2848" t="str">
        <f t="shared" si="182"/>
        <v>Not includedNot Include65</v>
      </c>
      <c r="AF2848" t="str">
        <f t="shared" si="180"/>
        <v>Not included</v>
      </c>
      <c r="AG2848" s="100" t="s">
        <v>485</v>
      </c>
      <c r="AH2848" s="100" t="s">
        <v>1354</v>
      </c>
      <c r="AI2848" s="100" t="s">
        <v>2180</v>
      </c>
      <c r="AJ2848">
        <f t="shared" si="183"/>
        <v>65</v>
      </c>
      <c r="AK2848" t="str">
        <f t="shared" si="181"/>
        <v>Not Include</v>
      </c>
      <c r="AN2848" t="s">
        <v>724</v>
      </c>
    </row>
    <row r="2849" spans="31:40">
      <c r="AE2849" t="str">
        <f t="shared" si="182"/>
        <v>Not includedNot Include66</v>
      </c>
      <c r="AF2849" t="str">
        <f t="shared" si="180"/>
        <v>Not included</v>
      </c>
      <c r="AG2849" s="100" t="s">
        <v>485</v>
      </c>
      <c r="AH2849" s="100" t="s">
        <v>1354</v>
      </c>
      <c r="AI2849" s="100" t="s">
        <v>2183</v>
      </c>
      <c r="AJ2849">
        <f t="shared" si="183"/>
        <v>66</v>
      </c>
      <c r="AK2849" t="str">
        <f t="shared" si="181"/>
        <v>Not Include</v>
      </c>
      <c r="AN2849" t="s">
        <v>724</v>
      </c>
    </row>
    <row r="2850" spans="31:40">
      <c r="AE2850" t="str">
        <f t="shared" si="182"/>
        <v>Not includedNot Include67</v>
      </c>
      <c r="AF2850" t="str">
        <f t="shared" si="180"/>
        <v>Not included</v>
      </c>
      <c r="AG2850" s="100" t="s">
        <v>485</v>
      </c>
      <c r="AH2850" s="100" t="s">
        <v>1354</v>
      </c>
      <c r="AI2850" s="100" t="s">
        <v>792</v>
      </c>
      <c r="AJ2850">
        <f t="shared" si="183"/>
        <v>67</v>
      </c>
      <c r="AK2850" t="str">
        <f t="shared" si="181"/>
        <v>Not Include</v>
      </c>
      <c r="AN2850" t="s">
        <v>724</v>
      </c>
    </row>
    <row r="2851" spans="31:40">
      <c r="AE2851" t="str">
        <f t="shared" si="182"/>
        <v>Not includedNot Include68</v>
      </c>
      <c r="AF2851" t="str">
        <f t="shared" si="180"/>
        <v>Not included</v>
      </c>
      <c r="AG2851" s="100" t="s">
        <v>485</v>
      </c>
      <c r="AH2851" s="100" t="s">
        <v>1354</v>
      </c>
      <c r="AI2851" s="100" t="s">
        <v>2184</v>
      </c>
      <c r="AJ2851">
        <f t="shared" si="183"/>
        <v>68</v>
      </c>
      <c r="AK2851" t="str">
        <f t="shared" si="181"/>
        <v>Not Include</v>
      </c>
      <c r="AN2851" t="s">
        <v>724</v>
      </c>
    </row>
    <row r="2852" spans="31:40">
      <c r="AE2852" t="str">
        <f t="shared" si="182"/>
        <v>Not includedNot Include69</v>
      </c>
      <c r="AF2852" t="str">
        <f t="shared" si="180"/>
        <v>Not included</v>
      </c>
      <c r="AG2852" s="100" t="s">
        <v>485</v>
      </c>
      <c r="AH2852" s="100" t="s">
        <v>1354</v>
      </c>
      <c r="AI2852" s="100" t="s">
        <v>111</v>
      </c>
      <c r="AJ2852">
        <f t="shared" si="183"/>
        <v>69</v>
      </c>
      <c r="AK2852" t="str">
        <f t="shared" si="181"/>
        <v>Not Include</v>
      </c>
      <c r="AN2852" t="s">
        <v>724</v>
      </c>
    </row>
    <row r="2853" spans="31:40">
      <c r="AE2853" t="str">
        <f t="shared" si="182"/>
        <v>Not includedNot Include70</v>
      </c>
      <c r="AF2853" t="str">
        <f t="shared" si="180"/>
        <v>Not included</v>
      </c>
      <c r="AG2853" s="100" t="s">
        <v>485</v>
      </c>
      <c r="AH2853" s="100" t="s">
        <v>1354</v>
      </c>
      <c r="AI2853" s="100" t="s">
        <v>2185</v>
      </c>
      <c r="AJ2853">
        <f t="shared" si="183"/>
        <v>70</v>
      </c>
      <c r="AK2853" t="str">
        <f t="shared" si="181"/>
        <v>Not Include</v>
      </c>
      <c r="AN2853" t="s">
        <v>724</v>
      </c>
    </row>
    <row r="2854" spans="31:40">
      <c r="AE2854" t="str">
        <f t="shared" si="182"/>
        <v>Not includedNot Include71</v>
      </c>
      <c r="AF2854" t="str">
        <f t="shared" si="180"/>
        <v>Not included</v>
      </c>
      <c r="AG2854" s="100" t="s">
        <v>485</v>
      </c>
      <c r="AH2854" s="100" t="s">
        <v>1354</v>
      </c>
      <c r="AI2854" s="100" t="s">
        <v>2186</v>
      </c>
      <c r="AJ2854">
        <f t="shared" si="183"/>
        <v>71</v>
      </c>
      <c r="AK2854" t="str">
        <f t="shared" si="181"/>
        <v>Not Include</v>
      </c>
      <c r="AN2854" t="s">
        <v>724</v>
      </c>
    </row>
    <row r="2855" spans="31:40">
      <c r="AE2855" t="str">
        <f t="shared" si="182"/>
        <v>Not includedNot Include72</v>
      </c>
      <c r="AF2855" t="str">
        <f t="shared" si="180"/>
        <v>Not included</v>
      </c>
      <c r="AG2855" s="100" t="s">
        <v>485</v>
      </c>
      <c r="AH2855" s="100" t="s">
        <v>1354</v>
      </c>
      <c r="AI2855" s="100" t="s">
        <v>2188</v>
      </c>
      <c r="AJ2855">
        <f t="shared" si="183"/>
        <v>72</v>
      </c>
      <c r="AK2855" t="str">
        <f t="shared" si="181"/>
        <v>Not Include</v>
      </c>
      <c r="AN2855" t="s">
        <v>724</v>
      </c>
    </row>
    <row r="2856" spans="31:40">
      <c r="AE2856" t="str">
        <f t="shared" si="182"/>
        <v>Not includedNot Include73</v>
      </c>
      <c r="AF2856" t="str">
        <f t="shared" si="180"/>
        <v>Not included</v>
      </c>
      <c r="AG2856" s="100" t="s">
        <v>485</v>
      </c>
      <c r="AH2856" s="100" t="s">
        <v>1354</v>
      </c>
      <c r="AI2856" s="100" t="s">
        <v>1142</v>
      </c>
      <c r="AJ2856">
        <f t="shared" si="183"/>
        <v>73</v>
      </c>
      <c r="AK2856" t="str">
        <f t="shared" si="181"/>
        <v>Not Include</v>
      </c>
      <c r="AN2856" t="s">
        <v>724</v>
      </c>
    </row>
    <row r="2857" spans="31:40">
      <c r="AE2857" t="str">
        <f t="shared" si="182"/>
        <v>Not includedNot Include74</v>
      </c>
      <c r="AF2857" t="str">
        <f t="shared" si="180"/>
        <v>Not included</v>
      </c>
      <c r="AG2857" s="100" t="s">
        <v>485</v>
      </c>
      <c r="AH2857" s="100" t="s">
        <v>1354</v>
      </c>
      <c r="AI2857" s="100" t="s">
        <v>1295</v>
      </c>
      <c r="AJ2857">
        <f t="shared" si="183"/>
        <v>74</v>
      </c>
      <c r="AK2857" t="str">
        <f t="shared" si="181"/>
        <v>Not Include</v>
      </c>
      <c r="AN2857" t="s">
        <v>724</v>
      </c>
    </row>
    <row r="2858" spans="31:40">
      <c r="AE2858" t="str">
        <f t="shared" si="182"/>
        <v>Not includedNot Include75</v>
      </c>
      <c r="AF2858" t="str">
        <f t="shared" si="180"/>
        <v>Not included</v>
      </c>
      <c r="AG2858" s="100" t="s">
        <v>485</v>
      </c>
      <c r="AH2858" s="100" t="s">
        <v>1354</v>
      </c>
      <c r="AI2858" s="100" t="s">
        <v>2193</v>
      </c>
      <c r="AJ2858">
        <f t="shared" si="183"/>
        <v>75</v>
      </c>
      <c r="AK2858" t="str">
        <f t="shared" si="181"/>
        <v>Not Include</v>
      </c>
      <c r="AN2858" t="s">
        <v>724</v>
      </c>
    </row>
    <row r="2859" spans="31:40">
      <c r="AE2859" t="str">
        <f t="shared" si="182"/>
        <v>Not includedNot Include76</v>
      </c>
      <c r="AF2859" t="str">
        <f t="shared" si="180"/>
        <v>Not included</v>
      </c>
      <c r="AG2859" s="100" t="s">
        <v>485</v>
      </c>
      <c r="AH2859" s="100" t="s">
        <v>1354</v>
      </c>
      <c r="AI2859" s="100" t="s">
        <v>2194</v>
      </c>
      <c r="AJ2859">
        <f t="shared" si="183"/>
        <v>76</v>
      </c>
      <c r="AK2859" t="str">
        <f t="shared" si="181"/>
        <v>Not Include</v>
      </c>
      <c r="AN2859" t="s">
        <v>724</v>
      </c>
    </row>
    <row r="2860" spans="31:40">
      <c r="AE2860" t="str">
        <f t="shared" si="182"/>
        <v>UtahCentral Western Overthrust noWY1</v>
      </c>
      <c r="AF2860" t="str">
        <f t="shared" si="180"/>
        <v>Utah</v>
      </c>
      <c r="AG2860" s="100" t="s">
        <v>124</v>
      </c>
      <c r="AH2860" s="100" t="s">
        <v>633</v>
      </c>
      <c r="AI2860" s="100" t="s">
        <v>269</v>
      </c>
      <c r="AJ2860">
        <f t="shared" si="183"/>
        <v>1</v>
      </c>
      <c r="AK2860" t="str">
        <f t="shared" si="181"/>
        <v>Central Western Overthrust noWY</v>
      </c>
      <c r="AN2860" t="s">
        <v>724</v>
      </c>
    </row>
    <row r="2861" spans="31:40">
      <c r="AE2861" t="str">
        <f t="shared" si="182"/>
        <v>UtahCentral Western Overthrust noWY2</v>
      </c>
      <c r="AF2861" t="str">
        <f t="shared" si="180"/>
        <v>Utah</v>
      </c>
      <c r="AG2861" s="100" t="s">
        <v>124</v>
      </c>
      <c r="AH2861" s="100" t="s">
        <v>633</v>
      </c>
      <c r="AI2861" s="100" t="s">
        <v>2200</v>
      </c>
      <c r="AJ2861">
        <f t="shared" si="183"/>
        <v>2</v>
      </c>
      <c r="AK2861" t="str">
        <f t="shared" si="181"/>
        <v>Central Western Overthrust noWY</v>
      </c>
      <c r="AN2861" t="s">
        <v>724</v>
      </c>
    </row>
    <row r="2862" spans="31:40">
      <c r="AE2862" t="str">
        <f t="shared" si="182"/>
        <v>UtahCentral Western Overthrust noWY3</v>
      </c>
      <c r="AF2862" t="str">
        <f t="shared" si="180"/>
        <v>Utah</v>
      </c>
      <c r="AG2862" s="100" t="s">
        <v>124</v>
      </c>
      <c r="AH2862" s="100" t="s">
        <v>633</v>
      </c>
      <c r="AI2862" s="100" t="s">
        <v>390</v>
      </c>
      <c r="AJ2862">
        <f t="shared" si="183"/>
        <v>3</v>
      </c>
      <c r="AK2862" t="str">
        <f t="shared" si="181"/>
        <v>Central Western Overthrust noWY</v>
      </c>
      <c r="AN2862" t="s">
        <v>724</v>
      </c>
    </row>
    <row r="2863" spans="31:40">
      <c r="AE2863" t="str">
        <f t="shared" si="182"/>
        <v>UtahGreat Basin Province1</v>
      </c>
      <c r="AF2863" t="str">
        <f t="shared" si="180"/>
        <v>Utah</v>
      </c>
      <c r="AG2863" s="100" t="s">
        <v>124</v>
      </c>
      <c r="AH2863" s="100" t="s">
        <v>144</v>
      </c>
      <c r="AI2863" s="100" t="s">
        <v>2195</v>
      </c>
      <c r="AJ2863">
        <f t="shared" si="183"/>
        <v>1</v>
      </c>
      <c r="AK2863" t="str">
        <f t="shared" si="181"/>
        <v>Great Basin Province</v>
      </c>
      <c r="AN2863" t="s">
        <v>724</v>
      </c>
    </row>
    <row r="2864" spans="31:40">
      <c r="AE2864" t="str">
        <f t="shared" si="182"/>
        <v>UtahGreat Basin Province2</v>
      </c>
      <c r="AF2864" t="str">
        <f t="shared" si="180"/>
        <v>Utah</v>
      </c>
      <c r="AG2864" s="100" t="s">
        <v>124</v>
      </c>
      <c r="AH2864" s="100" t="s">
        <v>144</v>
      </c>
      <c r="AI2864" s="100" t="s">
        <v>2202</v>
      </c>
      <c r="AJ2864">
        <f t="shared" si="183"/>
        <v>2</v>
      </c>
      <c r="AK2864" t="str">
        <f t="shared" si="181"/>
        <v>Great Basin Province</v>
      </c>
      <c r="AN2864" t="s">
        <v>724</v>
      </c>
    </row>
    <row r="2865" spans="31:40">
      <c r="AE2865" t="str">
        <f t="shared" si="182"/>
        <v>UtahOverthrust&amp;Wasatch Uplift1</v>
      </c>
      <c r="AF2865" t="str">
        <f t="shared" si="180"/>
        <v>Utah</v>
      </c>
      <c r="AG2865" s="100" t="s">
        <v>124</v>
      </c>
      <c r="AH2865" s="100" t="s">
        <v>190</v>
      </c>
      <c r="AI2865" s="100" t="s">
        <v>2196</v>
      </c>
      <c r="AJ2865">
        <f t="shared" si="183"/>
        <v>1</v>
      </c>
      <c r="AK2865" t="str">
        <f t="shared" si="181"/>
        <v>Overthrust&amp;Wasatch Uplift</v>
      </c>
      <c r="AN2865" t="s">
        <v>724</v>
      </c>
    </row>
    <row r="2866" spans="31:40">
      <c r="AE2866" t="str">
        <f t="shared" si="182"/>
        <v>UtahOverthrust&amp;Wasatch Uplift2</v>
      </c>
      <c r="AF2866" t="str">
        <f t="shared" si="180"/>
        <v>Utah</v>
      </c>
      <c r="AG2866" s="100" t="s">
        <v>124</v>
      </c>
      <c r="AH2866" s="100" t="s">
        <v>190</v>
      </c>
      <c r="AI2866" s="100" t="s">
        <v>1198</v>
      </c>
      <c r="AJ2866">
        <f t="shared" si="183"/>
        <v>2</v>
      </c>
      <c r="AK2866" t="str">
        <f t="shared" si="181"/>
        <v>Overthrust&amp;Wasatch Uplift</v>
      </c>
      <c r="AN2866" t="s">
        <v>724</v>
      </c>
    </row>
    <row r="2867" spans="31:40">
      <c r="AE2867" t="str">
        <f t="shared" si="182"/>
        <v>UtahOverthrust&amp;Wasatch Uplift3</v>
      </c>
      <c r="AF2867" t="str">
        <f t="shared" si="180"/>
        <v>Utah</v>
      </c>
      <c r="AG2867" s="100" t="s">
        <v>124</v>
      </c>
      <c r="AH2867" s="100" t="s">
        <v>190</v>
      </c>
      <c r="AI2867" s="100" t="s">
        <v>2199</v>
      </c>
      <c r="AJ2867">
        <f t="shared" si="183"/>
        <v>3</v>
      </c>
      <c r="AK2867" t="str">
        <f t="shared" si="181"/>
        <v>Overthrust&amp;Wasatch Uplift</v>
      </c>
      <c r="AN2867" t="s">
        <v>724</v>
      </c>
    </row>
    <row r="2868" spans="31:40">
      <c r="AE2868" t="str">
        <f t="shared" si="182"/>
        <v>UtahOverthrust&amp;Wasatch Uplift4</v>
      </c>
      <c r="AF2868" t="str">
        <f t="shared" si="180"/>
        <v>Utah</v>
      </c>
      <c r="AG2868" s="100" t="s">
        <v>124</v>
      </c>
      <c r="AH2868" s="100" t="s">
        <v>190</v>
      </c>
      <c r="AI2868" s="100" t="s">
        <v>2201</v>
      </c>
      <c r="AJ2868">
        <f t="shared" si="183"/>
        <v>4</v>
      </c>
      <c r="AK2868" t="str">
        <f t="shared" si="181"/>
        <v>Overthrust&amp;Wasatch Uplift</v>
      </c>
      <c r="AN2868" t="s">
        <v>724</v>
      </c>
    </row>
    <row r="2869" spans="31:40">
      <c r="AE2869" t="str">
        <f t="shared" si="182"/>
        <v>UtahOverthrust&amp;Wasatch Uplift5</v>
      </c>
      <c r="AF2869" t="str">
        <f t="shared" si="180"/>
        <v>Utah</v>
      </c>
      <c r="AG2869" s="100" t="s">
        <v>124</v>
      </c>
      <c r="AH2869" s="100" t="s">
        <v>190</v>
      </c>
      <c r="AI2869" s="100" t="s">
        <v>391</v>
      </c>
      <c r="AJ2869">
        <f t="shared" si="183"/>
        <v>5</v>
      </c>
      <c r="AK2869" t="str">
        <f t="shared" si="181"/>
        <v>Overthrust&amp;Wasatch Uplift</v>
      </c>
      <c r="AN2869" t="s">
        <v>724</v>
      </c>
    </row>
    <row r="2870" spans="31:40">
      <c r="AE2870" t="str">
        <f t="shared" si="182"/>
        <v>UtahOverthrust&amp;Wasatch Uplift6</v>
      </c>
      <c r="AF2870" t="str">
        <f t="shared" si="180"/>
        <v>Utah</v>
      </c>
      <c r="AG2870" s="100" t="s">
        <v>124</v>
      </c>
      <c r="AH2870" s="100" t="s">
        <v>190</v>
      </c>
      <c r="AI2870" s="100" t="s">
        <v>392</v>
      </c>
      <c r="AJ2870">
        <f t="shared" si="183"/>
        <v>6</v>
      </c>
      <c r="AK2870" t="str">
        <f t="shared" si="181"/>
        <v>Overthrust&amp;Wasatch Uplift</v>
      </c>
      <c r="AN2870" t="s">
        <v>724</v>
      </c>
    </row>
    <row r="2871" spans="31:40">
      <c r="AE2871" t="str">
        <f t="shared" si="182"/>
        <v>UtahOverthrust&amp;Wasatch Uplift7</v>
      </c>
      <c r="AF2871" t="str">
        <f t="shared" si="180"/>
        <v>Utah</v>
      </c>
      <c r="AG2871" s="100" t="s">
        <v>124</v>
      </c>
      <c r="AH2871" s="100" t="s">
        <v>190</v>
      </c>
      <c r="AI2871" s="100" t="s">
        <v>2204</v>
      </c>
      <c r="AJ2871">
        <f t="shared" si="183"/>
        <v>7</v>
      </c>
      <c r="AK2871" t="str">
        <f t="shared" si="181"/>
        <v>Overthrust&amp;Wasatch Uplift</v>
      </c>
      <c r="AN2871" t="s">
        <v>724</v>
      </c>
    </row>
    <row r="2872" spans="31:40">
      <c r="AE2872" t="str">
        <f t="shared" si="182"/>
        <v>UtahParadox1</v>
      </c>
      <c r="AF2872" t="str">
        <f t="shared" si="180"/>
        <v>Utah</v>
      </c>
      <c r="AG2872" s="100" t="s">
        <v>124</v>
      </c>
      <c r="AH2872" s="100" t="s">
        <v>636</v>
      </c>
      <c r="AI2872" s="100" t="s">
        <v>393</v>
      </c>
      <c r="AJ2872">
        <f t="shared" si="183"/>
        <v>1</v>
      </c>
      <c r="AK2872" t="str">
        <f t="shared" si="181"/>
        <v>Paradox</v>
      </c>
      <c r="AN2872" t="s">
        <v>724</v>
      </c>
    </row>
    <row r="2873" spans="31:40">
      <c r="AE2873" t="str">
        <f t="shared" si="182"/>
        <v>UtahParadox2</v>
      </c>
      <c r="AF2873" t="str">
        <f t="shared" si="180"/>
        <v>Utah</v>
      </c>
      <c r="AG2873" s="100" t="s">
        <v>124</v>
      </c>
      <c r="AH2873" s="100" t="s">
        <v>636</v>
      </c>
      <c r="AI2873" s="100" t="s">
        <v>287</v>
      </c>
      <c r="AJ2873">
        <f t="shared" si="183"/>
        <v>2</v>
      </c>
      <c r="AK2873" t="str">
        <f t="shared" si="181"/>
        <v>Paradox</v>
      </c>
      <c r="AN2873" t="s">
        <v>724</v>
      </c>
    </row>
    <row r="2874" spans="31:40">
      <c r="AE2874" t="str">
        <f t="shared" si="182"/>
        <v>UtahParadox3</v>
      </c>
      <c r="AF2874" t="str">
        <f t="shared" si="180"/>
        <v>Utah</v>
      </c>
      <c r="AG2874" s="100" t="s">
        <v>124</v>
      </c>
      <c r="AH2874" s="100" t="s">
        <v>636</v>
      </c>
      <c r="AI2874" s="100" t="s">
        <v>280</v>
      </c>
      <c r="AJ2874">
        <f t="shared" si="183"/>
        <v>3</v>
      </c>
      <c r="AK2874" t="str">
        <f t="shared" si="181"/>
        <v>Paradox</v>
      </c>
      <c r="AN2874" t="s">
        <v>724</v>
      </c>
    </row>
    <row r="2875" spans="31:40">
      <c r="AE2875" t="str">
        <f t="shared" si="182"/>
        <v>UtahParadox4</v>
      </c>
      <c r="AF2875" t="str">
        <f t="shared" si="180"/>
        <v>Utah</v>
      </c>
      <c r="AG2875" s="100" t="s">
        <v>124</v>
      </c>
      <c r="AH2875" s="100" t="s">
        <v>636</v>
      </c>
      <c r="AI2875" s="100" t="s">
        <v>166</v>
      </c>
      <c r="AJ2875">
        <f t="shared" si="183"/>
        <v>4</v>
      </c>
      <c r="AK2875" t="str">
        <f t="shared" si="181"/>
        <v>Paradox</v>
      </c>
      <c r="AN2875" t="s">
        <v>724</v>
      </c>
    </row>
    <row r="2876" spans="31:40">
      <c r="AE2876" t="str">
        <f t="shared" si="182"/>
        <v>UtahParadox5</v>
      </c>
      <c r="AF2876" t="str">
        <f t="shared" si="180"/>
        <v>Utah</v>
      </c>
      <c r="AG2876" s="100" t="s">
        <v>124</v>
      </c>
      <c r="AH2876" s="100" t="s">
        <v>636</v>
      </c>
      <c r="AI2876" s="100" t="s">
        <v>1062</v>
      </c>
      <c r="AJ2876">
        <f t="shared" si="183"/>
        <v>5</v>
      </c>
      <c r="AK2876" t="str">
        <f t="shared" si="181"/>
        <v>Paradox</v>
      </c>
      <c r="AN2876" t="s">
        <v>724</v>
      </c>
    </row>
    <row r="2877" spans="31:40">
      <c r="AE2877" t="str">
        <f t="shared" si="182"/>
        <v>UtahPlateau Sedimentary Prov1</v>
      </c>
      <c r="AF2877" t="str">
        <f t="shared" si="180"/>
        <v>Utah</v>
      </c>
      <c r="AG2877" s="100" t="s">
        <v>124</v>
      </c>
      <c r="AH2877" s="100" t="s">
        <v>140</v>
      </c>
      <c r="AI2877" s="100" t="s">
        <v>1117</v>
      </c>
      <c r="AJ2877">
        <f t="shared" si="183"/>
        <v>1</v>
      </c>
      <c r="AK2877" t="str">
        <f t="shared" si="181"/>
        <v>Plateau Sedimentary Prov</v>
      </c>
      <c r="AN2877" t="s">
        <v>724</v>
      </c>
    </row>
    <row r="2878" spans="31:40">
      <c r="AE2878" t="str">
        <f t="shared" si="182"/>
        <v>UtahSouth Western Overthrust1</v>
      </c>
      <c r="AF2878" t="str">
        <f t="shared" si="180"/>
        <v>Utah</v>
      </c>
      <c r="AG2878" s="100" t="s">
        <v>124</v>
      </c>
      <c r="AH2878" s="100" t="s">
        <v>186</v>
      </c>
      <c r="AI2878" s="100" t="s">
        <v>1865</v>
      </c>
      <c r="AJ2878">
        <f t="shared" si="183"/>
        <v>1</v>
      </c>
      <c r="AK2878" t="str">
        <f t="shared" si="181"/>
        <v>South Western Overthrust</v>
      </c>
      <c r="AN2878" t="s">
        <v>724</v>
      </c>
    </row>
    <row r="2879" spans="31:40">
      <c r="AE2879" t="str">
        <f t="shared" si="182"/>
        <v>UtahSouth Western Overthrust2</v>
      </c>
      <c r="AF2879" t="str">
        <f t="shared" si="180"/>
        <v>Utah</v>
      </c>
      <c r="AG2879" s="100" t="s">
        <v>124</v>
      </c>
      <c r="AH2879" s="100" t="s">
        <v>186</v>
      </c>
      <c r="AI2879" s="100" t="s">
        <v>1464</v>
      </c>
      <c r="AJ2879">
        <f t="shared" si="183"/>
        <v>2</v>
      </c>
      <c r="AK2879" t="str">
        <f t="shared" si="181"/>
        <v>South Western Overthrust</v>
      </c>
      <c r="AN2879" t="s">
        <v>724</v>
      </c>
    </row>
    <row r="2880" spans="31:40">
      <c r="AE2880" t="str">
        <f t="shared" si="182"/>
        <v>UtahSouth Western Overthrust3</v>
      </c>
      <c r="AF2880" t="str">
        <f t="shared" si="180"/>
        <v>Utah</v>
      </c>
      <c r="AG2880" s="100" t="s">
        <v>124</v>
      </c>
      <c r="AH2880" s="100" t="s">
        <v>186</v>
      </c>
      <c r="AI2880" s="100" t="s">
        <v>2197</v>
      </c>
      <c r="AJ2880">
        <f t="shared" si="183"/>
        <v>3</v>
      </c>
      <c r="AK2880" t="str">
        <f t="shared" si="181"/>
        <v>South Western Overthrust</v>
      </c>
      <c r="AN2880" t="s">
        <v>724</v>
      </c>
    </row>
    <row r="2881" spans="31:40">
      <c r="AE2881" t="str">
        <f t="shared" si="182"/>
        <v>UtahSouth Western Overthrust4</v>
      </c>
      <c r="AF2881" t="str">
        <f t="shared" si="180"/>
        <v>Utah</v>
      </c>
      <c r="AG2881" s="100" t="s">
        <v>124</v>
      </c>
      <c r="AH2881" s="100" t="s">
        <v>186</v>
      </c>
      <c r="AI2881" s="100" t="s">
        <v>2198</v>
      </c>
      <c r="AJ2881">
        <f t="shared" si="183"/>
        <v>4</v>
      </c>
      <c r="AK2881" t="str">
        <f t="shared" si="181"/>
        <v>South Western Overthrust</v>
      </c>
      <c r="AN2881" t="s">
        <v>724</v>
      </c>
    </row>
    <row r="2882" spans="31:40">
      <c r="AE2882" t="str">
        <f t="shared" si="182"/>
        <v>UtahSouth Western Overthrust5</v>
      </c>
      <c r="AF2882" t="str">
        <f t="shared" ref="AF2882:AF2945" si="184">IFERROR(VLOOKUP(AG2882,$Z$4:$AA$17,2,FALSE),"Not included")</f>
        <v>Utah</v>
      </c>
      <c r="AG2882" s="100" t="s">
        <v>124</v>
      </c>
      <c r="AH2882" s="100" t="s">
        <v>186</v>
      </c>
      <c r="AI2882" s="100" t="s">
        <v>103</v>
      </c>
      <c r="AJ2882">
        <f t="shared" si="183"/>
        <v>5</v>
      </c>
      <c r="AK2882" t="str">
        <f t="shared" ref="AK2882:AK2945" si="185">IF(AF2882="Not included","Not Include",VLOOKUP(AH2882,$AN$3:$AQ$104,3,FALSE))</f>
        <v>South Western Overthrust</v>
      </c>
      <c r="AN2882" t="s">
        <v>724</v>
      </c>
    </row>
    <row r="2883" spans="31:40">
      <c r="AE2883" t="str">
        <f t="shared" ref="AE2883:AE2946" si="186">AF2883&amp;AK2883&amp;AJ2883</f>
        <v>UtahSouth Western Overthrust6</v>
      </c>
      <c r="AF2883" t="str">
        <f t="shared" si="184"/>
        <v>Utah</v>
      </c>
      <c r="AG2883" s="100" t="s">
        <v>124</v>
      </c>
      <c r="AH2883" s="100" t="s">
        <v>186</v>
      </c>
      <c r="AI2883" s="100" t="s">
        <v>111</v>
      </c>
      <c r="AJ2883">
        <f t="shared" ref="AJ2883:AJ2946" si="187">IF(AND(AG2883=AG2882,AH2883=AH2882),AJ2882+1,1)</f>
        <v>6</v>
      </c>
      <c r="AK2883" t="str">
        <f t="shared" si="185"/>
        <v>South Western Overthrust</v>
      </c>
      <c r="AN2883" t="s">
        <v>724</v>
      </c>
    </row>
    <row r="2884" spans="31:40">
      <c r="AE2884" t="str">
        <f t="shared" si="186"/>
        <v>UtahUinta1</v>
      </c>
      <c r="AF2884" t="str">
        <f t="shared" si="184"/>
        <v>Utah</v>
      </c>
      <c r="AG2884" s="100" t="s">
        <v>124</v>
      </c>
      <c r="AH2884" s="100" t="s">
        <v>642</v>
      </c>
      <c r="AI2884" s="100" t="s">
        <v>306</v>
      </c>
      <c r="AJ2884">
        <f t="shared" si="187"/>
        <v>1</v>
      </c>
      <c r="AK2884" t="str">
        <f t="shared" si="185"/>
        <v>Uinta</v>
      </c>
      <c r="AN2884" t="s">
        <v>724</v>
      </c>
    </row>
    <row r="2885" spans="31:40">
      <c r="AE2885" t="str">
        <f t="shared" si="186"/>
        <v>UtahUinta2</v>
      </c>
      <c r="AF2885" t="str">
        <f t="shared" si="184"/>
        <v>Utah</v>
      </c>
      <c r="AG2885" s="100" t="s">
        <v>124</v>
      </c>
      <c r="AH2885" s="100" t="s">
        <v>642</v>
      </c>
      <c r="AI2885" s="100" t="s">
        <v>394</v>
      </c>
      <c r="AJ2885">
        <f t="shared" si="187"/>
        <v>2</v>
      </c>
      <c r="AK2885" t="str">
        <f t="shared" si="185"/>
        <v>Uinta</v>
      </c>
      <c r="AN2885" t="s">
        <v>724</v>
      </c>
    </row>
    <row r="2886" spans="31:40">
      <c r="AE2886" t="str">
        <f t="shared" si="186"/>
        <v>UtahUinta3</v>
      </c>
      <c r="AF2886" t="str">
        <f t="shared" si="184"/>
        <v>Utah</v>
      </c>
      <c r="AG2886" s="100" t="s">
        <v>124</v>
      </c>
      <c r="AH2886" s="100" t="s">
        <v>642</v>
      </c>
      <c r="AI2886" s="100" t="s">
        <v>395</v>
      </c>
      <c r="AJ2886">
        <f t="shared" si="187"/>
        <v>3</v>
      </c>
      <c r="AK2886" t="str">
        <f t="shared" si="185"/>
        <v>Uinta</v>
      </c>
      <c r="AN2886" t="s">
        <v>724</v>
      </c>
    </row>
    <row r="2887" spans="31:40">
      <c r="AE2887" t="str">
        <f t="shared" si="186"/>
        <v>UtahUinta4</v>
      </c>
      <c r="AF2887" t="str">
        <f t="shared" si="184"/>
        <v>Utah</v>
      </c>
      <c r="AG2887" s="100" t="s">
        <v>124</v>
      </c>
      <c r="AH2887" s="100" t="s">
        <v>642</v>
      </c>
      <c r="AI2887" s="100" t="s">
        <v>396</v>
      </c>
      <c r="AJ2887">
        <f t="shared" si="187"/>
        <v>4</v>
      </c>
      <c r="AK2887" t="str">
        <f t="shared" si="185"/>
        <v>Uinta</v>
      </c>
      <c r="AN2887" t="s">
        <v>724</v>
      </c>
    </row>
    <row r="2888" spans="31:40">
      <c r="AE2888" t="str">
        <f t="shared" si="186"/>
        <v>UtahUinta5</v>
      </c>
      <c r="AF2888" t="str">
        <f t="shared" si="184"/>
        <v>Utah</v>
      </c>
      <c r="AG2888" s="100" t="s">
        <v>124</v>
      </c>
      <c r="AH2888" s="100" t="s">
        <v>642</v>
      </c>
      <c r="AI2888" s="100" t="s">
        <v>2203</v>
      </c>
      <c r="AJ2888">
        <f t="shared" si="187"/>
        <v>5</v>
      </c>
      <c r="AK2888" t="str">
        <f t="shared" si="185"/>
        <v>Uinta</v>
      </c>
      <c r="AN2888" t="s">
        <v>724</v>
      </c>
    </row>
    <row r="2889" spans="31:40">
      <c r="AE2889" t="str">
        <f t="shared" si="186"/>
        <v>Not includedNot Include1</v>
      </c>
      <c r="AF2889" t="str">
        <f t="shared" si="184"/>
        <v>Not included</v>
      </c>
      <c r="AG2889" s="100" t="s">
        <v>489</v>
      </c>
      <c r="AH2889" s="100" t="s">
        <v>1304</v>
      </c>
      <c r="AI2889" s="100" t="s">
        <v>2259</v>
      </c>
      <c r="AJ2889">
        <f t="shared" si="187"/>
        <v>1</v>
      </c>
      <c r="AK2889" t="str">
        <f t="shared" si="185"/>
        <v>Not Include</v>
      </c>
      <c r="AN2889" t="s">
        <v>724</v>
      </c>
    </row>
    <row r="2890" spans="31:40">
      <c r="AE2890" t="str">
        <f t="shared" si="186"/>
        <v>Not includedNot Include2</v>
      </c>
      <c r="AF2890" t="str">
        <f t="shared" si="184"/>
        <v>Not included</v>
      </c>
      <c r="AG2890" s="100" t="s">
        <v>489</v>
      </c>
      <c r="AH2890" s="100" t="s">
        <v>1304</v>
      </c>
      <c r="AI2890" s="100" t="s">
        <v>2260</v>
      </c>
      <c r="AJ2890">
        <f t="shared" si="187"/>
        <v>2</v>
      </c>
      <c r="AK2890" t="str">
        <f t="shared" si="185"/>
        <v>Not Include</v>
      </c>
      <c r="AN2890" t="s">
        <v>724</v>
      </c>
    </row>
    <row r="2891" spans="31:40">
      <c r="AE2891" t="str">
        <f t="shared" si="186"/>
        <v>Not includedNot Include3</v>
      </c>
      <c r="AF2891" t="str">
        <f t="shared" si="184"/>
        <v>Not included</v>
      </c>
      <c r="AG2891" s="100" t="s">
        <v>489</v>
      </c>
      <c r="AH2891" s="100" t="s">
        <v>1304</v>
      </c>
      <c r="AI2891" s="100" t="s">
        <v>2264</v>
      </c>
      <c r="AJ2891">
        <f t="shared" si="187"/>
        <v>3</v>
      </c>
      <c r="AK2891" t="str">
        <f t="shared" si="185"/>
        <v>Not Include</v>
      </c>
      <c r="AN2891" t="s">
        <v>724</v>
      </c>
    </row>
    <row r="2892" spans="31:40">
      <c r="AE2892" t="str">
        <f t="shared" si="186"/>
        <v>Not includedNot Include4</v>
      </c>
      <c r="AF2892" t="str">
        <f t="shared" si="184"/>
        <v>Not included</v>
      </c>
      <c r="AG2892" s="100" t="s">
        <v>489</v>
      </c>
      <c r="AH2892" s="100" t="s">
        <v>1304</v>
      </c>
      <c r="AI2892" s="100" t="s">
        <v>2273</v>
      </c>
      <c r="AJ2892">
        <f t="shared" si="187"/>
        <v>4</v>
      </c>
      <c r="AK2892" t="str">
        <f t="shared" si="185"/>
        <v>Not Include</v>
      </c>
      <c r="AN2892" t="s">
        <v>724</v>
      </c>
    </row>
    <row r="2893" spans="31:40">
      <c r="AE2893" t="str">
        <f t="shared" si="186"/>
        <v>Not includedNot Include5</v>
      </c>
      <c r="AF2893" t="str">
        <f t="shared" si="184"/>
        <v>Not included</v>
      </c>
      <c r="AG2893" s="100" t="s">
        <v>489</v>
      </c>
      <c r="AH2893" s="100" t="s">
        <v>1304</v>
      </c>
      <c r="AI2893" s="100" t="s">
        <v>2282</v>
      </c>
      <c r="AJ2893">
        <f t="shared" si="187"/>
        <v>5</v>
      </c>
      <c r="AK2893" t="str">
        <f t="shared" si="185"/>
        <v>Not Include</v>
      </c>
      <c r="AN2893" t="s">
        <v>724</v>
      </c>
    </row>
    <row r="2894" spans="31:40">
      <c r="AE2894" t="str">
        <f t="shared" si="186"/>
        <v>Not includedNot Include6</v>
      </c>
      <c r="AF2894" t="str">
        <f t="shared" si="184"/>
        <v>Not included</v>
      </c>
      <c r="AG2894" s="100" t="s">
        <v>489</v>
      </c>
      <c r="AH2894" s="100" t="s">
        <v>1304</v>
      </c>
      <c r="AI2894" s="100" t="s">
        <v>2286</v>
      </c>
      <c r="AJ2894">
        <f t="shared" si="187"/>
        <v>6</v>
      </c>
      <c r="AK2894" t="str">
        <f t="shared" si="185"/>
        <v>Not Include</v>
      </c>
      <c r="AN2894" t="s">
        <v>724</v>
      </c>
    </row>
    <row r="2895" spans="31:40">
      <c r="AE2895" t="str">
        <f t="shared" si="186"/>
        <v>Not includedNot Include7</v>
      </c>
      <c r="AF2895" t="str">
        <f t="shared" si="184"/>
        <v>Not included</v>
      </c>
      <c r="AG2895" s="100" t="s">
        <v>489</v>
      </c>
      <c r="AH2895" s="100" t="s">
        <v>1304</v>
      </c>
      <c r="AI2895" s="100" t="s">
        <v>2290</v>
      </c>
      <c r="AJ2895">
        <f t="shared" si="187"/>
        <v>7</v>
      </c>
      <c r="AK2895" t="str">
        <f t="shared" si="185"/>
        <v>Not Include</v>
      </c>
      <c r="AN2895" t="s">
        <v>724</v>
      </c>
    </row>
    <row r="2896" spans="31:40">
      <c r="AE2896" t="str">
        <f t="shared" si="186"/>
        <v>Not includedNot Include8</v>
      </c>
      <c r="AF2896" t="str">
        <f t="shared" si="184"/>
        <v>Not included</v>
      </c>
      <c r="AG2896" s="100" t="s">
        <v>489</v>
      </c>
      <c r="AH2896" s="100" t="s">
        <v>1304</v>
      </c>
      <c r="AI2896" s="100" t="s">
        <v>2295</v>
      </c>
      <c r="AJ2896">
        <f t="shared" si="187"/>
        <v>8</v>
      </c>
      <c r="AK2896" t="str">
        <f t="shared" si="185"/>
        <v>Not Include</v>
      </c>
      <c r="AN2896" t="s">
        <v>724</v>
      </c>
    </row>
    <row r="2897" spans="31:40">
      <c r="AE2897" t="str">
        <f t="shared" si="186"/>
        <v>Not includedNot Include1</v>
      </c>
      <c r="AF2897" t="str">
        <f t="shared" si="184"/>
        <v>Not included</v>
      </c>
      <c r="AG2897" s="100" t="s">
        <v>489</v>
      </c>
      <c r="AH2897" s="100" t="s">
        <v>733</v>
      </c>
      <c r="AI2897" s="100" t="s">
        <v>1746</v>
      </c>
      <c r="AJ2897">
        <f t="shared" si="187"/>
        <v>1</v>
      </c>
      <c r="AK2897" t="str">
        <f t="shared" si="185"/>
        <v>Not Include</v>
      </c>
      <c r="AN2897" t="s">
        <v>724</v>
      </c>
    </row>
    <row r="2898" spans="31:40">
      <c r="AE2898" t="str">
        <f t="shared" si="186"/>
        <v>Not includedNot Include2</v>
      </c>
      <c r="AF2898" t="str">
        <f t="shared" si="184"/>
        <v>Not included</v>
      </c>
      <c r="AG2898" s="100" t="s">
        <v>489</v>
      </c>
      <c r="AH2898" s="100" t="s">
        <v>733</v>
      </c>
      <c r="AI2898" s="100" t="s">
        <v>2219</v>
      </c>
      <c r="AJ2898">
        <f t="shared" si="187"/>
        <v>2</v>
      </c>
      <c r="AK2898" t="str">
        <f t="shared" si="185"/>
        <v>Not Include</v>
      </c>
      <c r="AN2898" t="s">
        <v>724</v>
      </c>
    </row>
    <row r="2899" spans="31:40">
      <c r="AE2899" t="str">
        <f t="shared" si="186"/>
        <v>Not includedNot Include3</v>
      </c>
      <c r="AF2899" t="str">
        <f t="shared" si="184"/>
        <v>Not included</v>
      </c>
      <c r="AG2899" s="100" t="s">
        <v>489</v>
      </c>
      <c r="AH2899" s="100" t="s">
        <v>733</v>
      </c>
      <c r="AI2899" s="100" t="s">
        <v>1301</v>
      </c>
      <c r="AJ2899">
        <f t="shared" si="187"/>
        <v>3</v>
      </c>
      <c r="AK2899" t="str">
        <f t="shared" si="185"/>
        <v>Not Include</v>
      </c>
      <c r="AN2899" t="s">
        <v>724</v>
      </c>
    </row>
    <row r="2900" spans="31:40">
      <c r="AE2900" t="str">
        <f t="shared" si="186"/>
        <v>Not includedNot Include4</v>
      </c>
      <c r="AF2900" t="str">
        <f t="shared" si="184"/>
        <v>Not included</v>
      </c>
      <c r="AG2900" s="100" t="s">
        <v>489</v>
      </c>
      <c r="AH2900" s="100" t="s">
        <v>733</v>
      </c>
      <c r="AI2900" s="100" t="s">
        <v>2220</v>
      </c>
      <c r="AJ2900">
        <f t="shared" si="187"/>
        <v>4</v>
      </c>
      <c r="AK2900" t="str">
        <f t="shared" si="185"/>
        <v>Not Include</v>
      </c>
      <c r="AN2900" t="s">
        <v>724</v>
      </c>
    </row>
    <row r="2901" spans="31:40">
      <c r="AE2901" t="str">
        <f t="shared" si="186"/>
        <v>Not includedNot Include5</v>
      </c>
      <c r="AF2901" t="str">
        <f t="shared" si="184"/>
        <v>Not included</v>
      </c>
      <c r="AG2901" s="100" t="s">
        <v>489</v>
      </c>
      <c r="AH2901" s="100" t="s">
        <v>733</v>
      </c>
      <c r="AI2901" s="100" t="s">
        <v>2221</v>
      </c>
      <c r="AJ2901">
        <f t="shared" si="187"/>
        <v>5</v>
      </c>
      <c r="AK2901" t="str">
        <f t="shared" si="185"/>
        <v>Not Include</v>
      </c>
      <c r="AN2901" t="s">
        <v>724</v>
      </c>
    </row>
    <row r="2902" spans="31:40">
      <c r="AE2902" t="str">
        <f t="shared" si="186"/>
        <v>Not includedNot Include6</v>
      </c>
      <c r="AF2902" t="str">
        <f t="shared" si="184"/>
        <v>Not included</v>
      </c>
      <c r="AG2902" s="100" t="s">
        <v>489</v>
      </c>
      <c r="AH2902" s="100" t="s">
        <v>733</v>
      </c>
      <c r="AI2902" s="100" t="s">
        <v>1193</v>
      </c>
      <c r="AJ2902">
        <f t="shared" si="187"/>
        <v>6</v>
      </c>
      <c r="AK2902" t="str">
        <f t="shared" si="185"/>
        <v>Not Include</v>
      </c>
      <c r="AN2902" t="s">
        <v>724</v>
      </c>
    </row>
    <row r="2903" spans="31:40">
      <c r="AE2903" t="str">
        <f t="shared" si="186"/>
        <v>Not includedNot Include7</v>
      </c>
      <c r="AF2903" t="str">
        <f t="shared" si="184"/>
        <v>Not included</v>
      </c>
      <c r="AG2903" s="100" t="s">
        <v>489</v>
      </c>
      <c r="AH2903" s="100" t="s">
        <v>733</v>
      </c>
      <c r="AI2903" s="100" t="s">
        <v>743</v>
      </c>
      <c r="AJ2903">
        <f t="shared" si="187"/>
        <v>7</v>
      </c>
      <c r="AK2903" t="str">
        <f t="shared" si="185"/>
        <v>Not Include</v>
      </c>
      <c r="AN2903" t="s">
        <v>724</v>
      </c>
    </row>
    <row r="2904" spans="31:40">
      <c r="AE2904" t="str">
        <f t="shared" si="186"/>
        <v>Not includedNot Include8</v>
      </c>
      <c r="AF2904" t="str">
        <f t="shared" si="184"/>
        <v>Not included</v>
      </c>
      <c r="AG2904" s="100" t="s">
        <v>489</v>
      </c>
      <c r="AH2904" s="100" t="s">
        <v>733</v>
      </c>
      <c r="AI2904" s="100" t="s">
        <v>1872</v>
      </c>
      <c r="AJ2904">
        <f t="shared" si="187"/>
        <v>8</v>
      </c>
      <c r="AK2904" t="str">
        <f t="shared" si="185"/>
        <v>Not Include</v>
      </c>
      <c r="AN2904" t="s">
        <v>724</v>
      </c>
    </row>
    <row r="2905" spans="31:40">
      <c r="AE2905" t="str">
        <f t="shared" si="186"/>
        <v>Not includedNot Include9</v>
      </c>
      <c r="AF2905" t="str">
        <f t="shared" si="184"/>
        <v>Not included</v>
      </c>
      <c r="AG2905" s="100" t="s">
        <v>489</v>
      </c>
      <c r="AH2905" s="100" t="s">
        <v>733</v>
      </c>
      <c r="AI2905" s="100" t="s">
        <v>2225</v>
      </c>
      <c r="AJ2905">
        <f t="shared" si="187"/>
        <v>9</v>
      </c>
      <c r="AK2905" t="str">
        <f t="shared" si="185"/>
        <v>Not Include</v>
      </c>
      <c r="AN2905" t="s">
        <v>724</v>
      </c>
    </row>
    <row r="2906" spans="31:40">
      <c r="AE2906" t="str">
        <f t="shared" si="186"/>
        <v>Not includedNot Include10</v>
      </c>
      <c r="AF2906" t="str">
        <f t="shared" si="184"/>
        <v>Not included</v>
      </c>
      <c r="AG2906" s="100" t="s">
        <v>489</v>
      </c>
      <c r="AH2906" s="100" t="s">
        <v>733</v>
      </c>
      <c r="AI2906" s="100" t="s">
        <v>1419</v>
      </c>
      <c r="AJ2906">
        <f t="shared" si="187"/>
        <v>10</v>
      </c>
      <c r="AK2906" t="str">
        <f t="shared" si="185"/>
        <v>Not Include</v>
      </c>
      <c r="AN2906" t="s">
        <v>724</v>
      </c>
    </row>
    <row r="2907" spans="31:40">
      <c r="AE2907" t="str">
        <f t="shared" si="186"/>
        <v>Not includedNot Include11</v>
      </c>
      <c r="AF2907" t="str">
        <f t="shared" si="184"/>
        <v>Not included</v>
      </c>
      <c r="AG2907" s="100" t="s">
        <v>489</v>
      </c>
      <c r="AH2907" s="100" t="s">
        <v>733</v>
      </c>
      <c r="AI2907" s="100" t="s">
        <v>2018</v>
      </c>
      <c r="AJ2907">
        <f t="shared" si="187"/>
        <v>11</v>
      </c>
      <c r="AK2907" t="str">
        <f t="shared" si="185"/>
        <v>Not Include</v>
      </c>
      <c r="AN2907" t="s">
        <v>724</v>
      </c>
    </row>
    <row r="2908" spans="31:40">
      <c r="AE2908" t="str">
        <f t="shared" si="186"/>
        <v>Not includedNot Include12</v>
      </c>
      <c r="AF2908" t="str">
        <f t="shared" si="184"/>
        <v>Not included</v>
      </c>
      <c r="AG2908" s="100" t="s">
        <v>489</v>
      </c>
      <c r="AH2908" s="100" t="s">
        <v>733</v>
      </c>
      <c r="AI2908" s="100" t="s">
        <v>1843</v>
      </c>
      <c r="AJ2908">
        <f t="shared" si="187"/>
        <v>12</v>
      </c>
      <c r="AK2908" t="str">
        <f t="shared" si="185"/>
        <v>Not Include</v>
      </c>
      <c r="AN2908" t="s">
        <v>724</v>
      </c>
    </row>
    <row r="2909" spans="31:40">
      <c r="AE2909" t="str">
        <f t="shared" si="186"/>
        <v>Not includedNot Include13</v>
      </c>
      <c r="AF2909" t="str">
        <f t="shared" si="184"/>
        <v>Not included</v>
      </c>
      <c r="AG2909" s="100" t="s">
        <v>489</v>
      </c>
      <c r="AH2909" s="100" t="s">
        <v>733</v>
      </c>
      <c r="AI2909" s="100" t="s">
        <v>770</v>
      </c>
      <c r="AJ2909">
        <f t="shared" si="187"/>
        <v>13</v>
      </c>
      <c r="AK2909" t="str">
        <f t="shared" si="185"/>
        <v>Not Include</v>
      </c>
      <c r="AN2909" t="s">
        <v>724</v>
      </c>
    </row>
    <row r="2910" spans="31:40">
      <c r="AE2910" t="str">
        <f t="shared" si="186"/>
        <v>Not includedNot Include14</v>
      </c>
      <c r="AF2910" t="str">
        <f t="shared" si="184"/>
        <v>Not included</v>
      </c>
      <c r="AG2910" s="100" t="s">
        <v>489</v>
      </c>
      <c r="AH2910" s="100" t="s">
        <v>733</v>
      </c>
      <c r="AI2910" s="100" t="s">
        <v>780</v>
      </c>
      <c r="AJ2910">
        <f t="shared" si="187"/>
        <v>14</v>
      </c>
      <c r="AK2910" t="str">
        <f t="shared" si="185"/>
        <v>Not Include</v>
      </c>
      <c r="AN2910" t="s">
        <v>724</v>
      </c>
    </row>
    <row r="2911" spans="31:40">
      <c r="AE2911" t="str">
        <f t="shared" si="186"/>
        <v>Not includedNot Include15</v>
      </c>
      <c r="AF2911" t="str">
        <f t="shared" si="184"/>
        <v>Not included</v>
      </c>
      <c r="AG2911" s="100" t="s">
        <v>489</v>
      </c>
      <c r="AH2911" s="100" t="s">
        <v>733</v>
      </c>
      <c r="AI2911" s="100" t="s">
        <v>1216</v>
      </c>
      <c r="AJ2911">
        <f t="shared" si="187"/>
        <v>15</v>
      </c>
      <c r="AK2911" t="str">
        <f t="shared" si="185"/>
        <v>Not Include</v>
      </c>
      <c r="AN2911" t="s">
        <v>724</v>
      </c>
    </row>
    <row r="2912" spans="31:40">
      <c r="AE2912" t="str">
        <f t="shared" si="186"/>
        <v>Not includedNot Include16</v>
      </c>
      <c r="AF2912" t="str">
        <f t="shared" si="184"/>
        <v>Not included</v>
      </c>
      <c r="AG2912" s="100" t="s">
        <v>489</v>
      </c>
      <c r="AH2912" s="100" t="s">
        <v>733</v>
      </c>
      <c r="AI2912" s="100" t="s">
        <v>861</v>
      </c>
      <c r="AJ2912">
        <f t="shared" si="187"/>
        <v>16</v>
      </c>
      <c r="AK2912" t="str">
        <f t="shared" si="185"/>
        <v>Not Include</v>
      </c>
      <c r="AN2912" t="s">
        <v>724</v>
      </c>
    </row>
    <row r="2913" spans="31:40">
      <c r="AE2913" t="str">
        <f t="shared" si="186"/>
        <v>Not includedNot Include17</v>
      </c>
      <c r="AF2913" t="str">
        <f t="shared" si="184"/>
        <v>Not included</v>
      </c>
      <c r="AG2913" s="100" t="s">
        <v>489</v>
      </c>
      <c r="AH2913" s="100" t="s">
        <v>733</v>
      </c>
      <c r="AI2913" s="100" t="s">
        <v>2251</v>
      </c>
      <c r="AJ2913">
        <f t="shared" si="187"/>
        <v>17</v>
      </c>
      <c r="AK2913" t="str">
        <f t="shared" si="185"/>
        <v>Not Include</v>
      </c>
      <c r="AN2913" t="s">
        <v>724</v>
      </c>
    </row>
    <row r="2914" spans="31:40">
      <c r="AE2914" t="str">
        <f t="shared" si="186"/>
        <v>Not includedNot Include18</v>
      </c>
      <c r="AF2914" t="str">
        <f t="shared" si="184"/>
        <v>Not included</v>
      </c>
      <c r="AG2914" s="100" t="s">
        <v>489</v>
      </c>
      <c r="AH2914" s="100" t="s">
        <v>733</v>
      </c>
      <c r="AI2914" s="100" t="s">
        <v>2288</v>
      </c>
      <c r="AJ2914">
        <f t="shared" si="187"/>
        <v>18</v>
      </c>
      <c r="AK2914" t="str">
        <f t="shared" si="185"/>
        <v>Not Include</v>
      </c>
      <c r="AN2914" t="s">
        <v>724</v>
      </c>
    </row>
    <row r="2915" spans="31:40">
      <c r="AE2915" t="str">
        <f t="shared" si="186"/>
        <v>Not includedNot Include19</v>
      </c>
      <c r="AF2915" t="str">
        <f t="shared" si="184"/>
        <v>Not included</v>
      </c>
      <c r="AG2915" s="100" t="s">
        <v>489</v>
      </c>
      <c r="AH2915" s="100" t="s">
        <v>733</v>
      </c>
      <c r="AI2915" s="100" t="s">
        <v>2252</v>
      </c>
      <c r="AJ2915">
        <f t="shared" si="187"/>
        <v>19</v>
      </c>
      <c r="AK2915" t="str">
        <f t="shared" si="185"/>
        <v>Not Include</v>
      </c>
      <c r="AN2915" t="s">
        <v>724</v>
      </c>
    </row>
    <row r="2916" spans="31:40">
      <c r="AE2916" t="str">
        <f t="shared" si="186"/>
        <v>Not includedNot Include20</v>
      </c>
      <c r="AF2916" t="str">
        <f t="shared" si="184"/>
        <v>Not included</v>
      </c>
      <c r="AG2916" s="100" t="s">
        <v>489</v>
      </c>
      <c r="AH2916" s="100" t="s">
        <v>733</v>
      </c>
      <c r="AI2916" s="100" t="s">
        <v>1692</v>
      </c>
      <c r="AJ2916">
        <f t="shared" si="187"/>
        <v>20</v>
      </c>
      <c r="AK2916" t="str">
        <f t="shared" si="185"/>
        <v>Not Include</v>
      </c>
      <c r="AN2916" t="s">
        <v>724</v>
      </c>
    </row>
    <row r="2917" spans="31:40">
      <c r="AE2917" t="str">
        <f t="shared" si="186"/>
        <v>Not includedNot Include21</v>
      </c>
      <c r="AF2917" t="str">
        <f t="shared" si="184"/>
        <v>Not included</v>
      </c>
      <c r="AG2917" s="100" t="s">
        <v>489</v>
      </c>
      <c r="AH2917" s="100" t="s">
        <v>733</v>
      </c>
      <c r="AI2917" s="100" t="s">
        <v>785</v>
      </c>
      <c r="AJ2917">
        <f t="shared" si="187"/>
        <v>21</v>
      </c>
      <c r="AK2917" t="str">
        <f t="shared" si="185"/>
        <v>Not Include</v>
      </c>
      <c r="AN2917" t="s">
        <v>724</v>
      </c>
    </row>
    <row r="2918" spans="31:40">
      <c r="AE2918" t="str">
        <f t="shared" si="186"/>
        <v>Not includedNot Include22</v>
      </c>
      <c r="AF2918" t="str">
        <f t="shared" si="184"/>
        <v>Not included</v>
      </c>
      <c r="AG2918" s="100" t="s">
        <v>489</v>
      </c>
      <c r="AH2918" s="100" t="s">
        <v>733</v>
      </c>
      <c r="AI2918" s="100" t="s">
        <v>864</v>
      </c>
      <c r="AJ2918">
        <f t="shared" si="187"/>
        <v>22</v>
      </c>
      <c r="AK2918" t="str">
        <f t="shared" si="185"/>
        <v>Not Include</v>
      </c>
      <c r="AN2918" t="s">
        <v>724</v>
      </c>
    </row>
    <row r="2919" spans="31:40">
      <c r="AE2919" t="str">
        <f t="shared" si="186"/>
        <v>Not includedNot Include23</v>
      </c>
      <c r="AF2919" t="str">
        <f t="shared" si="184"/>
        <v>Not included</v>
      </c>
      <c r="AG2919" s="100" t="s">
        <v>489</v>
      </c>
      <c r="AH2919" s="100" t="s">
        <v>733</v>
      </c>
      <c r="AI2919" s="100" t="s">
        <v>2253</v>
      </c>
      <c r="AJ2919">
        <f t="shared" si="187"/>
        <v>23</v>
      </c>
      <c r="AK2919" t="str">
        <f t="shared" si="185"/>
        <v>Not Include</v>
      </c>
      <c r="AN2919" t="s">
        <v>724</v>
      </c>
    </row>
    <row r="2920" spans="31:40">
      <c r="AE2920" t="str">
        <f t="shared" si="186"/>
        <v>Not includedNot Include24</v>
      </c>
      <c r="AF2920" t="str">
        <f t="shared" si="184"/>
        <v>Not included</v>
      </c>
      <c r="AG2920" s="100" t="s">
        <v>489</v>
      </c>
      <c r="AH2920" s="100" t="s">
        <v>733</v>
      </c>
      <c r="AI2920" s="100" t="s">
        <v>2254</v>
      </c>
      <c r="AJ2920">
        <f t="shared" si="187"/>
        <v>24</v>
      </c>
      <c r="AK2920" t="str">
        <f t="shared" si="185"/>
        <v>Not Include</v>
      </c>
      <c r="AN2920" t="s">
        <v>724</v>
      </c>
    </row>
    <row r="2921" spans="31:40">
      <c r="AE2921" t="str">
        <f t="shared" si="186"/>
        <v>Not includedNot Include25</v>
      </c>
      <c r="AF2921" t="str">
        <f t="shared" si="184"/>
        <v>Not included</v>
      </c>
      <c r="AG2921" s="100" t="s">
        <v>489</v>
      </c>
      <c r="AH2921" s="100" t="s">
        <v>733</v>
      </c>
      <c r="AI2921" s="100" t="s">
        <v>1137</v>
      </c>
      <c r="AJ2921">
        <f t="shared" si="187"/>
        <v>25</v>
      </c>
      <c r="AK2921" t="str">
        <f t="shared" si="185"/>
        <v>Not Include</v>
      </c>
      <c r="AN2921" t="s">
        <v>724</v>
      </c>
    </row>
    <row r="2922" spans="31:40">
      <c r="AE2922" t="str">
        <f t="shared" si="186"/>
        <v>Not includedNot Include26</v>
      </c>
      <c r="AF2922" t="str">
        <f t="shared" si="184"/>
        <v>Not included</v>
      </c>
      <c r="AG2922" s="100" t="s">
        <v>489</v>
      </c>
      <c r="AH2922" s="100" t="s">
        <v>733</v>
      </c>
      <c r="AI2922" s="100" t="s">
        <v>1061</v>
      </c>
      <c r="AJ2922">
        <f t="shared" si="187"/>
        <v>26</v>
      </c>
      <c r="AK2922" t="str">
        <f t="shared" si="185"/>
        <v>Not Include</v>
      </c>
      <c r="AN2922" t="s">
        <v>724</v>
      </c>
    </row>
    <row r="2923" spans="31:40">
      <c r="AE2923" t="str">
        <f t="shared" si="186"/>
        <v>Not includedNot Include27</v>
      </c>
      <c r="AF2923" t="str">
        <f t="shared" si="184"/>
        <v>Not included</v>
      </c>
      <c r="AG2923" s="100" t="s">
        <v>489</v>
      </c>
      <c r="AH2923" s="100" t="s">
        <v>733</v>
      </c>
      <c r="AI2923" s="100" t="s">
        <v>111</v>
      </c>
      <c r="AJ2923">
        <f t="shared" si="187"/>
        <v>27</v>
      </c>
      <c r="AK2923" t="str">
        <f t="shared" si="185"/>
        <v>Not Include</v>
      </c>
      <c r="AN2923" t="s">
        <v>724</v>
      </c>
    </row>
    <row r="2924" spans="31:40">
      <c r="AE2924" t="str">
        <f t="shared" si="186"/>
        <v>Not includedNot Include28</v>
      </c>
      <c r="AF2924" t="str">
        <f t="shared" si="184"/>
        <v>Not included</v>
      </c>
      <c r="AG2924" s="100" t="s">
        <v>489</v>
      </c>
      <c r="AH2924" s="100" t="s">
        <v>733</v>
      </c>
      <c r="AI2924" s="100" t="s">
        <v>2190</v>
      </c>
      <c r="AJ2924">
        <f t="shared" si="187"/>
        <v>28</v>
      </c>
      <c r="AK2924" t="str">
        <f t="shared" si="185"/>
        <v>Not Include</v>
      </c>
      <c r="AN2924" t="s">
        <v>724</v>
      </c>
    </row>
    <row r="2925" spans="31:40">
      <c r="AE2925" t="str">
        <f t="shared" si="186"/>
        <v>Not includedNot Include29</v>
      </c>
      <c r="AF2925" t="str">
        <f t="shared" si="184"/>
        <v>Not included</v>
      </c>
      <c r="AG2925" s="100" t="s">
        <v>489</v>
      </c>
      <c r="AH2925" s="100" t="s">
        <v>733</v>
      </c>
      <c r="AI2925" s="100" t="s">
        <v>2257</v>
      </c>
      <c r="AJ2925">
        <f t="shared" si="187"/>
        <v>29</v>
      </c>
      <c r="AK2925" t="str">
        <f t="shared" si="185"/>
        <v>Not Include</v>
      </c>
      <c r="AN2925" t="s">
        <v>724</v>
      </c>
    </row>
    <row r="2926" spans="31:40">
      <c r="AE2926" t="str">
        <f t="shared" si="186"/>
        <v>Not includedNot Include1</v>
      </c>
      <c r="AF2926" t="str">
        <f t="shared" si="184"/>
        <v>Not included</v>
      </c>
      <c r="AG2926" s="100" t="s">
        <v>489</v>
      </c>
      <c r="AH2926" s="100" t="s">
        <v>911</v>
      </c>
      <c r="AI2926" s="100" t="s">
        <v>2213</v>
      </c>
      <c r="AJ2926">
        <f t="shared" si="187"/>
        <v>1</v>
      </c>
      <c r="AK2926" t="str">
        <f t="shared" si="185"/>
        <v>Not Include</v>
      </c>
      <c r="AN2926" t="s">
        <v>724</v>
      </c>
    </row>
    <row r="2927" spans="31:40">
      <c r="AE2927" t="str">
        <f t="shared" si="186"/>
        <v>Not includedNot Include2</v>
      </c>
      <c r="AF2927" t="str">
        <f t="shared" si="184"/>
        <v>Not included</v>
      </c>
      <c r="AG2927" s="100" t="s">
        <v>489</v>
      </c>
      <c r="AH2927" s="100" t="s">
        <v>911</v>
      </c>
      <c r="AI2927" s="100" t="s">
        <v>2218</v>
      </c>
      <c r="AJ2927">
        <f t="shared" si="187"/>
        <v>2</v>
      </c>
      <c r="AK2927" t="str">
        <f t="shared" si="185"/>
        <v>Not Include</v>
      </c>
      <c r="AN2927" t="s">
        <v>724</v>
      </c>
    </row>
    <row r="2928" spans="31:40">
      <c r="AE2928" t="str">
        <f t="shared" si="186"/>
        <v>Not includedNot Include3</v>
      </c>
      <c r="AF2928" t="str">
        <f t="shared" si="184"/>
        <v>Not included</v>
      </c>
      <c r="AG2928" s="100" t="s">
        <v>489</v>
      </c>
      <c r="AH2928" s="100" t="s">
        <v>911</v>
      </c>
      <c r="AI2928" s="100" t="s">
        <v>1415</v>
      </c>
      <c r="AJ2928">
        <f t="shared" si="187"/>
        <v>3</v>
      </c>
      <c r="AK2928" t="str">
        <f t="shared" si="185"/>
        <v>Not Include</v>
      </c>
      <c r="AN2928" t="s">
        <v>724</v>
      </c>
    </row>
    <row r="2929" spans="31:40">
      <c r="AE2929" t="str">
        <f t="shared" si="186"/>
        <v>Not includedNot Include4</v>
      </c>
      <c r="AF2929" t="str">
        <f t="shared" si="184"/>
        <v>Not included</v>
      </c>
      <c r="AG2929" s="100" t="s">
        <v>489</v>
      </c>
      <c r="AH2929" s="100" t="s">
        <v>911</v>
      </c>
      <c r="AI2929" s="100" t="s">
        <v>2223</v>
      </c>
      <c r="AJ2929">
        <f t="shared" si="187"/>
        <v>4</v>
      </c>
      <c r="AK2929" t="str">
        <f t="shared" si="185"/>
        <v>Not Include</v>
      </c>
      <c r="AN2929" t="s">
        <v>724</v>
      </c>
    </row>
    <row r="2930" spans="31:40">
      <c r="AE2930" t="str">
        <f t="shared" si="186"/>
        <v>Not includedNot Include5</v>
      </c>
      <c r="AF2930" t="str">
        <f t="shared" si="184"/>
        <v>Not included</v>
      </c>
      <c r="AG2930" s="100" t="s">
        <v>489</v>
      </c>
      <c r="AH2930" s="100" t="s">
        <v>911</v>
      </c>
      <c r="AI2930" s="100" t="s">
        <v>2262</v>
      </c>
      <c r="AJ2930">
        <f t="shared" si="187"/>
        <v>5</v>
      </c>
      <c r="AK2930" t="str">
        <f t="shared" si="185"/>
        <v>Not Include</v>
      </c>
      <c r="AN2930" t="s">
        <v>724</v>
      </c>
    </row>
    <row r="2931" spans="31:40">
      <c r="AE2931" t="str">
        <f t="shared" si="186"/>
        <v>Not includedNot Include6</v>
      </c>
      <c r="AF2931" t="str">
        <f t="shared" si="184"/>
        <v>Not included</v>
      </c>
      <c r="AG2931" s="100" t="s">
        <v>489</v>
      </c>
      <c r="AH2931" s="100" t="s">
        <v>911</v>
      </c>
      <c r="AI2931" s="100" t="s">
        <v>1432</v>
      </c>
      <c r="AJ2931">
        <f t="shared" si="187"/>
        <v>6</v>
      </c>
      <c r="AK2931" t="str">
        <f t="shared" si="185"/>
        <v>Not Include</v>
      </c>
      <c r="AN2931" t="s">
        <v>724</v>
      </c>
    </row>
    <row r="2932" spans="31:40">
      <c r="AE2932" t="str">
        <f t="shared" si="186"/>
        <v>Not includedNot Include7</v>
      </c>
      <c r="AF2932" t="str">
        <f t="shared" si="184"/>
        <v>Not included</v>
      </c>
      <c r="AG2932" s="100" t="s">
        <v>489</v>
      </c>
      <c r="AH2932" s="100" t="s">
        <v>911</v>
      </c>
      <c r="AI2932" s="100" t="s">
        <v>1698</v>
      </c>
      <c r="AJ2932">
        <f t="shared" si="187"/>
        <v>7</v>
      </c>
      <c r="AK2932" t="str">
        <f t="shared" si="185"/>
        <v>Not Include</v>
      </c>
      <c r="AN2932" t="s">
        <v>724</v>
      </c>
    </row>
    <row r="2933" spans="31:40">
      <c r="AE2933" t="str">
        <f t="shared" si="186"/>
        <v>Not includedNot Include8</v>
      </c>
      <c r="AF2933" t="str">
        <f t="shared" si="184"/>
        <v>Not included</v>
      </c>
      <c r="AG2933" s="100" t="s">
        <v>489</v>
      </c>
      <c r="AH2933" s="100" t="s">
        <v>911</v>
      </c>
      <c r="AI2933" s="100" t="s">
        <v>2272</v>
      </c>
      <c r="AJ2933">
        <f t="shared" si="187"/>
        <v>8</v>
      </c>
      <c r="AK2933" t="str">
        <f t="shared" si="185"/>
        <v>Not Include</v>
      </c>
      <c r="AN2933" t="s">
        <v>724</v>
      </c>
    </row>
    <row r="2934" spans="31:40">
      <c r="AE2934" t="str">
        <f t="shared" si="186"/>
        <v>Not includedNot Include9</v>
      </c>
      <c r="AF2934" t="str">
        <f t="shared" si="184"/>
        <v>Not included</v>
      </c>
      <c r="AG2934" s="100" t="s">
        <v>489</v>
      </c>
      <c r="AH2934" s="100" t="s">
        <v>911</v>
      </c>
      <c r="AI2934" s="100" t="s">
        <v>2232</v>
      </c>
      <c r="AJ2934">
        <f t="shared" si="187"/>
        <v>9</v>
      </c>
      <c r="AK2934" t="str">
        <f t="shared" si="185"/>
        <v>Not Include</v>
      </c>
      <c r="AN2934" t="s">
        <v>724</v>
      </c>
    </row>
    <row r="2935" spans="31:40">
      <c r="AE2935" t="str">
        <f t="shared" si="186"/>
        <v>Not includedNot Include10</v>
      </c>
      <c r="AF2935" t="str">
        <f t="shared" si="184"/>
        <v>Not included</v>
      </c>
      <c r="AG2935" s="100" t="s">
        <v>489</v>
      </c>
      <c r="AH2935" s="100" t="s">
        <v>911</v>
      </c>
      <c r="AI2935" s="100" t="s">
        <v>2233</v>
      </c>
      <c r="AJ2935">
        <f t="shared" si="187"/>
        <v>10</v>
      </c>
      <c r="AK2935" t="str">
        <f t="shared" si="185"/>
        <v>Not Include</v>
      </c>
      <c r="AN2935" t="s">
        <v>724</v>
      </c>
    </row>
    <row r="2936" spans="31:40">
      <c r="AE2936" t="str">
        <f t="shared" si="186"/>
        <v>Not includedNot Include11</v>
      </c>
      <c r="AF2936" t="str">
        <f t="shared" si="184"/>
        <v>Not included</v>
      </c>
      <c r="AG2936" s="100" t="s">
        <v>489</v>
      </c>
      <c r="AH2936" s="100" t="s">
        <v>911</v>
      </c>
      <c r="AI2936" s="100" t="s">
        <v>2274</v>
      </c>
      <c r="AJ2936">
        <f t="shared" si="187"/>
        <v>11</v>
      </c>
      <c r="AK2936" t="str">
        <f t="shared" si="185"/>
        <v>Not Include</v>
      </c>
      <c r="AN2936" t="s">
        <v>724</v>
      </c>
    </row>
    <row r="2937" spans="31:40">
      <c r="AE2937" t="str">
        <f t="shared" si="186"/>
        <v>Not includedNot Include12</v>
      </c>
      <c r="AF2937" t="str">
        <f t="shared" si="184"/>
        <v>Not included</v>
      </c>
      <c r="AG2937" s="100" t="s">
        <v>489</v>
      </c>
      <c r="AH2937" s="100" t="s">
        <v>911</v>
      </c>
      <c r="AI2937" s="100" t="s">
        <v>2234</v>
      </c>
      <c r="AJ2937">
        <f t="shared" si="187"/>
        <v>12</v>
      </c>
      <c r="AK2937" t="str">
        <f t="shared" si="185"/>
        <v>Not Include</v>
      </c>
      <c r="AN2937" t="s">
        <v>724</v>
      </c>
    </row>
    <row r="2938" spans="31:40">
      <c r="AE2938" t="str">
        <f t="shared" si="186"/>
        <v>Not includedNot Include13</v>
      </c>
      <c r="AF2938" t="str">
        <f t="shared" si="184"/>
        <v>Not included</v>
      </c>
      <c r="AG2938" s="100" t="s">
        <v>489</v>
      </c>
      <c r="AH2938" s="100" t="s">
        <v>911</v>
      </c>
      <c r="AI2938" s="100" t="s">
        <v>2235</v>
      </c>
      <c r="AJ2938">
        <f t="shared" si="187"/>
        <v>13</v>
      </c>
      <c r="AK2938" t="str">
        <f t="shared" si="185"/>
        <v>Not Include</v>
      </c>
      <c r="AN2938" t="s">
        <v>724</v>
      </c>
    </row>
    <row r="2939" spans="31:40">
      <c r="AE2939" t="str">
        <f t="shared" si="186"/>
        <v>Not includedNot Include14</v>
      </c>
      <c r="AF2939" t="str">
        <f t="shared" si="184"/>
        <v>Not included</v>
      </c>
      <c r="AG2939" s="100" t="s">
        <v>489</v>
      </c>
      <c r="AH2939" s="100" t="s">
        <v>911</v>
      </c>
      <c r="AI2939" s="100" t="s">
        <v>2236</v>
      </c>
      <c r="AJ2939">
        <f t="shared" si="187"/>
        <v>14</v>
      </c>
      <c r="AK2939" t="str">
        <f t="shared" si="185"/>
        <v>Not Include</v>
      </c>
      <c r="AN2939" t="s">
        <v>724</v>
      </c>
    </row>
    <row r="2940" spans="31:40">
      <c r="AE2940" t="str">
        <f t="shared" si="186"/>
        <v>Not includedNot Include15</v>
      </c>
      <c r="AF2940" t="str">
        <f t="shared" si="184"/>
        <v>Not included</v>
      </c>
      <c r="AG2940" s="100" t="s">
        <v>489</v>
      </c>
      <c r="AH2940" s="100" t="s">
        <v>911</v>
      </c>
      <c r="AI2940" s="100" t="s">
        <v>2237</v>
      </c>
      <c r="AJ2940">
        <f t="shared" si="187"/>
        <v>15</v>
      </c>
      <c r="AK2940" t="str">
        <f t="shared" si="185"/>
        <v>Not Include</v>
      </c>
      <c r="AN2940" t="s">
        <v>724</v>
      </c>
    </row>
    <row r="2941" spans="31:40">
      <c r="AE2941" t="str">
        <f t="shared" si="186"/>
        <v>Not includedNot Include16</v>
      </c>
      <c r="AF2941" t="str">
        <f t="shared" si="184"/>
        <v>Not included</v>
      </c>
      <c r="AG2941" s="100" t="s">
        <v>489</v>
      </c>
      <c r="AH2941" s="100" t="s">
        <v>911</v>
      </c>
      <c r="AI2941" s="100" t="s">
        <v>2238</v>
      </c>
      <c r="AJ2941">
        <f t="shared" si="187"/>
        <v>16</v>
      </c>
      <c r="AK2941" t="str">
        <f t="shared" si="185"/>
        <v>Not Include</v>
      </c>
      <c r="AN2941" t="s">
        <v>724</v>
      </c>
    </row>
    <row r="2942" spans="31:40">
      <c r="AE2942" t="str">
        <f t="shared" si="186"/>
        <v>Not includedNot Include17</v>
      </c>
      <c r="AF2942" t="str">
        <f t="shared" si="184"/>
        <v>Not included</v>
      </c>
      <c r="AG2942" s="100" t="s">
        <v>489</v>
      </c>
      <c r="AH2942" s="100" t="s">
        <v>911</v>
      </c>
      <c r="AI2942" s="100" t="s">
        <v>1668</v>
      </c>
      <c r="AJ2942">
        <f t="shared" si="187"/>
        <v>17</v>
      </c>
      <c r="AK2942" t="str">
        <f t="shared" si="185"/>
        <v>Not Include</v>
      </c>
      <c r="AN2942" t="s">
        <v>724</v>
      </c>
    </row>
    <row r="2943" spans="31:40">
      <c r="AE2943" t="str">
        <f t="shared" si="186"/>
        <v>Not includedNot Include18</v>
      </c>
      <c r="AF2943" t="str">
        <f t="shared" si="184"/>
        <v>Not included</v>
      </c>
      <c r="AG2943" s="100" t="s">
        <v>489</v>
      </c>
      <c r="AH2943" s="100" t="s">
        <v>911</v>
      </c>
      <c r="AI2943" s="100" t="s">
        <v>2241</v>
      </c>
      <c r="AJ2943">
        <f t="shared" si="187"/>
        <v>18</v>
      </c>
      <c r="AK2943" t="str">
        <f t="shared" si="185"/>
        <v>Not Include</v>
      </c>
      <c r="AN2943" t="s">
        <v>724</v>
      </c>
    </row>
    <row r="2944" spans="31:40">
      <c r="AE2944" t="str">
        <f t="shared" si="186"/>
        <v>Not includedNot Include19</v>
      </c>
      <c r="AF2944" t="str">
        <f t="shared" si="184"/>
        <v>Not included</v>
      </c>
      <c r="AG2944" s="100" t="s">
        <v>489</v>
      </c>
      <c r="AH2944" s="100" t="s">
        <v>911</v>
      </c>
      <c r="AI2944" s="100" t="s">
        <v>905</v>
      </c>
      <c r="AJ2944">
        <f t="shared" si="187"/>
        <v>19</v>
      </c>
      <c r="AK2944" t="str">
        <f t="shared" si="185"/>
        <v>Not Include</v>
      </c>
      <c r="AN2944" t="s">
        <v>724</v>
      </c>
    </row>
    <row r="2945" spans="31:40">
      <c r="AE2945" t="str">
        <f t="shared" si="186"/>
        <v>Not includedNot Include20</v>
      </c>
      <c r="AF2945" t="str">
        <f t="shared" si="184"/>
        <v>Not included</v>
      </c>
      <c r="AG2945" s="100" t="s">
        <v>489</v>
      </c>
      <c r="AH2945" s="100" t="s">
        <v>911</v>
      </c>
      <c r="AI2945" s="100" t="s">
        <v>2242</v>
      </c>
      <c r="AJ2945">
        <f t="shared" si="187"/>
        <v>20</v>
      </c>
      <c r="AK2945" t="str">
        <f t="shared" si="185"/>
        <v>Not Include</v>
      </c>
      <c r="AN2945" t="s">
        <v>724</v>
      </c>
    </row>
    <row r="2946" spans="31:40">
      <c r="AE2946" t="str">
        <f t="shared" si="186"/>
        <v>Not includedNot Include21</v>
      </c>
      <c r="AF2946" t="str">
        <f t="shared" ref="AF2946:AF3009" si="188">IFERROR(VLOOKUP(AG2946,$Z$4:$AA$17,2,FALSE),"Not included")</f>
        <v>Not included</v>
      </c>
      <c r="AG2946" s="100" t="s">
        <v>489</v>
      </c>
      <c r="AH2946" s="100" t="s">
        <v>911</v>
      </c>
      <c r="AI2946" s="100" t="s">
        <v>2280</v>
      </c>
      <c r="AJ2946">
        <f t="shared" si="187"/>
        <v>21</v>
      </c>
      <c r="AK2946" t="str">
        <f t="shared" ref="AK2946:AK3009" si="189">IF(AF2946="Not included","Not Include",VLOOKUP(AH2946,$AN$3:$AQ$104,3,FALSE))</f>
        <v>Not Include</v>
      </c>
      <c r="AN2946" t="s">
        <v>724</v>
      </c>
    </row>
    <row r="2947" spans="31:40">
      <c r="AE2947" t="str">
        <f t="shared" ref="AE2947:AE3010" si="190">AF2947&amp;AK2947&amp;AJ2947</f>
        <v>Not includedNot Include22</v>
      </c>
      <c r="AF2947" t="str">
        <f t="shared" si="188"/>
        <v>Not included</v>
      </c>
      <c r="AG2947" s="100" t="s">
        <v>489</v>
      </c>
      <c r="AH2947" s="100" t="s">
        <v>911</v>
      </c>
      <c r="AI2947" s="100" t="s">
        <v>2281</v>
      </c>
      <c r="AJ2947">
        <f t="shared" ref="AJ2947:AJ3010" si="191">IF(AND(AG2947=AG2946,AH2947=AH2946),AJ2946+1,1)</f>
        <v>22</v>
      </c>
      <c r="AK2947" t="str">
        <f t="shared" si="189"/>
        <v>Not Include</v>
      </c>
      <c r="AN2947" t="s">
        <v>724</v>
      </c>
    </row>
    <row r="2948" spans="31:40">
      <c r="AE2948" t="str">
        <f t="shared" si="190"/>
        <v>Not includedNot Include23</v>
      </c>
      <c r="AF2948" t="str">
        <f t="shared" si="188"/>
        <v>Not included</v>
      </c>
      <c r="AG2948" s="100" t="s">
        <v>489</v>
      </c>
      <c r="AH2948" s="100" t="s">
        <v>911</v>
      </c>
      <c r="AI2948" s="100" t="s">
        <v>1787</v>
      </c>
      <c r="AJ2948">
        <f t="shared" si="191"/>
        <v>23</v>
      </c>
      <c r="AK2948" t="str">
        <f t="shared" si="189"/>
        <v>Not Include</v>
      </c>
      <c r="AN2948" t="s">
        <v>724</v>
      </c>
    </row>
    <row r="2949" spans="31:40">
      <c r="AE2949" t="str">
        <f t="shared" si="190"/>
        <v>Not includedNot Include24</v>
      </c>
      <c r="AF2949" t="str">
        <f t="shared" si="188"/>
        <v>Not included</v>
      </c>
      <c r="AG2949" s="100" t="s">
        <v>489</v>
      </c>
      <c r="AH2949" s="100" t="s">
        <v>911</v>
      </c>
      <c r="AI2949" s="100" t="s">
        <v>1938</v>
      </c>
      <c r="AJ2949">
        <f t="shared" si="191"/>
        <v>24</v>
      </c>
      <c r="AK2949" t="str">
        <f t="shared" si="189"/>
        <v>Not Include</v>
      </c>
      <c r="AN2949" t="s">
        <v>724</v>
      </c>
    </row>
    <row r="2950" spans="31:40">
      <c r="AE2950" t="str">
        <f t="shared" si="190"/>
        <v>Not includedNot Include25</v>
      </c>
      <c r="AF2950" t="str">
        <f t="shared" si="188"/>
        <v>Not included</v>
      </c>
      <c r="AG2950" s="100" t="s">
        <v>489</v>
      </c>
      <c r="AH2950" s="100" t="s">
        <v>911</v>
      </c>
      <c r="AI2950" s="100" t="s">
        <v>2285</v>
      </c>
      <c r="AJ2950">
        <f t="shared" si="191"/>
        <v>25</v>
      </c>
      <c r="AK2950" t="str">
        <f t="shared" si="189"/>
        <v>Not Include</v>
      </c>
      <c r="AN2950" t="s">
        <v>724</v>
      </c>
    </row>
    <row r="2951" spans="31:40">
      <c r="AE2951" t="str">
        <f t="shared" si="190"/>
        <v>Not includedNot Include26</v>
      </c>
      <c r="AF2951" t="str">
        <f t="shared" si="188"/>
        <v>Not included</v>
      </c>
      <c r="AG2951" s="100" t="s">
        <v>489</v>
      </c>
      <c r="AH2951" s="100" t="s">
        <v>911</v>
      </c>
      <c r="AI2951" s="100" t="s">
        <v>2248</v>
      </c>
      <c r="AJ2951">
        <f t="shared" si="191"/>
        <v>26</v>
      </c>
      <c r="AK2951" t="str">
        <f t="shared" si="189"/>
        <v>Not Include</v>
      </c>
      <c r="AN2951" t="s">
        <v>724</v>
      </c>
    </row>
    <row r="2952" spans="31:40">
      <c r="AE2952" t="str">
        <f t="shared" si="190"/>
        <v>Not includedNot Include27</v>
      </c>
      <c r="AF2952" t="str">
        <f t="shared" si="188"/>
        <v>Not included</v>
      </c>
      <c r="AG2952" s="100" t="s">
        <v>489</v>
      </c>
      <c r="AH2952" s="100" t="s">
        <v>911</v>
      </c>
      <c r="AI2952" s="100" t="s">
        <v>1039</v>
      </c>
      <c r="AJ2952">
        <f t="shared" si="191"/>
        <v>27</v>
      </c>
      <c r="AK2952" t="str">
        <f t="shared" si="189"/>
        <v>Not Include</v>
      </c>
      <c r="AN2952" t="s">
        <v>724</v>
      </c>
    </row>
    <row r="2953" spans="31:40">
      <c r="AE2953" t="str">
        <f t="shared" si="190"/>
        <v>Not includedNot Include28</v>
      </c>
      <c r="AF2953" t="str">
        <f t="shared" si="188"/>
        <v>Not included</v>
      </c>
      <c r="AG2953" s="100" t="s">
        <v>489</v>
      </c>
      <c r="AH2953" s="100" t="s">
        <v>911</v>
      </c>
      <c r="AI2953" s="100" t="s">
        <v>2287</v>
      </c>
      <c r="AJ2953">
        <f t="shared" si="191"/>
        <v>28</v>
      </c>
      <c r="AK2953" t="str">
        <f t="shared" si="189"/>
        <v>Not Include</v>
      </c>
      <c r="AN2953" t="s">
        <v>724</v>
      </c>
    </row>
    <row r="2954" spans="31:40">
      <c r="AE2954" t="str">
        <f t="shared" si="190"/>
        <v>Not includedNot Include29</v>
      </c>
      <c r="AF2954" t="str">
        <f t="shared" si="188"/>
        <v>Not included</v>
      </c>
      <c r="AG2954" s="100" t="s">
        <v>489</v>
      </c>
      <c r="AH2954" s="100" t="s">
        <v>911</v>
      </c>
      <c r="AI2954" s="100" t="s">
        <v>2255</v>
      </c>
      <c r="AJ2954">
        <f t="shared" si="191"/>
        <v>29</v>
      </c>
      <c r="AK2954" t="str">
        <f t="shared" si="189"/>
        <v>Not Include</v>
      </c>
      <c r="AN2954" t="s">
        <v>724</v>
      </c>
    </row>
    <row r="2955" spans="31:40">
      <c r="AE2955" t="str">
        <f t="shared" si="190"/>
        <v>Not includedNot Include30</v>
      </c>
      <c r="AF2955" t="str">
        <f t="shared" si="188"/>
        <v>Not included</v>
      </c>
      <c r="AG2955" s="100" t="s">
        <v>489</v>
      </c>
      <c r="AH2955" s="100" t="s">
        <v>911</v>
      </c>
      <c r="AI2955" s="100" t="s">
        <v>2291</v>
      </c>
      <c r="AJ2955">
        <f t="shared" si="191"/>
        <v>30</v>
      </c>
      <c r="AK2955" t="str">
        <f t="shared" si="189"/>
        <v>Not Include</v>
      </c>
      <c r="AN2955" t="s">
        <v>724</v>
      </c>
    </row>
    <row r="2956" spans="31:40">
      <c r="AE2956" t="str">
        <f t="shared" si="190"/>
        <v>Not includedNot Include31</v>
      </c>
      <c r="AF2956" t="str">
        <f t="shared" si="188"/>
        <v>Not included</v>
      </c>
      <c r="AG2956" s="100" t="s">
        <v>489</v>
      </c>
      <c r="AH2956" s="100" t="s">
        <v>911</v>
      </c>
      <c r="AI2956" s="100" t="s">
        <v>1800</v>
      </c>
      <c r="AJ2956">
        <f t="shared" si="191"/>
        <v>31</v>
      </c>
      <c r="AK2956" t="str">
        <f t="shared" si="189"/>
        <v>Not Include</v>
      </c>
      <c r="AN2956" t="s">
        <v>724</v>
      </c>
    </row>
    <row r="2957" spans="31:40">
      <c r="AE2957" t="str">
        <f t="shared" si="190"/>
        <v>Not includedNot Include32</v>
      </c>
      <c r="AF2957" t="str">
        <f t="shared" si="188"/>
        <v>Not included</v>
      </c>
      <c r="AG2957" s="100" t="s">
        <v>489</v>
      </c>
      <c r="AH2957" s="100" t="s">
        <v>911</v>
      </c>
      <c r="AI2957" s="100" t="s">
        <v>913</v>
      </c>
      <c r="AJ2957">
        <f t="shared" si="191"/>
        <v>32</v>
      </c>
      <c r="AK2957" t="str">
        <f t="shared" si="189"/>
        <v>Not Include</v>
      </c>
      <c r="AN2957" t="s">
        <v>724</v>
      </c>
    </row>
    <row r="2958" spans="31:40">
      <c r="AE2958" t="str">
        <f t="shared" si="190"/>
        <v>Not includedNot Include33</v>
      </c>
      <c r="AF2958" t="str">
        <f t="shared" si="188"/>
        <v>Not included</v>
      </c>
      <c r="AG2958" s="100" t="s">
        <v>489</v>
      </c>
      <c r="AH2958" s="100" t="s">
        <v>911</v>
      </c>
      <c r="AI2958" s="100" t="s">
        <v>2292</v>
      </c>
      <c r="AJ2958">
        <f t="shared" si="191"/>
        <v>33</v>
      </c>
      <c r="AK2958" t="str">
        <f t="shared" si="189"/>
        <v>Not Include</v>
      </c>
      <c r="AN2958" t="s">
        <v>724</v>
      </c>
    </row>
    <row r="2959" spans="31:40">
      <c r="AE2959" t="str">
        <f t="shared" si="190"/>
        <v>Not includedNot Include34</v>
      </c>
      <c r="AF2959" t="str">
        <f t="shared" si="188"/>
        <v>Not included</v>
      </c>
      <c r="AG2959" s="100" t="s">
        <v>489</v>
      </c>
      <c r="AH2959" s="100" t="s">
        <v>911</v>
      </c>
      <c r="AI2959" s="100" t="s">
        <v>2293</v>
      </c>
      <c r="AJ2959">
        <f t="shared" si="191"/>
        <v>34</v>
      </c>
      <c r="AK2959" t="str">
        <f t="shared" si="189"/>
        <v>Not Include</v>
      </c>
      <c r="AN2959" t="s">
        <v>724</v>
      </c>
    </row>
    <row r="2960" spans="31:40">
      <c r="AE2960" t="str">
        <f t="shared" si="190"/>
        <v>Not includedNot Include35</v>
      </c>
      <c r="AF2960" t="str">
        <f t="shared" si="188"/>
        <v>Not included</v>
      </c>
      <c r="AG2960" s="100" t="s">
        <v>489</v>
      </c>
      <c r="AH2960" s="100" t="s">
        <v>911</v>
      </c>
      <c r="AI2960" s="100" t="s">
        <v>1945</v>
      </c>
      <c r="AJ2960">
        <f t="shared" si="191"/>
        <v>35</v>
      </c>
      <c r="AK2960" t="str">
        <f t="shared" si="189"/>
        <v>Not Include</v>
      </c>
      <c r="AN2960" t="s">
        <v>724</v>
      </c>
    </row>
    <row r="2961" spans="31:40">
      <c r="AE2961" t="str">
        <f t="shared" si="190"/>
        <v>Not includedNot Include36</v>
      </c>
      <c r="AF2961" t="str">
        <f t="shared" si="188"/>
        <v>Not included</v>
      </c>
      <c r="AG2961" s="100" t="s">
        <v>489</v>
      </c>
      <c r="AH2961" s="100" t="s">
        <v>911</v>
      </c>
      <c r="AI2961" s="100" t="s">
        <v>2294</v>
      </c>
      <c r="AJ2961">
        <f t="shared" si="191"/>
        <v>36</v>
      </c>
      <c r="AK2961" t="str">
        <f t="shared" si="189"/>
        <v>Not Include</v>
      </c>
      <c r="AN2961" t="s">
        <v>724</v>
      </c>
    </row>
    <row r="2962" spans="31:40">
      <c r="AE2962" t="str">
        <f t="shared" si="190"/>
        <v>Not includedNot Include37</v>
      </c>
      <c r="AF2962" t="str">
        <f t="shared" si="188"/>
        <v>Not included</v>
      </c>
      <c r="AG2962" s="100" t="s">
        <v>489</v>
      </c>
      <c r="AH2962" s="100" t="s">
        <v>911</v>
      </c>
      <c r="AI2962" s="100" t="s">
        <v>1410</v>
      </c>
      <c r="AJ2962">
        <f t="shared" si="191"/>
        <v>37</v>
      </c>
      <c r="AK2962" t="str">
        <f t="shared" si="189"/>
        <v>Not Include</v>
      </c>
      <c r="AN2962" t="s">
        <v>724</v>
      </c>
    </row>
    <row r="2963" spans="31:40">
      <c r="AE2963" t="str">
        <f t="shared" si="190"/>
        <v>Not includedNot Include1</v>
      </c>
      <c r="AF2963" t="str">
        <f t="shared" si="188"/>
        <v>Not included</v>
      </c>
      <c r="AG2963" s="100" t="s">
        <v>489</v>
      </c>
      <c r="AH2963" s="100" t="s">
        <v>134</v>
      </c>
      <c r="AI2963" s="100" t="s">
        <v>2269</v>
      </c>
      <c r="AJ2963">
        <f t="shared" si="191"/>
        <v>1</v>
      </c>
      <c r="AK2963" t="str">
        <f t="shared" si="189"/>
        <v>Not Include</v>
      </c>
      <c r="AN2963" t="s">
        <v>724</v>
      </c>
    </row>
    <row r="2964" spans="31:40">
      <c r="AE2964" t="str">
        <f t="shared" si="190"/>
        <v>Not includedNot Include2</v>
      </c>
      <c r="AF2964" t="str">
        <f t="shared" si="188"/>
        <v>Not included</v>
      </c>
      <c r="AG2964" s="100" t="s">
        <v>489</v>
      </c>
      <c r="AH2964" s="100" t="s">
        <v>134</v>
      </c>
      <c r="AI2964" s="100" t="s">
        <v>2275</v>
      </c>
      <c r="AJ2964">
        <f t="shared" si="191"/>
        <v>2</v>
      </c>
      <c r="AK2964" t="str">
        <f t="shared" si="189"/>
        <v>Not Include</v>
      </c>
      <c r="AN2964" t="s">
        <v>724</v>
      </c>
    </row>
    <row r="2965" spans="31:40">
      <c r="AE2965" t="str">
        <f t="shared" si="190"/>
        <v>Not includedNot Include3</v>
      </c>
      <c r="AF2965" t="str">
        <f t="shared" si="188"/>
        <v>Not included</v>
      </c>
      <c r="AG2965" s="100" t="s">
        <v>489</v>
      </c>
      <c r="AH2965" s="100" t="s">
        <v>134</v>
      </c>
      <c r="AI2965" s="100" t="s">
        <v>2277</v>
      </c>
      <c r="AJ2965">
        <f t="shared" si="191"/>
        <v>3</v>
      </c>
      <c r="AK2965" t="str">
        <f t="shared" si="189"/>
        <v>Not Include</v>
      </c>
      <c r="AN2965" t="s">
        <v>724</v>
      </c>
    </row>
    <row r="2966" spans="31:40">
      <c r="AE2966" t="str">
        <f t="shared" si="190"/>
        <v>Not includedNot Include4</v>
      </c>
      <c r="AF2966" t="str">
        <f t="shared" si="188"/>
        <v>Not included</v>
      </c>
      <c r="AG2966" s="100" t="s">
        <v>489</v>
      </c>
      <c r="AH2966" s="100" t="s">
        <v>134</v>
      </c>
      <c r="AI2966" s="100" t="s">
        <v>2278</v>
      </c>
      <c r="AJ2966">
        <f t="shared" si="191"/>
        <v>4</v>
      </c>
      <c r="AK2966" t="str">
        <f t="shared" si="189"/>
        <v>Not Include</v>
      </c>
      <c r="AN2966" t="s">
        <v>724</v>
      </c>
    </row>
    <row r="2967" spans="31:40">
      <c r="AE2967" t="str">
        <f t="shared" si="190"/>
        <v>Not includedNot Include5</v>
      </c>
      <c r="AF2967" t="str">
        <f t="shared" si="188"/>
        <v>Not included</v>
      </c>
      <c r="AG2967" s="100" t="s">
        <v>489</v>
      </c>
      <c r="AH2967" s="100" t="s">
        <v>134</v>
      </c>
      <c r="AI2967" s="100" t="s">
        <v>2284</v>
      </c>
      <c r="AJ2967">
        <f t="shared" si="191"/>
        <v>5</v>
      </c>
      <c r="AK2967" t="str">
        <f t="shared" si="189"/>
        <v>Not Include</v>
      </c>
      <c r="AN2967" t="s">
        <v>724</v>
      </c>
    </row>
    <row r="2968" spans="31:40">
      <c r="AE2968" t="str">
        <f t="shared" si="190"/>
        <v>Not includedNot Include6</v>
      </c>
      <c r="AF2968" t="str">
        <f t="shared" si="188"/>
        <v>Not included</v>
      </c>
      <c r="AG2968" s="100" t="s">
        <v>489</v>
      </c>
      <c r="AH2968" s="100" t="s">
        <v>134</v>
      </c>
      <c r="AI2968" s="100" t="s">
        <v>2289</v>
      </c>
      <c r="AJ2968">
        <f t="shared" si="191"/>
        <v>6</v>
      </c>
      <c r="AK2968" t="str">
        <f t="shared" si="189"/>
        <v>Not Include</v>
      </c>
      <c r="AN2968" t="s">
        <v>724</v>
      </c>
    </row>
    <row r="2969" spans="31:40">
      <c r="AE2969" t="str">
        <f t="shared" si="190"/>
        <v>Not includedNot Include1</v>
      </c>
      <c r="AF2969" t="str">
        <f t="shared" si="188"/>
        <v>Not included</v>
      </c>
      <c r="AG2969" s="100" t="s">
        <v>489</v>
      </c>
      <c r="AH2969" s="100" t="s">
        <v>739</v>
      </c>
      <c r="AI2969" s="100" t="s">
        <v>2214</v>
      </c>
      <c r="AJ2969">
        <f t="shared" si="191"/>
        <v>1</v>
      </c>
      <c r="AK2969" t="str">
        <f t="shared" si="189"/>
        <v>Not Include</v>
      </c>
      <c r="AN2969" t="s">
        <v>724</v>
      </c>
    </row>
    <row r="2970" spans="31:40">
      <c r="AE2970" t="str">
        <f t="shared" si="190"/>
        <v>Not includedNot Include2</v>
      </c>
      <c r="AF2970" t="str">
        <f t="shared" si="188"/>
        <v>Not included</v>
      </c>
      <c r="AG2970" s="100" t="s">
        <v>489</v>
      </c>
      <c r="AH2970" s="100" t="s">
        <v>739</v>
      </c>
      <c r="AI2970" s="100" t="s">
        <v>2258</v>
      </c>
      <c r="AJ2970">
        <f t="shared" si="191"/>
        <v>2</v>
      </c>
      <c r="AK2970" t="str">
        <f t="shared" si="189"/>
        <v>Not Include</v>
      </c>
      <c r="AN2970" t="s">
        <v>724</v>
      </c>
    </row>
    <row r="2971" spans="31:40">
      <c r="AE2971" t="str">
        <f t="shared" si="190"/>
        <v>Not includedNot Include3</v>
      </c>
      <c r="AF2971" t="str">
        <f t="shared" si="188"/>
        <v>Not included</v>
      </c>
      <c r="AG2971" s="100" t="s">
        <v>489</v>
      </c>
      <c r="AH2971" s="100" t="s">
        <v>739</v>
      </c>
      <c r="AI2971" s="100" t="s">
        <v>2215</v>
      </c>
      <c r="AJ2971">
        <f t="shared" si="191"/>
        <v>3</v>
      </c>
      <c r="AK2971" t="str">
        <f t="shared" si="189"/>
        <v>Not Include</v>
      </c>
      <c r="AN2971" t="s">
        <v>724</v>
      </c>
    </row>
    <row r="2972" spans="31:40">
      <c r="AE2972" t="str">
        <f t="shared" si="190"/>
        <v>Not includedNot Include4</v>
      </c>
      <c r="AF2972" t="str">
        <f t="shared" si="188"/>
        <v>Not included</v>
      </c>
      <c r="AG2972" s="100" t="s">
        <v>489</v>
      </c>
      <c r="AH2972" s="100" t="s">
        <v>739</v>
      </c>
      <c r="AI2972" s="100" t="s">
        <v>2216</v>
      </c>
      <c r="AJ2972">
        <f t="shared" si="191"/>
        <v>4</v>
      </c>
      <c r="AK2972" t="str">
        <f t="shared" si="189"/>
        <v>Not Include</v>
      </c>
      <c r="AN2972" t="s">
        <v>724</v>
      </c>
    </row>
    <row r="2973" spans="31:40">
      <c r="AE2973" t="str">
        <f t="shared" si="190"/>
        <v>Not includedNot Include5</v>
      </c>
      <c r="AF2973" t="str">
        <f t="shared" si="188"/>
        <v>Not included</v>
      </c>
      <c r="AG2973" s="100" t="s">
        <v>489</v>
      </c>
      <c r="AH2973" s="100" t="s">
        <v>739</v>
      </c>
      <c r="AI2973" s="100" t="s">
        <v>2217</v>
      </c>
      <c r="AJ2973">
        <f t="shared" si="191"/>
        <v>5</v>
      </c>
      <c r="AK2973" t="str">
        <f t="shared" si="189"/>
        <v>Not Include</v>
      </c>
      <c r="AN2973" t="s">
        <v>724</v>
      </c>
    </row>
    <row r="2974" spans="31:40">
      <c r="AE2974" t="str">
        <f t="shared" si="190"/>
        <v>Not includedNot Include6</v>
      </c>
      <c r="AF2974" t="str">
        <f t="shared" si="188"/>
        <v>Not included</v>
      </c>
      <c r="AG2974" s="100" t="s">
        <v>489</v>
      </c>
      <c r="AH2974" s="100" t="s">
        <v>739</v>
      </c>
      <c r="AI2974" s="100" t="s">
        <v>1917</v>
      </c>
      <c r="AJ2974">
        <f t="shared" si="191"/>
        <v>6</v>
      </c>
      <c r="AK2974" t="str">
        <f t="shared" si="189"/>
        <v>Not Include</v>
      </c>
      <c r="AN2974" t="s">
        <v>724</v>
      </c>
    </row>
    <row r="2975" spans="31:40">
      <c r="AE2975" t="str">
        <f t="shared" si="190"/>
        <v>Not includedNot Include7</v>
      </c>
      <c r="AF2975" t="str">
        <f t="shared" si="188"/>
        <v>Not included</v>
      </c>
      <c r="AG2975" s="100" t="s">
        <v>489</v>
      </c>
      <c r="AH2975" s="100" t="s">
        <v>739</v>
      </c>
      <c r="AI2975" s="100" t="s">
        <v>1753</v>
      </c>
      <c r="AJ2975">
        <f t="shared" si="191"/>
        <v>7</v>
      </c>
      <c r="AK2975" t="str">
        <f t="shared" si="189"/>
        <v>Not Include</v>
      </c>
      <c r="AN2975" t="s">
        <v>724</v>
      </c>
    </row>
    <row r="2976" spans="31:40">
      <c r="AE2976" t="str">
        <f t="shared" si="190"/>
        <v>Not includedNot Include8</v>
      </c>
      <c r="AF2976" t="str">
        <f t="shared" si="188"/>
        <v>Not included</v>
      </c>
      <c r="AG2976" s="100" t="s">
        <v>489</v>
      </c>
      <c r="AH2976" s="100" t="s">
        <v>739</v>
      </c>
      <c r="AI2976" s="100" t="s">
        <v>2222</v>
      </c>
      <c r="AJ2976">
        <f t="shared" si="191"/>
        <v>8</v>
      </c>
      <c r="AK2976" t="str">
        <f t="shared" si="189"/>
        <v>Not Include</v>
      </c>
      <c r="AN2976" t="s">
        <v>724</v>
      </c>
    </row>
    <row r="2977" spans="31:40">
      <c r="AE2977" t="str">
        <f t="shared" si="190"/>
        <v>Not includedNot Include9</v>
      </c>
      <c r="AF2977" t="str">
        <f t="shared" si="188"/>
        <v>Not included</v>
      </c>
      <c r="AG2977" s="100" t="s">
        <v>489</v>
      </c>
      <c r="AH2977" s="100" t="s">
        <v>739</v>
      </c>
      <c r="AI2977" s="100" t="s">
        <v>411</v>
      </c>
      <c r="AJ2977">
        <f t="shared" si="191"/>
        <v>9</v>
      </c>
      <c r="AK2977" t="str">
        <f t="shared" si="189"/>
        <v>Not Include</v>
      </c>
      <c r="AN2977" t="s">
        <v>724</v>
      </c>
    </row>
    <row r="2978" spans="31:40">
      <c r="AE2978" t="str">
        <f t="shared" si="190"/>
        <v>Not includedNot Include10</v>
      </c>
      <c r="AF2978" t="str">
        <f t="shared" si="188"/>
        <v>Not included</v>
      </c>
      <c r="AG2978" s="100" t="s">
        <v>489</v>
      </c>
      <c r="AH2978" s="100" t="s">
        <v>739</v>
      </c>
      <c r="AI2978" s="100" t="s">
        <v>833</v>
      </c>
      <c r="AJ2978">
        <f t="shared" si="191"/>
        <v>10</v>
      </c>
      <c r="AK2978" t="str">
        <f t="shared" si="189"/>
        <v>Not Include</v>
      </c>
      <c r="AN2978" t="s">
        <v>724</v>
      </c>
    </row>
    <row r="2979" spans="31:40">
      <c r="AE2979" t="str">
        <f t="shared" si="190"/>
        <v>Not includedNot Include11</v>
      </c>
      <c r="AF2979" t="str">
        <f t="shared" si="188"/>
        <v>Not included</v>
      </c>
      <c r="AG2979" s="100" t="s">
        <v>489</v>
      </c>
      <c r="AH2979" s="100" t="s">
        <v>739</v>
      </c>
      <c r="AI2979" s="100" t="s">
        <v>922</v>
      </c>
      <c r="AJ2979">
        <f t="shared" si="191"/>
        <v>11</v>
      </c>
      <c r="AK2979" t="str">
        <f t="shared" si="189"/>
        <v>Not Include</v>
      </c>
      <c r="AN2979" t="s">
        <v>724</v>
      </c>
    </row>
    <row r="2980" spans="31:40">
      <c r="AE2980" t="str">
        <f t="shared" si="190"/>
        <v>Not includedNot Include12</v>
      </c>
      <c r="AF2980" t="str">
        <f t="shared" si="188"/>
        <v>Not included</v>
      </c>
      <c r="AG2980" s="100" t="s">
        <v>489</v>
      </c>
      <c r="AH2980" s="100" t="s">
        <v>739</v>
      </c>
      <c r="AI2980" s="100" t="s">
        <v>2261</v>
      </c>
      <c r="AJ2980">
        <f t="shared" si="191"/>
        <v>12</v>
      </c>
      <c r="AK2980" t="str">
        <f t="shared" si="189"/>
        <v>Not Include</v>
      </c>
      <c r="AN2980" t="s">
        <v>724</v>
      </c>
    </row>
    <row r="2981" spans="31:40">
      <c r="AE2981" t="str">
        <f t="shared" si="190"/>
        <v>Not includedNot Include13</v>
      </c>
      <c r="AF2981" t="str">
        <f t="shared" si="188"/>
        <v>Not included</v>
      </c>
      <c r="AG2981" s="100" t="s">
        <v>489</v>
      </c>
      <c r="AH2981" s="100" t="s">
        <v>739</v>
      </c>
      <c r="AI2981" s="100" t="s">
        <v>1955</v>
      </c>
      <c r="AJ2981">
        <f t="shared" si="191"/>
        <v>13</v>
      </c>
      <c r="AK2981" t="str">
        <f t="shared" si="189"/>
        <v>Not Include</v>
      </c>
      <c r="AN2981" t="s">
        <v>724</v>
      </c>
    </row>
    <row r="2982" spans="31:40">
      <c r="AE2982" t="str">
        <f t="shared" si="190"/>
        <v>Not includedNot Include14</v>
      </c>
      <c r="AF2982" t="str">
        <f t="shared" si="188"/>
        <v>Not included</v>
      </c>
      <c r="AG2982" s="100" t="s">
        <v>489</v>
      </c>
      <c r="AH2982" s="100" t="s">
        <v>739</v>
      </c>
      <c r="AI2982" s="100" t="s">
        <v>2263</v>
      </c>
      <c r="AJ2982">
        <f t="shared" si="191"/>
        <v>14</v>
      </c>
      <c r="AK2982" t="str">
        <f t="shared" si="189"/>
        <v>Not Include</v>
      </c>
      <c r="AN2982" t="s">
        <v>724</v>
      </c>
    </row>
    <row r="2983" spans="31:40">
      <c r="AE2983" t="str">
        <f t="shared" si="190"/>
        <v>Not includedNot Include15</v>
      </c>
      <c r="AF2983" t="str">
        <f t="shared" si="188"/>
        <v>Not included</v>
      </c>
      <c r="AG2983" s="100" t="s">
        <v>489</v>
      </c>
      <c r="AH2983" s="100" t="s">
        <v>739</v>
      </c>
      <c r="AI2983" s="100" t="s">
        <v>2224</v>
      </c>
      <c r="AJ2983">
        <f t="shared" si="191"/>
        <v>15</v>
      </c>
      <c r="AK2983" t="str">
        <f t="shared" si="189"/>
        <v>Not Include</v>
      </c>
      <c r="AN2983" t="s">
        <v>724</v>
      </c>
    </row>
    <row r="2984" spans="31:40">
      <c r="AE2984" t="str">
        <f t="shared" si="190"/>
        <v>Not includedNot Include16</v>
      </c>
      <c r="AF2984" t="str">
        <f t="shared" si="188"/>
        <v>Not included</v>
      </c>
      <c r="AG2984" s="100" t="s">
        <v>489</v>
      </c>
      <c r="AH2984" s="100" t="s">
        <v>739</v>
      </c>
      <c r="AI2984" s="100" t="s">
        <v>1104</v>
      </c>
      <c r="AJ2984">
        <f t="shared" si="191"/>
        <v>16</v>
      </c>
      <c r="AK2984" t="str">
        <f t="shared" si="189"/>
        <v>Not Include</v>
      </c>
      <c r="AN2984" t="s">
        <v>724</v>
      </c>
    </row>
    <row r="2985" spans="31:40">
      <c r="AE2985" t="str">
        <f t="shared" si="190"/>
        <v>Not includedNot Include17</v>
      </c>
      <c r="AF2985" t="str">
        <f t="shared" si="188"/>
        <v>Not included</v>
      </c>
      <c r="AG2985" s="100" t="s">
        <v>489</v>
      </c>
      <c r="AH2985" s="100" t="s">
        <v>739</v>
      </c>
      <c r="AI2985" s="100" t="s">
        <v>2265</v>
      </c>
      <c r="AJ2985">
        <f t="shared" si="191"/>
        <v>17</v>
      </c>
      <c r="AK2985" t="str">
        <f t="shared" si="189"/>
        <v>Not Include</v>
      </c>
      <c r="AN2985" t="s">
        <v>724</v>
      </c>
    </row>
    <row r="2986" spans="31:40">
      <c r="AE2986" t="str">
        <f t="shared" si="190"/>
        <v>Not includedNot Include18</v>
      </c>
      <c r="AF2986" t="str">
        <f t="shared" si="188"/>
        <v>Not included</v>
      </c>
      <c r="AG2986" s="100" t="s">
        <v>489</v>
      </c>
      <c r="AH2986" s="100" t="s">
        <v>739</v>
      </c>
      <c r="AI2986" s="100" t="s">
        <v>2226</v>
      </c>
      <c r="AJ2986">
        <f t="shared" si="191"/>
        <v>18</v>
      </c>
      <c r="AK2986" t="str">
        <f t="shared" si="189"/>
        <v>Not Include</v>
      </c>
      <c r="AN2986" t="s">
        <v>724</v>
      </c>
    </row>
    <row r="2987" spans="31:40">
      <c r="AE2987" t="str">
        <f t="shared" si="190"/>
        <v>Not includedNot Include19</v>
      </c>
      <c r="AF2987" t="str">
        <f t="shared" si="188"/>
        <v>Not included</v>
      </c>
      <c r="AG2987" s="100" t="s">
        <v>489</v>
      </c>
      <c r="AH2987" s="100" t="s">
        <v>739</v>
      </c>
      <c r="AI2987" s="100" t="s">
        <v>2266</v>
      </c>
      <c r="AJ2987">
        <f t="shared" si="191"/>
        <v>19</v>
      </c>
      <c r="AK2987" t="str">
        <f t="shared" si="189"/>
        <v>Not Include</v>
      </c>
      <c r="AN2987" t="s">
        <v>724</v>
      </c>
    </row>
    <row r="2988" spans="31:40">
      <c r="AE2988" t="str">
        <f t="shared" si="190"/>
        <v>Not includedNot Include20</v>
      </c>
      <c r="AF2988" t="str">
        <f t="shared" si="188"/>
        <v>Not included</v>
      </c>
      <c r="AG2988" s="100" t="s">
        <v>489</v>
      </c>
      <c r="AH2988" s="100" t="s">
        <v>739</v>
      </c>
      <c r="AI2988" s="100" t="s">
        <v>2227</v>
      </c>
      <c r="AJ2988">
        <f t="shared" si="191"/>
        <v>20</v>
      </c>
      <c r="AK2988" t="str">
        <f t="shared" si="189"/>
        <v>Not Include</v>
      </c>
      <c r="AN2988" t="s">
        <v>724</v>
      </c>
    </row>
    <row r="2989" spans="31:40">
      <c r="AE2989" t="str">
        <f t="shared" si="190"/>
        <v>Not includedNot Include21</v>
      </c>
      <c r="AF2989" t="str">
        <f t="shared" si="188"/>
        <v>Not included</v>
      </c>
      <c r="AG2989" s="100" t="s">
        <v>489</v>
      </c>
      <c r="AH2989" s="100" t="s">
        <v>739</v>
      </c>
      <c r="AI2989" s="100" t="s">
        <v>2267</v>
      </c>
      <c r="AJ2989">
        <f t="shared" si="191"/>
        <v>21</v>
      </c>
      <c r="AK2989" t="str">
        <f t="shared" si="189"/>
        <v>Not Include</v>
      </c>
      <c r="AN2989" t="s">
        <v>724</v>
      </c>
    </row>
    <row r="2990" spans="31:40">
      <c r="AE2990" t="str">
        <f t="shared" si="190"/>
        <v>Not includedNot Include22</v>
      </c>
      <c r="AF2990" t="str">
        <f t="shared" si="188"/>
        <v>Not included</v>
      </c>
      <c r="AG2990" s="100" t="s">
        <v>489</v>
      </c>
      <c r="AH2990" s="100" t="s">
        <v>739</v>
      </c>
      <c r="AI2990" s="100" t="s">
        <v>2268</v>
      </c>
      <c r="AJ2990">
        <f t="shared" si="191"/>
        <v>22</v>
      </c>
      <c r="AK2990" t="str">
        <f t="shared" si="189"/>
        <v>Not Include</v>
      </c>
      <c r="AN2990" t="s">
        <v>724</v>
      </c>
    </row>
    <row r="2991" spans="31:40">
      <c r="AE2991" t="str">
        <f t="shared" si="190"/>
        <v>Not includedNot Include23</v>
      </c>
      <c r="AF2991" t="str">
        <f t="shared" si="188"/>
        <v>Not included</v>
      </c>
      <c r="AG2991" s="100" t="s">
        <v>489</v>
      </c>
      <c r="AH2991" s="100" t="s">
        <v>739</v>
      </c>
      <c r="AI2991" s="100" t="s">
        <v>2228</v>
      </c>
      <c r="AJ2991">
        <f t="shared" si="191"/>
        <v>23</v>
      </c>
      <c r="AK2991" t="str">
        <f t="shared" si="189"/>
        <v>Not Include</v>
      </c>
      <c r="AN2991" t="s">
        <v>724</v>
      </c>
    </row>
    <row r="2992" spans="31:40">
      <c r="AE2992" t="str">
        <f t="shared" si="190"/>
        <v>Not includedNot Include24</v>
      </c>
      <c r="AF2992" t="str">
        <f t="shared" si="188"/>
        <v>Not included</v>
      </c>
      <c r="AG2992" s="100" t="s">
        <v>489</v>
      </c>
      <c r="AH2992" s="100" t="s">
        <v>739</v>
      </c>
      <c r="AI2992" s="100" t="s">
        <v>1003</v>
      </c>
      <c r="AJ2992">
        <f t="shared" si="191"/>
        <v>24</v>
      </c>
      <c r="AK2992" t="str">
        <f t="shared" si="189"/>
        <v>Not Include</v>
      </c>
      <c r="AN2992" t="s">
        <v>724</v>
      </c>
    </row>
    <row r="2993" spans="31:40">
      <c r="AE2993" t="str">
        <f t="shared" si="190"/>
        <v>Not includedNot Include25</v>
      </c>
      <c r="AF2993" t="str">
        <f t="shared" si="188"/>
        <v>Not included</v>
      </c>
      <c r="AG2993" s="100" t="s">
        <v>489</v>
      </c>
      <c r="AH2993" s="100" t="s">
        <v>739</v>
      </c>
      <c r="AI2993" s="100" t="s">
        <v>2229</v>
      </c>
      <c r="AJ2993">
        <f t="shared" si="191"/>
        <v>25</v>
      </c>
      <c r="AK2993" t="str">
        <f t="shared" si="189"/>
        <v>Not Include</v>
      </c>
      <c r="AN2993" t="s">
        <v>724</v>
      </c>
    </row>
    <row r="2994" spans="31:40">
      <c r="AE2994" t="str">
        <f t="shared" si="190"/>
        <v>Not includedNot Include26</v>
      </c>
      <c r="AF2994" t="str">
        <f t="shared" si="188"/>
        <v>Not included</v>
      </c>
      <c r="AG2994" s="100" t="s">
        <v>489</v>
      </c>
      <c r="AH2994" s="100" t="s">
        <v>739</v>
      </c>
      <c r="AI2994" s="100" t="s">
        <v>760</v>
      </c>
      <c r="AJ2994">
        <f t="shared" si="191"/>
        <v>26</v>
      </c>
      <c r="AK2994" t="str">
        <f t="shared" si="189"/>
        <v>Not Include</v>
      </c>
      <c r="AN2994" t="s">
        <v>724</v>
      </c>
    </row>
    <row r="2995" spans="31:40">
      <c r="AE2995" t="str">
        <f t="shared" si="190"/>
        <v>Not includedNot Include27</v>
      </c>
      <c r="AF2995" t="str">
        <f t="shared" si="188"/>
        <v>Not included</v>
      </c>
      <c r="AG2995" s="100" t="s">
        <v>489</v>
      </c>
      <c r="AH2995" s="100" t="s">
        <v>739</v>
      </c>
      <c r="AI2995" s="100" t="s">
        <v>2270</v>
      </c>
      <c r="AJ2995">
        <f t="shared" si="191"/>
        <v>27</v>
      </c>
      <c r="AK2995" t="str">
        <f t="shared" si="189"/>
        <v>Not Include</v>
      </c>
      <c r="AN2995" t="s">
        <v>724</v>
      </c>
    </row>
    <row r="2996" spans="31:40">
      <c r="AE2996" t="str">
        <f t="shared" si="190"/>
        <v>Not includedNot Include28</v>
      </c>
      <c r="AF2996" t="str">
        <f t="shared" si="188"/>
        <v>Not included</v>
      </c>
      <c r="AG2996" s="100" t="s">
        <v>489</v>
      </c>
      <c r="AH2996" s="100" t="s">
        <v>739</v>
      </c>
      <c r="AI2996" s="100" t="s">
        <v>2271</v>
      </c>
      <c r="AJ2996">
        <f t="shared" si="191"/>
        <v>28</v>
      </c>
      <c r="AK2996" t="str">
        <f t="shared" si="189"/>
        <v>Not Include</v>
      </c>
      <c r="AN2996" t="s">
        <v>724</v>
      </c>
    </row>
    <row r="2997" spans="31:40">
      <c r="AE2997" t="str">
        <f t="shared" si="190"/>
        <v>Not includedNot Include29</v>
      </c>
      <c r="AF2997" t="str">
        <f t="shared" si="188"/>
        <v>Not included</v>
      </c>
      <c r="AG2997" s="100" t="s">
        <v>489</v>
      </c>
      <c r="AH2997" s="100" t="s">
        <v>739</v>
      </c>
      <c r="AI2997" s="100" t="s">
        <v>2230</v>
      </c>
      <c r="AJ2997">
        <f t="shared" si="191"/>
        <v>29</v>
      </c>
      <c r="AK2997" t="str">
        <f t="shared" si="189"/>
        <v>Not Include</v>
      </c>
      <c r="AN2997" t="s">
        <v>724</v>
      </c>
    </row>
    <row r="2998" spans="31:40">
      <c r="AE2998" t="str">
        <f t="shared" si="190"/>
        <v>Not includedNot Include30</v>
      </c>
      <c r="AF2998" t="str">
        <f t="shared" si="188"/>
        <v>Not included</v>
      </c>
      <c r="AG2998" s="100" t="s">
        <v>489</v>
      </c>
      <c r="AH2998" s="100" t="s">
        <v>739</v>
      </c>
      <c r="AI2998" s="100" t="s">
        <v>1320</v>
      </c>
      <c r="AJ2998">
        <f t="shared" si="191"/>
        <v>30</v>
      </c>
      <c r="AK2998" t="str">
        <f t="shared" si="189"/>
        <v>Not Include</v>
      </c>
      <c r="AN2998" t="s">
        <v>724</v>
      </c>
    </row>
    <row r="2999" spans="31:40">
      <c r="AE2999" t="str">
        <f t="shared" si="190"/>
        <v>Not includedNot Include31</v>
      </c>
      <c r="AF2999" t="str">
        <f t="shared" si="188"/>
        <v>Not included</v>
      </c>
      <c r="AG2999" s="100" t="s">
        <v>489</v>
      </c>
      <c r="AH2999" s="100" t="s">
        <v>739</v>
      </c>
      <c r="AI2999" s="100" t="s">
        <v>762</v>
      </c>
      <c r="AJ2999">
        <f t="shared" si="191"/>
        <v>31</v>
      </c>
      <c r="AK2999" t="str">
        <f t="shared" si="189"/>
        <v>Not Include</v>
      </c>
      <c r="AN2999" t="s">
        <v>724</v>
      </c>
    </row>
    <row r="3000" spans="31:40">
      <c r="AE3000" t="str">
        <f t="shared" si="190"/>
        <v>Not includedNot Include32</v>
      </c>
      <c r="AF3000" t="str">
        <f t="shared" si="188"/>
        <v>Not included</v>
      </c>
      <c r="AG3000" s="100" t="s">
        <v>489</v>
      </c>
      <c r="AH3000" s="100" t="s">
        <v>739</v>
      </c>
      <c r="AI3000" s="100" t="s">
        <v>2231</v>
      </c>
      <c r="AJ3000">
        <f t="shared" si="191"/>
        <v>32</v>
      </c>
      <c r="AK3000" t="str">
        <f t="shared" si="189"/>
        <v>Not Include</v>
      </c>
      <c r="AN3000" t="s">
        <v>724</v>
      </c>
    </row>
    <row r="3001" spans="31:40">
      <c r="AE3001" t="str">
        <f t="shared" si="190"/>
        <v>Not includedNot Include33</v>
      </c>
      <c r="AF3001" t="str">
        <f t="shared" si="188"/>
        <v>Not included</v>
      </c>
      <c r="AG3001" s="100" t="s">
        <v>489</v>
      </c>
      <c r="AH3001" s="100" t="s">
        <v>739</v>
      </c>
      <c r="AI3001" s="100" t="s">
        <v>1773</v>
      </c>
      <c r="AJ3001">
        <f t="shared" si="191"/>
        <v>33</v>
      </c>
      <c r="AK3001" t="str">
        <f t="shared" si="189"/>
        <v>Not Include</v>
      </c>
      <c r="AN3001" t="s">
        <v>724</v>
      </c>
    </row>
    <row r="3002" spans="31:40">
      <c r="AE3002" t="str">
        <f t="shared" si="190"/>
        <v>Not includedNot Include34</v>
      </c>
      <c r="AF3002" t="str">
        <f t="shared" si="188"/>
        <v>Not included</v>
      </c>
      <c r="AG3002" s="100" t="s">
        <v>489</v>
      </c>
      <c r="AH3002" s="100" t="s">
        <v>739</v>
      </c>
      <c r="AI3002" s="100" t="s">
        <v>764</v>
      </c>
      <c r="AJ3002">
        <f t="shared" si="191"/>
        <v>34</v>
      </c>
      <c r="AK3002" t="str">
        <f t="shared" si="189"/>
        <v>Not Include</v>
      </c>
      <c r="AN3002" t="s">
        <v>724</v>
      </c>
    </row>
    <row r="3003" spans="31:40">
      <c r="AE3003" t="str">
        <f t="shared" si="190"/>
        <v>Not includedNot Include35</v>
      </c>
      <c r="AF3003" t="str">
        <f t="shared" si="188"/>
        <v>Not included</v>
      </c>
      <c r="AG3003" s="100" t="s">
        <v>489</v>
      </c>
      <c r="AH3003" s="100" t="s">
        <v>739</v>
      </c>
      <c r="AI3003" s="100" t="s">
        <v>2239</v>
      </c>
      <c r="AJ3003">
        <f t="shared" si="191"/>
        <v>35</v>
      </c>
      <c r="AK3003" t="str">
        <f t="shared" si="189"/>
        <v>Not Include</v>
      </c>
      <c r="AN3003" t="s">
        <v>724</v>
      </c>
    </row>
    <row r="3004" spans="31:40">
      <c r="AE3004" t="str">
        <f t="shared" si="190"/>
        <v>Not includedNot Include36</v>
      </c>
      <c r="AF3004" t="str">
        <f t="shared" si="188"/>
        <v>Not included</v>
      </c>
      <c r="AG3004" s="100" t="s">
        <v>489</v>
      </c>
      <c r="AH3004" s="100" t="s">
        <v>739</v>
      </c>
      <c r="AI3004" s="100" t="s">
        <v>1208</v>
      </c>
      <c r="AJ3004">
        <f t="shared" si="191"/>
        <v>36</v>
      </c>
      <c r="AK3004" t="str">
        <f t="shared" si="189"/>
        <v>Not Include</v>
      </c>
      <c r="AN3004" t="s">
        <v>724</v>
      </c>
    </row>
    <row r="3005" spans="31:40">
      <c r="AE3005" t="str">
        <f t="shared" si="190"/>
        <v>Not includedNot Include37</v>
      </c>
      <c r="AF3005" t="str">
        <f t="shared" si="188"/>
        <v>Not included</v>
      </c>
      <c r="AG3005" s="100" t="s">
        <v>489</v>
      </c>
      <c r="AH3005" s="100" t="s">
        <v>739</v>
      </c>
      <c r="AI3005" s="100" t="s">
        <v>2240</v>
      </c>
      <c r="AJ3005">
        <f t="shared" si="191"/>
        <v>37</v>
      </c>
      <c r="AK3005" t="str">
        <f t="shared" si="189"/>
        <v>Not Include</v>
      </c>
      <c r="AN3005" t="s">
        <v>724</v>
      </c>
    </row>
    <row r="3006" spans="31:40">
      <c r="AE3006" t="str">
        <f t="shared" si="190"/>
        <v>Not includedNot Include38</v>
      </c>
      <c r="AF3006" t="str">
        <f t="shared" si="188"/>
        <v>Not included</v>
      </c>
      <c r="AG3006" s="100" t="s">
        <v>489</v>
      </c>
      <c r="AH3006" s="100" t="s">
        <v>739</v>
      </c>
      <c r="AI3006" s="100" t="s">
        <v>2276</v>
      </c>
      <c r="AJ3006">
        <f t="shared" si="191"/>
        <v>38</v>
      </c>
      <c r="AK3006" t="str">
        <f t="shared" si="189"/>
        <v>Not Include</v>
      </c>
      <c r="AN3006" t="s">
        <v>724</v>
      </c>
    </row>
    <row r="3007" spans="31:40">
      <c r="AE3007" t="str">
        <f t="shared" si="190"/>
        <v>Not includedNot Include39</v>
      </c>
      <c r="AF3007" t="str">
        <f t="shared" si="188"/>
        <v>Not included</v>
      </c>
      <c r="AG3007" s="100" t="s">
        <v>489</v>
      </c>
      <c r="AH3007" s="100" t="s">
        <v>739</v>
      </c>
      <c r="AI3007" s="100" t="s">
        <v>774</v>
      </c>
      <c r="AJ3007">
        <f t="shared" si="191"/>
        <v>39</v>
      </c>
      <c r="AK3007" t="str">
        <f t="shared" si="189"/>
        <v>Not Include</v>
      </c>
      <c r="AN3007" t="s">
        <v>724</v>
      </c>
    </row>
    <row r="3008" spans="31:40">
      <c r="AE3008" t="str">
        <f t="shared" si="190"/>
        <v>Not includedNot Include40</v>
      </c>
      <c r="AF3008" t="str">
        <f t="shared" si="188"/>
        <v>Not included</v>
      </c>
      <c r="AG3008" s="100" t="s">
        <v>489</v>
      </c>
      <c r="AH3008" s="100" t="s">
        <v>739</v>
      </c>
      <c r="AI3008" s="100" t="s">
        <v>2279</v>
      </c>
      <c r="AJ3008">
        <f t="shared" si="191"/>
        <v>40</v>
      </c>
      <c r="AK3008" t="str">
        <f t="shared" si="189"/>
        <v>Not Include</v>
      </c>
      <c r="AN3008" t="s">
        <v>724</v>
      </c>
    </row>
    <row r="3009" spans="31:40">
      <c r="AE3009" t="str">
        <f t="shared" si="190"/>
        <v>Not includedNot Include41</v>
      </c>
      <c r="AF3009" t="str">
        <f t="shared" si="188"/>
        <v>Not included</v>
      </c>
      <c r="AG3009" s="100" t="s">
        <v>489</v>
      </c>
      <c r="AH3009" s="100" t="s">
        <v>739</v>
      </c>
      <c r="AI3009" s="100" t="s">
        <v>1783</v>
      </c>
      <c r="AJ3009">
        <f t="shared" si="191"/>
        <v>41</v>
      </c>
      <c r="AK3009" t="str">
        <f t="shared" si="189"/>
        <v>Not Include</v>
      </c>
      <c r="AN3009" t="s">
        <v>724</v>
      </c>
    </row>
    <row r="3010" spans="31:40">
      <c r="AE3010" t="str">
        <f t="shared" si="190"/>
        <v>Not includedNot Include42</v>
      </c>
      <c r="AF3010" t="str">
        <f t="shared" ref="AF3010:AF3073" si="192">IFERROR(VLOOKUP(AG3010,$Z$4:$AA$17,2,FALSE),"Not included")</f>
        <v>Not included</v>
      </c>
      <c r="AG3010" s="100" t="s">
        <v>489</v>
      </c>
      <c r="AH3010" s="100" t="s">
        <v>739</v>
      </c>
      <c r="AI3010" s="100" t="s">
        <v>1339</v>
      </c>
      <c r="AJ3010">
        <f t="shared" si="191"/>
        <v>42</v>
      </c>
      <c r="AK3010" t="str">
        <f t="shared" ref="AK3010:AK3073" si="193">IF(AF3010="Not included","Not Include",VLOOKUP(AH3010,$AN$3:$AQ$104,3,FALSE))</f>
        <v>Not Include</v>
      </c>
      <c r="AN3010" t="s">
        <v>724</v>
      </c>
    </row>
    <row r="3011" spans="31:40">
      <c r="AE3011" t="str">
        <f t="shared" ref="AE3011:AE3074" si="194">AF3011&amp;AK3011&amp;AJ3011</f>
        <v>Not includedNot Include43</v>
      </c>
      <c r="AF3011" t="str">
        <f t="shared" si="192"/>
        <v>Not included</v>
      </c>
      <c r="AG3011" s="100" t="s">
        <v>489</v>
      </c>
      <c r="AH3011" s="100" t="s">
        <v>739</v>
      </c>
      <c r="AI3011" s="100" t="s">
        <v>2243</v>
      </c>
      <c r="AJ3011">
        <f t="shared" ref="AJ3011:AJ3074" si="195">IF(AND(AG3011=AG3010,AH3011=AH3010),AJ3010+1,1)</f>
        <v>43</v>
      </c>
      <c r="AK3011" t="str">
        <f t="shared" si="193"/>
        <v>Not Include</v>
      </c>
      <c r="AN3011" t="s">
        <v>724</v>
      </c>
    </row>
    <row r="3012" spans="31:40">
      <c r="AE3012" t="str">
        <f t="shared" si="194"/>
        <v>Not includedNot Include44</v>
      </c>
      <c r="AF3012" t="str">
        <f t="shared" si="192"/>
        <v>Not included</v>
      </c>
      <c r="AG3012" s="100" t="s">
        <v>489</v>
      </c>
      <c r="AH3012" s="100" t="s">
        <v>739</v>
      </c>
      <c r="AI3012" s="100" t="s">
        <v>219</v>
      </c>
      <c r="AJ3012">
        <f t="shared" si="195"/>
        <v>44</v>
      </c>
      <c r="AK3012" t="str">
        <f t="shared" si="193"/>
        <v>Not Include</v>
      </c>
      <c r="AN3012" t="s">
        <v>724</v>
      </c>
    </row>
    <row r="3013" spans="31:40">
      <c r="AE3013" t="str">
        <f t="shared" si="194"/>
        <v>Not includedNot Include45</v>
      </c>
      <c r="AF3013" t="str">
        <f t="shared" si="192"/>
        <v>Not included</v>
      </c>
      <c r="AG3013" s="100" t="s">
        <v>489</v>
      </c>
      <c r="AH3013" s="100" t="s">
        <v>739</v>
      </c>
      <c r="AI3013" s="100" t="s">
        <v>2244</v>
      </c>
      <c r="AJ3013">
        <f t="shared" si="195"/>
        <v>45</v>
      </c>
      <c r="AK3013" t="str">
        <f t="shared" si="193"/>
        <v>Not Include</v>
      </c>
      <c r="AN3013" t="s">
        <v>724</v>
      </c>
    </row>
    <row r="3014" spans="31:40">
      <c r="AE3014" t="str">
        <f t="shared" si="194"/>
        <v>Not includedNot Include46</v>
      </c>
      <c r="AF3014" t="str">
        <f t="shared" si="192"/>
        <v>Not included</v>
      </c>
      <c r="AG3014" s="100" t="s">
        <v>489</v>
      </c>
      <c r="AH3014" s="100" t="s">
        <v>739</v>
      </c>
      <c r="AI3014" s="100" t="s">
        <v>2283</v>
      </c>
      <c r="AJ3014">
        <f t="shared" si="195"/>
        <v>46</v>
      </c>
      <c r="AK3014" t="str">
        <f t="shared" si="193"/>
        <v>Not Include</v>
      </c>
      <c r="AN3014" t="s">
        <v>724</v>
      </c>
    </row>
    <row r="3015" spans="31:40">
      <c r="AE3015" t="str">
        <f t="shared" si="194"/>
        <v>Not includedNot Include47</v>
      </c>
      <c r="AF3015" t="str">
        <f t="shared" si="192"/>
        <v>Not included</v>
      </c>
      <c r="AG3015" s="100" t="s">
        <v>489</v>
      </c>
      <c r="AH3015" s="100" t="s">
        <v>739</v>
      </c>
      <c r="AI3015" s="100" t="s">
        <v>2245</v>
      </c>
      <c r="AJ3015">
        <f t="shared" si="195"/>
        <v>47</v>
      </c>
      <c r="AK3015" t="str">
        <f t="shared" si="193"/>
        <v>Not Include</v>
      </c>
      <c r="AN3015" t="s">
        <v>724</v>
      </c>
    </row>
    <row r="3016" spans="31:40">
      <c r="AE3016" t="str">
        <f t="shared" si="194"/>
        <v>Not includedNot Include48</v>
      </c>
      <c r="AF3016" t="str">
        <f t="shared" si="192"/>
        <v>Not included</v>
      </c>
      <c r="AG3016" s="100" t="s">
        <v>489</v>
      </c>
      <c r="AH3016" s="100" t="s">
        <v>739</v>
      </c>
      <c r="AI3016" s="100" t="s">
        <v>2246</v>
      </c>
      <c r="AJ3016">
        <f t="shared" si="195"/>
        <v>48</v>
      </c>
      <c r="AK3016" t="str">
        <f t="shared" si="193"/>
        <v>Not Include</v>
      </c>
      <c r="AN3016" t="s">
        <v>724</v>
      </c>
    </row>
    <row r="3017" spans="31:40">
      <c r="AE3017" t="str">
        <f t="shared" si="194"/>
        <v>Not includedNot Include49</v>
      </c>
      <c r="AF3017" t="str">
        <f t="shared" si="192"/>
        <v>Not included</v>
      </c>
      <c r="AG3017" s="100" t="s">
        <v>489</v>
      </c>
      <c r="AH3017" s="100" t="s">
        <v>739</v>
      </c>
      <c r="AI3017" s="100" t="s">
        <v>2247</v>
      </c>
      <c r="AJ3017">
        <f t="shared" si="195"/>
        <v>49</v>
      </c>
      <c r="AK3017" t="str">
        <f t="shared" si="193"/>
        <v>Not Include</v>
      </c>
      <c r="AN3017" t="s">
        <v>724</v>
      </c>
    </row>
    <row r="3018" spans="31:40">
      <c r="AE3018" t="str">
        <f t="shared" si="194"/>
        <v>Not includedNot Include50</v>
      </c>
      <c r="AF3018" t="str">
        <f t="shared" si="192"/>
        <v>Not included</v>
      </c>
      <c r="AG3018" s="100" t="s">
        <v>489</v>
      </c>
      <c r="AH3018" s="100" t="s">
        <v>739</v>
      </c>
      <c r="AI3018" s="100" t="s">
        <v>2249</v>
      </c>
      <c r="AJ3018">
        <f t="shared" si="195"/>
        <v>50</v>
      </c>
      <c r="AK3018" t="str">
        <f t="shared" si="193"/>
        <v>Not Include</v>
      </c>
      <c r="AN3018" t="s">
        <v>724</v>
      </c>
    </row>
    <row r="3019" spans="31:40">
      <c r="AE3019" t="str">
        <f t="shared" si="194"/>
        <v>Not includedNot Include51</v>
      </c>
      <c r="AF3019" t="str">
        <f t="shared" si="192"/>
        <v>Not included</v>
      </c>
      <c r="AG3019" s="100" t="s">
        <v>489</v>
      </c>
      <c r="AH3019" s="100" t="s">
        <v>739</v>
      </c>
      <c r="AI3019" s="100" t="s">
        <v>2250</v>
      </c>
      <c r="AJ3019">
        <f t="shared" si="195"/>
        <v>51</v>
      </c>
      <c r="AK3019" t="str">
        <f t="shared" si="193"/>
        <v>Not Include</v>
      </c>
      <c r="AN3019" t="s">
        <v>724</v>
      </c>
    </row>
    <row r="3020" spans="31:40">
      <c r="AE3020" t="str">
        <f t="shared" si="194"/>
        <v>Not includedNot Include52</v>
      </c>
      <c r="AF3020" t="str">
        <f t="shared" si="192"/>
        <v>Not included</v>
      </c>
      <c r="AG3020" s="100" t="s">
        <v>489</v>
      </c>
      <c r="AH3020" s="100" t="s">
        <v>739</v>
      </c>
      <c r="AI3020" s="100" t="s">
        <v>2256</v>
      </c>
      <c r="AJ3020">
        <f t="shared" si="195"/>
        <v>52</v>
      </c>
      <c r="AK3020" t="str">
        <f t="shared" si="193"/>
        <v>Not Include</v>
      </c>
      <c r="AN3020" t="s">
        <v>724</v>
      </c>
    </row>
    <row r="3021" spans="31:40">
      <c r="AE3021" t="str">
        <f t="shared" si="194"/>
        <v>Not includedNot Include53</v>
      </c>
      <c r="AF3021" t="str">
        <f t="shared" si="192"/>
        <v>Not included</v>
      </c>
      <c r="AG3021" s="100" t="s">
        <v>489</v>
      </c>
      <c r="AH3021" s="100" t="s">
        <v>739</v>
      </c>
      <c r="AI3021" s="100" t="s">
        <v>1287</v>
      </c>
      <c r="AJ3021">
        <f t="shared" si="195"/>
        <v>53</v>
      </c>
      <c r="AK3021" t="str">
        <f t="shared" si="193"/>
        <v>Not Include</v>
      </c>
      <c r="AN3021" t="s">
        <v>724</v>
      </c>
    </row>
    <row r="3022" spans="31:40">
      <c r="AE3022" t="str">
        <f t="shared" si="194"/>
        <v>Not includedNot Include1</v>
      </c>
      <c r="AF3022" t="str">
        <f t="shared" si="192"/>
        <v>Not included</v>
      </c>
      <c r="AG3022" s="100" t="s">
        <v>2441</v>
      </c>
      <c r="AH3022" s="100" t="s">
        <v>134</v>
      </c>
      <c r="AI3022" s="100" t="s">
        <v>2354</v>
      </c>
      <c r="AJ3022">
        <f t="shared" si="195"/>
        <v>1</v>
      </c>
      <c r="AK3022" t="str">
        <f t="shared" si="193"/>
        <v>Not Include</v>
      </c>
      <c r="AN3022" t="s">
        <v>724</v>
      </c>
    </row>
    <row r="3023" spans="31:40">
      <c r="AE3023" t="str">
        <f t="shared" si="194"/>
        <v>Not includedNot Include2</v>
      </c>
      <c r="AF3023" t="str">
        <f t="shared" si="192"/>
        <v>Not included</v>
      </c>
      <c r="AG3023" s="100" t="s">
        <v>2441</v>
      </c>
      <c r="AH3023" s="100" t="s">
        <v>134</v>
      </c>
      <c r="AI3023" s="100" t="s">
        <v>2442</v>
      </c>
      <c r="AJ3023">
        <f t="shared" si="195"/>
        <v>2</v>
      </c>
      <c r="AK3023" t="str">
        <f t="shared" si="193"/>
        <v>Not Include</v>
      </c>
      <c r="AN3023" t="s">
        <v>724</v>
      </c>
    </row>
    <row r="3024" spans="31:40">
      <c r="AE3024" t="str">
        <f t="shared" si="194"/>
        <v>Not includedNot Include3</v>
      </c>
      <c r="AF3024" t="str">
        <f t="shared" si="192"/>
        <v>Not included</v>
      </c>
      <c r="AG3024" s="100" t="s">
        <v>2441</v>
      </c>
      <c r="AH3024" s="100" t="s">
        <v>134</v>
      </c>
      <c r="AI3024" s="100" t="s">
        <v>2443</v>
      </c>
      <c r="AJ3024">
        <f t="shared" si="195"/>
        <v>3</v>
      </c>
      <c r="AK3024" t="str">
        <f t="shared" si="193"/>
        <v>Not Include</v>
      </c>
      <c r="AN3024" t="s">
        <v>724</v>
      </c>
    </row>
    <row r="3025" spans="31:40">
      <c r="AE3025" t="str">
        <f t="shared" si="194"/>
        <v>Not includedNot Include1</v>
      </c>
      <c r="AF3025" t="str">
        <f t="shared" si="192"/>
        <v>Not included</v>
      </c>
      <c r="AG3025" s="100" t="s">
        <v>487</v>
      </c>
      <c r="AH3025" s="100" t="s">
        <v>902</v>
      </c>
      <c r="AI3025" s="100" t="s">
        <v>2205</v>
      </c>
      <c r="AJ3025">
        <f t="shared" si="195"/>
        <v>1</v>
      </c>
      <c r="AK3025" t="str">
        <f t="shared" si="193"/>
        <v>Not Include</v>
      </c>
      <c r="AN3025" t="s">
        <v>724</v>
      </c>
    </row>
    <row r="3026" spans="31:40">
      <c r="AE3026" t="str">
        <f t="shared" si="194"/>
        <v>Not includedNot Include2</v>
      </c>
      <c r="AF3026" t="str">
        <f t="shared" si="192"/>
        <v>Not included</v>
      </c>
      <c r="AG3026" s="100" t="s">
        <v>487</v>
      </c>
      <c r="AH3026" s="100" t="s">
        <v>902</v>
      </c>
      <c r="AI3026" s="100" t="s">
        <v>2206</v>
      </c>
      <c r="AJ3026">
        <f t="shared" si="195"/>
        <v>2</v>
      </c>
      <c r="AK3026" t="str">
        <f t="shared" si="193"/>
        <v>Not Include</v>
      </c>
      <c r="AN3026" t="s">
        <v>724</v>
      </c>
    </row>
    <row r="3027" spans="31:40">
      <c r="AE3027" t="str">
        <f t="shared" si="194"/>
        <v>Not includedNot Include3</v>
      </c>
      <c r="AF3027" t="str">
        <f t="shared" si="192"/>
        <v>Not included</v>
      </c>
      <c r="AG3027" s="100" t="s">
        <v>487</v>
      </c>
      <c r="AH3027" s="100" t="s">
        <v>902</v>
      </c>
      <c r="AI3027" s="100" t="s">
        <v>2207</v>
      </c>
      <c r="AJ3027">
        <f t="shared" si="195"/>
        <v>3</v>
      </c>
      <c r="AK3027" t="str">
        <f t="shared" si="193"/>
        <v>Not Include</v>
      </c>
      <c r="AN3027" t="s">
        <v>724</v>
      </c>
    </row>
    <row r="3028" spans="31:40">
      <c r="AE3028" t="str">
        <f t="shared" si="194"/>
        <v>Not includedNot Include4</v>
      </c>
      <c r="AF3028" t="str">
        <f t="shared" si="192"/>
        <v>Not included</v>
      </c>
      <c r="AG3028" s="100" t="s">
        <v>487</v>
      </c>
      <c r="AH3028" s="100" t="s">
        <v>902</v>
      </c>
      <c r="AI3028" s="100" t="s">
        <v>2208</v>
      </c>
      <c r="AJ3028">
        <f t="shared" si="195"/>
        <v>4</v>
      </c>
      <c r="AK3028" t="str">
        <f t="shared" si="193"/>
        <v>Not Include</v>
      </c>
      <c r="AN3028" t="s">
        <v>724</v>
      </c>
    </row>
    <row r="3029" spans="31:40">
      <c r="AE3029" t="str">
        <f t="shared" si="194"/>
        <v>Not includedNot Include5</v>
      </c>
      <c r="AF3029" t="str">
        <f t="shared" si="192"/>
        <v>Not included</v>
      </c>
      <c r="AG3029" s="100" t="s">
        <v>487</v>
      </c>
      <c r="AH3029" s="100" t="s">
        <v>902</v>
      </c>
      <c r="AI3029" s="100" t="s">
        <v>1432</v>
      </c>
      <c r="AJ3029">
        <f t="shared" si="195"/>
        <v>5</v>
      </c>
      <c r="AK3029" t="str">
        <f t="shared" si="193"/>
        <v>Not Include</v>
      </c>
      <c r="AN3029" t="s">
        <v>724</v>
      </c>
    </row>
    <row r="3030" spans="31:40">
      <c r="AE3030" t="str">
        <f t="shared" si="194"/>
        <v>Not includedNot Include6</v>
      </c>
      <c r="AF3030" t="str">
        <f t="shared" si="192"/>
        <v>Not included</v>
      </c>
      <c r="AG3030" s="100" t="s">
        <v>487</v>
      </c>
      <c r="AH3030" s="100" t="s">
        <v>902</v>
      </c>
      <c r="AI3030" s="100" t="s">
        <v>760</v>
      </c>
      <c r="AJ3030">
        <f t="shared" si="195"/>
        <v>6</v>
      </c>
      <c r="AK3030" t="str">
        <f t="shared" si="193"/>
        <v>Not Include</v>
      </c>
      <c r="AN3030" t="s">
        <v>724</v>
      </c>
    </row>
    <row r="3031" spans="31:40">
      <c r="AE3031" t="str">
        <f t="shared" si="194"/>
        <v>Not includedNot Include7</v>
      </c>
      <c r="AF3031" t="str">
        <f t="shared" si="192"/>
        <v>Not included</v>
      </c>
      <c r="AG3031" s="100" t="s">
        <v>487</v>
      </c>
      <c r="AH3031" s="100" t="s">
        <v>902</v>
      </c>
      <c r="AI3031" s="100" t="s">
        <v>2209</v>
      </c>
      <c r="AJ3031">
        <f t="shared" si="195"/>
        <v>7</v>
      </c>
      <c r="AK3031" t="str">
        <f t="shared" si="193"/>
        <v>Not Include</v>
      </c>
      <c r="AN3031" t="s">
        <v>724</v>
      </c>
    </row>
    <row r="3032" spans="31:40">
      <c r="AE3032" t="str">
        <f t="shared" si="194"/>
        <v>Not includedNot Include8</v>
      </c>
      <c r="AF3032" t="str">
        <f t="shared" si="192"/>
        <v>Not included</v>
      </c>
      <c r="AG3032" s="100" t="s">
        <v>487</v>
      </c>
      <c r="AH3032" s="100" t="s">
        <v>902</v>
      </c>
      <c r="AI3032" s="100" t="s">
        <v>2210</v>
      </c>
      <c r="AJ3032">
        <f t="shared" si="195"/>
        <v>8</v>
      </c>
      <c r="AK3032" t="str">
        <f t="shared" si="193"/>
        <v>Not Include</v>
      </c>
      <c r="AN3032" t="s">
        <v>724</v>
      </c>
    </row>
    <row r="3033" spans="31:40">
      <c r="AE3033" t="str">
        <f t="shared" si="194"/>
        <v>Not includedNot Include9</v>
      </c>
      <c r="AF3033" t="str">
        <f t="shared" si="192"/>
        <v>Not included</v>
      </c>
      <c r="AG3033" s="100" t="s">
        <v>487</v>
      </c>
      <c r="AH3033" s="100" t="s">
        <v>902</v>
      </c>
      <c r="AI3033" s="100" t="s">
        <v>219</v>
      </c>
      <c r="AJ3033">
        <f t="shared" si="195"/>
        <v>9</v>
      </c>
      <c r="AK3033" t="str">
        <f t="shared" si="193"/>
        <v>Not Include</v>
      </c>
      <c r="AN3033" t="s">
        <v>724</v>
      </c>
    </row>
    <row r="3034" spans="31:40">
      <c r="AE3034" t="str">
        <f t="shared" si="194"/>
        <v>Not includedNot Include10</v>
      </c>
      <c r="AF3034" t="str">
        <f t="shared" si="192"/>
        <v>Not included</v>
      </c>
      <c r="AG3034" s="100" t="s">
        <v>487</v>
      </c>
      <c r="AH3034" s="100" t="s">
        <v>902</v>
      </c>
      <c r="AI3034" s="100" t="s">
        <v>1378</v>
      </c>
      <c r="AJ3034">
        <f t="shared" si="195"/>
        <v>10</v>
      </c>
      <c r="AK3034" t="str">
        <f t="shared" si="193"/>
        <v>Not Include</v>
      </c>
      <c r="AN3034" t="s">
        <v>724</v>
      </c>
    </row>
    <row r="3035" spans="31:40">
      <c r="AE3035" t="str">
        <f t="shared" si="194"/>
        <v>Not includedNot Include11</v>
      </c>
      <c r="AF3035" t="str">
        <f t="shared" si="192"/>
        <v>Not included</v>
      </c>
      <c r="AG3035" s="100" t="s">
        <v>487</v>
      </c>
      <c r="AH3035" s="100" t="s">
        <v>902</v>
      </c>
      <c r="AI3035" s="100" t="s">
        <v>2211</v>
      </c>
      <c r="AJ3035">
        <f t="shared" si="195"/>
        <v>11</v>
      </c>
      <c r="AK3035" t="str">
        <f t="shared" si="193"/>
        <v>Not Include</v>
      </c>
      <c r="AN3035" t="s">
        <v>724</v>
      </c>
    </row>
    <row r="3036" spans="31:40">
      <c r="AE3036" t="str">
        <f t="shared" si="194"/>
        <v>Not includedNot Include12</v>
      </c>
      <c r="AF3036" t="str">
        <f t="shared" si="192"/>
        <v>Not included</v>
      </c>
      <c r="AG3036" s="100" t="s">
        <v>487</v>
      </c>
      <c r="AH3036" s="100" t="s">
        <v>902</v>
      </c>
      <c r="AI3036" s="100" t="s">
        <v>111</v>
      </c>
      <c r="AJ3036">
        <f t="shared" si="195"/>
        <v>12</v>
      </c>
      <c r="AK3036" t="str">
        <f t="shared" si="193"/>
        <v>Not Include</v>
      </c>
      <c r="AN3036" t="s">
        <v>724</v>
      </c>
    </row>
    <row r="3037" spans="31:40">
      <c r="AE3037" t="str">
        <f t="shared" si="194"/>
        <v>Not includedNot Include13</v>
      </c>
      <c r="AF3037" t="str">
        <f t="shared" si="192"/>
        <v>Not included</v>
      </c>
      <c r="AG3037" s="100" t="s">
        <v>487</v>
      </c>
      <c r="AH3037" s="100" t="s">
        <v>902</v>
      </c>
      <c r="AI3037" s="100" t="s">
        <v>909</v>
      </c>
      <c r="AJ3037">
        <f t="shared" si="195"/>
        <v>13</v>
      </c>
      <c r="AK3037" t="str">
        <f t="shared" si="193"/>
        <v>Not Include</v>
      </c>
      <c r="AN3037" t="s">
        <v>724</v>
      </c>
    </row>
    <row r="3038" spans="31:40">
      <c r="AE3038" t="str">
        <f t="shared" si="194"/>
        <v>Not includedNot Include14</v>
      </c>
      <c r="AF3038" t="str">
        <f t="shared" si="192"/>
        <v>Not included</v>
      </c>
      <c r="AG3038" s="100" t="s">
        <v>487</v>
      </c>
      <c r="AH3038" s="100" t="s">
        <v>902</v>
      </c>
      <c r="AI3038" s="100" t="s">
        <v>2212</v>
      </c>
      <c r="AJ3038">
        <f t="shared" si="195"/>
        <v>14</v>
      </c>
      <c r="AK3038" t="str">
        <f t="shared" si="193"/>
        <v>Not Include</v>
      </c>
      <c r="AN3038" t="s">
        <v>724</v>
      </c>
    </row>
    <row r="3039" spans="31:40">
      <c r="AE3039" t="str">
        <f t="shared" si="194"/>
        <v>WashingtonBellingham Basin1</v>
      </c>
      <c r="AF3039" t="str">
        <f t="shared" si="192"/>
        <v>Washington</v>
      </c>
      <c r="AG3039" s="100" t="s">
        <v>125</v>
      </c>
      <c r="AH3039" s="100" t="s">
        <v>192</v>
      </c>
      <c r="AI3039" s="100" t="s">
        <v>397</v>
      </c>
      <c r="AJ3039">
        <f t="shared" si="195"/>
        <v>1</v>
      </c>
      <c r="AK3039" t="str">
        <f t="shared" si="193"/>
        <v>Bellingham Basin</v>
      </c>
      <c r="AN3039" t="s">
        <v>724</v>
      </c>
    </row>
    <row r="3040" spans="31:40">
      <c r="AE3040" t="str">
        <f t="shared" si="194"/>
        <v>WashingtonEastern Columbia Basin1</v>
      </c>
      <c r="AF3040" t="str">
        <f t="shared" si="192"/>
        <v>Washington</v>
      </c>
      <c r="AG3040" s="100" t="s">
        <v>125</v>
      </c>
      <c r="AH3040" s="100" t="s">
        <v>171</v>
      </c>
      <c r="AI3040" s="100" t="s">
        <v>257</v>
      </c>
      <c r="AJ3040">
        <f t="shared" si="195"/>
        <v>1</v>
      </c>
      <c r="AK3040" t="str">
        <f t="shared" si="193"/>
        <v>Eastern Columbia Basin</v>
      </c>
      <c r="AN3040" t="s">
        <v>724</v>
      </c>
    </row>
    <row r="3041" spans="31:40">
      <c r="AE3041" t="str">
        <f t="shared" si="194"/>
        <v>WashingtonEastern Columbia Basin2</v>
      </c>
      <c r="AF3041" t="str">
        <f t="shared" si="192"/>
        <v>Washington</v>
      </c>
      <c r="AG3041" s="100" t="s">
        <v>125</v>
      </c>
      <c r="AH3041" s="100" t="s">
        <v>171</v>
      </c>
      <c r="AI3041" s="100" t="s">
        <v>2296</v>
      </c>
      <c r="AJ3041">
        <f t="shared" si="195"/>
        <v>2</v>
      </c>
      <c r="AK3041" t="str">
        <f t="shared" si="193"/>
        <v>Eastern Columbia Basin</v>
      </c>
      <c r="AN3041" t="s">
        <v>724</v>
      </c>
    </row>
    <row r="3042" spans="31:40">
      <c r="AE3042" t="str">
        <f t="shared" si="194"/>
        <v>WashingtonEastern Columbia Basin3</v>
      </c>
      <c r="AF3042" t="str">
        <f t="shared" si="192"/>
        <v>Washington</v>
      </c>
      <c r="AG3042" s="100" t="s">
        <v>125</v>
      </c>
      <c r="AH3042" s="100" t="s">
        <v>171</v>
      </c>
      <c r="AI3042" s="100" t="s">
        <v>398</v>
      </c>
      <c r="AJ3042">
        <f t="shared" si="195"/>
        <v>3</v>
      </c>
      <c r="AK3042" t="str">
        <f t="shared" si="193"/>
        <v>Eastern Columbia Basin</v>
      </c>
      <c r="AN3042" t="s">
        <v>724</v>
      </c>
    </row>
    <row r="3043" spans="31:40">
      <c r="AE3043" t="str">
        <f t="shared" si="194"/>
        <v>WashingtonEastern Columbia Basin4</v>
      </c>
      <c r="AF3043" t="str">
        <f t="shared" si="192"/>
        <v>Washington</v>
      </c>
      <c r="AG3043" s="100" t="s">
        <v>125</v>
      </c>
      <c r="AH3043" s="100" t="s">
        <v>171</v>
      </c>
      <c r="AI3043" s="100" t="s">
        <v>385</v>
      </c>
      <c r="AJ3043">
        <f t="shared" si="195"/>
        <v>4</v>
      </c>
      <c r="AK3043" t="str">
        <f t="shared" si="193"/>
        <v>Eastern Columbia Basin</v>
      </c>
      <c r="AN3043" t="s">
        <v>724</v>
      </c>
    </row>
    <row r="3044" spans="31:40">
      <c r="AE3044" t="str">
        <f t="shared" si="194"/>
        <v>WashingtonEastern Columbia Basin5</v>
      </c>
      <c r="AF3044" t="str">
        <f t="shared" si="192"/>
        <v>Washington</v>
      </c>
      <c r="AG3044" s="100" t="s">
        <v>125</v>
      </c>
      <c r="AH3044" s="100" t="s">
        <v>171</v>
      </c>
      <c r="AI3044" s="100" t="s">
        <v>892</v>
      </c>
      <c r="AJ3044">
        <f t="shared" si="195"/>
        <v>5</v>
      </c>
      <c r="AK3044" t="str">
        <f t="shared" si="193"/>
        <v>Eastern Columbia Basin</v>
      </c>
      <c r="AN3044" t="s">
        <v>724</v>
      </c>
    </row>
    <row r="3045" spans="31:40">
      <c r="AE3045" t="str">
        <f t="shared" si="194"/>
        <v>WashingtonEastern Columbia Basin6</v>
      </c>
      <c r="AF3045" t="str">
        <f t="shared" si="192"/>
        <v>Washington</v>
      </c>
      <c r="AG3045" s="100" t="s">
        <v>125</v>
      </c>
      <c r="AH3045" s="100" t="s">
        <v>171</v>
      </c>
      <c r="AI3045" s="100" t="s">
        <v>760</v>
      </c>
      <c r="AJ3045">
        <f t="shared" si="195"/>
        <v>6</v>
      </c>
      <c r="AK3045" t="str">
        <f t="shared" si="193"/>
        <v>Eastern Columbia Basin</v>
      </c>
      <c r="AN3045" t="s">
        <v>724</v>
      </c>
    </row>
    <row r="3046" spans="31:40">
      <c r="AE3046" t="str">
        <f t="shared" si="194"/>
        <v>WashingtonEastern Columbia Basin7</v>
      </c>
      <c r="AF3046" t="str">
        <f t="shared" si="192"/>
        <v>Washington</v>
      </c>
      <c r="AG3046" s="100" t="s">
        <v>125</v>
      </c>
      <c r="AH3046" s="100" t="s">
        <v>171</v>
      </c>
      <c r="AI3046" s="100" t="s">
        <v>287</v>
      </c>
      <c r="AJ3046">
        <f t="shared" si="195"/>
        <v>7</v>
      </c>
      <c r="AK3046" t="str">
        <f t="shared" si="193"/>
        <v>Eastern Columbia Basin</v>
      </c>
      <c r="AN3046" t="s">
        <v>724</v>
      </c>
    </row>
    <row r="3047" spans="31:40">
      <c r="AE3047" t="str">
        <f t="shared" si="194"/>
        <v>WashingtonEastern Columbia Basin8</v>
      </c>
      <c r="AF3047" t="str">
        <f t="shared" si="192"/>
        <v>Washington</v>
      </c>
      <c r="AG3047" s="100" t="s">
        <v>125</v>
      </c>
      <c r="AH3047" s="100" t="s">
        <v>171</v>
      </c>
      <c r="AI3047" s="100" t="s">
        <v>846</v>
      </c>
      <c r="AJ3047">
        <f t="shared" si="195"/>
        <v>8</v>
      </c>
      <c r="AK3047" t="str">
        <f t="shared" si="193"/>
        <v>Eastern Columbia Basin</v>
      </c>
      <c r="AN3047" t="s">
        <v>724</v>
      </c>
    </row>
    <row r="3048" spans="31:40">
      <c r="AE3048" t="str">
        <f t="shared" si="194"/>
        <v>WashingtonEastern Columbia Basin9</v>
      </c>
      <c r="AF3048" t="str">
        <f t="shared" si="192"/>
        <v>Washington</v>
      </c>
      <c r="AG3048" s="100" t="s">
        <v>125</v>
      </c>
      <c r="AH3048" s="100" t="s">
        <v>171</v>
      </c>
      <c r="AI3048" s="100" t="s">
        <v>2304</v>
      </c>
      <c r="AJ3048">
        <f t="shared" si="195"/>
        <v>9</v>
      </c>
      <c r="AK3048" t="str">
        <f t="shared" si="193"/>
        <v>Eastern Columbia Basin</v>
      </c>
      <c r="AN3048" t="s">
        <v>724</v>
      </c>
    </row>
    <row r="3049" spans="31:40">
      <c r="AE3049" t="str">
        <f t="shared" si="194"/>
        <v>WashingtonEastern Columbia Basin10</v>
      </c>
      <c r="AF3049" t="str">
        <f t="shared" si="192"/>
        <v>Washington</v>
      </c>
      <c r="AG3049" s="100" t="s">
        <v>125</v>
      </c>
      <c r="AH3049" s="100" t="s">
        <v>171</v>
      </c>
      <c r="AI3049" s="100" t="s">
        <v>2305</v>
      </c>
      <c r="AJ3049">
        <f t="shared" si="195"/>
        <v>10</v>
      </c>
      <c r="AK3049" t="str">
        <f t="shared" si="193"/>
        <v>Eastern Columbia Basin</v>
      </c>
      <c r="AN3049" t="s">
        <v>724</v>
      </c>
    </row>
    <row r="3050" spans="31:40">
      <c r="AE3050" t="str">
        <f t="shared" si="194"/>
        <v>WashingtonEastern Columbia Basin11</v>
      </c>
      <c r="AF3050" t="str">
        <f t="shared" si="192"/>
        <v>Washington</v>
      </c>
      <c r="AG3050" s="100" t="s">
        <v>125</v>
      </c>
      <c r="AH3050" s="100" t="s">
        <v>171</v>
      </c>
      <c r="AI3050" s="100" t="s">
        <v>267</v>
      </c>
      <c r="AJ3050">
        <f t="shared" si="195"/>
        <v>11</v>
      </c>
      <c r="AK3050" t="str">
        <f t="shared" si="193"/>
        <v>Eastern Columbia Basin</v>
      </c>
      <c r="AN3050" t="s">
        <v>724</v>
      </c>
    </row>
    <row r="3051" spans="31:40">
      <c r="AE3051" t="str">
        <f t="shared" si="194"/>
        <v>WashingtonEastern Columbia Basin12</v>
      </c>
      <c r="AF3051" t="str">
        <f t="shared" si="192"/>
        <v>Washington</v>
      </c>
      <c r="AG3051" s="100" t="s">
        <v>125</v>
      </c>
      <c r="AH3051" s="100" t="s">
        <v>171</v>
      </c>
      <c r="AI3051" s="100" t="s">
        <v>2309</v>
      </c>
      <c r="AJ3051">
        <f t="shared" si="195"/>
        <v>12</v>
      </c>
      <c r="AK3051" t="str">
        <f t="shared" si="193"/>
        <v>Eastern Columbia Basin</v>
      </c>
      <c r="AN3051" t="s">
        <v>724</v>
      </c>
    </row>
    <row r="3052" spans="31:40">
      <c r="AE3052" t="str">
        <f t="shared" si="194"/>
        <v>WashingtonEastern Columbia Basin13</v>
      </c>
      <c r="AF3052" t="str">
        <f t="shared" si="192"/>
        <v>Washington</v>
      </c>
      <c r="AG3052" s="100" t="s">
        <v>125</v>
      </c>
      <c r="AH3052" s="100" t="s">
        <v>171</v>
      </c>
      <c r="AI3052" s="100" t="s">
        <v>399</v>
      </c>
      <c r="AJ3052">
        <f t="shared" si="195"/>
        <v>13</v>
      </c>
      <c r="AK3052" t="str">
        <f t="shared" si="193"/>
        <v>Eastern Columbia Basin</v>
      </c>
      <c r="AN3052" t="s">
        <v>724</v>
      </c>
    </row>
    <row r="3053" spans="31:40">
      <c r="AE3053" t="str">
        <f t="shared" si="194"/>
        <v>WashingtonEastern Columbia Basin14</v>
      </c>
      <c r="AF3053" t="str">
        <f t="shared" si="192"/>
        <v>Washington</v>
      </c>
      <c r="AG3053" s="100" t="s">
        <v>125</v>
      </c>
      <c r="AH3053" s="100" t="s">
        <v>171</v>
      </c>
      <c r="AI3053" s="100" t="s">
        <v>400</v>
      </c>
      <c r="AJ3053">
        <f t="shared" si="195"/>
        <v>14</v>
      </c>
      <c r="AK3053" t="str">
        <f t="shared" si="193"/>
        <v>Eastern Columbia Basin</v>
      </c>
      <c r="AN3053" t="s">
        <v>724</v>
      </c>
    </row>
    <row r="3054" spans="31:40">
      <c r="AE3054" t="str">
        <f t="shared" si="194"/>
        <v>WashingtonEastern Columbia Basin15</v>
      </c>
      <c r="AF3054" t="str">
        <f t="shared" si="192"/>
        <v>Washington</v>
      </c>
      <c r="AG3054" s="100" t="s">
        <v>125</v>
      </c>
      <c r="AH3054" s="100" t="s">
        <v>171</v>
      </c>
      <c r="AI3054" s="100" t="s">
        <v>2312</v>
      </c>
      <c r="AJ3054">
        <f t="shared" si="195"/>
        <v>15</v>
      </c>
      <c r="AK3054" t="str">
        <f t="shared" si="193"/>
        <v>Eastern Columbia Basin</v>
      </c>
      <c r="AN3054" t="s">
        <v>724</v>
      </c>
    </row>
    <row r="3055" spans="31:40">
      <c r="AE3055" t="str">
        <f t="shared" si="194"/>
        <v>WashingtonEastern Columbia Basin16</v>
      </c>
      <c r="AF3055" t="str">
        <f t="shared" si="192"/>
        <v>Washington</v>
      </c>
      <c r="AG3055" s="100" t="s">
        <v>125</v>
      </c>
      <c r="AH3055" s="100" t="s">
        <v>171</v>
      </c>
      <c r="AI3055" s="100" t="s">
        <v>2313</v>
      </c>
      <c r="AJ3055">
        <f t="shared" si="195"/>
        <v>16</v>
      </c>
      <c r="AK3055" t="str">
        <f t="shared" si="193"/>
        <v>Eastern Columbia Basin</v>
      </c>
      <c r="AN3055" t="s">
        <v>724</v>
      </c>
    </row>
    <row r="3056" spans="31:40">
      <c r="AE3056" t="str">
        <f t="shared" si="194"/>
        <v>WashingtonN. Cascades-Okanagan Prov1</v>
      </c>
      <c r="AF3056" t="str">
        <f t="shared" si="192"/>
        <v>Washington</v>
      </c>
      <c r="AG3056" s="100" t="s">
        <v>125</v>
      </c>
      <c r="AH3056" s="100" t="s">
        <v>193</v>
      </c>
      <c r="AI3056" s="100" t="s">
        <v>2297</v>
      </c>
      <c r="AJ3056">
        <f t="shared" si="195"/>
        <v>1</v>
      </c>
      <c r="AK3056" t="str">
        <f t="shared" si="193"/>
        <v>N. Cascades-Okanagan Prov</v>
      </c>
      <c r="AN3056" t="s">
        <v>724</v>
      </c>
    </row>
    <row r="3057" spans="31:40">
      <c r="AE3057" t="str">
        <f t="shared" si="194"/>
        <v>WashingtonN. Cascades-Okanagan Prov2</v>
      </c>
      <c r="AF3057" t="str">
        <f t="shared" si="192"/>
        <v>Washington</v>
      </c>
      <c r="AG3057" s="100" t="s">
        <v>125</v>
      </c>
      <c r="AH3057" s="100" t="s">
        <v>193</v>
      </c>
      <c r="AI3057" s="100" t="s">
        <v>2300</v>
      </c>
      <c r="AJ3057">
        <f t="shared" si="195"/>
        <v>2</v>
      </c>
      <c r="AK3057" t="str">
        <f t="shared" si="193"/>
        <v>N. Cascades-Okanagan Prov</v>
      </c>
      <c r="AN3057" t="s">
        <v>724</v>
      </c>
    </row>
    <row r="3058" spans="31:40">
      <c r="AE3058" t="str">
        <f t="shared" si="194"/>
        <v>WashingtonN. Cascades-Okanagan Prov3</v>
      </c>
      <c r="AF3058" t="str">
        <f t="shared" si="192"/>
        <v>Washington</v>
      </c>
      <c r="AG3058" s="100" t="s">
        <v>125</v>
      </c>
      <c r="AH3058" s="100" t="s">
        <v>193</v>
      </c>
      <c r="AI3058" s="100" t="s">
        <v>2306</v>
      </c>
      <c r="AJ3058">
        <f t="shared" si="195"/>
        <v>3</v>
      </c>
      <c r="AK3058" t="str">
        <f t="shared" si="193"/>
        <v>N. Cascades-Okanagan Prov</v>
      </c>
      <c r="AN3058" t="s">
        <v>724</v>
      </c>
    </row>
    <row r="3059" spans="31:40">
      <c r="AE3059" t="str">
        <f t="shared" si="194"/>
        <v>WashingtonN. Cascades-Okanagan Prov4</v>
      </c>
      <c r="AF3059" t="str">
        <f t="shared" si="192"/>
        <v>Washington</v>
      </c>
      <c r="AG3059" s="100" t="s">
        <v>125</v>
      </c>
      <c r="AH3059" s="100" t="s">
        <v>193</v>
      </c>
      <c r="AI3059" s="100" t="s">
        <v>2308</v>
      </c>
      <c r="AJ3059">
        <f t="shared" si="195"/>
        <v>4</v>
      </c>
      <c r="AK3059" t="str">
        <f t="shared" si="193"/>
        <v>N. Cascades-Okanagan Prov</v>
      </c>
      <c r="AN3059" t="s">
        <v>724</v>
      </c>
    </row>
    <row r="3060" spans="31:40">
      <c r="AE3060" t="str">
        <f t="shared" si="194"/>
        <v>WashingtonN. Cascades-Okanagan Prov5</v>
      </c>
      <c r="AF3060" t="str">
        <f t="shared" si="192"/>
        <v>Washington</v>
      </c>
      <c r="AG3060" s="100" t="s">
        <v>125</v>
      </c>
      <c r="AH3060" s="100" t="s">
        <v>193</v>
      </c>
      <c r="AI3060" s="100" t="s">
        <v>166</v>
      </c>
      <c r="AJ3060">
        <f t="shared" si="195"/>
        <v>5</v>
      </c>
      <c r="AK3060" t="str">
        <f t="shared" si="193"/>
        <v>N. Cascades-Okanagan Prov</v>
      </c>
      <c r="AN3060" t="s">
        <v>724</v>
      </c>
    </row>
    <row r="3061" spans="31:40">
      <c r="AE3061" t="str">
        <f t="shared" si="194"/>
        <v>WashingtonN. Cascades-Okanagan Prov6</v>
      </c>
      <c r="AF3061" t="str">
        <f t="shared" si="192"/>
        <v>Washington</v>
      </c>
      <c r="AG3061" s="100" t="s">
        <v>125</v>
      </c>
      <c r="AH3061" s="100" t="s">
        <v>193</v>
      </c>
      <c r="AI3061" s="100" t="s">
        <v>401</v>
      </c>
      <c r="AJ3061">
        <f t="shared" si="195"/>
        <v>6</v>
      </c>
      <c r="AK3061" t="str">
        <f t="shared" si="193"/>
        <v>N. Cascades-Okanagan Prov</v>
      </c>
      <c r="AN3061" t="s">
        <v>724</v>
      </c>
    </row>
    <row r="3062" spans="31:40">
      <c r="AE3062" t="str">
        <f t="shared" si="194"/>
        <v>WashingtonN. Cascades-Okanagan Prov7</v>
      </c>
      <c r="AF3062" t="str">
        <f t="shared" si="192"/>
        <v>Washington</v>
      </c>
      <c r="AG3062" s="100" t="s">
        <v>125</v>
      </c>
      <c r="AH3062" s="100" t="s">
        <v>193</v>
      </c>
      <c r="AI3062" s="100" t="s">
        <v>1289</v>
      </c>
      <c r="AJ3062">
        <f t="shared" si="195"/>
        <v>7</v>
      </c>
      <c r="AK3062" t="str">
        <f t="shared" si="193"/>
        <v>N. Cascades-Okanagan Prov</v>
      </c>
      <c r="AN3062" t="s">
        <v>724</v>
      </c>
    </row>
    <row r="3063" spans="31:40">
      <c r="AE3063" t="str">
        <f t="shared" si="194"/>
        <v>WashingtonPuget Sound Province1</v>
      </c>
      <c r="AF3063" t="str">
        <f t="shared" si="192"/>
        <v>Washington</v>
      </c>
      <c r="AG3063" s="100" t="s">
        <v>125</v>
      </c>
      <c r="AH3063" s="100" t="s">
        <v>194</v>
      </c>
      <c r="AI3063" s="100" t="s">
        <v>2302</v>
      </c>
      <c r="AJ3063">
        <f t="shared" si="195"/>
        <v>1</v>
      </c>
      <c r="AK3063" t="str">
        <f t="shared" si="193"/>
        <v>Puget Sound Province</v>
      </c>
      <c r="AN3063" t="s">
        <v>724</v>
      </c>
    </row>
    <row r="3064" spans="31:40">
      <c r="AE3064" t="str">
        <f t="shared" si="194"/>
        <v>WashingtonPuget Sound Province2</v>
      </c>
      <c r="AF3064" t="str">
        <f t="shared" si="192"/>
        <v>Washington</v>
      </c>
      <c r="AG3064" s="100" t="s">
        <v>125</v>
      </c>
      <c r="AH3064" s="100" t="s">
        <v>194</v>
      </c>
      <c r="AI3064" s="100" t="s">
        <v>2119</v>
      </c>
      <c r="AJ3064">
        <f t="shared" si="195"/>
        <v>2</v>
      </c>
      <c r="AK3064" t="str">
        <f t="shared" si="193"/>
        <v>Puget Sound Province</v>
      </c>
      <c r="AN3064" t="s">
        <v>724</v>
      </c>
    </row>
    <row r="3065" spans="31:40">
      <c r="AE3065" t="str">
        <f t="shared" si="194"/>
        <v>WashingtonPuget Sound Province3</v>
      </c>
      <c r="AF3065" t="str">
        <f t="shared" si="192"/>
        <v>Washington</v>
      </c>
      <c r="AG3065" s="100" t="s">
        <v>125</v>
      </c>
      <c r="AH3065" s="100" t="s">
        <v>194</v>
      </c>
      <c r="AI3065" s="100" t="s">
        <v>2303</v>
      </c>
      <c r="AJ3065">
        <f t="shared" si="195"/>
        <v>3</v>
      </c>
      <c r="AK3065" t="str">
        <f t="shared" si="193"/>
        <v>Puget Sound Province</v>
      </c>
      <c r="AN3065" t="s">
        <v>724</v>
      </c>
    </row>
    <row r="3066" spans="31:40">
      <c r="AE3066" t="str">
        <f t="shared" si="194"/>
        <v>WashingtonPuget Sound Province4</v>
      </c>
      <c r="AF3066" t="str">
        <f t="shared" si="192"/>
        <v>Washington</v>
      </c>
      <c r="AG3066" s="100" t="s">
        <v>125</v>
      </c>
      <c r="AH3066" s="100" t="s">
        <v>194</v>
      </c>
      <c r="AI3066" s="100" t="s">
        <v>1125</v>
      </c>
      <c r="AJ3066">
        <f t="shared" si="195"/>
        <v>4</v>
      </c>
      <c r="AK3066" t="str">
        <f t="shared" si="193"/>
        <v>Puget Sound Province</v>
      </c>
      <c r="AN3066" t="s">
        <v>724</v>
      </c>
    </row>
    <row r="3067" spans="31:40">
      <c r="AE3067" t="str">
        <f t="shared" si="194"/>
        <v>WashingtonPuget Sound Province5</v>
      </c>
      <c r="AF3067" t="str">
        <f t="shared" si="192"/>
        <v>Washington</v>
      </c>
      <c r="AG3067" s="100" t="s">
        <v>125</v>
      </c>
      <c r="AH3067" s="100" t="s">
        <v>194</v>
      </c>
      <c r="AI3067" s="100" t="s">
        <v>1036</v>
      </c>
      <c r="AJ3067">
        <f t="shared" si="195"/>
        <v>5</v>
      </c>
      <c r="AK3067" t="str">
        <f t="shared" si="193"/>
        <v>Puget Sound Province</v>
      </c>
      <c r="AN3067" t="s">
        <v>724</v>
      </c>
    </row>
    <row r="3068" spans="31:40">
      <c r="AE3068" t="str">
        <f t="shared" si="194"/>
        <v>WashingtonPuget Sound Province6</v>
      </c>
      <c r="AF3068" t="str">
        <f t="shared" si="192"/>
        <v>Washington</v>
      </c>
      <c r="AG3068" s="100" t="s">
        <v>125</v>
      </c>
      <c r="AH3068" s="100" t="s">
        <v>194</v>
      </c>
      <c r="AI3068" s="100" t="s">
        <v>2310</v>
      </c>
      <c r="AJ3068">
        <f t="shared" si="195"/>
        <v>6</v>
      </c>
      <c r="AK3068" t="str">
        <f t="shared" si="193"/>
        <v>Puget Sound Province</v>
      </c>
      <c r="AN3068" t="s">
        <v>724</v>
      </c>
    </row>
    <row r="3069" spans="31:40">
      <c r="AE3069" t="str">
        <f t="shared" si="194"/>
        <v>WashingtonWestern Columbia Basin1</v>
      </c>
      <c r="AF3069" t="str">
        <f t="shared" si="192"/>
        <v>Washington</v>
      </c>
      <c r="AG3069" s="100" t="s">
        <v>125</v>
      </c>
      <c r="AH3069" s="100" t="s">
        <v>187</v>
      </c>
      <c r="AI3069" s="100" t="s">
        <v>2298</v>
      </c>
      <c r="AJ3069">
        <f t="shared" si="195"/>
        <v>1</v>
      </c>
      <c r="AK3069" t="str">
        <f t="shared" si="193"/>
        <v>Western Columbia Basin</v>
      </c>
      <c r="AN3069" t="s">
        <v>724</v>
      </c>
    </row>
    <row r="3070" spans="31:40">
      <c r="AE3070" t="str">
        <f t="shared" si="194"/>
        <v>WashingtonWestern Columbia Basin2</v>
      </c>
      <c r="AF3070" t="str">
        <f t="shared" si="192"/>
        <v>Washington</v>
      </c>
      <c r="AG3070" s="100" t="s">
        <v>125</v>
      </c>
      <c r="AH3070" s="100" t="s">
        <v>187</v>
      </c>
      <c r="AI3070" s="100" t="s">
        <v>387</v>
      </c>
      <c r="AJ3070">
        <f t="shared" si="195"/>
        <v>2</v>
      </c>
      <c r="AK3070" t="str">
        <f t="shared" si="193"/>
        <v>Western Columbia Basin</v>
      </c>
      <c r="AN3070" t="s">
        <v>724</v>
      </c>
    </row>
    <row r="3071" spans="31:40">
      <c r="AE3071" t="str">
        <f t="shared" si="194"/>
        <v>WashingtonWestern Columbia Basin3</v>
      </c>
      <c r="AF3071" t="str">
        <f t="shared" si="192"/>
        <v>Washington</v>
      </c>
      <c r="AG3071" s="100" t="s">
        <v>125</v>
      </c>
      <c r="AH3071" s="100" t="s">
        <v>187</v>
      </c>
      <c r="AI3071" s="100" t="s">
        <v>2299</v>
      </c>
      <c r="AJ3071">
        <f t="shared" si="195"/>
        <v>3</v>
      </c>
      <c r="AK3071" t="str">
        <f t="shared" si="193"/>
        <v>Western Columbia Basin</v>
      </c>
      <c r="AN3071" t="s">
        <v>724</v>
      </c>
    </row>
    <row r="3072" spans="31:40">
      <c r="AE3072" t="str">
        <f t="shared" si="194"/>
        <v>WashingtonWestern Columbia Basin4</v>
      </c>
      <c r="AF3072" t="str">
        <f t="shared" si="192"/>
        <v>Washington</v>
      </c>
      <c r="AG3072" s="100" t="s">
        <v>125</v>
      </c>
      <c r="AH3072" s="100" t="s">
        <v>187</v>
      </c>
      <c r="AI3072" s="100" t="s">
        <v>2301</v>
      </c>
      <c r="AJ3072">
        <f t="shared" si="195"/>
        <v>4</v>
      </c>
      <c r="AK3072" t="str">
        <f t="shared" si="193"/>
        <v>Western Columbia Basin</v>
      </c>
      <c r="AN3072" t="s">
        <v>724</v>
      </c>
    </row>
    <row r="3073" spans="31:40">
      <c r="AE3073" t="str">
        <f t="shared" si="194"/>
        <v>WashingtonWestern Columbia Basin5</v>
      </c>
      <c r="AF3073" t="str">
        <f t="shared" si="192"/>
        <v>Washington</v>
      </c>
      <c r="AG3073" s="100" t="s">
        <v>125</v>
      </c>
      <c r="AH3073" s="100" t="s">
        <v>187</v>
      </c>
      <c r="AI3073" s="100" t="s">
        <v>265</v>
      </c>
      <c r="AJ3073">
        <f t="shared" si="195"/>
        <v>5</v>
      </c>
      <c r="AK3073" t="str">
        <f t="shared" si="193"/>
        <v>Western Columbia Basin</v>
      </c>
      <c r="AN3073" t="s">
        <v>724</v>
      </c>
    </row>
    <row r="3074" spans="31:40">
      <c r="AE3074" t="str">
        <f t="shared" si="194"/>
        <v>WashingtonWestern Columbia Basin6</v>
      </c>
      <c r="AF3074" t="str">
        <f t="shared" ref="AF3074:AF3137" si="196">IFERROR(VLOOKUP(AG3074,$Z$4:$AA$17,2,FALSE),"Not included")</f>
        <v>Washington</v>
      </c>
      <c r="AG3074" s="100" t="s">
        <v>125</v>
      </c>
      <c r="AH3074" s="100" t="s">
        <v>187</v>
      </c>
      <c r="AI3074" s="100" t="s">
        <v>402</v>
      </c>
      <c r="AJ3074">
        <f t="shared" si="195"/>
        <v>6</v>
      </c>
      <c r="AK3074" t="str">
        <f t="shared" ref="AK3074:AK3137" si="197">IF(AF3074="Not included","Not Include",VLOOKUP(AH3074,$AN$3:$AQ$104,3,FALSE))</f>
        <v>Western Columbia Basin</v>
      </c>
      <c r="AN3074" t="s">
        <v>724</v>
      </c>
    </row>
    <row r="3075" spans="31:40">
      <c r="AE3075" t="str">
        <f t="shared" ref="AE3075:AE3138" si="198">AF3075&amp;AK3075&amp;AJ3075</f>
        <v>WashingtonWestern Columbia Basin7</v>
      </c>
      <c r="AF3075" t="str">
        <f t="shared" si="196"/>
        <v>Washington</v>
      </c>
      <c r="AG3075" s="100" t="s">
        <v>125</v>
      </c>
      <c r="AH3075" s="100" t="s">
        <v>187</v>
      </c>
      <c r="AI3075" s="100" t="s">
        <v>2307</v>
      </c>
      <c r="AJ3075">
        <f t="shared" ref="AJ3075:AJ3138" si="199">IF(AND(AG3075=AG3074,AH3075=AH3074),AJ3074+1,1)</f>
        <v>7</v>
      </c>
      <c r="AK3075" t="str">
        <f t="shared" si="197"/>
        <v>Western Columbia Basin</v>
      </c>
      <c r="AN3075" t="s">
        <v>724</v>
      </c>
    </row>
    <row r="3076" spans="31:40">
      <c r="AE3076" t="str">
        <f t="shared" si="198"/>
        <v>WashingtonWestern Columbia Basin8</v>
      </c>
      <c r="AF3076" t="str">
        <f t="shared" si="196"/>
        <v>Washington</v>
      </c>
      <c r="AG3076" s="100" t="s">
        <v>125</v>
      </c>
      <c r="AH3076" s="100" t="s">
        <v>187</v>
      </c>
      <c r="AI3076" s="100" t="s">
        <v>1682</v>
      </c>
      <c r="AJ3076">
        <f t="shared" si="199"/>
        <v>8</v>
      </c>
      <c r="AK3076" t="str">
        <f t="shared" si="197"/>
        <v>Western Columbia Basin</v>
      </c>
      <c r="AN3076" t="s">
        <v>724</v>
      </c>
    </row>
    <row r="3077" spans="31:40">
      <c r="AE3077" t="str">
        <f t="shared" si="198"/>
        <v>WashingtonWestern Columbia Basin9</v>
      </c>
      <c r="AF3077" t="str">
        <f t="shared" si="196"/>
        <v>Washington</v>
      </c>
      <c r="AG3077" s="100" t="s">
        <v>125</v>
      </c>
      <c r="AH3077" s="100" t="s">
        <v>187</v>
      </c>
      <c r="AI3077" s="100" t="s">
        <v>2311</v>
      </c>
      <c r="AJ3077">
        <f t="shared" si="199"/>
        <v>9</v>
      </c>
      <c r="AK3077" t="str">
        <f t="shared" si="197"/>
        <v>Western Columbia Basin</v>
      </c>
      <c r="AN3077" t="s">
        <v>724</v>
      </c>
    </row>
    <row r="3078" spans="31:40">
      <c r="AE3078" t="str">
        <f t="shared" si="198"/>
        <v>Not includedNot Include1</v>
      </c>
      <c r="AF3078" t="str">
        <f t="shared" si="196"/>
        <v>Not included</v>
      </c>
      <c r="AG3078" s="100" t="s">
        <v>492</v>
      </c>
      <c r="AH3078" s="100" t="s">
        <v>1103</v>
      </c>
      <c r="AI3078" s="100" t="s">
        <v>2336</v>
      </c>
      <c r="AJ3078">
        <f t="shared" si="199"/>
        <v>1</v>
      </c>
      <c r="AK3078" t="str">
        <f t="shared" si="197"/>
        <v>Not Include</v>
      </c>
      <c r="AN3078" t="s">
        <v>724</v>
      </c>
    </row>
    <row r="3079" spans="31:40">
      <c r="AE3079" t="str">
        <f t="shared" si="198"/>
        <v>Not includedNot Include2</v>
      </c>
      <c r="AF3079" t="str">
        <f t="shared" si="196"/>
        <v>Not included</v>
      </c>
      <c r="AG3079" s="100" t="s">
        <v>492</v>
      </c>
      <c r="AH3079" s="100" t="s">
        <v>1103</v>
      </c>
      <c r="AI3079" s="100" t="s">
        <v>2340</v>
      </c>
      <c r="AJ3079">
        <f t="shared" si="199"/>
        <v>2</v>
      </c>
      <c r="AK3079" t="str">
        <f t="shared" si="197"/>
        <v>Not Include</v>
      </c>
      <c r="AN3079" t="s">
        <v>724</v>
      </c>
    </row>
    <row r="3080" spans="31:40">
      <c r="AE3080" t="str">
        <f t="shared" si="198"/>
        <v>Not includedNot Include3</v>
      </c>
      <c r="AF3080" t="str">
        <f t="shared" si="196"/>
        <v>Not included</v>
      </c>
      <c r="AG3080" s="100" t="s">
        <v>492</v>
      </c>
      <c r="AH3080" s="100" t="s">
        <v>1103</v>
      </c>
      <c r="AI3080" s="100" t="s">
        <v>2341</v>
      </c>
      <c r="AJ3080">
        <f t="shared" si="199"/>
        <v>3</v>
      </c>
      <c r="AK3080" t="str">
        <f t="shared" si="197"/>
        <v>Not Include</v>
      </c>
      <c r="AN3080" t="s">
        <v>724</v>
      </c>
    </row>
    <row r="3081" spans="31:40">
      <c r="AE3081" t="str">
        <f t="shared" si="198"/>
        <v>Not includedNot Include4</v>
      </c>
      <c r="AF3081" t="str">
        <f t="shared" si="196"/>
        <v>Not included</v>
      </c>
      <c r="AG3081" s="100" t="s">
        <v>492</v>
      </c>
      <c r="AH3081" s="100" t="s">
        <v>1103</v>
      </c>
      <c r="AI3081" s="100" t="s">
        <v>2344</v>
      </c>
      <c r="AJ3081">
        <f t="shared" si="199"/>
        <v>4</v>
      </c>
      <c r="AK3081" t="str">
        <f t="shared" si="197"/>
        <v>Not Include</v>
      </c>
      <c r="AN3081" t="s">
        <v>724</v>
      </c>
    </row>
    <row r="3082" spans="31:40">
      <c r="AE3082" t="str">
        <f t="shared" si="198"/>
        <v>Not includedNot Include5</v>
      </c>
      <c r="AF3082" t="str">
        <f t="shared" si="196"/>
        <v>Not included</v>
      </c>
      <c r="AG3082" s="100" t="s">
        <v>492</v>
      </c>
      <c r="AH3082" s="100" t="s">
        <v>1103</v>
      </c>
      <c r="AI3082" s="100" t="s">
        <v>2347</v>
      </c>
      <c r="AJ3082">
        <f t="shared" si="199"/>
        <v>5</v>
      </c>
      <c r="AK3082" t="str">
        <f t="shared" si="197"/>
        <v>Not Include</v>
      </c>
      <c r="AN3082" t="s">
        <v>724</v>
      </c>
    </row>
    <row r="3083" spans="31:40">
      <c r="AE3083" t="str">
        <f t="shared" si="198"/>
        <v>Not includedNot Include6</v>
      </c>
      <c r="AF3083" t="str">
        <f t="shared" si="196"/>
        <v>Not included</v>
      </c>
      <c r="AG3083" s="100" t="s">
        <v>492</v>
      </c>
      <c r="AH3083" s="100" t="s">
        <v>1103</v>
      </c>
      <c r="AI3083" s="100" t="s">
        <v>2350</v>
      </c>
      <c r="AJ3083">
        <f t="shared" si="199"/>
        <v>6</v>
      </c>
      <c r="AK3083" t="str">
        <f t="shared" si="197"/>
        <v>Not Include</v>
      </c>
      <c r="AN3083" t="s">
        <v>724</v>
      </c>
    </row>
    <row r="3084" spans="31:40">
      <c r="AE3084" t="str">
        <f t="shared" si="198"/>
        <v>Not includedNot Include7</v>
      </c>
      <c r="AF3084" t="str">
        <f t="shared" si="196"/>
        <v>Not included</v>
      </c>
      <c r="AG3084" s="100" t="s">
        <v>492</v>
      </c>
      <c r="AH3084" s="100" t="s">
        <v>1103</v>
      </c>
      <c r="AI3084" s="100" t="s">
        <v>2353</v>
      </c>
      <c r="AJ3084">
        <f t="shared" si="199"/>
        <v>7</v>
      </c>
      <c r="AK3084" t="str">
        <f t="shared" si="197"/>
        <v>Not Include</v>
      </c>
      <c r="AN3084" t="s">
        <v>724</v>
      </c>
    </row>
    <row r="3085" spans="31:40">
      <c r="AE3085" t="str">
        <f t="shared" si="198"/>
        <v>Not includedNot Include8</v>
      </c>
      <c r="AF3085" t="str">
        <f t="shared" si="196"/>
        <v>Not included</v>
      </c>
      <c r="AG3085" s="100" t="s">
        <v>492</v>
      </c>
      <c r="AH3085" s="100" t="s">
        <v>1103</v>
      </c>
      <c r="AI3085" s="100" t="s">
        <v>2358</v>
      </c>
      <c r="AJ3085">
        <f t="shared" si="199"/>
        <v>8</v>
      </c>
      <c r="AK3085" t="str">
        <f t="shared" si="197"/>
        <v>Not Include</v>
      </c>
      <c r="AN3085" t="s">
        <v>724</v>
      </c>
    </row>
    <row r="3086" spans="31:40">
      <c r="AE3086" t="str">
        <f t="shared" si="198"/>
        <v>Not includedNot Include1</v>
      </c>
      <c r="AF3086" t="str">
        <f t="shared" si="196"/>
        <v>Not included</v>
      </c>
      <c r="AG3086" s="100" t="s">
        <v>492</v>
      </c>
      <c r="AH3086" s="100" t="s">
        <v>1095</v>
      </c>
      <c r="AI3086" s="100" t="s">
        <v>257</v>
      </c>
      <c r="AJ3086">
        <f t="shared" si="199"/>
        <v>1</v>
      </c>
      <c r="AK3086" t="str">
        <f t="shared" si="197"/>
        <v>Not Include</v>
      </c>
      <c r="AN3086" t="s">
        <v>724</v>
      </c>
    </row>
    <row r="3087" spans="31:40">
      <c r="AE3087" t="str">
        <f t="shared" si="198"/>
        <v>Not includedNot Include2</v>
      </c>
      <c r="AF3087" t="str">
        <f t="shared" si="196"/>
        <v>Not included</v>
      </c>
      <c r="AG3087" s="100" t="s">
        <v>492</v>
      </c>
      <c r="AH3087" s="100" t="s">
        <v>1095</v>
      </c>
      <c r="AI3087" s="100" t="s">
        <v>1829</v>
      </c>
      <c r="AJ3087">
        <f t="shared" si="199"/>
        <v>2</v>
      </c>
      <c r="AK3087" t="str">
        <f t="shared" si="197"/>
        <v>Not Include</v>
      </c>
      <c r="AN3087" t="s">
        <v>724</v>
      </c>
    </row>
    <row r="3088" spans="31:40">
      <c r="AE3088" t="str">
        <f t="shared" si="198"/>
        <v>Not includedNot Include3</v>
      </c>
      <c r="AF3088" t="str">
        <f t="shared" si="196"/>
        <v>Not included</v>
      </c>
      <c r="AG3088" s="100" t="s">
        <v>492</v>
      </c>
      <c r="AH3088" s="100" t="s">
        <v>1095</v>
      </c>
      <c r="AI3088" s="100" t="s">
        <v>2331</v>
      </c>
      <c r="AJ3088">
        <f t="shared" si="199"/>
        <v>3</v>
      </c>
      <c r="AK3088" t="str">
        <f t="shared" si="197"/>
        <v>Not Include</v>
      </c>
      <c r="AN3088" t="s">
        <v>724</v>
      </c>
    </row>
    <row r="3089" spans="31:40">
      <c r="AE3089" t="str">
        <f t="shared" si="198"/>
        <v>Not includedNot Include4</v>
      </c>
      <c r="AF3089" t="str">
        <f t="shared" si="196"/>
        <v>Not included</v>
      </c>
      <c r="AG3089" s="100" t="s">
        <v>492</v>
      </c>
      <c r="AH3089" s="100" t="s">
        <v>1095</v>
      </c>
      <c r="AI3089" s="100" t="s">
        <v>2332</v>
      </c>
      <c r="AJ3089">
        <f t="shared" si="199"/>
        <v>4</v>
      </c>
      <c r="AK3089" t="str">
        <f t="shared" si="197"/>
        <v>Not Include</v>
      </c>
      <c r="AN3089" t="s">
        <v>724</v>
      </c>
    </row>
    <row r="3090" spans="31:40">
      <c r="AE3090" t="str">
        <f t="shared" si="198"/>
        <v>Not includedNot Include5</v>
      </c>
      <c r="AF3090" t="str">
        <f t="shared" si="196"/>
        <v>Not included</v>
      </c>
      <c r="AG3090" s="100" t="s">
        <v>492</v>
      </c>
      <c r="AH3090" s="100" t="s">
        <v>1095</v>
      </c>
      <c r="AI3090" s="100" t="s">
        <v>1096</v>
      </c>
      <c r="AJ3090">
        <f t="shared" si="199"/>
        <v>5</v>
      </c>
      <c r="AK3090" t="str">
        <f t="shared" si="197"/>
        <v>Not Include</v>
      </c>
      <c r="AN3090" t="s">
        <v>724</v>
      </c>
    </row>
    <row r="3091" spans="31:40">
      <c r="AE3091" t="str">
        <f t="shared" si="198"/>
        <v>Not includedNot Include6</v>
      </c>
      <c r="AF3091" t="str">
        <f t="shared" si="196"/>
        <v>Not included</v>
      </c>
      <c r="AG3091" s="100" t="s">
        <v>492</v>
      </c>
      <c r="AH3091" s="100" t="s">
        <v>1095</v>
      </c>
      <c r="AI3091" s="100" t="s">
        <v>1649</v>
      </c>
      <c r="AJ3091">
        <f t="shared" si="199"/>
        <v>6</v>
      </c>
      <c r="AK3091" t="str">
        <f t="shared" si="197"/>
        <v>Not Include</v>
      </c>
      <c r="AN3091" t="s">
        <v>724</v>
      </c>
    </row>
    <row r="3092" spans="31:40">
      <c r="AE3092" t="str">
        <f t="shared" si="198"/>
        <v>Not includedNot Include7</v>
      </c>
      <c r="AF3092" t="str">
        <f t="shared" si="196"/>
        <v>Not included</v>
      </c>
      <c r="AG3092" s="100" t="s">
        <v>492</v>
      </c>
      <c r="AH3092" s="100" t="s">
        <v>1095</v>
      </c>
      <c r="AI3092" s="100" t="s">
        <v>2333</v>
      </c>
      <c r="AJ3092">
        <f t="shared" si="199"/>
        <v>7</v>
      </c>
      <c r="AK3092" t="str">
        <f t="shared" si="197"/>
        <v>Not Include</v>
      </c>
      <c r="AN3092" t="s">
        <v>724</v>
      </c>
    </row>
    <row r="3093" spans="31:40">
      <c r="AE3093" t="str">
        <f t="shared" si="198"/>
        <v>Not includedNot Include8</v>
      </c>
      <c r="AF3093" t="str">
        <f t="shared" si="196"/>
        <v>Not included</v>
      </c>
      <c r="AG3093" s="100" t="s">
        <v>492</v>
      </c>
      <c r="AH3093" s="100" t="s">
        <v>1095</v>
      </c>
      <c r="AI3093" s="100" t="s">
        <v>2334</v>
      </c>
      <c r="AJ3093">
        <f t="shared" si="199"/>
        <v>8</v>
      </c>
      <c r="AK3093" t="str">
        <f t="shared" si="197"/>
        <v>Not Include</v>
      </c>
      <c r="AN3093" t="s">
        <v>724</v>
      </c>
    </row>
    <row r="3094" spans="31:40">
      <c r="AE3094" t="str">
        <f t="shared" si="198"/>
        <v>Not includedNot Include9</v>
      </c>
      <c r="AF3094" t="str">
        <f t="shared" si="196"/>
        <v>Not included</v>
      </c>
      <c r="AG3094" s="100" t="s">
        <v>492</v>
      </c>
      <c r="AH3094" s="100" t="s">
        <v>1095</v>
      </c>
      <c r="AI3094" s="100" t="s">
        <v>1450</v>
      </c>
      <c r="AJ3094">
        <f t="shared" si="199"/>
        <v>9</v>
      </c>
      <c r="AK3094" t="str">
        <f t="shared" si="197"/>
        <v>Not Include</v>
      </c>
      <c r="AN3094" t="s">
        <v>724</v>
      </c>
    </row>
    <row r="3095" spans="31:40">
      <c r="AE3095" t="str">
        <f t="shared" si="198"/>
        <v>Not includedNot Include10</v>
      </c>
      <c r="AF3095" t="str">
        <f t="shared" si="196"/>
        <v>Not included</v>
      </c>
      <c r="AG3095" s="100" t="s">
        <v>492</v>
      </c>
      <c r="AH3095" s="100" t="s">
        <v>1095</v>
      </c>
      <c r="AI3095" s="100" t="s">
        <v>387</v>
      </c>
      <c r="AJ3095">
        <f t="shared" si="199"/>
        <v>10</v>
      </c>
      <c r="AK3095" t="str">
        <f t="shared" si="197"/>
        <v>Not Include</v>
      </c>
      <c r="AN3095" t="s">
        <v>724</v>
      </c>
    </row>
    <row r="3096" spans="31:40">
      <c r="AE3096" t="str">
        <f t="shared" si="198"/>
        <v>Not includedNot Include11</v>
      </c>
      <c r="AF3096" t="str">
        <f t="shared" si="196"/>
        <v>Not included</v>
      </c>
      <c r="AG3096" s="100" t="s">
        <v>492</v>
      </c>
      <c r="AH3096" s="100" t="s">
        <v>1095</v>
      </c>
      <c r="AI3096" s="100" t="s">
        <v>385</v>
      </c>
      <c r="AJ3096">
        <f t="shared" si="199"/>
        <v>11</v>
      </c>
      <c r="AK3096" t="str">
        <f t="shared" si="197"/>
        <v>Not Include</v>
      </c>
      <c r="AN3096" t="s">
        <v>724</v>
      </c>
    </row>
    <row r="3097" spans="31:40">
      <c r="AE3097" t="str">
        <f t="shared" si="198"/>
        <v>Not includedNot Include12</v>
      </c>
      <c r="AF3097" t="str">
        <f t="shared" si="196"/>
        <v>Not included</v>
      </c>
      <c r="AG3097" s="100" t="s">
        <v>492</v>
      </c>
      <c r="AH3097" s="100" t="s">
        <v>1095</v>
      </c>
      <c r="AI3097" s="100" t="s">
        <v>838</v>
      </c>
      <c r="AJ3097">
        <f t="shared" si="199"/>
        <v>12</v>
      </c>
      <c r="AK3097" t="str">
        <f t="shared" si="197"/>
        <v>Not Include</v>
      </c>
      <c r="AN3097" t="s">
        <v>724</v>
      </c>
    </row>
    <row r="3098" spans="31:40">
      <c r="AE3098" t="str">
        <f t="shared" si="198"/>
        <v>Not includedNot Include13</v>
      </c>
      <c r="AF3098" t="str">
        <f t="shared" si="196"/>
        <v>Not included</v>
      </c>
      <c r="AG3098" s="100" t="s">
        <v>492</v>
      </c>
      <c r="AH3098" s="100" t="s">
        <v>1095</v>
      </c>
      <c r="AI3098" s="100" t="s">
        <v>2335</v>
      </c>
      <c r="AJ3098">
        <f t="shared" si="199"/>
        <v>13</v>
      </c>
      <c r="AK3098" t="str">
        <f t="shared" si="197"/>
        <v>Not Include</v>
      </c>
      <c r="AN3098" t="s">
        <v>724</v>
      </c>
    </row>
    <row r="3099" spans="31:40">
      <c r="AE3099" t="str">
        <f t="shared" si="198"/>
        <v>Not includedNot Include14</v>
      </c>
      <c r="AF3099" t="str">
        <f t="shared" si="196"/>
        <v>Not included</v>
      </c>
      <c r="AG3099" s="100" t="s">
        <v>492</v>
      </c>
      <c r="AH3099" s="100" t="s">
        <v>1095</v>
      </c>
      <c r="AI3099" s="100" t="s">
        <v>994</v>
      </c>
      <c r="AJ3099">
        <f t="shared" si="199"/>
        <v>14</v>
      </c>
      <c r="AK3099" t="str">
        <f t="shared" si="197"/>
        <v>Not Include</v>
      </c>
      <c r="AN3099" t="s">
        <v>724</v>
      </c>
    </row>
    <row r="3100" spans="31:40">
      <c r="AE3100" t="str">
        <f t="shared" si="198"/>
        <v>Not includedNot Include15</v>
      </c>
      <c r="AF3100" t="str">
        <f t="shared" si="196"/>
        <v>Not included</v>
      </c>
      <c r="AG3100" s="100" t="s">
        <v>492</v>
      </c>
      <c r="AH3100" s="100" t="s">
        <v>1095</v>
      </c>
      <c r="AI3100" s="100" t="s">
        <v>892</v>
      </c>
      <c r="AJ3100">
        <f t="shared" si="199"/>
        <v>15</v>
      </c>
      <c r="AK3100" t="str">
        <f t="shared" si="197"/>
        <v>Not Include</v>
      </c>
      <c r="AN3100" t="s">
        <v>724</v>
      </c>
    </row>
    <row r="3101" spans="31:40">
      <c r="AE3101" t="str">
        <f t="shared" si="198"/>
        <v>Not includedNot Include16</v>
      </c>
      <c r="AF3101" t="str">
        <f t="shared" si="196"/>
        <v>Not included</v>
      </c>
      <c r="AG3101" s="100" t="s">
        <v>492</v>
      </c>
      <c r="AH3101" s="100" t="s">
        <v>1095</v>
      </c>
      <c r="AI3101" s="100" t="s">
        <v>343</v>
      </c>
      <c r="AJ3101">
        <f t="shared" si="199"/>
        <v>16</v>
      </c>
      <c r="AK3101" t="str">
        <f t="shared" si="197"/>
        <v>Not Include</v>
      </c>
      <c r="AN3101" t="s">
        <v>724</v>
      </c>
    </row>
    <row r="3102" spans="31:40">
      <c r="AE3102" t="str">
        <f t="shared" si="198"/>
        <v>Not includedNot Include17</v>
      </c>
      <c r="AF3102" t="str">
        <f t="shared" si="196"/>
        <v>Not included</v>
      </c>
      <c r="AG3102" s="100" t="s">
        <v>492</v>
      </c>
      <c r="AH3102" s="100" t="s">
        <v>1095</v>
      </c>
      <c r="AI3102" s="100" t="s">
        <v>2337</v>
      </c>
      <c r="AJ3102">
        <f t="shared" si="199"/>
        <v>17</v>
      </c>
      <c r="AK3102" t="str">
        <f t="shared" si="197"/>
        <v>Not Include</v>
      </c>
      <c r="AN3102" t="s">
        <v>724</v>
      </c>
    </row>
    <row r="3103" spans="31:40">
      <c r="AE3103" t="str">
        <f t="shared" si="198"/>
        <v>Not includedNot Include18</v>
      </c>
      <c r="AF3103" t="str">
        <f t="shared" si="196"/>
        <v>Not included</v>
      </c>
      <c r="AG3103" s="100" t="s">
        <v>492</v>
      </c>
      <c r="AH3103" s="100" t="s">
        <v>1095</v>
      </c>
      <c r="AI3103" s="100" t="s">
        <v>1961</v>
      </c>
      <c r="AJ3103">
        <f t="shared" si="199"/>
        <v>18</v>
      </c>
      <c r="AK3103" t="str">
        <f t="shared" si="197"/>
        <v>Not Include</v>
      </c>
      <c r="AN3103" t="s">
        <v>724</v>
      </c>
    </row>
    <row r="3104" spans="31:40">
      <c r="AE3104" t="str">
        <f t="shared" si="198"/>
        <v>Not includedNot Include19</v>
      </c>
      <c r="AF3104" t="str">
        <f t="shared" si="196"/>
        <v>Not included</v>
      </c>
      <c r="AG3104" s="100" t="s">
        <v>492</v>
      </c>
      <c r="AH3104" s="100" t="s">
        <v>1095</v>
      </c>
      <c r="AI3104" s="100" t="s">
        <v>2338</v>
      </c>
      <c r="AJ3104">
        <f t="shared" si="199"/>
        <v>19</v>
      </c>
      <c r="AK3104" t="str">
        <f t="shared" si="197"/>
        <v>Not Include</v>
      </c>
      <c r="AN3104" t="s">
        <v>724</v>
      </c>
    </row>
    <row r="3105" spans="31:40">
      <c r="AE3105" t="str">
        <f t="shared" si="198"/>
        <v>Not includedNot Include20</v>
      </c>
      <c r="AF3105" t="str">
        <f t="shared" si="196"/>
        <v>Not included</v>
      </c>
      <c r="AG3105" s="100" t="s">
        <v>492</v>
      </c>
      <c r="AH3105" s="100" t="s">
        <v>1095</v>
      </c>
      <c r="AI3105" s="100" t="s">
        <v>1927</v>
      </c>
      <c r="AJ3105">
        <f t="shared" si="199"/>
        <v>20</v>
      </c>
      <c r="AK3105" t="str">
        <f t="shared" si="197"/>
        <v>Not Include</v>
      </c>
      <c r="AN3105" t="s">
        <v>724</v>
      </c>
    </row>
    <row r="3106" spans="31:40">
      <c r="AE3106" t="str">
        <f t="shared" si="198"/>
        <v>Not includedNot Include21</v>
      </c>
      <c r="AF3106" t="str">
        <f t="shared" si="196"/>
        <v>Not included</v>
      </c>
      <c r="AG3106" s="100" t="s">
        <v>492</v>
      </c>
      <c r="AH3106" s="100" t="s">
        <v>1095</v>
      </c>
      <c r="AI3106" s="100" t="s">
        <v>846</v>
      </c>
      <c r="AJ3106">
        <f t="shared" si="199"/>
        <v>21</v>
      </c>
      <c r="AK3106" t="str">
        <f t="shared" si="197"/>
        <v>Not Include</v>
      </c>
      <c r="AN3106" t="s">
        <v>724</v>
      </c>
    </row>
    <row r="3107" spans="31:40">
      <c r="AE3107" t="str">
        <f t="shared" si="198"/>
        <v>Not includedNot Include22</v>
      </c>
      <c r="AF3107" t="str">
        <f t="shared" si="196"/>
        <v>Not included</v>
      </c>
      <c r="AG3107" s="100" t="s">
        <v>492</v>
      </c>
      <c r="AH3107" s="100" t="s">
        <v>1095</v>
      </c>
      <c r="AI3107" s="100" t="s">
        <v>1321</v>
      </c>
      <c r="AJ3107">
        <f t="shared" si="199"/>
        <v>22</v>
      </c>
      <c r="AK3107" t="str">
        <f t="shared" si="197"/>
        <v>Not Include</v>
      </c>
      <c r="AN3107" t="s">
        <v>724</v>
      </c>
    </row>
    <row r="3108" spans="31:40">
      <c r="AE3108" t="str">
        <f t="shared" si="198"/>
        <v>Not includedNot Include23</v>
      </c>
      <c r="AF3108" t="str">
        <f t="shared" si="196"/>
        <v>Not included</v>
      </c>
      <c r="AG3108" s="100" t="s">
        <v>492</v>
      </c>
      <c r="AH3108" s="100" t="s">
        <v>1095</v>
      </c>
      <c r="AI3108" s="100" t="s">
        <v>2339</v>
      </c>
      <c r="AJ3108">
        <f t="shared" si="199"/>
        <v>23</v>
      </c>
      <c r="AK3108" t="str">
        <f t="shared" si="197"/>
        <v>Not Include</v>
      </c>
      <c r="AN3108" t="s">
        <v>724</v>
      </c>
    </row>
    <row r="3109" spans="31:40">
      <c r="AE3109" t="str">
        <f t="shared" si="198"/>
        <v>Not includedNot Include24</v>
      </c>
      <c r="AF3109" t="str">
        <f t="shared" si="196"/>
        <v>Not included</v>
      </c>
      <c r="AG3109" s="100" t="s">
        <v>492</v>
      </c>
      <c r="AH3109" s="100" t="s">
        <v>1095</v>
      </c>
      <c r="AI3109" s="100" t="s">
        <v>446</v>
      </c>
      <c r="AJ3109">
        <f t="shared" si="199"/>
        <v>24</v>
      </c>
      <c r="AK3109" t="str">
        <f t="shared" si="197"/>
        <v>Not Include</v>
      </c>
      <c r="AN3109" t="s">
        <v>724</v>
      </c>
    </row>
    <row r="3110" spans="31:40">
      <c r="AE3110" t="str">
        <f t="shared" si="198"/>
        <v>Not includedNot Include25</v>
      </c>
      <c r="AF3110" t="str">
        <f t="shared" si="196"/>
        <v>Not included</v>
      </c>
      <c r="AG3110" s="100" t="s">
        <v>492</v>
      </c>
      <c r="AH3110" s="100" t="s">
        <v>1095</v>
      </c>
      <c r="AI3110" s="100" t="s">
        <v>1464</v>
      </c>
      <c r="AJ3110">
        <f t="shared" si="199"/>
        <v>25</v>
      </c>
      <c r="AK3110" t="str">
        <f t="shared" si="197"/>
        <v>Not Include</v>
      </c>
      <c r="AN3110" t="s">
        <v>724</v>
      </c>
    </row>
    <row r="3111" spans="31:40">
      <c r="AE3111" t="str">
        <f t="shared" si="198"/>
        <v>Not includedNot Include26</v>
      </c>
      <c r="AF3111" t="str">
        <f t="shared" si="196"/>
        <v>Not included</v>
      </c>
      <c r="AG3111" s="100" t="s">
        <v>492</v>
      </c>
      <c r="AH3111" s="100" t="s">
        <v>1095</v>
      </c>
      <c r="AI3111" s="100" t="s">
        <v>281</v>
      </c>
      <c r="AJ3111">
        <f t="shared" si="199"/>
        <v>26</v>
      </c>
      <c r="AK3111" t="str">
        <f t="shared" si="197"/>
        <v>Not Include</v>
      </c>
      <c r="AN3111" t="s">
        <v>724</v>
      </c>
    </row>
    <row r="3112" spans="31:40">
      <c r="AE3112" t="str">
        <f t="shared" si="198"/>
        <v>Not includedNot Include27</v>
      </c>
      <c r="AF3112" t="str">
        <f t="shared" si="196"/>
        <v>Not included</v>
      </c>
      <c r="AG3112" s="100" t="s">
        <v>492</v>
      </c>
      <c r="AH3112" s="100" t="s">
        <v>1095</v>
      </c>
      <c r="AI3112" s="100" t="s">
        <v>265</v>
      </c>
      <c r="AJ3112">
        <f t="shared" si="199"/>
        <v>27</v>
      </c>
      <c r="AK3112" t="str">
        <f t="shared" si="197"/>
        <v>Not Include</v>
      </c>
      <c r="AN3112" t="s">
        <v>724</v>
      </c>
    </row>
    <row r="3113" spans="31:40">
      <c r="AE3113" t="str">
        <f t="shared" si="198"/>
        <v>Not includedNot Include28</v>
      </c>
      <c r="AF3113" t="str">
        <f t="shared" si="196"/>
        <v>Not included</v>
      </c>
      <c r="AG3113" s="100" t="s">
        <v>492</v>
      </c>
      <c r="AH3113" s="100" t="s">
        <v>1095</v>
      </c>
      <c r="AI3113" s="100" t="s">
        <v>804</v>
      </c>
      <c r="AJ3113">
        <f t="shared" si="199"/>
        <v>28</v>
      </c>
      <c r="AK3113" t="str">
        <f t="shared" si="197"/>
        <v>Not Include</v>
      </c>
      <c r="AN3113" t="s">
        <v>724</v>
      </c>
    </row>
    <row r="3114" spans="31:40">
      <c r="AE3114" t="str">
        <f t="shared" si="198"/>
        <v>Not includedNot Include29</v>
      </c>
      <c r="AF3114" t="str">
        <f t="shared" si="196"/>
        <v>Not included</v>
      </c>
      <c r="AG3114" s="100" t="s">
        <v>492</v>
      </c>
      <c r="AH3114" s="100" t="s">
        <v>1095</v>
      </c>
      <c r="AI3114" s="100" t="s">
        <v>2342</v>
      </c>
      <c r="AJ3114">
        <f t="shared" si="199"/>
        <v>29</v>
      </c>
      <c r="AK3114" t="str">
        <f t="shared" si="197"/>
        <v>Not Include</v>
      </c>
      <c r="AN3114" t="s">
        <v>724</v>
      </c>
    </row>
    <row r="3115" spans="31:40">
      <c r="AE3115" t="str">
        <f t="shared" si="198"/>
        <v>Not includedNot Include30</v>
      </c>
      <c r="AF3115" t="str">
        <f t="shared" si="196"/>
        <v>Not included</v>
      </c>
      <c r="AG3115" s="100" t="s">
        <v>492</v>
      </c>
      <c r="AH3115" s="100" t="s">
        <v>1095</v>
      </c>
      <c r="AI3115" s="100" t="s">
        <v>852</v>
      </c>
      <c r="AJ3115">
        <f t="shared" si="199"/>
        <v>30</v>
      </c>
      <c r="AK3115" t="str">
        <f t="shared" si="197"/>
        <v>Not Include</v>
      </c>
      <c r="AN3115" t="s">
        <v>724</v>
      </c>
    </row>
    <row r="3116" spans="31:40">
      <c r="AE3116" t="str">
        <f t="shared" si="198"/>
        <v>Not includedNot Include31</v>
      </c>
      <c r="AF3116" t="str">
        <f t="shared" si="196"/>
        <v>Not included</v>
      </c>
      <c r="AG3116" s="100" t="s">
        <v>492</v>
      </c>
      <c r="AH3116" s="100" t="s">
        <v>1095</v>
      </c>
      <c r="AI3116" s="100" t="s">
        <v>2343</v>
      </c>
      <c r="AJ3116">
        <f t="shared" si="199"/>
        <v>31</v>
      </c>
      <c r="AK3116" t="str">
        <f t="shared" si="197"/>
        <v>Not Include</v>
      </c>
      <c r="AN3116" t="s">
        <v>724</v>
      </c>
    </row>
    <row r="3117" spans="31:40">
      <c r="AE3117" t="str">
        <f t="shared" si="198"/>
        <v>Not includedNot Include32</v>
      </c>
      <c r="AF3117" t="str">
        <f t="shared" si="196"/>
        <v>Not included</v>
      </c>
      <c r="AG3117" s="100" t="s">
        <v>492</v>
      </c>
      <c r="AH3117" s="100" t="s">
        <v>1095</v>
      </c>
      <c r="AI3117" s="100" t="s">
        <v>267</v>
      </c>
      <c r="AJ3117">
        <f t="shared" si="199"/>
        <v>32</v>
      </c>
      <c r="AK3117" t="str">
        <f t="shared" si="197"/>
        <v>Not Include</v>
      </c>
      <c r="AN3117" t="s">
        <v>724</v>
      </c>
    </row>
    <row r="3118" spans="31:40">
      <c r="AE3118" t="str">
        <f t="shared" si="198"/>
        <v>Not includedNot Include33</v>
      </c>
      <c r="AF3118" t="str">
        <f t="shared" si="196"/>
        <v>Not included</v>
      </c>
      <c r="AG3118" s="100" t="s">
        <v>492</v>
      </c>
      <c r="AH3118" s="100" t="s">
        <v>1095</v>
      </c>
      <c r="AI3118" s="100" t="s">
        <v>2345</v>
      </c>
      <c r="AJ3118">
        <f t="shared" si="199"/>
        <v>33</v>
      </c>
      <c r="AK3118" t="str">
        <f t="shared" si="197"/>
        <v>Not Include</v>
      </c>
      <c r="AN3118" t="s">
        <v>724</v>
      </c>
    </row>
    <row r="3119" spans="31:40">
      <c r="AE3119" t="str">
        <f t="shared" si="198"/>
        <v>Not includedNot Include34</v>
      </c>
      <c r="AF3119" t="str">
        <f t="shared" si="196"/>
        <v>Not included</v>
      </c>
      <c r="AG3119" s="100" t="s">
        <v>492</v>
      </c>
      <c r="AH3119" s="100" t="s">
        <v>1095</v>
      </c>
      <c r="AI3119" s="100" t="s">
        <v>2346</v>
      </c>
      <c r="AJ3119">
        <f t="shared" si="199"/>
        <v>34</v>
      </c>
      <c r="AK3119" t="str">
        <f t="shared" si="197"/>
        <v>Not Include</v>
      </c>
      <c r="AN3119" t="s">
        <v>724</v>
      </c>
    </row>
    <row r="3120" spans="31:40">
      <c r="AE3120" t="str">
        <f t="shared" si="198"/>
        <v>Not includedNot Include35</v>
      </c>
      <c r="AF3120" t="str">
        <f t="shared" si="196"/>
        <v>Not included</v>
      </c>
      <c r="AG3120" s="100" t="s">
        <v>492</v>
      </c>
      <c r="AH3120" s="100" t="s">
        <v>1095</v>
      </c>
      <c r="AI3120" s="100" t="s">
        <v>1476</v>
      </c>
      <c r="AJ3120">
        <f t="shared" si="199"/>
        <v>35</v>
      </c>
      <c r="AK3120" t="str">
        <f t="shared" si="197"/>
        <v>Not Include</v>
      </c>
      <c r="AN3120" t="s">
        <v>724</v>
      </c>
    </row>
    <row r="3121" spans="31:40">
      <c r="AE3121" t="str">
        <f t="shared" si="198"/>
        <v>Not includedNot Include36</v>
      </c>
      <c r="AF3121" t="str">
        <f t="shared" si="196"/>
        <v>Not included</v>
      </c>
      <c r="AG3121" s="100" t="s">
        <v>492</v>
      </c>
      <c r="AH3121" s="100" t="s">
        <v>1095</v>
      </c>
      <c r="AI3121" s="100" t="s">
        <v>1478</v>
      </c>
      <c r="AJ3121">
        <f t="shared" si="199"/>
        <v>36</v>
      </c>
      <c r="AK3121" t="str">
        <f t="shared" si="197"/>
        <v>Not Include</v>
      </c>
      <c r="AN3121" t="s">
        <v>724</v>
      </c>
    </row>
    <row r="3122" spans="31:40">
      <c r="AE3122" t="str">
        <f t="shared" si="198"/>
        <v>Not includedNot Include37</v>
      </c>
      <c r="AF3122" t="str">
        <f t="shared" si="196"/>
        <v>Not included</v>
      </c>
      <c r="AG3122" s="100" t="s">
        <v>492</v>
      </c>
      <c r="AH3122" s="100" t="s">
        <v>1095</v>
      </c>
      <c r="AI3122" s="100" t="s">
        <v>779</v>
      </c>
      <c r="AJ3122">
        <f t="shared" si="199"/>
        <v>37</v>
      </c>
      <c r="AK3122" t="str">
        <f t="shared" si="197"/>
        <v>Not Include</v>
      </c>
      <c r="AN3122" t="s">
        <v>724</v>
      </c>
    </row>
    <row r="3123" spans="31:40">
      <c r="AE3123" t="str">
        <f t="shared" si="198"/>
        <v>Not includedNot Include38</v>
      </c>
      <c r="AF3123" t="str">
        <f t="shared" si="196"/>
        <v>Not included</v>
      </c>
      <c r="AG3123" s="100" t="s">
        <v>492</v>
      </c>
      <c r="AH3123" s="100" t="s">
        <v>1095</v>
      </c>
      <c r="AI3123" s="100" t="s">
        <v>2348</v>
      </c>
      <c r="AJ3123">
        <f t="shared" si="199"/>
        <v>38</v>
      </c>
      <c r="AK3123" t="str">
        <f t="shared" si="197"/>
        <v>Not Include</v>
      </c>
      <c r="AN3123" t="s">
        <v>724</v>
      </c>
    </row>
    <row r="3124" spans="31:40">
      <c r="AE3124" t="str">
        <f t="shared" si="198"/>
        <v>Not includedNot Include39</v>
      </c>
      <c r="AF3124" t="str">
        <f t="shared" si="196"/>
        <v>Not included</v>
      </c>
      <c r="AG3124" s="100" t="s">
        <v>492</v>
      </c>
      <c r="AH3124" s="100" t="s">
        <v>1095</v>
      </c>
      <c r="AI3124" s="100" t="s">
        <v>1088</v>
      </c>
      <c r="AJ3124">
        <f t="shared" si="199"/>
        <v>39</v>
      </c>
      <c r="AK3124" t="str">
        <f t="shared" si="197"/>
        <v>Not Include</v>
      </c>
      <c r="AN3124" t="s">
        <v>724</v>
      </c>
    </row>
    <row r="3125" spans="31:40">
      <c r="AE3125" t="str">
        <f t="shared" si="198"/>
        <v>Not includedNot Include40</v>
      </c>
      <c r="AF3125" t="str">
        <f t="shared" si="196"/>
        <v>Not included</v>
      </c>
      <c r="AG3125" s="100" t="s">
        <v>492</v>
      </c>
      <c r="AH3125" s="100" t="s">
        <v>1095</v>
      </c>
      <c r="AI3125" s="100" t="s">
        <v>2349</v>
      </c>
      <c r="AJ3125">
        <f t="shared" si="199"/>
        <v>40</v>
      </c>
      <c r="AK3125" t="str">
        <f t="shared" si="197"/>
        <v>Not Include</v>
      </c>
      <c r="AN3125" t="s">
        <v>724</v>
      </c>
    </row>
    <row r="3126" spans="31:40">
      <c r="AE3126" t="str">
        <f t="shared" si="198"/>
        <v>Not includedNot Include41</v>
      </c>
      <c r="AF3126" t="str">
        <f t="shared" si="196"/>
        <v>Not included</v>
      </c>
      <c r="AG3126" s="100" t="s">
        <v>492</v>
      </c>
      <c r="AH3126" s="100" t="s">
        <v>1095</v>
      </c>
      <c r="AI3126" s="100" t="s">
        <v>2351</v>
      </c>
      <c r="AJ3126">
        <f t="shared" si="199"/>
        <v>41</v>
      </c>
      <c r="AK3126" t="str">
        <f t="shared" si="197"/>
        <v>Not Include</v>
      </c>
      <c r="AN3126" t="s">
        <v>724</v>
      </c>
    </row>
    <row r="3127" spans="31:40">
      <c r="AE3127" t="str">
        <f t="shared" si="198"/>
        <v>Not includedNot Include42</v>
      </c>
      <c r="AF3127" t="str">
        <f t="shared" si="196"/>
        <v>Not included</v>
      </c>
      <c r="AG3127" s="100" t="s">
        <v>492</v>
      </c>
      <c r="AH3127" s="100" t="s">
        <v>1095</v>
      </c>
      <c r="AI3127" s="100" t="s">
        <v>1036</v>
      </c>
      <c r="AJ3127">
        <f t="shared" si="199"/>
        <v>42</v>
      </c>
      <c r="AK3127" t="str">
        <f t="shared" si="197"/>
        <v>Not Include</v>
      </c>
      <c r="AN3127" t="s">
        <v>724</v>
      </c>
    </row>
    <row r="3128" spans="31:40">
      <c r="AE3128" t="str">
        <f t="shared" si="198"/>
        <v>Not includedNot Include43</v>
      </c>
      <c r="AF3128" t="str">
        <f t="shared" si="196"/>
        <v>Not included</v>
      </c>
      <c r="AG3128" s="100" t="s">
        <v>492</v>
      </c>
      <c r="AH3128" s="100" t="s">
        <v>1095</v>
      </c>
      <c r="AI3128" s="100" t="s">
        <v>859</v>
      </c>
      <c r="AJ3128">
        <f t="shared" si="199"/>
        <v>43</v>
      </c>
      <c r="AK3128" t="str">
        <f t="shared" si="197"/>
        <v>Not Include</v>
      </c>
      <c r="AN3128" t="s">
        <v>724</v>
      </c>
    </row>
    <row r="3129" spans="31:40">
      <c r="AE3129" t="str">
        <f t="shared" si="198"/>
        <v>Not includedNot Include44</v>
      </c>
      <c r="AF3129" t="str">
        <f t="shared" si="196"/>
        <v>Not included</v>
      </c>
      <c r="AG3129" s="100" t="s">
        <v>492</v>
      </c>
      <c r="AH3129" s="100" t="s">
        <v>1095</v>
      </c>
      <c r="AI3129" s="100" t="s">
        <v>1852</v>
      </c>
      <c r="AJ3129">
        <f t="shared" si="199"/>
        <v>44</v>
      </c>
      <c r="AK3129" t="str">
        <f t="shared" si="197"/>
        <v>Not Include</v>
      </c>
      <c r="AN3129" t="s">
        <v>724</v>
      </c>
    </row>
    <row r="3130" spans="31:40">
      <c r="AE3130" t="str">
        <f t="shared" si="198"/>
        <v>Not includedNot Include45</v>
      </c>
      <c r="AF3130" t="str">
        <f t="shared" si="196"/>
        <v>Not included</v>
      </c>
      <c r="AG3130" s="100" t="s">
        <v>492</v>
      </c>
      <c r="AH3130" s="100" t="s">
        <v>1095</v>
      </c>
      <c r="AI3130" s="100" t="s">
        <v>2352</v>
      </c>
      <c r="AJ3130">
        <f t="shared" si="199"/>
        <v>45</v>
      </c>
      <c r="AK3130" t="str">
        <f t="shared" si="197"/>
        <v>Not Include</v>
      </c>
      <c r="AN3130" t="s">
        <v>724</v>
      </c>
    </row>
    <row r="3131" spans="31:40">
      <c r="AE3131" t="str">
        <f t="shared" si="198"/>
        <v>Not includedNot Include46</v>
      </c>
      <c r="AF3131" t="str">
        <f t="shared" si="196"/>
        <v>Not included</v>
      </c>
      <c r="AG3131" s="100" t="s">
        <v>492</v>
      </c>
      <c r="AH3131" s="100" t="s">
        <v>1095</v>
      </c>
      <c r="AI3131" s="100" t="s">
        <v>332</v>
      </c>
      <c r="AJ3131">
        <f t="shared" si="199"/>
        <v>46</v>
      </c>
      <c r="AK3131" t="str">
        <f t="shared" si="197"/>
        <v>Not Include</v>
      </c>
      <c r="AN3131" t="s">
        <v>724</v>
      </c>
    </row>
    <row r="3132" spans="31:40">
      <c r="AE3132" t="str">
        <f t="shared" si="198"/>
        <v>Not includedNot Include47</v>
      </c>
      <c r="AF3132" t="str">
        <f t="shared" si="196"/>
        <v>Not included</v>
      </c>
      <c r="AG3132" s="100" t="s">
        <v>492</v>
      </c>
      <c r="AH3132" s="100" t="s">
        <v>1095</v>
      </c>
      <c r="AI3132" s="100" t="s">
        <v>1544</v>
      </c>
      <c r="AJ3132">
        <f t="shared" si="199"/>
        <v>47</v>
      </c>
      <c r="AK3132" t="str">
        <f t="shared" si="197"/>
        <v>Not Include</v>
      </c>
      <c r="AN3132" t="s">
        <v>724</v>
      </c>
    </row>
    <row r="3133" spans="31:40">
      <c r="AE3133" t="str">
        <f t="shared" si="198"/>
        <v>Not includedNot Include48</v>
      </c>
      <c r="AF3133" t="str">
        <f t="shared" si="196"/>
        <v>Not included</v>
      </c>
      <c r="AG3133" s="100" t="s">
        <v>492</v>
      </c>
      <c r="AH3133" s="100" t="s">
        <v>1095</v>
      </c>
      <c r="AI3133" s="100" t="s">
        <v>2157</v>
      </c>
      <c r="AJ3133">
        <f t="shared" si="199"/>
        <v>48</v>
      </c>
      <c r="AK3133" t="str">
        <f t="shared" si="197"/>
        <v>Not Include</v>
      </c>
      <c r="AN3133" t="s">
        <v>724</v>
      </c>
    </row>
    <row r="3134" spans="31:40">
      <c r="AE3134" t="str">
        <f t="shared" si="198"/>
        <v>Not includedNot Include49</v>
      </c>
      <c r="AF3134" t="str">
        <f t="shared" si="196"/>
        <v>Not included</v>
      </c>
      <c r="AG3134" s="100" t="s">
        <v>492</v>
      </c>
      <c r="AH3134" s="100" t="s">
        <v>1095</v>
      </c>
      <c r="AI3134" s="100" t="s">
        <v>2355</v>
      </c>
      <c r="AJ3134">
        <f t="shared" si="199"/>
        <v>49</v>
      </c>
      <c r="AK3134" t="str">
        <f t="shared" si="197"/>
        <v>Not Include</v>
      </c>
      <c r="AN3134" t="s">
        <v>724</v>
      </c>
    </row>
    <row r="3135" spans="31:40">
      <c r="AE3135" t="str">
        <f t="shared" si="198"/>
        <v>Not includedNot Include50</v>
      </c>
      <c r="AF3135" t="str">
        <f t="shared" si="196"/>
        <v>Not included</v>
      </c>
      <c r="AG3135" s="100" t="s">
        <v>492</v>
      </c>
      <c r="AH3135" s="100" t="s">
        <v>1095</v>
      </c>
      <c r="AI3135" s="100" t="s">
        <v>2356</v>
      </c>
      <c r="AJ3135">
        <f t="shared" si="199"/>
        <v>50</v>
      </c>
      <c r="AK3135" t="str">
        <f t="shared" si="197"/>
        <v>Not Include</v>
      </c>
      <c r="AN3135" t="s">
        <v>724</v>
      </c>
    </row>
    <row r="3136" spans="31:40">
      <c r="AE3136" t="str">
        <f t="shared" si="198"/>
        <v>Not includedNot Include51</v>
      </c>
      <c r="AF3136" t="str">
        <f t="shared" si="196"/>
        <v>Not included</v>
      </c>
      <c r="AG3136" s="100" t="s">
        <v>492</v>
      </c>
      <c r="AH3136" s="100" t="s">
        <v>1095</v>
      </c>
      <c r="AI3136" s="100" t="s">
        <v>2357</v>
      </c>
      <c r="AJ3136">
        <f t="shared" si="199"/>
        <v>51</v>
      </c>
      <c r="AK3136" t="str">
        <f t="shared" si="197"/>
        <v>Not Include</v>
      </c>
      <c r="AN3136" t="s">
        <v>724</v>
      </c>
    </row>
    <row r="3137" spans="31:40">
      <c r="AE3137" t="str">
        <f t="shared" si="198"/>
        <v>Not includedNot Include52</v>
      </c>
      <c r="AF3137" t="str">
        <f t="shared" si="196"/>
        <v>Not included</v>
      </c>
      <c r="AG3137" s="100" t="s">
        <v>492</v>
      </c>
      <c r="AH3137" s="100" t="s">
        <v>1095</v>
      </c>
      <c r="AI3137" s="100" t="s">
        <v>2354</v>
      </c>
      <c r="AJ3137">
        <f t="shared" si="199"/>
        <v>52</v>
      </c>
      <c r="AK3137" t="str">
        <f t="shared" si="197"/>
        <v>Not Include</v>
      </c>
      <c r="AN3137" t="s">
        <v>724</v>
      </c>
    </row>
    <row r="3138" spans="31:40">
      <c r="AE3138" t="str">
        <f t="shared" si="198"/>
        <v>Not includedNot Include53</v>
      </c>
      <c r="AF3138" t="str">
        <f t="shared" ref="AF3138:AF3201" si="200">IFERROR(VLOOKUP(AG3138,$Z$4:$AA$17,2,FALSE),"Not included")</f>
        <v>Not included</v>
      </c>
      <c r="AG3138" s="100" t="s">
        <v>492</v>
      </c>
      <c r="AH3138" s="100" t="s">
        <v>1095</v>
      </c>
      <c r="AI3138" s="100" t="s">
        <v>960</v>
      </c>
      <c r="AJ3138">
        <f t="shared" si="199"/>
        <v>53</v>
      </c>
      <c r="AK3138" t="str">
        <f t="shared" ref="AK3138:AK3201" si="201">IF(AF3138="Not included","Not Include",VLOOKUP(AH3138,$AN$3:$AQ$104,3,FALSE))</f>
        <v>Not Include</v>
      </c>
      <c r="AN3138" t="s">
        <v>724</v>
      </c>
    </row>
    <row r="3139" spans="31:40">
      <c r="AE3139" t="str">
        <f t="shared" ref="AE3139:AE3202" si="202">AF3139&amp;AK3139&amp;AJ3139</f>
        <v>Not includedNot Include54</v>
      </c>
      <c r="AF3139" t="str">
        <f t="shared" si="200"/>
        <v>Not included</v>
      </c>
      <c r="AG3139" s="100" t="s">
        <v>492</v>
      </c>
      <c r="AH3139" s="100" t="s">
        <v>1095</v>
      </c>
      <c r="AI3139" s="100" t="s">
        <v>2359</v>
      </c>
      <c r="AJ3139">
        <f t="shared" ref="AJ3139:AJ3202" si="203">IF(AND(AG3139=AG3138,AH3139=AH3138),AJ3138+1,1)</f>
        <v>54</v>
      </c>
      <c r="AK3139" t="str">
        <f t="shared" si="201"/>
        <v>Not Include</v>
      </c>
      <c r="AN3139" t="s">
        <v>724</v>
      </c>
    </row>
    <row r="3140" spans="31:40">
      <c r="AE3140" t="str">
        <f t="shared" si="202"/>
        <v>Not includedNot Include55</v>
      </c>
      <c r="AF3140" t="str">
        <f t="shared" si="200"/>
        <v>Not included</v>
      </c>
      <c r="AG3140" s="100" t="s">
        <v>492</v>
      </c>
      <c r="AH3140" s="100" t="s">
        <v>1095</v>
      </c>
      <c r="AI3140" s="100" t="s">
        <v>1396</v>
      </c>
      <c r="AJ3140">
        <f t="shared" si="203"/>
        <v>55</v>
      </c>
      <c r="AK3140" t="str">
        <f t="shared" si="201"/>
        <v>Not Include</v>
      </c>
      <c r="AN3140" t="s">
        <v>724</v>
      </c>
    </row>
    <row r="3141" spans="31:40">
      <c r="AE3141" t="str">
        <f t="shared" si="202"/>
        <v>Not includedNot Include56</v>
      </c>
      <c r="AF3141" t="str">
        <f t="shared" si="200"/>
        <v>Not included</v>
      </c>
      <c r="AG3141" s="100" t="s">
        <v>492</v>
      </c>
      <c r="AH3141" s="100" t="s">
        <v>1095</v>
      </c>
      <c r="AI3141" s="100" t="s">
        <v>2360</v>
      </c>
      <c r="AJ3141">
        <f t="shared" si="203"/>
        <v>56</v>
      </c>
      <c r="AK3141" t="str">
        <f t="shared" si="201"/>
        <v>Not Include</v>
      </c>
      <c r="AN3141" t="s">
        <v>724</v>
      </c>
    </row>
    <row r="3142" spans="31:40">
      <c r="AE3142" t="str">
        <f t="shared" si="202"/>
        <v>Not includedNot Include57</v>
      </c>
      <c r="AF3142" t="str">
        <f t="shared" si="200"/>
        <v>Not included</v>
      </c>
      <c r="AG3142" s="100" t="s">
        <v>492</v>
      </c>
      <c r="AH3142" s="100" t="s">
        <v>1095</v>
      </c>
      <c r="AI3142" s="100" t="s">
        <v>2007</v>
      </c>
      <c r="AJ3142">
        <f t="shared" si="203"/>
        <v>57</v>
      </c>
      <c r="AK3142" t="str">
        <f t="shared" si="201"/>
        <v>Not Include</v>
      </c>
      <c r="AN3142" t="s">
        <v>724</v>
      </c>
    </row>
    <row r="3143" spans="31:40">
      <c r="AE3143" t="str">
        <f t="shared" si="202"/>
        <v>Not includedNot Include58</v>
      </c>
      <c r="AF3143" t="str">
        <f t="shared" si="200"/>
        <v>Not included</v>
      </c>
      <c r="AG3143" s="100" t="s">
        <v>492</v>
      </c>
      <c r="AH3143" s="100" t="s">
        <v>1095</v>
      </c>
      <c r="AI3143" s="100" t="s">
        <v>2361</v>
      </c>
      <c r="AJ3143">
        <f t="shared" si="203"/>
        <v>58</v>
      </c>
      <c r="AK3143" t="str">
        <f t="shared" si="201"/>
        <v>Not Include</v>
      </c>
      <c r="AN3143" t="s">
        <v>724</v>
      </c>
    </row>
    <row r="3144" spans="31:40">
      <c r="AE3144" t="str">
        <f t="shared" si="202"/>
        <v>Not includedNot Include59</v>
      </c>
      <c r="AF3144" t="str">
        <f t="shared" si="200"/>
        <v>Not included</v>
      </c>
      <c r="AG3144" s="100" t="s">
        <v>492</v>
      </c>
      <c r="AH3144" s="100" t="s">
        <v>1095</v>
      </c>
      <c r="AI3144" s="100" t="s">
        <v>111</v>
      </c>
      <c r="AJ3144">
        <f t="shared" si="203"/>
        <v>59</v>
      </c>
      <c r="AK3144" t="str">
        <f t="shared" si="201"/>
        <v>Not Include</v>
      </c>
      <c r="AN3144" t="s">
        <v>724</v>
      </c>
    </row>
    <row r="3145" spans="31:40">
      <c r="AE3145" t="str">
        <f t="shared" si="202"/>
        <v>Not includedNot Include60</v>
      </c>
      <c r="AF3145" t="str">
        <f t="shared" si="200"/>
        <v>Not included</v>
      </c>
      <c r="AG3145" s="100" t="s">
        <v>492</v>
      </c>
      <c r="AH3145" s="100" t="s">
        <v>1095</v>
      </c>
      <c r="AI3145" s="100" t="s">
        <v>2362</v>
      </c>
      <c r="AJ3145">
        <f t="shared" si="203"/>
        <v>60</v>
      </c>
      <c r="AK3145" t="str">
        <f t="shared" si="201"/>
        <v>Not Include</v>
      </c>
      <c r="AN3145" t="s">
        <v>724</v>
      </c>
    </row>
    <row r="3146" spans="31:40">
      <c r="AE3146" t="str">
        <f t="shared" si="202"/>
        <v>Not includedNot Include61</v>
      </c>
      <c r="AF3146" t="str">
        <f t="shared" si="200"/>
        <v>Not included</v>
      </c>
      <c r="AG3146" s="100" t="s">
        <v>492</v>
      </c>
      <c r="AH3146" s="100" t="s">
        <v>1095</v>
      </c>
      <c r="AI3146" s="100" t="s">
        <v>2363</v>
      </c>
      <c r="AJ3146">
        <f t="shared" si="203"/>
        <v>61</v>
      </c>
      <c r="AK3146" t="str">
        <f t="shared" si="201"/>
        <v>Not Include</v>
      </c>
      <c r="AN3146" t="s">
        <v>724</v>
      </c>
    </row>
    <row r="3147" spans="31:40">
      <c r="AE3147" t="str">
        <f t="shared" si="202"/>
        <v>Not includedNot Include62</v>
      </c>
      <c r="AF3147" t="str">
        <f t="shared" si="200"/>
        <v>Not included</v>
      </c>
      <c r="AG3147" s="100" t="s">
        <v>492</v>
      </c>
      <c r="AH3147" s="100" t="s">
        <v>1095</v>
      </c>
      <c r="AI3147" s="100" t="s">
        <v>2364</v>
      </c>
      <c r="AJ3147">
        <f t="shared" si="203"/>
        <v>62</v>
      </c>
      <c r="AK3147" t="str">
        <f t="shared" si="201"/>
        <v>Not Include</v>
      </c>
      <c r="AN3147" t="s">
        <v>724</v>
      </c>
    </row>
    <row r="3148" spans="31:40">
      <c r="AE3148" t="str">
        <f t="shared" si="202"/>
        <v>Not includedNot Include63</v>
      </c>
      <c r="AF3148" t="str">
        <f t="shared" si="200"/>
        <v>Not included</v>
      </c>
      <c r="AG3148" s="100" t="s">
        <v>492</v>
      </c>
      <c r="AH3148" s="100" t="s">
        <v>1095</v>
      </c>
      <c r="AI3148" s="100" t="s">
        <v>1143</v>
      </c>
      <c r="AJ3148">
        <f t="shared" si="203"/>
        <v>63</v>
      </c>
      <c r="AK3148" t="str">
        <f t="shared" si="201"/>
        <v>Not Include</v>
      </c>
      <c r="AN3148" t="s">
        <v>724</v>
      </c>
    </row>
    <row r="3149" spans="31:40">
      <c r="AE3149" t="str">
        <f t="shared" si="202"/>
        <v>Not includedNot Include64</v>
      </c>
      <c r="AF3149" t="str">
        <f t="shared" si="200"/>
        <v>Not included</v>
      </c>
      <c r="AG3149" s="100" t="s">
        <v>492</v>
      </c>
      <c r="AH3149" s="100" t="s">
        <v>1095</v>
      </c>
      <c r="AI3149" s="100" t="s">
        <v>1861</v>
      </c>
      <c r="AJ3149">
        <f t="shared" si="203"/>
        <v>64</v>
      </c>
      <c r="AK3149" t="str">
        <f t="shared" si="201"/>
        <v>Not Include</v>
      </c>
      <c r="AN3149" t="s">
        <v>724</v>
      </c>
    </row>
    <row r="3150" spans="31:40">
      <c r="AE3150" t="str">
        <f t="shared" si="202"/>
        <v>Not includedNot Include1</v>
      </c>
      <c r="AF3150" t="str">
        <f t="shared" si="200"/>
        <v>Not included</v>
      </c>
      <c r="AG3150" s="100" t="s">
        <v>490</v>
      </c>
      <c r="AH3150" s="100" t="s">
        <v>1304</v>
      </c>
      <c r="AI3150" s="100" t="s">
        <v>831</v>
      </c>
      <c r="AJ3150">
        <f t="shared" si="203"/>
        <v>1</v>
      </c>
      <c r="AK3150" t="str">
        <f t="shared" si="201"/>
        <v>Not Include</v>
      </c>
      <c r="AN3150" t="s">
        <v>724</v>
      </c>
    </row>
    <row r="3151" spans="31:40">
      <c r="AE3151" t="str">
        <f t="shared" si="202"/>
        <v>Not includedNot Include2</v>
      </c>
      <c r="AF3151" t="str">
        <f t="shared" si="200"/>
        <v>Not included</v>
      </c>
      <c r="AG3151" s="100" t="s">
        <v>490</v>
      </c>
      <c r="AH3151" s="100" t="s">
        <v>1304</v>
      </c>
      <c r="AI3151" s="100" t="s">
        <v>2316</v>
      </c>
      <c r="AJ3151">
        <f t="shared" si="203"/>
        <v>2</v>
      </c>
      <c r="AK3151" t="str">
        <f t="shared" si="201"/>
        <v>Not Include</v>
      </c>
      <c r="AN3151" t="s">
        <v>724</v>
      </c>
    </row>
    <row r="3152" spans="31:40">
      <c r="AE3152" t="str">
        <f t="shared" si="202"/>
        <v>Not includedNot Include3</v>
      </c>
      <c r="AF3152" t="str">
        <f t="shared" si="200"/>
        <v>Not included</v>
      </c>
      <c r="AG3152" s="100" t="s">
        <v>490</v>
      </c>
      <c r="AH3152" s="100" t="s">
        <v>1304</v>
      </c>
      <c r="AI3152" s="100" t="s">
        <v>744</v>
      </c>
      <c r="AJ3152">
        <f t="shared" si="203"/>
        <v>3</v>
      </c>
      <c r="AK3152" t="str">
        <f t="shared" si="201"/>
        <v>Not Include</v>
      </c>
      <c r="AN3152" t="s">
        <v>724</v>
      </c>
    </row>
    <row r="3153" spans="31:40">
      <c r="AE3153" t="str">
        <f t="shared" si="202"/>
        <v>Not includedNot Include4</v>
      </c>
      <c r="AF3153" t="str">
        <f t="shared" si="200"/>
        <v>Not included</v>
      </c>
      <c r="AG3153" s="100" t="s">
        <v>490</v>
      </c>
      <c r="AH3153" s="100" t="s">
        <v>1304</v>
      </c>
      <c r="AI3153" s="100" t="s">
        <v>759</v>
      </c>
      <c r="AJ3153">
        <f t="shared" si="203"/>
        <v>4</v>
      </c>
      <c r="AK3153" t="str">
        <f t="shared" si="201"/>
        <v>Not Include</v>
      </c>
      <c r="AN3153" t="s">
        <v>724</v>
      </c>
    </row>
    <row r="3154" spans="31:40">
      <c r="AE3154" t="str">
        <f t="shared" si="202"/>
        <v>Not includedNot Include5</v>
      </c>
      <c r="AF3154" t="str">
        <f t="shared" si="200"/>
        <v>Not included</v>
      </c>
      <c r="AG3154" s="100" t="s">
        <v>490</v>
      </c>
      <c r="AH3154" s="100" t="s">
        <v>1304</v>
      </c>
      <c r="AI3154" s="100" t="s">
        <v>281</v>
      </c>
      <c r="AJ3154">
        <f t="shared" si="203"/>
        <v>5</v>
      </c>
      <c r="AK3154" t="str">
        <f t="shared" si="201"/>
        <v>Not Include</v>
      </c>
      <c r="AN3154" t="s">
        <v>724</v>
      </c>
    </row>
    <row r="3155" spans="31:40">
      <c r="AE3155" t="str">
        <f t="shared" si="202"/>
        <v>Not includedNot Include6</v>
      </c>
      <c r="AF3155" t="str">
        <f t="shared" si="200"/>
        <v>Not included</v>
      </c>
      <c r="AG3155" s="100" t="s">
        <v>490</v>
      </c>
      <c r="AH3155" s="100" t="s">
        <v>1304</v>
      </c>
      <c r="AI3155" s="100" t="s">
        <v>2320</v>
      </c>
      <c r="AJ3155">
        <f t="shared" si="203"/>
        <v>6</v>
      </c>
      <c r="AK3155" t="str">
        <f t="shared" si="201"/>
        <v>Not Include</v>
      </c>
      <c r="AN3155" t="s">
        <v>724</v>
      </c>
    </row>
    <row r="3156" spans="31:40">
      <c r="AE3156" t="str">
        <f t="shared" si="202"/>
        <v>Not includedNot Include7</v>
      </c>
      <c r="AF3156" t="str">
        <f t="shared" si="200"/>
        <v>Not included</v>
      </c>
      <c r="AG3156" s="100" t="s">
        <v>490</v>
      </c>
      <c r="AH3156" s="100" t="s">
        <v>1304</v>
      </c>
      <c r="AI3156" s="100" t="s">
        <v>267</v>
      </c>
      <c r="AJ3156">
        <f t="shared" si="203"/>
        <v>7</v>
      </c>
      <c r="AK3156" t="str">
        <f t="shared" si="201"/>
        <v>Not Include</v>
      </c>
      <c r="AN3156" t="s">
        <v>724</v>
      </c>
    </row>
    <row r="3157" spans="31:40">
      <c r="AE3157" t="str">
        <f t="shared" si="202"/>
        <v>Not includedNot Include8</v>
      </c>
      <c r="AF3157" t="str">
        <f t="shared" si="200"/>
        <v>Not included</v>
      </c>
      <c r="AG3157" s="100" t="s">
        <v>490</v>
      </c>
      <c r="AH3157" s="100" t="s">
        <v>1304</v>
      </c>
      <c r="AI3157" s="100" t="s">
        <v>268</v>
      </c>
      <c r="AJ3157">
        <f t="shared" si="203"/>
        <v>8</v>
      </c>
      <c r="AK3157" t="str">
        <f t="shared" si="201"/>
        <v>Not Include</v>
      </c>
      <c r="AN3157" t="s">
        <v>724</v>
      </c>
    </row>
    <row r="3158" spans="31:40">
      <c r="AE3158" t="str">
        <f t="shared" si="202"/>
        <v>Not includedNot Include9</v>
      </c>
      <c r="AF3158" t="str">
        <f t="shared" si="200"/>
        <v>Not included</v>
      </c>
      <c r="AG3158" s="100" t="s">
        <v>490</v>
      </c>
      <c r="AH3158" s="100" t="s">
        <v>1304</v>
      </c>
      <c r="AI3158" s="100" t="s">
        <v>1125</v>
      </c>
      <c r="AJ3158">
        <f t="shared" si="203"/>
        <v>9</v>
      </c>
      <c r="AK3158" t="str">
        <f t="shared" si="201"/>
        <v>Not Include</v>
      </c>
      <c r="AN3158" t="s">
        <v>724</v>
      </c>
    </row>
    <row r="3159" spans="31:40">
      <c r="AE3159" t="str">
        <f t="shared" si="202"/>
        <v>Not includedNot Include10</v>
      </c>
      <c r="AF3159" t="str">
        <f t="shared" si="200"/>
        <v>Not included</v>
      </c>
      <c r="AG3159" s="100" t="s">
        <v>490</v>
      </c>
      <c r="AH3159" s="100" t="s">
        <v>1304</v>
      </c>
      <c r="AI3159" s="100" t="s">
        <v>1782</v>
      </c>
      <c r="AJ3159">
        <f t="shared" si="203"/>
        <v>10</v>
      </c>
      <c r="AK3159" t="str">
        <f t="shared" si="201"/>
        <v>Not Include</v>
      </c>
      <c r="AN3159" t="s">
        <v>724</v>
      </c>
    </row>
    <row r="3160" spans="31:40">
      <c r="AE3160" t="str">
        <f t="shared" si="202"/>
        <v>Not includedNot Include11</v>
      </c>
      <c r="AF3160" t="str">
        <f t="shared" si="200"/>
        <v>Not included</v>
      </c>
      <c r="AG3160" s="100" t="s">
        <v>490</v>
      </c>
      <c r="AH3160" s="100" t="s">
        <v>1304</v>
      </c>
      <c r="AI3160" s="100" t="s">
        <v>2321</v>
      </c>
      <c r="AJ3160">
        <f t="shared" si="203"/>
        <v>11</v>
      </c>
      <c r="AK3160" t="str">
        <f t="shared" si="201"/>
        <v>Not Include</v>
      </c>
      <c r="AN3160" t="s">
        <v>724</v>
      </c>
    </row>
    <row r="3161" spans="31:40">
      <c r="AE3161" t="str">
        <f t="shared" si="202"/>
        <v>Not includedNot Include12</v>
      </c>
      <c r="AF3161" t="str">
        <f t="shared" si="200"/>
        <v>Not included</v>
      </c>
      <c r="AG3161" s="100" t="s">
        <v>490</v>
      </c>
      <c r="AH3161" s="100" t="s">
        <v>1304</v>
      </c>
      <c r="AI3161" s="100" t="s">
        <v>1340</v>
      </c>
      <c r="AJ3161">
        <f t="shared" si="203"/>
        <v>12</v>
      </c>
      <c r="AK3161" t="str">
        <f t="shared" si="201"/>
        <v>Not Include</v>
      </c>
      <c r="AN3161" t="s">
        <v>724</v>
      </c>
    </row>
    <row r="3162" spans="31:40">
      <c r="AE3162" t="str">
        <f t="shared" si="202"/>
        <v>Not includedNot Include13</v>
      </c>
      <c r="AF3162" t="str">
        <f t="shared" si="200"/>
        <v>Not included</v>
      </c>
      <c r="AG3162" s="100" t="s">
        <v>490</v>
      </c>
      <c r="AH3162" s="100" t="s">
        <v>1304</v>
      </c>
      <c r="AI3162" s="100" t="s">
        <v>953</v>
      </c>
      <c r="AJ3162">
        <f t="shared" si="203"/>
        <v>13</v>
      </c>
      <c r="AK3162" t="str">
        <f t="shared" si="201"/>
        <v>Not Include</v>
      </c>
      <c r="AN3162" t="s">
        <v>724</v>
      </c>
    </row>
    <row r="3163" spans="31:40">
      <c r="AE3163" t="str">
        <f t="shared" si="202"/>
        <v>Not includedNot Include14</v>
      </c>
      <c r="AF3163" t="str">
        <f t="shared" si="200"/>
        <v>Not included</v>
      </c>
      <c r="AG3163" s="100" t="s">
        <v>490</v>
      </c>
      <c r="AH3163" s="100" t="s">
        <v>1304</v>
      </c>
      <c r="AI3163" s="100" t="s">
        <v>2325</v>
      </c>
      <c r="AJ3163">
        <f t="shared" si="203"/>
        <v>14</v>
      </c>
      <c r="AK3163" t="str">
        <f t="shared" si="201"/>
        <v>Not Include</v>
      </c>
      <c r="AN3163" t="s">
        <v>724</v>
      </c>
    </row>
    <row r="3164" spans="31:40">
      <c r="AE3164" t="str">
        <f t="shared" si="202"/>
        <v>Not includedNot Include15</v>
      </c>
      <c r="AF3164" t="str">
        <f t="shared" si="200"/>
        <v>Not included</v>
      </c>
      <c r="AG3164" s="100" t="s">
        <v>490</v>
      </c>
      <c r="AH3164" s="100" t="s">
        <v>1304</v>
      </c>
      <c r="AI3164" s="100" t="s">
        <v>2031</v>
      </c>
      <c r="AJ3164">
        <f t="shared" si="203"/>
        <v>15</v>
      </c>
      <c r="AK3164" t="str">
        <f t="shared" si="201"/>
        <v>Not Include</v>
      </c>
      <c r="AN3164" t="s">
        <v>724</v>
      </c>
    </row>
    <row r="3165" spans="31:40">
      <c r="AE3165" t="str">
        <f t="shared" si="202"/>
        <v>Not includedNot Include16</v>
      </c>
      <c r="AF3165" t="str">
        <f t="shared" si="200"/>
        <v>Not included</v>
      </c>
      <c r="AG3165" s="100" t="s">
        <v>490</v>
      </c>
      <c r="AH3165" s="100" t="s">
        <v>1304</v>
      </c>
      <c r="AI3165" s="100" t="s">
        <v>1062</v>
      </c>
      <c r="AJ3165">
        <f t="shared" si="203"/>
        <v>16</v>
      </c>
      <c r="AK3165" t="str">
        <f t="shared" si="201"/>
        <v>Not Include</v>
      </c>
      <c r="AN3165" t="s">
        <v>724</v>
      </c>
    </row>
    <row r="3166" spans="31:40">
      <c r="AE3166" t="str">
        <f t="shared" si="202"/>
        <v>Not includedNot Include17</v>
      </c>
      <c r="AF3166" t="str">
        <f t="shared" si="200"/>
        <v>Not included</v>
      </c>
      <c r="AG3166" s="100" t="s">
        <v>490</v>
      </c>
      <c r="AH3166" s="100" t="s">
        <v>1304</v>
      </c>
      <c r="AI3166" s="100" t="s">
        <v>1861</v>
      </c>
      <c r="AJ3166">
        <f t="shared" si="203"/>
        <v>17</v>
      </c>
      <c r="AK3166" t="str">
        <f t="shared" si="201"/>
        <v>Not Include</v>
      </c>
      <c r="AN3166" t="s">
        <v>724</v>
      </c>
    </row>
    <row r="3167" spans="31:40">
      <c r="AE3167" t="str">
        <f t="shared" si="202"/>
        <v>Not includedNot Include18</v>
      </c>
      <c r="AF3167" t="str">
        <f t="shared" si="200"/>
        <v>Not included</v>
      </c>
      <c r="AG3167" s="100" t="s">
        <v>490</v>
      </c>
      <c r="AH3167" s="100" t="s">
        <v>1304</v>
      </c>
      <c r="AI3167" s="100" t="s">
        <v>493</v>
      </c>
      <c r="AJ3167">
        <f t="shared" si="203"/>
        <v>18</v>
      </c>
      <c r="AK3167" t="str">
        <f t="shared" si="201"/>
        <v>Not Include</v>
      </c>
      <c r="AN3167" t="s">
        <v>724</v>
      </c>
    </row>
    <row r="3168" spans="31:40">
      <c r="AE3168" t="str">
        <f t="shared" si="202"/>
        <v>Not includedNot Include1</v>
      </c>
      <c r="AF3168" t="str">
        <f t="shared" si="200"/>
        <v>Not included</v>
      </c>
      <c r="AG3168" s="100" t="s">
        <v>490</v>
      </c>
      <c r="AH3168" s="100" t="s">
        <v>733</v>
      </c>
      <c r="AI3168" s="100" t="s">
        <v>730</v>
      </c>
      <c r="AJ3168">
        <f t="shared" si="203"/>
        <v>1</v>
      </c>
      <c r="AK3168" t="str">
        <f t="shared" si="201"/>
        <v>Not Include</v>
      </c>
      <c r="AN3168" t="s">
        <v>724</v>
      </c>
    </row>
    <row r="3169" spans="31:40">
      <c r="AE3169" t="str">
        <f t="shared" si="202"/>
        <v>Not includedNot Include2</v>
      </c>
      <c r="AF3169" t="str">
        <f t="shared" si="200"/>
        <v>Not included</v>
      </c>
      <c r="AG3169" s="100" t="s">
        <v>490</v>
      </c>
      <c r="AH3169" s="100" t="s">
        <v>733</v>
      </c>
      <c r="AI3169" s="100" t="s">
        <v>1953</v>
      </c>
      <c r="AJ3169">
        <f t="shared" si="203"/>
        <v>2</v>
      </c>
      <c r="AK3169" t="str">
        <f t="shared" si="201"/>
        <v>Not Include</v>
      </c>
      <c r="AN3169" t="s">
        <v>724</v>
      </c>
    </row>
    <row r="3170" spans="31:40">
      <c r="AE3170" t="str">
        <f t="shared" si="202"/>
        <v>Not includedNot Include3</v>
      </c>
      <c r="AF3170" t="str">
        <f t="shared" si="200"/>
        <v>Not included</v>
      </c>
      <c r="AG3170" s="100" t="s">
        <v>490</v>
      </c>
      <c r="AH3170" s="100" t="s">
        <v>733</v>
      </c>
      <c r="AI3170" s="100" t="s">
        <v>2314</v>
      </c>
      <c r="AJ3170">
        <f t="shared" si="203"/>
        <v>3</v>
      </c>
      <c r="AK3170" t="str">
        <f t="shared" si="201"/>
        <v>Not Include</v>
      </c>
      <c r="AN3170" t="s">
        <v>724</v>
      </c>
    </row>
    <row r="3171" spans="31:40">
      <c r="AE3171" t="str">
        <f t="shared" si="202"/>
        <v>Not includedNot Include4</v>
      </c>
      <c r="AF3171" t="str">
        <f t="shared" si="200"/>
        <v>Not included</v>
      </c>
      <c r="AG3171" s="100" t="s">
        <v>490</v>
      </c>
      <c r="AH3171" s="100" t="s">
        <v>733</v>
      </c>
      <c r="AI3171" s="100" t="s">
        <v>2315</v>
      </c>
      <c r="AJ3171">
        <f t="shared" si="203"/>
        <v>4</v>
      </c>
      <c r="AK3171" t="str">
        <f t="shared" si="201"/>
        <v>Not Include</v>
      </c>
      <c r="AN3171" t="s">
        <v>724</v>
      </c>
    </row>
    <row r="3172" spans="31:40">
      <c r="AE3172" t="str">
        <f t="shared" si="202"/>
        <v>Not includedNot Include5</v>
      </c>
      <c r="AF3172" t="str">
        <f t="shared" si="200"/>
        <v>Not included</v>
      </c>
      <c r="AG3172" s="100" t="s">
        <v>490</v>
      </c>
      <c r="AH3172" s="100" t="s">
        <v>733</v>
      </c>
      <c r="AI3172" s="100" t="s">
        <v>737</v>
      </c>
      <c r="AJ3172">
        <f t="shared" si="203"/>
        <v>5</v>
      </c>
      <c r="AK3172" t="str">
        <f t="shared" si="201"/>
        <v>Not Include</v>
      </c>
      <c r="AN3172" t="s">
        <v>724</v>
      </c>
    </row>
    <row r="3173" spans="31:40">
      <c r="AE3173" t="str">
        <f t="shared" si="202"/>
        <v>Not includedNot Include6</v>
      </c>
      <c r="AF3173" t="str">
        <f t="shared" si="200"/>
        <v>Not included</v>
      </c>
      <c r="AG3173" s="100" t="s">
        <v>490</v>
      </c>
      <c r="AH3173" s="100" t="s">
        <v>733</v>
      </c>
      <c r="AI3173" s="100" t="s">
        <v>2317</v>
      </c>
      <c r="AJ3173">
        <f t="shared" si="203"/>
        <v>6</v>
      </c>
      <c r="AK3173" t="str">
        <f t="shared" si="201"/>
        <v>Not Include</v>
      </c>
      <c r="AN3173" t="s">
        <v>724</v>
      </c>
    </row>
    <row r="3174" spans="31:40">
      <c r="AE3174" t="str">
        <f t="shared" si="202"/>
        <v>Not includedNot Include7</v>
      </c>
      <c r="AF3174" t="str">
        <f t="shared" si="200"/>
        <v>Not included</v>
      </c>
      <c r="AG3174" s="100" t="s">
        <v>490</v>
      </c>
      <c r="AH3174" s="100" t="s">
        <v>733</v>
      </c>
      <c r="AI3174" s="100" t="s">
        <v>1005</v>
      </c>
      <c r="AJ3174">
        <f t="shared" si="203"/>
        <v>7</v>
      </c>
      <c r="AK3174" t="str">
        <f t="shared" si="201"/>
        <v>Not Include</v>
      </c>
      <c r="AN3174" t="s">
        <v>724</v>
      </c>
    </row>
    <row r="3175" spans="31:40">
      <c r="AE3175" t="str">
        <f t="shared" si="202"/>
        <v>Not includedNot Include8</v>
      </c>
      <c r="AF3175" t="str">
        <f t="shared" si="200"/>
        <v>Not included</v>
      </c>
      <c r="AG3175" s="100" t="s">
        <v>490</v>
      </c>
      <c r="AH3175" s="100" t="s">
        <v>733</v>
      </c>
      <c r="AI3175" s="100" t="s">
        <v>846</v>
      </c>
      <c r="AJ3175">
        <f t="shared" si="203"/>
        <v>8</v>
      </c>
      <c r="AK3175" t="str">
        <f t="shared" si="201"/>
        <v>Not Include</v>
      </c>
      <c r="AN3175" t="s">
        <v>724</v>
      </c>
    </row>
    <row r="3176" spans="31:40">
      <c r="AE3176" t="str">
        <f t="shared" si="202"/>
        <v>Not includedNot Include9</v>
      </c>
      <c r="AF3176" t="str">
        <f t="shared" si="200"/>
        <v>Not included</v>
      </c>
      <c r="AG3176" s="100" t="s">
        <v>490</v>
      </c>
      <c r="AH3176" s="100" t="s">
        <v>733</v>
      </c>
      <c r="AI3176" s="100" t="s">
        <v>2318</v>
      </c>
      <c r="AJ3176">
        <f t="shared" si="203"/>
        <v>9</v>
      </c>
      <c r="AK3176" t="str">
        <f t="shared" si="201"/>
        <v>Not Include</v>
      </c>
      <c r="AN3176" t="s">
        <v>724</v>
      </c>
    </row>
    <row r="3177" spans="31:40">
      <c r="AE3177" t="str">
        <f t="shared" si="202"/>
        <v>Not includedNot Include10</v>
      </c>
      <c r="AF3177" t="str">
        <f t="shared" si="200"/>
        <v>Not included</v>
      </c>
      <c r="AG3177" s="100" t="s">
        <v>490</v>
      </c>
      <c r="AH3177" s="100" t="s">
        <v>733</v>
      </c>
      <c r="AI3177" s="100" t="s">
        <v>1434</v>
      </c>
      <c r="AJ3177">
        <f t="shared" si="203"/>
        <v>10</v>
      </c>
      <c r="AK3177" t="str">
        <f t="shared" si="201"/>
        <v>Not Include</v>
      </c>
      <c r="AN3177" t="s">
        <v>724</v>
      </c>
    </row>
    <row r="3178" spans="31:40">
      <c r="AE3178" t="str">
        <f t="shared" si="202"/>
        <v>Not includedNot Include11</v>
      </c>
      <c r="AF3178" t="str">
        <f t="shared" si="200"/>
        <v>Not included</v>
      </c>
      <c r="AG3178" s="100" t="s">
        <v>490</v>
      </c>
      <c r="AH3178" s="100" t="s">
        <v>733</v>
      </c>
      <c r="AI3178" s="100" t="s">
        <v>1013</v>
      </c>
      <c r="AJ3178">
        <f t="shared" si="203"/>
        <v>11</v>
      </c>
      <c r="AK3178" t="str">
        <f t="shared" si="201"/>
        <v>Not Include</v>
      </c>
      <c r="AN3178" t="s">
        <v>724</v>
      </c>
    </row>
    <row r="3179" spans="31:40">
      <c r="AE3179" t="str">
        <f t="shared" si="202"/>
        <v>Not includedNot Include12</v>
      </c>
      <c r="AF3179" t="str">
        <f t="shared" si="200"/>
        <v>Not included</v>
      </c>
      <c r="AG3179" s="100" t="s">
        <v>490</v>
      </c>
      <c r="AH3179" s="100" t="s">
        <v>733</v>
      </c>
      <c r="AI3179" s="100" t="s">
        <v>2319</v>
      </c>
      <c r="AJ3179">
        <f t="shared" si="203"/>
        <v>12</v>
      </c>
      <c r="AK3179" t="str">
        <f t="shared" si="201"/>
        <v>Not Include</v>
      </c>
      <c r="AN3179" t="s">
        <v>724</v>
      </c>
    </row>
    <row r="3180" spans="31:40">
      <c r="AE3180" t="str">
        <f t="shared" si="202"/>
        <v>Not includedNot Include13</v>
      </c>
      <c r="AF3180" t="str">
        <f t="shared" si="200"/>
        <v>Not included</v>
      </c>
      <c r="AG3180" s="100" t="s">
        <v>490</v>
      </c>
      <c r="AH3180" s="100" t="s">
        <v>733</v>
      </c>
      <c r="AI3180" s="100" t="s">
        <v>1155</v>
      </c>
      <c r="AJ3180">
        <f t="shared" si="203"/>
        <v>13</v>
      </c>
      <c r="AK3180" t="str">
        <f t="shared" si="201"/>
        <v>Not Include</v>
      </c>
      <c r="AN3180" t="s">
        <v>724</v>
      </c>
    </row>
    <row r="3181" spans="31:40">
      <c r="AE3181" t="str">
        <f t="shared" si="202"/>
        <v>Not includedNot Include14</v>
      </c>
      <c r="AF3181" t="str">
        <f t="shared" si="200"/>
        <v>Not included</v>
      </c>
      <c r="AG3181" s="100" t="s">
        <v>490</v>
      </c>
      <c r="AH3181" s="100" t="s">
        <v>733</v>
      </c>
      <c r="AI3181" s="100" t="s">
        <v>265</v>
      </c>
      <c r="AJ3181">
        <f t="shared" si="203"/>
        <v>14</v>
      </c>
      <c r="AK3181" t="str">
        <f t="shared" si="201"/>
        <v>Not Include</v>
      </c>
      <c r="AN3181" t="s">
        <v>724</v>
      </c>
    </row>
    <row r="3182" spans="31:40">
      <c r="AE3182" t="str">
        <f t="shared" si="202"/>
        <v>Not includedNot Include15</v>
      </c>
      <c r="AF3182" t="str">
        <f t="shared" si="200"/>
        <v>Not included</v>
      </c>
      <c r="AG3182" s="100" t="s">
        <v>490</v>
      </c>
      <c r="AH3182" s="100" t="s">
        <v>733</v>
      </c>
      <c r="AI3182" s="100" t="s">
        <v>402</v>
      </c>
      <c r="AJ3182">
        <f t="shared" si="203"/>
        <v>15</v>
      </c>
      <c r="AK3182" t="str">
        <f t="shared" si="201"/>
        <v>Not Include</v>
      </c>
      <c r="AN3182" t="s">
        <v>724</v>
      </c>
    </row>
    <row r="3183" spans="31:40">
      <c r="AE3183" t="str">
        <f t="shared" si="202"/>
        <v>Not includedNot Include16</v>
      </c>
      <c r="AF3183" t="str">
        <f t="shared" si="200"/>
        <v>Not included</v>
      </c>
      <c r="AG3183" s="100" t="s">
        <v>490</v>
      </c>
      <c r="AH3183" s="100" t="s">
        <v>733</v>
      </c>
      <c r="AI3183" s="100" t="s">
        <v>776</v>
      </c>
      <c r="AJ3183">
        <f t="shared" si="203"/>
        <v>16</v>
      </c>
      <c r="AK3183" t="str">
        <f t="shared" si="201"/>
        <v>Not Include</v>
      </c>
      <c r="AN3183" t="s">
        <v>724</v>
      </c>
    </row>
    <row r="3184" spans="31:40">
      <c r="AE3184" t="str">
        <f t="shared" si="202"/>
        <v>Not includedNot Include17</v>
      </c>
      <c r="AF3184" t="str">
        <f t="shared" si="200"/>
        <v>Not included</v>
      </c>
      <c r="AG3184" s="100" t="s">
        <v>490</v>
      </c>
      <c r="AH3184" s="100" t="s">
        <v>733</v>
      </c>
      <c r="AI3184" s="100" t="s">
        <v>777</v>
      </c>
      <c r="AJ3184">
        <f t="shared" si="203"/>
        <v>17</v>
      </c>
      <c r="AK3184" t="str">
        <f t="shared" si="201"/>
        <v>Not Include</v>
      </c>
      <c r="AN3184" t="s">
        <v>724</v>
      </c>
    </row>
    <row r="3185" spans="31:40">
      <c r="AE3185" t="str">
        <f t="shared" si="202"/>
        <v>Not includedNot Include18</v>
      </c>
      <c r="AF3185" t="str">
        <f t="shared" si="200"/>
        <v>Not included</v>
      </c>
      <c r="AG3185" s="100" t="s">
        <v>490</v>
      </c>
      <c r="AH3185" s="100" t="s">
        <v>733</v>
      </c>
      <c r="AI3185" s="100" t="s">
        <v>1128</v>
      </c>
      <c r="AJ3185">
        <f t="shared" si="203"/>
        <v>18</v>
      </c>
      <c r="AK3185" t="str">
        <f t="shared" si="201"/>
        <v>Not Include</v>
      </c>
      <c r="AN3185" t="s">
        <v>724</v>
      </c>
    </row>
    <row r="3186" spans="31:40">
      <c r="AE3186" t="str">
        <f t="shared" si="202"/>
        <v>Not includedNot Include19</v>
      </c>
      <c r="AF3186" t="str">
        <f t="shared" si="200"/>
        <v>Not included</v>
      </c>
      <c r="AG3186" s="100" t="s">
        <v>490</v>
      </c>
      <c r="AH3186" s="100" t="s">
        <v>733</v>
      </c>
      <c r="AI3186" s="100" t="s">
        <v>896</v>
      </c>
      <c r="AJ3186">
        <f t="shared" si="203"/>
        <v>19</v>
      </c>
      <c r="AK3186" t="str">
        <f t="shared" si="201"/>
        <v>Not Include</v>
      </c>
      <c r="AN3186" t="s">
        <v>724</v>
      </c>
    </row>
    <row r="3187" spans="31:40">
      <c r="AE3187" t="str">
        <f t="shared" si="202"/>
        <v>Not includedNot Include20</v>
      </c>
      <c r="AF3187" t="str">
        <f t="shared" si="200"/>
        <v>Not included</v>
      </c>
      <c r="AG3187" s="100" t="s">
        <v>490</v>
      </c>
      <c r="AH3187" s="100" t="s">
        <v>733</v>
      </c>
      <c r="AI3187" s="100" t="s">
        <v>2322</v>
      </c>
      <c r="AJ3187">
        <f t="shared" si="203"/>
        <v>20</v>
      </c>
      <c r="AK3187" t="str">
        <f t="shared" si="201"/>
        <v>Not Include</v>
      </c>
      <c r="AN3187" t="s">
        <v>724</v>
      </c>
    </row>
    <row r="3188" spans="31:40">
      <c r="AE3188" t="str">
        <f t="shared" si="202"/>
        <v>Not includedNot Include21</v>
      </c>
      <c r="AF3188" t="str">
        <f t="shared" si="200"/>
        <v>Not included</v>
      </c>
      <c r="AG3188" s="100" t="s">
        <v>490</v>
      </c>
      <c r="AH3188" s="100" t="s">
        <v>733</v>
      </c>
      <c r="AI3188" s="100" t="s">
        <v>779</v>
      </c>
      <c r="AJ3188">
        <f t="shared" si="203"/>
        <v>21</v>
      </c>
      <c r="AK3188" t="str">
        <f t="shared" si="201"/>
        <v>Not Include</v>
      </c>
      <c r="AN3188" t="s">
        <v>724</v>
      </c>
    </row>
    <row r="3189" spans="31:40">
      <c r="AE3189" t="str">
        <f t="shared" si="202"/>
        <v>Not includedNot Include22</v>
      </c>
      <c r="AF3189" t="str">
        <f t="shared" si="200"/>
        <v>Not included</v>
      </c>
      <c r="AG3189" s="100" t="s">
        <v>490</v>
      </c>
      <c r="AH3189" s="100" t="s">
        <v>733</v>
      </c>
      <c r="AI3189" s="100" t="s">
        <v>269</v>
      </c>
      <c r="AJ3189">
        <f t="shared" si="203"/>
        <v>22</v>
      </c>
      <c r="AK3189" t="str">
        <f t="shared" si="201"/>
        <v>Not Include</v>
      </c>
      <c r="AN3189" t="s">
        <v>724</v>
      </c>
    </row>
    <row r="3190" spans="31:40">
      <c r="AE3190" t="str">
        <f t="shared" si="202"/>
        <v>Not includedNot Include23</v>
      </c>
      <c r="AF3190" t="str">
        <f t="shared" si="200"/>
        <v>Not included</v>
      </c>
      <c r="AG3190" s="100" t="s">
        <v>490</v>
      </c>
      <c r="AH3190" s="100" t="s">
        <v>733</v>
      </c>
      <c r="AI3190" s="100" t="s">
        <v>474</v>
      </c>
      <c r="AJ3190">
        <f t="shared" si="203"/>
        <v>23</v>
      </c>
      <c r="AK3190" t="str">
        <f t="shared" si="201"/>
        <v>Not Include</v>
      </c>
      <c r="AN3190" t="s">
        <v>724</v>
      </c>
    </row>
    <row r="3191" spans="31:40">
      <c r="AE3191" t="str">
        <f t="shared" si="202"/>
        <v>Not includedNot Include24</v>
      </c>
      <c r="AF3191" t="str">
        <f t="shared" si="200"/>
        <v>Not included</v>
      </c>
      <c r="AG3191" s="100" t="s">
        <v>490</v>
      </c>
      <c r="AH3191" s="100" t="s">
        <v>733</v>
      </c>
      <c r="AI3191" s="100" t="s">
        <v>1343</v>
      </c>
      <c r="AJ3191">
        <f t="shared" si="203"/>
        <v>24</v>
      </c>
      <c r="AK3191" t="str">
        <f t="shared" si="201"/>
        <v>Not Include</v>
      </c>
      <c r="AN3191" t="s">
        <v>724</v>
      </c>
    </row>
    <row r="3192" spans="31:40">
      <c r="AE3192" t="str">
        <f t="shared" si="202"/>
        <v>Not includedNot Include25</v>
      </c>
      <c r="AF3192" t="str">
        <f t="shared" si="200"/>
        <v>Not included</v>
      </c>
      <c r="AG3192" s="100" t="s">
        <v>490</v>
      </c>
      <c r="AH3192" s="100" t="s">
        <v>733</v>
      </c>
      <c r="AI3192" s="100" t="s">
        <v>2323</v>
      </c>
      <c r="AJ3192">
        <f t="shared" si="203"/>
        <v>25</v>
      </c>
      <c r="AK3192" t="str">
        <f t="shared" si="201"/>
        <v>Not Include</v>
      </c>
      <c r="AN3192" t="s">
        <v>724</v>
      </c>
    </row>
    <row r="3193" spans="31:40">
      <c r="AE3193" t="str">
        <f t="shared" si="202"/>
        <v>Not includedNot Include26</v>
      </c>
      <c r="AF3193" t="str">
        <f t="shared" si="200"/>
        <v>Not included</v>
      </c>
      <c r="AG3193" s="100" t="s">
        <v>490</v>
      </c>
      <c r="AH3193" s="100" t="s">
        <v>733</v>
      </c>
      <c r="AI3193" s="100" t="s">
        <v>1219</v>
      </c>
      <c r="AJ3193">
        <f t="shared" si="203"/>
        <v>26</v>
      </c>
      <c r="AK3193" t="str">
        <f t="shared" si="201"/>
        <v>Not Include</v>
      </c>
      <c r="AN3193" t="s">
        <v>724</v>
      </c>
    </row>
    <row r="3194" spans="31:40">
      <c r="AE3194" t="str">
        <f t="shared" si="202"/>
        <v>Not includedNot Include27</v>
      </c>
      <c r="AF3194" t="str">
        <f t="shared" si="200"/>
        <v>Not included</v>
      </c>
      <c r="AG3194" s="100" t="s">
        <v>490</v>
      </c>
      <c r="AH3194" s="100" t="s">
        <v>733</v>
      </c>
      <c r="AI3194" s="100" t="s">
        <v>2324</v>
      </c>
      <c r="AJ3194">
        <f t="shared" si="203"/>
        <v>27</v>
      </c>
      <c r="AK3194" t="str">
        <f t="shared" si="201"/>
        <v>Not Include</v>
      </c>
      <c r="AN3194" t="s">
        <v>724</v>
      </c>
    </row>
    <row r="3195" spans="31:40">
      <c r="AE3195" t="str">
        <f t="shared" si="202"/>
        <v>Not includedNot Include28</v>
      </c>
      <c r="AF3195" t="str">
        <f t="shared" si="200"/>
        <v>Not included</v>
      </c>
      <c r="AG3195" s="100" t="s">
        <v>490</v>
      </c>
      <c r="AH3195" s="100" t="s">
        <v>733</v>
      </c>
      <c r="AI3195" s="100" t="s">
        <v>784</v>
      </c>
      <c r="AJ3195">
        <f t="shared" si="203"/>
        <v>28</v>
      </c>
      <c r="AK3195" t="str">
        <f t="shared" si="201"/>
        <v>Not Include</v>
      </c>
      <c r="AN3195" t="s">
        <v>724</v>
      </c>
    </row>
    <row r="3196" spans="31:40">
      <c r="AE3196" t="str">
        <f t="shared" si="202"/>
        <v>Not includedNot Include29</v>
      </c>
      <c r="AF3196" t="str">
        <f t="shared" si="200"/>
        <v>Not included</v>
      </c>
      <c r="AG3196" s="100" t="s">
        <v>490</v>
      </c>
      <c r="AH3196" s="100" t="s">
        <v>733</v>
      </c>
      <c r="AI3196" s="100" t="s">
        <v>2326</v>
      </c>
      <c r="AJ3196">
        <f t="shared" si="203"/>
        <v>29</v>
      </c>
      <c r="AK3196" t="str">
        <f t="shared" si="201"/>
        <v>Not Include</v>
      </c>
      <c r="AN3196" t="s">
        <v>724</v>
      </c>
    </row>
    <row r="3197" spans="31:40">
      <c r="AE3197" t="str">
        <f t="shared" si="202"/>
        <v>Not includedNot Include30</v>
      </c>
      <c r="AF3197" t="str">
        <f t="shared" si="200"/>
        <v>Not included</v>
      </c>
      <c r="AG3197" s="100" t="s">
        <v>490</v>
      </c>
      <c r="AH3197" s="100" t="s">
        <v>733</v>
      </c>
      <c r="AI3197" s="100" t="s">
        <v>2327</v>
      </c>
      <c r="AJ3197">
        <f t="shared" si="203"/>
        <v>30</v>
      </c>
      <c r="AK3197" t="str">
        <f t="shared" si="201"/>
        <v>Not Include</v>
      </c>
      <c r="AN3197" t="s">
        <v>724</v>
      </c>
    </row>
    <row r="3198" spans="31:40">
      <c r="AE3198" t="str">
        <f t="shared" si="202"/>
        <v>Not includedNot Include31</v>
      </c>
      <c r="AF3198" t="str">
        <f t="shared" si="200"/>
        <v>Not included</v>
      </c>
      <c r="AG3198" s="100" t="s">
        <v>490</v>
      </c>
      <c r="AH3198" s="100" t="s">
        <v>733</v>
      </c>
      <c r="AI3198" s="100" t="s">
        <v>960</v>
      </c>
      <c r="AJ3198">
        <f t="shared" si="203"/>
        <v>31</v>
      </c>
      <c r="AK3198" t="str">
        <f t="shared" si="201"/>
        <v>Not Include</v>
      </c>
      <c r="AN3198" t="s">
        <v>724</v>
      </c>
    </row>
    <row r="3199" spans="31:40">
      <c r="AE3199" t="str">
        <f t="shared" si="202"/>
        <v>Not includedNot Include32</v>
      </c>
      <c r="AF3199" t="str">
        <f t="shared" si="200"/>
        <v>Not included</v>
      </c>
      <c r="AG3199" s="100" t="s">
        <v>490</v>
      </c>
      <c r="AH3199" s="100" t="s">
        <v>733</v>
      </c>
      <c r="AI3199" s="100" t="s">
        <v>2328</v>
      </c>
      <c r="AJ3199">
        <f t="shared" si="203"/>
        <v>32</v>
      </c>
      <c r="AK3199" t="str">
        <f t="shared" si="201"/>
        <v>Not Include</v>
      </c>
      <c r="AN3199" t="s">
        <v>724</v>
      </c>
    </row>
    <row r="3200" spans="31:40">
      <c r="AE3200" t="str">
        <f t="shared" si="202"/>
        <v>Not includedNot Include33</v>
      </c>
      <c r="AF3200" t="str">
        <f t="shared" si="200"/>
        <v>Not included</v>
      </c>
      <c r="AG3200" s="100" t="s">
        <v>490</v>
      </c>
      <c r="AH3200" s="100" t="s">
        <v>733</v>
      </c>
      <c r="AI3200" s="100" t="s">
        <v>2177</v>
      </c>
      <c r="AJ3200">
        <f t="shared" si="203"/>
        <v>33</v>
      </c>
      <c r="AK3200" t="str">
        <f t="shared" si="201"/>
        <v>Not Include</v>
      </c>
      <c r="AN3200" t="s">
        <v>724</v>
      </c>
    </row>
    <row r="3201" spans="31:40">
      <c r="AE3201" t="str">
        <f t="shared" si="202"/>
        <v>Not includedNot Include34</v>
      </c>
      <c r="AF3201" t="str">
        <f t="shared" si="200"/>
        <v>Not included</v>
      </c>
      <c r="AG3201" s="100" t="s">
        <v>490</v>
      </c>
      <c r="AH3201" s="100" t="s">
        <v>733</v>
      </c>
      <c r="AI3201" s="100" t="s">
        <v>2178</v>
      </c>
      <c r="AJ3201">
        <f t="shared" si="203"/>
        <v>34</v>
      </c>
      <c r="AK3201" t="str">
        <f t="shared" si="201"/>
        <v>Not Include</v>
      </c>
      <c r="AN3201" t="s">
        <v>724</v>
      </c>
    </row>
    <row r="3202" spans="31:40">
      <c r="AE3202" t="str">
        <f t="shared" si="202"/>
        <v>Not includedNot Include35</v>
      </c>
      <c r="AF3202" t="str">
        <f t="shared" ref="AF3202:AF3227" si="204">IFERROR(VLOOKUP(AG3202,$Z$4:$AA$17,2,FALSE),"Not included")</f>
        <v>Not included</v>
      </c>
      <c r="AG3202" s="100" t="s">
        <v>490</v>
      </c>
      <c r="AH3202" s="100" t="s">
        <v>733</v>
      </c>
      <c r="AI3202" s="100" t="s">
        <v>1063</v>
      </c>
      <c r="AJ3202">
        <f t="shared" si="203"/>
        <v>35</v>
      </c>
      <c r="AK3202" t="str">
        <f t="shared" ref="AK3202:AK3210" si="205">IF(AF3202="Not included","Not Include",VLOOKUP(AH3202,$AN$3:$AQ$104,3,FALSE))</f>
        <v>Not Include</v>
      </c>
      <c r="AN3202" t="s">
        <v>724</v>
      </c>
    </row>
    <row r="3203" spans="31:40">
      <c r="AE3203" t="str">
        <f t="shared" ref="AE3203:AE3227" si="206">AF3203&amp;AK3203&amp;AJ3203</f>
        <v>Not includedNot Include36</v>
      </c>
      <c r="AF3203" t="str">
        <f t="shared" si="204"/>
        <v>Not included</v>
      </c>
      <c r="AG3203" s="100" t="s">
        <v>490</v>
      </c>
      <c r="AH3203" s="100" t="s">
        <v>733</v>
      </c>
      <c r="AI3203" s="100" t="s">
        <v>2329</v>
      </c>
      <c r="AJ3203">
        <f t="shared" ref="AJ3203:AJ3227" si="207">IF(AND(AG3203=AG3202,AH3203=AH3202),AJ3202+1,1)</f>
        <v>36</v>
      </c>
      <c r="AK3203" t="str">
        <f t="shared" si="205"/>
        <v>Not Include</v>
      </c>
      <c r="AN3203" t="s">
        <v>724</v>
      </c>
    </row>
    <row r="3204" spans="31:40">
      <c r="AE3204" t="str">
        <f t="shared" si="206"/>
        <v>Not includedNot Include37</v>
      </c>
      <c r="AF3204" t="str">
        <f t="shared" si="204"/>
        <v>Not included</v>
      </c>
      <c r="AG3204" s="100" t="s">
        <v>490</v>
      </c>
      <c r="AH3204" s="100" t="s">
        <v>733</v>
      </c>
      <c r="AI3204" s="100" t="s">
        <v>2330</v>
      </c>
      <c r="AJ3204">
        <f t="shared" si="207"/>
        <v>37</v>
      </c>
      <c r="AK3204" t="str">
        <f t="shared" si="205"/>
        <v>Not Include</v>
      </c>
      <c r="AN3204" t="s">
        <v>724</v>
      </c>
    </row>
    <row r="3205" spans="31:40">
      <c r="AE3205" t="str">
        <f t="shared" si="206"/>
        <v>WyomingBig Horn1</v>
      </c>
      <c r="AF3205" t="str">
        <f t="shared" si="204"/>
        <v>Wyoming</v>
      </c>
      <c r="AG3205" s="100" t="s">
        <v>126</v>
      </c>
      <c r="AH3205" s="100" t="s">
        <v>632</v>
      </c>
      <c r="AI3205" s="100" t="s">
        <v>174</v>
      </c>
      <c r="AJ3205">
        <f t="shared" si="207"/>
        <v>1</v>
      </c>
      <c r="AK3205" t="str">
        <f t="shared" si="205"/>
        <v>Big Horn</v>
      </c>
      <c r="AN3205" t="s">
        <v>724</v>
      </c>
    </row>
    <row r="3206" spans="31:40">
      <c r="AE3206" t="str">
        <f t="shared" si="206"/>
        <v>WyomingBig Horn2</v>
      </c>
      <c r="AF3206" t="str">
        <f t="shared" si="204"/>
        <v>Wyoming</v>
      </c>
      <c r="AG3206" s="100" t="s">
        <v>126</v>
      </c>
      <c r="AH3206" s="100" t="s">
        <v>632</v>
      </c>
      <c r="AI3206" s="100" t="s">
        <v>403</v>
      </c>
      <c r="AJ3206">
        <f t="shared" si="207"/>
        <v>2</v>
      </c>
      <c r="AK3206" t="str">
        <f t="shared" si="205"/>
        <v>Big Horn</v>
      </c>
      <c r="AN3206" t="s">
        <v>724</v>
      </c>
    </row>
    <row r="3207" spans="31:40">
      <c r="AE3207" t="str">
        <f t="shared" si="206"/>
        <v>WyomingBig Horn3</v>
      </c>
      <c r="AF3207" t="str">
        <f t="shared" si="204"/>
        <v>Wyoming</v>
      </c>
      <c r="AG3207" s="100" t="s">
        <v>126</v>
      </c>
      <c r="AH3207" s="100" t="s">
        <v>632</v>
      </c>
      <c r="AI3207" s="100" t="s">
        <v>316</v>
      </c>
      <c r="AJ3207">
        <f t="shared" si="207"/>
        <v>3</v>
      </c>
      <c r="AK3207" t="str">
        <f t="shared" si="205"/>
        <v>Big Horn</v>
      </c>
      <c r="AN3207" t="s">
        <v>724</v>
      </c>
    </row>
    <row r="3208" spans="31:40">
      <c r="AE3208" t="str">
        <f t="shared" si="206"/>
        <v>WyomingBig Horn4</v>
      </c>
      <c r="AF3208" t="str">
        <f t="shared" si="204"/>
        <v>Wyoming</v>
      </c>
      <c r="AG3208" s="100" t="s">
        <v>126</v>
      </c>
      <c r="AH3208" s="100" t="s">
        <v>632</v>
      </c>
      <c r="AI3208" s="100" t="s">
        <v>404</v>
      </c>
      <c r="AJ3208">
        <f t="shared" si="207"/>
        <v>4</v>
      </c>
      <c r="AK3208" t="str">
        <f t="shared" si="205"/>
        <v>Big Horn</v>
      </c>
      <c r="AN3208" t="s">
        <v>724</v>
      </c>
    </row>
    <row r="3209" spans="31:40">
      <c r="AE3209" t="str">
        <f t="shared" si="206"/>
        <v>WyomingCentral Western Overthrust noWY1</v>
      </c>
      <c r="AF3209" t="str">
        <f t="shared" si="204"/>
        <v>Wyoming</v>
      </c>
      <c r="AG3209" s="100" t="s">
        <v>126</v>
      </c>
      <c r="AH3209" s="100" t="s">
        <v>633</v>
      </c>
      <c r="AI3209" s="100" t="s">
        <v>267</v>
      </c>
      <c r="AJ3209">
        <f t="shared" si="207"/>
        <v>1</v>
      </c>
      <c r="AK3209" t="str">
        <f t="shared" si="205"/>
        <v>Central Western Overthrust noWY</v>
      </c>
      <c r="AN3209" t="s">
        <v>724</v>
      </c>
    </row>
    <row r="3210" spans="31:40">
      <c r="AE3210" t="str">
        <f t="shared" si="206"/>
        <v>WyomingCentral Western Overthrust noWY2</v>
      </c>
      <c r="AF3210" t="str">
        <f t="shared" si="204"/>
        <v>Wyoming</v>
      </c>
      <c r="AG3210" s="100" t="s">
        <v>126</v>
      </c>
      <c r="AH3210" s="100" t="s">
        <v>633</v>
      </c>
      <c r="AI3210" s="100" t="s">
        <v>191</v>
      </c>
      <c r="AJ3210">
        <f t="shared" si="207"/>
        <v>2</v>
      </c>
      <c r="AK3210" t="str">
        <f t="shared" si="205"/>
        <v>Central Western Overthrust noWY</v>
      </c>
      <c r="AN3210" t="s">
        <v>724</v>
      </c>
    </row>
    <row r="3211" spans="31:40">
      <c r="AE3211" t="str">
        <f t="shared" si="206"/>
        <v>WyomingDenver Basin noCO1</v>
      </c>
      <c r="AF3211" t="str">
        <f t="shared" si="204"/>
        <v>Wyoming</v>
      </c>
      <c r="AG3211" s="100" t="s">
        <v>126</v>
      </c>
      <c r="AH3211" s="100" t="s">
        <v>634</v>
      </c>
      <c r="AI3211" s="100" t="s">
        <v>405</v>
      </c>
      <c r="AJ3211">
        <f t="shared" si="207"/>
        <v>1</v>
      </c>
      <c r="AK3211" t="s">
        <v>195</v>
      </c>
      <c r="AN3211" t="s">
        <v>724</v>
      </c>
    </row>
    <row r="3212" spans="31:40">
      <c r="AE3212" t="str">
        <f t="shared" si="206"/>
        <v>WyomingDenver Basin noCO2</v>
      </c>
      <c r="AF3212" t="str">
        <f t="shared" si="204"/>
        <v>Wyoming</v>
      </c>
      <c r="AG3212" s="100" t="s">
        <v>126</v>
      </c>
      <c r="AH3212" s="100" t="s">
        <v>634</v>
      </c>
      <c r="AI3212" s="100" t="s">
        <v>406</v>
      </c>
      <c r="AJ3212">
        <f t="shared" si="207"/>
        <v>2</v>
      </c>
      <c r="AK3212" t="s">
        <v>195</v>
      </c>
      <c r="AN3212" t="s">
        <v>724</v>
      </c>
    </row>
    <row r="3213" spans="31:40">
      <c r="AE3213" t="str">
        <f t="shared" si="206"/>
        <v>WyomingDenver Basin noCO3</v>
      </c>
      <c r="AF3213" t="str">
        <f t="shared" si="204"/>
        <v>Wyoming</v>
      </c>
      <c r="AG3213" s="100" t="s">
        <v>126</v>
      </c>
      <c r="AH3213" s="100" t="s">
        <v>634</v>
      </c>
      <c r="AI3213" s="100" t="s">
        <v>407</v>
      </c>
      <c r="AJ3213">
        <f t="shared" si="207"/>
        <v>3</v>
      </c>
      <c r="AK3213" t="s">
        <v>195</v>
      </c>
      <c r="AN3213" t="s">
        <v>724</v>
      </c>
    </row>
    <row r="3214" spans="31:40">
      <c r="AE3214" t="str">
        <f t="shared" si="206"/>
        <v>WyomingGreen River1</v>
      </c>
      <c r="AF3214" t="str">
        <f t="shared" si="204"/>
        <v>Wyoming</v>
      </c>
      <c r="AG3214" s="100" t="s">
        <v>126</v>
      </c>
      <c r="AH3214" s="100" t="s">
        <v>635</v>
      </c>
      <c r="AI3214" s="100" t="s">
        <v>408</v>
      </c>
      <c r="AJ3214">
        <f t="shared" si="207"/>
        <v>1</v>
      </c>
      <c r="AK3214" t="str">
        <f t="shared" ref="AK3214:AK3227" si="208">IF(AF3214="Not included","Not Include",VLOOKUP(AH3214,$AN$3:$AQ$104,3,FALSE))</f>
        <v>Green River</v>
      </c>
      <c r="AN3214" t="s">
        <v>724</v>
      </c>
    </row>
    <row r="3215" spans="31:40">
      <c r="AE3215" t="str">
        <f t="shared" si="206"/>
        <v>WyomingGreen River2</v>
      </c>
      <c r="AF3215" t="str">
        <f t="shared" si="204"/>
        <v>Wyoming</v>
      </c>
      <c r="AG3215" s="100" t="s">
        <v>126</v>
      </c>
      <c r="AH3215" s="100" t="s">
        <v>635</v>
      </c>
      <c r="AI3215" s="100" t="s">
        <v>306</v>
      </c>
      <c r="AJ3215">
        <f t="shared" si="207"/>
        <v>2</v>
      </c>
      <c r="AK3215" t="str">
        <f t="shared" si="208"/>
        <v>Green River</v>
      </c>
      <c r="AN3215" t="s">
        <v>724</v>
      </c>
    </row>
    <row r="3216" spans="31:40">
      <c r="AE3216" t="str">
        <f t="shared" si="206"/>
        <v>WyomingGreen River3</v>
      </c>
      <c r="AF3216" t="str">
        <f t="shared" si="204"/>
        <v>Wyoming</v>
      </c>
      <c r="AG3216" s="100" t="s">
        <v>126</v>
      </c>
      <c r="AH3216" s="100" t="s">
        <v>635</v>
      </c>
      <c r="AI3216" s="100" t="s">
        <v>409</v>
      </c>
      <c r="AJ3216">
        <f t="shared" si="207"/>
        <v>3</v>
      </c>
      <c r="AK3216" t="str">
        <f t="shared" si="208"/>
        <v>Green River</v>
      </c>
      <c r="AN3216" t="s">
        <v>724</v>
      </c>
    </row>
    <row r="3217" spans="31:40">
      <c r="AE3217" t="str">
        <f t="shared" si="206"/>
        <v>WyomingGreen River4</v>
      </c>
      <c r="AF3217" t="str">
        <f t="shared" si="204"/>
        <v>Wyoming</v>
      </c>
      <c r="AG3217" s="100" t="s">
        <v>126</v>
      </c>
      <c r="AH3217" s="100" t="s">
        <v>635</v>
      </c>
      <c r="AI3217" s="100" t="s">
        <v>410</v>
      </c>
      <c r="AJ3217">
        <f t="shared" si="207"/>
        <v>4</v>
      </c>
      <c r="AK3217" t="str">
        <f t="shared" si="208"/>
        <v>Green River</v>
      </c>
      <c r="AN3217" t="s">
        <v>724</v>
      </c>
    </row>
    <row r="3218" spans="31:40">
      <c r="AE3218" t="str">
        <f t="shared" si="206"/>
        <v>WyomingPowder River1</v>
      </c>
      <c r="AF3218" t="str">
        <f t="shared" si="204"/>
        <v>Wyoming</v>
      </c>
      <c r="AG3218" s="100" t="s">
        <v>126</v>
      </c>
      <c r="AH3218" s="100" t="s">
        <v>639</v>
      </c>
      <c r="AI3218" s="100" t="s">
        <v>411</v>
      </c>
      <c r="AJ3218">
        <f t="shared" si="207"/>
        <v>1</v>
      </c>
      <c r="AK3218" t="str">
        <f t="shared" si="208"/>
        <v>Powder River</v>
      </c>
      <c r="AN3218" t="s">
        <v>724</v>
      </c>
    </row>
    <row r="3219" spans="31:40">
      <c r="AE3219" t="str">
        <f t="shared" si="206"/>
        <v>WyomingPowder River2</v>
      </c>
      <c r="AF3219" t="str">
        <f t="shared" si="204"/>
        <v>Wyoming</v>
      </c>
      <c r="AG3219" s="100" t="s">
        <v>126</v>
      </c>
      <c r="AH3219" s="100" t="s">
        <v>639</v>
      </c>
      <c r="AI3219" s="100" t="s">
        <v>412</v>
      </c>
      <c r="AJ3219">
        <f t="shared" si="207"/>
        <v>2</v>
      </c>
      <c r="AK3219" t="str">
        <f t="shared" si="208"/>
        <v>Powder River</v>
      </c>
      <c r="AN3219" t="s">
        <v>724</v>
      </c>
    </row>
    <row r="3220" spans="31:40">
      <c r="AE3220" t="str">
        <f t="shared" si="206"/>
        <v>WyomingPowder River3</v>
      </c>
      <c r="AF3220" t="str">
        <f t="shared" si="204"/>
        <v>Wyoming</v>
      </c>
      <c r="AG3220" s="100" t="s">
        <v>126</v>
      </c>
      <c r="AH3220" s="100" t="s">
        <v>639</v>
      </c>
      <c r="AI3220" s="100" t="s">
        <v>413</v>
      </c>
      <c r="AJ3220">
        <f t="shared" si="207"/>
        <v>3</v>
      </c>
      <c r="AK3220" t="str">
        <f t="shared" si="208"/>
        <v>Powder River</v>
      </c>
      <c r="AN3220" t="s">
        <v>724</v>
      </c>
    </row>
    <row r="3221" spans="31:40">
      <c r="AE3221" t="str">
        <f t="shared" si="206"/>
        <v>WyomingPowder River4</v>
      </c>
      <c r="AF3221" t="str">
        <f t="shared" si="204"/>
        <v>Wyoming</v>
      </c>
      <c r="AG3221" s="100" t="s">
        <v>126</v>
      </c>
      <c r="AH3221" s="100" t="s">
        <v>639</v>
      </c>
      <c r="AI3221" s="100" t="s">
        <v>414</v>
      </c>
      <c r="AJ3221">
        <f t="shared" si="207"/>
        <v>4</v>
      </c>
      <c r="AK3221" t="str">
        <f t="shared" si="208"/>
        <v>Powder River</v>
      </c>
      <c r="AN3221" t="s">
        <v>724</v>
      </c>
    </row>
    <row r="3222" spans="31:40">
      <c r="AE3222" t="str">
        <f t="shared" si="206"/>
        <v>WyomingPowder River5</v>
      </c>
      <c r="AF3222" t="str">
        <f t="shared" si="204"/>
        <v>Wyoming</v>
      </c>
      <c r="AG3222" s="100" t="s">
        <v>126</v>
      </c>
      <c r="AH3222" s="100" t="s">
        <v>639</v>
      </c>
      <c r="AI3222" s="100" t="s">
        <v>415</v>
      </c>
      <c r="AJ3222">
        <f t="shared" si="207"/>
        <v>5</v>
      </c>
      <c r="AK3222" t="str">
        <f t="shared" si="208"/>
        <v>Powder River</v>
      </c>
      <c r="AN3222" t="s">
        <v>724</v>
      </c>
    </row>
    <row r="3223" spans="31:40">
      <c r="AE3223" t="str">
        <f t="shared" si="206"/>
        <v>WyomingPowder River6</v>
      </c>
      <c r="AF3223" t="str">
        <f t="shared" si="204"/>
        <v>Wyoming</v>
      </c>
      <c r="AG3223" s="100" t="s">
        <v>126</v>
      </c>
      <c r="AH3223" s="100" t="s">
        <v>639</v>
      </c>
      <c r="AI3223" s="100" t="s">
        <v>334</v>
      </c>
      <c r="AJ3223">
        <f t="shared" si="207"/>
        <v>6</v>
      </c>
      <c r="AK3223" t="str">
        <f t="shared" si="208"/>
        <v>Powder River</v>
      </c>
      <c r="AN3223" t="s">
        <v>724</v>
      </c>
    </row>
    <row r="3224" spans="31:40">
      <c r="AE3224" t="str">
        <f t="shared" si="206"/>
        <v>WyomingPowder River7</v>
      </c>
      <c r="AF3224" t="str">
        <f t="shared" si="204"/>
        <v>Wyoming</v>
      </c>
      <c r="AG3224" s="100" t="s">
        <v>126</v>
      </c>
      <c r="AH3224" s="100" t="s">
        <v>639</v>
      </c>
      <c r="AI3224" s="100" t="s">
        <v>416</v>
      </c>
      <c r="AJ3224">
        <f t="shared" si="207"/>
        <v>7</v>
      </c>
      <c r="AK3224" t="str">
        <f t="shared" si="208"/>
        <v>Powder River</v>
      </c>
      <c r="AN3224" t="s">
        <v>724</v>
      </c>
    </row>
    <row r="3225" spans="31:40">
      <c r="AE3225" t="str">
        <f t="shared" si="206"/>
        <v>WyomingWind River1</v>
      </c>
      <c r="AF3225" t="str">
        <f t="shared" si="204"/>
        <v>Wyoming</v>
      </c>
      <c r="AG3225" s="100" t="s">
        <v>126</v>
      </c>
      <c r="AH3225" s="100" t="s">
        <v>644</v>
      </c>
      <c r="AI3225" s="100" t="s">
        <v>264</v>
      </c>
      <c r="AJ3225">
        <f t="shared" si="207"/>
        <v>1</v>
      </c>
      <c r="AK3225" t="str">
        <f t="shared" si="208"/>
        <v>Wind River</v>
      </c>
      <c r="AN3225" t="s">
        <v>724</v>
      </c>
    </row>
    <row r="3226" spans="31:40">
      <c r="AE3226" t="str">
        <f t="shared" si="206"/>
        <v>WyomingWind River2</v>
      </c>
      <c r="AF3226" t="str">
        <f t="shared" si="204"/>
        <v>Wyoming</v>
      </c>
      <c r="AG3226" s="100" t="s">
        <v>126</v>
      </c>
      <c r="AH3226" s="100" t="s">
        <v>644</v>
      </c>
      <c r="AI3226" s="100" t="s">
        <v>417</v>
      </c>
      <c r="AJ3226">
        <f t="shared" si="207"/>
        <v>2</v>
      </c>
      <c r="AK3226" t="str">
        <f t="shared" si="208"/>
        <v>Wind River</v>
      </c>
      <c r="AN3226" t="s">
        <v>724</v>
      </c>
    </row>
    <row r="3227" spans="31:40">
      <c r="AE3227" t="str">
        <f t="shared" si="206"/>
        <v>WyomingYellowstone Province1</v>
      </c>
      <c r="AF3227" t="str">
        <f t="shared" si="204"/>
        <v>Wyoming</v>
      </c>
      <c r="AG3227" s="100" t="s">
        <v>126</v>
      </c>
      <c r="AH3227" s="100" t="s">
        <v>197</v>
      </c>
      <c r="AI3227" s="100" t="s">
        <v>325</v>
      </c>
      <c r="AJ3227">
        <f t="shared" si="207"/>
        <v>1</v>
      </c>
      <c r="AK3227" t="str">
        <f t="shared" si="208"/>
        <v>Yellowstone Province</v>
      </c>
      <c r="AN3227" t="s">
        <v>724</v>
      </c>
    </row>
  </sheetData>
  <autoFilter ref="AE2:AP3227" xr:uid="{D8D5DF32-216C-41B3-BD00-4B85409F460E}"/>
  <pageMargins left="0.7" right="0.7" top="0.75" bottom="0.75" header="0.3" footer="0.3"/>
  <pageSetup orientation="portrait" horizontalDpi="90" verticalDpi="90"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EEF8A-7F67-4B19-B93E-2965BFFCFB8F}">
  <dimension ref="A2:S12263"/>
  <sheetViews>
    <sheetView zoomScale="70" zoomScaleNormal="70" workbookViewId="0">
      <selection activeCell="A5" sqref="A5"/>
    </sheetView>
  </sheetViews>
  <sheetFormatPr defaultColWidth="9.140625" defaultRowHeight="15"/>
  <cols>
    <col min="1" max="1" width="32.7109375" style="57" customWidth="1"/>
    <col min="2" max="2" width="14.28515625" style="57" customWidth="1"/>
    <col min="3" max="3" width="63.140625" style="57" customWidth="1"/>
    <col min="4" max="5" width="26.7109375" style="57" customWidth="1"/>
    <col min="6" max="6" width="86.28515625" style="57" bestFit="1" customWidth="1"/>
    <col min="7" max="7" width="40.42578125" style="57" customWidth="1"/>
    <col min="8" max="8" width="49.5703125" style="57" customWidth="1"/>
    <col min="9" max="16384" width="9.140625" style="57"/>
  </cols>
  <sheetData>
    <row r="2" spans="1:8">
      <c r="A2" s="183" t="s">
        <v>422</v>
      </c>
      <c r="B2" s="183"/>
      <c r="C2" s="183"/>
      <c r="D2" s="183"/>
      <c r="E2" s="183"/>
      <c r="F2" s="183"/>
      <c r="G2" s="183"/>
      <c r="H2" s="183"/>
    </row>
    <row r="3" spans="1:8">
      <c r="A3" t="s">
        <v>624</v>
      </c>
      <c r="B3" t="s">
        <v>625</v>
      </c>
      <c r="C3" t="s">
        <v>626</v>
      </c>
      <c r="D3" t="s">
        <v>627</v>
      </c>
      <c r="E3" s="57" t="s">
        <v>628</v>
      </c>
      <c r="F3" s="57" t="s">
        <v>629</v>
      </c>
      <c r="G3" s="57" t="s">
        <v>630</v>
      </c>
      <c r="H3" s="57" t="s">
        <v>631</v>
      </c>
    </row>
    <row r="4" spans="1:8">
      <c r="A4" t="s">
        <v>127</v>
      </c>
      <c r="B4" t="s">
        <v>114</v>
      </c>
      <c r="C4" t="s">
        <v>2524</v>
      </c>
      <c r="D4">
        <v>8165</v>
      </c>
      <c r="E4" t="s">
        <v>497</v>
      </c>
      <c r="F4" t="s">
        <v>2498</v>
      </c>
      <c r="G4" t="s">
        <v>2525</v>
      </c>
      <c r="H4" s="120">
        <v>8165</v>
      </c>
    </row>
    <row r="5" spans="1:8">
      <c r="A5" t="s">
        <v>127</v>
      </c>
      <c r="B5" t="s">
        <v>114</v>
      </c>
      <c r="C5" t="s">
        <v>2526</v>
      </c>
      <c r="D5">
        <v>40.35</v>
      </c>
      <c r="E5" t="s">
        <v>497</v>
      </c>
      <c r="F5" t="s">
        <v>2502</v>
      </c>
      <c r="G5" t="s">
        <v>2527</v>
      </c>
      <c r="H5" s="120">
        <v>40.35</v>
      </c>
    </row>
    <row r="6" spans="1:8">
      <c r="A6" t="s">
        <v>127</v>
      </c>
      <c r="B6" t="s">
        <v>114</v>
      </c>
      <c r="C6" t="s">
        <v>2528</v>
      </c>
      <c r="D6">
        <v>0.73199999999999998</v>
      </c>
      <c r="E6" t="s">
        <v>497</v>
      </c>
      <c r="F6" t="s">
        <v>2528</v>
      </c>
      <c r="G6" t="s">
        <v>2529</v>
      </c>
      <c r="H6" s="120">
        <v>0.73199999999999998</v>
      </c>
    </row>
    <row r="7" spans="1:8">
      <c r="A7" t="s">
        <v>127</v>
      </c>
      <c r="B7" t="s">
        <v>114</v>
      </c>
      <c r="C7" t="s">
        <v>2530</v>
      </c>
      <c r="D7">
        <v>0.73</v>
      </c>
      <c r="E7" t="s">
        <v>497</v>
      </c>
      <c r="F7" t="s">
        <v>2494</v>
      </c>
      <c r="G7" t="s">
        <v>2531</v>
      </c>
      <c r="H7" s="120">
        <v>0.73</v>
      </c>
    </row>
    <row r="8" spans="1:8">
      <c r="A8" t="s">
        <v>157</v>
      </c>
      <c r="B8" t="s">
        <v>81</v>
      </c>
      <c r="C8" t="s">
        <v>2524</v>
      </c>
      <c r="D8">
        <v>8722</v>
      </c>
      <c r="E8" t="s">
        <v>498</v>
      </c>
      <c r="F8" t="s">
        <v>2498</v>
      </c>
      <c r="G8" t="s">
        <v>2532</v>
      </c>
      <c r="H8" s="120">
        <v>8722</v>
      </c>
    </row>
    <row r="9" spans="1:8">
      <c r="A9" t="s">
        <v>157</v>
      </c>
      <c r="B9" t="s">
        <v>81</v>
      </c>
      <c r="C9" t="s">
        <v>2526</v>
      </c>
      <c r="D9">
        <v>19.5</v>
      </c>
      <c r="E9" t="s">
        <v>498</v>
      </c>
      <c r="F9" t="s">
        <v>2502</v>
      </c>
      <c r="G9" t="s">
        <v>2533</v>
      </c>
      <c r="H9" s="120">
        <v>19.5</v>
      </c>
    </row>
    <row r="10" spans="1:8">
      <c r="A10" t="s">
        <v>157</v>
      </c>
      <c r="B10" t="s">
        <v>81</v>
      </c>
      <c r="C10" t="s">
        <v>2528</v>
      </c>
      <c r="D10">
        <v>0.72499999999999998</v>
      </c>
      <c r="E10" t="s">
        <v>498</v>
      </c>
      <c r="F10" t="s">
        <v>2528</v>
      </c>
      <c r="G10" t="s">
        <v>2534</v>
      </c>
      <c r="H10" s="120">
        <v>0.72499999999999998</v>
      </c>
    </row>
    <row r="11" spans="1:8">
      <c r="A11" t="s">
        <v>157</v>
      </c>
      <c r="B11" t="s">
        <v>81</v>
      </c>
      <c r="C11" t="s">
        <v>2530</v>
      </c>
      <c r="D11">
        <v>0.6</v>
      </c>
      <c r="E11" t="s">
        <v>498</v>
      </c>
      <c r="F11" t="s">
        <v>2494</v>
      </c>
      <c r="G11" t="s">
        <v>2535</v>
      </c>
      <c r="H11" s="120">
        <v>0.6</v>
      </c>
    </row>
    <row r="12" spans="1:8">
      <c r="A12" t="s">
        <v>128</v>
      </c>
      <c r="B12" t="s">
        <v>114</v>
      </c>
      <c r="C12" t="s">
        <v>2524</v>
      </c>
      <c r="D12">
        <v>8165</v>
      </c>
      <c r="E12" t="s">
        <v>499</v>
      </c>
      <c r="F12" t="s">
        <v>2498</v>
      </c>
      <c r="G12" t="s">
        <v>2536</v>
      </c>
      <c r="H12" s="120">
        <v>8165</v>
      </c>
    </row>
    <row r="13" spans="1:8">
      <c r="A13" t="s">
        <v>128</v>
      </c>
      <c r="B13" t="s">
        <v>114</v>
      </c>
      <c r="C13" t="s">
        <v>2526</v>
      </c>
      <c r="D13">
        <v>40.35</v>
      </c>
      <c r="E13" t="s">
        <v>499</v>
      </c>
      <c r="F13" t="s">
        <v>2502</v>
      </c>
      <c r="G13" t="s">
        <v>2537</v>
      </c>
      <c r="H13" s="120">
        <v>40.35</v>
      </c>
    </row>
    <row r="14" spans="1:8">
      <c r="A14" t="s">
        <v>128</v>
      </c>
      <c r="B14" t="s">
        <v>114</v>
      </c>
      <c r="C14" t="s">
        <v>2528</v>
      </c>
      <c r="D14">
        <v>0.73199999999999998</v>
      </c>
      <c r="E14" t="s">
        <v>499</v>
      </c>
      <c r="F14" t="s">
        <v>2528</v>
      </c>
      <c r="G14" t="s">
        <v>2538</v>
      </c>
      <c r="H14" s="120">
        <v>0.73199999999999998</v>
      </c>
    </row>
    <row r="15" spans="1:8">
      <c r="A15" t="s">
        <v>128</v>
      </c>
      <c r="B15" t="s">
        <v>114</v>
      </c>
      <c r="C15" t="s">
        <v>2530</v>
      </c>
      <c r="D15">
        <v>0.73</v>
      </c>
      <c r="E15" t="s">
        <v>499</v>
      </c>
      <c r="F15" t="s">
        <v>2494</v>
      </c>
      <c r="G15" t="s">
        <v>2539</v>
      </c>
      <c r="H15" s="120">
        <v>0.73</v>
      </c>
    </row>
    <row r="16" spans="1:8">
      <c r="A16" t="s">
        <v>137</v>
      </c>
      <c r="B16" t="s">
        <v>115</v>
      </c>
      <c r="C16" t="s">
        <v>2524</v>
      </c>
      <c r="D16">
        <v>8165</v>
      </c>
      <c r="E16" t="s">
        <v>501</v>
      </c>
      <c r="F16" t="s">
        <v>2498</v>
      </c>
      <c r="G16" t="s">
        <v>2540</v>
      </c>
      <c r="H16" s="120">
        <v>8165</v>
      </c>
    </row>
    <row r="17" spans="1:8">
      <c r="A17" t="s">
        <v>137</v>
      </c>
      <c r="B17" t="s">
        <v>115</v>
      </c>
      <c r="C17" t="s">
        <v>2526</v>
      </c>
      <c r="D17">
        <v>40.350000000000009</v>
      </c>
      <c r="E17" t="s">
        <v>501</v>
      </c>
      <c r="F17" t="s">
        <v>2502</v>
      </c>
      <c r="G17" t="s">
        <v>2541</v>
      </c>
      <c r="H17" s="120">
        <v>40.350000000000009</v>
      </c>
    </row>
    <row r="18" spans="1:8">
      <c r="A18" t="s">
        <v>137</v>
      </c>
      <c r="B18" t="s">
        <v>115</v>
      </c>
      <c r="C18" t="s">
        <v>2528</v>
      </c>
      <c r="D18">
        <v>0.7320000000000001</v>
      </c>
      <c r="E18" t="s">
        <v>501</v>
      </c>
      <c r="F18" t="s">
        <v>2528</v>
      </c>
      <c r="G18" t="s">
        <v>2542</v>
      </c>
      <c r="H18" s="120">
        <v>0.7320000000000001</v>
      </c>
    </row>
    <row r="19" spans="1:8">
      <c r="A19" t="s">
        <v>137</v>
      </c>
      <c r="B19" t="s">
        <v>115</v>
      </c>
      <c r="C19" t="s">
        <v>2530</v>
      </c>
      <c r="D19">
        <v>0.73000000000000009</v>
      </c>
      <c r="E19" t="s">
        <v>501</v>
      </c>
      <c r="F19" t="s">
        <v>2494</v>
      </c>
      <c r="G19" t="s">
        <v>2543</v>
      </c>
      <c r="H19" s="120">
        <v>0.73000000000000009</v>
      </c>
    </row>
    <row r="20" spans="1:8">
      <c r="A20" t="s">
        <v>137</v>
      </c>
      <c r="B20" t="s">
        <v>120</v>
      </c>
      <c r="C20" t="s">
        <v>2524</v>
      </c>
      <c r="D20">
        <v>8165</v>
      </c>
      <c r="E20" t="s">
        <v>502</v>
      </c>
      <c r="F20" t="s">
        <v>2498</v>
      </c>
      <c r="G20" t="s">
        <v>2544</v>
      </c>
      <c r="H20" s="120">
        <v>8165</v>
      </c>
    </row>
    <row r="21" spans="1:8">
      <c r="A21" t="s">
        <v>137</v>
      </c>
      <c r="B21" t="s">
        <v>120</v>
      </c>
      <c r="C21" t="s">
        <v>2526</v>
      </c>
      <c r="D21">
        <v>40.35</v>
      </c>
      <c r="E21" t="s">
        <v>502</v>
      </c>
      <c r="F21" t="s">
        <v>2502</v>
      </c>
      <c r="G21" t="s">
        <v>2545</v>
      </c>
      <c r="H21" s="120">
        <v>40.35</v>
      </c>
    </row>
    <row r="22" spans="1:8">
      <c r="A22" t="s">
        <v>137</v>
      </c>
      <c r="B22" t="s">
        <v>120</v>
      </c>
      <c r="C22" t="s">
        <v>2528</v>
      </c>
      <c r="D22">
        <v>0.73199999999999987</v>
      </c>
      <c r="E22" t="s">
        <v>502</v>
      </c>
      <c r="F22" t="s">
        <v>2528</v>
      </c>
      <c r="G22" t="s">
        <v>2546</v>
      </c>
      <c r="H22" s="120">
        <v>0.73199999999999987</v>
      </c>
    </row>
    <row r="23" spans="1:8">
      <c r="A23" t="s">
        <v>137</v>
      </c>
      <c r="B23" t="s">
        <v>120</v>
      </c>
      <c r="C23" t="s">
        <v>2530</v>
      </c>
      <c r="D23">
        <v>0.73</v>
      </c>
      <c r="E23" t="s">
        <v>502</v>
      </c>
      <c r="F23" t="s">
        <v>2494</v>
      </c>
      <c r="G23" t="s">
        <v>2547</v>
      </c>
      <c r="H23" s="120">
        <v>0.73</v>
      </c>
    </row>
    <row r="24" spans="1:8">
      <c r="A24" t="s">
        <v>192</v>
      </c>
      <c r="B24" t="s">
        <v>125</v>
      </c>
      <c r="C24" t="s">
        <v>2524</v>
      </c>
      <c r="D24">
        <v>8165</v>
      </c>
      <c r="E24" t="s">
        <v>503</v>
      </c>
      <c r="F24" t="s">
        <v>2498</v>
      </c>
      <c r="G24" t="s">
        <v>2548</v>
      </c>
      <c r="H24" s="120">
        <v>8165</v>
      </c>
    </row>
    <row r="25" spans="1:8">
      <c r="A25" t="s">
        <v>192</v>
      </c>
      <c r="B25" t="s">
        <v>125</v>
      </c>
      <c r="C25" t="s">
        <v>2526</v>
      </c>
      <c r="D25">
        <v>40.35</v>
      </c>
      <c r="E25" t="s">
        <v>503</v>
      </c>
      <c r="F25" t="s">
        <v>2502</v>
      </c>
      <c r="G25" t="s">
        <v>2549</v>
      </c>
      <c r="H25" s="120">
        <v>40.35</v>
      </c>
    </row>
    <row r="26" spans="1:8">
      <c r="A26" t="s">
        <v>192</v>
      </c>
      <c r="B26" t="s">
        <v>125</v>
      </c>
      <c r="C26" t="s">
        <v>2528</v>
      </c>
      <c r="D26">
        <v>0.73199999999999998</v>
      </c>
      <c r="E26" t="s">
        <v>503</v>
      </c>
      <c r="F26" t="s">
        <v>2528</v>
      </c>
      <c r="G26" t="s">
        <v>2550</v>
      </c>
      <c r="H26" s="120">
        <v>0.73199999999999998</v>
      </c>
    </row>
    <row r="27" spans="1:8">
      <c r="A27" t="s">
        <v>192</v>
      </c>
      <c r="B27" t="s">
        <v>125</v>
      </c>
      <c r="C27" t="s">
        <v>2530</v>
      </c>
      <c r="D27">
        <v>0.73</v>
      </c>
      <c r="E27" t="s">
        <v>503</v>
      </c>
      <c r="F27" t="s">
        <v>2494</v>
      </c>
      <c r="G27" t="s">
        <v>2551</v>
      </c>
      <c r="H27" s="120">
        <v>0.73</v>
      </c>
    </row>
    <row r="28" spans="1:8">
      <c r="A28" t="s">
        <v>632</v>
      </c>
      <c r="B28" t="s">
        <v>118</v>
      </c>
      <c r="C28" t="s">
        <v>2524</v>
      </c>
      <c r="D28">
        <v>8165</v>
      </c>
      <c r="E28" t="s">
        <v>505</v>
      </c>
      <c r="F28" t="s">
        <v>2498</v>
      </c>
      <c r="G28" t="s">
        <v>2552</v>
      </c>
      <c r="H28" s="120">
        <v>8165</v>
      </c>
    </row>
    <row r="29" spans="1:8">
      <c r="A29" t="s">
        <v>632</v>
      </c>
      <c r="B29" t="s">
        <v>118</v>
      </c>
      <c r="C29" t="s">
        <v>2526</v>
      </c>
      <c r="D29">
        <v>40.35</v>
      </c>
      <c r="E29" t="s">
        <v>505</v>
      </c>
      <c r="F29" t="s">
        <v>2502</v>
      </c>
      <c r="G29" t="s">
        <v>2553</v>
      </c>
      <c r="H29" s="120">
        <v>40.35</v>
      </c>
    </row>
    <row r="30" spans="1:8">
      <c r="A30" t="s">
        <v>632</v>
      </c>
      <c r="B30" t="s">
        <v>118</v>
      </c>
      <c r="C30" t="s">
        <v>2528</v>
      </c>
      <c r="D30">
        <v>0.73199999999999998</v>
      </c>
      <c r="E30" t="s">
        <v>505</v>
      </c>
      <c r="F30" t="s">
        <v>2528</v>
      </c>
      <c r="G30" t="s">
        <v>2554</v>
      </c>
      <c r="H30" s="120">
        <v>0.73199999999999998</v>
      </c>
    </row>
    <row r="31" spans="1:8">
      <c r="A31" t="s">
        <v>632</v>
      </c>
      <c r="B31" t="s">
        <v>118</v>
      </c>
      <c r="C31" t="s">
        <v>2530</v>
      </c>
      <c r="D31">
        <v>0.73</v>
      </c>
      <c r="E31" t="s">
        <v>505</v>
      </c>
      <c r="F31" t="s">
        <v>2494</v>
      </c>
      <c r="G31" t="s">
        <v>2555</v>
      </c>
      <c r="H31" s="120">
        <v>0.73</v>
      </c>
    </row>
    <row r="32" spans="1:8">
      <c r="A32" t="s">
        <v>632</v>
      </c>
      <c r="B32" t="s">
        <v>126</v>
      </c>
      <c r="C32" t="s">
        <v>2524</v>
      </c>
      <c r="D32">
        <v>8165</v>
      </c>
      <c r="E32" t="s">
        <v>507</v>
      </c>
      <c r="F32" t="s">
        <v>2498</v>
      </c>
      <c r="G32" t="s">
        <v>2556</v>
      </c>
      <c r="H32" s="120">
        <v>8165</v>
      </c>
    </row>
    <row r="33" spans="1:8">
      <c r="A33" t="s">
        <v>632</v>
      </c>
      <c r="B33" t="s">
        <v>126</v>
      </c>
      <c r="C33" t="s">
        <v>2526</v>
      </c>
      <c r="D33">
        <v>40.35</v>
      </c>
      <c r="E33" t="s">
        <v>507</v>
      </c>
      <c r="F33" t="s">
        <v>2502</v>
      </c>
      <c r="G33" t="s">
        <v>2557</v>
      </c>
      <c r="H33" s="120">
        <v>40.35</v>
      </c>
    </row>
    <row r="34" spans="1:8">
      <c r="A34" t="s">
        <v>632</v>
      </c>
      <c r="B34" t="s">
        <v>126</v>
      </c>
      <c r="C34" t="s">
        <v>2528</v>
      </c>
      <c r="D34">
        <v>0.73199999999999998</v>
      </c>
      <c r="E34" t="s">
        <v>507</v>
      </c>
      <c r="F34" t="s">
        <v>2528</v>
      </c>
      <c r="G34" t="s">
        <v>2558</v>
      </c>
      <c r="H34" s="120">
        <v>0.73199999999999998</v>
      </c>
    </row>
    <row r="35" spans="1:8">
      <c r="A35" t="s">
        <v>632</v>
      </c>
      <c r="B35" t="s">
        <v>126</v>
      </c>
      <c r="C35" t="s">
        <v>2530</v>
      </c>
      <c r="D35">
        <v>0.73</v>
      </c>
      <c r="E35" t="s">
        <v>507</v>
      </c>
      <c r="F35" t="s">
        <v>2494</v>
      </c>
      <c r="G35" t="s">
        <v>2559</v>
      </c>
      <c r="H35" s="120">
        <v>0.73</v>
      </c>
    </row>
    <row r="36" spans="1:8">
      <c r="A36" t="s">
        <v>138</v>
      </c>
      <c r="B36" t="s">
        <v>115</v>
      </c>
      <c r="C36" t="s">
        <v>2524</v>
      </c>
      <c r="D36">
        <v>8165</v>
      </c>
      <c r="E36" t="s">
        <v>508</v>
      </c>
      <c r="F36" t="s">
        <v>2498</v>
      </c>
      <c r="G36" t="s">
        <v>2560</v>
      </c>
      <c r="H36" s="120">
        <v>8165</v>
      </c>
    </row>
    <row r="37" spans="1:8">
      <c r="A37" t="s">
        <v>138</v>
      </c>
      <c r="B37" t="s">
        <v>115</v>
      </c>
      <c r="C37" t="s">
        <v>2526</v>
      </c>
      <c r="D37">
        <v>40.35</v>
      </c>
      <c r="E37" t="s">
        <v>508</v>
      </c>
      <c r="F37" t="s">
        <v>2502</v>
      </c>
      <c r="G37" t="s">
        <v>2561</v>
      </c>
      <c r="H37" s="120">
        <v>40.35</v>
      </c>
    </row>
    <row r="38" spans="1:8">
      <c r="A38" t="s">
        <v>138</v>
      </c>
      <c r="B38" t="s">
        <v>115</v>
      </c>
      <c r="C38" t="s">
        <v>2528</v>
      </c>
      <c r="D38">
        <v>0.73199999999999998</v>
      </c>
      <c r="E38" t="s">
        <v>508</v>
      </c>
      <c r="F38" t="s">
        <v>2528</v>
      </c>
      <c r="G38" t="s">
        <v>2562</v>
      </c>
      <c r="H38" s="120">
        <v>0.73199999999999998</v>
      </c>
    </row>
    <row r="39" spans="1:8">
      <c r="A39" t="s">
        <v>138</v>
      </c>
      <c r="B39" t="s">
        <v>115</v>
      </c>
      <c r="C39" t="s">
        <v>2530</v>
      </c>
      <c r="D39">
        <v>0.73</v>
      </c>
      <c r="E39" t="s">
        <v>508</v>
      </c>
      <c r="F39" t="s">
        <v>2494</v>
      </c>
      <c r="G39" t="s">
        <v>2563</v>
      </c>
      <c r="H39" s="120">
        <v>0.73</v>
      </c>
    </row>
    <row r="40" spans="1:8">
      <c r="A40" t="s">
        <v>129</v>
      </c>
      <c r="B40" t="s">
        <v>114</v>
      </c>
      <c r="C40" t="s">
        <v>2524</v>
      </c>
      <c r="D40">
        <v>8165</v>
      </c>
      <c r="E40" t="s">
        <v>509</v>
      </c>
      <c r="F40" t="s">
        <v>2498</v>
      </c>
      <c r="G40" t="s">
        <v>2564</v>
      </c>
      <c r="H40" s="120">
        <v>8165</v>
      </c>
    </row>
    <row r="41" spans="1:8">
      <c r="A41" t="s">
        <v>129</v>
      </c>
      <c r="B41" t="s">
        <v>114</v>
      </c>
      <c r="C41" t="s">
        <v>2526</v>
      </c>
      <c r="D41">
        <v>40.35</v>
      </c>
      <c r="E41" t="s">
        <v>509</v>
      </c>
      <c r="F41" t="s">
        <v>2502</v>
      </c>
      <c r="G41" t="s">
        <v>2565</v>
      </c>
      <c r="H41" s="120">
        <v>40.35</v>
      </c>
    </row>
    <row r="42" spans="1:8">
      <c r="A42" t="s">
        <v>129</v>
      </c>
      <c r="B42" t="s">
        <v>114</v>
      </c>
      <c r="C42" t="s">
        <v>2528</v>
      </c>
      <c r="D42">
        <v>0.73199999999999998</v>
      </c>
      <c r="E42" t="s">
        <v>509</v>
      </c>
      <c r="F42" t="s">
        <v>2528</v>
      </c>
      <c r="G42" t="s">
        <v>2566</v>
      </c>
      <c r="H42" s="120">
        <v>0.73199999999999998</v>
      </c>
    </row>
    <row r="43" spans="1:8">
      <c r="A43" t="s">
        <v>129</v>
      </c>
      <c r="B43" t="s">
        <v>114</v>
      </c>
      <c r="C43" t="s">
        <v>2530</v>
      </c>
      <c r="D43">
        <v>0.73</v>
      </c>
      <c r="E43" t="s">
        <v>509</v>
      </c>
      <c r="F43" t="s">
        <v>2494</v>
      </c>
      <c r="G43" t="s">
        <v>2567</v>
      </c>
      <c r="H43" s="120">
        <v>0.73</v>
      </c>
    </row>
    <row r="44" spans="1:8">
      <c r="A44" t="s">
        <v>141</v>
      </c>
      <c r="B44" t="s">
        <v>116</v>
      </c>
      <c r="C44" t="s">
        <v>2524</v>
      </c>
      <c r="D44">
        <v>8165</v>
      </c>
      <c r="E44" t="s">
        <v>510</v>
      </c>
      <c r="F44" t="s">
        <v>2498</v>
      </c>
      <c r="G44" t="s">
        <v>2568</v>
      </c>
      <c r="H44" s="120">
        <v>8165</v>
      </c>
    </row>
    <row r="45" spans="1:8">
      <c r="A45" t="s">
        <v>141</v>
      </c>
      <c r="B45" t="s">
        <v>116</v>
      </c>
      <c r="C45" t="s">
        <v>2526</v>
      </c>
      <c r="D45">
        <v>40.35</v>
      </c>
      <c r="E45" t="s">
        <v>510</v>
      </c>
      <c r="F45" t="s">
        <v>2502</v>
      </c>
      <c r="G45" t="s">
        <v>2569</v>
      </c>
      <c r="H45" s="120">
        <v>40.35</v>
      </c>
    </row>
    <row r="46" spans="1:8">
      <c r="A46" t="s">
        <v>141</v>
      </c>
      <c r="B46" t="s">
        <v>116</v>
      </c>
      <c r="C46" t="s">
        <v>2528</v>
      </c>
      <c r="D46">
        <v>0.73199999999999998</v>
      </c>
      <c r="E46" t="s">
        <v>510</v>
      </c>
      <c r="F46" t="s">
        <v>2528</v>
      </c>
      <c r="G46" t="s">
        <v>2570</v>
      </c>
      <c r="H46" s="120">
        <v>0.73199999999999998</v>
      </c>
    </row>
    <row r="47" spans="1:8">
      <c r="A47" t="s">
        <v>141</v>
      </c>
      <c r="B47" t="s">
        <v>116</v>
      </c>
      <c r="C47" t="s">
        <v>2530</v>
      </c>
      <c r="D47">
        <v>0.73</v>
      </c>
      <c r="E47" t="s">
        <v>510</v>
      </c>
      <c r="F47" t="s">
        <v>2494</v>
      </c>
      <c r="G47" t="s">
        <v>2571</v>
      </c>
      <c r="H47" s="120">
        <v>0.73</v>
      </c>
    </row>
    <row r="48" spans="1:8">
      <c r="A48" t="s">
        <v>175</v>
      </c>
      <c r="B48" t="s">
        <v>118</v>
      </c>
      <c r="C48" t="s">
        <v>2524</v>
      </c>
      <c r="D48">
        <v>2631.4</v>
      </c>
      <c r="E48" t="s">
        <v>511</v>
      </c>
      <c r="F48" t="s">
        <v>2498</v>
      </c>
      <c r="G48" t="s">
        <v>2572</v>
      </c>
      <c r="H48" s="120">
        <v>2631.4</v>
      </c>
    </row>
    <row r="49" spans="1:8">
      <c r="A49" t="s">
        <v>175</v>
      </c>
      <c r="B49" t="s">
        <v>118</v>
      </c>
      <c r="C49" t="s">
        <v>2526</v>
      </c>
      <c r="D49">
        <v>15.27</v>
      </c>
      <c r="E49" t="s">
        <v>511</v>
      </c>
      <c r="F49" t="s">
        <v>2502</v>
      </c>
      <c r="G49" t="s">
        <v>2573</v>
      </c>
      <c r="H49" s="120">
        <v>15.27</v>
      </c>
    </row>
    <row r="50" spans="1:8">
      <c r="A50" t="s">
        <v>175</v>
      </c>
      <c r="B50" t="s">
        <v>118</v>
      </c>
      <c r="C50" t="s">
        <v>2528</v>
      </c>
      <c r="D50">
        <v>0.74640000000000006</v>
      </c>
      <c r="E50" t="s">
        <v>511</v>
      </c>
      <c r="F50" t="s">
        <v>2528</v>
      </c>
      <c r="G50" t="s">
        <v>2574</v>
      </c>
      <c r="H50" s="120">
        <v>0.74640000000000006</v>
      </c>
    </row>
    <row r="51" spans="1:8">
      <c r="A51" t="s">
        <v>175</v>
      </c>
      <c r="B51" t="s">
        <v>118</v>
      </c>
      <c r="C51" t="s">
        <v>2530</v>
      </c>
      <c r="D51">
        <v>0.67400000000000004</v>
      </c>
      <c r="E51" t="s">
        <v>511</v>
      </c>
      <c r="F51" t="s">
        <v>2494</v>
      </c>
      <c r="G51" t="s">
        <v>2575</v>
      </c>
      <c r="H51" s="120">
        <v>0.67400000000000004</v>
      </c>
    </row>
    <row r="52" spans="1:8">
      <c r="A52" t="s">
        <v>633</v>
      </c>
      <c r="B52" t="s">
        <v>117</v>
      </c>
      <c r="C52" t="s">
        <v>2524</v>
      </c>
      <c r="D52">
        <v>8165</v>
      </c>
      <c r="E52" t="s">
        <v>513</v>
      </c>
      <c r="F52" t="s">
        <v>2498</v>
      </c>
      <c r="G52" t="s">
        <v>2576</v>
      </c>
      <c r="H52" s="120">
        <v>8165</v>
      </c>
    </row>
    <row r="53" spans="1:8">
      <c r="A53" t="s">
        <v>633</v>
      </c>
      <c r="B53" t="s">
        <v>117</v>
      </c>
      <c r="C53" t="s">
        <v>2526</v>
      </c>
      <c r="D53">
        <v>40.35</v>
      </c>
      <c r="E53" t="s">
        <v>513</v>
      </c>
      <c r="F53" t="s">
        <v>2502</v>
      </c>
      <c r="G53" t="s">
        <v>2577</v>
      </c>
      <c r="H53" s="120">
        <v>40.35</v>
      </c>
    </row>
    <row r="54" spans="1:8">
      <c r="A54" t="s">
        <v>633</v>
      </c>
      <c r="B54" t="s">
        <v>117</v>
      </c>
      <c r="C54" t="s">
        <v>2528</v>
      </c>
      <c r="D54">
        <v>0.7320000000000001</v>
      </c>
      <c r="E54" t="s">
        <v>513</v>
      </c>
      <c r="F54" t="s">
        <v>2528</v>
      </c>
      <c r="G54" t="s">
        <v>2578</v>
      </c>
      <c r="H54" s="120">
        <v>0.7320000000000001</v>
      </c>
    </row>
    <row r="55" spans="1:8">
      <c r="A55" t="s">
        <v>633</v>
      </c>
      <c r="B55" t="s">
        <v>117</v>
      </c>
      <c r="C55" t="s">
        <v>2530</v>
      </c>
      <c r="D55">
        <v>0.73</v>
      </c>
      <c r="E55" t="s">
        <v>513</v>
      </c>
      <c r="F55" t="s">
        <v>2494</v>
      </c>
      <c r="G55" t="s">
        <v>2579</v>
      </c>
      <c r="H55" s="120">
        <v>0.73</v>
      </c>
    </row>
    <row r="56" spans="1:8">
      <c r="A56" t="s">
        <v>633</v>
      </c>
      <c r="B56" t="s">
        <v>124</v>
      </c>
      <c r="C56" t="s">
        <v>2524</v>
      </c>
      <c r="D56">
        <v>8165</v>
      </c>
      <c r="E56" t="s">
        <v>515</v>
      </c>
      <c r="F56" t="s">
        <v>2498</v>
      </c>
      <c r="G56" t="s">
        <v>2580</v>
      </c>
      <c r="H56" s="120">
        <v>8165</v>
      </c>
    </row>
    <row r="57" spans="1:8">
      <c r="A57" t="s">
        <v>633</v>
      </c>
      <c r="B57" t="s">
        <v>124</v>
      </c>
      <c r="C57" t="s">
        <v>2526</v>
      </c>
      <c r="D57">
        <v>40.35</v>
      </c>
      <c r="E57" t="s">
        <v>515</v>
      </c>
      <c r="F57" t="s">
        <v>2502</v>
      </c>
      <c r="G57" t="s">
        <v>2581</v>
      </c>
      <c r="H57" s="120">
        <v>40.35</v>
      </c>
    </row>
    <row r="58" spans="1:8">
      <c r="A58" t="s">
        <v>633</v>
      </c>
      <c r="B58" t="s">
        <v>124</v>
      </c>
      <c r="C58" t="s">
        <v>2528</v>
      </c>
      <c r="D58">
        <v>0.73199999999999987</v>
      </c>
      <c r="E58" t="s">
        <v>515</v>
      </c>
      <c r="F58" t="s">
        <v>2528</v>
      </c>
      <c r="G58" t="s">
        <v>2582</v>
      </c>
      <c r="H58" s="120">
        <v>0.73199999999999987</v>
      </c>
    </row>
    <row r="59" spans="1:8">
      <c r="A59" t="s">
        <v>633</v>
      </c>
      <c r="B59" t="s">
        <v>124</v>
      </c>
      <c r="C59" t="s">
        <v>2530</v>
      </c>
      <c r="D59">
        <v>0.73</v>
      </c>
      <c r="E59" t="s">
        <v>515</v>
      </c>
      <c r="F59" t="s">
        <v>2494</v>
      </c>
      <c r="G59" t="s">
        <v>2583</v>
      </c>
      <c r="H59" s="120">
        <v>0.73</v>
      </c>
    </row>
    <row r="60" spans="1:8">
      <c r="A60" t="s">
        <v>633</v>
      </c>
      <c r="B60" t="s">
        <v>126</v>
      </c>
      <c r="C60" t="s">
        <v>2524</v>
      </c>
      <c r="D60">
        <v>8165</v>
      </c>
      <c r="E60" t="s">
        <v>2584</v>
      </c>
      <c r="F60" t="s">
        <v>2498</v>
      </c>
      <c r="G60" t="s">
        <v>2585</v>
      </c>
      <c r="H60" s="120">
        <v>8165</v>
      </c>
    </row>
    <row r="61" spans="1:8">
      <c r="A61" t="s">
        <v>633</v>
      </c>
      <c r="B61" t="s">
        <v>126</v>
      </c>
      <c r="C61" t="s">
        <v>2526</v>
      </c>
      <c r="D61">
        <v>40.35</v>
      </c>
      <c r="E61" t="s">
        <v>2584</v>
      </c>
      <c r="F61" t="s">
        <v>2502</v>
      </c>
      <c r="G61" t="s">
        <v>2586</v>
      </c>
      <c r="H61" s="120">
        <v>40.35</v>
      </c>
    </row>
    <row r="62" spans="1:8">
      <c r="A62" t="s">
        <v>633</v>
      </c>
      <c r="B62" t="s">
        <v>126</v>
      </c>
      <c r="C62" t="s">
        <v>2528</v>
      </c>
      <c r="D62">
        <v>0.73199999999999998</v>
      </c>
      <c r="E62" t="s">
        <v>2584</v>
      </c>
      <c r="F62" t="s">
        <v>2528</v>
      </c>
      <c r="G62" t="s">
        <v>2587</v>
      </c>
      <c r="H62" s="120">
        <v>0.73199999999999998</v>
      </c>
    </row>
    <row r="63" spans="1:8">
      <c r="A63" t="s">
        <v>633</v>
      </c>
      <c r="B63" t="s">
        <v>126</v>
      </c>
      <c r="C63" t="s">
        <v>2530</v>
      </c>
      <c r="D63">
        <v>0.73</v>
      </c>
      <c r="E63" t="s">
        <v>2584</v>
      </c>
      <c r="F63" t="s">
        <v>2494</v>
      </c>
      <c r="G63" t="s">
        <v>2588</v>
      </c>
      <c r="H63" s="120">
        <v>0.73</v>
      </c>
    </row>
    <row r="64" spans="1:8">
      <c r="A64" t="s">
        <v>188</v>
      </c>
      <c r="B64" t="s">
        <v>123</v>
      </c>
      <c r="C64" t="s">
        <v>2524</v>
      </c>
      <c r="D64">
        <v>7433</v>
      </c>
      <c r="E64" t="s">
        <v>516</v>
      </c>
      <c r="F64" t="s">
        <v>2498</v>
      </c>
      <c r="G64" t="s">
        <v>2589</v>
      </c>
      <c r="H64" s="120">
        <v>7433</v>
      </c>
    </row>
    <row r="65" spans="1:8">
      <c r="A65" t="s">
        <v>188</v>
      </c>
      <c r="B65" t="s">
        <v>123</v>
      </c>
      <c r="C65" t="s">
        <v>2526</v>
      </c>
      <c r="D65">
        <v>17.71</v>
      </c>
      <c r="E65" t="s">
        <v>516</v>
      </c>
      <c r="F65" t="s">
        <v>2502</v>
      </c>
      <c r="G65" t="s">
        <v>2590</v>
      </c>
      <c r="H65" s="120">
        <v>17.71</v>
      </c>
    </row>
    <row r="66" spans="1:8">
      <c r="A66" t="s">
        <v>188</v>
      </c>
      <c r="B66" t="s">
        <v>123</v>
      </c>
      <c r="C66" t="s">
        <v>2528</v>
      </c>
      <c r="D66">
        <v>0.66400000000000003</v>
      </c>
      <c r="E66" t="s">
        <v>516</v>
      </c>
      <c r="F66" t="s">
        <v>2528</v>
      </c>
      <c r="G66" t="s">
        <v>2591</v>
      </c>
      <c r="H66" s="120">
        <v>0.66400000000000003</v>
      </c>
    </row>
    <row r="67" spans="1:8">
      <c r="A67" t="s">
        <v>188</v>
      </c>
      <c r="B67" t="s">
        <v>123</v>
      </c>
      <c r="C67" t="s">
        <v>2530</v>
      </c>
      <c r="D67">
        <v>0.92</v>
      </c>
      <c r="E67" t="s">
        <v>516</v>
      </c>
      <c r="F67" t="s">
        <v>2494</v>
      </c>
      <c r="G67" t="s">
        <v>2592</v>
      </c>
      <c r="H67" s="120">
        <v>0.92</v>
      </c>
    </row>
    <row r="68" spans="1:8">
      <c r="A68" t="s">
        <v>142</v>
      </c>
      <c r="B68" t="s">
        <v>116</v>
      </c>
      <c r="C68" t="s">
        <v>2524</v>
      </c>
      <c r="D68">
        <v>8165</v>
      </c>
      <c r="E68" t="s">
        <v>517</v>
      </c>
      <c r="F68" t="s">
        <v>2498</v>
      </c>
      <c r="G68" t="s">
        <v>2593</v>
      </c>
      <c r="H68" s="120">
        <v>8165</v>
      </c>
    </row>
    <row r="69" spans="1:8">
      <c r="A69" t="s">
        <v>142</v>
      </c>
      <c r="B69" t="s">
        <v>116</v>
      </c>
      <c r="C69" t="s">
        <v>2526</v>
      </c>
      <c r="D69">
        <v>40.35</v>
      </c>
      <c r="E69" t="s">
        <v>517</v>
      </c>
      <c r="F69" t="s">
        <v>2502</v>
      </c>
      <c r="G69" t="s">
        <v>2594</v>
      </c>
      <c r="H69" s="120">
        <v>40.35</v>
      </c>
    </row>
    <row r="70" spans="1:8">
      <c r="A70" t="s">
        <v>142</v>
      </c>
      <c r="B70" t="s">
        <v>116</v>
      </c>
      <c r="C70" t="s">
        <v>2528</v>
      </c>
      <c r="D70">
        <v>0.73199999999999998</v>
      </c>
      <c r="E70" t="s">
        <v>517</v>
      </c>
      <c r="F70" t="s">
        <v>2528</v>
      </c>
      <c r="G70" t="s">
        <v>2595</v>
      </c>
      <c r="H70" s="120">
        <v>0.73199999999999998</v>
      </c>
    </row>
    <row r="71" spans="1:8">
      <c r="A71" t="s">
        <v>142</v>
      </c>
      <c r="B71" t="s">
        <v>116</v>
      </c>
      <c r="C71" t="s">
        <v>2530</v>
      </c>
      <c r="D71">
        <v>0.73</v>
      </c>
      <c r="E71" t="s">
        <v>517</v>
      </c>
      <c r="F71" t="s">
        <v>2494</v>
      </c>
      <c r="G71" t="s">
        <v>2596</v>
      </c>
      <c r="H71" s="120">
        <v>0.73</v>
      </c>
    </row>
    <row r="72" spans="1:8">
      <c r="A72" t="s">
        <v>130</v>
      </c>
      <c r="B72" t="s">
        <v>114</v>
      </c>
      <c r="C72" t="s">
        <v>2524</v>
      </c>
      <c r="D72">
        <v>8165</v>
      </c>
      <c r="E72" t="s">
        <v>518</v>
      </c>
      <c r="F72" t="s">
        <v>2498</v>
      </c>
      <c r="G72" t="s">
        <v>2597</v>
      </c>
      <c r="H72" s="120">
        <v>8165</v>
      </c>
    </row>
    <row r="73" spans="1:8">
      <c r="A73" t="s">
        <v>130</v>
      </c>
      <c r="B73" t="s">
        <v>114</v>
      </c>
      <c r="C73" t="s">
        <v>2526</v>
      </c>
      <c r="D73">
        <v>40.35</v>
      </c>
      <c r="E73" t="s">
        <v>518</v>
      </c>
      <c r="F73" t="s">
        <v>2502</v>
      </c>
      <c r="G73" t="s">
        <v>2598</v>
      </c>
      <c r="H73" s="120">
        <v>40.35</v>
      </c>
    </row>
    <row r="74" spans="1:8">
      <c r="A74" t="s">
        <v>130</v>
      </c>
      <c r="B74" t="s">
        <v>114</v>
      </c>
      <c r="C74" t="s">
        <v>2528</v>
      </c>
      <c r="D74">
        <v>0.73199999999999998</v>
      </c>
      <c r="E74" t="s">
        <v>518</v>
      </c>
      <c r="F74" t="s">
        <v>2528</v>
      </c>
      <c r="G74" t="s">
        <v>2599</v>
      </c>
      <c r="H74" s="120">
        <v>0.73199999999999998</v>
      </c>
    </row>
    <row r="75" spans="1:8">
      <c r="A75" t="s">
        <v>130</v>
      </c>
      <c r="B75" t="s">
        <v>114</v>
      </c>
      <c r="C75" t="s">
        <v>2530</v>
      </c>
      <c r="D75">
        <v>0.73</v>
      </c>
      <c r="E75" t="s">
        <v>518</v>
      </c>
      <c r="F75" t="s">
        <v>2494</v>
      </c>
      <c r="G75" t="s">
        <v>2600</v>
      </c>
      <c r="H75" s="120">
        <v>0.73</v>
      </c>
    </row>
    <row r="76" spans="1:8">
      <c r="A76" t="s">
        <v>634</v>
      </c>
      <c r="B76" t="s">
        <v>81</v>
      </c>
      <c r="C76" t="s">
        <v>2524</v>
      </c>
      <c r="D76">
        <v>7433</v>
      </c>
      <c r="E76" t="s">
        <v>520</v>
      </c>
      <c r="F76" t="s">
        <v>2498</v>
      </c>
      <c r="G76" t="s">
        <v>2601</v>
      </c>
      <c r="H76" s="120">
        <v>7433</v>
      </c>
    </row>
    <row r="77" spans="1:8">
      <c r="A77" t="s">
        <v>634</v>
      </c>
      <c r="B77" t="s">
        <v>81</v>
      </c>
      <c r="C77" t="s">
        <v>2526</v>
      </c>
      <c r="D77">
        <v>17.709999999999997</v>
      </c>
      <c r="E77" t="s">
        <v>520</v>
      </c>
      <c r="F77" t="s">
        <v>2502</v>
      </c>
      <c r="G77" t="s">
        <v>2602</v>
      </c>
      <c r="H77" s="120">
        <v>17.709999999999997</v>
      </c>
    </row>
    <row r="78" spans="1:8">
      <c r="A78" t="s">
        <v>634</v>
      </c>
      <c r="B78" t="s">
        <v>81</v>
      </c>
      <c r="C78" t="s">
        <v>2528</v>
      </c>
      <c r="D78">
        <v>0.66399999999999981</v>
      </c>
      <c r="E78" t="s">
        <v>520</v>
      </c>
      <c r="F78" t="s">
        <v>2528</v>
      </c>
      <c r="G78" t="s">
        <v>2603</v>
      </c>
      <c r="H78" s="120">
        <v>0.66399999999999981</v>
      </c>
    </row>
    <row r="79" spans="1:8">
      <c r="A79" t="s">
        <v>634</v>
      </c>
      <c r="B79" t="s">
        <v>81</v>
      </c>
      <c r="C79" t="s">
        <v>2530</v>
      </c>
      <c r="D79">
        <v>0.92000000000000048</v>
      </c>
      <c r="E79" t="s">
        <v>520</v>
      </c>
      <c r="F79" t="s">
        <v>2494</v>
      </c>
      <c r="G79" t="s">
        <v>2604</v>
      </c>
      <c r="H79" s="120">
        <v>0.92000000000000048</v>
      </c>
    </row>
    <row r="80" spans="1:8">
      <c r="A80" t="s">
        <v>634</v>
      </c>
      <c r="B80" t="s">
        <v>126</v>
      </c>
      <c r="C80" t="s">
        <v>2524</v>
      </c>
      <c r="D80">
        <v>7433</v>
      </c>
      <c r="E80" t="s">
        <v>522</v>
      </c>
      <c r="F80" t="s">
        <v>2498</v>
      </c>
      <c r="G80" t="s">
        <v>2605</v>
      </c>
      <c r="H80" s="120">
        <v>7433</v>
      </c>
    </row>
    <row r="81" spans="1:8">
      <c r="A81" t="s">
        <v>634</v>
      </c>
      <c r="B81" t="s">
        <v>126</v>
      </c>
      <c r="C81" t="s">
        <v>2526</v>
      </c>
      <c r="D81">
        <v>17.71</v>
      </c>
      <c r="E81" t="s">
        <v>522</v>
      </c>
      <c r="F81" t="s">
        <v>2502</v>
      </c>
      <c r="G81" t="s">
        <v>2606</v>
      </c>
      <c r="H81" s="120">
        <v>17.71</v>
      </c>
    </row>
    <row r="82" spans="1:8">
      <c r="A82" t="s">
        <v>634</v>
      </c>
      <c r="B82" t="s">
        <v>126</v>
      </c>
      <c r="C82" t="s">
        <v>2528</v>
      </c>
      <c r="D82">
        <v>0.66400000000000003</v>
      </c>
      <c r="E82" t="s">
        <v>522</v>
      </c>
      <c r="F82" t="s">
        <v>2528</v>
      </c>
      <c r="G82" t="s">
        <v>2607</v>
      </c>
      <c r="H82" s="120">
        <v>0.66400000000000003</v>
      </c>
    </row>
    <row r="83" spans="1:8">
      <c r="A83" t="s">
        <v>634</v>
      </c>
      <c r="B83" t="s">
        <v>126</v>
      </c>
      <c r="C83" t="s">
        <v>2530</v>
      </c>
      <c r="D83">
        <v>0.92</v>
      </c>
      <c r="E83" t="s">
        <v>522</v>
      </c>
      <c r="F83" t="s">
        <v>2494</v>
      </c>
      <c r="G83" t="s">
        <v>2608</v>
      </c>
      <c r="H83" s="120">
        <v>0.92</v>
      </c>
    </row>
    <row r="84" spans="1:8">
      <c r="A84" t="s">
        <v>158</v>
      </c>
      <c r="B84" t="s">
        <v>81</v>
      </c>
      <c r="C84" t="s">
        <v>2524</v>
      </c>
      <c r="D84">
        <v>8165</v>
      </c>
      <c r="E84" t="s">
        <v>523</v>
      </c>
      <c r="F84" t="s">
        <v>2498</v>
      </c>
      <c r="G84" t="s">
        <v>2609</v>
      </c>
      <c r="H84" s="120">
        <v>8165</v>
      </c>
    </row>
    <row r="85" spans="1:8">
      <c r="A85" t="s">
        <v>158</v>
      </c>
      <c r="B85" t="s">
        <v>81</v>
      </c>
      <c r="C85" t="s">
        <v>2526</v>
      </c>
      <c r="D85">
        <v>40.35</v>
      </c>
      <c r="E85" t="s">
        <v>523</v>
      </c>
      <c r="F85" t="s">
        <v>2502</v>
      </c>
      <c r="G85" t="s">
        <v>2610</v>
      </c>
      <c r="H85" s="120">
        <v>40.35</v>
      </c>
    </row>
    <row r="86" spans="1:8">
      <c r="A86" t="s">
        <v>158</v>
      </c>
      <c r="B86" t="s">
        <v>81</v>
      </c>
      <c r="C86" t="s">
        <v>2528</v>
      </c>
      <c r="D86">
        <v>0.73199999999999998</v>
      </c>
      <c r="E86" t="s">
        <v>523</v>
      </c>
      <c r="F86" t="s">
        <v>2528</v>
      </c>
      <c r="G86" t="s">
        <v>2611</v>
      </c>
      <c r="H86" s="120">
        <v>0.73199999999999998</v>
      </c>
    </row>
    <row r="87" spans="1:8">
      <c r="A87" t="s">
        <v>158</v>
      </c>
      <c r="B87" t="s">
        <v>81</v>
      </c>
      <c r="C87" t="s">
        <v>2530</v>
      </c>
      <c r="D87">
        <v>0.73</v>
      </c>
      <c r="E87" t="s">
        <v>523</v>
      </c>
      <c r="F87" t="s">
        <v>2494</v>
      </c>
      <c r="G87" t="s">
        <v>2612</v>
      </c>
      <c r="H87" s="120">
        <v>0.73</v>
      </c>
    </row>
    <row r="88" spans="1:8">
      <c r="A88" t="s">
        <v>171</v>
      </c>
      <c r="B88" t="s">
        <v>117</v>
      </c>
      <c r="C88" t="s">
        <v>2524</v>
      </c>
      <c r="D88">
        <v>8165</v>
      </c>
      <c r="E88" t="s">
        <v>524</v>
      </c>
      <c r="F88" t="s">
        <v>2498</v>
      </c>
      <c r="G88" t="s">
        <v>2613</v>
      </c>
      <c r="H88" s="120">
        <v>8165</v>
      </c>
    </row>
    <row r="89" spans="1:8">
      <c r="A89" t="s">
        <v>171</v>
      </c>
      <c r="B89" t="s">
        <v>117</v>
      </c>
      <c r="C89" t="s">
        <v>2526</v>
      </c>
      <c r="D89">
        <v>40.35</v>
      </c>
      <c r="E89" t="s">
        <v>524</v>
      </c>
      <c r="F89" t="s">
        <v>2502</v>
      </c>
      <c r="G89" t="s">
        <v>2614</v>
      </c>
      <c r="H89" s="120">
        <v>40.35</v>
      </c>
    </row>
    <row r="90" spans="1:8">
      <c r="A90" t="s">
        <v>171</v>
      </c>
      <c r="B90" t="s">
        <v>117</v>
      </c>
      <c r="C90" t="s">
        <v>2528</v>
      </c>
      <c r="D90">
        <v>0.73199999999999987</v>
      </c>
      <c r="E90" t="s">
        <v>524</v>
      </c>
      <c r="F90" t="s">
        <v>2528</v>
      </c>
      <c r="G90" t="s">
        <v>2615</v>
      </c>
      <c r="H90" s="120">
        <v>0.73199999999999987</v>
      </c>
    </row>
    <row r="91" spans="1:8">
      <c r="A91" t="s">
        <v>171</v>
      </c>
      <c r="B91" t="s">
        <v>117</v>
      </c>
      <c r="C91" t="s">
        <v>2530</v>
      </c>
      <c r="D91">
        <v>0.73</v>
      </c>
      <c r="E91" t="s">
        <v>524</v>
      </c>
      <c r="F91" t="s">
        <v>2494</v>
      </c>
      <c r="G91" t="s">
        <v>2616</v>
      </c>
      <c r="H91" s="120">
        <v>0.73</v>
      </c>
    </row>
    <row r="92" spans="1:8">
      <c r="A92" t="s">
        <v>171</v>
      </c>
      <c r="B92" t="s">
        <v>122</v>
      </c>
      <c r="C92" t="s">
        <v>2524</v>
      </c>
      <c r="D92">
        <v>8165</v>
      </c>
      <c r="E92" t="s">
        <v>525</v>
      </c>
      <c r="F92" t="s">
        <v>2498</v>
      </c>
      <c r="G92" t="s">
        <v>2617</v>
      </c>
      <c r="H92" s="120">
        <v>8165</v>
      </c>
    </row>
    <row r="93" spans="1:8">
      <c r="A93" t="s">
        <v>171</v>
      </c>
      <c r="B93" t="s">
        <v>122</v>
      </c>
      <c r="C93" t="s">
        <v>2526</v>
      </c>
      <c r="D93">
        <v>40.350000000000009</v>
      </c>
      <c r="E93" t="s">
        <v>525</v>
      </c>
      <c r="F93" t="s">
        <v>2502</v>
      </c>
      <c r="G93" t="s">
        <v>2618</v>
      </c>
      <c r="H93" s="120">
        <v>40.350000000000009</v>
      </c>
    </row>
    <row r="94" spans="1:8">
      <c r="A94" t="s">
        <v>171</v>
      </c>
      <c r="B94" t="s">
        <v>122</v>
      </c>
      <c r="C94" t="s">
        <v>2528</v>
      </c>
      <c r="D94">
        <v>0.7320000000000001</v>
      </c>
      <c r="E94" t="s">
        <v>525</v>
      </c>
      <c r="F94" t="s">
        <v>2528</v>
      </c>
      <c r="G94" t="s">
        <v>2619</v>
      </c>
      <c r="H94" s="120">
        <v>0.7320000000000001</v>
      </c>
    </row>
    <row r="95" spans="1:8">
      <c r="A95" t="s">
        <v>171</v>
      </c>
      <c r="B95" t="s">
        <v>122</v>
      </c>
      <c r="C95" t="s">
        <v>2530</v>
      </c>
      <c r="D95">
        <v>0.73000000000000009</v>
      </c>
      <c r="E95" t="s">
        <v>525</v>
      </c>
      <c r="F95" t="s">
        <v>2494</v>
      </c>
      <c r="G95" t="s">
        <v>2620</v>
      </c>
      <c r="H95" s="120">
        <v>0.73000000000000009</v>
      </c>
    </row>
    <row r="96" spans="1:8">
      <c r="A96" t="s">
        <v>171</v>
      </c>
      <c r="B96" t="s">
        <v>125</v>
      </c>
      <c r="C96" t="s">
        <v>2524</v>
      </c>
      <c r="D96">
        <v>8165</v>
      </c>
      <c r="E96" t="s">
        <v>526</v>
      </c>
      <c r="F96" t="s">
        <v>2498</v>
      </c>
      <c r="G96" t="s">
        <v>2621</v>
      </c>
      <c r="H96" s="120">
        <v>8165</v>
      </c>
    </row>
    <row r="97" spans="1:8">
      <c r="A97" t="s">
        <v>171</v>
      </c>
      <c r="B97" t="s">
        <v>125</v>
      </c>
      <c r="C97" t="s">
        <v>2526</v>
      </c>
      <c r="D97">
        <v>40.350000000000009</v>
      </c>
      <c r="E97" t="s">
        <v>526</v>
      </c>
      <c r="F97" t="s">
        <v>2502</v>
      </c>
      <c r="G97" t="s">
        <v>2622</v>
      </c>
      <c r="H97" s="120">
        <v>40.350000000000009</v>
      </c>
    </row>
    <row r="98" spans="1:8">
      <c r="A98" t="s">
        <v>171</v>
      </c>
      <c r="B98" t="s">
        <v>125</v>
      </c>
      <c r="C98" t="s">
        <v>2528</v>
      </c>
      <c r="D98">
        <v>0.73199999999999987</v>
      </c>
      <c r="E98" t="s">
        <v>526</v>
      </c>
      <c r="F98" t="s">
        <v>2528</v>
      </c>
      <c r="G98" t="s">
        <v>2623</v>
      </c>
      <c r="H98" s="120">
        <v>0.73199999999999987</v>
      </c>
    </row>
    <row r="99" spans="1:8">
      <c r="A99" t="s">
        <v>171</v>
      </c>
      <c r="B99" t="s">
        <v>125</v>
      </c>
      <c r="C99" t="s">
        <v>2530</v>
      </c>
      <c r="D99">
        <v>0.7300000000000002</v>
      </c>
      <c r="E99" t="s">
        <v>526</v>
      </c>
      <c r="F99" t="s">
        <v>2494</v>
      </c>
      <c r="G99" t="s">
        <v>2624</v>
      </c>
      <c r="H99" s="120">
        <v>0.7300000000000002</v>
      </c>
    </row>
    <row r="100" spans="1:8">
      <c r="A100" t="s">
        <v>143</v>
      </c>
      <c r="B100" t="s">
        <v>116</v>
      </c>
      <c r="C100" t="s">
        <v>2524</v>
      </c>
      <c r="D100">
        <v>8165</v>
      </c>
      <c r="E100" t="s">
        <v>527</v>
      </c>
      <c r="F100" t="s">
        <v>2498</v>
      </c>
      <c r="G100" t="s">
        <v>2625</v>
      </c>
      <c r="H100" s="120">
        <v>8165</v>
      </c>
    </row>
    <row r="101" spans="1:8">
      <c r="A101" t="s">
        <v>143</v>
      </c>
      <c r="B101" t="s">
        <v>116</v>
      </c>
      <c r="C101" t="s">
        <v>2526</v>
      </c>
      <c r="D101">
        <v>40.35</v>
      </c>
      <c r="E101" t="s">
        <v>527</v>
      </c>
      <c r="F101" t="s">
        <v>2502</v>
      </c>
      <c r="G101" t="s">
        <v>2626</v>
      </c>
      <c r="H101" s="120">
        <v>40.35</v>
      </c>
    </row>
    <row r="102" spans="1:8">
      <c r="A102" t="s">
        <v>143</v>
      </c>
      <c r="B102" t="s">
        <v>116</v>
      </c>
      <c r="C102" t="s">
        <v>2528</v>
      </c>
      <c r="D102">
        <v>0.73199999999999998</v>
      </c>
      <c r="E102" t="s">
        <v>527</v>
      </c>
      <c r="F102" t="s">
        <v>2528</v>
      </c>
      <c r="G102" t="s">
        <v>2627</v>
      </c>
      <c r="H102" s="120">
        <v>0.73199999999999998</v>
      </c>
    </row>
    <row r="103" spans="1:8">
      <c r="A103" t="s">
        <v>143</v>
      </c>
      <c r="B103" t="s">
        <v>116</v>
      </c>
      <c r="C103" t="s">
        <v>2530</v>
      </c>
      <c r="D103">
        <v>0.73</v>
      </c>
      <c r="E103" t="s">
        <v>527</v>
      </c>
      <c r="F103" t="s">
        <v>2494</v>
      </c>
      <c r="G103" t="s">
        <v>2628</v>
      </c>
      <c r="H103" s="120">
        <v>0.73</v>
      </c>
    </row>
    <row r="104" spans="1:8">
      <c r="A104" t="s">
        <v>181</v>
      </c>
      <c r="B104" t="s">
        <v>120</v>
      </c>
      <c r="C104" t="s">
        <v>2524</v>
      </c>
      <c r="D104">
        <v>8165</v>
      </c>
      <c r="E104" t="s">
        <v>528</v>
      </c>
      <c r="F104" t="s">
        <v>2498</v>
      </c>
      <c r="G104" t="s">
        <v>2629</v>
      </c>
      <c r="H104" s="120">
        <v>8165</v>
      </c>
    </row>
    <row r="105" spans="1:8">
      <c r="A105" t="s">
        <v>181</v>
      </c>
      <c r="B105" t="s">
        <v>120</v>
      </c>
      <c r="C105" t="s">
        <v>2526</v>
      </c>
      <c r="D105">
        <v>40.35</v>
      </c>
      <c r="E105" t="s">
        <v>528</v>
      </c>
      <c r="F105" t="s">
        <v>2502</v>
      </c>
      <c r="G105" t="s">
        <v>2630</v>
      </c>
      <c r="H105" s="120">
        <v>40.35</v>
      </c>
    </row>
    <row r="106" spans="1:8">
      <c r="A106" t="s">
        <v>181</v>
      </c>
      <c r="B106" t="s">
        <v>120</v>
      </c>
      <c r="C106" t="s">
        <v>2528</v>
      </c>
      <c r="D106">
        <v>0.73199999999999987</v>
      </c>
      <c r="E106" t="s">
        <v>528</v>
      </c>
      <c r="F106" t="s">
        <v>2528</v>
      </c>
      <c r="G106" t="s">
        <v>2631</v>
      </c>
      <c r="H106" s="120">
        <v>0.73199999999999987</v>
      </c>
    </row>
    <row r="107" spans="1:8">
      <c r="A107" t="s">
        <v>181</v>
      </c>
      <c r="B107" t="s">
        <v>120</v>
      </c>
      <c r="C107" t="s">
        <v>2530</v>
      </c>
      <c r="D107">
        <v>0.73</v>
      </c>
      <c r="E107" t="s">
        <v>528</v>
      </c>
      <c r="F107" t="s">
        <v>2494</v>
      </c>
      <c r="G107" t="s">
        <v>2632</v>
      </c>
      <c r="H107" s="120">
        <v>0.73</v>
      </c>
    </row>
    <row r="108" spans="1:8">
      <c r="A108" t="s">
        <v>144</v>
      </c>
      <c r="B108" t="s">
        <v>116</v>
      </c>
      <c r="C108" t="s">
        <v>2524</v>
      </c>
      <c r="D108">
        <v>8165</v>
      </c>
      <c r="E108" t="s">
        <v>529</v>
      </c>
      <c r="F108" t="s">
        <v>2498</v>
      </c>
      <c r="G108" t="s">
        <v>2633</v>
      </c>
      <c r="H108" s="120">
        <v>8165</v>
      </c>
    </row>
    <row r="109" spans="1:8">
      <c r="A109" t="s">
        <v>144</v>
      </c>
      <c r="B109" t="s">
        <v>116</v>
      </c>
      <c r="C109" t="s">
        <v>2526</v>
      </c>
      <c r="D109">
        <v>40.35</v>
      </c>
      <c r="E109" t="s">
        <v>529</v>
      </c>
      <c r="F109" t="s">
        <v>2502</v>
      </c>
      <c r="G109" t="s">
        <v>2634</v>
      </c>
      <c r="H109" s="120">
        <v>40.35</v>
      </c>
    </row>
    <row r="110" spans="1:8">
      <c r="A110" t="s">
        <v>144</v>
      </c>
      <c r="B110" t="s">
        <v>116</v>
      </c>
      <c r="C110" t="s">
        <v>2528</v>
      </c>
      <c r="D110">
        <v>0.73199999999999998</v>
      </c>
      <c r="E110" t="s">
        <v>529</v>
      </c>
      <c r="F110" t="s">
        <v>2528</v>
      </c>
      <c r="G110" t="s">
        <v>2635</v>
      </c>
      <c r="H110" s="120">
        <v>0.73199999999999998</v>
      </c>
    </row>
    <row r="111" spans="1:8">
      <c r="A111" t="s">
        <v>144</v>
      </c>
      <c r="B111" t="s">
        <v>116</v>
      </c>
      <c r="C111" t="s">
        <v>2530</v>
      </c>
      <c r="D111">
        <v>0.73</v>
      </c>
      <c r="E111" t="s">
        <v>529</v>
      </c>
      <c r="F111" t="s">
        <v>2494</v>
      </c>
      <c r="G111" t="s">
        <v>2636</v>
      </c>
      <c r="H111" s="120">
        <v>0.73</v>
      </c>
    </row>
    <row r="112" spans="1:8">
      <c r="A112" t="s">
        <v>144</v>
      </c>
      <c r="B112" t="s">
        <v>117</v>
      </c>
      <c r="C112" t="s">
        <v>2524</v>
      </c>
      <c r="D112">
        <v>8165</v>
      </c>
      <c r="E112" t="s">
        <v>530</v>
      </c>
      <c r="F112" t="s">
        <v>2498</v>
      </c>
      <c r="G112" t="s">
        <v>2637</v>
      </c>
      <c r="H112" s="120">
        <v>8165</v>
      </c>
    </row>
    <row r="113" spans="1:8">
      <c r="A113" t="s">
        <v>144</v>
      </c>
      <c r="B113" t="s">
        <v>117</v>
      </c>
      <c r="C113" t="s">
        <v>2526</v>
      </c>
      <c r="D113">
        <v>40.35</v>
      </c>
      <c r="E113" t="s">
        <v>530</v>
      </c>
      <c r="F113" t="s">
        <v>2502</v>
      </c>
      <c r="G113" t="s">
        <v>2638</v>
      </c>
      <c r="H113" s="120">
        <v>40.35</v>
      </c>
    </row>
    <row r="114" spans="1:8">
      <c r="A114" t="s">
        <v>144</v>
      </c>
      <c r="B114" t="s">
        <v>117</v>
      </c>
      <c r="C114" t="s">
        <v>2528</v>
      </c>
      <c r="D114">
        <v>0.73199999999999987</v>
      </c>
      <c r="E114" t="s">
        <v>530</v>
      </c>
      <c r="F114" t="s">
        <v>2528</v>
      </c>
      <c r="G114" t="s">
        <v>2639</v>
      </c>
      <c r="H114" s="120">
        <v>0.73199999999999987</v>
      </c>
    </row>
    <row r="115" spans="1:8">
      <c r="A115" t="s">
        <v>144</v>
      </c>
      <c r="B115" t="s">
        <v>117</v>
      </c>
      <c r="C115" t="s">
        <v>2530</v>
      </c>
      <c r="D115">
        <v>0.73</v>
      </c>
      <c r="E115" t="s">
        <v>530</v>
      </c>
      <c r="F115" t="s">
        <v>2494</v>
      </c>
      <c r="G115" t="s">
        <v>2640</v>
      </c>
      <c r="H115" s="120">
        <v>0.73</v>
      </c>
    </row>
    <row r="116" spans="1:8">
      <c r="A116" t="s">
        <v>144</v>
      </c>
      <c r="B116" t="s">
        <v>121</v>
      </c>
      <c r="C116" t="s">
        <v>2524</v>
      </c>
      <c r="D116">
        <v>120</v>
      </c>
      <c r="E116" t="s">
        <v>531</v>
      </c>
      <c r="F116" t="s">
        <v>2498</v>
      </c>
      <c r="G116" t="s">
        <v>2641</v>
      </c>
      <c r="H116" s="120">
        <v>120</v>
      </c>
    </row>
    <row r="117" spans="1:8">
      <c r="A117" t="s">
        <v>144</v>
      </c>
      <c r="B117" t="s">
        <v>121</v>
      </c>
      <c r="C117" t="s">
        <v>2526</v>
      </c>
      <c r="D117">
        <v>20</v>
      </c>
      <c r="E117" t="s">
        <v>531</v>
      </c>
      <c r="F117" t="s">
        <v>2502</v>
      </c>
      <c r="G117" t="s">
        <v>2642</v>
      </c>
      <c r="H117" s="120">
        <v>20</v>
      </c>
    </row>
    <row r="118" spans="1:8">
      <c r="A118" t="s">
        <v>144</v>
      </c>
      <c r="B118" t="s">
        <v>121</v>
      </c>
      <c r="C118" t="s">
        <v>2528</v>
      </c>
      <c r="D118">
        <v>0.73199999999999998</v>
      </c>
      <c r="E118" t="s">
        <v>531</v>
      </c>
      <c r="F118" t="s">
        <v>2528</v>
      </c>
      <c r="G118" t="s">
        <v>2643</v>
      </c>
      <c r="H118" s="120">
        <v>0.73199999999999998</v>
      </c>
    </row>
    <row r="119" spans="1:8">
      <c r="A119" t="s">
        <v>144</v>
      </c>
      <c r="B119" t="s">
        <v>121</v>
      </c>
      <c r="C119" t="s">
        <v>2530</v>
      </c>
      <c r="D119">
        <v>0.87096769999999968</v>
      </c>
      <c r="E119" t="s">
        <v>531</v>
      </c>
      <c r="F119" t="s">
        <v>2494</v>
      </c>
      <c r="G119" t="s">
        <v>2644</v>
      </c>
      <c r="H119" s="120">
        <v>0.87096769999999968</v>
      </c>
    </row>
    <row r="120" spans="1:8">
      <c r="A120" t="s">
        <v>144</v>
      </c>
      <c r="B120" t="s">
        <v>124</v>
      </c>
      <c r="C120" t="s">
        <v>2524</v>
      </c>
      <c r="D120">
        <v>8165</v>
      </c>
      <c r="E120" t="s">
        <v>532</v>
      </c>
      <c r="F120" t="s">
        <v>2498</v>
      </c>
      <c r="G120" t="s">
        <v>2645</v>
      </c>
      <c r="H120" s="120">
        <v>8165</v>
      </c>
    </row>
    <row r="121" spans="1:8">
      <c r="A121" t="s">
        <v>144</v>
      </c>
      <c r="B121" t="s">
        <v>124</v>
      </c>
      <c r="C121" t="s">
        <v>2526</v>
      </c>
      <c r="D121">
        <v>40.35</v>
      </c>
      <c r="E121" t="s">
        <v>532</v>
      </c>
      <c r="F121" t="s">
        <v>2502</v>
      </c>
      <c r="G121" t="s">
        <v>2646</v>
      </c>
      <c r="H121" s="120">
        <v>40.35</v>
      </c>
    </row>
    <row r="122" spans="1:8">
      <c r="A122" t="s">
        <v>144</v>
      </c>
      <c r="B122" t="s">
        <v>124</v>
      </c>
      <c r="C122" t="s">
        <v>2528</v>
      </c>
      <c r="D122">
        <v>0.73199999999999998</v>
      </c>
      <c r="E122" t="s">
        <v>532</v>
      </c>
      <c r="F122" t="s">
        <v>2528</v>
      </c>
      <c r="G122" t="s">
        <v>2647</v>
      </c>
      <c r="H122" s="120">
        <v>0.73199999999999998</v>
      </c>
    </row>
    <row r="123" spans="1:8">
      <c r="A123" t="s">
        <v>144</v>
      </c>
      <c r="B123" t="s">
        <v>124</v>
      </c>
      <c r="C123" t="s">
        <v>2530</v>
      </c>
      <c r="D123">
        <v>0.73</v>
      </c>
      <c r="E123" t="s">
        <v>532</v>
      </c>
      <c r="F123" t="s">
        <v>2494</v>
      </c>
      <c r="G123" t="s">
        <v>2648</v>
      </c>
      <c r="H123" s="120">
        <v>0.73</v>
      </c>
    </row>
    <row r="124" spans="1:8">
      <c r="A124" t="s">
        <v>635</v>
      </c>
      <c r="B124" t="s">
        <v>81</v>
      </c>
      <c r="C124" t="s">
        <v>2524</v>
      </c>
      <c r="D124">
        <v>8165</v>
      </c>
      <c r="E124" t="s">
        <v>534</v>
      </c>
      <c r="F124" t="s">
        <v>2498</v>
      </c>
      <c r="G124" t="s">
        <v>2649</v>
      </c>
      <c r="H124" s="120">
        <v>8165</v>
      </c>
    </row>
    <row r="125" spans="1:8">
      <c r="A125" t="s">
        <v>635</v>
      </c>
      <c r="B125" t="s">
        <v>81</v>
      </c>
      <c r="C125" t="s">
        <v>2526</v>
      </c>
      <c r="D125">
        <v>40.35</v>
      </c>
      <c r="E125" t="s">
        <v>534</v>
      </c>
      <c r="F125" t="s">
        <v>2502</v>
      </c>
      <c r="G125" t="s">
        <v>2650</v>
      </c>
      <c r="H125" s="120">
        <v>40.35</v>
      </c>
    </row>
    <row r="126" spans="1:8">
      <c r="A126" t="s">
        <v>635</v>
      </c>
      <c r="B126" t="s">
        <v>81</v>
      </c>
      <c r="C126" t="s">
        <v>2528</v>
      </c>
      <c r="D126">
        <v>0.73199999999999998</v>
      </c>
      <c r="E126" t="s">
        <v>534</v>
      </c>
      <c r="F126" t="s">
        <v>2528</v>
      </c>
      <c r="G126" t="s">
        <v>2651</v>
      </c>
      <c r="H126" s="120">
        <v>0.73199999999999998</v>
      </c>
    </row>
    <row r="127" spans="1:8">
      <c r="A127" t="s">
        <v>635</v>
      </c>
      <c r="B127" t="s">
        <v>81</v>
      </c>
      <c r="C127" t="s">
        <v>2530</v>
      </c>
      <c r="D127">
        <v>0.73</v>
      </c>
      <c r="E127" t="s">
        <v>534</v>
      </c>
      <c r="F127" t="s">
        <v>2494</v>
      </c>
      <c r="G127" t="s">
        <v>2652</v>
      </c>
      <c r="H127" s="120">
        <v>0.73</v>
      </c>
    </row>
    <row r="128" spans="1:8">
      <c r="A128" t="s">
        <v>635</v>
      </c>
      <c r="B128" t="s">
        <v>126</v>
      </c>
      <c r="C128" t="s">
        <v>2524</v>
      </c>
      <c r="D128">
        <v>8165</v>
      </c>
      <c r="E128" t="s">
        <v>536</v>
      </c>
      <c r="F128" t="s">
        <v>2498</v>
      </c>
      <c r="G128" t="s">
        <v>2653</v>
      </c>
      <c r="H128" s="120">
        <v>8165</v>
      </c>
    </row>
    <row r="129" spans="1:8">
      <c r="A129" t="s">
        <v>635</v>
      </c>
      <c r="B129" t="s">
        <v>126</v>
      </c>
      <c r="C129" t="s">
        <v>2526</v>
      </c>
      <c r="D129">
        <v>40.35</v>
      </c>
      <c r="E129" t="s">
        <v>536</v>
      </c>
      <c r="F129" t="s">
        <v>2502</v>
      </c>
      <c r="G129" t="s">
        <v>2654</v>
      </c>
      <c r="H129" s="120">
        <v>40.35</v>
      </c>
    </row>
    <row r="130" spans="1:8">
      <c r="A130" t="s">
        <v>635</v>
      </c>
      <c r="B130" t="s">
        <v>126</v>
      </c>
      <c r="C130" t="s">
        <v>2528</v>
      </c>
      <c r="D130">
        <v>0.73199999999999998</v>
      </c>
      <c r="E130" t="s">
        <v>536</v>
      </c>
      <c r="F130" t="s">
        <v>2528</v>
      </c>
      <c r="G130" t="s">
        <v>2655</v>
      </c>
      <c r="H130" s="120">
        <v>0.73199999999999998</v>
      </c>
    </row>
    <row r="131" spans="1:8">
      <c r="A131" t="s">
        <v>635</v>
      </c>
      <c r="B131" t="s">
        <v>126</v>
      </c>
      <c r="C131" t="s">
        <v>2530</v>
      </c>
      <c r="D131">
        <v>0.73</v>
      </c>
      <c r="E131" t="s">
        <v>536</v>
      </c>
      <c r="F131" t="s">
        <v>2494</v>
      </c>
      <c r="G131" t="s">
        <v>2656</v>
      </c>
      <c r="H131" s="120">
        <v>0.73</v>
      </c>
    </row>
    <row r="132" spans="1:8">
      <c r="A132" t="s">
        <v>131</v>
      </c>
      <c r="B132" t="s">
        <v>114</v>
      </c>
      <c r="C132" t="s">
        <v>2524</v>
      </c>
      <c r="D132">
        <v>8165</v>
      </c>
      <c r="E132" t="s">
        <v>537</v>
      </c>
      <c r="F132" t="s">
        <v>2498</v>
      </c>
      <c r="G132" t="s">
        <v>2657</v>
      </c>
      <c r="H132" s="120">
        <v>8165</v>
      </c>
    </row>
    <row r="133" spans="1:8">
      <c r="A133" t="s">
        <v>131</v>
      </c>
      <c r="B133" t="s">
        <v>114</v>
      </c>
      <c r="C133" t="s">
        <v>2526</v>
      </c>
      <c r="D133">
        <v>40.35</v>
      </c>
      <c r="E133" t="s">
        <v>537</v>
      </c>
      <c r="F133" t="s">
        <v>2502</v>
      </c>
      <c r="G133" t="s">
        <v>2658</v>
      </c>
      <c r="H133" s="120">
        <v>40.35</v>
      </c>
    </row>
    <row r="134" spans="1:8">
      <c r="A134" t="s">
        <v>131</v>
      </c>
      <c r="B134" t="s">
        <v>114</v>
      </c>
      <c r="C134" t="s">
        <v>2528</v>
      </c>
      <c r="D134">
        <v>0.73199999999999998</v>
      </c>
      <c r="E134" t="s">
        <v>537</v>
      </c>
      <c r="F134" t="s">
        <v>2528</v>
      </c>
      <c r="G134" t="s">
        <v>2659</v>
      </c>
      <c r="H134" s="120">
        <v>0.73199999999999998</v>
      </c>
    </row>
    <row r="135" spans="1:8">
      <c r="A135" t="s">
        <v>131</v>
      </c>
      <c r="B135" t="s">
        <v>114</v>
      </c>
      <c r="C135" t="s">
        <v>2530</v>
      </c>
      <c r="D135">
        <v>0.73</v>
      </c>
      <c r="E135" t="s">
        <v>537</v>
      </c>
      <c r="F135" t="s">
        <v>2494</v>
      </c>
      <c r="G135" t="s">
        <v>2660</v>
      </c>
      <c r="H135" s="120">
        <v>0.73</v>
      </c>
    </row>
    <row r="136" spans="1:8">
      <c r="A136" t="s">
        <v>172</v>
      </c>
      <c r="B136" t="s">
        <v>117</v>
      </c>
      <c r="C136" t="s">
        <v>2524</v>
      </c>
      <c r="D136">
        <v>8165</v>
      </c>
      <c r="E136" t="s">
        <v>538</v>
      </c>
      <c r="F136" t="s">
        <v>2498</v>
      </c>
      <c r="G136" t="s">
        <v>2661</v>
      </c>
      <c r="H136" s="120">
        <v>8165</v>
      </c>
    </row>
    <row r="137" spans="1:8">
      <c r="A137" t="s">
        <v>172</v>
      </c>
      <c r="B137" t="s">
        <v>117</v>
      </c>
      <c r="C137" t="s">
        <v>2526</v>
      </c>
      <c r="D137">
        <v>40.350000000000009</v>
      </c>
      <c r="E137" t="s">
        <v>538</v>
      </c>
      <c r="F137" t="s">
        <v>2502</v>
      </c>
      <c r="G137" t="s">
        <v>2662</v>
      </c>
      <c r="H137" s="120">
        <v>40.350000000000009</v>
      </c>
    </row>
    <row r="138" spans="1:8">
      <c r="A138" t="s">
        <v>172</v>
      </c>
      <c r="B138" t="s">
        <v>117</v>
      </c>
      <c r="C138" t="s">
        <v>2528</v>
      </c>
      <c r="D138">
        <v>0.7320000000000001</v>
      </c>
      <c r="E138" t="s">
        <v>538</v>
      </c>
      <c r="F138" t="s">
        <v>2528</v>
      </c>
      <c r="G138" t="s">
        <v>2663</v>
      </c>
      <c r="H138" s="120">
        <v>0.7320000000000001</v>
      </c>
    </row>
    <row r="139" spans="1:8">
      <c r="A139" t="s">
        <v>172</v>
      </c>
      <c r="B139" t="s">
        <v>117</v>
      </c>
      <c r="C139" t="s">
        <v>2530</v>
      </c>
      <c r="D139">
        <v>0.73000000000000009</v>
      </c>
      <c r="E139" t="s">
        <v>538</v>
      </c>
      <c r="F139" t="s">
        <v>2494</v>
      </c>
      <c r="G139" t="s">
        <v>2664</v>
      </c>
      <c r="H139" s="120">
        <v>0.73000000000000009</v>
      </c>
    </row>
    <row r="140" spans="1:8">
      <c r="A140" t="s">
        <v>132</v>
      </c>
      <c r="B140" t="s">
        <v>114</v>
      </c>
      <c r="C140" t="s">
        <v>2524</v>
      </c>
      <c r="D140">
        <v>8165</v>
      </c>
      <c r="E140" t="s">
        <v>540</v>
      </c>
      <c r="F140" t="s">
        <v>2498</v>
      </c>
      <c r="G140" t="s">
        <v>2665</v>
      </c>
      <c r="H140" s="120">
        <v>8165</v>
      </c>
    </row>
    <row r="141" spans="1:8">
      <c r="A141" t="s">
        <v>132</v>
      </c>
      <c r="B141" t="s">
        <v>114</v>
      </c>
      <c r="C141" t="s">
        <v>2526</v>
      </c>
      <c r="D141">
        <v>40.35</v>
      </c>
      <c r="E141" t="s">
        <v>540</v>
      </c>
      <c r="F141" t="s">
        <v>2502</v>
      </c>
      <c r="G141" t="s">
        <v>2666</v>
      </c>
      <c r="H141" s="120">
        <v>40.35</v>
      </c>
    </row>
    <row r="142" spans="1:8">
      <c r="A142" t="s">
        <v>132</v>
      </c>
      <c r="B142" t="s">
        <v>114</v>
      </c>
      <c r="C142" t="s">
        <v>2528</v>
      </c>
      <c r="D142">
        <v>0.73199999999999998</v>
      </c>
      <c r="E142" t="s">
        <v>540</v>
      </c>
      <c r="F142" t="s">
        <v>2528</v>
      </c>
      <c r="G142" t="s">
        <v>2667</v>
      </c>
      <c r="H142" s="120">
        <v>0.73199999999999998</v>
      </c>
    </row>
    <row r="143" spans="1:8">
      <c r="A143" t="s">
        <v>132</v>
      </c>
      <c r="B143" t="s">
        <v>114</v>
      </c>
      <c r="C143" t="s">
        <v>2530</v>
      </c>
      <c r="D143">
        <v>0.73</v>
      </c>
      <c r="E143" t="s">
        <v>540</v>
      </c>
      <c r="F143" t="s">
        <v>2494</v>
      </c>
      <c r="G143" t="s">
        <v>2668</v>
      </c>
      <c r="H143" s="120">
        <v>0.73</v>
      </c>
    </row>
    <row r="144" spans="1:8">
      <c r="A144" t="s">
        <v>145</v>
      </c>
      <c r="B144" t="s">
        <v>116</v>
      </c>
      <c r="C144" t="s">
        <v>2524</v>
      </c>
      <c r="D144">
        <v>8165</v>
      </c>
      <c r="E144" t="s">
        <v>541</v>
      </c>
      <c r="F144" t="s">
        <v>2498</v>
      </c>
      <c r="G144" t="s">
        <v>2669</v>
      </c>
      <c r="H144" s="120">
        <v>8165</v>
      </c>
    </row>
    <row r="145" spans="1:8">
      <c r="A145" t="s">
        <v>145</v>
      </c>
      <c r="B145" t="s">
        <v>116</v>
      </c>
      <c r="C145" t="s">
        <v>2526</v>
      </c>
      <c r="D145">
        <v>40.35</v>
      </c>
      <c r="E145" t="s">
        <v>541</v>
      </c>
      <c r="F145" t="s">
        <v>2502</v>
      </c>
      <c r="G145" t="s">
        <v>2670</v>
      </c>
      <c r="H145" s="120">
        <v>40.35</v>
      </c>
    </row>
    <row r="146" spans="1:8">
      <c r="A146" t="s">
        <v>145</v>
      </c>
      <c r="B146" t="s">
        <v>116</v>
      </c>
      <c r="C146" t="s">
        <v>2528</v>
      </c>
      <c r="D146">
        <v>0.73199999999999998</v>
      </c>
      <c r="E146" t="s">
        <v>541</v>
      </c>
      <c r="F146" t="s">
        <v>2528</v>
      </c>
      <c r="G146" t="s">
        <v>2671</v>
      </c>
      <c r="H146" s="120">
        <v>0.73199999999999998</v>
      </c>
    </row>
    <row r="147" spans="1:8">
      <c r="A147" t="s">
        <v>145</v>
      </c>
      <c r="B147" t="s">
        <v>116</v>
      </c>
      <c r="C147" t="s">
        <v>2530</v>
      </c>
      <c r="D147">
        <v>0.73</v>
      </c>
      <c r="E147" t="s">
        <v>541</v>
      </c>
      <c r="F147" t="s">
        <v>2494</v>
      </c>
      <c r="G147" t="s">
        <v>2672</v>
      </c>
      <c r="H147" s="120">
        <v>0.73</v>
      </c>
    </row>
    <row r="148" spans="1:8">
      <c r="A148" t="s">
        <v>145</v>
      </c>
      <c r="B148" t="s">
        <v>122</v>
      </c>
      <c r="C148" t="s">
        <v>2524</v>
      </c>
      <c r="D148">
        <v>8165</v>
      </c>
      <c r="E148" t="s">
        <v>542</v>
      </c>
      <c r="F148" t="s">
        <v>2498</v>
      </c>
      <c r="G148" t="s">
        <v>2673</v>
      </c>
      <c r="H148" s="120">
        <v>8165</v>
      </c>
    </row>
    <row r="149" spans="1:8">
      <c r="A149" t="s">
        <v>145</v>
      </c>
      <c r="B149" t="s">
        <v>122</v>
      </c>
      <c r="C149" t="s">
        <v>2526</v>
      </c>
      <c r="D149">
        <v>40.35</v>
      </c>
      <c r="E149" t="s">
        <v>542</v>
      </c>
      <c r="F149" t="s">
        <v>2502</v>
      </c>
      <c r="G149" t="s">
        <v>2674</v>
      </c>
      <c r="H149" s="120">
        <v>40.35</v>
      </c>
    </row>
    <row r="150" spans="1:8">
      <c r="A150" t="s">
        <v>145</v>
      </c>
      <c r="B150" t="s">
        <v>122</v>
      </c>
      <c r="C150" t="s">
        <v>2528</v>
      </c>
      <c r="D150">
        <v>0.73199999999999998</v>
      </c>
      <c r="E150" t="s">
        <v>542</v>
      </c>
      <c r="F150" t="s">
        <v>2528</v>
      </c>
      <c r="G150" t="s">
        <v>2675</v>
      </c>
      <c r="H150" s="120">
        <v>0.73199999999999998</v>
      </c>
    </row>
    <row r="151" spans="1:8">
      <c r="A151" t="s">
        <v>145</v>
      </c>
      <c r="B151" t="s">
        <v>122</v>
      </c>
      <c r="C151" t="s">
        <v>2530</v>
      </c>
      <c r="D151">
        <v>0.73</v>
      </c>
      <c r="E151" t="s">
        <v>542</v>
      </c>
      <c r="F151" t="s">
        <v>2494</v>
      </c>
      <c r="G151" t="s">
        <v>2676</v>
      </c>
      <c r="H151" s="120">
        <v>0.73</v>
      </c>
    </row>
    <row r="152" spans="1:8">
      <c r="A152" t="s">
        <v>133</v>
      </c>
      <c r="B152" t="s">
        <v>114</v>
      </c>
      <c r="C152" t="s">
        <v>2524</v>
      </c>
      <c r="D152">
        <v>8165</v>
      </c>
      <c r="E152" t="s">
        <v>543</v>
      </c>
      <c r="F152" t="s">
        <v>2498</v>
      </c>
      <c r="G152" t="s">
        <v>2677</v>
      </c>
      <c r="H152" s="120">
        <v>8165</v>
      </c>
    </row>
    <row r="153" spans="1:8">
      <c r="A153" t="s">
        <v>133</v>
      </c>
      <c r="B153" t="s">
        <v>114</v>
      </c>
      <c r="C153" t="s">
        <v>2526</v>
      </c>
      <c r="D153">
        <v>40.35</v>
      </c>
      <c r="E153" t="s">
        <v>543</v>
      </c>
      <c r="F153" t="s">
        <v>2502</v>
      </c>
      <c r="G153" t="s">
        <v>2678</v>
      </c>
      <c r="H153" s="120">
        <v>40.35</v>
      </c>
    </row>
    <row r="154" spans="1:8">
      <c r="A154" t="s">
        <v>133</v>
      </c>
      <c r="B154" t="s">
        <v>114</v>
      </c>
      <c r="C154" t="s">
        <v>2528</v>
      </c>
      <c r="D154">
        <v>0.73199999999999998</v>
      </c>
      <c r="E154" t="s">
        <v>543</v>
      </c>
      <c r="F154" t="s">
        <v>2528</v>
      </c>
      <c r="G154" t="s">
        <v>2679</v>
      </c>
      <c r="H154" s="120">
        <v>0.73199999999999998</v>
      </c>
    </row>
    <row r="155" spans="1:8">
      <c r="A155" t="s">
        <v>133</v>
      </c>
      <c r="B155" t="s">
        <v>114</v>
      </c>
      <c r="C155" t="s">
        <v>2530</v>
      </c>
      <c r="D155">
        <v>0.73</v>
      </c>
      <c r="E155" t="s">
        <v>543</v>
      </c>
      <c r="F155" t="s">
        <v>2494</v>
      </c>
      <c r="G155" t="s">
        <v>2680</v>
      </c>
      <c r="H155" s="120">
        <v>0.73</v>
      </c>
    </row>
    <row r="156" spans="1:8">
      <c r="A156" t="s">
        <v>160</v>
      </c>
      <c r="B156" t="s">
        <v>81</v>
      </c>
      <c r="C156" t="s">
        <v>2524</v>
      </c>
      <c r="D156">
        <v>7433</v>
      </c>
      <c r="E156" t="s">
        <v>544</v>
      </c>
      <c r="F156" t="s">
        <v>2498</v>
      </c>
      <c r="G156" t="s">
        <v>2681</v>
      </c>
      <c r="H156" s="120">
        <v>7433</v>
      </c>
    </row>
    <row r="157" spans="1:8">
      <c r="A157" t="s">
        <v>160</v>
      </c>
      <c r="B157" t="s">
        <v>81</v>
      </c>
      <c r="C157" t="s">
        <v>2526</v>
      </c>
      <c r="D157">
        <v>17.71</v>
      </c>
      <c r="E157" t="s">
        <v>544</v>
      </c>
      <c r="F157" t="s">
        <v>2502</v>
      </c>
      <c r="G157" t="s">
        <v>2682</v>
      </c>
      <c r="H157" s="120">
        <v>17.71</v>
      </c>
    </row>
    <row r="158" spans="1:8">
      <c r="A158" t="s">
        <v>160</v>
      </c>
      <c r="B158" t="s">
        <v>81</v>
      </c>
      <c r="C158" t="s">
        <v>2528</v>
      </c>
      <c r="D158">
        <v>0.66400000000000003</v>
      </c>
      <c r="E158" t="s">
        <v>544</v>
      </c>
      <c r="F158" t="s">
        <v>2528</v>
      </c>
      <c r="G158" t="s">
        <v>2683</v>
      </c>
      <c r="H158" s="120">
        <v>0.66400000000000003</v>
      </c>
    </row>
    <row r="159" spans="1:8">
      <c r="A159" t="s">
        <v>160</v>
      </c>
      <c r="B159" t="s">
        <v>81</v>
      </c>
      <c r="C159" t="s">
        <v>2530</v>
      </c>
      <c r="D159">
        <v>0.92000000000000015</v>
      </c>
      <c r="E159" t="s">
        <v>544</v>
      </c>
      <c r="F159" t="s">
        <v>2494</v>
      </c>
      <c r="G159" t="s">
        <v>2684</v>
      </c>
      <c r="H159" s="120">
        <v>0.92000000000000015</v>
      </c>
    </row>
    <row r="160" spans="1:8">
      <c r="A160" t="s">
        <v>161</v>
      </c>
      <c r="B160" t="s">
        <v>81</v>
      </c>
      <c r="C160" t="s">
        <v>2524</v>
      </c>
      <c r="D160">
        <v>8165</v>
      </c>
      <c r="E160" t="s">
        <v>545</v>
      </c>
      <c r="F160" t="s">
        <v>2498</v>
      </c>
      <c r="G160" t="s">
        <v>2685</v>
      </c>
      <c r="H160" s="120">
        <v>8165</v>
      </c>
    </row>
    <row r="161" spans="1:8">
      <c r="A161" t="s">
        <v>161</v>
      </c>
      <c r="B161" t="s">
        <v>81</v>
      </c>
      <c r="C161" t="s">
        <v>2526</v>
      </c>
      <c r="D161">
        <v>40.35</v>
      </c>
      <c r="E161" t="s">
        <v>545</v>
      </c>
      <c r="F161" t="s">
        <v>2502</v>
      </c>
      <c r="G161" t="s">
        <v>2686</v>
      </c>
      <c r="H161" s="120">
        <v>40.35</v>
      </c>
    </row>
    <row r="162" spans="1:8">
      <c r="A162" t="s">
        <v>161</v>
      </c>
      <c r="B162" t="s">
        <v>81</v>
      </c>
      <c r="C162" t="s">
        <v>2528</v>
      </c>
      <c r="D162">
        <v>0.73199999999999987</v>
      </c>
      <c r="E162" t="s">
        <v>545</v>
      </c>
      <c r="F162" t="s">
        <v>2528</v>
      </c>
      <c r="G162" t="s">
        <v>2687</v>
      </c>
      <c r="H162" s="120">
        <v>0.73199999999999987</v>
      </c>
    </row>
    <row r="163" spans="1:8">
      <c r="A163" t="s">
        <v>161</v>
      </c>
      <c r="B163" t="s">
        <v>81</v>
      </c>
      <c r="C163" t="s">
        <v>2530</v>
      </c>
      <c r="D163">
        <v>0.73</v>
      </c>
      <c r="E163" t="s">
        <v>545</v>
      </c>
      <c r="F163" t="s">
        <v>2494</v>
      </c>
      <c r="G163" t="s">
        <v>2688</v>
      </c>
      <c r="H163" s="120">
        <v>0.73</v>
      </c>
    </row>
    <row r="164" spans="1:8">
      <c r="A164" t="s">
        <v>161</v>
      </c>
      <c r="B164" t="s">
        <v>120</v>
      </c>
      <c r="C164" t="s">
        <v>2524</v>
      </c>
      <c r="D164">
        <v>7626.1574999999993</v>
      </c>
      <c r="E164" t="s">
        <v>546</v>
      </c>
      <c r="F164" t="s">
        <v>2498</v>
      </c>
      <c r="G164" t="s">
        <v>2689</v>
      </c>
      <c r="H164" s="120">
        <v>7626.1574999999993</v>
      </c>
    </row>
    <row r="165" spans="1:8">
      <c r="A165" t="s">
        <v>161</v>
      </c>
      <c r="B165" t="s">
        <v>120</v>
      </c>
      <c r="C165" t="s">
        <v>2526</v>
      </c>
      <c r="D165">
        <v>28.458615000000002</v>
      </c>
      <c r="E165" t="s">
        <v>546</v>
      </c>
      <c r="F165" t="s">
        <v>2502</v>
      </c>
      <c r="G165" t="s">
        <v>2690</v>
      </c>
      <c r="H165" s="120">
        <v>28.458615000000002</v>
      </c>
    </row>
    <row r="166" spans="1:8">
      <c r="A166" t="s">
        <v>161</v>
      </c>
      <c r="B166" t="s">
        <v>120</v>
      </c>
      <c r="C166" t="s">
        <v>2528</v>
      </c>
      <c r="D166">
        <v>0.54805510000000002</v>
      </c>
      <c r="E166" t="s">
        <v>546</v>
      </c>
      <c r="F166" t="s">
        <v>2528</v>
      </c>
      <c r="G166" t="s">
        <v>2691</v>
      </c>
      <c r="H166" s="120">
        <v>0.54805510000000002</v>
      </c>
    </row>
    <row r="167" spans="1:8">
      <c r="A167" t="s">
        <v>161</v>
      </c>
      <c r="B167" t="s">
        <v>120</v>
      </c>
      <c r="C167" t="s">
        <v>2530</v>
      </c>
      <c r="D167">
        <v>0.86499999999999999</v>
      </c>
      <c r="E167" t="s">
        <v>546</v>
      </c>
      <c r="F167" t="s">
        <v>2494</v>
      </c>
      <c r="G167" t="s">
        <v>2692</v>
      </c>
      <c r="H167" s="120">
        <v>0.86499999999999999</v>
      </c>
    </row>
    <row r="168" spans="1:8">
      <c r="A168" t="s">
        <v>146</v>
      </c>
      <c r="B168" t="s">
        <v>116</v>
      </c>
      <c r="C168" t="s">
        <v>2524</v>
      </c>
      <c r="D168">
        <v>8165</v>
      </c>
      <c r="E168" t="s">
        <v>547</v>
      </c>
      <c r="F168" t="s">
        <v>2498</v>
      </c>
      <c r="G168" t="s">
        <v>2693</v>
      </c>
      <c r="H168" s="120">
        <v>8165</v>
      </c>
    </row>
    <row r="169" spans="1:8">
      <c r="A169" t="s">
        <v>146</v>
      </c>
      <c r="B169" t="s">
        <v>116</v>
      </c>
      <c r="C169" t="s">
        <v>2526</v>
      </c>
      <c r="D169">
        <v>40.35</v>
      </c>
      <c r="E169" t="s">
        <v>547</v>
      </c>
      <c r="F169" t="s">
        <v>2502</v>
      </c>
      <c r="G169" t="s">
        <v>2694</v>
      </c>
      <c r="H169" s="120">
        <v>40.35</v>
      </c>
    </row>
    <row r="170" spans="1:8">
      <c r="A170" t="s">
        <v>146</v>
      </c>
      <c r="B170" t="s">
        <v>116</v>
      </c>
      <c r="C170" t="s">
        <v>2528</v>
      </c>
      <c r="D170">
        <v>0.73199999999999998</v>
      </c>
      <c r="E170" t="s">
        <v>547</v>
      </c>
      <c r="F170" t="s">
        <v>2528</v>
      </c>
      <c r="G170" t="s">
        <v>2695</v>
      </c>
      <c r="H170" s="120">
        <v>0.73199999999999998</v>
      </c>
    </row>
    <row r="171" spans="1:8">
      <c r="A171" t="s">
        <v>146</v>
      </c>
      <c r="B171" t="s">
        <v>116</v>
      </c>
      <c r="C171" t="s">
        <v>2530</v>
      </c>
      <c r="D171">
        <v>0.73</v>
      </c>
      <c r="E171" t="s">
        <v>547</v>
      </c>
      <c r="F171" t="s">
        <v>2494</v>
      </c>
      <c r="G171" t="s">
        <v>2696</v>
      </c>
      <c r="H171" s="120">
        <v>0.73</v>
      </c>
    </row>
    <row r="172" spans="1:8">
      <c r="A172" t="s">
        <v>147</v>
      </c>
      <c r="B172" t="s">
        <v>116</v>
      </c>
      <c r="C172" t="s">
        <v>2524</v>
      </c>
      <c r="D172">
        <v>8165</v>
      </c>
      <c r="E172" t="s">
        <v>549</v>
      </c>
      <c r="F172" t="s">
        <v>2498</v>
      </c>
      <c r="G172" t="s">
        <v>2697</v>
      </c>
      <c r="H172" s="120">
        <v>8165</v>
      </c>
    </row>
    <row r="173" spans="1:8">
      <c r="A173" t="s">
        <v>147</v>
      </c>
      <c r="B173" t="s">
        <v>116</v>
      </c>
      <c r="C173" t="s">
        <v>2526</v>
      </c>
      <c r="D173">
        <v>40.35</v>
      </c>
      <c r="E173" t="s">
        <v>549</v>
      </c>
      <c r="F173" t="s">
        <v>2502</v>
      </c>
      <c r="G173" t="s">
        <v>2698</v>
      </c>
      <c r="H173" s="120">
        <v>40.35</v>
      </c>
    </row>
    <row r="174" spans="1:8">
      <c r="A174" t="s">
        <v>147</v>
      </c>
      <c r="B174" t="s">
        <v>116</v>
      </c>
      <c r="C174" t="s">
        <v>2528</v>
      </c>
      <c r="D174">
        <v>0.73199999999999998</v>
      </c>
      <c r="E174" t="s">
        <v>549</v>
      </c>
      <c r="F174" t="s">
        <v>2528</v>
      </c>
      <c r="G174" t="s">
        <v>2699</v>
      </c>
      <c r="H174" s="120">
        <v>0.73199999999999998</v>
      </c>
    </row>
    <row r="175" spans="1:8">
      <c r="A175" t="s">
        <v>147</v>
      </c>
      <c r="B175" t="s">
        <v>116</v>
      </c>
      <c r="C175" t="s">
        <v>2530</v>
      </c>
      <c r="D175">
        <v>0.73</v>
      </c>
      <c r="E175" t="s">
        <v>549</v>
      </c>
      <c r="F175" t="s">
        <v>2494</v>
      </c>
      <c r="G175" t="s">
        <v>2700</v>
      </c>
      <c r="H175" s="120">
        <v>0.73</v>
      </c>
    </row>
    <row r="176" spans="1:8">
      <c r="A176" t="s">
        <v>176</v>
      </c>
      <c r="B176" t="s">
        <v>118</v>
      </c>
      <c r="C176" t="s">
        <v>2524</v>
      </c>
      <c r="D176">
        <v>7780.7222222222226</v>
      </c>
      <c r="E176" t="s">
        <v>550</v>
      </c>
      <c r="F176" t="s">
        <v>2498</v>
      </c>
      <c r="G176" t="s">
        <v>2701</v>
      </c>
      <c r="H176" s="120">
        <v>7780.7222222222226</v>
      </c>
    </row>
    <row r="177" spans="1:8">
      <c r="A177" t="s">
        <v>176</v>
      </c>
      <c r="B177" t="s">
        <v>118</v>
      </c>
      <c r="C177" t="s">
        <v>2526</v>
      </c>
      <c r="D177">
        <v>38.608333333333341</v>
      </c>
      <c r="E177" t="s">
        <v>550</v>
      </c>
      <c r="F177" t="s">
        <v>2502</v>
      </c>
      <c r="G177" t="s">
        <v>2702</v>
      </c>
      <c r="H177" s="120">
        <v>38.608333333333341</v>
      </c>
    </row>
    <row r="178" spans="1:8">
      <c r="A178" t="s">
        <v>176</v>
      </c>
      <c r="B178" t="s">
        <v>118</v>
      </c>
      <c r="C178" t="s">
        <v>2528</v>
      </c>
      <c r="D178">
        <v>0.73299999999999987</v>
      </c>
      <c r="E178" t="s">
        <v>550</v>
      </c>
      <c r="F178" t="s">
        <v>2528</v>
      </c>
      <c r="G178" t="s">
        <v>2703</v>
      </c>
      <c r="H178" s="120">
        <v>0.73299999999999987</v>
      </c>
    </row>
    <row r="179" spans="1:8">
      <c r="A179" t="s">
        <v>176</v>
      </c>
      <c r="B179" t="s">
        <v>118</v>
      </c>
      <c r="C179" t="s">
        <v>2530</v>
      </c>
      <c r="D179">
        <v>0.72611111111111137</v>
      </c>
      <c r="E179" t="s">
        <v>550</v>
      </c>
      <c r="F179" t="s">
        <v>2494</v>
      </c>
      <c r="G179" t="s">
        <v>2704</v>
      </c>
      <c r="H179" s="120">
        <v>0.72611111111111137</v>
      </c>
    </row>
    <row r="180" spans="1:8">
      <c r="A180" t="s">
        <v>193</v>
      </c>
      <c r="B180" t="s">
        <v>125</v>
      </c>
      <c r="C180" t="s">
        <v>2524</v>
      </c>
      <c r="D180">
        <v>8165</v>
      </c>
      <c r="E180" t="s">
        <v>551</v>
      </c>
      <c r="F180" t="s">
        <v>2498</v>
      </c>
      <c r="G180" t="s">
        <v>2705</v>
      </c>
      <c r="H180" s="120">
        <v>8165</v>
      </c>
    </row>
    <row r="181" spans="1:8">
      <c r="A181" t="s">
        <v>193</v>
      </c>
      <c r="B181" t="s">
        <v>125</v>
      </c>
      <c r="C181" t="s">
        <v>2526</v>
      </c>
      <c r="D181">
        <v>40.35</v>
      </c>
      <c r="E181" t="s">
        <v>551</v>
      </c>
      <c r="F181" t="s">
        <v>2502</v>
      </c>
      <c r="G181" t="s">
        <v>2706</v>
      </c>
      <c r="H181" s="120">
        <v>40.35</v>
      </c>
    </row>
    <row r="182" spans="1:8">
      <c r="A182" t="s">
        <v>193</v>
      </c>
      <c r="B182" t="s">
        <v>125</v>
      </c>
      <c r="C182" t="s">
        <v>2528</v>
      </c>
      <c r="D182">
        <v>0.7320000000000001</v>
      </c>
      <c r="E182" t="s">
        <v>551</v>
      </c>
      <c r="F182" t="s">
        <v>2528</v>
      </c>
      <c r="G182" t="s">
        <v>2707</v>
      </c>
      <c r="H182" s="120">
        <v>0.7320000000000001</v>
      </c>
    </row>
    <row r="183" spans="1:8">
      <c r="A183" t="s">
        <v>193</v>
      </c>
      <c r="B183" t="s">
        <v>125</v>
      </c>
      <c r="C183" t="s">
        <v>2530</v>
      </c>
      <c r="D183">
        <v>0.72999999999999987</v>
      </c>
      <c r="E183" t="s">
        <v>551</v>
      </c>
      <c r="F183" t="s">
        <v>2494</v>
      </c>
      <c r="G183" t="s">
        <v>2708</v>
      </c>
      <c r="H183" s="120">
        <v>0.72999999999999987</v>
      </c>
    </row>
    <row r="184" spans="1:8">
      <c r="A184" t="s">
        <v>162</v>
      </c>
      <c r="B184" t="s">
        <v>81</v>
      </c>
      <c r="C184" t="s">
        <v>2524</v>
      </c>
      <c r="D184">
        <v>8165</v>
      </c>
      <c r="E184" t="s">
        <v>552</v>
      </c>
      <c r="F184" t="s">
        <v>2498</v>
      </c>
      <c r="G184" t="s">
        <v>2709</v>
      </c>
      <c r="H184" s="120">
        <v>8165</v>
      </c>
    </row>
    <row r="185" spans="1:8">
      <c r="A185" t="s">
        <v>162</v>
      </c>
      <c r="B185" t="s">
        <v>81</v>
      </c>
      <c r="C185" t="s">
        <v>2526</v>
      </c>
      <c r="D185">
        <v>40.35</v>
      </c>
      <c r="E185" t="s">
        <v>552</v>
      </c>
      <c r="F185" t="s">
        <v>2502</v>
      </c>
      <c r="G185" t="s">
        <v>2710</v>
      </c>
      <c r="H185" s="120">
        <v>40.35</v>
      </c>
    </row>
    <row r="186" spans="1:8">
      <c r="A186" t="s">
        <v>162</v>
      </c>
      <c r="B186" t="s">
        <v>81</v>
      </c>
      <c r="C186" t="s">
        <v>2528</v>
      </c>
      <c r="D186">
        <v>0.73199999999999998</v>
      </c>
      <c r="E186" t="s">
        <v>552</v>
      </c>
      <c r="F186" t="s">
        <v>2528</v>
      </c>
      <c r="G186" t="s">
        <v>2711</v>
      </c>
      <c r="H186" s="120">
        <v>0.73199999999999998</v>
      </c>
    </row>
    <row r="187" spans="1:8">
      <c r="A187" t="s">
        <v>162</v>
      </c>
      <c r="B187" t="s">
        <v>81</v>
      </c>
      <c r="C187" t="s">
        <v>2530</v>
      </c>
      <c r="D187">
        <v>0.73</v>
      </c>
      <c r="E187" t="s">
        <v>552</v>
      </c>
      <c r="F187" t="s">
        <v>2494</v>
      </c>
      <c r="G187" t="s">
        <v>2712</v>
      </c>
      <c r="H187" s="120">
        <v>0.73</v>
      </c>
    </row>
    <row r="188" spans="1:8">
      <c r="A188" t="s">
        <v>177</v>
      </c>
      <c r="B188" t="s">
        <v>118</v>
      </c>
      <c r="C188" t="s">
        <v>2524</v>
      </c>
      <c r="D188">
        <v>8165</v>
      </c>
      <c r="E188" t="s">
        <v>553</v>
      </c>
      <c r="F188" t="s">
        <v>2498</v>
      </c>
      <c r="G188" t="s">
        <v>2713</v>
      </c>
      <c r="H188" s="120">
        <v>8165</v>
      </c>
    </row>
    <row r="189" spans="1:8">
      <c r="A189" t="s">
        <v>177</v>
      </c>
      <c r="B189" t="s">
        <v>118</v>
      </c>
      <c r="C189" t="s">
        <v>2526</v>
      </c>
      <c r="D189">
        <v>40.35</v>
      </c>
      <c r="E189" t="s">
        <v>553</v>
      </c>
      <c r="F189" t="s">
        <v>2502</v>
      </c>
      <c r="G189" t="s">
        <v>2714</v>
      </c>
      <c r="H189" s="120">
        <v>40.35</v>
      </c>
    </row>
    <row r="190" spans="1:8">
      <c r="A190" t="s">
        <v>177</v>
      </c>
      <c r="B190" t="s">
        <v>118</v>
      </c>
      <c r="C190" t="s">
        <v>2528</v>
      </c>
      <c r="D190">
        <v>0.73199999999999998</v>
      </c>
      <c r="E190" t="s">
        <v>553</v>
      </c>
      <c r="F190" t="s">
        <v>2528</v>
      </c>
      <c r="G190" t="s">
        <v>2715</v>
      </c>
      <c r="H190" s="120">
        <v>0.73199999999999998</v>
      </c>
    </row>
    <row r="191" spans="1:8">
      <c r="A191" t="s">
        <v>177</v>
      </c>
      <c r="B191" t="s">
        <v>118</v>
      </c>
      <c r="C191" t="s">
        <v>2530</v>
      </c>
      <c r="D191">
        <v>0.73</v>
      </c>
      <c r="E191" t="s">
        <v>553</v>
      </c>
      <c r="F191" t="s">
        <v>2494</v>
      </c>
      <c r="G191" t="s">
        <v>2716</v>
      </c>
      <c r="H191" s="120">
        <v>0.73</v>
      </c>
    </row>
    <row r="192" spans="1:8">
      <c r="A192" t="s">
        <v>148</v>
      </c>
      <c r="B192" t="s">
        <v>116</v>
      </c>
      <c r="C192" t="s">
        <v>2524</v>
      </c>
      <c r="D192">
        <v>8165</v>
      </c>
      <c r="E192" t="s">
        <v>554</v>
      </c>
      <c r="F192" t="s">
        <v>2498</v>
      </c>
      <c r="G192" t="s">
        <v>2717</v>
      </c>
      <c r="H192" s="120">
        <v>8165</v>
      </c>
    </row>
    <row r="193" spans="1:8">
      <c r="A193" t="s">
        <v>148</v>
      </c>
      <c r="B193" t="s">
        <v>116</v>
      </c>
      <c r="C193" t="s">
        <v>2526</v>
      </c>
      <c r="D193">
        <v>40.35</v>
      </c>
      <c r="E193" t="s">
        <v>554</v>
      </c>
      <c r="F193" t="s">
        <v>2502</v>
      </c>
      <c r="G193" t="s">
        <v>2718</v>
      </c>
      <c r="H193" s="120">
        <v>40.35</v>
      </c>
    </row>
    <row r="194" spans="1:8">
      <c r="A194" t="s">
        <v>148</v>
      </c>
      <c r="B194" t="s">
        <v>116</v>
      </c>
      <c r="C194" t="s">
        <v>2528</v>
      </c>
      <c r="D194">
        <v>0.7320000000000001</v>
      </c>
      <c r="E194" t="s">
        <v>554</v>
      </c>
      <c r="F194" t="s">
        <v>2528</v>
      </c>
      <c r="G194" t="s">
        <v>2719</v>
      </c>
      <c r="H194" s="120">
        <v>0.7320000000000001</v>
      </c>
    </row>
    <row r="195" spans="1:8">
      <c r="A195" t="s">
        <v>148</v>
      </c>
      <c r="B195" t="s">
        <v>116</v>
      </c>
      <c r="C195" t="s">
        <v>2530</v>
      </c>
      <c r="D195">
        <v>0.73</v>
      </c>
      <c r="E195" t="s">
        <v>554</v>
      </c>
      <c r="F195" t="s">
        <v>2494</v>
      </c>
      <c r="G195" t="s">
        <v>2720</v>
      </c>
      <c r="H195" s="120">
        <v>0.73</v>
      </c>
    </row>
    <row r="196" spans="1:8">
      <c r="A196" t="s">
        <v>134</v>
      </c>
      <c r="B196" t="s">
        <v>114</v>
      </c>
      <c r="C196" t="s">
        <v>2524</v>
      </c>
      <c r="D196">
        <v>8165</v>
      </c>
      <c r="E196" t="s">
        <v>555</v>
      </c>
      <c r="F196" t="s">
        <v>2498</v>
      </c>
      <c r="G196" t="s">
        <v>2721</v>
      </c>
      <c r="H196" s="120">
        <v>8165</v>
      </c>
    </row>
    <row r="197" spans="1:8">
      <c r="A197" t="s">
        <v>134</v>
      </c>
      <c r="B197" t="s">
        <v>114</v>
      </c>
      <c r="C197" t="s">
        <v>2526</v>
      </c>
      <c r="D197">
        <v>40.350000000000009</v>
      </c>
      <c r="E197" t="s">
        <v>555</v>
      </c>
      <c r="F197" t="s">
        <v>2502</v>
      </c>
      <c r="G197" t="s">
        <v>2722</v>
      </c>
      <c r="H197" s="120">
        <v>40.350000000000009</v>
      </c>
    </row>
    <row r="198" spans="1:8">
      <c r="A198" t="s">
        <v>134</v>
      </c>
      <c r="B198" t="s">
        <v>114</v>
      </c>
      <c r="C198" t="s">
        <v>2528</v>
      </c>
      <c r="D198">
        <v>0.73199999999999987</v>
      </c>
      <c r="E198" t="s">
        <v>555</v>
      </c>
      <c r="F198" t="s">
        <v>2528</v>
      </c>
      <c r="G198" t="s">
        <v>2723</v>
      </c>
      <c r="H198" s="120">
        <v>0.73199999999999987</v>
      </c>
    </row>
    <row r="199" spans="1:8">
      <c r="A199" t="s">
        <v>134</v>
      </c>
      <c r="B199" t="s">
        <v>114</v>
      </c>
      <c r="C199" t="s">
        <v>2530</v>
      </c>
      <c r="D199">
        <v>0.7300000000000002</v>
      </c>
      <c r="E199" t="s">
        <v>555</v>
      </c>
      <c r="F199" t="s">
        <v>2494</v>
      </c>
      <c r="G199" t="s">
        <v>2724</v>
      </c>
      <c r="H199" s="120">
        <v>0.7300000000000002</v>
      </c>
    </row>
    <row r="200" spans="1:8">
      <c r="A200" t="s">
        <v>134</v>
      </c>
      <c r="B200" t="s">
        <v>441</v>
      </c>
      <c r="C200" t="s">
        <v>2524</v>
      </c>
      <c r="D200">
        <v>8165</v>
      </c>
      <c r="E200" t="s">
        <v>2725</v>
      </c>
      <c r="F200" t="s">
        <v>2498</v>
      </c>
      <c r="G200" t="s">
        <v>2726</v>
      </c>
      <c r="H200" s="120">
        <v>8165</v>
      </c>
    </row>
    <row r="201" spans="1:8">
      <c r="A201" t="s">
        <v>134</v>
      </c>
      <c r="B201" t="s">
        <v>441</v>
      </c>
      <c r="C201" t="s">
        <v>2526</v>
      </c>
      <c r="D201">
        <v>40.35</v>
      </c>
      <c r="E201" t="s">
        <v>2725</v>
      </c>
      <c r="F201" t="s">
        <v>2502</v>
      </c>
      <c r="G201" t="s">
        <v>2727</v>
      </c>
      <c r="H201" s="120">
        <v>40.35</v>
      </c>
    </row>
    <row r="202" spans="1:8">
      <c r="A202" t="s">
        <v>134</v>
      </c>
      <c r="B202" t="s">
        <v>441</v>
      </c>
      <c r="C202" t="s">
        <v>2528</v>
      </c>
      <c r="D202">
        <v>0.73199999999999998</v>
      </c>
      <c r="E202" t="s">
        <v>2725</v>
      </c>
      <c r="F202" t="s">
        <v>2528</v>
      </c>
      <c r="G202" t="s">
        <v>2728</v>
      </c>
      <c r="H202" s="120">
        <v>0.73199999999999998</v>
      </c>
    </row>
    <row r="203" spans="1:8">
      <c r="A203" t="s">
        <v>134</v>
      </c>
      <c r="B203" t="s">
        <v>441</v>
      </c>
      <c r="C203" t="s">
        <v>2530</v>
      </c>
      <c r="D203">
        <v>0.73</v>
      </c>
      <c r="E203" t="s">
        <v>2725</v>
      </c>
      <c r="F203" t="s">
        <v>2494</v>
      </c>
      <c r="G203" t="s">
        <v>2729</v>
      </c>
      <c r="H203" s="120">
        <v>0.73</v>
      </c>
    </row>
    <row r="204" spans="1:8">
      <c r="A204" t="s">
        <v>182</v>
      </c>
      <c r="B204" t="s">
        <v>120</v>
      </c>
      <c r="C204" t="s">
        <v>2524</v>
      </c>
      <c r="D204">
        <v>4380</v>
      </c>
      <c r="E204" t="s">
        <v>556</v>
      </c>
      <c r="F204" t="s">
        <v>2498</v>
      </c>
      <c r="G204" t="s">
        <v>2730</v>
      </c>
      <c r="H204" s="120">
        <v>4380</v>
      </c>
    </row>
    <row r="205" spans="1:8">
      <c r="A205" t="s">
        <v>182</v>
      </c>
      <c r="B205" t="s">
        <v>120</v>
      </c>
      <c r="C205" t="s">
        <v>2526</v>
      </c>
      <c r="D205">
        <v>20.55</v>
      </c>
      <c r="E205" t="s">
        <v>556</v>
      </c>
      <c r="F205" t="s">
        <v>2502</v>
      </c>
      <c r="G205" t="s">
        <v>2731</v>
      </c>
      <c r="H205" s="120">
        <v>20.55</v>
      </c>
    </row>
    <row r="206" spans="1:8">
      <c r="A206" t="s">
        <v>182</v>
      </c>
      <c r="B206" t="s">
        <v>120</v>
      </c>
      <c r="C206" t="s">
        <v>2528</v>
      </c>
      <c r="D206">
        <v>0.71</v>
      </c>
      <c r="E206" t="s">
        <v>556</v>
      </c>
      <c r="F206" t="s">
        <v>2528</v>
      </c>
      <c r="G206" t="s">
        <v>2732</v>
      </c>
      <c r="H206" s="120">
        <v>0.71</v>
      </c>
    </row>
    <row r="207" spans="1:8">
      <c r="A207" t="s">
        <v>182</v>
      </c>
      <c r="B207" t="s">
        <v>120</v>
      </c>
      <c r="C207" t="s">
        <v>2530</v>
      </c>
      <c r="D207">
        <v>0.7</v>
      </c>
      <c r="E207" t="s">
        <v>556</v>
      </c>
      <c r="F207" t="s">
        <v>2494</v>
      </c>
      <c r="G207" t="s">
        <v>2733</v>
      </c>
      <c r="H207" s="120">
        <v>0.7</v>
      </c>
    </row>
    <row r="208" spans="1:8">
      <c r="A208" t="s">
        <v>190</v>
      </c>
      <c r="B208" t="s">
        <v>124</v>
      </c>
      <c r="C208" t="s">
        <v>2524</v>
      </c>
      <c r="D208">
        <v>8165</v>
      </c>
      <c r="E208" t="s">
        <v>557</v>
      </c>
      <c r="F208" t="s">
        <v>2498</v>
      </c>
      <c r="G208" t="s">
        <v>2734</v>
      </c>
      <c r="H208" s="120">
        <v>8165</v>
      </c>
    </row>
    <row r="209" spans="1:8">
      <c r="A209" t="s">
        <v>190</v>
      </c>
      <c r="B209" t="s">
        <v>124</v>
      </c>
      <c r="C209" t="s">
        <v>2526</v>
      </c>
      <c r="D209">
        <v>40.35</v>
      </c>
      <c r="E209" t="s">
        <v>557</v>
      </c>
      <c r="F209" t="s">
        <v>2502</v>
      </c>
      <c r="G209" t="s">
        <v>2735</v>
      </c>
      <c r="H209" s="120">
        <v>40.35</v>
      </c>
    </row>
    <row r="210" spans="1:8">
      <c r="A210" t="s">
        <v>190</v>
      </c>
      <c r="B210" t="s">
        <v>124</v>
      </c>
      <c r="C210" t="s">
        <v>2528</v>
      </c>
      <c r="D210">
        <v>0.7320000000000001</v>
      </c>
      <c r="E210" t="s">
        <v>557</v>
      </c>
      <c r="F210" t="s">
        <v>2528</v>
      </c>
      <c r="G210" t="s">
        <v>2736</v>
      </c>
      <c r="H210" s="120">
        <v>0.7320000000000001</v>
      </c>
    </row>
    <row r="211" spans="1:8">
      <c r="A211" t="s">
        <v>190</v>
      </c>
      <c r="B211" t="s">
        <v>124</v>
      </c>
      <c r="C211" t="s">
        <v>2530</v>
      </c>
      <c r="D211">
        <v>0.72999999999999987</v>
      </c>
      <c r="E211" t="s">
        <v>557</v>
      </c>
      <c r="F211" t="s">
        <v>2494</v>
      </c>
      <c r="G211" t="s">
        <v>2737</v>
      </c>
      <c r="H211" s="120">
        <v>0.72999999999999987</v>
      </c>
    </row>
    <row r="212" spans="1:8">
      <c r="A212" t="s">
        <v>183</v>
      </c>
      <c r="B212" t="s">
        <v>120</v>
      </c>
      <c r="C212" t="s">
        <v>2524</v>
      </c>
      <c r="D212">
        <v>4380</v>
      </c>
      <c r="E212" t="s">
        <v>559</v>
      </c>
      <c r="F212" t="s">
        <v>2498</v>
      </c>
      <c r="G212" t="s">
        <v>2738</v>
      </c>
      <c r="H212" s="120">
        <v>4380</v>
      </c>
    </row>
    <row r="213" spans="1:8">
      <c r="A213" t="s">
        <v>183</v>
      </c>
      <c r="B213" t="s">
        <v>120</v>
      </c>
      <c r="C213" t="s">
        <v>2526</v>
      </c>
      <c r="D213">
        <v>20.55</v>
      </c>
      <c r="E213" t="s">
        <v>559</v>
      </c>
      <c r="F213" t="s">
        <v>2502</v>
      </c>
      <c r="G213" t="s">
        <v>2739</v>
      </c>
      <c r="H213" s="120">
        <v>20.55</v>
      </c>
    </row>
    <row r="214" spans="1:8">
      <c r="A214" t="s">
        <v>183</v>
      </c>
      <c r="B214" t="s">
        <v>120</v>
      </c>
      <c r="C214" t="s">
        <v>2528</v>
      </c>
      <c r="D214">
        <v>0.71</v>
      </c>
      <c r="E214" t="s">
        <v>559</v>
      </c>
      <c r="F214" t="s">
        <v>2528</v>
      </c>
      <c r="G214" t="s">
        <v>2740</v>
      </c>
      <c r="H214" s="120">
        <v>0.71</v>
      </c>
    </row>
    <row r="215" spans="1:8">
      <c r="A215" t="s">
        <v>183</v>
      </c>
      <c r="B215" t="s">
        <v>120</v>
      </c>
      <c r="C215" t="s">
        <v>2530</v>
      </c>
      <c r="D215">
        <v>0.7</v>
      </c>
      <c r="E215" t="s">
        <v>559</v>
      </c>
      <c r="F215" t="s">
        <v>2494</v>
      </c>
      <c r="G215" t="s">
        <v>2741</v>
      </c>
      <c r="H215" s="120">
        <v>0.7</v>
      </c>
    </row>
    <row r="216" spans="1:8">
      <c r="A216" t="s">
        <v>636</v>
      </c>
      <c r="B216" t="s">
        <v>81</v>
      </c>
      <c r="C216" t="s">
        <v>2524</v>
      </c>
      <c r="D216">
        <v>8165</v>
      </c>
      <c r="E216" t="s">
        <v>561</v>
      </c>
      <c r="F216" t="s">
        <v>2498</v>
      </c>
      <c r="G216" t="s">
        <v>2742</v>
      </c>
      <c r="H216" s="120">
        <v>8165</v>
      </c>
    </row>
    <row r="217" spans="1:8">
      <c r="A217" t="s">
        <v>636</v>
      </c>
      <c r="B217" t="s">
        <v>81</v>
      </c>
      <c r="C217" t="s">
        <v>2526</v>
      </c>
      <c r="D217">
        <v>40.35</v>
      </c>
      <c r="E217" t="s">
        <v>561</v>
      </c>
      <c r="F217" t="s">
        <v>2502</v>
      </c>
      <c r="G217" t="s">
        <v>2743</v>
      </c>
      <c r="H217" s="120">
        <v>40.35</v>
      </c>
    </row>
    <row r="218" spans="1:8">
      <c r="A218" t="s">
        <v>636</v>
      </c>
      <c r="B218" t="s">
        <v>81</v>
      </c>
      <c r="C218" t="s">
        <v>2528</v>
      </c>
      <c r="D218">
        <v>0.73199999999999998</v>
      </c>
      <c r="E218" t="s">
        <v>561</v>
      </c>
      <c r="F218" t="s">
        <v>2528</v>
      </c>
      <c r="G218" t="s">
        <v>2744</v>
      </c>
      <c r="H218" s="120">
        <v>0.73199999999999998</v>
      </c>
    </row>
    <row r="219" spans="1:8">
      <c r="A219" t="s">
        <v>636</v>
      </c>
      <c r="B219" t="s">
        <v>81</v>
      </c>
      <c r="C219" t="s">
        <v>2530</v>
      </c>
      <c r="D219">
        <v>0.73</v>
      </c>
      <c r="E219" t="s">
        <v>561</v>
      </c>
      <c r="F219" t="s">
        <v>2494</v>
      </c>
      <c r="G219" t="s">
        <v>2745</v>
      </c>
      <c r="H219" s="120">
        <v>0.73</v>
      </c>
    </row>
    <row r="220" spans="1:8">
      <c r="A220" t="s">
        <v>636</v>
      </c>
      <c r="B220" t="s">
        <v>124</v>
      </c>
      <c r="C220" t="s">
        <v>2524</v>
      </c>
      <c r="D220">
        <v>7646.2630000000008</v>
      </c>
      <c r="E220" t="s">
        <v>563</v>
      </c>
      <c r="F220" t="s">
        <v>2498</v>
      </c>
      <c r="G220" t="s">
        <v>2746</v>
      </c>
      <c r="H220" s="120">
        <v>7646.2630000000008</v>
      </c>
    </row>
    <row r="221" spans="1:8">
      <c r="A221" t="s">
        <v>636</v>
      </c>
      <c r="B221" t="s">
        <v>124</v>
      </c>
      <c r="C221" t="s">
        <v>2526</v>
      </c>
      <c r="D221">
        <v>35.053445999999994</v>
      </c>
      <c r="E221" t="s">
        <v>563</v>
      </c>
      <c r="F221" t="s">
        <v>2502</v>
      </c>
      <c r="G221" t="s">
        <v>2747</v>
      </c>
      <c r="H221" s="120">
        <v>35.053445999999994</v>
      </c>
    </row>
    <row r="222" spans="1:8">
      <c r="A222" t="s">
        <v>636</v>
      </c>
      <c r="B222" t="s">
        <v>124</v>
      </c>
      <c r="C222" t="s">
        <v>2528</v>
      </c>
      <c r="D222">
        <v>0.63367427999999992</v>
      </c>
      <c r="E222" t="s">
        <v>563</v>
      </c>
      <c r="F222" t="s">
        <v>2528</v>
      </c>
      <c r="G222" t="s">
        <v>2748</v>
      </c>
      <c r="H222" s="120">
        <v>0.63367427999999992</v>
      </c>
    </row>
    <row r="223" spans="1:8">
      <c r="A223" t="s">
        <v>636</v>
      </c>
      <c r="B223" t="s">
        <v>124</v>
      </c>
      <c r="C223" t="s">
        <v>2530</v>
      </c>
      <c r="D223">
        <v>0.29199999999999998</v>
      </c>
      <c r="E223" t="s">
        <v>563</v>
      </c>
      <c r="F223" t="s">
        <v>2494</v>
      </c>
      <c r="G223" t="s">
        <v>2749</v>
      </c>
      <c r="H223" s="120">
        <v>0.29199999999999998</v>
      </c>
    </row>
    <row r="224" spans="1:8">
      <c r="A224" t="s">
        <v>139</v>
      </c>
      <c r="B224" t="s">
        <v>115</v>
      </c>
      <c r="C224" t="s">
        <v>2524</v>
      </c>
      <c r="D224">
        <v>8165</v>
      </c>
      <c r="E224" t="s">
        <v>564</v>
      </c>
      <c r="F224" t="s">
        <v>2498</v>
      </c>
      <c r="G224" t="s">
        <v>2750</v>
      </c>
      <c r="H224" s="120">
        <v>8165</v>
      </c>
    </row>
    <row r="225" spans="1:8">
      <c r="A225" t="s">
        <v>139</v>
      </c>
      <c r="B225" t="s">
        <v>115</v>
      </c>
      <c r="C225" t="s">
        <v>2526</v>
      </c>
      <c r="D225">
        <v>40.35</v>
      </c>
      <c r="E225" t="s">
        <v>564</v>
      </c>
      <c r="F225" t="s">
        <v>2502</v>
      </c>
      <c r="G225" t="s">
        <v>2751</v>
      </c>
      <c r="H225" s="120">
        <v>40.35</v>
      </c>
    </row>
    <row r="226" spans="1:8">
      <c r="A226" t="s">
        <v>139</v>
      </c>
      <c r="B226" t="s">
        <v>115</v>
      </c>
      <c r="C226" t="s">
        <v>2528</v>
      </c>
      <c r="D226">
        <v>0.73199999999999998</v>
      </c>
      <c r="E226" t="s">
        <v>564</v>
      </c>
      <c r="F226" t="s">
        <v>2528</v>
      </c>
      <c r="G226" t="s">
        <v>2752</v>
      </c>
      <c r="H226" s="120">
        <v>0.73199999999999998</v>
      </c>
    </row>
    <row r="227" spans="1:8">
      <c r="A227" t="s">
        <v>139</v>
      </c>
      <c r="B227" t="s">
        <v>115</v>
      </c>
      <c r="C227" t="s">
        <v>2530</v>
      </c>
      <c r="D227">
        <v>0.73</v>
      </c>
      <c r="E227" t="s">
        <v>564</v>
      </c>
      <c r="F227" t="s">
        <v>2494</v>
      </c>
      <c r="G227" t="s">
        <v>2753</v>
      </c>
      <c r="H227" s="120">
        <v>0.73</v>
      </c>
    </row>
    <row r="228" spans="1:8">
      <c r="A228" t="s">
        <v>139</v>
      </c>
      <c r="B228" t="s">
        <v>120</v>
      </c>
      <c r="C228" t="s">
        <v>2524</v>
      </c>
      <c r="D228">
        <v>8165</v>
      </c>
      <c r="E228" t="s">
        <v>565</v>
      </c>
      <c r="F228" t="s">
        <v>2498</v>
      </c>
      <c r="G228" t="s">
        <v>2754</v>
      </c>
      <c r="H228" s="120">
        <v>8165</v>
      </c>
    </row>
    <row r="229" spans="1:8">
      <c r="A229" t="s">
        <v>139</v>
      </c>
      <c r="B229" t="s">
        <v>120</v>
      </c>
      <c r="C229" t="s">
        <v>2526</v>
      </c>
      <c r="D229">
        <v>40.35</v>
      </c>
      <c r="E229" t="s">
        <v>565</v>
      </c>
      <c r="F229" t="s">
        <v>2502</v>
      </c>
      <c r="G229" t="s">
        <v>2755</v>
      </c>
      <c r="H229" s="120">
        <v>40.35</v>
      </c>
    </row>
    <row r="230" spans="1:8">
      <c r="A230" t="s">
        <v>139</v>
      </c>
      <c r="B230" t="s">
        <v>120</v>
      </c>
      <c r="C230" t="s">
        <v>2528</v>
      </c>
      <c r="D230">
        <v>0.73199999999999998</v>
      </c>
      <c r="E230" t="s">
        <v>565</v>
      </c>
      <c r="F230" t="s">
        <v>2528</v>
      </c>
      <c r="G230" t="s">
        <v>2756</v>
      </c>
      <c r="H230" s="120">
        <v>0.73199999999999998</v>
      </c>
    </row>
    <row r="231" spans="1:8">
      <c r="A231" t="s">
        <v>139</v>
      </c>
      <c r="B231" t="s">
        <v>120</v>
      </c>
      <c r="C231" t="s">
        <v>2530</v>
      </c>
      <c r="D231">
        <v>0.73</v>
      </c>
      <c r="E231" t="s">
        <v>565</v>
      </c>
      <c r="F231" t="s">
        <v>2494</v>
      </c>
      <c r="G231" t="s">
        <v>2757</v>
      </c>
      <c r="H231" s="120">
        <v>0.73</v>
      </c>
    </row>
    <row r="232" spans="1:8">
      <c r="A232" t="s">
        <v>637</v>
      </c>
      <c r="B232" t="s">
        <v>120</v>
      </c>
      <c r="C232" t="s">
        <v>2524</v>
      </c>
      <c r="D232">
        <v>4380</v>
      </c>
      <c r="E232" t="s">
        <v>567</v>
      </c>
      <c r="F232" t="s">
        <v>2498</v>
      </c>
      <c r="G232" t="s">
        <v>2758</v>
      </c>
      <c r="H232" s="120">
        <v>4380</v>
      </c>
    </row>
    <row r="233" spans="1:8">
      <c r="A233" t="s">
        <v>637</v>
      </c>
      <c r="B233" t="s">
        <v>120</v>
      </c>
      <c r="C233" t="s">
        <v>2526</v>
      </c>
      <c r="D233">
        <v>20.55</v>
      </c>
      <c r="E233" t="s">
        <v>567</v>
      </c>
      <c r="F233" t="s">
        <v>2502</v>
      </c>
      <c r="G233" t="s">
        <v>2759</v>
      </c>
      <c r="H233" s="120">
        <v>20.55</v>
      </c>
    </row>
    <row r="234" spans="1:8">
      <c r="A234" t="s">
        <v>637</v>
      </c>
      <c r="B234" t="s">
        <v>120</v>
      </c>
      <c r="C234" t="s">
        <v>2528</v>
      </c>
      <c r="D234">
        <v>0.71</v>
      </c>
      <c r="E234" t="s">
        <v>567</v>
      </c>
      <c r="F234" t="s">
        <v>2528</v>
      </c>
      <c r="G234" t="s">
        <v>2760</v>
      </c>
      <c r="H234" s="120">
        <v>0.71</v>
      </c>
    </row>
    <row r="235" spans="1:8">
      <c r="A235" t="s">
        <v>637</v>
      </c>
      <c r="B235" t="s">
        <v>120</v>
      </c>
      <c r="C235" t="s">
        <v>2530</v>
      </c>
      <c r="D235">
        <v>0.7</v>
      </c>
      <c r="E235" t="s">
        <v>567</v>
      </c>
      <c r="F235" t="s">
        <v>2494</v>
      </c>
      <c r="G235" t="s">
        <v>2761</v>
      </c>
      <c r="H235" s="120">
        <v>0.7</v>
      </c>
    </row>
    <row r="236" spans="1:8">
      <c r="A236" t="s">
        <v>638</v>
      </c>
      <c r="B236" t="s">
        <v>81</v>
      </c>
      <c r="C236" t="s">
        <v>2524</v>
      </c>
      <c r="D236">
        <v>8165</v>
      </c>
      <c r="E236" t="s">
        <v>569</v>
      </c>
      <c r="F236" t="s">
        <v>2498</v>
      </c>
      <c r="G236" t="s">
        <v>2762</v>
      </c>
      <c r="H236" s="120">
        <v>8165</v>
      </c>
    </row>
    <row r="237" spans="1:8">
      <c r="A237" t="s">
        <v>638</v>
      </c>
      <c r="B237" t="s">
        <v>81</v>
      </c>
      <c r="C237" t="s">
        <v>2526</v>
      </c>
      <c r="D237">
        <v>40.35</v>
      </c>
      <c r="E237" t="s">
        <v>569</v>
      </c>
      <c r="F237" t="s">
        <v>2502</v>
      </c>
      <c r="G237" t="s">
        <v>2763</v>
      </c>
      <c r="H237" s="120">
        <v>40.35</v>
      </c>
    </row>
    <row r="238" spans="1:8">
      <c r="A238" t="s">
        <v>638</v>
      </c>
      <c r="B238" t="s">
        <v>81</v>
      </c>
      <c r="C238" t="s">
        <v>2528</v>
      </c>
      <c r="D238">
        <v>0.7320000000000001</v>
      </c>
      <c r="E238" t="s">
        <v>569</v>
      </c>
      <c r="F238" t="s">
        <v>2528</v>
      </c>
      <c r="G238" t="s">
        <v>2764</v>
      </c>
      <c r="H238" s="120">
        <v>0.7320000000000001</v>
      </c>
    </row>
    <row r="239" spans="1:8">
      <c r="A239" t="s">
        <v>638</v>
      </c>
      <c r="B239" t="s">
        <v>81</v>
      </c>
      <c r="C239" t="s">
        <v>2530</v>
      </c>
      <c r="D239">
        <v>0.73</v>
      </c>
      <c r="E239" t="s">
        <v>569</v>
      </c>
      <c r="F239" t="s">
        <v>2494</v>
      </c>
      <c r="G239" t="s">
        <v>2765</v>
      </c>
      <c r="H239" s="120">
        <v>0.73</v>
      </c>
    </row>
    <row r="240" spans="1:8">
      <c r="A240" t="s">
        <v>140</v>
      </c>
      <c r="B240" t="s">
        <v>115</v>
      </c>
      <c r="C240" t="s">
        <v>2524</v>
      </c>
      <c r="D240">
        <v>8165</v>
      </c>
      <c r="E240" t="s">
        <v>570</v>
      </c>
      <c r="F240" t="s">
        <v>2498</v>
      </c>
      <c r="G240" t="s">
        <v>2766</v>
      </c>
      <c r="H240" s="120">
        <v>8165</v>
      </c>
    </row>
    <row r="241" spans="1:8">
      <c r="A241" t="s">
        <v>140</v>
      </c>
      <c r="B241" t="s">
        <v>115</v>
      </c>
      <c r="C241" t="s">
        <v>2526</v>
      </c>
      <c r="D241">
        <v>40.35</v>
      </c>
      <c r="E241" t="s">
        <v>570</v>
      </c>
      <c r="F241" t="s">
        <v>2502</v>
      </c>
      <c r="G241" t="s">
        <v>2767</v>
      </c>
      <c r="H241" s="120">
        <v>40.35</v>
      </c>
    </row>
    <row r="242" spans="1:8">
      <c r="A242" t="s">
        <v>140</v>
      </c>
      <c r="B242" t="s">
        <v>115</v>
      </c>
      <c r="C242" t="s">
        <v>2528</v>
      </c>
      <c r="D242">
        <v>0.73199999999999998</v>
      </c>
      <c r="E242" t="s">
        <v>570</v>
      </c>
      <c r="F242" t="s">
        <v>2528</v>
      </c>
      <c r="G242" t="s">
        <v>2768</v>
      </c>
      <c r="H242" s="120">
        <v>0.73199999999999998</v>
      </c>
    </row>
    <row r="243" spans="1:8">
      <c r="A243" t="s">
        <v>140</v>
      </c>
      <c r="B243" t="s">
        <v>115</v>
      </c>
      <c r="C243" t="s">
        <v>2530</v>
      </c>
      <c r="D243">
        <v>0.73</v>
      </c>
      <c r="E243" t="s">
        <v>570</v>
      </c>
      <c r="F243" t="s">
        <v>2494</v>
      </c>
      <c r="G243" t="s">
        <v>2769</v>
      </c>
      <c r="H243" s="120">
        <v>0.73</v>
      </c>
    </row>
    <row r="244" spans="1:8">
      <c r="A244" t="s">
        <v>140</v>
      </c>
      <c r="B244" t="s">
        <v>124</v>
      </c>
      <c r="C244" t="s">
        <v>2524</v>
      </c>
      <c r="D244">
        <v>8165</v>
      </c>
      <c r="E244" t="s">
        <v>571</v>
      </c>
      <c r="F244" t="s">
        <v>2498</v>
      </c>
      <c r="G244" t="s">
        <v>2770</v>
      </c>
      <c r="H244" s="120">
        <v>8165</v>
      </c>
    </row>
    <row r="245" spans="1:8">
      <c r="A245" t="s">
        <v>140</v>
      </c>
      <c r="B245" t="s">
        <v>124</v>
      </c>
      <c r="C245" t="s">
        <v>2526</v>
      </c>
      <c r="D245">
        <v>40.35</v>
      </c>
      <c r="E245" t="s">
        <v>571</v>
      </c>
      <c r="F245" t="s">
        <v>2502</v>
      </c>
      <c r="G245" t="s">
        <v>2771</v>
      </c>
      <c r="H245" s="120">
        <v>40.35</v>
      </c>
    </row>
    <row r="246" spans="1:8">
      <c r="A246" t="s">
        <v>140</v>
      </c>
      <c r="B246" t="s">
        <v>124</v>
      </c>
      <c r="C246" t="s">
        <v>2528</v>
      </c>
      <c r="D246">
        <v>0.73199999999999998</v>
      </c>
      <c r="E246" t="s">
        <v>571</v>
      </c>
      <c r="F246" t="s">
        <v>2528</v>
      </c>
      <c r="G246" t="s">
        <v>2772</v>
      </c>
      <c r="H246" s="120">
        <v>0.73199999999999998</v>
      </c>
    </row>
    <row r="247" spans="1:8">
      <c r="A247" t="s">
        <v>140</v>
      </c>
      <c r="B247" t="s">
        <v>124</v>
      </c>
      <c r="C247" t="s">
        <v>2530</v>
      </c>
      <c r="D247">
        <v>0.73</v>
      </c>
      <c r="E247" t="s">
        <v>571</v>
      </c>
      <c r="F247" t="s">
        <v>2494</v>
      </c>
      <c r="G247" t="s">
        <v>2773</v>
      </c>
      <c r="H247" s="120">
        <v>0.73</v>
      </c>
    </row>
    <row r="248" spans="1:8">
      <c r="A248" t="s">
        <v>639</v>
      </c>
      <c r="B248" t="s">
        <v>118</v>
      </c>
      <c r="C248" t="s">
        <v>2524</v>
      </c>
      <c r="D248">
        <v>7291.1319999999996</v>
      </c>
      <c r="E248" t="s">
        <v>573</v>
      </c>
      <c r="F248" t="s">
        <v>2498</v>
      </c>
      <c r="G248" t="s">
        <v>2774</v>
      </c>
      <c r="H248" s="120">
        <v>7291.1319999999996</v>
      </c>
    </row>
    <row r="249" spans="1:8">
      <c r="A249" t="s">
        <v>639</v>
      </c>
      <c r="B249" t="s">
        <v>118</v>
      </c>
      <c r="C249" t="s">
        <v>2526</v>
      </c>
      <c r="D249">
        <v>52.874454999999998</v>
      </c>
      <c r="E249" t="s">
        <v>573</v>
      </c>
      <c r="F249" t="s">
        <v>2502</v>
      </c>
      <c r="G249" t="s">
        <v>2775</v>
      </c>
      <c r="H249" s="120">
        <v>52.874454999999998</v>
      </c>
    </row>
    <row r="250" spans="1:8">
      <c r="A250" t="s">
        <v>639</v>
      </c>
      <c r="B250" t="s">
        <v>118</v>
      </c>
      <c r="C250" t="s">
        <v>2528</v>
      </c>
      <c r="D250">
        <v>0.62717445000000005</v>
      </c>
      <c r="E250" t="s">
        <v>573</v>
      </c>
      <c r="F250" t="s">
        <v>2528</v>
      </c>
      <c r="G250" t="s">
        <v>2776</v>
      </c>
      <c r="H250" s="120">
        <v>0.62717445000000005</v>
      </c>
    </row>
    <row r="251" spans="1:8">
      <c r="A251" t="s">
        <v>639</v>
      </c>
      <c r="B251" t="s">
        <v>118</v>
      </c>
      <c r="C251" t="s">
        <v>2530</v>
      </c>
      <c r="D251">
        <v>8.6776850000000003E-2</v>
      </c>
      <c r="E251" t="s">
        <v>573</v>
      </c>
      <c r="F251" t="s">
        <v>2494</v>
      </c>
      <c r="G251" t="s">
        <v>2777</v>
      </c>
      <c r="H251" s="120">
        <v>8.6776850000000003E-2</v>
      </c>
    </row>
    <row r="252" spans="1:8">
      <c r="A252" t="s">
        <v>639</v>
      </c>
      <c r="B252" t="s">
        <v>123</v>
      </c>
      <c r="C252" t="s">
        <v>2524</v>
      </c>
      <c r="D252">
        <v>8165</v>
      </c>
      <c r="E252" t="s">
        <v>575</v>
      </c>
      <c r="F252" t="s">
        <v>2498</v>
      </c>
      <c r="G252" t="s">
        <v>2778</v>
      </c>
      <c r="H252" s="120">
        <v>8165</v>
      </c>
    </row>
    <row r="253" spans="1:8">
      <c r="A253" t="s">
        <v>639</v>
      </c>
      <c r="B253" t="s">
        <v>123</v>
      </c>
      <c r="C253" t="s">
        <v>2526</v>
      </c>
      <c r="D253">
        <v>40.35</v>
      </c>
      <c r="E253" t="s">
        <v>575</v>
      </c>
      <c r="F253" t="s">
        <v>2502</v>
      </c>
      <c r="G253" t="s">
        <v>2779</v>
      </c>
      <c r="H253" s="120">
        <v>40.35</v>
      </c>
    </row>
    <row r="254" spans="1:8">
      <c r="A254" t="s">
        <v>639</v>
      </c>
      <c r="B254" t="s">
        <v>123</v>
      </c>
      <c r="C254" t="s">
        <v>2528</v>
      </c>
      <c r="D254">
        <v>0.73199999999999998</v>
      </c>
      <c r="E254" t="s">
        <v>575</v>
      </c>
      <c r="F254" t="s">
        <v>2528</v>
      </c>
      <c r="G254" t="s">
        <v>2780</v>
      </c>
      <c r="H254" s="120">
        <v>0.73199999999999998</v>
      </c>
    </row>
    <row r="255" spans="1:8">
      <c r="A255" t="s">
        <v>639</v>
      </c>
      <c r="B255" t="s">
        <v>123</v>
      </c>
      <c r="C255" t="s">
        <v>2530</v>
      </c>
      <c r="D255">
        <v>0.73</v>
      </c>
      <c r="E255" t="s">
        <v>575</v>
      </c>
      <c r="F255" t="s">
        <v>2494</v>
      </c>
      <c r="G255" t="s">
        <v>2781</v>
      </c>
      <c r="H255" s="120">
        <v>0.73</v>
      </c>
    </row>
    <row r="256" spans="1:8">
      <c r="A256" t="s">
        <v>639</v>
      </c>
      <c r="B256" t="s">
        <v>126</v>
      </c>
      <c r="C256" t="s">
        <v>2524</v>
      </c>
      <c r="D256">
        <v>6347.2580000000007</v>
      </c>
      <c r="E256" t="s">
        <v>577</v>
      </c>
      <c r="F256" t="s">
        <v>2498</v>
      </c>
      <c r="G256" t="s">
        <v>2782</v>
      </c>
      <c r="H256" s="120">
        <v>6347.2580000000007</v>
      </c>
    </row>
    <row r="257" spans="1:8">
      <c r="A257" t="s">
        <v>639</v>
      </c>
      <c r="B257" t="s">
        <v>126</v>
      </c>
      <c r="C257" t="s">
        <v>2526</v>
      </c>
      <c r="D257">
        <v>36.787431428571431</v>
      </c>
      <c r="E257" t="s">
        <v>577</v>
      </c>
      <c r="F257" t="s">
        <v>2502</v>
      </c>
      <c r="G257" t="s">
        <v>2783</v>
      </c>
      <c r="H257" s="120">
        <v>36.787431428571431</v>
      </c>
    </row>
    <row r="258" spans="1:8">
      <c r="A258" t="s">
        <v>639</v>
      </c>
      <c r="B258" t="s">
        <v>126</v>
      </c>
      <c r="C258" t="s">
        <v>2528</v>
      </c>
      <c r="D258">
        <v>0.72623905714285719</v>
      </c>
      <c r="E258" t="s">
        <v>577</v>
      </c>
      <c r="F258" t="s">
        <v>2528</v>
      </c>
      <c r="G258" t="s">
        <v>2784</v>
      </c>
      <c r="H258" s="120">
        <v>0.72623905714285719</v>
      </c>
    </row>
    <row r="259" spans="1:8">
      <c r="A259" t="s">
        <v>639</v>
      </c>
      <c r="B259" t="s">
        <v>126</v>
      </c>
      <c r="C259" t="s">
        <v>2530</v>
      </c>
      <c r="D259">
        <v>0.10428571428571429</v>
      </c>
      <c r="E259" t="s">
        <v>577</v>
      </c>
      <c r="F259" t="s">
        <v>2494</v>
      </c>
      <c r="G259" t="s">
        <v>2785</v>
      </c>
      <c r="H259" s="120">
        <v>0.10428571428571429</v>
      </c>
    </row>
    <row r="260" spans="1:8">
      <c r="A260" t="s">
        <v>194</v>
      </c>
      <c r="B260" t="s">
        <v>125</v>
      </c>
      <c r="C260" t="s">
        <v>2524</v>
      </c>
      <c r="D260">
        <v>8165</v>
      </c>
      <c r="E260" t="s">
        <v>578</v>
      </c>
      <c r="F260" t="s">
        <v>2498</v>
      </c>
      <c r="G260" t="s">
        <v>2786</v>
      </c>
      <c r="H260" s="120">
        <v>8165</v>
      </c>
    </row>
    <row r="261" spans="1:8">
      <c r="A261" t="s">
        <v>194</v>
      </c>
      <c r="B261" t="s">
        <v>125</v>
      </c>
      <c r="C261" t="s">
        <v>2526</v>
      </c>
      <c r="D261">
        <v>40.35</v>
      </c>
      <c r="E261" t="s">
        <v>578</v>
      </c>
      <c r="F261" t="s">
        <v>2502</v>
      </c>
      <c r="G261" t="s">
        <v>2787</v>
      </c>
      <c r="H261" s="120">
        <v>40.35</v>
      </c>
    </row>
    <row r="262" spans="1:8">
      <c r="A262" t="s">
        <v>194</v>
      </c>
      <c r="B262" t="s">
        <v>125</v>
      </c>
      <c r="C262" t="s">
        <v>2528</v>
      </c>
      <c r="D262">
        <v>0.7320000000000001</v>
      </c>
      <c r="E262" t="s">
        <v>578</v>
      </c>
      <c r="F262" t="s">
        <v>2528</v>
      </c>
      <c r="G262" t="s">
        <v>2788</v>
      </c>
      <c r="H262" s="120">
        <v>0.7320000000000001</v>
      </c>
    </row>
    <row r="263" spans="1:8">
      <c r="A263" t="s">
        <v>194</v>
      </c>
      <c r="B263" t="s">
        <v>125</v>
      </c>
      <c r="C263" t="s">
        <v>2530</v>
      </c>
      <c r="D263">
        <v>0.73</v>
      </c>
      <c r="E263" t="s">
        <v>578</v>
      </c>
      <c r="F263" t="s">
        <v>2494</v>
      </c>
      <c r="G263" t="s">
        <v>2789</v>
      </c>
      <c r="H263" s="120">
        <v>0.73</v>
      </c>
    </row>
    <row r="264" spans="1:8">
      <c r="A264" t="s">
        <v>149</v>
      </c>
      <c r="B264" t="s">
        <v>116</v>
      </c>
      <c r="C264" t="s">
        <v>2524</v>
      </c>
      <c r="D264">
        <v>8165</v>
      </c>
      <c r="E264" t="s">
        <v>581</v>
      </c>
      <c r="F264" t="s">
        <v>2498</v>
      </c>
      <c r="G264" t="s">
        <v>2790</v>
      </c>
      <c r="H264" s="120">
        <v>8165</v>
      </c>
    </row>
    <row r="265" spans="1:8">
      <c r="A265" t="s">
        <v>149</v>
      </c>
      <c r="B265" t="s">
        <v>116</v>
      </c>
      <c r="C265" t="s">
        <v>2526</v>
      </c>
      <c r="D265">
        <v>40.350000000000009</v>
      </c>
      <c r="E265" t="s">
        <v>581</v>
      </c>
      <c r="F265" t="s">
        <v>2502</v>
      </c>
      <c r="G265" t="s">
        <v>2791</v>
      </c>
      <c r="H265" s="120">
        <v>40.350000000000009</v>
      </c>
    </row>
    <row r="266" spans="1:8">
      <c r="A266" t="s">
        <v>149</v>
      </c>
      <c r="B266" t="s">
        <v>116</v>
      </c>
      <c r="C266" t="s">
        <v>2528</v>
      </c>
      <c r="D266">
        <v>0.7320000000000001</v>
      </c>
      <c r="E266" t="s">
        <v>581</v>
      </c>
      <c r="F266" t="s">
        <v>2528</v>
      </c>
      <c r="G266" t="s">
        <v>2792</v>
      </c>
      <c r="H266" s="120">
        <v>0.7320000000000001</v>
      </c>
    </row>
    <row r="267" spans="1:8">
      <c r="A267" t="s">
        <v>149</v>
      </c>
      <c r="B267" t="s">
        <v>116</v>
      </c>
      <c r="C267" t="s">
        <v>2530</v>
      </c>
      <c r="D267">
        <v>0.73000000000000009</v>
      </c>
      <c r="E267" t="s">
        <v>581</v>
      </c>
      <c r="F267" t="s">
        <v>2494</v>
      </c>
      <c r="G267" t="s">
        <v>2793</v>
      </c>
      <c r="H267" s="120">
        <v>0.73000000000000009</v>
      </c>
    </row>
    <row r="268" spans="1:8">
      <c r="A268" t="s">
        <v>150</v>
      </c>
      <c r="B268" t="s">
        <v>116</v>
      </c>
      <c r="C268" t="s">
        <v>2524</v>
      </c>
      <c r="D268">
        <v>8165</v>
      </c>
      <c r="E268" t="s">
        <v>582</v>
      </c>
      <c r="F268" t="s">
        <v>2498</v>
      </c>
      <c r="G268" t="s">
        <v>2794</v>
      </c>
      <c r="H268" s="120">
        <v>8165</v>
      </c>
    </row>
    <row r="269" spans="1:8">
      <c r="A269" t="s">
        <v>150</v>
      </c>
      <c r="B269" t="s">
        <v>116</v>
      </c>
      <c r="C269" t="s">
        <v>2526</v>
      </c>
      <c r="D269">
        <v>40.35</v>
      </c>
      <c r="E269" t="s">
        <v>582</v>
      </c>
      <c r="F269" t="s">
        <v>2502</v>
      </c>
      <c r="G269" t="s">
        <v>2795</v>
      </c>
      <c r="H269" s="120">
        <v>40.35</v>
      </c>
    </row>
    <row r="270" spans="1:8">
      <c r="A270" t="s">
        <v>150</v>
      </c>
      <c r="B270" t="s">
        <v>116</v>
      </c>
      <c r="C270" t="s">
        <v>2528</v>
      </c>
      <c r="D270">
        <v>0.73199999999999998</v>
      </c>
      <c r="E270" t="s">
        <v>582</v>
      </c>
      <c r="F270" t="s">
        <v>2528</v>
      </c>
      <c r="G270" t="s">
        <v>2796</v>
      </c>
      <c r="H270" s="120">
        <v>0.73199999999999998</v>
      </c>
    </row>
    <row r="271" spans="1:8">
      <c r="A271" t="s">
        <v>150</v>
      </c>
      <c r="B271" t="s">
        <v>116</v>
      </c>
      <c r="C271" t="s">
        <v>2530</v>
      </c>
      <c r="D271">
        <v>0.73</v>
      </c>
      <c r="E271" t="s">
        <v>582</v>
      </c>
      <c r="F271" t="s">
        <v>2494</v>
      </c>
      <c r="G271" t="s">
        <v>2797</v>
      </c>
      <c r="H271" s="120">
        <v>0.73</v>
      </c>
    </row>
    <row r="272" spans="1:8">
      <c r="A272" t="s">
        <v>151</v>
      </c>
      <c r="B272" t="s">
        <v>116</v>
      </c>
      <c r="C272" t="s">
        <v>2524</v>
      </c>
      <c r="D272">
        <v>8165</v>
      </c>
      <c r="E272" t="s">
        <v>583</v>
      </c>
      <c r="F272" t="s">
        <v>2498</v>
      </c>
      <c r="G272" t="s">
        <v>2798</v>
      </c>
      <c r="H272" s="120">
        <v>8165</v>
      </c>
    </row>
    <row r="273" spans="1:8">
      <c r="A273" t="s">
        <v>151</v>
      </c>
      <c r="B273" t="s">
        <v>116</v>
      </c>
      <c r="C273" t="s">
        <v>2526</v>
      </c>
      <c r="D273">
        <v>40.35</v>
      </c>
      <c r="E273" t="s">
        <v>583</v>
      </c>
      <c r="F273" t="s">
        <v>2502</v>
      </c>
      <c r="G273" t="s">
        <v>2799</v>
      </c>
      <c r="H273" s="120">
        <v>40.35</v>
      </c>
    </row>
    <row r="274" spans="1:8">
      <c r="A274" t="s">
        <v>151</v>
      </c>
      <c r="B274" t="s">
        <v>116</v>
      </c>
      <c r="C274" t="s">
        <v>2528</v>
      </c>
      <c r="D274">
        <v>0.7320000000000001</v>
      </c>
      <c r="E274" t="s">
        <v>583</v>
      </c>
      <c r="F274" t="s">
        <v>2528</v>
      </c>
      <c r="G274" t="s">
        <v>2800</v>
      </c>
      <c r="H274" s="120">
        <v>0.7320000000000001</v>
      </c>
    </row>
    <row r="275" spans="1:8">
      <c r="A275" t="s">
        <v>151</v>
      </c>
      <c r="B275" t="s">
        <v>116</v>
      </c>
      <c r="C275" t="s">
        <v>2530</v>
      </c>
      <c r="D275">
        <v>0.73</v>
      </c>
      <c r="E275" t="s">
        <v>583</v>
      </c>
      <c r="F275" t="s">
        <v>2494</v>
      </c>
      <c r="G275" t="s">
        <v>2801</v>
      </c>
      <c r="H275" s="120">
        <v>0.73</v>
      </c>
    </row>
    <row r="276" spans="1:8">
      <c r="A276" t="s">
        <v>640</v>
      </c>
      <c r="B276" t="s">
        <v>81</v>
      </c>
      <c r="C276" t="s">
        <v>2524</v>
      </c>
      <c r="D276">
        <v>8165</v>
      </c>
      <c r="E276" t="s">
        <v>585</v>
      </c>
      <c r="F276" t="s">
        <v>2498</v>
      </c>
      <c r="G276" t="s">
        <v>2802</v>
      </c>
      <c r="H276" s="120">
        <v>8165</v>
      </c>
    </row>
    <row r="277" spans="1:8">
      <c r="A277" t="s">
        <v>640</v>
      </c>
      <c r="B277" t="s">
        <v>81</v>
      </c>
      <c r="C277" t="s">
        <v>2526</v>
      </c>
      <c r="D277">
        <v>40.35</v>
      </c>
      <c r="E277" t="s">
        <v>585</v>
      </c>
      <c r="F277" t="s">
        <v>2502</v>
      </c>
      <c r="G277" t="s">
        <v>2803</v>
      </c>
      <c r="H277" s="120">
        <v>40.35</v>
      </c>
    </row>
    <row r="278" spans="1:8">
      <c r="A278" t="s">
        <v>640</v>
      </c>
      <c r="B278" t="s">
        <v>81</v>
      </c>
      <c r="C278" t="s">
        <v>2528</v>
      </c>
      <c r="D278">
        <v>0.73199999999999998</v>
      </c>
      <c r="E278" t="s">
        <v>585</v>
      </c>
      <c r="F278" t="s">
        <v>2528</v>
      </c>
      <c r="G278" t="s">
        <v>2804</v>
      </c>
      <c r="H278" s="120">
        <v>0.73199999999999998</v>
      </c>
    </row>
    <row r="279" spans="1:8">
      <c r="A279" t="s">
        <v>640</v>
      </c>
      <c r="B279" t="s">
        <v>81</v>
      </c>
      <c r="C279" t="s">
        <v>2530</v>
      </c>
      <c r="D279">
        <v>0.73</v>
      </c>
      <c r="E279" t="s">
        <v>585</v>
      </c>
      <c r="F279" t="s">
        <v>2494</v>
      </c>
      <c r="G279" t="s">
        <v>2805</v>
      </c>
      <c r="H279" s="120">
        <v>0.73</v>
      </c>
    </row>
    <row r="280" spans="1:8">
      <c r="A280" t="s">
        <v>640</v>
      </c>
      <c r="B280" t="s">
        <v>120</v>
      </c>
      <c r="C280" t="s">
        <v>2524</v>
      </c>
      <c r="D280">
        <v>7549.18</v>
      </c>
      <c r="E280" t="s">
        <v>587</v>
      </c>
      <c r="F280" t="s">
        <v>2498</v>
      </c>
      <c r="G280" t="s">
        <v>2806</v>
      </c>
      <c r="H280" s="120">
        <v>7549.18</v>
      </c>
    </row>
    <row r="281" spans="1:8">
      <c r="A281" t="s">
        <v>640</v>
      </c>
      <c r="B281" t="s">
        <v>120</v>
      </c>
      <c r="C281" t="s">
        <v>2526</v>
      </c>
      <c r="D281">
        <v>26.759845714285714</v>
      </c>
      <c r="E281" t="s">
        <v>587</v>
      </c>
      <c r="F281" t="s">
        <v>2502</v>
      </c>
      <c r="G281" t="s">
        <v>2807</v>
      </c>
      <c r="H281" s="120">
        <v>26.759845714285714</v>
      </c>
    </row>
    <row r="282" spans="1:8">
      <c r="A282" t="s">
        <v>640</v>
      </c>
      <c r="B282" t="s">
        <v>120</v>
      </c>
      <c r="C282" t="s">
        <v>2528</v>
      </c>
      <c r="D282">
        <v>0.52177725714285716</v>
      </c>
      <c r="E282" t="s">
        <v>587</v>
      </c>
      <c r="F282" t="s">
        <v>2528</v>
      </c>
      <c r="G282" t="s">
        <v>2808</v>
      </c>
      <c r="H282" s="120">
        <v>0.52177725714285716</v>
      </c>
    </row>
    <row r="283" spans="1:8">
      <c r="A283" t="s">
        <v>640</v>
      </c>
      <c r="B283" t="s">
        <v>120</v>
      </c>
      <c r="C283" t="s">
        <v>2530</v>
      </c>
      <c r="D283">
        <v>0.31285714285714283</v>
      </c>
      <c r="E283" t="s">
        <v>587</v>
      </c>
      <c r="F283" t="s">
        <v>2494</v>
      </c>
      <c r="G283" t="s">
        <v>2809</v>
      </c>
      <c r="H283" s="120">
        <v>0.31285714285714283</v>
      </c>
    </row>
    <row r="284" spans="1:8">
      <c r="A284" t="s">
        <v>167</v>
      </c>
      <c r="B284" t="s">
        <v>81</v>
      </c>
      <c r="C284" t="s">
        <v>2524</v>
      </c>
      <c r="D284">
        <v>8165</v>
      </c>
      <c r="E284" t="s">
        <v>588</v>
      </c>
      <c r="F284" t="s">
        <v>2498</v>
      </c>
      <c r="G284" t="s">
        <v>2810</v>
      </c>
      <c r="H284" s="120">
        <v>8165</v>
      </c>
    </row>
    <row r="285" spans="1:8">
      <c r="A285" t="s">
        <v>167</v>
      </c>
      <c r="B285" t="s">
        <v>81</v>
      </c>
      <c r="C285" t="s">
        <v>2526</v>
      </c>
      <c r="D285">
        <v>40.35</v>
      </c>
      <c r="E285" t="s">
        <v>588</v>
      </c>
      <c r="F285" t="s">
        <v>2502</v>
      </c>
      <c r="G285" t="s">
        <v>2811</v>
      </c>
      <c r="H285" s="120">
        <v>40.35</v>
      </c>
    </row>
    <row r="286" spans="1:8">
      <c r="A286" t="s">
        <v>167</v>
      </c>
      <c r="B286" t="s">
        <v>81</v>
      </c>
      <c r="C286" t="s">
        <v>2528</v>
      </c>
      <c r="D286">
        <v>0.73199999999999998</v>
      </c>
      <c r="E286" t="s">
        <v>588</v>
      </c>
      <c r="F286" t="s">
        <v>2528</v>
      </c>
      <c r="G286" t="s">
        <v>2812</v>
      </c>
      <c r="H286" s="120">
        <v>0.73199999999999998</v>
      </c>
    </row>
    <row r="287" spans="1:8">
      <c r="A287" t="s">
        <v>167</v>
      </c>
      <c r="B287" t="s">
        <v>81</v>
      </c>
      <c r="C287" t="s">
        <v>2530</v>
      </c>
      <c r="D287">
        <v>0.73</v>
      </c>
      <c r="E287" t="s">
        <v>588</v>
      </c>
      <c r="F287" t="s">
        <v>2494</v>
      </c>
      <c r="G287" t="s">
        <v>2813</v>
      </c>
      <c r="H287" s="120">
        <v>0.73</v>
      </c>
    </row>
    <row r="288" spans="1:8">
      <c r="A288" t="s">
        <v>168</v>
      </c>
      <c r="B288" t="s">
        <v>81</v>
      </c>
      <c r="C288" t="s">
        <v>2524</v>
      </c>
      <c r="D288">
        <v>8165</v>
      </c>
      <c r="E288" t="s">
        <v>589</v>
      </c>
      <c r="F288" t="s">
        <v>2498</v>
      </c>
      <c r="G288" t="s">
        <v>2814</v>
      </c>
      <c r="H288" s="120">
        <v>8165</v>
      </c>
    </row>
    <row r="289" spans="1:8">
      <c r="A289" t="s">
        <v>168</v>
      </c>
      <c r="B289" t="s">
        <v>81</v>
      </c>
      <c r="C289" t="s">
        <v>2526</v>
      </c>
      <c r="D289">
        <v>40.35</v>
      </c>
      <c r="E289" t="s">
        <v>589</v>
      </c>
      <c r="F289" t="s">
        <v>2502</v>
      </c>
      <c r="G289" t="s">
        <v>2815</v>
      </c>
      <c r="H289" s="120">
        <v>40.35</v>
      </c>
    </row>
    <row r="290" spans="1:8">
      <c r="A290" t="s">
        <v>168</v>
      </c>
      <c r="B290" t="s">
        <v>81</v>
      </c>
      <c r="C290" t="s">
        <v>2528</v>
      </c>
      <c r="D290">
        <v>0.73199999999999998</v>
      </c>
      <c r="E290" t="s">
        <v>589</v>
      </c>
      <c r="F290" t="s">
        <v>2528</v>
      </c>
      <c r="G290" t="s">
        <v>2816</v>
      </c>
      <c r="H290" s="120">
        <v>0.73199999999999998</v>
      </c>
    </row>
    <row r="291" spans="1:8">
      <c r="A291" t="s">
        <v>168</v>
      </c>
      <c r="B291" t="s">
        <v>81</v>
      </c>
      <c r="C291" t="s">
        <v>2530</v>
      </c>
      <c r="D291">
        <v>0.73</v>
      </c>
      <c r="E291" t="s">
        <v>589</v>
      </c>
      <c r="F291" t="s">
        <v>2494</v>
      </c>
      <c r="G291" t="s">
        <v>2817</v>
      </c>
      <c r="H291" s="120">
        <v>0.73</v>
      </c>
    </row>
    <row r="292" spans="1:8">
      <c r="A292" t="s">
        <v>168</v>
      </c>
      <c r="B292" t="s">
        <v>120</v>
      </c>
      <c r="C292" t="s">
        <v>2524</v>
      </c>
      <c r="D292">
        <v>8165</v>
      </c>
      <c r="E292" t="s">
        <v>590</v>
      </c>
      <c r="F292" t="s">
        <v>2498</v>
      </c>
      <c r="G292" t="s">
        <v>2818</v>
      </c>
      <c r="H292" s="120">
        <v>8165</v>
      </c>
    </row>
    <row r="293" spans="1:8">
      <c r="A293" t="s">
        <v>168</v>
      </c>
      <c r="B293" t="s">
        <v>120</v>
      </c>
      <c r="C293" t="s">
        <v>2526</v>
      </c>
      <c r="D293">
        <v>40.35</v>
      </c>
      <c r="E293" t="s">
        <v>590</v>
      </c>
      <c r="F293" t="s">
        <v>2502</v>
      </c>
      <c r="G293" t="s">
        <v>2819</v>
      </c>
      <c r="H293" s="120">
        <v>40.35</v>
      </c>
    </row>
    <row r="294" spans="1:8">
      <c r="A294" t="s">
        <v>168</v>
      </c>
      <c r="B294" t="s">
        <v>120</v>
      </c>
      <c r="C294" t="s">
        <v>2528</v>
      </c>
      <c r="D294">
        <v>0.73199999999999998</v>
      </c>
      <c r="E294" t="s">
        <v>590</v>
      </c>
      <c r="F294" t="s">
        <v>2528</v>
      </c>
      <c r="G294" t="s">
        <v>2820</v>
      </c>
      <c r="H294" s="120">
        <v>0.73199999999999998</v>
      </c>
    </row>
    <row r="295" spans="1:8">
      <c r="A295" t="s">
        <v>168</v>
      </c>
      <c r="B295" t="s">
        <v>120</v>
      </c>
      <c r="C295" t="s">
        <v>2530</v>
      </c>
      <c r="D295">
        <v>0.73</v>
      </c>
      <c r="E295" t="s">
        <v>590</v>
      </c>
      <c r="F295" t="s">
        <v>2494</v>
      </c>
      <c r="G295" t="s">
        <v>2821</v>
      </c>
      <c r="H295" s="120">
        <v>0.73</v>
      </c>
    </row>
    <row r="296" spans="1:8">
      <c r="A296" t="s">
        <v>152</v>
      </c>
      <c r="B296" t="s">
        <v>116</v>
      </c>
      <c r="C296" t="s">
        <v>2524</v>
      </c>
      <c r="D296">
        <v>8165</v>
      </c>
      <c r="E296" t="s">
        <v>591</v>
      </c>
      <c r="F296" t="s">
        <v>2498</v>
      </c>
      <c r="G296" t="s">
        <v>2822</v>
      </c>
      <c r="H296" s="120">
        <v>8165</v>
      </c>
    </row>
    <row r="297" spans="1:8">
      <c r="A297" t="s">
        <v>152</v>
      </c>
      <c r="B297" t="s">
        <v>116</v>
      </c>
      <c r="C297" t="s">
        <v>2526</v>
      </c>
      <c r="D297">
        <v>40.35</v>
      </c>
      <c r="E297" t="s">
        <v>591</v>
      </c>
      <c r="F297" t="s">
        <v>2502</v>
      </c>
      <c r="G297" t="s">
        <v>2823</v>
      </c>
      <c r="H297" s="120">
        <v>40.35</v>
      </c>
    </row>
    <row r="298" spans="1:8">
      <c r="A298" t="s">
        <v>152</v>
      </c>
      <c r="B298" t="s">
        <v>116</v>
      </c>
      <c r="C298" t="s">
        <v>2528</v>
      </c>
      <c r="D298">
        <v>0.73199999999999998</v>
      </c>
      <c r="E298" t="s">
        <v>591</v>
      </c>
      <c r="F298" t="s">
        <v>2528</v>
      </c>
      <c r="G298" t="s">
        <v>2824</v>
      </c>
      <c r="H298" s="120">
        <v>0.73199999999999998</v>
      </c>
    </row>
    <row r="299" spans="1:8">
      <c r="A299" t="s">
        <v>152</v>
      </c>
      <c r="B299" t="s">
        <v>116</v>
      </c>
      <c r="C299" t="s">
        <v>2530</v>
      </c>
      <c r="D299">
        <v>0.73</v>
      </c>
      <c r="E299" t="s">
        <v>591</v>
      </c>
      <c r="F299" t="s">
        <v>2494</v>
      </c>
      <c r="G299" t="s">
        <v>2825</v>
      </c>
      <c r="H299" s="120">
        <v>0.73</v>
      </c>
    </row>
    <row r="300" spans="1:8">
      <c r="A300" t="s">
        <v>153</v>
      </c>
      <c r="B300" t="s">
        <v>116</v>
      </c>
      <c r="C300" t="s">
        <v>2524</v>
      </c>
      <c r="D300">
        <v>8165</v>
      </c>
      <c r="E300" t="s">
        <v>592</v>
      </c>
      <c r="F300" t="s">
        <v>2498</v>
      </c>
      <c r="G300" t="s">
        <v>2826</v>
      </c>
      <c r="H300" s="120">
        <v>8165</v>
      </c>
    </row>
    <row r="301" spans="1:8">
      <c r="A301" t="s">
        <v>153</v>
      </c>
      <c r="B301" t="s">
        <v>116</v>
      </c>
      <c r="C301" t="s">
        <v>2526</v>
      </c>
      <c r="D301">
        <v>40.35</v>
      </c>
      <c r="E301" t="s">
        <v>592</v>
      </c>
      <c r="F301" t="s">
        <v>2502</v>
      </c>
      <c r="G301" t="s">
        <v>2827</v>
      </c>
      <c r="H301" s="120">
        <v>40.35</v>
      </c>
    </row>
    <row r="302" spans="1:8">
      <c r="A302" t="s">
        <v>153</v>
      </c>
      <c r="B302" t="s">
        <v>116</v>
      </c>
      <c r="C302" t="s">
        <v>2528</v>
      </c>
      <c r="D302">
        <v>0.73199999999999998</v>
      </c>
      <c r="E302" t="s">
        <v>592</v>
      </c>
      <c r="F302" t="s">
        <v>2528</v>
      </c>
      <c r="G302" t="s">
        <v>2828</v>
      </c>
      <c r="H302" s="120">
        <v>0.73199999999999998</v>
      </c>
    </row>
    <row r="303" spans="1:8">
      <c r="A303" t="s">
        <v>153</v>
      </c>
      <c r="B303" t="s">
        <v>116</v>
      </c>
      <c r="C303" t="s">
        <v>2530</v>
      </c>
      <c r="D303">
        <v>0.73</v>
      </c>
      <c r="E303" t="s">
        <v>592</v>
      </c>
      <c r="F303" t="s">
        <v>2494</v>
      </c>
      <c r="G303" t="s">
        <v>2829</v>
      </c>
      <c r="H303" s="120">
        <v>0.73</v>
      </c>
    </row>
    <row r="304" spans="1:8">
      <c r="A304" t="s">
        <v>185</v>
      </c>
      <c r="B304" t="s">
        <v>120</v>
      </c>
      <c r="C304" t="s">
        <v>2524</v>
      </c>
      <c r="D304">
        <v>8165</v>
      </c>
      <c r="E304" t="s">
        <v>593</v>
      </c>
      <c r="F304" t="s">
        <v>2498</v>
      </c>
      <c r="G304" t="s">
        <v>2830</v>
      </c>
      <c r="H304" s="120">
        <v>8165</v>
      </c>
    </row>
    <row r="305" spans="1:8">
      <c r="A305" t="s">
        <v>185</v>
      </c>
      <c r="B305" t="s">
        <v>120</v>
      </c>
      <c r="C305" t="s">
        <v>2526</v>
      </c>
      <c r="D305">
        <v>40.35</v>
      </c>
      <c r="E305" t="s">
        <v>593</v>
      </c>
      <c r="F305" t="s">
        <v>2502</v>
      </c>
      <c r="G305" t="s">
        <v>2831</v>
      </c>
      <c r="H305" s="120">
        <v>40.35</v>
      </c>
    </row>
    <row r="306" spans="1:8">
      <c r="A306" t="s">
        <v>185</v>
      </c>
      <c r="B306" t="s">
        <v>120</v>
      </c>
      <c r="C306" t="s">
        <v>2528</v>
      </c>
      <c r="D306">
        <v>0.73199999999999998</v>
      </c>
      <c r="E306" t="s">
        <v>593</v>
      </c>
      <c r="F306" t="s">
        <v>2528</v>
      </c>
      <c r="G306" t="s">
        <v>2832</v>
      </c>
      <c r="H306" s="120">
        <v>0.73199999999999998</v>
      </c>
    </row>
    <row r="307" spans="1:8">
      <c r="A307" t="s">
        <v>185</v>
      </c>
      <c r="B307" t="s">
        <v>120</v>
      </c>
      <c r="C307" t="s">
        <v>2530</v>
      </c>
      <c r="D307">
        <v>0.73</v>
      </c>
      <c r="E307" t="s">
        <v>593</v>
      </c>
      <c r="F307" t="s">
        <v>2494</v>
      </c>
      <c r="G307" t="s">
        <v>2833</v>
      </c>
      <c r="H307" s="120">
        <v>0.73</v>
      </c>
    </row>
    <row r="308" spans="1:8">
      <c r="A308" t="s">
        <v>154</v>
      </c>
      <c r="B308" t="s">
        <v>116</v>
      </c>
      <c r="C308" t="s">
        <v>2524</v>
      </c>
      <c r="D308">
        <v>8165</v>
      </c>
      <c r="E308" t="s">
        <v>594</v>
      </c>
      <c r="F308" t="s">
        <v>2498</v>
      </c>
      <c r="G308" t="s">
        <v>2834</v>
      </c>
      <c r="H308" s="120">
        <v>8165</v>
      </c>
    </row>
    <row r="309" spans="1:8">
      <c r="A309" t="s">
        <v>154</v>
      </c>
      <c r="B309" t="s">
        <v>116</v>
      </c>
      <c r="C309" t="s">
        <v>2526</v>
      </c>
      <c r="D309">
        <v>40.350000000000009</v>
      </c>
      <c r="E309" t="s">
        <v>594</v>
      </c>
      <c r="F309" t="s">
        <v>2502</v>
      </c>
      <c r="G309" t="s">
        <v>2835</v>
      </c>
      <c r="H309" s="120">
        <v>40.350000000000009</v>
      </c>
    </row>
    <row r="310" spans="1:8">
      <c r="A310" t="s">
        <v>154</v>
      </c>
      <c r="B310" t="s">
        <v>116</v>
      </c>
      <c r="C310" t="s">
        <v>2528</v>
      </c>
      <c r="D310">
        <v>0.7320000000000001</v>
      </c>
      <c r="E310" t="s">
        <v>594</v>
      </c>
      <c r="F310" t="s">
        <v>2528</v>
      </c>
      <c r="G310" t="s">
        <v>2836</v>
      </c>
      <c r="H310" s="120">
        <v>0.7320000000000001</v>
      </c>
    </row>
    <row r="311" spans="1:8">
      <c r="A311" t="s">
        <v>154</v>
      </c>
      <c r="B311" t="s">
        <v>116</v>
      </c>
      <c r="C311" t="s">
        <v>2530</v>
      </c>
      <c r="D311">
        <v>0.73000000000000009</v>
      </c>
      <c r="E311" t="s">
        <v>594</v>
      </c>
      <c r="F311" t="s">
        <v>2494</v>
      </c>
      <c r="G311" t="s">
        <v>2837</v>
      </c>
      <c r="H311" s="120">
        <v>0.73000000000000009</v>
      </c>
    </row>
    <row r="312" spans="1:8">
      <c r="A312" t="s">
        <v>189</v>
      </c>
      <c r="B312" t="s">
        <v>123</v>
      </c>
      <c r="C312" t="s">
        <v>2524</v>
      </c>
      <c r="D312">
        <v>8173.4764318181815</v>
      </c>
      <c r="E312" t="s">
        <v>595</v>
      </c>
      <c r="F312" t="s">
        <v>2498</v>
      </c>
      <c r="G312" t="s">
        <v>2838</v>
      </c>
      <c r="H312" s="120">
        <v>8173.4764318181815</v>
      </c>
    </row>
    <row r="313" spans="1:8">
      <c r="A313" t="s">
        <v>189</v>
      </c>
      <c r="B313" t="s">
        <v>123</v>
      </c>
      <c r="C313" t="s">
        <v>2526</v>
      </c>
      <c r="D313">
        <v>41.013755454545418</v>
      </c>
      <c r="E313" t="s">
        <v>595</v>
      </c>
      <c r="F313" t="s">
        <v>2502</v>
      </c>
      <c r="G313" t="s">
        <v>2839</v>
      </c>
      <c r="H313" s="120">
        <v>41.013755454545418</v>
      </c>
    </row>
    <row r="314" spans="1:8">
      <c r="A314" t="s">
        <v>189</v>
      </c>
      <c r="B314" t="s">
        <v>123</v>
      </c>
      <c r="C314" t="s">
        <v>2528</v>
      </c>
      <c r="D314">
        <v>0.72738795454545413</v>
      </c>
      <c r="E314" t="s">
        <v>595</v>
      </c>
      <c r="F314" t="s">
        <v>2528</v>
      </c>
      <c r="G314" t="s">
        <v>2840</v>
      </c>
      <c r="H314" s="120">
        <v>0.72738795454545413</v>
      </c>
    </row>
    <row r="315" spans="1:8">
      <c r="A315" t="s">
        <v>189</v>
      </c>
      <c r="B315" t="s">
        <v>123</v>
      </c>
      <c r="C315" t="s">
        <v>2530</v>
      </c>
      <c r="D315">
        <v>0.71735349318181851</v>
      </c>
      <c r="E315" t="s">
        <v>595</v>
      </c>
      <c r="F315" t="s">
        <v>2494</v>
      </c>
      <c r="G315" t="s">
        <v>2841</v>
      </c>
      <c r="H315" s="120">
        <v>0.71735349318181851</v>
      </c>
    </row>
    <row r="316" spans="1:8">
      <c r="A316" t="s">
        <v>173</v>
      </c>
      <c r="B316" t="s">
        <v>117</v>
      </c>
      <c r="C316" t="s">
        <v>2524</v>
      </c>
      <c r="D316">
        <v>8165</v>
      </c>
      <c r="E316" t="s">
        <v>596</v>
      </c>
      <c r="F316" t="s">
        <v>2498</v>
      </c>
      <c r="G316" t="s">
        <v>2842</v>
      </c>
      <c r="H316" s="120">
        <v>8165</v>
      </c>
    </row>
    <row r="317" spans="1:8">
      <c r="A317" t="s">
        <v>173</v>
      </c>
      <c r="B317" t="s">
        <v>117</v>
      </c>
      <c r="C317" t="s">
        <v>2526</v>
      </c>
      <c r="D317">
        <v>40.350000000000009</v>
      </c>
      <c r="E317" t="s">
        <v>596</v>
      </c>
      <c r="F317" t="s">
        <v>2502</v>
      </c>
      <c r="G317" t="s">
        <v>2843</v>
      </c>
      <c r="H317" s="120">
        <v>40.350000000000009</v>
      </c>
    </row>
    <row r="318" spans="1:8">
      <c r="A318" t="s">
        <v>173</v>
      </c>
      <c r="B318" t="s">
        <v>117</v>
      </c>
      <c r="C318" t="s">
        <v>2528</v>
      </c>
      <c r="D318">
        <v>0.73199999999999976</v>
      </c>
      <c r="E318" t="s">
        <v>596</v>
      </c>
      <c r="F318" t="s">
        <v>2528</v>
      </c>
      <c r="G318" t="s">
        <v>2844</v>
      </c>
      <c r="H318" s="120">
        <v>0.73199999999999976</v>
      </c>
    </row>
    <row r="319" spans="1:8">
      <c r="A319" t="s">
        <v>173</v>
      </c>
      <c r="B319" t="s">
        <v>117</v>
      </c>
      <c r="C319" t="s">
        <v>2530</v>
      </c>
      <c r="D319">
        <v>0.7300000000000002</v>
      </c>
      <c r="E319" t="s">
        <v>596</v>
      </c>
      <c r="F319" t="s">
        <v>2494</v>
      </c>
      <c r="G319" t="s">
        <v>2845</v>
      </c>
      <c r="H319" s="120">
        <v>0.7300000000000002</v>
      </c>
    </row>
    <row r="320" spans="1:8">
      <c r="A320" t="s">
        <v>173</v>
      </c>
      <c r="B320" t="s">
        <v>122</v>
      </c>
      <c r="C320" t="s">
        <v>2524</v>
      </c>
      <c r="D320">
        <v>8165</v>
      </c>
      <c r="E320" t="s">
        <v>597</v>
      </c>
      <c r="F320" t="s">
        <v>2498</v>
      </c>
      <c r="G320" t="s">
        <v>2846</v>
      </c>
      <c r="H320" s="120">
        <v>8165</v>
      </c>
    </row>
    <row r="321" spans="1:8">
      <c r="A321" t="s">
        <v>173</v>
      </c>
      <c r="B321" t="s">
        <v>122</v>
      </c>
      <c r="C321" t="s">
        <v>2526</v>
      </c>
      <c r="D321">
        <v>40.35</v>
      </c>
      <c r="E321" t="s">
        <v>597</v>
      </c>
      <c r="F321" t="s">
        <v>2502</v>
      </c>
      <c r="G321" t="s">
        <v>2847</v>
      </c>
      <c r="H321" s="120">
        <v>40.35</v>
      </c>
    </row>
    <row r="322" spans="1:8">
      <c r="A322" t="s">
        <v>173</v>
      </c>
      <c r="B322" t="s">
        <v>122</v>
      </c>
      <c r="C322" t="s">
        <v>2528</v>
      </c>
      <c r="D322">
        <v>0.73199999999999987</v>
      </c>
      <c r="E322" t="s">
        <v>597</v>
      </c>
      <c r="F322" t="s">
        <v>2528</v>
      </c>
      <c r="G322" t="s">
        <v>2848</v>
      </c>
      <c r="H322" s="120">
        <v>0.73199999999999987</v>
      </c>
    </row>
    <row r="323" spans="1:8">
      <c r="A323" t="s">
        <v>173</v>
      </c>
      <c r="B323" t="s">
        <v>122</v>
      </c>
      <c r="C323" t="s">
        <v>2530</v>
      </c>
      <c r="D323">
        <v>0.73</v>
      </c>
      <c r="E323" t="s">
        <v>597</v>
      </c>
      <c r="F323" t="s">
        <v>2494</v>
      </c>
      <c r="G323" t="s">
        <v>2849</v>
      </c>
      <c r="H323" s="120">
        <v>0.73</v>
      </c>
    </row>
    <row r="324" spans="1:8">
      <c r="A324" t="s">
        <v>169</v>
      </c>
      <c r="B324" t="s">
        <v>81</v>
      </c>
      <c r="C324" t="s">
        <v>2524</v>
      </c>
      <c r="D324">
        <v>8165</v>
      </c>
      <c r="E324" t="s">
        <v>598</v>
      </c>
      <c r="F324" t="s">
        <v>2498</v>
      </c>
      <c r="G324" t="s">
        <v>2850</v>
      </c>
      <c r="H324" s="120">
        <v>8165</v>
      </c>
    </row>
    <row r="325" spans="1:8">
      <c r="A325" t="s">
        <v>169</v>
      </c>
      <c r="B325" t="s">
        <v>81</v>
      </c>
      <c r="C325" t="s">
        <v>2526</v>
      </c>
      <c r="D325">
        <v>40.35</v>
      </c>
      <c r="E325" t="s">
        <v>598</v>
      </c>
      <c r="F325" t="s">
        <v>2502</v>
      </c>
      <c r="G325" t="s">
        <v>2851</v>
      </c>
      <c r="H325" s="120">
        <v>40.35</v>
      </c>
    </row>
    <row r="326" spans="1:8">
      <c r="A326" t="s">
        <v>169</v>
      </c>
      <c r="B326" t="s">
        <v>81</v>
      </c>
      <c r="C326" t="s">
        <v>2528</v>
      </c>
      <c r="D326">
        <v>0.73199999999999998</v>
      </c>
      <c r="E326" t="s">
        <v>598</v>
      </c>
      <c r="F326" t="s">
        <v>2528</v>
      </c>
      <c r="G326" t="s">
        <v>2852</v>
      </c>
      <c r="H326" s="120">
        <v>0.73199999999999998</v>
      </c>
    </row>
    <row r="327" spans="1:8">
      <c r="A327" t="s">
        <v>169</v>
      </c>
      <c r="B327" t="s">
        <v>81</v>
      </c>
      <c r="C327" t="s">
        <v>2530</v>
      </c>
      <c r="D327">
        <v>0.73</v>
      </c>
      <c r="E327" t="s">
        <v>598</v>
      </c>
      <c r="F327" t="s">
        <v>2494</v>
      </c>
      <c r="G327" t="s">
        <v>2853</v>
      </c>
      <c r="H327" s="120">
        <v>0.73</v>
      </c>
    </row>
    <row r="328" spans="1:8">
      <c r="A328" t="s">
        <v>186</v>
      </c>
      <c r="B328" t="s">
        <v>121</v>
      </c>
      <c r="C328" t="s">
        <v>2524</v>
      </c>
      <c r="D328">
        <v>120</v>
      </c>
      <c r="E328" t="s">
        <v>599</v>
      </c>
      <c r="F328" t="s">
        <v>2498</v>
      </c>
      <c r="G328" t="s">
        <v>2854</v>
      </c>
      <c r="H328" s="120">
        <v>120</v>
      </c>
    </row>
    <row r="329" spans="1:8">
      <c r="A329" t="s">
        <v>186</v>
      </c>
      <c r="B329" t="s">
        <v>121</v>
      </c>
      <c r="C329" t="s">
        <v>2526</v>
      </c>
      <c r="D329">
        <v>20</v>
      </c>
      <c r="E329" t="s">
        <v>599</v>
      </c>
      <c r="F329" t="s">
        <v>2502</v>
      </c>
      <c r="G329" t="s">
        <v>2855</v>
      </c>
      <c r="H329" s="120">
        <v>20</v>
      </c>
    </row>
    <row r="330" spans="1:8">
      <c r="A330" t="s">
        <v>186</v>
      </c>
      <c r="B330" t="s">
        <v>121</v>
      </c>
      <c r="C330" t="s">
        <v>2528</v>
      </c>
      <c r="D330">
        <v>0.73199999999999998</v>
      </c>
      <c r="E330" t="s">
        <v>599</v>
      </c>
      <c r="F330" t="s">
        <v>2528</v>
      </c>
      <c r="G330" t="s">
        <v>2856</v>
      </c>
      <c r="H330" s="120">
        <v>0.73199999999999998</v>
      </c>
    </row>
    <row r="331" spans="1:8">
      <c r="A331" t="s">
        <v>186</v>
      </c>
      <c r="B331" t="s">
        <v>121</v>
      </c>
      <c r="C331" t="s">
        <v>2530</v>
      </c>
      <c r="D331">
        <v>0.87096770000000001</v>
      </c>
      <c r="E331" t="s">
        <v>599</v>
      </c>
      <c r="F331" t="s">
        <v>2494</v>
      </c>
      <c r="G331" t="s">
        <v>2857</v>
      </c>
      <c r="H331" s="120">
        <v>0.87096770000000001</v>
      </c>
    </row>
    <row r="332" spans="1:8">
      <c r="A332" t="s">
        <v>186</v>
      </c>
      <c r="B332" t="s">
        <v>124</v>
      </c>
      <c r="C332" t="s">
        <v>2524</v>
      </c>
      <c r="D332">
        <v>8165</v>
      </c>
      <c r="E332" t="s">
        <v>600</v>
      </c>
      <c r="F332" t="s">
        <v>2498</v>
      </c>
      <c r="G332" t="s">
        <v>2858</v>
      </c>
      <c r="H332" s="120">
        <v>8165</v>
      </c>
    </row>
    <row r="333" spans="1:8">
      <c r="A333" t="s">
        <v>186</v>
      </c>
      <c r="B333" t="s">
        <v>124</v>
      </c>
      <c r="C333" t="s">
        <v>2526</v>
      </c>
      <c r="D333">
        <v>40.35</v>
      </c>
      <c r="E333" t="s">
        <v>600</v>
      </c>
      <c r="F333" t="s">
        <v>2502</v>
      </c>
      <c r="G333" t="s">
        <v>2859</v>
      </c>
      <c r="H333" s="120">
        <v>40.35</v>
      </c>
    </row>
    <row r="334" spans="1:8">
      <c r="A334" t="s">
        <v>186</v>
      </c>
      <c r="B334" t="s">
        <v>124</v>
      </c>
      <c r="C334" t="s">
        <v>2528</v>
      </c>
      <c r="D334">
        <v>0.7320000000000001</v>
      </c>
      <c r="E334" t="s">
        <v>600</v>
      </c>
      <c r="F334" t="s">
        <v>2528</v>
      </c>
      <c r="G334" t="s">
        <v>2860</v>
      </c>
      <c r="H334" s="120">
        <v>0.7320000000000001</v>
      </c>
    </row>
    <row r="335" spans="1:8">
      <c r="A335" t="s">
        <v>186</v>
      </c>
      <c r="B335" t="s">
        <v>124</v>
      </c>
      <c r="C335" t="s">
        <v>2530</v>
      </c>
      <c r="D335">
        <v>0.73</v>
      </c>
      <c r="E335" t="s">
        <v>600</v>
      </c>
      <c r="F335" t="s">
        <v>2494</v>
      </c>
      <c r="G335" t="s">
        <v>2861</v>
      </c>
      <c r="H335" s="120">
        <v>0.73</v>
      </c>
    </row>
    <row r="336" spans="1:8">
      <c r="A336" t="s">
        <v>135</v>
      </c>
      <c r="B336" t="s">
        <v>114</v>
      </c>
      <c r="C336" t="s">
        <v>2524</v>
      </c>
      <c r="D336">
        <v>8165</v>
      </c>
      <c r="E336" t="s">
        <v>601</v>
      </c>
      <c r="F336" t="s">
        <v>2498</v>
      </c>
      <c r="G336" t="s">
        <v>2862</v>
      </c>
      <c r="H336" s="120">
        <v>8165</v>
      </c>
    </row>
    <row r="337" spans="1:8">
      <c r="A337" t="s">
        <v>135</v>
      </c>
      <c r="B337" t="s">
        <v>114</v>
      </c>
      <c r="C337" t="s">
        <v>2526</v>
      </c>
      <c r="D337">
        <v>40.35</v>
      </c>
      <c r="E337" t="s">
        <v>601</v>
      </c>
      <c r="F337" t="s">
        <v>2502</v>
      </c>
      <c r="G337" t="s">
        <v>2863</v>
      </c>
      <c r="H337" s="120">
        <v>40.35</v>
      </c>
    </row>
    <row r="338" spans="1:8">
      <c r="A338" t="s">
        <v>135</v>
      </c>
      <c r="B338" t="s">
        <v>114</v>
      </c>
      <c r="C338" t="s">
        <v>2528</v>
      </c>
      <c r="D338">
        <v>0.73199999999999987</v>
      </c>
      <c r="E338" t="s">
        <v>601</v>
      </c>
      <c r="F338" t="s">
        <v>2528</v>
      </c>
      <c r="G338" t="s">
        <v>2864</v>
      </c>
      <c r="H338" s="120">
        <v>0.73199999999999987</v>
      </c>
    </row>
    <row r="339" spans="1:8">
      <c r="A339" t="s">
        <v>135</v>
      </c>
      <c r="B339" t="s">
        <v>114</v>
      </c>
      <c r="C339" t="s">
        <v>2530</v>
      </c>
      <c r="D339">
        <v>0.73</v>
      </c>
      <c r="E339" t="s">
        <v>601</v>
      </c>
      <c r="F339" t="s">
        <v>2494</v>
      </c>
      <c r="G339" t="s">
        <v>2865</v>
      </c>
      <c r="H339" s="120">
        <v>0.73</v>
      </c>
    </row>
    <row r="340" spans="1:8">
      <c r="A340" t="s">
        <v>155</v>
      </c>
      <c r="B340" t="s">
        <v>116</v>
      </c>
      <c r="C340" t="s">
        <v>2524</v>
      </c>
      <c r="D340">
        <v>8165</v>
      </c>
      <c r="E340" t="s">
        <v>602</v>
      </c>
      <c r="F340" t="s">
        <v>2498</v>
      </c>
      <c r="G340" t="s">
        <v>2866</v>
      </c>
      <c r="H340" s="120">
        <v>8165</v>
      </c>
    </row>
    <row r="341" spans="1:8">
      <c r="A341" t="s">
        <v>155</v>
      </c>
      <c r="B341" t="s">
        <v>116</v>
      </c>
      <c r="C341" t="s">
        <v>2526</v>
      </c>
      <c r="D341">
        <v>40.35</v>
      </c>
      <c r="E341" t="s">
        <v>602</v>
      </c>
      <c r="F341" t="s">
        <v>2502</v>
      </c>
      <c r="G341" t="s">
        <v>2867</v>
      </c>
      <c r="H341" s="120">
        <v>40.35</v>
      </c>
    </row>
    <row r="342" spans="1:8">
      <c r="A342" t="s">
        <v>155</v>
      </c>
      <c r="B342" t="s">
        <v>116</v>
      </c>
      <c r="C342" t="s">
        <v>2528</v>
      </c>
      <c r="D342">
        <v>0.73199999999999998</v>
      </c>
      <c r="E342" t="s">
        <v>602</v>
      </c>
      <c r="F342" t="s">
        <v>2528</v>
      </c>
      <c r="G342" t="s">
        <v>2868</v>
      </c>
      <c r="H342" s="120">
        <v>0.73199999999999998</v>
      </c>
    </row>
    <row r="343" spans="1:8">
      <c r="A343" t="s">
        <v>155</v>
      </c>
      <c r="B343" t="s">
        <v>116</v>
      </c>
      <c r="C343" t="s">
        <v>2530</v>
      </c>
      <c r="D343">
        <v>0.73</v>
      </c>
      <c r="E343" t="s">
        <v>602</v>
      </c>
      <c r="F343" t="s">
        <v>2494</v>
      </c>
      <c r="G343" t="s">
        <v>2869</v>
      </c>
      <c r="H343" s="120">
        <v>0.73</v>
      </c>
    </row>
    <row r="344" spans="1:8">
      <c r="A344" t="s">
        <v>155</v>
      </c>
      <c r="B344" t="s">
        <v>121</v>
      </c>
      <c r="C344" t="s">
        <v>2524</v>
      </c>
      <c r="D344">
        <v>120</v>
      </c>
      <c r="E344" t="s">
        <v>603</v>
      </c>
      <c r="F344" t="s">
        <v>2498</v>
      </c>
      <c r="G344" t="s">
        <v>2870</v>
      </c>
      <c r="H344" s="120">
        <v>120</v>
      </c>
    </row>
    <row r="345" spans="1:8">
      <c r="A345" t="s">
        <v>155</v>
      </c>
      <c r="B345" t="s">
        <v>121</v>
      </c>
      <c r="C345" t="s">
        <v>2526</v>
      </c>
      <c r="D345">
        <v>20</v>
      </c>
      <c r="E345" t="s">
        <v>603</v>
      </c>
      <c r="F345" t="s">
        <v>2502</v>
      </c>
      <c r="G345" t="s">
        <v>2871</v>
      </c>
      <c r="H345" s="120">
        <v>20</v>
      </c>
    </row>
    <row r="346" spans="1:8">
      <c r="A346" t="s">
        <v>155</v>
      </c>
      <c r="B346" t="s">
        <v>121</v>
      </c>
      <c r="C346" t="s">
        <v>2528</v>
      </c>
      <c r="D346">
        <v>0.73199999999999998</v>
      </c>
      <c r="E346" t="s">
        <v>603</v>
      </c>
      <c r="F346" t="s">
        <v>2528</v>
      </c>
      <c r="G346" t="s">
        <v>2872</v>
      </c>
      <c r="H346" s="120">
        <v>0.73199999999999998</v>
      </c>
    </row>
    <row r="347" spans="1:8">
      <c r="A347" t="s">
        <v>155</v>
      </c>
      <c r="B347" t="s">
        <v>121</v>
      </c>
      <c r="C347" t="s">
        <v>2530</v>
      </c>
      <c r="D347">
        <v>0.87096770000000001</v>
      </c>
      <c r="E347" t="s">
        <v>603</v>
      </c>
      <c r="F347" t="s">
        <v>2494</v>
      </c>
      <c r="G347" t="s">
        <v>2873</v>
      </c>
      <c r="H347" s="120">
        <v>0.87096770000000001</v>
      </c>
    </row>
    <row r="348" spans="1:8">
      <c r="A348" t="s">
        <v>155</v>
      </c>
      <c r="B348" t="s">
        <v>122</v>
      </c>
      <c r="C348" t="s">
        <v>2524</v>
      </c>
      <c r="D348">
        <v>8165</v>
      </c>
      <c r="E348" t="s">
        <v>604</v>
      </c>
      <c r="F348" t="s">
        <v>2498</v>
      </c>
      <c r="G348" t="s">
        <v>2874</v>
      </c>
      <c r="H348" s="120">
        <v>8165</v>
      </c>
    </row>
    <row r="349" spans="1:8">
      <c r="A349" t="s">
        <v>155</v>
      </c>
      <c r="B349" t="s">
        <v>122</v>
      </c>
      <c r="C349" t="s">
        <v>2526</v>
      </c>
      <c r="D349">
        <v>40.35</v>
      </c>
      <c r="E349" t="s">
        <v>604</v>
      </c>
      <c r="F349" t="s">
        <v>2502</v>
      </c>
      <c r="G349" t="s">
        <v>2875</v>
      </c>
      <c r="H349" s="120">
        <v>40.35</v>
      </c>
    </row>
    <row r="350" spans="1:8">
      <c r="A350" t="s">
        <v>155</v>
      </c>
      <c r="B350" t="s">
        <v>122</v>
      </c>
      <c r="C350" t="s">
        <v>2528</v>
      </c>
      <c r="D350">
        <v>0.73199999999999998</v>
      </c>
      <c r="E350" t="s">
        <v>604</v>
      </c>
      <c r="F350" t="s">
        <v>2528</v>
      </c>
      <c r="G350" t="s">
        <v>2876</v>
      </c>
      <c r="H350" s="120">
        <v>0.73199999999999998</v>
      </c>
    </row>
    <row r="351" spans="1:8">
      <c r="A351" t="s">
        <v>155</v>
      </c>
      <c r="B351" t="s">
        <v>122</v>
      </c>
      <c r="C351" t="s">
        <v>2530</v>
      </c>
      <c r="D351">
        <v>0.73</v>
      </c>
      <c r="E351" t="s">
        <v>604</v>
      </c>
      <c r="F351" t="s">
        <v>2494</v>
      </c>
      <c r="G351" t="s">
        <v>2877</v>
      </c>
      <c r="H351" s="120">
        <v>0.73</v>
      </c>
    </row>
    <row r="352" spans="1:8">
      <c r="A352" t="s">
        <v>641</v>
      </c>
      <c r="B352" t="s">
        <v>118</v>
      </c>
      <c r="C352" t="s">
        <v>2524</v>
      </c>
      <c r="D352">
        <v>1248</v>
      </c>
      <c r="E352" t="s">
        <v>606</v>
      </c>
      <c r="F352" t="s">
        <v>2498</v>
      </c>
      <c r="G352" t="s">
        <v>2878</v>
      </c>
      <c r="H352" s="120">
        <v>1248</v>
      </c>
    </row>
    <row r="353" spans="1:8">
      <c r="A353" t="s">
        <v>641</v>
      </c>
      <c r="B353" t="s">
        <v>118</v>
      </c>
      <c r="C353" t="s">
        <v>2526</v>
      </c>
      <c r="D353">
        <v>9</v>
      </c>
      <c r="E353" t="s">
        <v>606</v>
      </c>
      <c r="F353" t="s">
        <v>2502</v>
      </c>
      <c r="G353" t="s">
        <v>2879</v>
      </c>
      <c r="H353" s="120">
        <v>9</v>
      </c>
    </row>
    <row r="354" spans="1:8">
      <c r="A354" t="s">
        <v>641</v>
      </c>
      <c r="B354" t="s">
        <v>118</v>
      </c>
      <c r="C354" t="s">
        <v>2528</v>
      </c>
      <c r="D354">
        <v>0.75</v>
      </c>
      <c r="E354" t="s">
        <v>606</v>
      </c>
      <c r="F354" t="s">
        <v>2528</v>
      </c>
      <c r="G354" t="s">
        <v>2880</v>
      </c>
      <c r="H354" s="120">
        <v>0.75</v>
      </c>
    </row>
    <row r="355" spans="1:8">
      <c r="A355" t="s">
        <v>641</v>
      </c>
      <c r="B355" t="s">
        <v>118</v>
      </c>
      <c r="C355" t="s">
        <v>2530</v>
      </c>
      <c r="D355">
        <v>0.66</v>
      </c>
      <c r="E355" t="s">
        <v>606</v>
      </c>
      <c r="F355" t="s">
        <v>2494</v>
      </c>
      <c r="G355" t="s">
        <v>2881</v>
      </c>
      <c r="H355" s="120">
        <v>0.66</v>
      </c>
    </row>
    <row r="356" spans="1:8">
      <c r="A356" t="s">
        <v>642</v>
      </c>
      <c r="B356" t="s">
        <v>124</v>
      </c>
      <c r="C356" t="s">
        <v>2524</v>
      </c>
      <c r="D356">
        <v>7558.6</v>
      </c>
      <c r="E356" t="s">
        <v>608</v>
      </c>
      <c r="F356" t="s">
        <v>2498</v>
      </c>
      <c r="G356" t="s">
        <v>2882</v>
      </c>
      <c r="H356" s="120">
        <v>7558.6</v>
      </c>
    </row>
    <row r="357" spans="1:8">
      <c r="A357" t="s">
        <v>642</v>
      </c>
      <c r="B357" t="s">
        <v>124</v>
      </c>
      <c r="C357" t="s">
        <v>2526</v>
      </c>
      <c r="D357">
        <v>39.269999999999996</v>
      </c>
      <c r="E357" t="s">
        <v>608</v>
      </c>
      <c r="F357" t="s">
        <v>2502</v>
      </c>
      <c r="G357" t="s">
        <v>2883</v>
      </c>
      <c r="H357" s="120">
        <v>39.269999999999996</v>
      </c>
    </row>
    <row r="358" spans="1:8">
      <c r="A358" t="s">
        <v>642</v>
      </c>
      <c r="B358" t="s">
        <v>124</v>
      </c>
      <c r="C358" t="s">
        <v>2528</v>
      </c>
      <c r="D358">
        <v>0.68250448000000008</v>
      </c>
      <c r="E358" t="s">
        <v>608</v>
      </c>
      <c r="F358" t="s">
        <v>2528</v>
      </c>
      <c r="G358" t="s">
        <v>2884</v>
      </c>
      <c r="H358" s="120">
        <v>0.68250448000000008</v>
      </c>
    </row>
    <row r="359" spans="1:8">
      <c r="A359" t="s">
        <v>642</v>
      </c>
      <c r="B359" t="s">
        <v>124</v>
      </c>
      <c r="C359" t="s">
        <v>2530</v>
      </c>
      <c r="D359">
        <v>0.14599999999999999</v>
      </c>
      <c r="E359" t="s">
        <v>608</v>
      </c>
      <c r="F359" t="s">
        <v>2494</v>
      </c>
      <c r="G359" t="s">
        <v>2885</v>
      </c>
      <c r="H359" s="120">
        <v>0.14599999999999999</v>
      </c>
    </row>
    <row r="360" spans="1:8">
      <c r="A360" t="s">
        <v>156</v>
      </c>
      <c r="B360" t="s">
        <v>116</v>
      </c>
      <c r="C360" t="s">
        <v>2524</v>
      </c>
      <c r="D360">
        <v>8165</v>
      </c>
      <c r="E360" t="s">
        <v>609</v>
      </c>
      <c r="F360" t="s">
        <v>2498</v>
      </c>
      <c r="G360" t="s">
        <v>2886</v>
      </c>
      <c r="H360" s="120">
        <v>8165</v>
      </c>
    </row>
    <row r="361" spans="1:8">
      <c r="A361" t="s">
        <v>156</v>
      </c>
      <c r="B361" t="s">
        <v>116</v>
      </c>
      <c r="C361" t="s">
        <v>2526</v>
      </c>
      <c r="D361">
        <v>40.35</v>
      </c>
      <c r="E361" t="s">
        <v>609</v>
      </c>
      <c r="F361" t="s">
        <v>2502</v>
      </c>
      <c r="G361" t="s">
        <v>2887</v>
      </c>
      <c r="H361" s="120">
        <v>40.35</v>
      </c>
    </row>
    <row r="362" spans="1:8">
      <c r="A362" t="s">
        <v>156</v>
      </c>
      <c r="B362" t="s">
        <v>116</v>
      </c>
      <c r="C362" t="s">
        <v>2528</v>
      </c>
      <c r="D362">
        <v>0.73199999999999998</v>
      </c>
      <c r="E362" t="s">
        <v>609</v>
      </c>
      <c r="F362" t="s">
        <v>2528</v>
      </c>
      <c r="G362" t="s">
        <v>2888</v>
      </c>
      <c r="H362" s="120">
        <v>0.73199999999999998</v>
      </c>
    </row>
    <row r="363" spans="1:8">
      <c r="A363" t="s">
        <v>156</v>
      </c>
      <c r="B363" t="s">
        <v>116</v>
      </c>
      <c r="C363" t="s">
        <v>2530</v>
      </c>
      <c r="D363">
        <v>0.73</v>
      </c>
      <c r="E363" t="s">
        <v>609</v>
      </c>
      <c r="F363" t="s">
        <v>2494</v>
      </c>
      <c r="G363" t="s">
        <v>2889</v>
      </c>
      <c r="H363" s="120">
        <v>0.73</v>
      </c>
    </row>
    <row r="364" spans="1:8">
      <c r="A364" t="s">
        <v>187</v>
      </c>
      <c r="B364" t="s">
        <v>122</v>
      </c>
      <c r="C364" t="s">
        <v>2524</v>
      </c>
      <c r="D364">
        <v>8165</v>
      </c>
      <c r="E364" t="s">
        <v>610</v>
      </c>
      <c r="F364" t="s">
        <v>2498</v>
      </c>
      <c r="G364" t="s">
        <v>2890</v>
      </c>
      <c r="H364" s="120">
        <v>8165</v>
      </c>
    </row>
    <row r="365" spans="1:8">
      <c r="A365" t="s">
        <v>187</v>
      </c>
      <c r="B365" t="s">
        <v>122</v>
      </c>
      <c r="C365" t="s">
        <v>2526</v>
      </c>
      <c r="D365">
        <v>40.350000000000009</v>
      </c>
      <c r="E365" t="s">
        <v>610</v>
      </c>
      <c r="F365" t="s">
        <v>2502</v>
      </c>
      <c r="G365" t="s">
        <v>2891</v>
      </c>
      <c r="H365" s="120">
        <v>40.350000000000009</v>
      </c>
    </row>
    <row r="366" spans="1:8">
      <c r="A366" t="s">
        <v>187</v>
      </c>
      <c r="B366" t="s">
        <v>122</v>
      </c>
      <c r="C366" t="s">
        <v>2528</v>
      </c>
      <c r="D366">
        <v>0.73199999999999987</v>
      </c>
      <c r="E366" t="s">
        <v>610</v>
      </c>
      <c r="F366" t="s">
        <v>2528</v>
      </c>
      <c r="G366" t="s">
        <v>2892</v>
      </c>
      <c r="H366" s="120">
        <v>0.73199999999999987</v>
      </c>
    </row>
    <row r="367" spans="1:8">
      <c r="A367" t="s">
        <v>187</v>
      </c>
      <c r="B367" t="s">
        <v>122</v>
      </c>
      <c r="C367" t="s">
        <v>2530</v>
      </c>
      <c r="D367">
        <v>0.7300000000000002</v>
      </c>
      <c r="E367" t="s">
        <v>610</v>
      </c>
      <c r="F367" t="s">
        <v>2494</v>
      </c>
      <c r="G367" t="s">
        <v>2893</v>
      </c>
      <c r="H367" s="120">
        <v>0.7300000000000002</v>
      </c>
    </row>
    <row r="368" spans="1:8">
      <c r="A368" t="s">
        <v>187</v>
      </c>
      <c r="B368" t="s">
        <v>125</v>
      </c>
      <c r="C368" t="s">
        <v>2524</v>
      </c>
      <c r="D368">
        <v>8165</v>
      </c>
      <c r="E368" t="s">
        <v>611</v>
      </c>
      <c r="F368" t="s">
        <v>2498</v>
      </c>
      <c r="G368" t="s">
        <v>2894</v>
      </c>
      <c r="H368" s="120">
        <v>8165</v>
      </c>
    </row>
    <row r="369" spans="1:8">
      <c r="A369" t="s">
        <v>187</v>
      </c>
      <c r="B369" t="s">
        <v>125</v>
      </c>
      <c r="C369" t="s">
        <v>2526</v>
      </c>
      <c r="D369">
        <v>40.35</v>
      </c>
      <c r="E369" t="s">
        <v>611</v>
      </c>
      <c r="F369" t="s">
        <v>2502</v>
      </c>
      <c r="G369" t="s">
        <v>2895</v>
      </c>
      <c r="H369" s="120">
        <v>40.35</v>
      </c>
    </row>
    <row r="370" spans="1:8">
      <c r="A370" t="s">
        <v>187</v>
      </c>
      <c r="B370" t="s">
        <v>125</v>
      </c>
      <c r="C370" t="s">
        <v>2528</v>
      </c>
      <c r="D370">
        <v>0.7320000000000001</v>
      </c>
      <c r="E370" t="s">
        <v>611</v>
      </c>
      <c r="F370" t="s">
        <v>2528</v>
      </c>
      <c r="G370" t="s">
        <v>2896</v>
      </c>
      <c r="H370" s="120">
        <v>0.7320000000000001</v>
      </c>
    </row>
    <row r="371" spans="1:8">
      <c r="A371" t="s">
        <v>187</v>
      </c>
      <c r="B371" t="s">
        <v>125</v>
      </c>
      <c r="C371" t="s">
        <v>2530</v>
      </c>
      <c r="D371">
        <v>0.73</v>
      </c>
      <c r="E371" t="s">
        <v>611</v>
      </c>
      <c r="F371" t="s">
        <v>2494</v>
      </c>
      <c r="G371" t="s">
        <v>2897</v>
      </c>
      <c r="H371" s="120">
        <v>0.73</v>
      </c>
    </row>
    <row r="372" spans="1:8">
      <c r="A372" t="s">
        <v>643</v>
      </c>
      <c r="B372" t="s">
        <v>118</v>
      </c>
      <c r="C372" t="s">
        <v>2524</v>
      </c>
      <c r="D372">
        <v>7930.4660833333355</v>
      </c>
      <c r="E372" t="s">
        <v>613</v>
      </c>
      <c r="F372" t="s">
        <v>2498</v>
      </c>
      <c r="G372" t="s">
        <v>2898</v>
      </c>
      <c r="H372" s="120">
        <v>7930.4660833333355</v>
      </c>
    </row>
    <row r="373" spans="1:8">
      <c r="A373" t="s">
        <v>643</v>
      </c>
      <c r="B373" t="s">
        <v>118</v>
      </c>
      <c r="C373" t="s">
        <v>2526</v>
      </c>
      <c r="D373">
        <v>64.508970000000019</v>
      </c>
      <c r="E373" t="s">
        <v>613</v>
      </c>
      <c r="F373" t="s">
        <v>2502</v>
      </c>
      <c r="G373" t="s">
        <v>2899</v>
      </c>
      <c r="H373" s="120">
        <v>64.508970000000019</v>
      </c>
    </row>
    <row r="374" spans="1:8">
      <c r="A374" t="s">
        <v>643</v>
      </c>
      <c r="B374" t="s">
        <v>118</v>
      </c>
      <c r="C374" t="s">
        <v>2528</v>
      </c>
      <c r="D374">
        <v>0.54748083333333331</v>
      </c>
      <c r="E374" t="s">
        <v>613</v>
      </c>
      <c r="F374" t="s">
        <v>2528</v>
      </c>
      <c r="G374" t="s">
        <v>2900</v>
      </c>
      <c r="H374" s="120">
        <v>0.54748083333333331</v>
      </c>
    </row>
    <row r="375" spans="1:8">
      <c r="A375" t="s">
        <v>643</v>
      </c>
      <c r="B375" t="s">
        <v>118</v>
      </c>
      <c r="C375" t="s">
        <v>2530</v>
      </c>
      <c r="D375">
        <v>0.21409089166666662</v>
      </c>
      <c r="E375" t="s">
        <v>613</v>
      </c>
      <c r="F375" t="s">
        <v>2494</v>
      </c>
      <c r="G375" t="s">
        <v>2901</v>
      </c>
      <c r="H375" s="120">
        <v>0.21409089166666662</v>
      </c>
    </row>
    <row r="376" spans="1:8">
      <c r="A376" t="s">
        <v>643</v>
      </c>
      <c r="B376" t="s">
        <v>119</v>
      </c>
      <c r="C376" t="s">
        <v>2524</v>
      </c>
      <c r="D376">
        <v>8537.9629999999925</v>
      </c>
      <c r="E376" t="s">
        <v>615</v>
      </c>
      <c r="F376" t="s">
        <v>2498</v>
      </c>
      <c r="G376" t="s">
        <v>2902</v>
      </c>
      <c r="H376" s="120">
        <v>8537.9629999999925</v>
      </c>
    </row>
    <row r="377" spans="1:8">
      <c r="A377" t="s">
        <v>643</v>
      </c>
      <c r="B377" t="s">
        <v>119</v>
      </c>
      <c r="C377" t="s">
        <v>2526</v>
      </c>
      <c r="D377">
        <v>69.55524000000004</v>
      </c>
      <c r="E377" t="s">
        <v>615</v>
      </c>
      <c r="F377" t="s">
        <v>2502</v>
      </c>
      <c r="G377" t="s">
        <v>2903</v>
      </c>
      <c r="H377" s="120">
        <v>69.55524000000004</v>
      </c>
    </row>
    <row r="378" spans="1:8">
      <c r="A378" t="s">
        <v>643</v>
      </c>
      <c r="B378" t="s">
        <v>119</v>
      </c>
      <c r="C378" t="s">
        <v>2528</v>
      </c>
      <c r="D378">
        <v>0.5290700000000006</v>
      </c>
      <c r="E378" t="s">
        <v>615</v>
      </c>
      <c r="F378" t="s">
        <v>2528</v>
      </c>
      <c r="G378" t="s">
        <v>2904</v>
      </c>
      <c r="H378" s="120">
        <v>0.5290700000000006</v>
      </c>
    </row>
    <row r="379" spans="1:8">
      <c r="A379" t="s">
        <v>643</v>
      </c>
      <c r="B379" t="s">
        <v>119</v>
      </c>
      <c r="C379" t="s">
        <v>2530</v>
      </c>
      <c r="D379">
        <v>0.17355370000000001</v>
      </c>
      <c r="E379" t="s">
        <v>615</v>
      </c>
      <c r="F379" t="s">
        <v>2494</v>
      </c>
      <c r="G379" t="s">
        <v>2905</v>
      </c>
      <c r="H379" s="120">
        <v>0.17355370000000001</v>
      </c>
    </row>
    <row r="380" spans="1:8">
      <c r="A380" t="s">
        <v>643</v>
      </c>
      <c r="B380" t="s">
        <v>123</v>
      </c>
      <c r="C380" t="s">
        <v>2524</v>
      </c>
      <c r="D380">
        <v>8537.9629999999997</v>
      </c>
      <c r="E380" t="s">
        <v>617</v>
      </c>
      <c r="F380" t="s">
        <v>2498</v>
      </c>
      <c r="G380" t="s">
        <v>2906</v>
      </c>
      <c r="H380" s="120">
        <v>8537.9629999999997</v>
      </c>
    </row>
    <row r="381" spans="1:8">
      <c r="A381" t="s">
        <v>643</v>
      </c>
      <c r="B381" t="s">
        <v>123</v>
      </c>
      <c r="C381" t="s">
        <v>2526</v>
      </c>
      <c r="D381">
        <v>69.555239999999998</v>
      </c>
      <c r="E381" t="s">
        <v>617</v>
      </c>
      <c r="F381" t="s">
        <v>2502</v>
      </c>
      <c r="G381" t="s">
        <v>2907</v>
      </c>
      <c r="H381" s="120">
        <v>69.555239999999998</v>
      </c>
    </row>
    <row r="382" spans="1:8">
      <c r="A382" t="s">
        <v>643</v>
      </c>
      <c r="B382" t="s">
        <v>123</v>
      </c>
      <c r="C382" t="s">
        <v>2528</v>
      </c>
      <c r="D382">
        <v>0.52907000000000015</v>
      </c>
      <c r="E382" t="s">
        <v>617</v>
      </c>
      <c r="F382" t="s">
        <v>2528</v>
      </c>
      <c r="G382" t="s">
        <v>2908</v>
      </c>
      <c r="H382" s="120">
        <v>0.52907000000000015</v>
      </c>
    </row>
    <row r="383" spans="1:8">
      <c r="A383" t="s">
        <v>643</v>
      </c>
      <c r="B383" t="s">
        <v>123</v>
      </c>
      <c r="C383" t="s">
        <v>2530</v>
      </c>
      <c r="D383">
        <v>0.17355369999999992</v>
      </c>
      <c r="E383" t="s">
        <v>617</v>
      </c>
      <c r="F383" t="s">
        <v>2494</v>
      </c>
      <c r="G383" t="s">
        <v>2909</v>
      </c>
      <c r="H383" s="120">
        <v>0.17355369999999992</v>
      </c>
    </row>
    <row r="384" spans="1:8">
      <c r="A384" t="s">
        <v>644</v>
      </c>
      <c r="B384" t="s">
        <v>126</v>
      </c>
      <c r="C384" t="s">
        <v>2524</v>
      </c>
      <c r="D384">
        <v>7255.9920000000002</v>
      </c>
      <c r="E384" t="s">
        <v>619</v>
      </c>
      <c r="F384" t="s">
        <v>2498</v>
      </c>
      <c r="G384" t="s">
        <v>2910</v>
      </c>
      <c r="H384" s="120">
        <v>7255.9920000000002</v>
      </c>
    </row>
    <row r="385" spans="1:8">
      <c r="A385" t="s">
        <v>644</v>
      </c>
      <c r="B385" t="s">
        <v>126</v>
      </c>
      <c r="C385" t="s">
        <v>2526</v>
      </c>
      <c r="D385">
        <v>33.266649999999998</v>
      </c>
      <c r="E385" t="s">
        <v>619</v>
      </c>
      <c r="F385" t="s">
        <v>2502</v>
      </c>
      <c r="G385" t="s">
        <v>2911</v>
      </c>
      <c r="H385" s="120">
        <v>33.266649999999998</v>
      </c>
    </row>
    <row r="386" spans="1:8">
      <c r="A386" t="s">
        <v>644</v>
      </c>
      <c r="B386" t="s">
        <v>126</v>
      </c>
      <c r="C386" t="s">
        <v>2528</v>
      </c>
      <c r="D386">
        <v>0.59589130000000001</v>
      </c>
      <c r="E386" t="s">
        <v>619</v>
      </c>
      <c r="F386" t="s">
        <v>2528</v>
      </c>
      <c r="G386" t="s">
        <v>2912</v>
      </c>
      <c r="H386" s="120">
        <v>0.59589130000000001</v>
      </c>
    </row>
    <row r="387" spans="1:8">
      <c r="A387" t="s">
        <v>644</v>
      </c>
      <c r="B387" t="s">
        <v>126</v>
      </c>
      <c r="C387" t="s">
        <v>2530</v>
      </c>
      <c r="D387">
        <v>0</v>
      </c>
      <c r="E387" t="s">
        <v>619</v>
      </c>
      <c r="F387" t="s">
        <v>2494</v>
      </c>
      <c r="G387" t="s">
        <v>2913</v>
      </c>
      <c r="H387" s="120">
        <v>0</v>
      </c>
    </row>
    <row r="388" spans="1:8">
      <c r="A388" t="s">
        <v>197</v>
      </c>
      <c r="B388" t="s">
        <v>126</v>
      </c>
      <c r="C388" t="s">
        <v>2524</v>
      </c>
      <c r="D388">
        <v>8165</v>
      </c>
      <c r="E388" t="s">
        <v>620</v>
      </c>
      <c r="F388" t="s">
        <v>2498</v>
      </c>
      <c r="G388" t="s">
        <v>2914</v>
      </c>
      <c r="H388" s="120">
        <v>8165</v>
      </c>
    </row>
    <row r="389" spans="1:8">
      <c r="A389" t="s">
        <v>197</v>
      </c>
      <c r="B389" t="s">
        <v>126</v>
      </c>
      <c r="C389" t="s">
        <v>2526</v>
      </c>
      <c r="D389">
        <v>40.35</v>
      </c>
      <c r="E389" t="s">
        <v>620</v>
      </c>
      <c r="F389" t="s">
        <v>2502</v>
      </c>
      <c r="G389" t="s">
        <v>2915</v>
      </c>
      <c r="H389" s="120">
        <v>40.35</v>
      </c>
    </row>
    <row r="390" spans="1:8">
      <c r="A390" t="s">
        <v>197</v>
      </c>
      <c r="B390" t="s">
        <v>126</v>
      </c>
      <c r="C390" t="s">
        <v>2528</v>
      </c>
      <c r="D390">
        <v>0.73199999999999998</v>
      </c>
      <c r="E390" t="s">
        <v>620</v>
      </c>
      <c r="F390" t="s">
        <v>2528</v>
      </c>
      <c r="G390" t="s">
        <v>2916</v>
      </c>
      <c r="H390" s="120">
        <v>0.73199999999999998</v>
      </c>
    </row>
    <row r="391" spans="1:8">
      <c r="A391" t="s">
        <v>197</v>
      </c>
      <c r="B391" t="s">
        <v>126</v>
      </c>
      <c r="C391" t="s">
        <v>2530</v>
      </c>
      <c r="D391">
        <v>0.73</v>
      </c>
      <c r="E391" t="s">
        <v>620</v>
      </c>
      <c r="F391" t="s">
        <v>2494</v>
      </c>
      <c r="G391" t="s">
        <v>2917</v>
      </c>
      <c r="H391" s="120">
        <v>0.73</v>
      </c>
    </row>
    <row r="392" spans="1:8">
      <c r="A392" t="s">
        <v>136</v>
      </c>
      <c r="B392" t="s">
        <v>114</v>
      </c>
      <c r="C392" t="s">
        <v>2524</v>
      </c>
      <c r="D392">
        <v>8165</v>
      </c>
      <c r="E392" t="s">
        <v>621</v>
      </c>
      <c r="F392" t="s">
        <v>2498</v>
      </c>
      <c r="G392" t="s">
        <v>2918</v>
      </c>
      <c r="H392" s="120">
        <v>8165</v>
      </c>
    </row>
    <row r="393" spans="1:8">
      <c r="A393" t="s">
        <v>136</v>
      </c>
      <c r="B393" t="s">
        <v>114</v>
      </c>
      <c r="C393" t="s">
        <v>2526</v>
      </c>
      <c r="D393">
        <v>40.35</v>
      </c>
      <c r="E393" t="s">
        <v>621</v>
      </c>
      <c r="F393" t="s">
        <v>2502</v>
      </c>
      <c r="G393" t="s">
        <v>2919</v>
      </c>
      <c r="H393" s="120">
        <v>40.35</v>
      </c>
    </row>
    <row r="394" spans="1:8">
      <c r="A394" t="s">
        <v>136</v>
      </c>
      <c r="B394" t="s">
        <v>114</v>
      </c>
      <c r="C394" t="s">
        <v>2528</v>
      </c>
      <c r="D394">
        <v>0.73199999999999987</v>
      </c>
      <c r="E394" t="s">
        <v>621</v>
      </c>
      <c r="F394" t="s">
        <v>2528</v>
      </c>
      <c r="G394" t="s">
        <v>2920</v>
      </c>
      <c r="H394" s="120">
        <v>0.73199999999999987</v>
      </c>
    </row>
    <row r="395" spans="1:8">
      <c r="A395" t="s">
        <v>136</v>
      </c>
      <c r="B395" t="s">
        <v>114</v>
      </c>
      <c r="C395" t="s">
        <v>2530</v>
      </c>
      <c r="D395">
        <v>0.73</v>
      </c>
      <c r="E395" t="s">
        <v>621</v>
      </c>
      <c r="F395" t="s">
        <v>2494</v>
      </c>
      <c r="G395" t="s">
        <v>2921</v>
      </c>
      <c r="H395" s="120">
        <v>0.73</v>
      </c>
    </row>
    <row r="396" spans="1:8">
      <c r="A396" t="s">
        <v>645</v>
      </c>
      <c r="B396" t="s">
        <v>431</v>
      </c>
      <c r="C396" t="s">
        <v>2524</v>
      </c>
      <c r="D396">
        <v>8165</v>
      </c>
      <c r="E396" t="s">
        <v>558</v>
      </c>
      <c r="F396" t="s">
        <v>2498</v>
      </c>
      <c r="G396" t="s">
        <v>2922</v>
      </c>
      <c r="H396" s="120">
        <v>8165</v>
      </c>
    </row>
    <row r="397" spans="1:8">
      <c r="A397" t="s">
        <v>645</v>
      </c>
      <c r="B397" t="s">
        <v>431</v>
      </c>
      <c r="C397" t="s">
        <v>2526</v>
      </c>
      <c r="D397">
        <v>40.350000000000009</v>
      </c>
      <c r="E397" t="s">
        <v>558</v>
      </c>
      <c r="F397" t="s">
        <v>2502</v>
      </c>
      <c r="G397" t="s">
        <v>2923</v>
      </c>
      <c r="H397" s="120">
        <v>40.350000000000009</v>
      </c>
    </row>
    <row r="398" spans="1:8">
      <c r="A398" t="s">
        <v>645</v>
      </c>
      <c r="B398" t="s">
        <v>431</v>
      </c>
      <c r="C398" t="s">
        <v>2528</v>
      </c>
      <c r="D398">
        <v>0.7320000000000001</v>
      </c>
      <c r="E398" t="s">
        <v>558</v>
      </c>
      <c r="F398" t="s">
        <v>2528</v>
      </c>
      <c r="G398" t="s">
        <v>2924</v>
      </c>
      <c r="H398" s="120">
        <v>0.7320000000000001</v>
      </c>
    </row>
    <row r="399" spans="1:8">
      <c r="A399" t="s">
        <v>645</v>
      </c>
      <c r="B399" t="s">
        <v>431</v>
      </c>
      <c r="C399" t="s">
        <v>2530</v>
      </c>
      <c r="D399">
        <v>0.73000000000000009</v>
      </c>
      <c r="E399" t="s">
        <v>558</v>
      </c>
      <c r="F399" t="s">
        <v>2494</v>
      </c>
      <c r="G399" t="s">
        <v>2925</v>
      </c>
      <c r="H399" s="120">
        <v>0.73000000000000009</v>
      </c>
    </row>
    <row r="400" spans="1:8">
      <c r="A400" t="s">
        <v>645</v>
      </c>
      <c r="B400" t="s">
        <v>467</v>
      </c>
      <c r="C400" t="s">
        <v>2524</v>
      </c>
      <c r="D400">
        <v>8165</v>
      </c>
      <c r="E400" t="s">
        <v>2926</v>
      </c>
      <c r="F400" t="s">
        <v>2498</v>
      </c>
      <c r="G400" t="s">
        <v>2927</v>
      </c>
      <c r="H400" s="120">
        <v>8165</v>
      </c>
    </row>
    <row r="401" spans="1:8">
      <c r="A401" t="s">
        <v>645</v>
      </c>
      <c r="B401" t="s">
        <v>467</v>
      </c>
      <c r="C401" t="s">
        <v>2526</v>
      </c>
      <c r="D401">
        <v>40.349999999999952</v>
      </c>
      <c r="E401" t="s">
        <v>2926</v>
      </c>
      <c r="F401" t="s">
        <v>2502</v>
      </c>
      <c r="G401" t="s">
        <v>2928</v>
      </c>
      <c r="H401" s="120">
        <v>40.349999999999952</v>
      </c>
    </row>
    <row r="402" spans="1:8">
      <c r="A402" t="s">
        <v>645</v>
      </c>
      <c r="B402" t="s">
        <v>467</v>
      </c>
      <c r="C402" t="s">
        <v>2528</v>
      </c>
      <c r="D402">
        <v>0.73199999999999954</v>
      </c>
      <c r="E402" t="s">
        <v>2926</v>
      </c>
      <c r="F402" t="s">
        <v>2528</v>
      </c>
      <c r="G402" t="s">
        <v>2929</v>
      </c>
      <c r="H402" s="120">
        <v>0.73199999999999954</v>
      </c>
    </row>
    <row r="403" spans="1:8">
      <c r="A403" t="s">
        <v>645</v>
      </c>
      <c r="B403" t="s">
        <v>467</v>
      </c>
      <c r="C403" t="s">
        <v>2530</v>
      </c>
      <c r="D403">
        <v>0.72999999999999932</v>
      </c>
      <c r="E403" t="s">
        <v>2926</v>
      </c>
      <c r="F403" t="s">
        <v>2494</v>
      </c>
      <c r="G403" t="s">
        <v>2930</v>
      </c>
      <c r="H403" s="120">
        <v>0.72999999999999932</v>
      </c>
    </row>
    <row r="404" spans="1:8">
      <c r="A404" t="s">
        <v>646</v>
      </c>
      <c r="B404" t="s">
        <v>431</v>
      </c>
      <c r="C404" t="s">
        <v>2524</v>
      </c>
      <c r="D404">
        <v>8760</v>
      </c>
      <c r="E404" t="s">
        <v>500</v>
      </c>
      <c r="F404" t="s">
        <v>2498</v>
      </c>
      <c r="G404" t="s">
        <v>2931</v>
      </c>
      <c r="H404" s="120">
        <v>8760</v>
      </c>
    </row>
    <row r="405" spans="1:8">
      <c r="A405" t="s">
        <v>646</v>
      </c>
      <c r="B405" t="s">
        <v>431</v>
      </c>
      <c r="C405" t="s">
        <v>2526</v>
      </c>
      <c r="D405">
        <v>40.350000000000009</v>
      </c>
      <c r="E405" t="s">
        <v>500</v>
      </c>
      <c r="F405" t="s">
        <v>2502</v>
      </c>
      <c r="G405" t="s">
        <v>2932</v>
      </c>
      <c r="H405" s="120">
        <v>40.350000000000009</v>
      </c>
    </row>
    <row r="406" spans="1:8">
      <c r="A406" t="s">
        <v>646</v>
      </c>
      <c r="B406" t="s">
        <v>431</v>
      </c>
      <c r="C406" t="s">
        <v>2528</v>
      </c>
      <c r="D406">
        <v>0.73199999999999976</v>
      </c>
      <c r="E406" t="s">
        <v>500</v>
      </c>
      <c r="F406" t="s">
        <v>2528</v>
      </c>
      <c r="G406" t="s">
        <v>2933</v>
      </c>
      <c r="H406" s="120">
        <v>0.73199999999999976</v>
      </c>
    </row>
    <row r="407" spans="1:8">
      <c r="A407" t="s">
        <v>646</v>
      </c>
      <c r="B407" t="s">
        <v>431</v>
      </c>
      <c r="C407" t="s">
        <v>2530</v>
      </c>
      <c r="D407">
        <v>0.7300000000000002</v>
      </c>
      <c r="E407" t="s">
        <v>500</v>
      </c>
      <c r="F407" t="s">
        <v>2494</v>
      </c>
      <c r="G407" t="s">
        <v>2934</v>
      </c>
      <c r="H407" s="120">
        <v>0.7300000000000002</v>
      </c>
    </row>
    <row r="408" spans="1:8">
      <c r="A408" t="s">
        <v>646</v>
      </c>
      <c r="B408" t="s">
        <v>477</v>
      </c>
      <c r="C408" t="s">
        <v>2524</v>
      </c>
      <c r="D408">
        <v>8760</v>
      </c>
      <c r="E408" t="s">
        <v>2935</v>
      </c>
      <c r="F408" t="s">
        <v>2498</v>
      </c>
      <c r="G408" t="s">
        <v>2936</v>
      </c>
      <c r="H408" s="120">
        <v>8760</v>
      </c>
    </row>
    <row r="409" spans="1:8">
      <c r="A409" t="s">
        <v>646</v>
      </c>
      <c r="B409" t="s">
        <v>477</v>
      </c>
      <c r="C409" t="s">
        <v>2526</v>
      </c>
      <c r="D409">
        <v>40.35</v>
      </c>
      <c r="E409" t="s">
        <v>2935</v>
      </c>
      <c r="F409" t="s">
        <v>2502</v>
      </c>
      <c r="G409" t="s">
        <v>2937</v>
      </c>
      <c r="H409" s="120">
        <v>40.35</v>
      </c>
    </row>
    <row r="410" spans="1:8">
      <c r="A410" t="s">
        <v>646</v>
      </c>
      <c r="B410" t="s">
        <v>477</v>
      </c>
      <c r="C410" t="s">
        <v>2528</v>
      </c>
      <c r="D410">
        <v>0.7320000000000001</v>
      </c>
      <c r="E410" t="s">
        <v>2935</v>
      </c>
      <c r="F410" t="s">
        <v>2528</v>
      </c>
      <c r="G410" t="s">
        <v>2938</v>
      </c>
      <c r="H410" s="120">
        <v>0.7320000000000001</v>
      </c>
    </row>
    <row r="411" spans="1:8">
      <c r="A411" t="s">
        <v>646</v>
      </c>
      <c r="B411" t="s">
        <v>477</v>
      </c>
      <c r="C411" t="s">
        <v>2530</v>
      </c>
      <c r="D411">
        <v>0.72999999999999987</v>
      </c>
      <c r="E411" t="s">
        <v>2935</v>
      </c>
      <c r="F411" t="s">
        <v>2494</v>
      </c>
      <c r="G411" t="s">
        <v>2939</v>
      </c>
      <c r="H411" s="120">
        <v>0.72999999999999987</v>
      </c>
    </row>
    <row r="412" spans="1:8">
      <c r="A412" t="s">
        <v>647</v>
      </c>
      <c r="B412" t="s">
        <v>431</v>
      </c>
      <c r="C412" t="s">
        <v>2524</v>
      </c>
      <c r="D412">
        <v>8165</v>
      </c>
      <c r="E412" t="s">
        <v>539</v>
      </c>
      <c r="F412" t="s">
        <v>2498</v>
      </c>
      <c r="G412" t="s">
        <v>2940</v>
      </c>
      <c r="H412" s="120">
        <v>8165</v>
      </c>
    </row>
    <row r="413" spans="1:8">
      <c r="A413" t="s">
        <v>647</v>
      </c>
      <c r="B413" t="s">
        <v>431</v>
      </c>
      <c r="C413" t="s">
        <v>2526</v>
      </c>
      <c r="D413">
        <v>40.350000000000009</v>
      </c>
      <c r="E413" t="s">
        <v>539</v>
      </c>
      <c r="F413" t="s">
        <v>2502</v>
      </c>
      <c r="G413" t="s">
        <v>2941</v>
      </c>
      <c r="H413" s="120">
        <v>40.350000000000009</v>
      </c>
    </row>
    <row r="414" spans="1:8">
      <c r="A414" t="s">
        <v>647</v>
      </c>
      <c r="B414" t="s">
        <v>431</v>
      </c>
      <c r="C414" t="s">
        <v>2528</v>
      </c>
      <c r="D414">
        <v>0.73199999999999998</v>
      </c>
      <c r="E414" t="s">
        <v>539</v>
      </c>
      <c r="F414" t="s">
        <v>2528</v>
      </c>
      <c r="G414" t="s">
        <v>2942</v>
      </c>
      <c r="H414" s="120">
        <v>0.73199999999999998</v>
      </c>
    </row>
    <row r="415" spans="1:8">
      <c r="A415" t="s">
        <v>647</v>
      </c>
      <c r="B415" t="s">
        <v>431</v>
      </c>
      <c r="C415" t="s">
        <v>2530</v>
      </c>
      <c r="D415">
        <v>0.7300000000000002</v>
      </c>
      <c r="E415" t="s">
        <v>539</v>
      </c>
      <c r="F415" t="s">
        <v>2494</v>
      </c>
      <c r="G415" t="s">
        <v>2943</v>
      </c>
      <c r="H415" s="120">
        <v>0.7300000000000002</v>
      </c>
    </row>
    <row r="416" spans="1:8">
      <c r="A416" t="s">
        <v>647</v>
      </c>
      <c r="B416" t="s">
        <v>443</v>
      </c>
      <c r="C416" t="s">
        <v>2524</v>
      </c>
      <c r="D416">
        <v>8165</v>
      </c>
      <c r="E416" t="s">
        <v>2944</v>
      </c>
      <c r="F416" t="s">
        <v>2498</v>
      </c>
      <c r="G416" t="s">
        <v>2945</v>
      </c>
      <c r="H416" s="120">
        <v>8165</v>
      </c>
    </row>
    <row r="417" spans="1:8">
      <c r="A417" t="s">
        <v>647</v>
      </c>
      <c r="B417" t="s">
        <v>443</v>
      </c>
      <c r="C417" t="s">
        <v>2526</v>
      </c>
      <c r="D417">
        <v>40.349999999999945</v>
      </c>
      <c r="E417" t="s">
        <v>2944</v>
      </c>
      <c r="F417" t="s">
        <v>2502</v>
      </c>
      <c r="G417" t="s">
        <v>2946</v>
      </c>
      <c r="H417" s="120">
        <v>40.349999999999945</v>
      </c>
    </row>
    <row r="418" spans="1:8">
      <c r="A418" t="s">
        <v>647</v>
      </c>
      <c r="B418" t="s">
        <v>443</v>
      </c>
      <c r="C418" t="s">
        <v>2528</v>
      </c>
      <c r="D418">
        <v>0.73199999999999954</v>
      </c>
      <c r="E418" t="s">
        <v>2944</v>
      </c>
      <c r="F418" t="s">
        <v>2528</v>
      </c>
      <c r="G418" t="s">
        <v>2947</v>
      </c>
      <c r="H418" s="120">
        <v>0.73199999999999954</v>
      </c>
    </row>
    <row r="419" spans="1:8">
      <c r="A419" t="s">
        <v>647</v>
      </c>
      <c r="B419" t="s">
        <v>443</v>
      </c>
      <c r="C419" t="s">
        <v>2530</v>
      </c>
      <c r="D419">
        <v>0.72999999999999865</v>
      </c>
      <c r="E419" t="s">
        <v>2944</v>
      </c>
      <c r="F419" t="s">
        <v>2494</v>
      </c>
      <c r="G419" t="s">
        <v>2948</v>
      </c>
      <c r="H419" s="120">
        <v>0.72999999999999865</v>
      </c>
    </row>
    <row r="420" spans="1:8">
      <c r="A420" t="s">
        <v>647</v>
      </c>
      <c r="B420" t="s">
        <v>445</v>
      </c>
      <c r="C420" t="s">
        <v>2524</v>
      </c>
      <c r="D420">
        <v>8165</v>
      </c>
      <c r="E420" t="s">
        <v>2949</v>
      </c>
      <c r="F420" t="s">
        <v>2498</v>
      </c>
      <c r="G420" t="s">
        <v>2950</v>
      </c>
      <c r="H420" s="120">
        <v>8165</v>
      </c>
    </row>
    <row r="421" spans="1:8">
      <c r="A421" t="s">
        <v>647</v>
      </c>
      <c r="B421" t="s">
        <v>445</v>
      </c>
      <c r="C421" t="s">
        <v>2526</v>
      </c>
      <c r="D421">
        <v>40.349999999999987</v>
      </c>
      <c r="E421" t="s">
        <v>2949</v>
      </c>
      <c r="F421" t="s">
        <v>2502</v>
      </c>
      <c r="G421" t="s">
        <v>2951</v>
      </c>
      <c r="H421" s="120">
        <v>40.349999999999987</v>
      </c>
    </row>
    <row r="422" spans="1:8">
      <c r="A422" t="s">
        <v>647</v>
      </c>
      <c r="B422" t="s">
        <v>445</v>
      </c>
      <c r="C422" t="s">
        <v>2528</v>
      </c>
      <c r="D422">
        <v>0.73199999999999965</v>
      </c>
      <c r="E422" t="s">
        <v>2949</v>
      </c>
      <c r="F422" t="s">
        <v>2528</v>
      </c>
      <c r="G422" t="s">
        <v>2952</v>
      </c>
      <c r="H422" s="120">
        <v>0.73199999999999965</v>
      </c>
    </row>
    <row r="423" spans="1:8">
      <c r="A423" t="s">
        <v>647</v>
      </c>
      <c r="B423" t="s">
        <v>445</v>
      </c>
      <c r="C423" t="s">
        <v>2530</v>
      </c>
      <c r="D423">
        <v>0.73000000000000032</v>
      </c>
      <c r="E423" t="s">
        <v>2949</v>
      </c>
      <c r="F423" t="s">
        <v>2494</v>
      </c>
      <c r="G423" t="s">
        <v>2953</v>
      </c>
      <c r="H423" s="120">
        <v>0.73000000000000032</v>
      </c>
    </row>
    <row r="424" spans="1:8">
      <c r="A424" t="s">
        <v>647</v>
      </c>
      <c r="B424" t="s">
        <v>451</v>
      </c>
      <c r="C424" t="s">
        <v>2524</v>
      </c>
      <c r="D424">
        <v>8165</v>
      </c>
      <c r="E424" t="s">
        <v>2954</v>
      </c>
      <c r="F424" t="s">
        <v>2498</v>
      </c>
      <c r="G424" t="s">
        <v>2955</v>
      </c>
      <c r="H424" s="120">
        <v>8165</v>
      </c>
    </row>
    <row r="425" spans="1:8">
      <c r="A425" t="s">
        <v>647</v>
      </c>
      <c r="B425" t="s">
        <v>451</v>
      </c>
      <c r="C425" t="s">
        <v>2526</v>
      </c>
      <c r="D425">
        <v>40.350000000000009</v>
      </c>
      <c r="E425" t="s">
        <v>2954</v>
      </c>
      <c r="F425" t="s">
        <v>2502</v>
      </c>
      <c r="G425" t="s">
        <v>2956</v>
      </c>
      <c r="H425" s="120">
        <v>40.350000000000009</v>
      </c>
    </row>
    <row r="426" spans="1:8">
      <c r="A426" t="s">
        <v>647</v>
      </c>
      <c r="B426" t="s">
        <v>451</v>
      </c>
      <c r="C426" t="s">
        <v>2528</v>
      </c>
      <c r="D426">
        <v>0.73199999999999976</v>
      </c>
      <c r="E426" t="s">
        <v>2954</v>
      </c>
      <c r="F426" t="s">
        <v>2528</v>
      </c>
      <c r="G426" t="s">
        <v>2957</v>
      </c>
      <c r="H426" s="120">
        <v>0.73199999999999976</v>
      </c>
    </row>
    <row r="427" spans="1:8">
      <c r="A427" t="s">
        <v>647</v>
      </c>
      <c r="B427" t="s">
        <v>451</v>
      </c>
      <c r="C427" t="s">
        <v>2530</v>
      </c>
      <c r="D427">
        <v>0.7300000000000002</v>
      </c>
      <c r="E427" t="s">
        <v>2954</v>
      </c>
      <c r="F427" t="s">
        <v>2494</v>
      </c>
      <c r="G427" t="s">
        <v>2958</v>
      </c>
      <c r="H427" s="120">
        <v>0.7300000000000002</v>
      </c>
    </row>
    <row r="428" spans="1:8">
      <c r="A428" t="s">
        <v>648</v>
      </c>
      <c r="B428" t="s">
        <v>477</v>
      </c>
      <c r="C428" t="s">
        <v>2524</v>
      </c>
      <c r="D428">
        <v>8165</v>
      </c>
      <c r="E428" t="s">
        <v>2959</v>
      </c>
      <c r="F428" t="s">
        <v>2498</v>
      </c>
      <c r="G428" t="s">
        <v>2960</v>
      </c>
      <c r="H428" s="120">
        <v>8165</v>
      </c>
    </row>
    <row r="429" spans="1:8">
      <c r="A429" t="s">
        <v>648</v>
      </c>
      <c r="B429" t="s">
        <v>477</v>
      </c>
      <c r="C429" t="s">
        <v>2526</v>
      </c>
      <c r="D429">
        <v>40.35</v>
      </c>
      <c r="E429" t="s">
        <v>2959</v>
      </c>
      <c r="F429" t="s">
        <v>2502</v>
      </c>
      <c r="G429" t="s">
        <v>2961</v>
      </c>
      <c r="H429" s="120">
        <v>40.35</v>
      </c>
    </row>
    <row r="430" spans="1:8">
      <c r="A430" t="s">
        <v>648</v>
      </c>
      <c r="B430" t="s">
        <v>477</v>
      </c>
      <c r="C430" t="s">
        <v>2528</v>
      </c>
      <c r="D430">
        <v>0.73199999999999998</v>
      </c>
      <c r="E430" t="s">
        <v>2959</v>
      </c>
      <c r="F430" t="s">
        <v>2528</v>
      </c>
      <c r="G430" t="s">
        <v>2962</v>
      </c>
      <c r="H430" s="120">
        <v>0.73199999999999998</v>
      </c>
    </row>
    <row r="431" spans="1:8">
      <c r="A431" t="s">
        <v>648</v>
      </c>
      <c r="B431" t="s">
        <v>477</v>
      </c>
      <c r="C431" t="s">
        <v>2530</v>
      </c>
      <c r="D431">
        <v>0.73</v>
      </c>
      <c r="E431" t="s">
        <v>2959</v>
      </c>
      <c r="F431" t="s">
        <v>2494</v>
      </c>
      <c r="G431" t="s">
        <v>2963</v>
      </c>
      <c r="H431" s="120">
        <v>0.73</v>
      </c>
    </row>
    <row r="432" spans="1:8">
      <c r="A432" t="s">
        <v>649</v>
      </c>
      <c r="B432" t="s">
        <v>431</v>
      </c>
      <c r="C432" t="s">
        <v>2524</v>
      </c>
      <c r="D432">
        <v>8000</v>
      </c>
      <c r="E432" t="s">
        <v>548</v>
      </c>
      <c r="F432" t="s">
        <v>2498</v>
      </c>
      <c r="G432" t="s">
        <v>2964</v>
      </c>
      <c r="H432" s="120">
        <v>8000</v>
      </c>
    </row>
    <row r="433" spans="1:8">
      <c r="A433" t="s">
        <v>649</v>
      </c>
      <c r="B433" t="s">
        <v>431</v>
      </c>
      <c r="C433" t="s">
        <v>2526</v>
      </c>
      <c r="D433">
        <v>77.5</v>
      </c>
      <c r="E433" t="s">
        <v>548</v>
      </c>
      <c r="F433" t="s">
        <v>2502</v>
      </c>
      <c r="G433" t="s">
        <v>2965</v>
      </c>
      <c r="H433" s="120">
        <v>77.5</v>
      </c>
    </row>
    <row r="434" spans="1:8">
      <c r="A434" t="s">
        <v>649</v>
      </c>
      <c r="B434" t="s">
        <v>431</v>
      </c>
      <c r="C434" t="s">
        <v>2528</v>
      </c>
      <c r="D434">
        <v>0.85000000000000009</v>
      </c>
      <c r="E434" t="s">
        <v>548</v>
      </c>
      <c r="F434" t="s">
        <v>2528</v>
      </c>
      <c r="G434" t="s">
        <v>2966</v>
      </c>
      <c r="H434" s="120">
        <v>0.85000000000000009</v>
      </c>
    </row>
    <row r="435" spans="1:8">
      <c r="A435" t="s">
        <v>649</v>
      </c>
      <c r="B435" t="s">
        <v>431</v>
      </c>
      <c r="C435" t="s">
        <v>2530</v>
      </c>
      <c r="D435">
        <v>0.96499999999999997</v>
      </c>
      <c r="E435" t="s">
        <v>548</v>
      </c>
      <c r="F435" t="s">
        <v>2494</v>
      </c>
      <c r="G435" t="s">
        <v>2967</v>
      </c>
      <c r="H435" s="120">
        <v>0.96499999999999997</v>
      </c>
    </row>
    <row r="436" spans="1:8">
      <c r="A436" t="s">
        <v>127</v>
      </c>
      <c r="B436" t="s">
        <v>114</v>
      </c>
      <c r="C436" t="s">
        <v>2968</v>
      </c>
      <c r="D436">
        <v>0.73</v>
      </c>
      <c r="E436" t="s">
        <v>497</v>
      </c>
      <c r="F436" t="s">
        <v>2520</v>
      </c>
      <c r="G436" t="s">
        <v>2969</v>
      </c>
      <c r="H436" s="120">
        <v>0.73</v>
      </c>
    </row>
    <row r="437" spans="1:8">
      <c r="A437" t="s">
        <v>157</v>
      </c>
      <c r="B437" t="s">
        <v>81</v>
      </c>
      <c r="C437" t="s">
        <v>2968</v>
      </c>
      <c r="D437">
        <v>0.5</v>
      </c>
      <c r="E437" t="s">
        <v>498</v>
      </c>
      <c r="F437" t="s">
        <v>2520</v>
      </c>
      <c r="G437" t="s">
        <v>2970</v>
      </c>
      <c r="H437" s="120">
        <v>0.5</v>
      </c>
    </row>
    <row r="438" spans="1:8">
      <c r="A438" t="s">
        <v>128</v>
      </c>
      <c r="B438" t="s">
        <v>114</v>
      </c>
      <c r="C438" t="s">
        <v>2968</v>
      </c>
      <c r="D438">
        <v>0.73</v>
      </c>
      <c r="E438" t="s">
        <v>499</v>
      </c>
      <c r="F438" t="s">
        <v>2520</v>
      </c>
      <c r="G438" t="s">
        <v>2971</v>
      </c>
      <c r="H438" s="120">
        <v>0.73</v>
      </c>
    </row>
    <row r="439" spans="1:8">
      <c r="A439" t="s">
        <v>137</v>
      </c>
      <c r="B439" t="s">
        <v>115</v>
      </c>
      <c r="C439" t="s">
        <v>2968</v>
      </c>
      <c r="D439">
        <v>0.73000000000000009</v>
      </c>
      <c r="E439" t="s">
        <v>501</v>
      </c>
      <c r="F439" t="s">
        <v>2520</v>
      </c>
      <c r="G439" t="s">
        <v>2972</v>
      </c>
      <c r="H439" s="120">
        <v>0.73000000000000009</v>
      </c>
    </row>
    <row r="440" spans="1:8">
      <c r="A440" t="s">
        <v>137</v>
      </c>
      <c r="B440" t="s">
        <v>120</v>
      </c>
      <c r="C440" t="s">
        <v>2968</v>
      </c>
      <c r="D440">
        <v>0.73</v>
      </c>
      <c r="E440" t="s">
        <v>502</v>
      </c>
      <c r="F440" t="s">
        <v>2520</v>
      </c>
      <c r="G440" t="s">
        <v>2973</v>
      </c>
      <c r="H440" s="120">
        <v>0.73</v>
      </c>
    </row>
    <row r="441" spans="1:8">
      <c r="A441" t="s">
        <v>632</v>
      </c>
      <c r="B441" t="s">
        <v>118</v>
      </c>
      <c r="C441" t="s">
        <v>2968</v>
      </c>
      <c r="D441">
        <v>0.73</v>
      </c>
      <c r="E441" t="s">
        <v>505</v>
      </c>
      <c r="F441" t="s">
        <v>2520</v>
      </c>
      <c r="G441" t="s">
        <v>2974</v>
      </c>
      <c r="H441" s="120">
        <v>0.73</v>
      </c>
    </row>
    <row r="442" spans="1:8">
      <c r="A442" t="s">
        <v>632</v>
      </c>
      <c r="B442" t="s">
        <v>126</v>
      </c>
      <c r="C442" t="s">
        <v>2968</v>
      </c>
      <c r="D442">
        <v>0.73</v>
      </c>
      <c r="E442" t="s">
        <v>507</v>
      </c>
      <c r="F442" t="s">
        <v>2520</v>
      </c>
      <c r="G442" t="s">
        <v>2975</v>
      </c>
      <c r="H442" s="120">
        <v>0.73</v>
      </c>
    </row>
    <row r="443" spans="1:8">
      <c r="A443" t="s">
        <v>138</v>
      </c>
      <c r="B443" t="s">
        <v>115</v>
      </c>
      <c r="C443" t="s">
        <v>2968</v>
      </c>
      <c r="D443">
        <v>0.73</v>
      </c>
      <c r="E443" t="s">
        <v>508</v>
      </c>
      <c r="F443" t="s">
        <v>2520</v>
      </c>
      <c r="G443" t="s">
        <v>2976</v>
      </c>
      <c r="H443" s="120">
        <v>0.73</v>
      </c>
    </row>
    <row r="444" spans="1:8">
      <c r="A444" t="s">
        <v>129</v>
      </c>
      <c r="B444" t="s">
        <v>114</v>
      </c>
      <c r="C444" t="s">
        <v>2968</v>
      </c>
      <c r="D444">
        <v>0.73</v>
      </c>
      <c r="E444" t="s">
        <v>509</v>
      </c>
      <c r="F444" t="s">
        <v>2520</v>
      </c>
      <c r="G444" t="s">
        <v>2977</v>
      </c>
      <c r="H444" s="120">
        <v>0.73</v>
      </c>
    </row>
    <row r="445" spans="1:8">
      <c r="A445" t="s">
        <v>141</v>
      </c>
      <c r="B445" t="s">
        <v>116</v>
      </c>
      <c r="C445" t="s">
        <v>2968</v>
      </c>
      <c r="D445">
        <v>0.73</v>
      </c>
      <c r="E445" t="s">
        <v>510</v>
      </c>
      <c r="F445" t="s">
        <v>2520</v>
      </c>
      <c r="G445" t="s">
        <v>2978</v>
      </c>
      <c r="H445" s="120">
        <v>0.73</v>
      </c>
    </row>
    <row r="446" spans="1:8">
      <c r="A446" t="s">
        <v>175</v>
      </c>
      <c r="B446" t="s">
        <v>118</v>
      </c>
      <c r="C446" t="s">
        <v>2968</v>
      </c>
      <c r="D446">
        <v>0.36077608000000005</v>
      </c>
      <c r="E446" t="s">
        <v>511</v>
      </c>
      <c r="F446" t="s">
        <v>2520</v>
      </c>
      <c r="G446" t="s">
        <v>2979</v>
      </c>
      <c r="H446" s="120">
        <v>0.36077608000000005</v>
      </c>
    </row>
    <row r="447" spans="1:8">
      <c r="A447" t="s">
        <v>633</v>
      </c>
      <c r="B447" t="s">
        <v>117</v>
      </c>
      <c r="C447" t="s">
        <v>2968</v>
      </c>
      <c r="D447">
        <v>0.73</v>
      </c>
      <c r="E447" t="s">
        <v>513</v>
      </c>
      <c r="F447" t="s">
        <v>2520</v>
      </c>
      <c r="G447" t="s">
        <v>2980</v>
      </c>
      <c r="H447" s="120">
        <v>0.73</v>
      </c>
    </row>
    <row r="448" spans="1:8">
      <c r="A448" t="s">
        <v>633</v>
      </c>
      <c r="B448" t="s">
        <v>124</v>
      </c>
      <c r="C448" t="s">
        <v>2968</v>
      </c>
      <c r="D448">
        <v>0.73</v>
      </c>
      <c r="E448" t="s">
        <v>515</v>
      </c>
      <c r="F448" t="s">
        <v>2520</v>
      </c>
      <c r="G448" t="s">
        <v>2981</v>
      </c>
      <c r="H448" s="120">
        <v>0.73</v>
      </c>
    </row>
    <row r="449" spans="1:8">
      <c r="A449" t="s">
        <v>633</v>
      </c>
      <c r="B449" t="s">
        <v>126</v>
      </c>
      <c r="C449" t="s">
        <v>2968</v>
      </c>
      <c r="D449">
        <v>0.73</v>
      </c>
      <c r="E449" t="s">
        <v>2584</v>
      </c>
      <c r="F449" t="s">
        <v>2520</v>
      </c>
      <c r="G449" t="s">
        <v>2982</v>
      </c>
      <c r="H449" s="120">
        <v>0.73</v>
      </c>
    </row>
    <row r="450" spans="1:8">
      <c r="A450" t="s">
        <v>188</v>
      </c>
      <c r="B450" t="s">
        <v>123</v>
      </c>
      <c r="C450" t="s">
        <v>2968</v>
      </c>
      <c r="D450">
        <v>0.73</v>
      </c>
      <c r="E450" t="s">
        <v>516</v>
      </c>
      <c r="F450" t="s">
        <v>2520</v>
      </c>
      <c r="G450" t="s">
        <v>2983</v>
      </c>
      <c r="H450" s="120">
        <v>0.73</v>
      </c>
    </row>
    <row r="451" spans="1:8">
      <c r="A451" t="s">
        <v>142</v>
      </c>
      <c r="B451" t="s">
        <v>116</v>
      </c>
      <c r="C451" t="s">
        <v>2968</v>
      </c>
      <c r="D451">
        <v>0.73</v>
      </c>
      <c r="E451" t="s">
        <v>517</v>
      </c>
      <c r="F451" t="s">
        <v>2520</v>
      </c>
      <c r="G451" t="s">
        <v>2984</v>
      </c>
      <c r="H451" s="120">
        <v>0.73</v>
      </c>
    </row>
    <row r="452" spans="1:8">
      <c r="A452" t="s">
        <v>130</v>
      </c>
      <c r="B452" t="s">
        <v>114</v>
      </c>
      <c r="C452" t="s">
        <v>2968</v>
      </c>
      <c r="D452">
        <v>0.73</v>
      </c>
      <c r="E452" t="s">
        <v>518</v>
      </c>
      <c r="F452" t="s">
        <v>2520</v>
      </c>
      <c r="G452" t="s">
        <v>2985</v>
      </c>
      <c r="H452" s="120">
        <v>0.73</v>
      </c>
    </row>
    <row r="453" spans="1:8">
      <c r="A453" t="s">
        <v>634</v>
      </c>
      <c r="B453" t="s">
        <v>81</v>
      </c>
      <c r="C453" t="s">
        <v>2968</v>
      </c>
      <c r="D453">
        <v>0.85</v>
      </c>
      <c r="E453" t="s">
        <v>520</v>
      </c>
      <c r="F453" t="s">
        <v>2520</v>
      </c>
      <c r="G453" t="s">
        <v>2986</v>
      </c>
      <c r="H453" s="120">
        <v>0.85</v>
      </c>
    </row>
    <row r="454" spans="1:8">
      <c r="A454" t="s">
        <v>634</v>
      </c>
      <c r="B454" t="s">
        <v>126</v>
      </c>
      <c r="C454" t="s">
        <v>2968</v>
      </c>
      <c r="D454">
        <v>0.85</v>
      </c>
      <c r="E454" t="s">
        <v>522</v>
      </c>
      <c r="F454" t="s">
        <v>2520</v>
      </c>
      <c r="G454" t="s">
        <v>2987</v>
      </c>
      <c r="H454" s="120">
        <v>0.85</v>
      </c>
    </row>
    <row r="455" spans="1:8">
      <c r="A455" t="s">
        <v>158</v>
      </c>
      <c r="B455" t="s">
        <v>81</v>
      </c>
      <c r="C455" t="s">
        <v>2968</v>
      </c>
      <c r="D455">
        <v>0.73</v>
      </c>
      <c r="E455" t="s">
        <v>523</v>
      </c>
      <c r="F455" t="s">
        <v>2520</v>
      </c>
      <c r="G455" t="s">
        <v>2988</v>
      </c>
      <c r="H455" s="120">
        <v>0.73</v>
      </c>
    </row>
    <row r="456" spans="1:8">
      <c r="A456" t="s">
        <v>171</v>
      </c>
      <c r="B456" t="s">
        <v>117</v>
      </c>
      <c r="C456" t="s">
        <v>2968</v>
      </c>
      <c r="D456">
        <v>0.73</v>
      </c>
      <c r="E456" t="s">
        <v>524</v>
      </c>
      <c r="F456" t="s">
        <v>2520</v>
      </c>
      <c r="G456" t="s">
        <v>2989</v>
      </c>
      <c r="H456" s="120">
        <v>0.73</v>
      </c>
    </row>
    <row r="457" spans="1:8">
      <c r="A457" t="s">
        <v>143</v>
      </c>
      <c r="B457" t="s">
        <v>116</v>
      </c>
      <c r="C457" t="s">
        <v>2968</v>
      </c>
      <c r="D457">
        <v>0.73</v>
      </c>
      <c r="E457" t="s">
        <v>527</v>
      </c>
      <c r="F457" t="s">
        <v>2520</v>
      </c>
      <c r="G457" t="s">
        <v>2990</v>
      </c>
      <c r="H457" s="120">
        <v>0.73</v>
      </c>
    </row>
    <row r="458" spans="1:8">
      <c r="A458" t="s">
        <v>181</v>
      </c>
      <c r="B458" t="s">
        <v>120</v>
      </c>
      <c r="C458" t="s">
        <v>2968</v>
      </c>
      <c r="D458">
        <v>0.73</v>
      </c>
      <c r="E458" t="s">
        <v>528</v>
      </c>
      <c r="F458" t="s">
        <v>2520</v>
      </c>
      <c r="G458" t="s">
        <v>2991</v>
      </c>
      <c r="H458" s="120">
        <v>0.73</v>
      </c>
    </row>
    <row r="459" spans="1:8">
      <c r="A459" t="s">
        <v>144</v>
      </c>
      <c r="B459" t="s">
        <v>116</v>
      </c>
      <c r="C459" t="s">
        <v>2968</v>
      </c>
      <c r="D459">
        <v>0.73</v>
      </c>
      <c r="E459" t="s">
        <v>529</v>
      </c>
      <c r="F459" t="s">
        <v>2520</v>
      </c>
      <c r="G459" t="s">
        <v>2992</v>
      </c>
      <c r="H459" s="120">
        <v>0.73</v>
      </c>
    </row>
    <row r="460" spans="1:8">
      <c r="A460" t="s">
        <v>144</v>
      </c>
      <c r="B460" t="s">
        <v>117</v>
      </c>
      <c r="C460" t="s">
        <v>2968</v>
      </c>
      <c r="D460">
        <v>0.73</v>
      </c>
      <c r="E460" t="s">
        <v>530</v>
      </c>
      <c r="F460" t="s">
        <v>2520</v>
      </c>
      <c r="G460" t="s">
        <v>2993</v>
      </c>
      <c r="H460" s="120">
        <v>0.73</v>
      </c>
    </row>
    <row r="461" spans="1:8">
      <c r="A461" t="s">
        <v>144</v>
      </c>
      <c r="B461" t="s">
        <v>121</v>
      </c>
      <c r="C461" t="s">
        <v>2968</v>
      </c>
      <c r="D461">
        <v>0.7300000000000002</v>
      </c>
      <c r="E461" t="s">
        <v>531</v>
      </c>
      <c r="F461" t="s">
        <v>2520</v>
      </c>
      <c r="G461" t="s">
        <v>2994</v>
      </c>
      <c r="H461" s="120">
        <v>0.7300000000000002</v>
      </c>
    </row>
    <row r="462" spans="1:8">
      <c r="A462" t="s">
        <v>144</v>
      </c>
      <c r="B462" t="s">
        <v>124</v>
      </c>
      <c r="C462" t="s">
        <v>2968</v>
      </c>
      <c r="D462">
        <v>0.73</v>
      </c>
      <c r="E462" t="s">
        <v>532</v>
      </c>
      <c r="F462" t="s">
        <v>2520</v>
      </c>
      <c r="G462" t="s">
        <v>2995</v>
      </c>
      <c r="H462" s="120">
        <v>0.73</v>
      </c>
    </row>
    <row r="463" spans="1:8">
      <c r="A463" t="s">
        <v>635</v>
      </c>
      <c r="B463" t="s">
        <v>81</v>
      </c>
      <c r="C463" t="s">
        <v>2968</v>
      </c>
      <c r="D463">
        <v>0.73</v>
      </c>
      <c r="E463" t="s">
        <v>534</v>
      </c>
      <c r="F463" t="s">
        <v>2520</v>
      </c>
      <c r="G463" t="s">
        <v>2996</v>
      </c>
      <c r="H463" s="120">
        <v>0.73</v>
      </c>
    </row>
    <row r="464" spans="1:8">
      <c r="A464" t="s">
        <v>635</v>
      </c>
      <c r="B464" t="s">
        <v>126</v>
      </c>
      <c r="C464" t="s">
        <v>2968</v>
      </c>
      <c r="D464">
        <v>0.73</v>
      </c>
      <c r="E464" t="s">
        <v>536</v>
      </c>
      <c r="F464" t="s">
        <v>2520</v>
      </c>
      <c r="G464" t="s">
        <v>2997</v>
      </c>
      <c r="H464" s="120">
        <v>0.73</v>
      </c>
    </row>
    <row r="465" spans="1:8">
      <c r="A465" t="s">
        <v>131</v>
      </c>
      <c r="B465" t="s">
        <v>114</v>
      </c>
      <c r="C465" t="s">
        <v>2968</v>
      </c>
      <c r="D465">
        <v>0.73</v>
      </c>
      <c r="E465" t="s">
        <v>537</v>
      </c>
      <c r="F465" t="s">
        <v>2520</v>
      </c>
      <c r="G465" t="s">
        <v>2998</v>
      </c>
      <c r="H465" s="120">
        <v>0.73</v>
      </c>
    </row>
    <row r="466" spans="1:8">
      <c r="A466" t="s">
        <v>172</v>
      </c>
      <c r="B466" t="s">
        <v>117</v>
      </c>
      <c r="C466" t="s">
        <v>2968</v>
      </c>
      <c r="D466">
        <v>0.73000000000000009</v>
      </c>
      <c r="E466" t="s">
        <v>538</v>
      </c>
      <c r="F466" t="s">
        <v>2520</v>
      </c>
      <c r="G466" t="s">
        <v>2999</v>
      </c>
      <c r="H466" s="120">
        <v>0.73000000000000009</v>
      </c>
    </row>
    <row r="467" spans="1:8">
      <c r="A467" t="s">
        <v>132</v>
      </c>
      <c r="B467" t="s">
        <v>114</v>
      </c>
      <c r="C467" t="s">
        <v>2968</v>
      </c>
      <c r="D467">
        <v>0.73</v>
      </c>
      <c r="E467" t="s">
        <v>540</v>
      </c>
      <c r="F467" t="s">
        <v>2520</v>
      </c>
      <c r="G467" t="s">
        <v>3000</v>
      </c>
      <c r="H467" s="120">
        <v>0.73</v>
      </c>
    </row>
    <row r="468" spans="1:8">
      <c r="A468" t="s">
        <v>145</v>
      </c>
      <c r="B468" t="s">
        <v>116</v>
      </c>
      <c r="C468" t="s">
        <v>2968</v>
      </c>
      <c r="D468">
        <v>0.73</v>
      </c>
      <c r="E468" t="s">
        <v>541</v>
      </c>
      <c r="F468" t="s">
        <v>2520</v>
      </c>
      <c r="G468" t="s">
        <v>3001</v>
      </c>
      <c r="H468" s="120">
        <v>0.73</v>
      </c>
    </row>
    <row r="469" spans="1:8">
      <c r="A469" t="s">
        <v>133</v>
      </c>
      <c r="B469" t="s">
        <v>114</v>
      </c>
      <c r="C469" t="s">
        <v>2968</v>
      </c>
      <c r="D469">
        <v>0.73</v>
      </c>
      <c r="E469" t="s">
        <v>543</v>
      </c>
      <c r="F469" t="s">
        <v>2520</v>
      </c>
      <c r="G469" t="s">
        <v>3002</v>
      </c>
      <c r="H469" s="120">
        <v>0.73</v>
      </c>
    </row>
    <row r="470" spans="1:8">
      <c r="A470" t="s">
        <v>160</v>
      </c>
      <c r="B470" t="s">
        <v>81</v>
      </c>
      <c r="C470" t="s">
        <v>2968</v>
      </c>
      <c r="D470">
        <v>0.73</v>
      </c>
      <c r="E470" t="s">
        <v>544</v>
      </c>
      <c r="F470" t="s">
        <v>2520</v>
      </c>
      <c r="G470" t="s">
        <v>3003</v>
      </c>
      <c r="H470" s="120">
        <v>0.73</v>
      </c>
    </row>
    <row r="471" spans="1:8">
      <c r="A471" t="s">
        <v>161</v>
      </c>
      <c r="B471" t="s">
        <v>81</v>
      </c>
      <c r="C471" t="s">
        <v>2968</v>
      </c>
      <c r="D471">
        <v>0.73</v>
      </c>
      <c r="E471" t="s">
        <v>545</v>
      </c>
      <c r="F471" t="s">
        <v>2520</v>
      </c>
      <c r="G471" t="s">
        <v>3004</v>
      </c>
      <c r="H471" s="120">
        <v>0.73</v>
      </c>
    </row>
    <row r="472" spans="1:8">
      <c r="A472" t="s">
        <v>161</v>
      </c>
      <c r="B472" t="s">
        <v>120</v>
      </c>
      <c r="C472" t="s">
        <v>2968</v>
      </c>
      <c r="D472">
        <v>0.36499999999999999</v>
      </c>
      <c r="E472" t="s">
        <v>546</v>
      </c>
      <c r="F472" t="s">
        <v>2520</v>
      </c>
      <c r="G472" t="s">
        <v>3005</v>
      </c>
      <c r="H472" s="120">
        <v>0.36499999999999999</v>
      </c>
    </row>
    <row r="473" spans="1:8">
      <c r="A473" t="s">
        <v>146</v>
      </c>
      <c r="B473" t="s">
        <v>116</v>
      </c>
      <c r="C473" t="s">
        <v>2968</v>
      </c>
      <c r="D473">
        <v>0.73</v>
      </c>
      <c r="E473" t="s">
        <v>547</v>
      </c>
      <c r="F473" t="s">
        <v>2520</v>
      </c>
      <c r="G473" t="s">
        <v>3006</v>
      </c>
      <c r="H473" s="120">
        <v>0.73</v>
      </c>
    </row>
    <row r="474" spans="1:8">
      <c r="A474" t="s">
        <v>147</v>
      </c>
      <c r="B474" t="s">
        <v>116</v>
      </c>
      <c r="C474" t="s">
        <v>2968</v>
      </c>
      <c r="D474">
        <v>0.73</v>
      </c>
      <c r="E474" t="s">
        <v>549</v>
      </c>
      <c r="F474" t="s">
        <v>2520</v>
      </c>
      <c r="G474" t="s">
        <v>3007</v>
      </c>
      <c r="H474" s="120">
        <v>0.73</v>
      </c>
    </row>
    <row r="475" spans="1:8">
      <c r="A475" t="s">
        <v>176</v>
      </c>
      <c r="B475" t="s">
        <v>118</v>
      </c>
      <c r="C475" t="s">
        <v>2968</v>
      </c>
      <c r="D475">
        <v>0.70435945000000022</v>
      </c>
      <c r="E475" t="s">
        <v>550</v>
      </c>
      <c r="F475" t="s">
        <v>2520</v>
      </c>
      <c r="G475" t="s">
        <v>3008</v>
      </c>
      <c r="H475" s="120">
        <v>0.70435945000000022</v>
      </c>
    </row>
    <row r="476" spans="1:8">
      <c r="A476" t="s">
        <v>162</v>
      </c>
      <c r="B476" t="s">
        <v>81</v>
      </c>
      <c r="C476" t="s">
        <v>2968</v>
      </c>
      <c r="D476">
        <v>0.73</v>
      </c>
      <c r="E476" t="s">
        <v>552</v>
      </c>
      <c r="F476" t="s">
        <v>2520</v>
      </c>
      <c r="G476" t="s">
        <v>3009</v>
      </c>
      <c r="H476" s="120">
        <v>0.73</v>
      </c>
    </row>
    <row r="477" spans="1:8">
      <c r="A477" t="s">
        <v>177</v>
      </c>
      <c r="B477" t="s">
        <v>118</v>
      </c>
      <c r="C477" t="s">
        <v>2968</v>
      </c>
      <c r="D477">
        <v>0.73</v>
      </c>
      <c r="E477" t="s">
        <v>553</v>
      </c>
      <c r="F477" t="s">
        <v>2520</v>
      </c>
      <c r="G477" t="s">
        <v>3010</v>
      </c>
      <c r="H477" s="120">
        <v>0.73</v>
      </c>
    </row>
    <row r="478" spans="1:8">
      <c r="A478" t="s">
        <v>148</v>
      </c>
      <c r="B478" t="s">
        <v>116</v>
      </c>
      <c r="C478" t="s">
        <v>2968</v>
      </c>
      <c r="D478">
        <v>0.73</v>
      </c>
      <c r="E478" t="s">
        <v>554</v>
      </c>
      <c r="F478" t="s">
        <v>2520</v>
      </c>
      <c r="G478" t="s">
        <v>3011</v>
      </c>
      <c r="H478" s="120">
        <v>0.73</v>
      </c>
    </row>
    <row r="479" spans="1:8">
      <c r="A479" t="s">
        <v>134</v>
      </c>
      <c r="B479" t="s">
        <v>114</v>
      </c>
      <c r="C479" t="s">
        <v>2968</v>
      </c>
      <c r="D479">
        <v>0.7300000000000002</v>
      </c>
      <c r="E479" t="s">
        <v>555</v>
      </c>
      <c r="F479" t="s">
        <v>2520</v>
      </c>
      <c r="G479" t="s">
        <v>3012</v>
      </c>
      <c r="H479" s="120">
        <v>0.7300000000000002</v>
      </c>
    </row>
    <row r="480" spans="1:8">
      <c r="A480" t="s">
        <v>182</v>
      </c>
      <c r="B480" t="s">
        <v>120</v>
      </c>
      <c r="C480" t="s">
        <v>2968</v>
      </c>
      <c r="D480">
        <v>0.73</v>
      </c>
      <c r="E480" t="s">
        <v>556</v>
      </c>
      <c r="F480" t="s">
        <v>2520</v>
      </c>
      <c r="G480" t="s">
        <v>3013</v>
      </c>
      <c r="H480" s="120">
        <v>0.73</v>
      </c>
    </row>
    <row r="481" spans="1:8">
      <c r="A481" t="s">
        <v>190</v>
      </c>
      <c r="B481" t="s">
        <v>124</v>
      </c>
      <c r="C481" t="s">
        <v>2968</v>
      </c>
      <c r="D481">
        <v>0.72999999999999987</v>
      </c>
      <c r="E481" t="s">
        <v>557</v>
      </c>
      <c r="F481" t="s">
        <v>2520</v>
      </c>
      <c r="G481" t="s">
        <v>3014</v>
      </c>
      <c r="H481" s="120">
        <v>0.72999999999999987</v>
      </c>
    </row>
    <row r="482" spans="1:8">
      <c r="A482" t="s">
        <v>183</v>
      </c>
      <c r="B482" t="s">
        <v>120</v>
      </c>
      <c r="C482" t="s">
        <v>2968</v>
      </c>
      <c r="D482">
        <v>0.73</v>
      </c>
      <c r="E482" t="s">
        <v>559</v>
      </c>
      <c r="F482" t="s">
        <v>2520</v>
      </c>
      <c r="G482" t="s">
        <v>3015</v>
      </c>
      <c r="H482" s="120">
        <v>0.73</v>
      </c>
    </row>
    <row r="483" spans="1:8">
      <c r="A483" t="s">
        <v>636</v>
      </c>
      <c r="B483" t="s">
        <v>81</v>
      </c>
      <c r="C483" t="s">
        <v>2968</v>
      </c>
      <c r="D483">
        <v>0.73</v>
      </c>
      <c r="E483" t="s">
        <v>561</v>
      </c>
      <c r="F483" t="s">
        <v>2520</v>
      </c>
      <c r="G483" t="s">
        <v>3016</v>
      </c>
      <c r="H483" s="120">
        <v>0.73</v>
      </c>
    </row>
    <row r="484" spans="1:8">
      <c r="A484" t="s">
        <v>636</v>
      </c>
      <c r="B484" t="s">
        <v>124</v>
      </c>
      <c r="C484" t="s">
        <v>2968</v>
      </c>
      <c r="D484">
        <v>0.73</v>
      </c>
      <c r="E484" t="s">
        <v>563</v>
      </c>
      <c r="F484" t="s">
        <v>2520</v>
      </c>
      <c r="G484" t="s">
        <v>3017</v>
      </c>
      <c r="H484" s="120">
        <v>0.73</v>
      </c>
    </row>
    <row r="485" spans="1:8">
      <c r="A485" t="s">
        <v>139</v>
      </c>
      <c r="B485" t="s">
        <v>115</v>
      </c>
      <c r="C485" t="s">
        <v>2968</v>
      </c>
      <c r="D485">
        <v>0.73</v>
      </c>
      <c r="E485" t="s">
        <v>564</v>
      </c>
      <c r="F485" t="s">
        <v>2520</v>
      </c>
      <c r="G485" t="s">
        <v>3018</v>
      </c>
      <c r="H485" s="120">
        <v>0.73</v>
      </c>
    </row>
    <row r="486" spans="1:8">
      <c r="A486" t="s">
        <v>139</v>
      </c>
      <c r="B486" t="s">
        <v>120</v>
      </c>
      <c r="C486" t="s">
        <v>2968</v>
      </c>
      <c r="D486">
        <v>0.73</v>
      </c>
      <c r="E486" t="s">
        <v>565</v>
      </c>
      <c r="F486" t="s">
        <v>2520</v>
      </c>
      <c r="G486" t="s">
        <v>3019</v>
      </c>
      <c r="H486" s="120">
        <v>0.73</v>
      </c>
    </row>
    <row r="487" spans="1:8">
      <c r="A487" t="s">
        <v>637</v>
      </c>
      <c r="B487" t="s">
        <v>120</v>
      </c>
      <c r="C487" t="s">
        <v>2968</v>
      </c>
      <c r="D487">
        <v>0.73</v>
      </c>
      <c r="E487" t="s">
        <v>567</v>
      </c>
      <c r="F487" t="s">
        <v>2520</v>
      </c>
      <c r="G487" t="s">
        <v>3020</v>
      </c>
      <c r="H487" s="120">
        <v>0.73</v>
      </c>
    </row>
    <row r="488" spans="1:8">
      <c r="A488" t="s">
        <v>638</v>
      </c>
      <c r="B488" t="s">
        <v>81</v>
      </c>
      <c r="C488" t="s">
        <v>2968</v>
      </c>
      <c r="D488">
        <v>0.73</v>
      </c>
      <c r="E488" t="s">
        <v>569</v>
      </c>
      <c r="F488" t="s">
        <v>2520</v>
      </c>
      <c r="G488" t="s">
        <v>3021</v>
      </c>
      <c r="H488" s="120">
        <v>0.73</v>
      </c>
    </row>
    <row r="489" spans="1:8">
      <c r="A489" t="s">
        <v>140</v>
      </c>
      <c r="B489" t="s">
        <v>115</v>
      </c>
      <c r="C489" t="s">
        <v>2968</v>
      </c>
      <c r="D489">
        <v>0.73</v>
      </c>
      <c r="E489" t="s">
        <v>570</v>
      </c>
      <c r="F489" t="s">
        <v>2520</v>
      </c>
      <c r="G489" t="s">
        <v>3022</v>
      </c>
      <c r="H489" s="120">
        <v>0.73</v>
      </c>
    </row>
    <row r="490" spans="1:8">
      <c r="A490" t="s">
        <v>140</v>
      </c>
      <c r="B490" t="s">
        <v>124</v>
      </c>
      <c r="C490" t="s">
        <v>2968</v>
      </c>
      <c r="D490">
        <v>0.73</v>
      </c>
      <c r="E490" t="s">
        <v>571</v>
      </c>
      <c r="F490" t="s">
        <v>2520</v>
      </c>
      <c r="G490" t="s">
        <v>3023</v>
      </c>
      <c r="H490" s="120">
        <v>0.73</v>
      </c>
    </row>
    <row r="491" spans="1:8">
      <c r="A491" t="s">
        <v>639</v>
      </c>
      <c r="B491" t="s">
        <v>118</v>
      </c>
      <c r="C491" t="s">
        <v>2968</v>
      </c>
      <c r="D491">
        <v>0.47582679999999999</v>
      </c>
      <c r="E491" t="s">
        <v>573</v>
      </c>
      <c r="F491" t="s">
        <v>2520</v>
      </c>
      <c r="G491" t="s">
        <v>3024</v>
      </c>
      <c r="H491" s="120">
        <v>0.47582679999999999</v>
      </c>
    </row>
    <row r="492" spans="1:8">
      <c r="A492" t="s">
        <v>639</v>
      </c>
      <c r="B492" t="s">
        <v>123</v>
      </c>
      <c r="C492" t="s">
        <v>2968</v>
      </c>
      <c r="D492">
        <v>0.73</v>
      </c>
      <c r="E492" t="s">
        <v>575</v>
      </c>
      <c r="F492" t="s">
        <v>2520</v>
      </c>
      <c r="G492" t="s">
        <v>3025</v>
      </c>
      <c r="H492" s="120">
        <v>0.73</v>
      </c>
    </row>
    <row r="493" spans="1:8">
      <c r="A493" t="s">
        <v>639</v>
      </c>
      <c r="B493" t="s">
        <v>126</v>
      </c>
      <c r="C493" t="s">
        <v>2968</v>
      </c>
      <c r="D493">
        <v>0.72999999999999987</v>
      </c>
      <c r="E493" t="s">
        <v>577</v>
      </c>
      <c r="F493" t="s">
        <v>2520</v>
      </c>
      <c r="G493" t="s">
        <v>3026</v>
      </c>
      <c r="H493" s="120">
        <v>0.72999999999999987</v>
      </c>
    </row>
    <row r="494" spans="1:8">
      <c r="A494" t="s">
        <v>149</v>
      </c>
      <c r="B494" t="s">
        <v>116</v>
      </c>
      <c r="C494" t="s">
        <v>2968</v>
      </c>
      <c r="D494">
        <v>0.73000000000000009</v>
      </c>
      <c r="E494" t="s">
        <v>581</v>
      </c>
      <c r="F494" t="s">
        <v>2520</v>
      </c>
      <c r="G494" t="s">
        <v>3027</v>
      </c>
      <c r="H494" s="120">
        <v>0.73000000000000009</v>
      </c>
    </row>
    <row r="495" spans="1:8">
      <c r="A495" t="s">
        <v>150</v>
      </c>
      <c r="B495" t="s">
        <v>116</v>
      </c>
      <c r="C495" t="s">
        <v>2968</v>
      </c>
      <c r="D495">
        <v>0.73</v>
      </c>
      <c r="E495" t="s">
        <v>582</v>
      </c>
      <c r="F495" t="s">
        <v>2520</v>
      </c>
      <c r="G495" t="s">
        <v>3028</v>
      </c>
      <c r="H495" s="120">
        <v>0.73</v>
      </c>
    </row>
    <row r="496" spans="1:8">
      <c r="A496" t="s">
        <v>151</v>
      </c>
      <c r="B496" t="s">
        <v>116</v>
      </c>
      <c r="C496" t="s">
        <v>2968</v>
      </c>
      <c r="D496">
        <v>0.73</v>
      </c>
      <c r="E496" t="s">
        <v>583</v>
      </c>
      <c r="F496" t="s">
        <v>2520</v>
      </c>
      <c r="G496" t="s">
        <v>3029</v>
      </c>
      <c r="H496" s="120">
        <v>0.73</v>
      </c>
    </row>
    <row r="497" spans="1:8">
      <c r="A497" t="s">
        <v>640</v>
      </c>
      <c r="B497" t="s">
        <v>81</v>
      </c>
      <c r="C497" t="s">
        <v>2968</v>
      </c>
      <c r="D497">
        <v>0.73</v>
      </c>
      <c r="E497" t="s">
        <v>585</v>
      </c>
      <c r="F497" t="s">
        <v>2520</v>
      </c>
      <c r="G497" t="s">
        <v>3030</v>
      </c>
      <c r="H497" s="120">
        <v>0.73</v>
      </c>
    </row>
    <row r="498" spans="1:8">
      <c r="A498" t="s">
        <v>640</v>
      </c>
      <c r="B498" t="s">
        <v>120</v>
      </c>
      <c r="C498" t="s">
        <v>2968</v>
      </c>
      <c r="D498">
        <v>0.72999999999999987</v>
      </c>
      <c r="E498" t="s">
        <v>587</v>
      </c>
      <c r="F498" t="s">
        <v>2520</v>
      </c>
      <c r="G498" t="s">
        <v>3031</v>
      </c>
      <c r="H498" s="120">
        <v>0.72999999999999987</v>
      </c>
    </row>
    <row r="499" spans="1:8">
      <c r="A499" t="s">
        <v>167</v>
      </c>
      <c r="B499" t="s">
        <v>81</v>
      </c>
      <c r="C499" t="s">
        <v>2968</v>
      </c>
      <c r="D499">
        <v>0.73</v>
      </c>
      <c r="E499" t="s">
        <v>588</v>
      </c>
      <c r="F499" t="s">
        <v>2520</v>
      </c>
      <c r="G499" t="s">
        <v>3032</v>
      </c>
      <c r="H499" s="120">
        <v>0.73</v>
      </c>
    </row>
    <row r="500" spans="1:8">
      <c r="A500" t="s">
        <v>168</v>
      </c>
      <c r="B500" t="s">
        <v>81</v>
      </c>
      <c r="C500" t="s">
        <v>2968</v>
      </c>
      <c r="D500">
        <v>0.73</v>
      </c>
      <c r="E500" t="s">
        <v>589</v>
      </c>
      <c r="F500" t="s">
        <v>2520</v>
      </c>
      <c r="G500" t="s">
        <v>3033</v>
      </c>
      <c r="H500" s="120">
        <v>0.73</v>
      </c>
    </row>
    <row r="501" spans="1:8">
      <c r="A501" t="s">
        <v>168</v>
      </c>
      <c r="B501" t="s">
        <v>120</v>
      </c>
      <c r="C501" t="s">
        <v>2968</v>
      </c>
      <c r="D501">
        <v>0.73</v>
      </c>
      <c r="E501" t="s">
        <v>590</v>
      </c>
      <c r="F501" t="s">
        <v>2520</v>
      </c>
      <c r="G501" t="s">
        <v>3034</v>
      </c>
      <c r="H501" s="120">
        <v>0.73</v>
      </c>
    </row>
    <row r="502" spans="1:8">
      <c r="A502" t="s">
        <v>152</v>
      </c>
      <c r="B502" t="s">
        <v>116</v>
      </c>
      <c r="C502" t="s">
        <v>2968</v>
      </c>
      <c r="D502">
        <v>0.73</v>
      </c>
      <c r="E502" t="s">
        <v>591</v>
      </c>
      <c r="F502" t="s">
        <v>2520</v>
      </c>
      <c r="G502" t="s">
        <v>3035</v>
      </c>
      <c r="H502" s="120">
        <v>0.73</v>
      </c>
    </row>
    <row r="503" spans="1:8">
      <c r="A503" t="s">
        <v>153</v>
      </c>
      <c r="B503" t="s">
        <v>116</v>
      </c>
      <c r="C503" t="s">
        <v>2968</v>
      </c>
      <c r="D503">
        <v>0.73</v>
      </c>
      <c r="E503" t="s">
        <v>592</v>
      </c>
      <c r="F503" t="s">
        <v>2520</v>
      </c>
      <c r="G503" t="s">
        <v>3036</v>
      </c>
      <c r="H503" s="120">
        <v>0.73</v>
      </c>
    </row>
    <row r="504" spans="1:8">
      <c r="A504" t="s">
        <v>185</v>
      </c>
      <c r="B504" t="s">
        <v>120</v>
      </c>
      <c r="C504" t="s">
        <v>2968</v>
      </c>
      <c r="D504">
        <v>0.73</v>
      </c>
      <c r="E504" t="s">
        <v>593</v>
      </c>
      <c r="F504" t="s">
        <v>2520</v>
      </c>
      <c r="G504" t="s">
        <v>3037</v>
      </c>
      <c r="H504" s="120">
        <v>0.73</v>
      </c>
    </row>
    <row r="505" spans="1:8">
      <c r="A505" t="s">
        <v>154</v>
      </c>
      <c r="B505" t="s">
        <v>116</v>
      </c>
      <c r="C505" t="s">
        <v>2968</v>
      </c>
      <c r="D505">
        <v>0.73000000000000009</v>
      </c>
      <c r="E505" t="s">
        <v>594</v>
      </c>
      <c r="F505" t="s">
        <v>2520</v>
      </c>
      <c r="G505" t="s">
        <v>3038</v>
      </c>
      <c r="H505" s="120">
        <v>0.73000000000000009</v>
      </c>
    </row>
    <row r="506" spans="1:8">
      <c r="A506" t="s">
        <v>189</v>
      </c>
      <c r="B506" t="s">
        <v>123</v>
      </c>
      <c r="C506" t="s">
        <v>2968</v>
      </c>
      <c r="D506">
        <v>0.71844667272727303</v>
      </c>
      <c r="E506" t="s">
        <v>595</v>
      </c>
      <c r="F506" t="s">
        <v>2520</v>
      </c>
      <c r="G506" t="s">
        <v>3039</v>
      </c>
      <c r="H506" s="120">
        <v>0.71844667272727303</v>
      </c>
    </row>
    <row r="507" spans="1:8">
      <c r="A507" t="s">
        <v>173</v>
      </c>
      <c r="B507" t="s">
        <v>117</v>
      </c>
      <c r="C507" t="s">
        <v>2968</v>
      </c>
      <c r="D507">
        <v>0.7300000000000002</v>
      </c>
      <c r="E507" t="s">
        <v>596</v>
      </c>
      <c r="F507" t="s">
        <v>2520</v>
      </c>
      <c r="G507" t="s">
        <v>3040</v>
      </c>
      <c r="H507" s="120">
        <v>0.7300000000000002</v>
      </c>
    </row>
    <row r="508" spans="1:8">
      <c r="A508" t="s">
        <v>169</v>
      </c>
      <c r="B508" t="s">
        <v>81</v>
      </c>
      <c r="C508" t="s">
        <v>2968</v>
      </c>
      <c r="D508">
        <v>0.73</v>
      </c>
      <c r="E508" t="s">
        <v>598</v>
      </c>
      <c r="F508" t="s">
        <v>2520</v>
      </c>
      <c r="G508" t="s">
        <v>3041</v>
      </c>
      <c r="H508" s="120">
        <v>0.73</v>
      </c>
    </row>
    <row r="509" spans="1:8">
      <c r="A509" t="s">
        <v>186</v>
      </c>
      <c r="B509" t="s">
        <v>121</v>
      </c>
      <c r="C509" t="s">
        <v>2968</v>
      </c>
      <c r="D509">
        <v>0.73</v>
      </c>
      <c r="E509" t="s">
        <v>599</v>
      </c>
      <c r="F509" t="s">
        <v>2520</v>
      </c>
      <c r="G509" t="s">
        <v>3042</v>
      </c>
      <c r="H509" s="120">
        <v>0.73</v>
      </c>
    </row>
    <row r="510" spans="1:8">
      <c r="A510" t="s">
        <v>186</v>
      </c>
      <c r="B510" t="s">
        <v>124</v>
      </c>
      <c r="C510" t="s">
        <v>2968</v>
      </c>
      <c r="D510">
        <v>0.73</v>
      </c>
      <c r="E510" t="s">
        <v>600</v>
      </c>
      <c r="F510" t="s">
        <v>2520</v>
      </c>
      <c r="G510" t="s">
        <v>3043</v>
      </c>
      <c r="H510" s="120">
        <v>0.73</v>
      </c>
    </row>
    <row r="511" spans="1:8">
      <c r="A511" t="s">
        <v>135</v>
      </c>
      <c r="B511" t="s">
        <v>114</v>
      </c>
      <c r="C511" t="s">
        <v>2968</v>
      </c>
      <c r="D511">
        <v>0.73</v>
      </c>
      <c r="E511" t="s">
        <v>601</v>
      </c>
      <c r="F511" t="s">
        <v>2520</v>
      </c>
      <c r="G511" t="s">
        <v>3044</v>
      </c>
      <c r="H511" s="120">
        <v>0.73</v>
      </c>
    </row>
    <row r="512" spans="1:8">
      <c r="A512" t="s">
        <v>155</v>
      </c>
      <c r="B512" t="s">
        <v>116</v>
      </c>
      <c r="C512" t="s">
        <v>2968</v>
      </c>
      <c r="D512">
        <v>0.73</v>
      </c>
      <c r="E512" t="s">
        <v>602</v>
      </c>
      <c r="F512" t="s">
        <v>2520</v>
      </c>
      <c r="G512" t="s">
        <v>3045</v>
      </c>
      <c r="H512" s="120">
        <v>0.73</v>
      </c>
    </row>
    <row r="513" spans="1:8">
      <c r="A513" t="s">
        <v>155</v>
      </c>
      <c r="B513" t="s">
        <v>121</v>
      </c>
      <c r="C513" t="s">
        <v>2968</v>
      </c>
      <c r="D513">
        <v>0.73</v>
      </c>
      <c r="E513" t="s">
        <v>603</v>
      </c>
      <c r="F513" t="s">
        <v>2520</v>
      </c>
      <c r="G513" t="s">
        <v>3046</v>
      </c>
      <c r="H513" s="120">
        <v>0.73</v>
      </c>
    </row>
    <row r="514" spans="1:8">
      <c r="A514" t="s">
        <v>641</v>
      </c>
      <c r="B514" t="s">
        <v>118</v>
      </c>
      <c r="C514" t="s">
        <v>2968</v>
      </c>
      <c r="D514">
        <v>0.26847009999999999</v>
      </c>
      <c r="E514" t="s">
        <v>606</v>
      </c>
      <c r="F514" t="s">
        <v>2520</v>
      </c>
      <c r="G514" t="s">
        <v>3047</v>
      </c>
      <c r="H514" s="120">
        <v>0.26847009999999999</v>
      </c>
    </row>
    <row r="515" spans="1:8">
      <c r="A515" t="s">
        <v>642</v>
      </c>
      <c r="B515" t="s">
        <v>124</v>
      </c>
      <c r="C515" t="s">
        <v>2968</v>
      </c>
      <c r="D515">
        <v>0.73</v>
      </c>
      <c r="E515" t="s">
        <v>608</v>
      </c>
      <c r="F515" t="s">
        <v>2520</v>
      </c>
      <c r="G515" t="s">
        <v>3048</v>
      </c>
      <c r="H515" s="120">
        <v>0.73</v>
      </c>
    </row>
    <row r="516" spans="1:8">
      <c r="A516" t="s">
        <v>156</v>
      </c>
      <c r="B516" t="s">
        <v>116</v>
      </c>
      <c r="C516" t="s">
        <v>2968</v>
      </c>
      <c r="D516">
        <v>0.73</v>
      </c>
      <c r="E516" t="s">
        <v>609</v>
      </c>
      <c r="F516" t="s">
        <v>2520</v>
      </c>
      <c r="G516" t="s">
        <v>3049</v>
      </c>
      <c r="H516" s="120">
        <v>0.73</v>
      </c>
    </row>
    <row r="517" spans="1:8">
      <c r="A517" t="s">
        <v>643</v>
      </c>
      <c r="B517" t="s">
        <v>118</v>
      </c>
      <c r="C517" t="s">
        <v>2968</v>
      </c>
      <c r="D517">
        <v>0.22555497499999996</v>
      </c>
      <c r="E517" t="s">
        <v>613</v>
      </c>
      <c r="F517" t="s">
        <v>2520</v>
      </c>
      <c r="G517" t="s">
        <v>3050</v>
      </c>
      <c r="H517" s="120">
        <v>0.22555497499999996</v>
      </c>
    </row>
    <row r="518" spans="1:8">
      <c r="A518" t="s">
        <v>643</v>
      </c>
      <c r="B518" t="s">
        <v>119</v>
      </c>
      <c r="C518" t="s">
        <v>2968</v>
      </c>
      <c r="D518">
        <v>0.22165359999999984</v>
      </c>
      <c r="E518" t="s">
        <v>615</v>
      </c>
      <c r="F518" t="s">
        <v>2520</v>
      </c>
      <c r="G518" t="s">
        <v>3051</v>
      </c>
      <c r="H518" s="120">
        <v>0.22165359999999984</v>
      </c>
    </row>
    <row r="519" spans="1:8">
      <c r="A519" t="s">
        <v>643</v>
      </c>
      <c r="B519" t="s">
        <v>123</v>
      </c>
      <c r="C519" t="s">
        <v>2968</v>
      </c>
      <c r="D519">
        <v>0.22165359999999992</v>
      </c>
      <c r="E519" t="s">
        <v>617</v>
      </c>
      <c r="F519" t="s">
        <v>2520</v>
      </c>
      <c r="G519" t="s">
        <v>3052</v>
      </c>
      <c r="H519" s="120">
        <v>0.22165359999999992</v>
      </c>
    </row>
    <row r="520" spans="1:8">
      <c r="A520" t="s">
        <v>644</v>
      </c>
      <c r="B520" t="s">
        <v>126</v>
      </c>
      <c r="C520" t="s">
        <v>2968</v>
      </c>
      <c r="D520">
        <v>0.73</v>
      </c>
      <c r="E520" t="s">
        <v>619</v>
      </c>
      <c r="F520" t="s">
        <v>2520</v>
      </c>
      <c r="G520" t="s">
        <v>3053</v>
      </c>
      <c r="H520" s="120">
        <v>0.73</v>
      </c>
    </row>
    <row r="521" spans="1:8">
      <c r="A521" t="s">
        <v>197</v>
      </c>
      <c r="B521" t="s">
        <v>126</v>
      </c>
      <c r="C521" t="s">
        <v>2968</v>
      </c>
      <c r="D521">
        <v>0.73</v>
      </c>
      <c r="E521" t="s">
        <v>620</v>
      </c>
      <c r="F521" t="s">
        <v>2520</v>
      </c>
      <c r="G521" t="s">
        <v>3054</v>
      </c>
      <c r="H521" s="120">
        <v>0.73</v>
      </c>
    </row>
    <row r="522" spans="1:8">
      <c r="A522" t="s">
        <v>136</v>
      </c>
      <c r="B522" t="s">
        <v>114</v>
      </c>
      <c r="C522" t="s">
        <v>2968</v>
      </c>
      <c r="D522">
        <v>0.73</v>
      </c>
      <c r="E522" t="s">
        <v>621</v>
      </c>
      <c r="F522" t="s">
        <v>2520</v>
      </c>
      <c r="G522" t="s">
        <v>3055</v>
      </c>
      <c r="H522" s="120">
        <v>0.73</v>
      </c>
    </row>
    <row r="523" spans="1:8">
      <c r="A523" t="s">
        <v>645</v>
      </c>
      <c r="B523" t="s">
        <v>431</v>
      </c>
      <c r="C523" t="s">
        <v>2968</v>
      </c>
      <c r="D523">
        <v>0.73000000000000009</v>
      </c>
      <c r="E523" t="s">
        <v>558</v>
      </c>
      <c r="F523" t="s">
        <v>2520</v>
      </c>
      <c r="G523" t="s">
        <v>3056</v>
      </c>
      <c r="H523" s="120">
        <v>0.73000000000000009</v>
      </c>
    </row>
    <row r="524" spans="1:8">
      <c r="A524" t="s">
        <v>646</v>
      </c>
      <c r="B524" t="s">
        <v>431</v>
      </c>
      <c r="C524" t="s">
        <v>2968</v>
      </c>
      <c r="D524">
        <v>0.73000000000000032</v>
      </c>
      <c r="E524" t="s">
        <v>500</v>
      </c>
      <c r="F524" t="s">
        <v>2520</v>
      </c>
      <c r="G524" t="s">
        <v>3057</v>
      </c>
      <c r="H524" s="120">
        <v>0.73000000000000032</v>
      </c>
    </row>
    <row r="525" spans="1:8">
      <c r="A525" t="s">
        <v>647</v>
      </c>
      <c r="B525" t="s">
        <v>431</v>
      </c>
      <c r="C525" t="s">
        <v>2968</v>
      </c>
      <c r="D525">
        <v>0.7300000000000002</v>
      </c>
      <c r="E525" t="s">
        <v>539</v>
      </c>
      <c r="F525" t="s">
        <v>2520</v>
      </c>
      <c r="G525" t="s">
        <v>3058</v>
      </c>
      <c r="H525" s="120">
        <v>0.7300000000000002</v>
      </c>
    </row>
    <row r="526" spans="1:8">
      <c r="A526" t="s">
        <v>649</v>
      </c>
      <c r="B526" t="s">
        <v>431</v>
      </c>
      <c r="C526" t="s">
        <v>2968</v>
      </c>
      <c r="D526">
        <v>0.94999999999999962</v>
      </c>
      <c r="E526" t="s">
        <v>548</v>
      </c>
      <c r="F526" t="s">
        <v>2520</v>
      </c>
      <c r="G526" t="s">
        <v>3059</v>
      </c>
      <c r="H526" s="120">
        <v>0.94999999999999962</v>
      </c>
    </row>
    <row r="527" spans="1:8">
      <c r="A527" t="s">
        <v>733</v>
      </c>
      <c r="B527" t="s">
        <v>457</v>
      </c>
      <c r="C527" t="s">
        <v>2968</v>
      </c>
      <c r="D527">
        <v>0.73</v>
      </c>
      <c r="E527" t="s">
        <v>3060</v>
      </c>
      <c r="F527" t="s">
        <v>2520</v>
      </c>
      <c r="G527" t="s">
        <v>3061</v>
      </c>
      <c r="H527" s="120">
        <v>0.73</v>
      </c>
    </row>
    <row r="528" spans="1:8">
      <c r="A528" t="s">
        <v>911</v>
      </c>
      <c r="B528" t="s">
        <v>457</v>
      </c>
      <c r="C528" t="s">
        <v>2968</v>
      </c>
      <c r="D528">
        <v>0.7300000000000002</v>
      </c>
      <c r="E528" t="s">
        <v>3062</v>
      </c>
      <c r="F528" t="s">
        <v>2520</v>
      </c>
      <c r="G528" t="s">
        <v>3063</v>
      </c>
      <c r="H528" s="120">
        <v>0.7300000000000002</v>
      </c>
    </row>
    <row r="529" spans="1:19">
      <c r="A529" t="s">
        <v>739</v>
      </c>
      <c r="B529" t="s">
        <v>457</v>
      </c>
      <c r="C529" t="s">
        <v>2968</v>
      </c>
      <c r="D529">
        <v>0.73</v>
      </c>
      <c r="E529" t="s">
        <v>3064</v>
      </c>
      <c r="F529" t="s">
        <v>2520</v>
      </c>
      <c r="G529" t="s">
        <v>3065</v>
      </c>
      <c r="H529" s="120">
        <v>0.73</v>
      </c>
    </row>
    <row r="530" spans="1:19">
      <c r="A530" s="183" t="s">
        <v>79</v>
      </c>
      <c r="B530" s="183"/>
      <c r="C530" s="183"/>
      <c r="D530" s="183"/>
      <c r="E530" s="183"/>
      <c r="F530" s="183"/>
      <c r="G530" s="183"/>
      <c r="H530" s="183"/>
    </row>
    <row r="531" spans="1:19">
      <c r="A531" t="s">
        <v>624</v>
      </c>
      <c r="B531" t="s">
        <v>625</v>
      </c>
      <c r="C531" t="s">
        <v>626</v>
      </c>
      <c r="D531" t="s">
        <v>627</v>
      </c>
      <c r="E531" s="57" t="s">
        <v>628</v>
      </c>
      <c r="F531" s="57" t="s">
        <v>650</v>
      </c>
      <c r="G531" s="57" t="s">
        <v>629</v>
      </c>
      <c r="H531" s="57" t="s">
        <v>630</v>
      </c>
      <c r="I531" s="57" t="s">
        <v>631</v>
      </c>
    </row>
    <row r="532" spans="1:19">
      <c r="A532" t="s">
        <v>127</v>
      </c>
      <c r="B532" t="s">
        <v>114</v>
      </c>
      <c r="C532" t="s">
        <v>8342</v>
      </c>
      <c r="D532">
        <v>1</v>
      </c>
      <c r="E532" t="s">
        <v>497</v>
      </c>
      <c r="F532" t="s">
        <v>656</v>
      </c>
      <c r="G532" t="s">
        <v>8342</v>
      </c>
      <c r="H532" s="123" t="str">
        <f>E532&amp;","&amp;G532</f>
        <v>AK Cook Inlet Basin , AK,Fraction of 50-499 HP  Lateral Compressor Engines</v>
      </c>
      <c r="I532">
        <v>1</v>
      </c>
    </row>
    <row r="533" spans="1:19">
      <c r="A533" t="s">
        <v>127</v>
      </c>
      <c r="B533" t="s">
        <v>114</v>
      </c>
      <c r="C533" t="s">
        <v>8343</v>
      </c>
      <c r="D533">
        <v>0.2</v>
      </c>
      <c r="E533" t="s">
        <v>497</v>
      </c>
      <c r="F533" t="s">
        <v>1</v>
      </c>
      <c r="G533" t="s">
        <v>1</v>
      </c>
      <c r="H533" s="123" t="str">
        <f t="shared" ref="H533:H596" si="0">E533&amp;","&amp;G533</f>
        <v>AK Cook Inlet Basin , AK,Lean Burn</v>
      </c>
      <c r="I533">
        <v>0.2</v>
      </c>
      <c r="R533" s="58"/>
      <c r="S533" s="58"/>
    </row>
    <row r="534" spans="1:19">
      <c r="A534" t="s">
        <v>127</v>
      </c>
      <c r="B534" t="s">
        <v>114</v>
      </c>
      <c r="C534" t="s">
        <v>8344</v>
      </c>
      <c r="D534">
        <v>0.8</v>
      </c>
      <c r="E534" t="s">
        <v>497</v>
      </c>
      <c r="F534" t="s">
        <v>0</v>
      </c>
      <c r="G534" t="s">
        <v>0</v>
      </c>
      <c r="H534" s="123" t="str">
        <f t="shared" si="0"/>
        <v>AK Cook Inlet Basin , AK,Rich Burn</v>
      </c>
      <c r="I534">
        <v>0.8</v>
      </c>
      <c r="R534" s="58"/>
      <c r="S534" s="58"/>
    </row>
    <row r="535" spans="1:19">
      <c r="A535" t="s">
        <v>127</v>
      </c>
      <c r="B535" t="s">
        <v>114</v>
      </c>
      <c r="C535" t="s">
        <v>8345</v>
      </c>
      <c r="D535">
        <v>8760</v>
      </c>
      <c r="E535" t="s">
        <v>497</v>
      </c>
      <c r="F535" t="s">
        <v>656</v>
      </c>
      <c r="G535" t="s">
        <v>2498</v>
      </c>
      <c r="H535" s="123" t="str">
        <f t="shared" si="0"/>
        <v>AK Cook Inlet Basin , AK,Hours of Operation (hours/engine)</v>
      </c>
      <c r="I535">
        <v>8760</v>
      </c>
      <c r="R535" s="58"/>
      <c r="S535" s="58"/>
    </row>
    <row r="536" spans="1:19">
      <c r="A536" t="s">
        <v>127</v>
      </c>
      <c r="B536" t="s">
        <v>114</v>
      </c>
      <c r="C536" t="s">
        <v>8346</v>
      </c>
      <c r="D536">
        <v>235.5</v>
      </c>
      <c r="E536" t="s">
        <v>497</v>
      </c>
      <c r="F536" t="s">
        <v>1</v>
      </c>
      <c r="G536" t="s">
        <v>8347</v>
      </c>
      <c r="H536" s="123" t="str">
        <f t="shared" si="0"/>
        <v>AK Cook Inlet Basin , AK,Lean Burn - Rated Horsepower (hp/engine)</v>
      </c>
      <c r="I536">
        <v>235.5</v>
      </c>
      <c r="R536" s="58"/>
      <c r="S536" s="58"/>
    </row>
    <row r="537" spans="1:19">
      <c r="A537" t="s">
        <v>127</v>
      </c>
      <c r="B537" t="s">
        <v>114</v>
      </c>
      <c r="C537" t="s">
        <v>8348</v>
      </c>
      <c r="D537">
        <v>0.18236189999999999</v>
      </c>
      <c r="E537" t="s">
        <v>497</v>
      </c>
      <c r="F537" t="s">
        <v>1</v>
      </c>
      <c r="G537" t="s">
        <v>8349</v>
      </c>
      <c r="H537" s="123" t="str">
        <f t="shared" si="0"/>
        <v>AK Cook Inlet Basin , AK,Lean Burn - Percent of Engines with Control</v>
      </c>
      <c r="I537">
        <v>0.18236189999999999</v>
      </c>
      <c r="R537" s="58"/>
      <c r="S537" s="58"/>
    </row>
    <row r="538" spans="1:19">
      <c r="A538" t="s">
        <v>127</v>
      </c>
      <c r="B538" t="s">
        <v>114</v>
      </c>
      <c r="C538" t="s">
        <v>8350</v>
      </c>
      <c r="D538">
        <v>0.73699999999999999</v>
      </c>
      <c r="E538" t="s">
        <v>497</v>
      </c>
      <c r="F538" t="s">
        <v>1</v>
      </c>
      <c r="G538" t="s">
        <v>8350</v>
      </c>
      <c r="H538" s="123" t="str">
        <f t="shared" si="0"/>
        <v>AK Cook Inlet Basin , AK,Lean-burn Lateral Compressors Load Factor</v>
      </c>
      <c r="I538">
        <v>0.73699999999999999</v>
      </c>
      <c r="R538" s="58"/>
      <c r="S538" s="58"/>
    </row>
    <row r="539" spans="1:19">
      <c r="A539" t="s">
        <v>127</v>
      </c>
      <c r="B539" t="s">
        <v>114</v>
      </c>
      <c r="C539" t="s">
        <v>8351</v>
      </c>
      <c r="D539">
        <v>1</v>
      </c>
      <c r="E539" t="s">
        <v>497</v>
      </c>
      <c r="F539" t="s">
        <v>656</v>
      </c>
      <c r="G539" t="s">
        <v>8351</v>
      </c>
      <c r="H539" s="123" t="str">
        <f t="shared" si="0"/>
        <v>AK Cook Inlet Basin , AK,Number of 4-Cycled Lateral Compressors</v>
      </c>
      <c r="I539">
        <v>1</v>
      </c>
      <c r="R539" s="58"/>
      <c r="S539" s="58"/>
    </row>
    <row r="540" spans="1:19">
      <c r="A540" t="s">
        <v>127</v>
      </c>
      <c r="B540" t="s">
        <v>114</v>
      </c>
      <c r="C540" t="s">
        <v>8352</v>
      </c>
      <c r="D540">
        <v>35.11</v>
      </c>
      <c r="E540" t="s">
        <v>497</v>
      </c>
      <c r="F540" t="s">
        <v>656</v>
      </c>
      <c r="G540" t="s">
        <v>8353</v>
      </c>
      <c r="H540" s="123" t="str">
        <f t="shared" si="0"/>
        <v>AK Cook Inlet Basin , AK,CBM - Number of Well(s) per Engine</v>
      </c>
      <c r="I540">
        <v>35.11</v>
      </c>
      <c r="R540" s="58"/>
      <c r="S540" s="58"/>
    </row>
    <row r="541" spans="1:19">
      <c r="A541" t="s">
        <v>127</v>
      </c>
      <c r="B541" t="s">
        <v>114</v>
      </c>
      <c r="C541" t="s">
        <v>8354</v>
      </c>
      <c r="D541">
        <v>35.11</v>
      </c>
      <c r="E541" t="s">
        <v>497</v>
      </c>
      <c r="F541" t="s">
        <v>656</v>
      </c>
      <c r="G541" t="s">
        <v>8355</v>
      </c>
      <c r="H541" s="123" t="str">
        <f t="shared" si="0"/>
        <v>AK Cook Inlet Basin , AK,Gas - Number of Well(s) per Engine</v>
      </c>
      <c r="I541">
        <v>35.11</v>
      </c>
      <c r="R541" s="58"/>
      <c r="S541" s="58"/>
    </row>
    <row r="542" spans="1:19">
      <c r="A542" t="s">
        <v>127</v>
      </c>
      <c r="B542" t="s">
        <v>114</v>
      </c>
      <c r="C542" t="s">
        <v>8356</v>
      </c>
      <c r="D542">
        <v>279.33330000000001</v>
      </c>
      <c r="E542" t="s">
        <v>497</v>
      </c>
      <c r="F542" t="s">
        <v>0</v>
      </c>
      <c r="G542" t="s">
        <v>8357</v>
      </c>
      <c r="H542" s="123" t="str">
        <f t="shared" si="0"/>
        <v>AK Cook Inlet Basin , AK,Rich Burn - Rated Horsepower (hp/engine)</v>
      </c>
      <c r="I542">
        <v>279.33330000000001</v>
      </c>
      <c r="R542" s="58"/>
      <c r="S542" s="58"/>
    </row>
    <row r="543" spans="1:19">
      <c r="A543" t="s">
        <v>127</v>
      </c>
      <c r="B543" t="s">
        <v>114</v>
      </c>
      <c r="C543" t="s">
        <v>8358</v>
      </c>
      <c r="D543">
        <v>0.20295640000000001</v>
      </c>
      <c r="E543" t="s">
        <v>497</v>
      </c>
      <c r="F543" t="s">
        <v>0</v>
      </c>
      <c r="G543" t="s">
        <v>8359</v>
      </c>
      <c r="H543" s="123" t="str">
        <f t="shared" si="0"/>
        <v>AK Cook Inlet Basin , AK,Rich Burn - Percent of Engines with Control</v>
      </c>
      <c r="I543">
        <v>0.20295640000000001</v>
      </c>
      <c r="R543" s="58"/>
      <c r="S543" s="58"/>
    </row>
    <row r="544" spans="1:19">
      <c r="A544" t="s">
        <v>127</v>
      </c>
      <c r="B544" t="s">
        <v>114</v>
      </c>
      <c r="C544" t="s">
        <v>8360</v>
      </c>
      <c r="D544">
        <v>0.98360000000000003</v>
      </c>
      <c r="E544" t="s">
        <v>497</v>
      </c>
      <c r="F544" t="s">
        <v>0</v>
      </c>
      <c r="G544" t="s">
        <v>8360</v>
      </c>
      <c r="H544" s="123" t="str">
        <f t="shared" si="0"/>
        <v>AK Cook Inlet Basin , AK,Rich-burn Lateral Compressors Load Factor</v>
      </c>
      <c r="I544">
        <v>0.98360000000000003</v>
      </c>
      <c r="R544" s="58"/>
      <c r="S544" s="58"/>
    </row>
    <row r="545" spans="1:19">
      <c r="A545" t="s">
        <v>157</v>
      </c>
      <c r="B545" t="s">
        <v>81</v>
      </c>
      <c r="C545" t="s">
        <v>8342</v>
      </c>
      <c r="D545">
        <v>1</v>
      </c>
      <c r="E545" t="s">
        <v>498</v>
      </c>
      <c r="F545" t="s">
        <v>656</v>
      </c>
      <c r="G545" t="s">
        <v>8342</v>
      </c>
      <c r="H545" s="123" t="str">
        <f t="shared" si="0"/>
        <v>Anadarko Basin , CO,Fraction of 50-499 HP  Lateral Compressor Engines</v>
      </c>
      <c r="I545">
        <v>1</v>
      </c>
      <c r="R545" s="58"/>
      <c r="S545" s="58"/>
    </row>
    <row r="546" spans="1:19">
      <c r="A546" t="s">
        <v>157</v>
      </c>
      <c r="B546" t="s">
        <v>81</v>
      </c>
      <c r="C546" t="s">
        <v>8343</v>
      </c>
      <c r="D546">
        <v>0.23</v>
      </c>
      <c r="E546" t="s">
        <v>498</v>
      </c>
      <c r="F546" t="s">
        <v>1</v>
      </c>
      <c r="G546" t="s">
        <v>1</v>
      </c>
      <c r="H546" s="123" t="str">
        <f t="shared" si="0"/>
        <v>Anadarko Basin , CO,Lean Burn</v>
      </c>
      <c r="I546">
        <v>0.23</v>
      </c>
      <c r="R546" s="58"/>
      <c r="S546" s="58"/>
    </row>
    <row r="547" spans="1:19">
      <c r="A547" t="s">
        <v>157</v>
      </c>
      <c r="B547" t="s">
        <v>81</v>
      </c>
      <c r="C547" t="s">
        <v>8344</v>
      </c>
      <c r="D547">
        <v>0.77</v>
      </c>
      <c r="E547" t="s">
        <v>498</v>
      </c>
      <c r="F547" t="s">
        <v>0</v>
      </c>
      <c r="G547" t="s">
        <v>0</v>
      </c>
      <c r="H547" s="123" t="str">
        <f t="shared" si="0"/>
        <v>Anadarko Basin , CO,Rich Burn</v>
      </c>
      <c r="I547">
        <v>0.77</v>
      </c>
      <c r="R547" s="58"/>
      <c r="S547" s="58"/>
    </row>
    <row r="548" spans="1:19">
      <c r="A548" t="s">
        <v>157</v>
      </c>
      <c r="B548" t="s">
        <v>81</v>
      </c>
      <c r="C548" t="s">
        <v>8345</v>
      </c>
      <c r="D548">
        <v>8760</v>
      </c>
      <c r="E548" t="s">
        <v>498</v>
      </c>
      <c r="F548" t="s">
        <v>656</v>
      </c>
      <c r="G548" t="s">
        <v>2498</v>
      </c>
      <c r="H548" s="123" t="str">
        <f t="shared" si="0"/>
        <v>Anadarko Basin , CO,Hours of Operation (hours/engine)</v>
      </c>
      <c r="I548">
        <v>8760</v>
      </c>
      <c r="R548" s="58"/>
      <c r="S548" s="58"/>
    </row>
    <row r="549" spans="1:19">
      <c r="A549" t="s">
        <v>157</v>
      </c>
      <c r="B549" t="s">
        <v>81</v>
      </c>
      <c r="C549" t="s">
        <v>8346</v>
      </c>
      <c r="D549">
        <v>71</v>
      </c>
      <c r="E549" t="s">
        <v>498</v>
      </c>
      <c r="F549" t="s">
        <v>1</v>
      </c>
      <c r="G549" t="s">
        <v>8347</v>
      </c>
      <c r="H549" s="123" t="str">
        <f t="shared" si="0"/>
        <v>Anadarko Basin , CO,Lean Burn - Rated Horsepower (hp/engine)</v>
      </c>
      <c r="I549">
        <v>71</v>
      </c>
      <c r="R549" s="58"/>
      <c r="S549" s="58"/>
    </row>
    <row r="550" spans="1:19">
      <c r="A550" t="s">
        <v>157</v>
      </c>
      <c r="B550" t="s">
        <v>81</v>
      </c>
      <c r="C550" t="s">
        <v>8348</v>
      </c>
      <c r="D550">
        <v>0.45641029999999999</v>
      </c>
      <c r="E550" t="s">
        <v>498</v>
      </c>
      <c r="F550" t="s">
        <v>1</v>
      </c>
      <c r="G550" t="s">
        <v>8349</v>
      </c>
      <c r="H550" s="123" t="str">
        <f t="shared" si="0"/>
        <v>Anadarko Basin , CO,Lean Burn - Percent of Engines with Control</v>
      </c>
      <c r="I550">
        <v>0.45641029999999999</v>
      </c>
      <c r="R550" s="58"/>
      <c r="S550" s="58"/>
    </row>
    <row r="551" spans="1:19">
      <c r="A551" t="s">
        <v>157</v>
      </c>
      <c r="B551" t="s">
        <v>81</v>
      </c>
      <c r="C551" t="s">
        <v>8350</v>
      </c>
      <c r="D551">
        <v>0.73699999999999999</v>
      </c>
      <c r="E551" t="s">
        <v>498</v>
      </c>
      <c r="F551" t="s">
        <v>1</v>
      </c>
      <c r="G551" t="s">
        <v>8350</v>
      </c>
      <c r="H551" s="123" t="str">
        <f t="shared" si="0"/>
        <v>Anadarko Basin , CO,Lean-burn Lateral Compressors Load Factor</v>
      </c>
      <c r="I551">
        <v>0.73699999999999999</v>
      </c>
      <c r="R551" s="58"/>
      <c r="S551" s="58"/>
    </row>
    <row r="552" spans="1:19">
      <c r="A552" t="s">
        <v>157</v>
      </c>
      <c r="B552" t="s">
        <v>81</v>
      </c>
      <c r="C552" t="s">
        <v>8351</v>
      </c>
      <c r="D552">
        <v>1</v>
      </c>
      <c r="E552" t="s">
        <v>498</v>
      </c>
      <c r="F552" t="s">
        <v>656</v>
      </c>
      <c r="G552" t="s">
        <v>8351</v>
      </c>
      <c r="H552" s="123" t="str">
        <f t="shared" si="0"/>
        <v>Anadarko Basin , CO,Number of 4-Cycled Lateral Compressors</v>
      </c>
      <c r="I552">
        <v>1</v>
      </c>
      <c r="R552" s="58"/>
      <c r="S552" s="58"/>
    </row>
    <row r="553" spans="1:19">
      <c r="A553" t="s">
        <v>157</v>
      </c>
      <c r="B553" t="s">
        <v>81</v>
      </c>
      <c r="C553" t="s">
        <v>8352</v>
      </c>
      <c r="D553">
        <v>12.9</v>
      </c>
      <c r="E553" t="s">
        <v>498</v>
      </c>
      <c r="F553" t="s">
        <v>656</v>
      </c>
      <c r="G553" t="s">
        <v>8353</v>
      </c>
      <c r="H553" s="123" t="str">
        <f t="shared" si="0"/>
        <v>Anadarko Basin , CO,CBM - Number of Well(s) per Engine</v>
      </c>
      <c r="I553">
        <v>12.9</v>
      </c>
      <c r="R553" s="58"/>
      <c r="S553" s="58"/>
    </row>
    <row r="554" spans="1:19">
      <c r="A554" t="s">
        <v>157</v>
      </c>
      <c r="B554" t="s">
        <v>81</v>
      </c>
      <c r="C554" t="s">
        <v>8354</v>
      </c>
      <c r="D554">
        <v>12.9</v>
      </c>
      <c r="E554" t="s">
        <v>498</v>
      </c>
      <c r="F554" t="s">
        <v>656</v>
      </c>
      <c r="G554" t="s">
        <v>8355</v>
      </c>
      <c r="H554" s="123" t="str">
        <f t="shared" si="0"/>
        <v>Anadarko Basin , CO,Gas - Number of Well(s) per Engine</v>
      </c>
      <c r="I554">
        <v>12.9</v>
      </c>
      <c r="R554" s="58"/>
      <c r="S554" s="58"/>
    </row>
    <row r="555" spans="1:19">
      <c r="A555" t="s">
        <v>157</v>
      </c>
      <c r="B555" t="s">
        <v>81</v>
      </c>
      <c r="C555" t="s">
        <v>8356</v>
      </c>
      <c r="D555">
        <v>279.33330000000001</v>
      </c>
      <c r="E555" t="s">
        <v>498</v>
      </c>
      <c r="F555" t="s">
        <v>0</v>
      </c>
      <c r="G555" t="s">
        <v>8357</v>
      </c>
      <c r="H555" s="123" t="str">
        <f t="shared" si="0"/>
        <v>Anadarko Basin , CO,Rich Burn - Rated Horsepower (hp/engine)</v>
      </c>
      <c r="I555">
        <v>279.33330000000001</v>
      </c>
      <c r="R555" s="58"/>
      <c r="S555" s="58"/>
    </row>
    <row r="556" spans="1:19">
      <c r="A556" t="s">
        <v>157</v>
      </c>
      <c r="B556" t="s">
        <v>81</v>
      </c>
      <c r="C556" t="s">
        <v>8358</v>
      </c>
      <c r="D556">
        <v>0.77812499999999996</v>
      </c>
      <c r="E556" t="s">
        <v>498</v>
      </c>
      <c r="F556" t="s">
        <v>0</v>
      </c>
      <c r="G556" t="s">
        <v>8359</v>
      </c>
      <c r="H556" s="123" t="str">
        <f t="shared" si="0"/>
        <v>Anadarko Basin , CO,Rich Burn - Percent of Engines with Control</v>
      </c>
      <c r="I556">
        <v>0.77812499999999996</v>
      </c>
      <c r="R556" s="58"/>
      <c r="S556" s="58"/>
    </row>
    <row r="557" spans="1:19">
      <c r="A557" t="s">
        <v>157</v>
      </c>
      <c r="B557" t="s">
        <v>81</v>
      </c>
      <c r="C557" t="s">
        <v>8360</v>
      </c>
      <c r="D557">
        <v>1</v>
      </c>
      <c r="E557" t="s">
        <v>498</v>
      </c>
      <c r="F557" t="s">
        <v>0</v>
      </c>
      <c r="G557" t="s">
        <v>8360</v>
      </c>
      <c r="H557" s="123" t="str">
        <f t="shared" si="0"/>
        <v>Anadarko Basin , CO,Rich-burn Lateral Compressors Load Factor</v>
      </c>
      <c r="I557">
        <v>1</v>
      </c>
      <c r="R557" s="58"/>
      <c r="S557" s="58"/>
    </row>
    <row r="558" spans="1:19">
      <c r="A558" t="s">
        <v>157</v>
      </c>
      <c r="B558" t="s">
        <v>449</v>
      </c>
      <c r="C558" t="s">
        <v>8342</v>
      </c>
      <c r="D558">
        <v>1</v>
      </c>
      <c r="E558" t="s">
        <v>3157</v>
      </c>
      <c r="F558" t="s">
        <v>656</v>
      </c>
      <c r="G558" t="s">
        <v>8342</v>
      </c>
      <c r="H558" s="123" t="str">
        <f t="shared" si="0"/>
        <v>Anadarko Basin , KS,Fraction of 50-499 HP  Lateral Compressor Engines</v>
      </c>
      <c r="I558">
        <v>1</v>
      </c>
      <c r="R558" s="58"/>
      <c r="S558" s="58"/>
    </row>
    <row r="559" spans="1:19">
      <c r="A559" t="s">
        <v>157</v>
      </c>
      <c r="B559" t="s">
        <v>449</v>
      </c>
      <c r="C559" t="s">
        <v>8343</v>
      </c>
      <c r="D559">
        <v>0.23000000000000015</v>
      </c>
      <c r="E559" t="s">
        <v>3157</v>
      </c>
      <c r="F559" t="s">
        <v>1</v>
      </c>
      <c r="G559" t="s">
        <v>1</v>
      </c>
      <c r="H559" s="123" t="str">
        <f t="shared" si="0"/>
        <v>Anadarko Basin , KS,Lean Burn</v>
      </c>
      <c r="I559">
        <v>0.23000000000000015</v>
      </c>
      <c r="R559" s="58"/>
      <c r="S559" s="58"/>
    </row>
    <row r="560" spans="1:19">
      <c r="A560" t="s">
        <v>157</v>
      </c>
      <c r="B560" t="s">
        <v>449</v>
      </c>
      <c r="C560" t="s">
        <v>8344</v>
      </c>
      <c r="D560">
        <v>0.76999999999999968</v>
      </c>
      <c r="E560" t="s">
        <v>3157</v>
      </c>
      <c r="F560" t="s">
        <v>0</v>
      </c>
      <c r="G560" t="s">
        <v>0</v>
      </c>
      <c r="H560" s="123" t="str">
        <f t="shared" si="0"/>
        <v>Anadarko Basin , KS,Rich Burn</v>
      </c>
      <c r="I560">
        <v>0.76999999999999968</v>
      </c>
      <c r="R560" s="58"/>
      <c r="S560" s="58"/>
    </row>
    <row r="561" spans="1:19">
      <c r="A561" t="s">
        <v>157</v>
      </c>
      <c r="B561" t="s">
        <v>449</v>
      </c>
      <c r="C561" t="s">
        <v>8345</v>
      </c>
      <c r="D561">
        <v>8760</v>
      </c>
      <c r="E561" t="s">
        <v>3157</v>
      </c>
      <c r="F561" t="s">
        <v>656</v>
      </c>
      <c r="G561" t="s">
        <v>2498</v>
      </c>
      <c r="H561" s="123" t="str">
        <f t="shared" si="0"/>
        <v>Anadarko Basin , KS,Hours of Operation (hours/engine)</v>
      </c>
      <c r="I561">
        <v>8760</v>
      </c>
      <c r="R561" s="58"/>
      <c r="S561" s="58"/>
    </row>
    <row r="562" spans="1:19">
      <c r="A562" t="s">
        <v>157</v>
      </c>
      <c r="B562" t="s">
        <v>449</v>
      </c>
      <c r="C562" t="s">
        <v>8346</v>
      </c>
      <c r="D562">
        <v>71</v>
      </c>
      <c r="E562" t="s">
        <v>3157</v>
      </c>
      <c r="F562" t="s">
        <v>1</v>
      </c>
      <c r="G562" t="s">
        <v>8347</v>
      </c>
      <c r="H562" s="123" t="str">
        <f t="shared" si="0"/>
        <v>Anadarko Basin , KS,Lean Burn - Rated Horsepower (hp/engine)</v>
      </c>
      <c r="I562">
        <v>71</v>
      </c>
      <c r="R562" s="58"/>
      <c r="S562" s="58"/>
    </row>
    <row r="563" spans="1:19">
      <c r="A563" t="s">
        <v>157</v>
      </c>
      <c r="B563" t="s">
        <v>449</v>
      </c>
      <c r="C563" t="s">
        <v>8348</v>
      </c>
      <c r="D563">
        <v>0.45641029999999999</v>
      </c>
      <c r="E563" t="s">
        <v>3157</v>
      </c>
      <c r="F563" t="s">
        <v>1</v>
      </c>
      <c r="G563" t="s">
        <v>8349</v>
      </c>
      <c r="H563" s="123" t="str">
        <f t="shared" si="0"/>
        <v>Anadarko Basin , KS,Lean Burn - Percent of Engines with Control</v>
      </c>
      <c r="I563">
        <v>0.45641029999999999</v>
      </c>
      <c r="R563" s="58"/>
      <c r="S563" s="58"/>
    </row>
    <row r="564" spans="1:19">
      <c r="A564" t="s">
        <v>157</v>
      </c>
      <c r="B564" t="s">
        <v>449</v>
      </c>
      <c r="C564" t="s">
        <v>8350</v>
      </c>
      <c r="D564">
        <v>0.73699999999999977</v>
      </c>
      <c r="E564" t="s">
        <v>3157</v>
      </c>
      <c r="F564" t="s">
        <v>1</v>
      </c>
      <c r="G564" t="s">
        <v>8350</v>
      </c>
      <c r="H564" s="123" t="str">
        <f t="shared" si="0"/>
        <v>Anadarko Basin , KS,Lean-burn Lateral Compressors Load Factor</v>
      </c>
      <c r="I564">
        <v>0.73699999999999977</v>
      </c>
      <c r="R564" s="58"/>
      <c r="S564" s="58"/>
    </row>
    <row r="565" spans="1:19">
      <c r="A565" t="s">
        <v>157</v>
      </c>
      <c r="B565" t="s">
        <v>449</v>
      </c>
      <c r="C565" t="s">
        <v>8351</v>
      </c>
      <c r="D565">
        <v>1</v>
      </c>
      <c r="E565" t="s">
        <v>3157</v>
      </c>
      <c r="F565" t="s">
        <v>656</v>
      </c>
      <c r="G565" t="s">
        <v>8351</v>
      </c>
      <c r="H565" s="123" t="str">
        <f t="shared" si="0"/>
        <v>Anadarko Basin , KS,Number of 4-Cycled Lateral Compressors</v>
      </c>
      <c r="I565">
        <v>1</v>
      </c>
      <c r="R565" s="58"/>
      <c r="S565" s="58"/>
    </row>
    <row r="566" spans="1:19">
      <c r="A566" t="s">
        <v>157</v>
      </c>
      <c r="B566" t="s">
        <v>449</v>
      </c>
      <c r="C566" t="s">
        <v>8352</v>
      </c>
      <c r="D566">
        <v>12.899999999999999</v>
      </c>
      <c r="E566" t="s">
        <v>3157</v>
      </c>
      <c r="F566" t="s">
        <v>656</v>
      </c>
      <c r="G566" t="s">
        <v>8353</v>
      </c>
      <c r="H566" s="123" t="str">
        <f t="shared" si="0"/>
        <v>Anadarko Basin , KS,CBM - Number of Well(s) per Engine</v>
      </c>
      <c r="I566">
        <v>12.899999999999999</v>
      </c>
      <c r="R566" s="58"/>
      <c r="S566" s="58"/>
    </row>
    <row r="567" spans="1:19">
      <c r="A567" t="s">
        <v>157</v>
      </c>
      <c r="B567" t="s">
        <v>449</v>
      </c>
      <c r="C567" t="s">
        <v>8354</v>
      </c>
      <c r="D567">
        <v>12.899999999999999</v>
      </c>
      <c r="E567" t="s">
        <v>3157</v>
      </c>
      <c r="F567" t="s">
        <v>656</v>
      </c>
      <c r="G567" t="s">
        <v>8355</v>
      </c>
      <c r="H567" s="123" t="str">
        <f t="shared" si="0"/>
        <v>Anadarko Basin , KS,Gas - Number of Well(s) per Engine</v>
      </c>
      <c r="I567">
        <v>12.899999999999999</v>
      </c>
      <c r="R567" s="58"/>
      <c r="S567" s="58"/>
    </row>
    <row r="568" spans="1:19">
      <c r="A568" t="s">
        <v>157</v>
      </c>
      <c r="B568" t="s">
        <v>449</v>
      </c>
      <c r="C568" t="s">
        <v>8356</v>
      </c>
      <c r="D568">
        <v>279.33330000000018</v>
      </c>
      <c r="E568" t="s">
        <v>3157</v>
      </c>
      <c r="F568" t="s">
        <v>0</v>
      </c>
      <c r="G568" t="s">
        <v>8357</v>
      </c>
      <c r="H568" s="123" t="str">
        <f t="shared" si="0"/>
        <v>Anadarko Basin , KS,Rich Burn - Rated Horsepower (hp/engine)</v>
      </c>
      <c r="I568">
        <v>279.33330000000018</v>
      </c>
      <c r="R568" s="58"/>
      <c r="S568" s="58"/>
    </row>
    <row r="569" spans="1:19">
      <c r="A569" t="s">
        <v>157</v>
      </c>
      <c r="B569" t="s">
        <v>449</v>
      </c>
      <c r="C569" t="s">
        <v>8358</v>
      </c>
      <c r="D569">
        <v>0.77812499999999973</v>
      </c>
      <c r="E569" t="s">
        <v>3157</v>
      </c>
      <c r="F569" t="s">
        <v>0</v>
      </c>
      <c r="G569" t="s">
        <v>8359</v>
      </c>
      <c r="H569" s="123" t="str">
        <f t="shared" si="0"/>
        <v>Anadarko Basin , KS,Rich Burn - Percent of Engines with Control</v>
      </c>
      <c r="I569">
        <v>0.77812499999999973</v>
      </c>
      <c r="R569" s="58"/>
      <c r="S569" s="58"/>
    </row>
    <row r="570" spans="1:19">
      <c r="A570" t="s">
        <v>157</v>
      </c>
      <c r="B570" t="s">
        <v>449</v>
      </c>
      <c r="C570" t="s">
        <v>8360</v>
      </c>
      <c r="D570">
        <v>1</v>
      </c>
      <c r="E570" t="s">
        <v>3157</v>
      </c>
      <c r="F570" t="s">
        <v>0</v>
      </c>
      <c r="G570" t="s">
        <v>8360</v>
      </c>
      <c r="H570" s="123" t="str">
        <f t="shared" si="0"/>
        <v>Anadarko Basin , KS,Rich-burn Lateral Compressors Load Factor</v>
      </c>
      <c r="I570">
        <v>1</v>
      </c>
      <c r="R570" s="58"/>
      <c r="S570" s="58"/>
    </row>
    <row r="571" spans="1:19">
      <c r="A571" t="s">
        <v>157</v>
      </c>
      <c r="B571" t="s">
        <v>477</v>
      </c>
      <c r="C571" t="s">
        <v>8342</v>
      </c>
      <c r="D571">
        <v>1</v>
      </c>
      <c r="E571" t="s">
        <v>3137</v>
      </c>
      <c r="F571" t="s">
        <v>656</v>
      </c>
      <c r="G571" t="s">
        <v>8342</v>
      </c>
      <c r="H571" s="123" t="str">
        <f t="shared" si="0"/>
        <v>Anadarko Basin , OK,Fraction of 50-499 HP  Lateral Compressor Engines</v>
      </c>
      <c r="I571">
        <v>1</v>
      </c>
      <c r="R571" s="58"/>
      <c r="S571" s="58"/>
    </row>
    <row r="572" spans="1:19">
      <c r="A572" t="s">
        <v>157</v>
      </c>
      <c r="B572" t="s">
        <v>477</v>
      </c>
      <c r="C572" t="s">
        <v>8343</v>
      </c>
      <c r="D572">
        <v>0.23000000000000007</v>
      </c>
      <c r="E572" t="s">
        <v>3137</v>
      </c>
      <c r="F572" t="s">
        <v>1</v>
      </c>
      <c r="G572" t="s">
        <v>1</v>
      </c>
      <c r="H572" s="123" t="str">
        <f t="shared" si="0"/>
        <v>Anadarko Basin , OK,Lean Burn</v>
      </c>
      <c r="I572">
        <v>0.23000000000000007</v>
      </c>
      <c r="R572" s="58"/>
      <c r="S572" s="58"/>
    </row>
    <row r="573" spans="1:19">
      <c r="A573" t="s">
        <v>157</v>
      </c>
      <c r="B573" t="s">
        <v>477</v>
      </c>
      <c r="C573" t="s">
        <v>8344</v>
      </c>
      <c r="D573">
        <v>0.7699999999999998</v>
      </c>
      <c r="E573" t="s">
        <v>3137</v>
      </c>
      <c r="F573" t="s">
        <v>0</v>
      </c>
      <c r="G573" t="s">
        <v>0</v>
      </c>
      <c r="H573" s="123" t="str">
        <f t="shared" si="0"/>
        <v>Anadarko Basin , OK,Rich Burn</v>
      </c>
      <c r="I573">
        <v>0.7699999999999998</v>
      </c>
      <c r="R573" s="58"/>
      <c r="S573" s="58"/>
    </row>
    <row r="574" spans="1:19">
      <c r="A574" t="s">
        <v>157</v>
      </c>
      <c r="B574" t="s">
        <v>477</v>
      </c>
      <c r="C574" t="s">
        <v>8345</v>
      </c>
      <c r="D574">
        <v>8760</v>
      </c>
      <c r="E574" t="s">
        <v>3137</v>
      </c>
      <c r="F574" t="s">
        <v>656</v>
      </c>
      <c r="G574" t="s">
        <v>2498</v>
      </c>
      <c r="H574" s="123" t="str">
        <f t="shared" si="0"/>
        <v>Anadarko Basin , OK,Hours of Operation (hours/engine)</v>
      </c>
      <c r="I574">
        <v>8760</v>
      </c>
      <c r="R574" s="58"/>
      <c r="S574" s="58"/>
    </row>
    <row r="575" spans="1:19">
      <c r="A575" t="s">
        <v>157</v>
      </c>
      <c r="B575" t="s">
        <v>477</v>
      </c>
      <c r="C575" t="s">
        <v>8346</v>
      </c>
      <c r="D575">
        <v>71</v>
      </c>
      <c r="E575" t="s">
        <v>3137</v>
      </c>
      <c r="F575" t="s">
        <v>1</v>
      </c>
      <c r="G575" t="s">
        <v>8347</v>
      </c>
      <c r="H575" s="123" t="str">
        <f t="shared" si="0"/>
        <v>Anadarko Basin , OK,Lean Burn - Rated Horsepower (hp/engine)</v>
      </c>
      <c r="I575">
        <v>71</v>
      </c>
      <c r="R575" s="58"/>
      <c r="S575" s="58"/>
    </row>
    <row r="576" spans="1:19">
      <c r="A576" t="s">
        <v>157</v>
      </c>
      <c r="B576" t="s">
        <v>477</v>
      </c>
      <c r="C576" t="s">
        <v>8348</v>
      </c>
      <c r="D576">
        <v>0.45641030000000005</v>
      </c>
      <c r="E576" t="s">
        <v>3137</v>
      </c>
      <c r="F576" t="s">
        <v>1</v>
      </c>
      <c r="G576" t="s">
        <v>8349</v>
      </c>
      <c r="H576" s="123" t="str">
        <f t="shared" si="0"/>
        <v>Anadarko Basin , OK,Lean Burn - Percent of Engines with Control</v>
      </c>
      <c r="I576">
        <v>0.45641030000000005</v>
      </c>
      <c r="R576" s="58"/>
      <c r="S576" s="58"/>
    </row>
    <row r="577" spans="1:19">
      <c r="A577" t="s">
        <v>157</v>
      </c>
      <c r="B577" t="s">
        <v>477</v>
      </c>
      <c r="C577" t="s">
        <v>8350</v>
      </c>
      <c r="D577">
        <v>0.73699999999999999</v>
      </c>
      <c r="E577" t="s">
        <v>3137</v>
      </c>
      <c r="F577" t="s">
        <v>1</v>
      </c>
      <c r="G577" t="s">
        <v>8350</v>
      </c>
      <c r="H577" s="123" t="str">
        <f t="shared" si="0"/>
        <v>Anadarko Basin , OK,Lean-burn Lateral Compressors Load Factor</v>
      </c>
      <c r="I577">
        <v>0.73699999999999999</v>
      </c>
      <c r="R577" s="58"/>
      <c r="S577" s="58"/>
    </row>
    <row r="578" spans="1:19">
      <c r="A578" t="s">
        <v>157</v>
      </c>
      <c r="B578" t="s">
        <v>477</v>
      </c>
      <c r="C578" t="s">
        <v>8351</v>
      </c>
      <c r="D578">
        <v>1</v>
      </c>
      <c r="E578" t="s">
        <v>3137</v>
      </c>
      <c r="F578" t="s">
        <v>656</v>
      </c>
      <c r="G578" t="s">
        <v>8351</v>
      </c>
      <c r="H578" s="123" t="str">
        <f t="shared" si="0"/>
        <v>Anadarko Basin , OK,Number of 4-Cycled Lateral Compressors</v>
      </c>
      <c r="I578">
        <v>1</v>
      </c>
      <c r="R578" s="58"/>
      <c r="S578" s="58"/>
    </row>
    <row r="579" spans="1:19">
      <c r="A579" t="s">
        <v>157</v>
      </c>
      <c r="B579" t="s">
        <v>477</v>
      </c>
      <c r="C579" t="s">
        <v>8352</v>
      </c>
      <c r="D579">
        <v>12.900000000000002</v>
      </c>
      <c r="E579" t="s">
        <v>3137</v>
      </c>
      <c r="F579" t="s">
        <v>656</v>
      </c>
      <c r="G579" t="s">
        <v>8353</v>
      </c>
      <c r="H579" s="123" t="str">
        <f t="shared" si="0"/>
        <v>Anadarko Basin , OK,CBM - Number of Well(s) per Engine</v>
      </c>
      <c r="I579">
        <v>12.900000000000002</v>
      </c>
      <c r="R579" s="58"/>
      <c r="S579" s="58"/>
    </row>
    <row r="580" spans="1:19">
      <c r="A580" t="s">
        <v>157</v>
      </c>
      <c r="B580" t="s">
        <v>477</v>
      </c>
      <c r="C580" t="s">
        <v>8354</v>
      </c>
      <c r="D580">
        <v>12.900000000000002</v>
      </c>
      <c r="E580" t="s">
        <v>3137</v>
      </c>
      <c r="F580" t="s">
        <v>656</v>
      </c>
      <c r="G580" t="s">
        <v>8355</v>
      </c>
      <c r="H580" s="123" t="str">
        <f t="shared" si="0"/>
        <v>Anadarko Basin , OK,Gas - Number of Well(s) per Engine</v>
      </c>
      <c r="I580">
        <v>12.900000000000002</v>
      </c>
      <c r="R580" s="58"/>
      <c r="S580" s="58"/>
    </row>
    <row r="581" spans="1:19">
      <c r="A581" t="s">
        <v>157</v>
      </c>
      <c r="B581" t="s">
        <v>477</v>
      </c>
      <c r="C581" t="s">
        <v>8356</v>
      </c>
      <c r="D581">
        <v>279.33330000000012</v>
      </c>
      <c r="E581" t="s">
        <v>3137</v>
      </c>
      <c r="F581" t="s">
        <v>0</v>
      </c>
      <c r="G581" t="s">
        <v>8357</v>
      </c>
      <c r="H581" s="123" t="str">
        <f t="shared" si="0"/>
        <v>Anadarko Basin , OK,Rich Burn - Rated Horsepower (hp/engine)</v>
      </c>
      <c r="I581">
        <v>279.33330000000012</v>
      </c>
      <c r="R581" s="58"/>
      <c r="S581" s="58"/>
    </row>
    <row r="582" spans="1:19">
      <c r="A582" t="s">
        <v>157</v>
      </c>
      <c r="B582" t="s">
        <v>477</v>
      </c>
      <c r="C582" t="s">
        <v>8358</v>
      </c>
      <c r="D582">
        <v>0.77812499999999973</v>
      </c>
      <c r="E582" t="s">
        <v>3137</v>
      </c>
      <c r="F582" t="s">
        <v>0</v>
      </c>
      <c r="G582" t="s">
        <v>8359</v>
      </c>
      <c r="H582" s="123" t="str">
        <f t="shared" si="0"/>
        <v>Anadarko Basin , OK,Rich Burn - Percent of Engines with Control</v>
      </c>
      <c r="I582">
        <v>0.77812499999999973</v>
      </c>
      <c r="R582" s="58"/>
      <c r="S582" s="58"/>
    </row>
    <row r="583" spans="1:19">
      <c r="A583" t="s">
        <v>157</v>
      </c>
      <c r="B583" t="s">
        <v>477</v>
      </c>
      <c r="C583" t="s">
        <v>8360</v>
      </c>
      <c r="D583">
        <v>1</v>
      </c>
      <c r="E583" t="s">
        <v>3137</v>
      </c>
      <c r="F583" t="s">
        <v>0</v>
      </c>
      <c r="G583" t="s">
        <v>8360</v>
      </c>
      <c r="H583" s="123" t="str">
        <f t="shared" si="0"/>
        <v>Anadarko Basin , OK,Rich-burn Lateral Compressors Load Factor</v>
      </c>
      <c r="I583">
        <v>1</v>
      </c>
      <c r="R583" s="58"/>
      <c r="S583" s="58"/>
    </row>
    <row r="584" spans="1:19">
      <c r="A584" t="s">
        <v>157</v>
      </c>
      <c r="B584" t="s">
        <v>485</v>
      </c>
      <c r="C584" t="s">
        <v>8342</v>
      </c>
      <c r="D584">
        <v>1</v>
      </c>
      <c r="E584" t="s">
        <v>3177</v>
      </c>
      <c r="F584" t="s">
        <v>656</v>
      </c>
      <c r="G584" t="s">
        <v>8342</v>
      </c>
      <c r="H584" s="123" t="str">
        <f t="shared" si="0"/>
        <v>Anadarko Basin , TX,Fraction of 50-499 HP  Lateral Compressor Engines</v>
      </c>
      <c r="I584">
        <v>1</v>
      </c>
      <c r="R584" s="58"/>
      <c r="S584" s="58"/>
    </row>
    <row r="585" spans="1:19">
      <c r="A585" t="s">
        <v>157</v>
      </c>
      <c r="B585" t="s">
        <v>485</v>
      </c>
      <c r="C585" t="s">
        <v>8343</v>
      </c>
      <c r="D585">
        <v>0.23</v>
      </c>
      <c r="E585" t="s">
        <v>3177</v>
      </c>
      <c r="F585" t="s">
        <v>1</v>
      </c>
      <c r="G585" t="s">
        <v>1</v>
      </c>
      <c r="H585" s="123" t="str">
        <f t="shared" si="0"/>
        <v>Anadarko Basin , TX,Lean Burn</v>
      </c>
      <c r="I585">
        <v>0.23</v>
      </c>
      <c r="R585" s="58"/>
      <c r="S585" s="58"/>
    </row>
    <row r="586" spans="1:19">
      <c r="A586" t="s">
        <v>157</v>
      </c>
      <c r="B586" t="s">
        <v>485</v>
      </c>
      <c r="C586" t="s">
        <v>8344</v>
      </c>
      <c r="D586">
        <v>0.76999999999999991</v>
      </c>
      <c r="E586" t="s">
        <v>3177</v>
      </c>
      <c r="F586" t="s">
        <v>0</v>
      </c>
      <c r="G586" t="s">
        <v>0</v>
      </c>
      <c r="H586" s="123" t="str">
        <f t="shared" si="0"/>
        <v>Anadarko Basin , TX,Rich Burn</v>
      </c>
      <c r="I586">
        <v>0.76999999999999991</v>
      </c>
      <c r="R586" s="58"/>
      <c r="S586" s="58"/>
    </row>
    <row r="587" spans="1:19">
      <c r="A587" t="s">
        <v>157</v>
      </c>
      <c r="B587" t="s">
        <v>485</v>
      </c>
      <c r="C587" t="s">
        <v>8345</v>
      </c>
      <c r="D587">
        <v>8760</v>
      </c>
      <c r="E587" t="s">
        <v>3177</v>
      </c>
      <c r="F587" t="s">
        <v>656</v>
      </c>
      <c r="G587" t="s">
        <v>2498</v>
      </c>
      <c r="H587" s="123" t="str">
        <f t="shared" si="0"/>
        <v>Anadarko Basin , TX,Hours of Operation (hours/engine)</v>
      </c>
      <c r="I587">
        <v>8760</v>
      </c>
      <c r="R587" s="58"/>
      <c r="S587" s="58"/>
    </row>
    <row r="588" spans="1:19">
      <c r="A588" t="s">
        <v>157</v>
      </c>
      <c r="B588" t="s">
        <v>485</v>
      </c>
      <c r="C588" t="s">
        <v>8346</v>
      </c>
      <c r="D588">
        <v>71</v>
      </c>
      <c r="E588" t="s">
        <v>3177</v>
      </c>
      <c r="F588" t="s">
        <v>1</v>
      </c>
      <c r="G588" t="s">
        <v>8347</v>
      </c>
      <c r="H588" s="123" t="str">
        <f t="shared" si="0"/>
        <v>Anadarko Basin , TX,Lean Burn - Rated Horsepower (hp/engine)</v>
      </c>
      <c r="I588">
        <v>71</v>
      </c>
      <c r="R588" s="58"/>
      <c r="S588" s="58"/>
    </row>
    <row r="589" spans="1:19">
      <c r="A589" t="s">
        <v>157</v>
      </c>
      <c r="B589" t="s">
        <v>485</v>
      </c>
      <c r="C589" t="s">
        <v>8348</v>
      </c>
      <c r="D589">
        <v>0.45641029999999999</v>
      </c>
      <c r="E589" t="s">
        <v>3177</v>
      </c>
      <c r="F589" t="s">
        <v>1</v>
      </c>
      <c r="G589" t="s">
        <v>8349</v>
      </c>
      <c r="H589" s="123" t="str">
        <f t="shared" si="0"/>
        <v>Anadarko Basin , TX,Lean Burn - Percent of Engines with Control</v>
      </c>
      <c r="I589">
        <v>0.45641029999999999</v>
      </c>
      <c r="R589" s="58"/>
      <c r="S589" s="58"/>
    </row>
    <row r="590" spans="1:19">
      <c r="A590" t="s">
        <v>157</v>
      </c>
      <c r="B590" t="s">
        <v>485</v>
      </c>
      <c r="C590" t="s">
        <v>8350</v>
      </c>
      <c r="D590">
        <v>0.73699999999999999</v>
      </c>
      <c r="E590" t="s">
        <v>3177</v>
      </c>
      <c r="F590" t="s">
        <v>1</v>
      </c>
      <c r="G590" t="s">
        <v>8350</v>
      </c>
      <c r="H590" s="123" t="str">
        <f t="shared" si="0"/>
        <v>Anadarko Basin , TX,Lean-burn Lateral Compressors Load Factor</v>
      </c>
      <c r="I590">
        <v>0.73699999999999999</v>
      </c>
      <c r="R590" s="58"/>
      <c r="S590" s="58"/>
    </row>
    <row r="591" spans="1:19">
      <c r="A591" t="s">
        <v>157</v>
      </c>
      <c r="B591" t="s">
        <v>485</v>
      </c>
      <c r="C591" t="s">
        <v>8351</v>
      </c>
      <c r="D591">
        <v>1</v>
      </c>
      <c r="E591" t="s">
        <v>3177</v>
      </c>
      <c r="F591" t="s">
        <v>656</v>
      </c>
      <c r="G591" t="s">
        <v>8351</v>
      </c>
      <c r="H591" s="123" t="str">
        <f t="shared" si="0"/>
        <v>Anadarko Basin , TX,Number of 4-Cycled Lateral Compressors</v>
      </c>
      <c r="I591">
        <v>1</v>
      </c>
      <c r="R591" s="58"/>
      <c r="S591" s="58"/>
    </row>
    <row r="592" spans="1:19">
      <c r="A592" t="s">
        <v>157</v>
      </c>
      <c r="B592" t="s">
        <v>485</v>
      </c>
      <c r="C592" t="s">
        <v>8352</v>
      </c>
      <c r="D592">
        <v>12.900000000000004</v>
      </c>
      <c r="E592" t="s">
        <v>3177</v>
      </c>
      <c r="F592" t="s">
        <v>656</v>
      </c>
      <c r="G592" t="s">
        <v>8353</v>
      </c>
      <c r="H592" s="123" t="str">
        <f t="shared" si="0"/>
        <v>Anadarko Basin , TX,CBM - Number of Well(s) per Engine</v>
      </c>
      <c r="I592">
        <v>12.900000000000004</v>
      </c>
      <c r="R592" s="58"/>
      <c r="S592" s="58"/>
    </row>
    <row r="593" spans="1:19">
      <c r="A593" t="s">
        <v>157</v>
      </c>
      <c r="B593" t="s">
        <v>485</v>
      </c>
      <c r="C593" t="s">
        <v>8354</v>
      </c>
      <c r="D593">
        <v>12.900000000000004</v>
      </c>
      <c r="E593" t="s">
        <v>3177</v>
      </c>
      <c r="F593" t="s">
        <v>656</v>
      </c>
      <c r="G593" t="s">
        <v>8355</v>
      </c>
      <c r="H593" s="123" t="str">
        <f t="shared" si="0"/>
        <v>Anadarko Basin , TX,Gas - Number of Well(s) per Engine</v>
      </c>
      <c r="I593">
        <v>12.900000000000004</v>
      </c>
      <c r="R593" s="58"/>
      <c r="S593" s="58"/>
    </row>
    <row r="594" spans="1:19">
      <c r="A594" t="s">
        <v>157</v>
      </c>
      <c r="B594" t="s">
        <v>485</v>
      </c>
      <c r="C594" t="s">
        <v>8356</v>
      </c>
      <c r="D594">
        <v>279.33330000000007</v>
      </c>
      <c r="E594" t="s">
        <v>3177</v>
      </c>
      <c r="F594" t="s">
        <v>0</v>
      </c>
      <c r="G594" t="s">
        <v>8357</v>
      </c>
      <c r="H594" s="123" t="str">
        <f t="shared" si="0"/>
        <v>Anadarko Basin , TX,Rich Burn - Rated Horsepower (hp/engine)</v>
      </c>
      <c r="I594">
        <v>279.33330000000007</v>
      </c>
      <c r="R594" s="58"/>
      <c r="S594" s="58"/>
    </row>
    <row r="595" spans="1:19">
      <c r="A595" t="s">
        <v>157</v>
      </c>
      <c r="B595" t="s">
        <v>485</v>
      </c>
      <c r="C595" t="s">
        <v>8358</v>
      </c>
      <c r="D595">
        <v>0.77812500000000007</v>
      </c>
      <c r="E595" t="s">
        <v>3177</v>
      </c>
      <c r="F595" t="s">
        <v>0</v>
      </c>
      <c r="G595" t="s">
        <v>8359</v>
      </c>
      <c r="H595" s="123" t="str">
        <f t="shared" si="0"/>
        <v>Anadarko Basin , TX,Rich Burn - Percent of Engines with Control</v>
      </c>
      <c r="I595">
        <v>0.77812500000000007</v>
      </c>
      <c r="R595" s="58"/>
      <c r="S595" s="58"/>
    </row>
    <row r="596" spans="1:19">
      <c r="A596" t="s">
        <v>157</v>
      </c>
      <c r="B596" t="s">
        <v>485</v>
      </c>
      <c r="C596" t="s">
        <v>8360</v>
      </c>
      <c r="D596">
        <v>1</v>
      </c>
      <c r="E596" t="s">
        <v>3177</v>
      </c>
      <c r="F596" t="s">
        <v>0</v>
      </c>
      <c r="G596" t="s">
        <v>8360</v>
      </c>
      <c r="H596" s="123" t="str">
        <f t="shared" si="0"/>
        <v>Anadarko Basin , TX,Rich-burn Lateral Compressors Load Factor</v>
      </c>
      <c r="I596">
        <v>1</v>
      </c>
      <c r="R596" s="58"/>
      <c r="S596" s="58"/>
    </row>
    <row r="597" spans="1:19">
      <c r="A597" t="s">
        <v>128</v>
      </c>
      <c r="B597" t="s">
        <v>114</v>
      </c>
      <c r="C597" t="s">
        <v>8342</v>
      </c>
      <c r="D597">
        <v>1</v>
      </c>
      <c r="E597" t="s">
        <v>499</v>
      </c>
      <c r="F597" t="s">
        <v>656</v>
      </c>
      <c r="G597" t="s">
        <v>8342</v>
      </c>
      <c r="H597" s="123" t="str">
        <f t="shared" ref="H597:H660" si="1">E597&amp;","&amp;G597</f>
        <v>Arctic Coastal Plains Province , AK,Fraction of 50-499 HP  Lateral Compressor Engines</v>
      </c>
      <c r="I597">
        <v>1</v>
      </c>
      <c r="R597" s="58"/>
      <c r="S597" s="58"/>
    </row>
    <row r="598" spans="1:19">
      <c r="A598" t="s">
        <v>128</v>
      </c>
      <c r="B598" t="s">
        <v>114</v>
      </c>
      <c r="C598" t="s">
        <v>8343</v>
      </c>
      <c r="D598">
        <v>0.2</v>
      </c>
      <c r="E598" t="s">
        <v>499</v>
      </c>
      <c r="F598" t="s">
        <v>1</v>
      </c>
      <c r="G598" t="s">
        <v>1</v>
      </c>
      <c r="H598" s="123" t="str">
        <f t="shared" si="1"/>
        <v>Arctic Coastal Plains Province , AK,Lean Burn</v>
      </c>
      <c r="I598">
        <v>0.2</v>
      </c>
      <c r="R598" s="58"/>
      <c r="S598" s="58"/>
    </row>
    <row r="599" spans="1:19">
      <c r="A599" t="s">
        <v>128</v>
      </c>
      <c r="B599" t="s">
        <v>114</v>
      </c>
      <c r="C599" t="s">
        <v>8344</v>
      </c>
      <c r="D599">
        <v>0.8</v>
      </c>
      <c r="E599" t="s">
        <v>499</v>
      </c>
      <c r="F599" t="s">
        <v>0</v>
      </c>
      <c r="G599" t="s">
        <v>0</v>
      </c>
      <c r="H599" s="123" t="str">
        <f t="shared" si="1"/>
        <v>Arctic Coastal Plains Province , AK,Rich Burn</v>
      </c>
      <c r="I599">
        <v>0.8</v>
      </c>
      <c r="R599" s="58"/>
      <c r="S599" s="58"/>
    </row>
    <row r="600" spans="1:19">
      <c r="A600" t="s">
        <v>128</v>
      </c>
      <c r="B600" t="s">
        <v>114</v>
      </c>
      <c r="C600" t="s">
        <v>8345</v>
      </c>
      <c r="D600">
        <v>8760</v>
      </c>
      <c r="E600" t="s">
        <v>499</v>
      </c>
      <c r="F600" t="s">
        <v>656</v>
      </c>
      <c r="G600" t="s">
        <v>2498</v>
      </c>
      <c r="H600" s="123" t="str">
        <f t="shared" si="1"/>
        <v>Arctic Coastal Plains Province , AK,Hours of Operation (hours/engine)</v>
      </c>
      <c r="I600">
        <v>8760</v>
      </c>
      <c r="R600" s="58"/>
      <c r="S600" s="58"/>
    </row>
    <row r="601" spans="1:19">
      <c r="A601" t="s">
        <v>128</v>
      </c>
      <c r="B601" t="s">
        <v>114</v>
      </c>
      <c r="C601" t="s">
        <v>8346</v>
      </c>
      <c r="D601">
        <v>235.5</v>
      </c>
      <c r="E601" t="s">
        <v>499</v>
      </c>
      <c r="F601" t="s">
        <v>1</v>
      </c>
      <c r="G601" t="s">
        <v>8347</v>
      </c>
      <c r="H601" s="123" t="str">
        <f t="shared" si="1"/>
        <v>Arctic Coastal Plains Province , AK,Lean Burn - Rated Horsepower (hp/engine)</v>
      </c>
      <c r="I601">
        <v>235.5</v>
      </c>
      <c r="R601" s="58"/>
      <c r="S601" s="58"/>
    </row>
    <row r="602" spans="1:19">
      <c r="A602" t="s">
        <v>128</v>
      </c>
      <c r="B602" t="s">
        <v>114</v>
      </c>
      <c r="C602" t="s">
        <v>8348</v>
      </c>
      <c r="D602">
        <v>0.18236189999999999</v>
      </c>
      <c r="E602" t="s">
        <v>499</v>
      </c>
      <c r="F602" t="s">
        <v>1</v>
      </c>
      <c r="G602" t="s">
        <v>8349</v>
      </c>
      <c r="H602" s="123" t="str">
        <f t="shared" si="1"/>
        <v>Arctic Coastal Plains Province , AK,Lean Burn - Percent of Engines with Control</v>
      </c>
      <c r="I602">
        <v>0.18236189999999999</v>
      </c>
      <c r="R602" s="58"/>
      <c r="S602" s="58"/>
    </row>
    <row r="603" spans="1:19">
      <c r="A603" t="s">
        <v>128</v>
      </c>
      <c r="B603" t="s">
        <v>114</v>
      </c>
      <c r="C603" t="s">
        <v>8350</v>
      </c>
      <c r="D603">
        <v>0.73699999999999999</v>
      </c>
      <c r="E603" t="s">
        <v>499</v>
      </c>
      <c r="F603" t="s">
        <v>1</v>
      </c>
      <c r="G603" t="s">
        <v>8350</v>
      </c>
      <c r="H603" s="123" t="str">
        <f t="shared" si="1"/>
        <v>Arctic Coastal Plains Province , AK,Lean-burn Lateral Compressors Load Factor</v>
      </c>
      <c r="I603">
        <v>0.73699999999999999</v>
      </c>
      <c r="R603" s="58"/>
      <c r="S603" s="58"/>
    </row>
    <row r="604" spans="1:19">
      <c r="A604" t="s">
        <v>128</v>
      </c>
      <c r="B604" t="s">
        <v>114</v>
      </c>
      <c r="C604" t="s">
        <v>8351</v>
      </c>
      <c r="D604">
        <v>1</v>
      </c>
      <c r="E604" t="s">
        <v>499</v>
      </c>
      <c r="F604" t="s">
        <v>656</v>
      </c>
      <c r="G604" t="s">
        <v>8351</v>
      </c>
      <c r="H604" s="123" t="str">
        <f t="shared" si="1"/>
        <v>Arctic Coastal Plains Province , AK,Number of 4-Cycled Lateral Compressors</v>
      </c>
      <c r="I604">
        <v>1</v>
      </c>
      <c r="R604" s="58"/>
      <c r="S604" s="58"/>
    </row>
    <row r="605" spans="1:19">
      <c r="A605" t="s">
        <v>128</v>
      </c>
      <c r="B605" t="s">
        <v>114</v>
      </c>
      <c r="C605" t="s">
        <v>8352</v>
      </c>
      <c r="D605">
        <v>35.11</v>
      </c>
      <c r="E605" t="s">
        <v>499</v>
      </c>
      <c r="F605" t="s">
        <v>656</v>
      </c>
      <c r="G605" t="s">
        <v>8353</v>
      </c>
      <c r="H605" s="123" t="str">
        <f t="shared" si="1"/>
        <v>Arctic Coastal Plains Province , AK,CBM - Number of Well(s) per Engine</v>
      </c>
      <c r="I605">
        <v>35.11</v>
      </c>
      <c r="R605" s="58"/>
      <c r="S605" s="58"/>
    </row>
    <row r="606" spans="1:19">
      <c r="A606" t="s">
        <v>128</v>
      </c>
      <c r="B606" t="s">
        <v>114</v>
      </c>
      <c r="C606" t="s">
        <v>8354</v>
      </c>
      <c r="D606">
        <v>35.11</v>
      </c>
      <c r="E606" t="s">
        <v>499</v>
      </c>
      <c r="F606" t="s">
        <v>656</v>
      </c>
      <c r="G606" t="s">
        <v>8355</v>
      </c>
      <c r="H606" s="123" t="str">
        <f t="shared" si="1"/>
        <v>Arctic Coastal Plains Province , AK,Gas - Number of Well(s) per Engine</v>
      </c>
      <c r="I606">
        <v>35.11</v>
      </c>
      <c r="R606" s="58"/>
      <c r="S606" s="58"/>
    </row>
    <row r="607" spans="1:19">
      <c r="A607" t="s">
        <v>128</v>
      </c>
      <c r="B607" t="s">
        <v>114</v>
      </c>
      <c r="C607" t="s">
        <v>8356</v>
      </c>
      <c r="D607">
        <v>279.33330000000001</v>
      </c>
      <c r="E607" t="s">
        <v>499</v>
      </c>
      <c r="F607" t="s">
        <v>0</v>
      </c>
      <c r="G607" t="s">
        <v>8357</v>
      </c>
      <c r="H607" s="123" t="str">
        <f t="shared" si="1"/>
        <v>Arctic Coastal Plains Province , AK,Rich Burn - Rated Horsepower (hp/engine)</v>
      </c>
      <c r="I607">
        <v>279.33330000000001</v>
      </c>
      <c r="R607" s="58"/>
      <c r="S607" s="58"/>
    </row>
    <row r="608" spans="1:19">
      <c r="A608" t="s">
        <v>128</v>
      </c>
      <c r="B608" t="s">
        <v>114</v>
      </c>
      <c r="C608" t="s">
        <v>8358</v>
      </c>
      <c r="D608">
        <v>0.20295640000000001</v>
      </c>
      <c r="E608" t="s">
        <v>499</v>
      </c>
      <c r="F608" t="s">
        <v>0</v>
      </c>
      <c r="G608" t="s">
        <v>8359</v>
      </c>
      <c r="H608" s="123" t="str">
        <f t="shared" si="1"/>
        <v>Arctic Coastal Plains Province , AK,Rich Burn - Percent of Engines with Control</v>
      </c>
      <c r="I608">
        <v>0.20295640000000001</v>
      </c>
      <c r="R608" s="58"/>
      <c r="S608" s="58"/>
    </row>
    <row r="609" spans="1:19">
      <c r="A609" t="s">
        <v>128</v>
      </c>
      <c r="B609" t="s">
        <v>114</v>
      </c>
      <c r="C609" t="s">
        <v>8360</v>
      </c>
      <c r="D609">
        <v>0.98360000000000003</v>
      </c>
      <c r="E609" t="s">
        <v>499</v>
      </c>
      <c r="F609" t="s">
        <v>0</v>
      </c>
      <c r="G609" t="s">
        <v>8360</v>
      </c>
      <c r="H609" s="123" t="str">
        <f t="shared" si="1"/>
        <v>Arctic Coastal Plains Province , AK,Rich-burn Lateral Compressors Load Factor</v>
      </c>
      <c r="I609">
        <v>0.98360000000000003</v>
      </c>
      <c r="R609" s="58"/>
      <c r="S609" s="58"/>
    </row>
    <row r="610" spans="1:19">
      <c r="A610" t="s">
        <v>646</v>
      </c>
      <c r="B610" t="s">
        <v>431</v>
      </c>
      <c r="C610" t="s">
        <v>8342</v>
      </c>
      <c r="D610">
        <v>1</v>
      </c>
      <c r="E610" t="s">
        <v>500</v>
      </c>
      <c r="F610" t="s">
        <v>656</v>
      </c>
      <c r="G610" t="s">
        <v>8342</v>
      </c>
      <c r="H610" s="123" t="str">
        <f t="shared" si="1"/>
        <v>Arkoma Basin , AR,Fraction of 50-499 HP  Lateral Compressor Engines</v>
      </c>
      <c r="I610">
        <v>1</v>
      </c>
      <c r="R610" s="58"/>
      <c r="S610" s="58"/>
    </row>
    <row r="611" spans="1:19">
      <c r="A611" t="s">
        <v>646</v>
      </c>
      <c r="B611" t="s">
        <v>431</v>
      </c>
      <c r="C611" t="s">
        <v>8343</v>
      </c>
      <c r="D611">
        <v>0.5099999999999999</v>
      </c>
      <c r="E611" t="s">
        <v>500</v>
      </c>
      <c r="F611" t="s">
        <v>1</v>
      </c>
      <c r="G611" t="s">
        <v>1</v>
      </c>
      <c r="H611" s="123" t="str">
        <f t="shared" si="1"/>
        <v>Arkoma Basin , AR,Lean Burn</v>
      </c>
      <c r="I611">
        <v>0.5099999999999999</v>
      </c>
      <c r="R611" s="58"/>
      <c r="S611" s="58"/>
    </row>
    <row r="612" spans="1:19">
      <c r="A612" t="s">
        <v>646</v>
      </c>
      <c r="B612" t="s">
        <v>431</v>
      </c>
      <c r="C612" t="s">
        <v>8344</v>
      </c>
      <c r="D612">
        <v>0.4900000000000001</v>
      </c>
      <c r="E612" t="s">
        <v>500</v>
      </c>
      <c r="F612" t="s">
        <v>0</v>
      </c>
      <c r="G612" t="s">
        <v>0</v>
      </c>
      <c r="H612" s="123" t="str">
        <f t="shared" si="1"/>
        <v>Arkoma Basin , AR,Rich Burn</v>
      </c>
      <c r="I612">
        <v>0.4900000000000001</v>
      </c>
      <c r="R612" s="58"/>
      <c r="S612" s="58"/>
    </row>
    <row r="613" spans="1:19">
      <c r="A613" t="s">
        <v>646</v>
      </c>
      <c r="B613" t="s">
        <v>431</v>
      </c>
      <c r="C613" t="s">
        <v>8345</v>
      </c>
      <c r="D613">
        <v>8760</v>
      </c>
      <c r="E613" t="s">
        <v>500</v>
      </c>
      <c r="F613" t="s">
        <v>656</v>
      </c>
      <c r="G613" t="s">
        <v>2498</v>
      </c>
      <c r="H613" s="123" t="str">
        <f t="shared" si="1"/>
        <v>Arkoma Basin , AR,Hours of Operation (hours/engine)</v>
      </c>
      <c r="I613">
        <v>8760</v>
      </c>
      <c r="R613" s="58"/>
      <c r="S613" s="58"/>
    </row>
    <row r="614" spans="1:19">
      <c r="A614" t="s">
        <v>646</v>
      </c>
      <c r="B614" t="s">
        <v>431</v>
      </c>
      <c r="C614" t="s">
        <v>8346</v>
      </c>
      <c r="D614">
        <v>235.5</v>
      </c>
      <c r="E614" t="s">
        <v>500</v>
      </c>
      <c r="F614" t="s">
        <v>1</v>
      </c>
      <c r="G614" t="s">
        <v>8347</v>
      </c>
      <c r="H614" s="123" t="str">
        <f t="shared" si="1"/>
        <v>Arkoma Basin , AR,Lean Burn - Rated Horsepower (hp/engine)</v>
      </c>
      <c r="I614">
        <v>235.5</v>
      </c>
      <c r="R614" s="58"/>
      <c r="S614" s="58"/>
    </row>
    <row r="615" spans="1:19">
      <c r="A615" t="s">
        <v>646</v>
      </c>
      <c r="B615" t="s">
        <v>431</v>
      </c>
      <c r="C615" t="s">
        <v>8348</v>
      </c>
      <c r="D615">
        <v>0.4553991</v>
      </c>
      <c r="E615" t="s">
        <v>500</v>
      </c>
      <c r="F615" t="s">
        <v>1</v>
      </c>
      <c r="G615" t="s">
        <v>8349</v>
      </c>
      <c r="H615" s="123" t="str">
        <f t="shared" si="1"/>
        <v>Arkoma Basin , AR,Lean Burn - Percent of Engines with Control</v>
      </c>
      <c r="I615">
        <v>0.4553991</v>
      </c>
      <c r="R615" s="58"/>
      <c r="S615" s="58"/>
    </row>
    <row r="616" spans="1:19">
      <c r="A616" t="s">
        <v>646</v>
      </c>
      <c r="B616" t="s">
        <v>431</v>
      </c>
      <c r="C616" t="s">
        <v>8350</v>
      </c>
      <c r="D616">
        <v>0.73699999999999999</v>
      </c>
      <c r="E616" t="s">
        <v>500</v>
      </c>
      <c r="F616" t="s">
        <v>1</v>
      </c>
      <c r="G616" t="s">
        <v>8350</v>
      </c>
      <c r="H616" s="123" t="str">
        <f t="shared" si="1"/>
        <v>Arkoma Basin , AR,Lean-burn Lateral Compressors Load Factor</v>
      </c>
      <c r="I616">
        <v>0.73699999999999999</v>
      </c>
      <c r="R616" s="58"/>
      <c r="S616" s="58"/>
    </row>
    <row r="617" spans="1:19">
      <c r="A617" t="s">
        <v>646</v>
      </c>
      <c r="B617" t="s">
        <v>431</v>
      </c>
      <c r="C617" t="s">
        <v>8351</v>
      </c>
      <c r="D617">
        <v>1</v>
      </c>
      <c r="E617" t="s">
        <v>500</v>
      </c>
      <c r="F617" t="s">
        <v>656</v>
      </c>
      <c r="G617" t="s">
        <v>8351</v>
      </c>
      <c r="H617" s="123" t="str">
        <f t="shared" si="1"/>
        <v>Arkoma Basin , AR,Number of 4-Cycled Lateral Compressors</v>
      </c>
      <c r="I617">
        <v>1</v>
      </c>
      <c r="R617" s="58"/>
      <c r="S617" s="58"/>
    </row>
    <row r="618" spans="1:19">
      <c r="A618" t="s">
        <v>646</v>
      </c>
      <c r="B618" t="s">
        <v>431</v>
      </c>
      <c r="C618" t="s">
        <v>8352</v>
      </c>
      <c r="D618">
        <v>32.049999999999997</v>
      </c>
      <c r="E618" t="s">
        <v>500</v>
      </c>
      <c r="F618" t="s">
        <v>656</v>
      </c>
      <c r="G618" t="s">
        <v>8353</v>
      </c>
      <c r="H618" s="123" t="str">
        <f t="shared" si="1"/>
        <v>Arkoma Basin , AR,CBM - Number of Well(s) per Engine</v>
      </c>
      <c r="I618">
        <v>32.049999999999997</v>
      </c>
      <c r="R618" s="58"/>
      <c r="S618" s="58"/>
    </row>
    <row r="619" spans="1:19">
      <c r="A619" t="s">
        <v>646</v>
      </c>
      <c r="B619" t="s">
        <v>431</v>
      </c>
      <c r="C619" t="s">
        <v>8354</v>
      </c>
      <c r="D619">
        <v>32.049999999999997</v>
      </c>
      <c r="E619" t="s">
        <v>500</v>
      </c>
      <c r="F619" t="s">
        <v>656</v>
      </c>
      <c r="G619" t="s">
        <v>8355</v>
      </c>
      <c r="H619" s="123" t="str">
        <f t="shared" si="1"/>
        <v>Arkoma Basin , AR,Gas - Number of Well(s) per Engine</v>
      </c>
      <c r="I619">
        <v>32.049999999999997</v>
      </c>
      <c r="R619" s="58"/>
      <c r="S619" s="58"/>
    </row>
    <row r="620" spans="1:19">
      <c r="A620" t="s">
        <v>646</v>
      </c>
      <c r="B620" t="s">
        <v>431</v>
      </c>
      <c r="C620" t="s">
        <v>8356</v>
      </c>
      <c r="D620">
        <v>97</v>
      </c>
      <c r="E620" t="s">
        <v>500</v>
      </c>
      <c r="F620" t="s">
        <v>0</v>
      </c>
      <c r="G620" t="s">
        <v>8357</v>
      </c>
      <c r="H620" s="123" t="str">
        <f t="shared" si="1"/>
        <v>Arkoma Basin , AR,Rich Burn - Rated Horsepower (hp/engine)</v>
      </c>
      <c r="I620">
        <v>97</v>
      </c>
      <c r="R620" s="58"/>
      <c r="S620" s="58"/>
    </row>
    <row r="621" spans="1:19">
      <c r="A621" t="s">
        <v>646</v>
      </c>
      <c r="B621" t="s">
        <v>431</v>
      </c>
      <c r="C621" t="s">
        <v>8358</v>
      </c>
      <c r="D621">
        <v>0.43961349999999999</v>
      </c>
      <c r="E621" t="s">
        <v>500</v>
      </c>
      <c r="F621" t="s">
        <v>0</v>
      </c>
      <c r="G621" t="s">
        <v>8359</v>
      </c>
      <c r="H621" s="123" t="str">
        <f t="shared" si="1"/>
        <v>Arkoma Basin , AR,Rich Burn - Percent of Engines with Control</v>
      </c>
      <c r="I621">
        <v>0.43961349999999999</v>
      </c>
      <c r="R621" s="58"/>
      <c r="S621" s="58"/>
    </row>
    <row r="622" spans="1:19">
      <c r="A622" t="s">
        <v>646</v>
      </c>
      <c r="B622" t="s">
        <v>431</v>
      </c>
      <c r="C622" t="s">
        <v>8360</v>
      </c>
      <c r="D622">
        <v>1</v>
      </c>
      <c r="E622" t="s">
        <v>500</v>
      </c>
      <c r="F622" t="s">
        <v>0</v>
      </c>
      <c r="G622" t="s">
        <v>8360</v>
      </c>
      <c r="H622" s="123" t="str">
        <f t="shared" si="1"/>
        <v>Arkoma Basin , AR,Rich-burn Lateral Compressors Load Factor</v>
      </c>
      <c r="I622">
        <v>1</v>
      </c>
      <c r="R622" s="58"/>
      <c r="S622" s="58"/>
    </row>
    <row r="623" spans="1:19">
      <c r="A623" t="s">
        <v>646</v>
      </c>
      <c r="B623" t="s">
        <v>477</v>
      </c>
      <c r="C623" t="s">
        <v>8342</v>
      </c>
      <c r="D623">
        <v>1</v>
      </c>
      <c r="E623" t="s">
        <v>2935</v>
      </c>
      <c r="F623" t="s">
        <v>656</v>
      </c>
      <c r="G623" t="s">
        <v>8342</v>
      </c>
      <c r="H623" s="123" t="str">
        <f t="shared" si="1"/>
        <v>Arkoma Basin , OK,Fraction of 50-499 HP  Lateral Compressor Engines</v>
      </c>
      <c r="I623">
        <v>1</v>
      </c>
      <c r="R623" s="58"/>
      <c r="S623" s="58"/>
    </row>
    <row r="624" spans="1:19">
      <c r="A624" t="s">
        <v>646</v>
      </c>
      <c r="B624" t="s">
        <v>477</v>
      </c>
      <c r="C624" t="s">
        <v>8343</v>
      </c>
      <c r="D624">
        <v>0.5099999999999999</v>
      </c>
      <c r="E624" t="s">
        <v>2935</v>
      </c>
      <c r="F624" t="s">
        <v>1</v>
      </c>
      <c r="G624" t="s">
        <v>1</v>
      </c>
      <c r="H624" s="123" t="str">
        <f t="shared" si="1"/>
        <v>Arkoma Basin , OK,Lean Burn</v>
      </c>
      <c r="I624">
        <v>0.5099999999999999</v>
      </c>
      <c r="R624" s="58"/>
      <c r="S624" s="58"/>
    </row>
    <row r="625" spans="1:19">
      <c r="A625" t="s">
        <v>646</v>
      </c>
      <c r="B625" t="s">
        <v>477</v>
      </c>
      <c r="C625" t="s">
        <v>8344</v>
      </c>
      <c r="D625">
        <v>0.4900000000000001</v>
      </c>
      <c r="E625" t="s">
        <v>2935</v>
      </c>
      <c r="F625" t="s">
        <v>0</v>
      </c>
      <c r="G625" t="s">
        <v>0</v>
      </c>
      <c r="H625" s="123" t="str">
        <f t="shared" si="1"/>
        <v>Arkoma Basin , OK,Rich Burn</v>
      </c>
      <c r="I625">
        <v>0.4900000000000001</v>
      </c>
      <c r="R625" s="58"/>
      <c r="S625" s="58"/>
    </row>
    <row r="626" spans="1:19">
      <c r="A626" t="s">
        <v>646</v>
      </c>
      <c r="B626" t="s">
        <v>477</v>
      </c>
      <c r="C626" t="s">
        <v>8345</v>
      </c>
      <c r="D626">
        <v>8760</v>
      </c>
      <c r="E626" t="s">
        <v>2935</v>
      </c>
      <c r="F626" t="s">
        <v>656</v>
      </c>
      <c r="G626" t="s">
        <v>2498</v>
      </c>
      <c r="H626" s="123" t="str">
        <f t="shared" si="1"/>
        <v>Arkoma Basin , OK,Hours of Operation (hours/engine)</v>
      </c>
      <c r="I626">
        <v>8760</v>
      </c>
      <c r="R626" s="58"/>
      <c r="S626" s="58"/>
    </row>
    <row r="627" spans="1:19">
      <c r="A627" t="s">
        <v>646</v>
      </c>
      <c r="B627" t="s">
        <v>477</v>
      </c>
      <c r="C627" t="s">
        <v>8346</v>
      </c>
      <c r="D627">
        <v>235.5</v>
      </c>
      <c r="E627" t="s">
        <v>2935</v>
      </c>
      <c r="F627" t="s">
        <v>1</v>
      </c>
      <c r="G627" t="s">
        <v>8347</v>
      </c>
      <c r="H627" s="123" t="str">
        <f t="shared" si="1"/>
        <v>Arkoma Basin , OK,Lean Burn - Rated Horsepower (hp/engine)</v>
      </c>
      <c r="I627">
        <v>235.5</v>
      </c>
      <c r="R627" s="58"/>
      <c r="S627" s="58"/>
    </row>
    <row r="628" spans="1:19">
      <c r="A628" t="s">
        <v>646</v>
      </c>
      <c r="B628" t="s">
        <v>477</v>
      </c>
      <c r="C628" t="s">
        <v>8348</v>
      </c>
      <c r="D628">
        <v>0.45539910000000006</v>
      </c>
      <c r="E628" t="s">
        <v>2935</v>
      </c>
      <c r="F628" t="s">
        <v>1</v>
      </c>
      <c r="G628" t="s">
        <v>8349</v>
      </c>
      <c r="H628" s="123" t="str">
        <f t="shared" si="1"/>
        <v>Arkoma Basin , OK,Lean Burn - Percent of Engines with Control</v>
      </c>
      <c r="I628">
        <v>0.45539910000000006</v>
      </c>
      <c r="R628" s="58"/>
      <c r="S628" s="58"/>
    </row>
    <row r="629" spans="1:19">
      <c r="A629" t="s">
        <v>646</v>
      </c>
      <c r="B629" t="s">
        <v>477</v>
      </c>
      <c r="C629" t="s">
        <v>8350</v>
      </c>
      <c r="D629">
        <v>0.73699999999999999</v>
      </c>
      <c r="E629" t="s">
        <v>2935</v>
      </c>
      <c r="F629" t="s">
        <v>1</v>
      </c>
      <c r="G629" t="s">
        <v>8350</v>
      </c>
      <c r="H629" s="123" t="str">
        <f t="shared" si="1"/>
        <v>Arkoma Basin , OK,Lean-burn Lateral Compressors Load Factor</v>
      </c>
      <c r="I629">
        <v>0.73699999999999999</v>
      </c>
      <c r="R629" s="58"/>
      <c r="S629" s="58"/>
    </row>
    <row r="630" spans="1:19">
      <c r="A630" t="s">
        <v>646</v>
      </c>
      <c r="B630" t="s">
        <v>477</v>
      </c>
      <c r="C630" t="s">
        <v>8351</v>
      </c>
      <c r="D630">
        <v>1</v>
      </c>
      <c r="E630" t="s">
        <v>2935</v>
      </c>
      <c r="F630" t="s">
        <v>656</v>
      </c>
      <c r="G630" t="s">
        <v>8351</v>
      </c>
      <c r="H630" s="123" t="str">
        <f t="shared" si="1"/>
        <v>Arkoma Basin , OK,Number of 4-Cycled Lateral Compressors</v>
      </c>
      <c r="I630">
        <v>1</v>
      </c>
      <c r="R630" s="58"/>
      <c r="S630" s="58"/>
    </row>
    <row r="631" spans="1:19">
      <c r="A631" t="s">
        <v>646</v>
      </c>
      <c r="B631" t="s">
        <v>477</v>
      </c>
      <c r="C631" t="s">
        <v>8352</v>
      </c>
      <c r="D631">
        <v>32.050000000000004</v>
      </c>
      <c r="E631" t="s">
        <v>2935</v>
      </c>
      <c r="F631" t="s">
        <v>656</v>
      </c>
      <c r="G631" t="s">
        <v>8353</v>
      </c>
      <c r="H631" s="123" t="str">
        <f t="shared" si="1"/>
        <v>Arkoma Basin , OK,CBM - Number of Well(s) per Engine</v>
      </c>
      <c r="I631">
        <v>32.050000000000004</v>
      </c>
      <c r="R631" s="58"/>
      <c r="S631" s="58"/>
    </row>
    <row r="632" spans="1:19">
      <c r="A632" t="s">
        <v>646</v>
      </c>
      <c r="B632" t="s">
        <v>477</v>
      </c>
      <c r="C632" t="s">
        <v>8354</v>
      </c>
      <c r="D632">
        <v>32.050000000000004</v>
      </c>
      <c r="E632" t="s">
        <v>2935</v>
      </c>
      <c r="F632" t="s">
        <v>656</v>
      </c>
      <c r="G632" t="s">
        <v>8355</v>
      </c>
      <c r="H632" s="123" t="str">
        <f t="shared" si="1"/>
        <v>Arkoma Basin , OK,Gas - Number of Well(s) per Engine</v>
      </c>
      <c r="I632">
        <v>32.050000000000004</v>
      </c>
      <c r="R632" s="58"/>
      <c r="S632" s="58"/>
    </row>
    <row r="633" spans="1:19">
      <c r="A633" t="s">
        <v>646</v>
      </c>
      <c r="B633" t="s">
        <v>477</v>
      </c>
      <c r="C633" t="s">
        <v>8356</v>
      </c>
      <c r="D633">
        <v>97</v>
      </c>
      <c r="E633" t="s">
        <v>2935</v>
      </c>
      <c r="F633" t="s">
        <v>0</v>
      </c>
      <c r="G633" t="s">
        <v>8357</v>
      </c>
      <c r="H633" s="123" t="str">
        <f t="shared" si="1"/>
        <v>Arkoma Basin , OK,Rich Burn - Rated Horsepower (hp/engine)</v>
      </c>
      <c r="I633">
        <v>97</v>
      </c>
      <c r="R633" s="58"/>
      <c r="S633" s="58"/>
    </row>
    <row r="634" spans="1:19">
      <c r="A634" t="s">
        <v>646</v>
      </c>
      <c r="B634" t="s">
        <v>477</v>
      </c>
      <c r="C634" t="s">
        <v>8358</v>
      </c>
      <c r="D634">
        <v>0.43961350000000005</v>
      </c>
      <c r="E634" t="s">
        <v>2935</v>
      </c>
      <c r="F634" t="s">
        <v>0</v>
      </c>
      <c r="G634" t="s">
        <v>8359</v>
      </c>
      <c r="H634" s="123" t="str">
        <f t="shared" si="1"/>
        <v>Arkoma Basin , OK,Rich Burn - Percent of Engines with Control</v>
      </c>
      <c r="I634">
        <v>0.43961350000000005</v>
      </c>
      <c r="R634" s="58"/>
      <c r="S634" s="58"/>
    </row>
    <row r="635" spans="1:19">
      <c r="A635" t="s">
        <v>646</v>
      </c>
      <c r="B635" t="s">
        <v>477</v>
      </c>
      <c r="C635" t="s">
        <v>8360</v>
      </c>
      <c r="D635">
        <v>1</v>
      </c>
      <c r="E635" t="s">
        <v>2935</v>
      </c>
      <c r="F635" t="s">
        <v>0</v>
      </c>
      <c r="G635" t="s">
        <v>8360</v>
      </c>
      <c r="H635" s="123" t="str">
        <f t="shared" si="1"/>
        <v>Arkoma Basin , OK,Rich-burn Lateral Compressors Load Factor</v>
      </c>
      <c r="I635">
        <v>1</v>
      </c>
      <c r="R635" s="58"/>
      <c r="S635" s="58"/>
    </row>
    <row r="636" spans="1:19">
      <c r="A636" t="s">
        <v>137</v>
      </c>
      <c r="B636" t="s">
        <v>115</v>
      </c>
      <c r="C636" t="s">
        <v>8342</v>
      </c>
      <c r="D636">
        <v>1</v>
      </c>
      <c r="E636" t="s">
        <v>501</v>
      </c>
      <c r="F636" t="s">
        <v>656</v>
      </c>
      <c r="G636" t="s">
        <v>8342</v>
      </c>
      <c r="H636" s="123" t="str">
        <f t="shared" si="1"/>
        <v>Basin-And-Range Province , AZ,Fraction of 50-499 HP  Lateral Compressor Engines</v>
      </c>
      <c r="I636">
        <v>1</v>
      </c>
      <c r="R636" s="58"/>
      <c r="S636" s="58"/>
    </row>
    <row r="637" spans="1:19">
      <c r="A637" t="s">
        <v>137</v>
      </c>
      <c r="B637" t="s">
        <v>115</v>
      </c>
      <c r="C637" t="s">
        <v>8343</v>
      </c>
      <c r="D637">
        <v>0.19999999999999998</v>
      </c>
      <c r="E637" t="s">
        <v>501</v>
      </c>
      <c r="F637" t="s">
        <v>1</v>
      </c>
      <c r="G637" t="s">
        <v>1</v>
      </c>
      <c r="H637" s="123" t="str">
        <f t="shared" si="1"/>
        <v>Basin-And-Range Province , AZ,Lean Burn</v>
      </c>
      <c r="I637">
        <v>0.19999999999999998</v>
      </c>
      <c r="R637" s="58"/>
      <c r="S637" s="58"/>
    </row>
    <row r="638" spans="1:19">
      <c r="A638" t="s">
        <v>137</v>
      </c>
      <c r="B638" t="s">
        <v>115</v>
      </c>
      <c r="C638" t="s">
        <v>8344</v>
      </c>
      <c r="D638">
        <v>0.79999999999999993</v>
      </c>
      <c r="E638" t="s">
        <v>501</v>
      </c>
      <c r="F638" t="s">
        <v>0</v>
      </c>
      <c r="G638" t="s">
        <v>0</v>
      </c>
      <c r="H638" s="123" t="str">
        <f t="shared" si="1"/>
        <v>Basin-And-Range Province , AZ,Rich Burn</v>
      </c>
      <c r="I638">
        <v>0.79999999999999993</v>
      </c>
      <c r="R638" s="58"/>
      <c r="S638" s="58"/>
    </row>
    <row r="639" spans="1:19">
      <c r="A639" t="s">
        <v>137</v>
      </c>
      <c r="B639" t="s">
        <v>115</v>
      </c>
      <c r="C639" t="s">
        <v>8345</v>
      </c>
      <c r="D639">
        <v>8760</v>
      </c>
      <c r="E639" t="s">
        <v>501</v>
      </c>
      <c r="F639" t="s">
        <v>656</v>
      </c>
      <c r="G639" t="s">
        <v>2498</v>
      </c>
      <c r="H639" s="123" t="str">
        <f t="shared" si="1"/>
        <v>Basin-And-Range Province , AZ,Hours of Operation (hours/engine)</v>
      </c>
      <c r="I639">
        <v>8760</v>
      </c>
      <c r="R639" s="58"/>
      <c r="S639" s="58"/>
    </row>
    <row r="640" spans="1:19">
      <c r="A640" t="s">
        <v>137</v>
      </c>
      <c r="B640" t="s">
        <v>115</v>
      </c>
      <c r="C640" t="s">
        <v>8346</v>
      </c>
      <c r="D640">
        <v>235.5</v>
      </c>
      <c r="E640" t="s">
        <v>501</v>
      </c>
      <c r="F640" t="s">
        <v>1</v>
      </c>
      <c r="G640" t="s">
        <v>8347</v>
      </c>
      <c r="H640" s="123" t="str">
        <f t="shared" si="1"/>
        <v>Basin-And-Range Province , AZ,Lean Burn - Rated Horsepower (hp/engine)</v>
      </c>
      <c r="I640">
        <v>235.5</v>
      </c>
      <c r="R640" s="58"/>
      <c r="S640" s="58"/>
    </row>
    <row r="641" spans="1:19">
      <c r="A641" t="s">
        <v>137</v>
      </c>
      <c r="B641" t="s">
        <v>115</v>
      </c>
      <c r="C641" t="s">
        <v>8348</v>
      </c>
      <c r="D641">
        <v>0.18236190000000002</v>
      </c>
      <c r="E641" t="s">
        <v>501</v>
      </c>
      <c r="F641" t="s">
        <v>1</v>
      </c>
      <c r="G641" t="s">
        <v>8349</v>
      </c>
      <c r="H641" s="123" t="str">
        <f t="shared" si="1"/>
        <v>Basin-And-Range Province , AZ,Lean Burn - Percent of Engines with Control</v>
      </c>
      <c r="I641">
        <v>0.18236190000000002</v>
      </c>
      <c r="R641" s="58"/>
      <c r="S641" s="58"/>
    </row>
    <row r="642" spans="1:19">
      <c r="A642" t="s">
        <v>137</v>
      </c>
      <c r="B642" t="s">
        <v>115</v>
      </c>
      <c r="C642" t="s">
        <v>8350</v>
      </c>
      <c r="D642">
        <v>0.73699999999999999</v>
      </c>
      <c r="E642" t="s">
        <v>501</v>
      </c>
      <c r="F642" t="s">
        <v>1</v>
      </c>
      <c r="G642" t="s">
        <v>8350</v>
      </c>
      <c r="H642" s="123" t="str">
        <f t="shared" si="1"/>
        <v>Basin-And-Range Province , AZ,Lean-burn Lateral Compressors Load Factor</v>
      </c>
      <c r="I642">
        <v>0.73699999999999999</v>
      </c>
      <c r="R642" s="58"/>
      <c r="S642" s="58"/>
    </row>
    <row r="643" spans="1:19">
      <c r="A643" t="s">
        <v>137</v>
      </c>
      <c r="B643" t="s">
        <v>115</v>
      </c>
      <c r="C643" t="s">
        <v>8351</v>
      </c>
      <c r="D643">
        <v>1</v>
      </c>
      <c r="E643" t="s">
        <v>501</v>
      </c>
      <c r="F643" t="s">
        <v>656</v>
      </c>
      <c r="G643" t="s">
        <v>8351</v>
      </c>
      <c r="H643" s="123" t="str">
        <f t="shared" si="1"/>
        <v>Basin-And-Range Province , AZ,Number of 4-Cycled Lateral Compressors</v>
      </c>
      <c r="I643">
        <v>1</v>
      </c>
      <c r="R643" s="58"/>
      <c r="S643" s="58"/>
    </row>
    <row r="644" spans="1:19">
      <c r="A644" t="s">
        <v>137</v>
      </c>
      <c r="B644" t="s">
        <v>115</v>
      </c>
      <c r="C644" t="s">
        <v>8352</v>
      </c>
      <c r="D644">
        <v>35.110000000000007</v>
      </c>
      <c r="E644" t="s">
        <v>501</v>
      </c>
      <c r="F644" t="s">
        <v>656</v>
      </c>
      <c r="G644" t="s">
        <v>8353</v>
      </c>
      <c r="H644" s="123" t="str">
        <f t="shared" si="1"/>
        <v>Basin-And-Range Province , AZ,CBM - Number of Well(s) per Engine</v>
      </c>
      <c r="I644">
        <v>35.110000000000007</v>
      </c>
      <c r="R644" s="58"/>
      <c r="S644" s="58"/>
    </row>
    <row r="645" spans="1:19">
      <c r="A645" t="s">
        <v>137</v>
      </c>
      <c r="B645" t="s">
        <v>115</v>
      </c>
      <c r="C645" t="s">
        <v>8354</v>
      </c>
      <c r="D645">
        <v>35.110000000000007</v>
      </c>
      <c r="E645" t="s">
        <v>501</v>
      </c>
      <c r="F645" t="s">
        <v>656</v>
      </c>
      <c r="G645" t="s">
        <v>8355</v>
      </c>
      <c r="H645" s="123" t="str">
        <f t="shared" si="1"/>
        <v>Basin-And-Range Province , AZ,Gas - Number of Well(s) per Engine</v>
      </c>
      <c r="I645">
        <v>35.110000000000007</v>
      </c>
      <c r="R645" s="58"/>
      <c r="S645" s="58"/>
    </row>
    <row r="646" spans="1:19">
      <c r="A646" t="s">
        <v>137</v>
      </c>
      <c r="B646" t="s">
        <v>115</v>
      </c>
      <c r="C646" t="s">
        <v>8356</v>
      </c>
      <c r="D646">
        <v>279.33330000000007</v>
      </c>
      <c r="E646" t="s">
        <v>501</v>
      </c>
      <c r="F646" t="s">
        <v>0</v>
      </c>
      <c r="G646" t="s">
        <v>8357</v>
      </c>
      <c r="H646" s="123" t="str">
        <f t="shared" si="1"/>
        <v>Basin-And-Range Province , AZ,Rich Burn - Rated Horsepower (hp/engine)</v>
      </c>
      <c r="I646">
        <v>279.33330000000007</v>
      </c>
      <c r="R646" s="58"/>
      <c r="S646" s="58"/>
    </row>
    <row r="647" spans="1:19">
      <c r="A647" t="s">
        <v>137</v>
      </c>
      <c r="B647" t="s">
        <v>115</v>
      </c>
      <c r="C647" t="s">
        <v>8358</v>
      </c>
      <c r="D647">
        <v>0.20295639999999998</v>
      </c>
      <c r="E647" t="s">
        <v>501</v>
      </c>
      <c r="F647" t="s">
        <v>0</v>
      </c>
      <c r="G647" t="s">
        <v>8359</v>
      </c>
      <c r="H647" s="123" t="str">
        <f t="shared" si="1"/>
        <v>Basin-And-Range Province , AZ,Rich Burn - Percent of Engines with Control</v>
      </c>
      <c r="I647">
        <v>0.20295639999999998</v>
      </c>
      <c r="R647" s="58"/>
      <c r="S647" s="58"/>
    </row>
    <row r="648" spans="1:19">
      <c r="A648" t="s">
        <v>137</v>
      </c>
      <c r="B648" t="s">
        <v>115</v>
      </c>
      <c r="C648" t="s">
        <v>8360</v>
      </c>
      <c r="D648">
        <v>0.98359999999999981</v>
      </c>
      <c r="E648" t="s">
        <v>501</v>
      </c>
      <c r="F648" t="s">
        <v>0</v>
      </c>
      <c r="G648" t="s">
        <v>8360</v>
      </c>
      <c r="H648" s="123" t="str">
        <f t="shared" si="1"/>
        <v>Basin-And-Range Province , AZ,Rich-burn Lateral Compressors Load Factor</v>
      </c>
      <c r="I648">
        <v>0.98359999999999981</v>
      </c>
      <c r="R648" s="58"/>
      <c r="S648" s="58"/>
    </row>
    <row r="649" spans="1:19">
      <c r="A649" t="s">
        <v>137</v>
      </c>
      <c r="B649" t="s">
        <v>120</v>
      </c>
      <c r="C649" t="s">
        <v>8342</v>
      </c>
      <c r="D649">
        <v>1</v>
      </c>
      <c r="E649" t="s">
        <v>502</v>
      </c>
      <c r="F649" t="s">
        <v>656</v>
      </c>
      <c r="G649" t="s">
        <v>8342</v>
      </c>
      <c r="H649" s="123" t="str">
        <f t="shared" si="1"/>
        <v>Basin-And-Range Province , NM,Fraction of 50-499 HP  Lateral Compressor Engines</v>
      </c>
      <c r="I649">
        <v>1</v>
      </c>
      <c r="R649" s="58"/>
      <c r="S649" s="58"/>
    </row>
    <row r="650" spans="1:19">
      <c r="A650" t="s">
        <v>137</v>
      </c>
      <c r="B650" t="s">
        <v>120</v>
      </c>
      <c r="C650" t="s">
        <v>8343</v>
      </c>
      <c r="D650">
        <v>0.20000000000000004</v>
      </c>
      <c r="E650" t="s">
        <v>502</v>
      </c>
      <c r="F650" t="s">
        <v>1</v>
      </c>
      <c r="G650" t="s">
        <v>1</v>
      </c>
      <c r="H650" s="123" t="str">
        <f t="shared" si="1"/>
        <v>Basin-And-Range Province , NM,Lean Burn</v>
      </c>
      <c r="I650">
        <v>0.20000000000000004</v>
      </c>
      <c r="R650" s="58"/>
      <c r="S650" s="58"/>
    </row>
    <row r="651" spans="1:19">
      <c r="A651" t="s">
        <v>137</v>
      </c>
      <c r="B651" t="s">
        <v>120</v>
      </c>
      <c r="C651" t="s">
        <v>8344</v>
      </c>
      <c r="D651">
        <v>0.80000000000000016</v>
      </c>
      <c r="E651" t="s">
        <v>502</v>
      </c>
      <c r="F651" t="s">
        <v>0</v>
      </c>
      <c r="G651" t="s">
        <v>0</v>
      </c>
      <c r="H651" s="123" t="str">
        <f t="shared" si="1"/>
        <v>Basin-And-Range Province , NM,Rich Burn</v>
      </c>
      <c r="I651">
        <v>0.80000000000000016</v>
      </c>
      <c r="R651" s="58"/>
      <c r="S651" s="58"/>
    </row>
    <row r="652" spans="1:19">
      <c r="A652" t="s">
        <v>137</v>
      </c>
      <c r="B652" t="s">
        <v>120</v>
      </c>
      <c r="C652" t="s">
        <v>8345</v>
      </c>
      <c r="D652">
        <v>8760</v>
      </c>
      <c r="E652" t="s">
        <v>502</v>
      </c>
      <c r="F652" t="s">
        <v>656</v>
      </c>
      <c r="G652" t="s">
        <v>2498</v>
      </c>
      <c r="H652" s="123" t="str">
        <f t="shared" si="1"/>
        <v>Basin-And-Range Province , NM,Hours of Operation (hours/engine)</v>
      </c>
      <c r="I652">
        <v>8760</v>
      </c>
      <c r="R652" s="58"/>
      <c r="S652" s="58"/>
    </row>
    <row r="653" spans="1:19">
      <c r="A653" t="s">
        <v>137</v>
      </c>
      <c r="B653" t="s">
        <v>120</v>
      </c>
      <c r="C653" t="s">
        <v>8346</v>
      </c>
      <c r="D653">
        <v>235.5</v>
      </c>
      <c r="E653" t="s">
        <v>502</v>
      </c>
      <c r="F653" t="s">
        <v>1</v>
      </c>
      <c r="G653" t="s">
        <v>8347</v>
      </c>
      <c r="H653" s="123" t="str">
        <f t="shared" si="1"/>
        <v>Basin-And-Range Province , NM,Lean Burn - Rated Horsepower (hp/engine)</v>
      </c>
      <c r="I653">
        <v>235.5</v>
      </c>
    </row>
    <row r="654" spans="1:19">
      <c r="A654" t="s">
        <v>137</v>
      </c>
      <c r="B654" t="s">
        <v>120</v>
      </c>
      <c r="C654" t="s">
        <v>8348</v>
      </c>
      <c r="D654">
        <v>0.18236189999999999</v>
      </c>
      <c r="E654" t="s">
        <v>502</v>
      </c>
      <c r="F654" t="s">
        <v>1</v>
      </c>
      <c r="G654" t="s">
        <v>8349</v>
      </c>
      <c r="H654" s="123" t="str">
        <f t="shared" si="1"/>
        <v>Basin-And-Range Province , NM,Lean Burn - Percent of Engines with Control</v>
      </c>
      <c r="I654">
        <v>0.18236189999999999</v>
      </c>
    </row>
    <row r="655" spans="1:19">
      <c r="A655" t="s">
        <v>137</v>
      </c>
      <c r="B655" t="s">
        <v>120</v>
      </c>
      <c r="C655" t="s">
        <v>8350</v>
      </c>
      <c r="D655">
        <v>0.73699999999999999</v>
      </c>
      <c r="E655" t="s">
        <v>502</v>
      </c>
      <c r="F655" t="s">
        <v>1</v>
      </c>
      <c r="G655" t="s">
        <v>8350</v>
      </c>
      <c r="H655" s="123" t="str">
        <f t="shared" si="1"/>
        <v>Basin-And-Range Province , NM,Lean-burn Lateral Compressors Load Factor</v>
      </c>
      <c r="I655">
        <v>0.73699999999999999</v>
      </c>
    </row>
    <row r="656" spans="1:19">
      <c r="A656" t="s">
        <v>137</v>
      </c>
      <c r="B656" t="s">
        <v>120</v>
      </c>
      <c r="C656" t="s">
        <v>8351</v>
      </c>
      <c r="D656">
        <v>1</v>
      </c>
      <c r="E656" t="s">
        <v>502</v>
      </c>
      <c r="F656" t="s">
        <v>656</v>
      </c>
      <c r="G656" t="s">
        <v>8351</v>
      </c>
      <c r="H656" s="123" t="str">
        <f t="shared" si="1"/>
        <v>Basin-And-Range Province , NM,Number of 4-Cycled Lateral Compressors</v>
      </c>
      <c r="I656">
        <v>1</v>
      </c>
    </row>
    <row r="657" spans="1:9">
      <c r="A657" t="s">
        <v>137</v>
      </c>
      <c r="B657" t="s">
        <v>120</v>
      </c>
      <c r="C657" t="s">
        <v>8352</v>
      </c>
      <c r="D657">
        <v>35.11</v>
      </c>
      <c r="E657" t="s">
        <v>502</v>
      </c>
      <c r="F657" t="s">
        <v>656</v>
      </c>
      <c r="G657" t="s">
        <v>8353</v>
      </c>
      <c r="H657" s="123" t="str">
        <f t="shared" si="1"/>
        <v>Basin-And-Range Province , NM,CBM - Number of Well(s) per Engine</v>
      </c>
      <c r="I657">
        <v>35.11</v>
      </c>
    </row>
    <row r="658" spans="1:9">
      <c r="A658" t="s">
        <v>137</v>
      </c>
      <c r="B658" t="s">
        <v>120</v>
      </c>
      <c r="C658" t="s">
        <v>8354</v>
      </c>
      <c r="D658">
        <v>35.11</v>
      </c>
      <c r="E658" t="s">
        <v>502</v>
      </c>
      <c r="F658" t="s">
        <v>656</v>
      </c>
      <c r="G658" t="s">
        <v>8355</v>
      </c>
      <c r="H658" s="123" t="str">
        <f t="shared" si="1"/>
        <v>Basin-And-Range Province , NM,Gas - Number of Well(s) per Engine</v>
      </c>
      <c r="I658">
        <v>35.11</v>
      </c>
    </row>
    <row r="659" spans="1:9">
      <c r="A659" t="s">
        <v>137</v>
      </c>
      <c r="B659" t="s">
        <v>120</v>
      </c>
      <c r="C659" t="s">
        <v>8356</v>
      </c>
      <c r="D659">
        <v>279.33330000000001</v>
      </c>
      <c r="E659" t="s">
        <v>502</v>
      </c>
      <c r="F659" t="s">
        <v>0</v>
      </c>
      <c r="G659" t="s">
        <v>8357</v>
      </c>
      <c r="H659" s="123" t="str">
        <f t="shared" si="1"/>
        <v>Basin-And-Range Province , NM,Rich Burn - Rated Horsepower (hp/engine)</v>
      </c>
      <c r="I659">
        <v>279.33330000000001</v>
      </c>
    </row>
    <row r="660" spans="1:9">
      <c r="A660" t="s">
        <v>137</v>
      </c>
      <c r="B660" t="s">
        <v>120</v>
      </c>
      <c r="C660" t="s">
        <v>8358</v>
      </c>
      <c r="D660">
        <v>0.20295640000000001</v>
      </c>
      <c r="E660" t="s">
        <v>502</v>
      </c>
      <c r="F660" t="s">
        <v>0</v>
      </c>
      <c r="G660" t="s">
        <v>8359</v>
      </c>
      <c r="H660" s="123" t="str">
        <f t="shared" si="1"/>
        <v>Basin-And-Range Province , NM,Rich Burn - Percent of Engines with Control</v>
      </c>
      <c r="I660">
        <v>0.20295640000000001</v>
      </c>
    </row>
    <row r="661" spans="1:9">
      <c r="A661" t="s">
        <v>137</v>
      </c>
      <c r="B661" t="s">
        <v>120</v>
      </c>
      <c r="C661" t="s">
        <v>8360</v>
      </c>
      <c r="D661">
        <v>0.98360000000000003</v>
      </c>
      <c r="E661" t="s">
        <v>502</v>
      </c>
      <c r="F661" t="s">
        <v>0</v>
      </c>
      <c r="G661" t="s">
        <v>8360</v>
      </c>
      <c r="H661" s="123" t="str">
        <f t="shared" ref="H661:H724" si="2">E661&amp;","&amp;G661</f>
        <v>Basin-And-Range Province , NM,Rich-burn Lateral Compressors Load Factor</v>
      </c>
      <c r="I661">
        <v>0.98360000000000003</v>
      </c>
    </row>
    <row r="662" spans="1:9">
      <c r="A662" t="s">
        <v>192</v>
      </c>
      <c r="B662" t="s">
        <v>125</v>
      </c>
      <c r="C662" t="s">
        <v>8342</v>
      </c>
      <c r="D662">
        <v>1</v>
      </c>
      <c r="E662" t="s">
        <v>503</v>
      </c>
      <c r="F662" t="s">
        <v>656</v>
      </c>
      <c r="G662" t="s">
        <v>8342</v>
      </c>
      <c r="H662" s="123" t="str">
        <f t="shared" si="2"/>
        <v>Bellingham Basin , WA,Fraction of 50-499 HP  Lateral Compressor Engines</v>
      </c>
      <c r="I662">
        <v>1</v>
      </c>
    </row>
    <row r="663" spans="1:9">
      <c r="A663" t="s">
        <v>192</v>
      </c>
      <c r="B663" t="s">
        <v>125</v>
      </c>
      <c r="C663" t="s">
        <v>8343</v>
      </c>
      <c r="D663">
        <v>0.2</v>
      </c>
      <c r="E663" t="s">
        <v>503</v>
      </c>
      <c r="F663" t="s">
        <v>1</v>
      </c>
      <c r="G663" t="s">
        <v>1</v>
      </c>
      <c r="H663" s="123" t="str">
        <f t="shared" si="2"/>
        <v>Bellingham Basin , WA,Lean Burn</v>
      </c>
      <c r="I663">
        <v>0.2</v>
      </c>
    </row>
    <row r="664" spans="1:9">
      <c r="A664" t="s">
        <v>192</v>
      </c>
      <c r="B664" t="s">
        <v>125</v>
      </c>
      <c r="C664" t="s">
        <v>8344</v>
      </c>
      <c r="D664">
        <v>0.8</v>
      </c>
      <c r="E664" t="s">
        <v>503</v>
      </c>
      <c r="F664" t="s">
        <v>0</v>
      </c>
      <c r="G664" t="s">
        <v>0</v>
      </c>
      <c r="H664" s="123" t="str">
        <f t="shared" si="2"/>
        <v>Bellingham Basin , WA,Rich Burn</v>
      </c>
      <c r="I664">
        <v>0.8</v>
      </c>
    </row>
    <row r="665" spans="1:9">
      <c r="A665" t="s">
        <v>192</v>
      </c>
      <c r="B665" t="s">
        <v>125</v>
      </c>
      <c r="C665" t="s">
        <v>8345</v>
      </c>
      <c r="D665">
        <v>8760</v>
      </c>
      <c r="E665" t="s">
        <v>503</v>
      </c>
      <c r="F665" t="s">
        <v>656</v>
      </c>
      <c r="G665" t="s">
        <v>2498</v>
      </c>
      <c r="H665" s="123" t="str">
        <f t="shared" si="2"/>
        <v>Bellingham Basin , WA,Hours of Operation (hours/engine)</v>
      </c>
      <c r="I665">
        <v>8760</v>
      </c>
    </row>
    <row r="666" spans="1:9">
      <c r="A666" t="s">
        <v>192</v>
      </c>
      <c r="B666" t="s">
        <v>125</v>
      </c>
      <c r="C666" t="s">
        <v>8346</v>
      </c>
      <c r="D666">
        <v>235.5</v>
      </c>
      <c r="E666" t="s">
        <v>503</v>
      </c>
      <c r="F666" t="s">
        <v>1</v>
      </c>
      <c r="G666" t="s">
        <v>8347</v>
      </c>
      <c r="H666" s="123" t="str">
        <f t="shared" si="2"/>
        <v>Bellingham Basin , WA,Lean Burn - Rated Horsepower (hp/engine)</v>
      </c>
      <c r="I666">
        <v>235.5</v>
      </c>
    </row>
    <row r="667" spans="1:9">
      <c r="A667" t="s">
        <v>192</v>
      </c>
      <c r="B667" t="s">
        <v>125</v>
      </c>
      <c r="C667" t="s">
        <v>8348</v>
      </c>
      <c r="D667">
        <v>0.18236189999999999</v>
      </c>
      <c r="E667" t="s">
        <v>503</v>
      </c>
      <c r="F667" t="s">
        <v>1</v>
      </c>
      <c r="G667" t="s">
        <v>8349</v>
      </c>
      <c r="H667" s="123" t="str">
        <f t="shared" si="2"/>
        <v>Bellingham Basin , WA,Lean Burn - Percent of Engines with Control</v>
      </c>
      <c r="I667">
        <v>0.18236189999999999</v>
      </c>
    </row>
    <row r="668" spans="1:9">
      <c r="A668" t="s">
        <v>192</v>
      </c>
      <c r="B668" t="s">
        <v>125</v>
      </c>
      <c r="C668" t="s">
        <v>8350</v>
      </c>
      <c r="D668">
        <v>0.73699999999999999</v>
      </c>
      <c r="E668" t="s">
        <v>503</v>
      </c>
      <c r="F668" t="s">
        <v>1</v>
      </c>
      <c r="G668" t="s">
        <v>8350</v>
      </c>
      <c r="H668" s="123" t="str">
        <f t="shared" si="2"/>
        <v>Bellingham Basin , WA,Lean-burn Lateral Compressors Load Factor</v>
      </c>
      <c r="I668">
        <v>0.73699999999999999</v>
      </c>
    </row>
    <row r="669" spans="1:9">
      <c r="A669" t="s">
        <v>192</v>
      </c>
      <c r="B669" t="s">
        <v>125</v>
      </c>
      <c r="C669" t="s">
        <v>8351</v>
      </c>
      <c r="D669">
        <v>1</v>
      </c>
      <c r="E669" t="s">
        <v>503</v>
      </c>
      <c r="F669" t="s">
        <v>656</v>
      </c>
      <c r="G669" t="s">
        <v>8351</v>
      </c>
      <c r="H669" s="123" t="str">
        <f t="shared" si="2"/>
        <v>Bellingham Basin , WA,Number of 4-Cycled Lateral Compressors</v>
      </c>
      <c r="I669">
        <v>1</v>
      </c>
    </row>
    <row r="670" spans="1:9">
      <c r="A670" t="s">
        <v>192</v>
      </c>
      <c r="B670" t="s">
        <v>125</v>
      </c>
      <c r="C670" t="s">
        <v>8352</v>
      </c>
      <c r="D670">
        <v>35.11</v>
      </c>
      <c r="E670" t="s">
        <v>503</v>
      </c>
      <c r="F670" t="s">
        <v>656</v>
      </c>
      <c r="G670" t="s">
        <v>8353</v>
      </c>
      <c r="H670" s="123" t="str">
        <f t="shared" si="2"/>
        <v>Bellingham Basin , WA,CBM - Number of Well(s) per Engine</v>
      </c>
      <c r="I670">
        <v>35.11</v>
      </c>
    </row>
    <row r="671" spans="1:9">
      <c r="A671" t="s">
        <v>192</v>
      </c>
      <c r="B671" t="s">
        <v>125</v>
      </c>
      <c r="C671" t="s">
        <v>8354</v>
      </c>
      <c r="D671">
        <v>35.11</v>
      </c>
      <c r="E671" t="s">
        <v>503</v>
      </c>
      <c r="F671" t="s">
        <v>656</v>
      </c>
      <c r="G671" t="s">
        <v>8355</v>
      </c>
      <c r="H671" s="123" t="str">
        <f t="shared" si="2"/>
        <v>Bellingham Basin , WA,Gas - Number of Well(s) per Engine</v>
      </c>
      <c r="I671">
        <v>35.11</v>
      </c>
    </row>
    <row r="672" spans="1:9">
      <c r="A672" t="s">
        <v>192</v>
      </c>
      <c r="B672" t="s">
        <v>125</v>
      </c>
      <c r="C672" t="s">
        <v>8356</v>
      </c>
      <c r="D672">
        <v>279.33330000000001</v>
      </c>
      <c r="E672" t="s">
        <v>503</v>
      </c>
      <c r="F672" t="s">
        <v>0</v>
      </c>
      <c r="G672" t="s">
        <v>8357</v>
      </c>
      <c r="H672" s="123" t="str">
        <f t="shared" si="2"/>
        <v>Bellingham Basin , WA,Rich Burn - Rated Horsepower (hp/engine)</v>
      </c>
      <c r="I672">
        <v>279.33330000000001</v>
      </c>
    </row>
    <row r="673" spans="1:9">
      <c r="A673" t="s">
        <v>192</v>
      </c>
      <c r="B673" t="s">
        <v>125</v>
      </c>
      <c r="C673" t="s">
        <v>8358</v>
      </c>
      <c r="D673">
        <v>0.20295640000000001</v>
      </c>
      <c r="E673" t="s">
        <v>503</v>
      </c>
      <c r="F673" t="s">
        <v>0</v>
      </c>
      <c r="G673" t="s">
        <v>8359</v>
      </c>
      <c r="H673" s="123" t="str">
        <f t="shared" si="2"/>
        <v>Bellingham Basin , WA,Rich Burn - Percent of Engines with Control</v>
      </c>
      <c r="I673">
        <v>0.20295640000000001</v>
      </c>
    </row>
    <row r="674" spans="1:9">
      <c r="A674" t="s">
        <v>192</v>
      </c>
      <c r="B674" t="s">
        <v>125</v>
      </c>
      <c r="C674" t="s">
        <v>8360</v>
      </c>
      <c r="D674">
        <v>0.98360000000000003</v>
      </c>
      <c r="E674" t="s">
        <v>503</v>
      </c>
      <c r="F674" t="s">
        <v>0</v>
      </c>
      <c r="G674" t="s">
        <v>8360</v>
      </c>
      <c r="H674" s="123" t="str">
        <f t="shared" si="2"/>
        <v>Bellingham Basin , WA,Rich-burn Lateral Compressors Load Factor</v>
      </c>
      <c r="I674">
        <v>0.98360000000000003</v>
      </c>
    </row>
    <row r="675" spans="1:9">
      <c r="A675" t="s">
        <v>651</v>
      </c>
      <c r="B675" t="s">
        <v>477</v>
      </c>
      <c r="C675" t="s">
        <v>8342</v>
      </c>
      <c r="D675">
        <v>1</v>
      </c>
      <c r="E675" t="s">
        <v>5332</v>
      </c>
      <c r="F675" t="s">
        <v>656</v>
      </c>
      <c r="G675" t="s">
        <v>8342</v>
      </c>
      <c r="H675" s="123" t="str">
        <f t="shared" si="2"/>
        <v>Bend Arch-Fort Worth Basin , OK,Fraction of 50-499 HP  Lateral Compressor Engines</v>
      </c>
      <c r="I675">
        <v>1</v>
      </c>
    </row>
    <row r="676" spans="1:9">
      <c r="A676" t="s">
        <v>651</v>
      </c>
      <c r="B676" t="s">
        <v>477</v>
      </c>
      <c r="C676" t="s">
        <v>8343</v>
      </c>
      <c r="D676">
        <v>0.20000000000000004</v>
      </c>
      <c r="E676" t="s">
        <v>5332</v>
      </c>
      <c r="F676" t="s">
        <v>1</v>
      </c>
      <c r="G676" t="s">
        <v>1</v>
      </c>
      <c r="H676" s="123" t="str">
        <f t="shared" si="2"/>
        <v>Bend Arch-Fort Worth Basin , OK,Lean Burn</v>
      </c>
      <c r="I676">
        <v>0.20000000000000004</v>
      </c>
    </row>
    <row r="677" spans="1:9">
      <c r="A677" t="s">
        <v>651</v>
      </c>
      <c r="B677" t="s">
        <v>477</v>
      </c>
      <c r="C677" t="s">
        <v>8344</v>
      </c>
      <c r="D677">
        <v>0.80000000000000016</v>
      </c>
      <c r="E677" t="s">
        <v>5332</v>
      </c>
      <c r="F677" t="s">
        <v>0</v>
      </c>
      <c r="G677" t="s">
        <v>0</v>
      </c>
      <c r="H677" s="123" t="str">
        <f t="shared" si="2"/>
        <v>Bend Arch-Fort Worth Basin , OK,Rich Burn</v>
      </c>
      <c r="I677">
        <v>0.80000000000000016</v>
      </c>
    </row>
    <row r="678" spans="1:9">
      <c r="A678" t="s">
        <v>651</v>
      </c>
      <c r="B678" t="s">
        <v>477</v>
      </c>
      <c r="C678" t="s">
        <v>8345</v>
      </c>
      <c r="D678">
        <v>8760</v>
      </c>
      <c r="E678" t="s">
        <v>5332</v>
      </c>
      <c r="F678" t="s">
        <v>656</v>
      </c>
      <c r="G678" t="s">
        <v>2498</v>
      </c>
      <c r="H678" s="123" t="str">
        <f t="shared" si="2"/>
        <v>Bend Arch-Fort Worth Basin , OK,Hours of Operation (hours/engine)</v>
      </c>
      <c r="I678">
        <v>8760</v>
      </c>
    </row>
    <row r="679" spans="1:9">
      <c r="A679" t="s">
        <v>651</v>
      </c>
      <c r="B679" t="s">
        <v>477</v>
      </c>
      <c r="C679" t="s">
        <v>8346</v>
      </c>
      <c r="D679">
        <v>235.5</v>
      </c>
      <c r="E679" t="s">
        <v>5332</v>
      </c>
      <c r="F679" t="s">
        <v>1</v>
      </c>
      <c r="G679" t="s">
        <v>8347</v>
      </c>
      <c r="H679" s="123" t="str">
        <f t="shared" si="2"/>
        <v>Bend Arch-Fort Worth Basin , OK,Lean Burn - Rated Horsepower (hp/engine)</v>
      </c>
      <c r="I679">
        <v>235.5</v>
      </c>
    </row>
    <row r="680" spans="1:9">
      <c r="A680" t="s">
        <v>651</v>
      </c>
      <c r="B680" t="s">
        <v>477</v>
      </c>
      <c r="C680" t="s">
        <v>8348</v>
      </c>
      <c r="D680">
        <v>0.18236189999999999</v>
      </c>
      <c r="E680" t="s">
        <v>5332</v>
      </c>
      <c r="F680" t="s">
        <v>1</v>
      </c>
      <c r="G680" t="s">
        <v>8349</v>
      </c>
      <c r="H680" s="123" t="str">
        <f t="shared" si="2"/>
        <v>Bend Arch-Fort Worth Basin , OK,Lean Burn - Percent of Engines with Control</v>
      </c>
      <c r="I680">
        <v>0.18236189999999999</v>
      </c>
    </row>
    <row r="681" spans="1:9">
      <c r="A681" t="s">
        <v>651</v>
      </c>
      <c r="B681" t="s">
        <v>477</v>
      </c>
      <c r="C681" t="s">
        <v>8350</v>
      </c>
      <c r="D681">
        <v>0.73699999999999999</v>
      </c>
      <c r="E681" t="s">
        <v>5332</v>
      </c>
      <c r="F681" t="s">
        <v>1</v>
      </c>
      <c r="G681" t="s">
        <v>8350</v>
      </c>
      <c r="H681" s="123" t="str">
        <f t="shared" si="2"/>
        <v>Bend Arch-Fort Worth Basin , OK,Lean-burn Lateral Compressors Load Factor</v>
      </c>
      <c r="I681">
        <v>0.73699999999999999</v>
      </c>
    </row>
    <row r="682" spans="1:9">
      <c r="A682" t="s">
        <v>651</v>
      </c>
      <c r="B682" t="s">
        <v>477</v>
      </c>
      <c r="C682" t="s">
        <v>8351</v>
      </c>
      <c r="D682">
        <v>1</v>
      </c>
      <c r="E682" t="s">
        <v>5332</v>
      </c>
      <c r="F682" t="s">
        <v>656</v>
      </c>
      <c r="G682" t="s">
        <v>8351</v>
      </c>
      <c r="H682" s="123" t="str">
        <f t="shared" si="2"/>
        <v>Bend Arch-Fort Worth Basin , OK,Number of 4-Cycled Lateral Compressors</v>
      </c>
      <c r="I682">
        <v>1</v>
      </c>
    </row>
    <row r="683" spans="1:9">
      <c r="A683" t="s">
        <v>651</v>
      </c>
      <c r="B683" t="s">
        <v>477</v>
      </c>
      <c r="C683" t="s">
        <v>8352</v>
      </c>
      <c r="D683">
        <v>35.11</v>
      </c>
      <c r="E683" t="s">
        <v>5332</v>
      </c>
      <c r="F683" t="s">
        <v>656</v>
      </c>
      <c r="G683" t="s">
        <v>8353</v>
      </c>
      <c r="H683" s="123" t="str">
        <f t="shared" si="2"/>
        <v>Bend Arch-Fort Worth Basin , OK,CBM - Number of Well(s) per Engine</v>
      </c>
      <c r="I683">
        <v>35.11</v>
      </c>
    </row>
    <row r="684" spans="1:9">
      <c r="A684" t="s">
        <v>651</v>
      </c>
      <c r="B684" t="s">
        <v>477</v>
      </c>
      <c r="C684" t="s">
        <v>8354</v>
      </c>
      <c r="D684">
        <v>35.11</v>
      </c>
      <c r="E684" t="s">
        <v>5332</v>
      </c>
      <c r="F684" t="s">
        <v>656</v>
      </c>
      <c r="G684" t="s">
        <v>8355</v>
      </c>
      <c r="H684" s="123" t="str">
        <f t="shared" si="2"/>
        <v>Bend Arch-Fort Worth Basin , OK,Gas - Number of Well(s) per Engine</v>
      </c>
      <c r="I684">
        <v>35.11</v>
      </c>
    </row>
    <row r="685" spans="1:9">
      <c r="A685" t="s">
        <v>651</v>
      </c>
      <c r="B685" t="s">
        <v>477</v>
      </c>
      <c r="C685" t="s">
        <v>8356</v>
      </c>
      <c r="D685">
        <v>279.33330000000001</v>
      </c>
      <c r="E685" t="s">
        <v>5332</v>
      </c>
      <c r="F685" t="s">
        <v>0</v>
      </c>
      <c r="G685" t="s">
        <v>8357</v>
      </c>
      <c r="H685" s="123" t="str">
        <f t="shared" si="2"/>
        <v>Bend Arch-Fort Worth Basin , OK,Rich Burn - Rated Horsepower (hp/engine)</v>
      </c>
      <c r="I685">
        <v>279.33330000000001</v>
      </c>
    </row>
    <row r="686" spans="1:9">
      <c r="A686" t="s">
        <v>651</v>
      </c>
      <c r="B686" t="s">
        <v>477</v>
      </c>
      <c r="C686" t="s">
        <v>8358</v>
      </c>
      <c r="D686">
        <v>0.20295640000000001</v>
      </c>
      <c r="E686" t="s">
        <v>5332</v>
      </c>
      <c r="F686" t="s">
        <v>0</v>
      </c>
      <c r="G686" t="s">
        <v>8359</v>
      </c>
      <c r="H686" s="123" t="str">
        <f t="shared" si="2"/>
        <v>Bend Arch-Fort Worth Basin , OK,Rich Burn - Percent of Engines with Control</v>
      </c>
      <c r="I686">
        <v>0.20295640000000001</v>
      </c>
    </row>
    <row r="687" spans="1:9">
      <c r="A687" t="s">
        <v>651</v>
      </c>
      <c r="B687" t="s">
        <v>477</v>
      </c>
      <c r="C687" t="s">
        <v>8360</v>
      </c>
      <c r="D687">
        <v>0.98360000000000003</v>
      </c>
      <c r="E687" t="s">
        <v>5332</v>
      </c>
      <c r="F687" t="s">
        <v>0</v>
      </c>
      <c r="G687" t="s">
        <v>8360</v>
      </c>
      <c r="H687" s="123" t="str">
        <f t="shared" si="2"/>
        <v>Bend Arch-Fort Worth Basin , OK,Rich-burn Lateral Compressors Load Factor</v>
      </c>
      <c r="I687">
        <v>0.98360000000000003</v>
      </c>
    </row>
    <row r="688" spans="1:9">
      <c r="A688" t="s">
        <v>651</v>
      </c>
      <c r="B688" t="s">
        <v>485</v>
      </c>
      <c r="C688" t="s">
        <v>8342</v>
      </c>
      <c r="D688">
        <v>1</v>
      </c>
      <c r="E688" t="s">
        <v>5352</v>
      </c>
      <c r="F688" t="s">
        <v>656</v>
      </c>
      <c r="G688" t="s">
        <v>8342</v>
      </c>
      <c r="H688" s="123" t="str">
        <f t="shared" si="2"/>
        <v>Bend Arch-Fort Worth Basin , TX,Fraction of 50-499 HP  Lateral Compressor Engines</v>
      </c>
      <c r="I688">
        <v>1</v>
      </c>
    </row>
    <row r="689" spans="1:9">
      <c r="A689" t="s">
        <v>651</v>
      </c>
      <c r="B689" t="s">
        <v>485</v>
      </c>
      <c r="C689" t="s">
        <v>8343</v>
      </c>
      <c r="D689">
        <v>0.19999999999999998</v>
      </c>
      <c r="E689" t="s">
        <v>5352</v>
      </c>
      <c r="F689" t="s">
        <v>1</v>
      </c>
      <c r="G689" t="s">
        <v>1</v>
      </c>
      <c r="H689" s="123" t="str">
        <f t="shared" si="2"/>
        <v>Bend Arch-Fort Worth Basin , TX,Lean Burn</v>
      </c>
      <c r="I689">
        <v>0.19999999999999998</v>
      </c>
    </row>
    <row r="690" spans="1:9">
      <c r="A690" t="s">
        <v>651</v>
      </c>
      <c r="B690" t="s">
        <v>485</v>
      </c>
      <c r="C690" t="s">
        <v>8344</v>
      </c>
      <c r="D690">
        <v>0.79999999999999993</v>
      </c>
      <c r="E690" t="s">
        <v>5352</v>
      </c>
      <c r="F690" t="s">
        <v>0</v>
      </c>
      <c r="G690" t="s">
        <v>0</v>
      </c>
      <c r="H690" s="123" t="str">
        <f t="shared" si="2"/>
        <v>Bend Arch-Fort Worth Basin , TX,Rich Burn</v>
      </c>
      <c r="I690">
        <v>0.79999999999999993</v>
      </c>
    </row>
    <row r="691" spans="1:9">
      <c r="A691" t="s">
        <v>651</v>
      </c>
      <c r="B691" t="s">
        <v>485</v>
      </c>
      <c r="C691" t="s">
        <v>8345</v>
      </c>
      <c r="D691">
        <v>8760</v>
      </c>
      <c r="E691" t="s">
        <v>5352</v>
      </c>
      <c r="F691" t="s">
        <v>656</v>
      </c>
      <c r="G691" t="s">
        <v>2498</v>
      </c>
      <c r="H691" s="123" t="str">
        <f t="shared" si="2"/>
        <v>Bend Arch-Fort Worth Basin , TX,Hours of Operation (hours/engine)</v>
      </c>
      <c r="I691">
        <v>8760</v>
      </c>
    </row>
    <row r="692" spans="1:9">
      <c r="A692" t="s">
        <v>651</v>
      </c>
      <c r="B692" t="s">
        <v>485</v>
      </c>
      <c r="C692" t="s">
        <v>8346</v>
      </c>
      <c r="D692">
        <v>235.5</v>
      </c>
      <c r="E692" t="s">
        <v>5352</v>
      </c>
      <c r="F692" t="s">
        <v>1</v>
      </c>
      <c r="G692" t="s">
        <v>8347</v>
      </c>
      <c r="H692" s="123" t="str">
        <f t="shared" si="2"/>
        <v>Bend Arch-Fort Worth Basin , TX,Lean Burn - Rated Horsepower (hp/engine)</v>
      </c>
      <c r="I692">
        <v>235.5</v>
      </c>
    </row>
    <row r="693" spans="1:9">
      <c r="A693" t="s">
        <v>651</v>
      </c>
      <c r="B693" t="s">
        <v>485</v>
      </c>
      <c r="C693" t="s">
        <v>8348</v>
      </c>
      <c r="D693">
        <v>0.18236190000000005</v>
      </c>
      <c r="E693" t="s">
        <v>5352</v>
      </c>
      <c r="F693" t="s">
        <v>1</v>
      </c>
      <c r="G693" t="s">
        <v>8349</v>
      </c>
      <c r="H693" s="123" t="str">
        <f t="shared" si="2"/>
        <v>Bend Arch-Fort Worth Basin , TX,Lean Burn - Percent of Engines with Control</v>
      </c>
      <c r="I693">
        <v>0.18236190000000005</v>
      </c>
    </row>
    <row r="694" spans="1:9">
      <c r="A694" t="s">
        <v>651</v>
      </c>
      <c r="B694" t="s">
        <v>485</v>
      </c>
      <c r="C694" t="s">
        <v>8350</v>
      </c>
      <c r="D694">
        <v>0.73699999999999999</v>
      </c>
      <c r="E694" t="s">
        <v>5352</v>
      </c>
      <c r="F694" t="s">
        <v>1</v>
      </c>
      <c r="G694" t="s">
        <v>8350</v>
      </c>
      <c r="H694" s="123" t="str">
        <f t="shared" si="2"/>
        <v>Bend Arch-Fort Worth Basin , TX,Lean-burn Lateral Compressors Load Factor</v>
      </c>
      <c r="I694">
        <v>0.73699999999999999</v>
      </c>
    </row>
    <row r="695" spans="1:9">
      <c r="A695" t="s">
        <v>651</v>
      </c>
      <c r="B695" t="s">
        <v>485</v>
      </c>
      <c r="C695" t="s">
        <v>8351</v>
      </c>
      <c r="D695">
        <v>1</v>
      </c>
      <c r="E695" t="s">
        <v>5352</v>
      </c>
      <c r="F695" t="s">
        <v>656</v>
      </c>
      <c r="G695" t="s">
        <v>8351</v>
      </c>
      <c r="H695" s="123" t="str">
        <f t="shared" si="2"/>
        <v>Bend Arch-Fort Worth Basin , TX,Number of 4-Cycled Lateral Compressors</v>
      </c>
      <c r="I695">
        <v>1</v>
      </c>
    </row>
    <row r="696" spans="1:9">
      <c r="A696" t="s">
        <v>651</v>
      </c>
      <c r="B696" t="s">
        <v>485</v>
      </c>
      <c r="C696" t="s">
        <v>8352</v>
      </c>
      <c r="D696">
        <v>35.110000000000007</v>
      </c>
      <c r="E696" t="s">
        <v>5352</v>
      </c>
      <c r="F696" t="s">
        <v>656</v>
      </c>
      <c r="G696" t="s">
        <v>8353</v>
      </c>
      <c r="H696" s="123" t="str">
        <f t="shared" si="2"/>
        <v>Bend Arch-Fort Worth Basin , TX,CBM - Number of Well(s) per Engine</v>
      </c>
      <c r="I696">
        <v>35.110000000000007</v>
      </c>
    </row>
    <row r="697" spans="1:9">
      <c r="A697" t="s">
        <v>651</v>
      </c>
      <c r="B697" t="s">
        <v>485</v>
      </c>
      <c r="C697" t="s">
        <v>8354</v>
      </c>
      <c r="D697">
        <v>35.110000000000007</v>
      </c>
      <c r="E697" t="s">
        <v>5352</v>
      </c>
      <c r="F697" t="s">
        <v>656</v>
      </c>
      <c r="G697" t="s">
        <v>8355</v>
      </c>
      <c r="H697" s="123" t="str">
        <f t="shared" si="2"/>
        <v>Bend Arch-Fort Worth Basin , TX,Gas - Number of Well(s) per Engine</v>
      </c>
      <c r="I697">
        <v>35.110000000000007</v>
      </c>
    </row>
    <row r="698" spans="1:9">
      <c r="A698" t="s">
        <v>651</v>
      </c>
      <c r="B698" t="s">
        <v>485</v>
      </c>
      <c r="C698" t="s">
        <v>8356</v>
      </c>
      <c r="D698">
        <v>279.33330000000007</v>
      </c>
      <c r="E698" t="s">
        <v>5352</v>
      </c>
      <c r="F698" t="s">
        <v>0</v>
      </c>
      <c r="G698" t="s">
        <v>8357</v>
      </c>
      <c r="H698" s="123" t="str">
        <f t="shared" si="2"/>
        <v>Bend Arch-Fort Worth Basin , TX,Rich Burn - Rated Horsepower (hp/engine)</v>
      </c>
      <c r="I698">
        <v>279.33330000000007</v>
      </c>
    </row>
    <row r="699" spans="1:9">
      <c r="A699" t="s">
        <v>651</v>
      </c>
      <c r="B699" t="s">
        <v>485</v>
      </c>
      <c r="C699" t="s">
        <v>8358</v>
      </c>
      <c r="D699">
        <v>0.20295640000000001</v>
      </c>
      <c r="E699" t="s">
        <v>5352</v>
      </c>
      <c r="F699" t="s">
        <v>0</v>
      </c>
      <c r="G699" t="s">
        <v>8359</v>
      </c>
      <c r="H699" s="123" t="str">
        <f t="shared" si="2"/>
        <v>Bend Arch-Fort Worth Basin , TX,Rich Burn - Percent of Engines with Control</v>
      </c>
      <c r="I699">
        <v>0.20295640000000001</v>
      </c>
    </row>
    <row r="700" spans="1:9">
      <c r="A700" t="s">
        <v>651</v>
      </c>
      <c r="B700" t="s">
        <v>485</v>
      </c>
      <c r="C700" t="s">
        <v>8360</v>
      </c>
      <c r="D700">
        <v>0.9835999999999997</v>
      </c>
      <c r="E700" t="s">
        <v>5352</v>
      </c>
      <c r="F700" t="s">
        <v>0</v>
      </c>
      <c r="G700" t="s">
        <v>8360</v>
      </c>
      <c r="H700" s="123" t="str">
        <f t="shared" si="2"/>
        <v>Bend Arch-Fort Worth Basin , TX,Rich-burn Lateral Compressors Load Factor</v>
      </c>
      <c r="I700">
        <v>0.9835999999999997</v>
      </c>
    </row>
    <row r="701" spans="1:9">
      <c r="A701" t="s">
        <v>632</v>
      </c>
      <c r="B701" t="s">
        <v>118</v>
      </c>
      <c r="C701" t="s">
        <v>8342</v>
      </c>
      <c r="D701">
        <v>1</v>
      </c>
      <c r="E701" t="s">
        <v>505</v>
      </c>
      <c r="F701" t="s">
        <v>656</v>
      </c>
      <c r="G701" t="s">
        <v>8342</v>
      </c>
      <c r="H701" s="123" t="str">
        <f t="shared" si="2"/>
        <v>Big Horn Basin , MT,Fraction of 50-499 HP  Lateral Compressor Engines</v>
      </c>
      <c r="I701">
        <v>1</v>
      </c>
    </row>
    <row r="702" spans="1:9">
      <c r="A702" t="s">
        <v>632</v>
      </c>
      <c r="B702" t="s">
        <v>118</v>
      </c>
      <c r="C702" t="s">
        <v>8343</v>
      </c>
      <c r="D702">
        <v>0.2</v>
      </c>
      <c r="E702" t="s">
        <v>505</v>
      </c>
      <c r="F702" t="s">
        <v>1</v>
      </c>
      <c r="G702" t="s">
        <v>1</v>
      </c>
      <c r="H702" s="123" t="str">
        <f t="shared" si="2"/>
        <v>Big Horn Basin , MT,Lean Burn</v>
      </c>
      <c r="I702">
        <v>0.2</v>
      </c>
    </row>
    <row r="703" spans="1:9">
      <c r="A703" t="s">
        <v>632</v>
      </c>
      <c r="B703" t="s">
        <v>118</v>
      </c>
      <c r="C703" t="s">
        <v>8344</v>
      </c>
      <c r="D703">
        <v>0.8</v>
      </c>
      <c r="E703" t="s">
        <v>505</v>
      </c>
      <c r="F703" t="s">
        <v>0</v>
      </c>
      <c r="G703" t="s">
        <v>0</v>
      </c>
      <c r="H703" s="123" t="str">
        <f t="shared" si="2"/>
        <v>Big Horn Basin , MT,Rich Burn</v>
      </c>
      <c r="I703">
        <v>0.8</v>
      </c>
    </row>
    <row r="704" spans="1:9">
      <c r="A704" t="s">
        <v>632</v>
      </c>
      <c r="B704" t="s">
        <v>118</v>
      </c>
      <c r="C704" t="s">
        <v>8345</v>
      </c>
      <c r="D704">
        <v>8760</v>
      </c>
      <c r="E704" t="s">
        <v>505</v>
      </c>
      <c r="F704" t="s">
        <v>656</v>
      </c>
      <c r="G704" t="s">
        <v>2498</v>
      </c>
      <c r="H704" s="123" t="str">
        <f t="shared" si="2"/>
        <v>Big Horn Basin , MT,Hours of Operation (hours/engine)</v>
      </c>
      <c r="I704">
        <v>8760</v>
      </c>
    </row>
    <row r="705" spans="1:9">
      <c r="A705" t="s">
        <v>632</v>
      </c>
      <c r="B705" t="s">
        <v>118</v>
      </c>
      <c r="C705" t="s">
        <v>8346</v>
      </c>
      <c r="D705">
        <v>235.5</v>
      </c>
      <c r="E705" t="s">
        <v>505</v>
      </c>
      <c r="F705" t="s">
        <v>1</v>
      </c>
      <c r="G705" t="s">
        <v>8347</v>
      </c>
      <c r="H705" s="123" t="str">
        <f t="shared" si="2"/>
        <v>Big Horn Basin , MT,Lean Burn - Rated Horsepower (hp/engine)</v>
      </c>
      <c r="I705">
        <v>235.5</v>
      </c>
    </row>
    <row r="706" spans="1:9">
      <c r="A706" t="s">
        <v>632</v>
      </c>
      <c r="B706" t="s">
        <v>118</v>
      </c>
      <c r="C706" t="s">
        <v>8348</v>
      </c>
      <c r="D706">
        <v>0.18236189999999999</v>
      </c>
      <c r="E706" t="s">
        <v>505</v>
      </c>
      <c r="F706" t="s">
        <v>1</v>
      </c>
      <c r="G706" t="s">
        <v>8349</v>
      </c>
      <c r="H706" s="123" t="str">
        <f t="shared" si="2"/>
        <v>Big Horn Basin , MT,Lean Burn - Percent of Engines with Control</v>
      </c>
      <c r="I706">
        <v>0.18236189999999999</v>
      </c>
    </row>
    <row r="707" spans="1:9">
      <c r="A707" t="s">
        <v>632</v>
      </c>
      <c r="B707" t="s">
        <v>118</v>
      </c>
      <c r="C707" t="s">
        <v>8350</v>
      </c>
      <c r="D707">
        <v>0.73699999999999999</v>
      </c>
      <c r="E707" t="s">
        <v>505</v>
      </c>
      <c r="F707" t="s">
        <v>1</v>
      </c>
      <c r="G707" t="s">
        <v>8350</v>
      </c>
      <c r="H707" s="123" t="str">
        <f t="shared" si="2"/>
        <v>Big Horn Basin , MT,Lean-burn Lateral Compressors Load Factor</v>
      </c>
      <c r="I707">
        <v>0.73699999999999999</v>
      </c>
    </row>
    <row r="708" spans="1:9">
      <c r="A708" t="s">
        <v>632</v>
      </c>
      <c r="B708" t="s">
        <v>118</v>
      </c>
      <c r="C708" t="s">
        <v>8351</v>
      </c>
      <c r="D708">
        <v>1</v>
      </c>
      <c r="E708" t="s">
        <v>505</v>
      </c>
      <c r="F708" t="s">
        <v>656</v>
      </c>
      <c r="G708" t="s">
        <v>8351</v>
      </c>
      <c r="H708" s="123" t="str">
        <f t="shared" si="2"/>
        <v>Big Horn Basin , MT,Number of 4-Cycled Lateral Compressors</v>
      </c>
      <c r="I708">
        <v>1</v>
      </c>
    </row>
    <row r="709" spans="1:9">
      <c r="A709" t="s">
        <v>632</v>
      </c>
      <c r="B709" t="s">
        <v>118</v>
      </c>
      <c r="C709" t="s">
        <v>8352</v>
      </c>
      <c r="D709">
        <v>35.11</v>
      </c>
      <c r="E709" t="s">
        <v>505</v>
      </c>
      <c r="F709" t="s">
        <v>656</v>
      </c>
      <c r="G709" t="s">
        <v>8353</v>
      </c>
      <c r="H709" s="123" t="str">
        <f t="shared" si="2"/>
        <v>Big Horn Basin , MT,CBM - Number of Well(s) per Engine</v>
      </c>
      <c r="I709">
        <v>35.11</v>
      </c>
    </row>
    <row r="710" spans="1:9">
      <c r="A710" t="s">
        <v>632</v>
      </c>
      <c r="B710" t="s">
        <v>118</v>
      </c>
      <c r="C710" t="s">
        <v>8354</v>
      </c>
      <c r="D710">
        <v>35.11</v>
      </c>
      <c r="E710" t="s">
        <v>505</v>
      </c>
      <c r="F710" t="s">
        <v>656</v>
      </c>
      <c r="G710" t="s">
        <v>8355</v>
      </c>
      <c r="H710" s="123" t="str">
        <f t="shared" si="2"/>
        <v>Big Horn Basin , MT,Gas - Number of Well(s) per Engine</v>
      </c>
      <c r="I710">
        <v>35.11</v>
      </c>
    </row>
    <row r="711" spans="1:9">
      <c r="A711" t="s">
        <v>632</v>
      </c>
      <c r="B711" t="s">
        <v>118</v>
      </c>
      <c r="C711" t="s">
        <v>8356</v>
      </c>
      <c r="D711">
        <v>279.33330000000001</v>
      </c>
      <c r="E711" t="s">
        <v>505</v>
      </c>
      <c r="F711" t="s">
        <v>0</v>
      </c>
      <c r="G711" t="s">
        <v>8357</v>
      </c>
      <c r="H711" s="123" t="str">
        <f t="shared" si="2"/>
        <v>Big Horn Basin , MT,Rich Burn - Rated Horsepower (hp/engine)</v>
      </c>
      <c r="I711">
        <v>279.33330000000001</v>
      </c>
    </row>
    <row r="712" spans="1:9">
      <c r="A712" t="s">
        <v>632</v>
      </c>
      <c r="B712" t="s">
        <v>118</v>
      </c>
      <c r="C712" t="s">
        <v>8358</v>
      </c>
      <c r="D712">
        <v>0.20295640000000001</v>
      </c>
      <c r="E712" t="s">
        <v>505</v>
      </c>
      <c r="F712" t="s">
        <v>0</v>
      </c>
      <c r="G712" t="s">
        <v>8359</v>
      </c>
      <c r="H712" s="123" t="str">
        <f t="shared" si="2"/>
        <v>Big Horn Basin , MT,Rich Burn - Percent of Engines with Control</v>
      </c>
      <c r="I712">
        <v>0.20295640000000001</v>
      </c>
    </row>
    <row r="713" spans="1:9">
      <c r="A713" t="s">
        <v>632</v>
      </c>
      <c r="B713" t="s">
        <v>118</v>
      </c>
      <c r="C713" t="s">
        <v>8360</v>
      </c>
      <c r="D713">
        <v>0.98360000000000003</v>
      </c>
      <c r="E713" t="s">
        <v>505</v>
      </c>
      <c r="F713" t="s">
        <v>0</v>
      </c>
      <c r="G713" t="s">
        <v>8360</v>
      </c>
      <c r="H713" s="123" t="str">
        <f t="shared" si="2"/>
        <v>Big Horn Basin , MT,Rich-burn Lateral Compressors Load Factor</v>
      </c>
      <c r="I713">
        <v>0.98360000000000003</v>
      </c>
    </row>
    <row r="714" spans="1:9">
      <c r="A714" t="s">
        <v>632</v>
      </c>
      <c r="B714" t="s">
        <v>126</v>
      </c>
      <c r="C714" t="s">
        <v>8342</v>
      </c>
      <c r="D714">
        <v>1</v>
      </c>
      <c r="E714" t="s">
        <v>507</v>
      </c>
      <c r="F714" t="s">
        <v>656</v>
      </c>
      <c r="G714" t="s">
        <v>8342</v>
      </c>
      <c r="H714" s="123" t="str">
        <f t="shared" si="2"/>
        <v>Big Horn Basin , WY,Fraction of 50-499 HP  Lateral Compressor Engines</v>
      </c>
      <c r="I714">
        <v>1</v>
      </c>
    </row>
    <row r="715" spans="1:9">
      <c r="A715" t="s">
        <v>632</v>
      </c>
      <c r="B715" t="s">
        <v>126</v>
      </c>
      <c r="C715" t="s">
        <v>8343</v>
      </c>
      <c r="D715">
        <v>0.2</v>
      </c>
      <c r="E715" t="s">
        <v>507</v>
      </c>
      <c r="F715" t="s">
        <v>1</v>
      </c>
      <c r="G715" t="s">
        <v>1</v>
      </c>
      <c r="H715" s="123" t="str">
        <f t="shared" si="2"/>
        <v>Big Horn Basin , WY,Lean Burn</v>
      </c>
      <c r="I715">
        <v>0.2</v>
      </c>
    </row>
    <row r="716" spans="1:9">
      <c r="A716" t="s">
        <v>632</v>
      </c>
      <c r="B716" t="s">
        <v>126</v>
      </c>
      <c r="C716" t="s">
        <v>8344</v>
      </c>
      <c r="D716">
        <v>0.8</v>
      </c>
      <c r="E716" t="s">
        <v>507</v>
      </c>
      <c r="F716" t="s">
        <v>0</v>
      </c>
      <c r="G716" t="s">
        <v>0</v>
      </c>
      <c r="H716" s="123" t="str">
        <f t="shared" si="2"/>
        <v>Big Horn Basin , WY,Rich Burn</v>
      </c>
      <c r="I716">
        <v>0.8</v>
      </c>
    </row>
    <row r="717" spans="1:9">
      <c r="A717" t="s">
        <v>632</v>
      </c>
      <c r="B717" t="s">
        <v>126</v>
      </c>
      <c r="C717" t="s">
        <v>8345</v>
      </c>
      <c r="D717">
        <v>8760</v>
      </c>
      <c r="E717" t="s">
        <v>507</v>
      </c>
      <c r="F717" t="s">
        <v>656</v>
      </c>
      <c r="G717" t="s">
        <v>2498</v>
      </c>
      <c r="H717" s="123" t="str">
        <f t="shared" si="2"/>
        <v>Big Horn Basin , WY,Hours of Operation (hours/engine)</v>
      </c>
      <c r="I717">
        <v>8760</v>
      </c>
    </row>
    <row r="718" spans="1:9">
      <c r="A718" t="s">
        <v>632</v>
      </c>
      <c r="B718" t="s">
        <v>126</v>
      </c>
      <c r="C718" t="s">
        <v>8346</v>
      </c>
      <c r="D718">
        <v>235.5</v>
      </c>
      <c r="E718" t="s">
        <v>507</v>
      </c>
      <c r="F718" t="s">
        <v>1</v>
      </c>
      <c r="G718" t="s">
        <v>8347</v>
      </c>
      <c r="H718" s="123" t="str">
        <f t="shared" si="2"/>
        <v>Big Horn Basin , WY,Lean Burn - Rated Horsepower (hp/engine)</v>
      </c>
      <c r="I718">
        <v>235.5</v>
      </c>
    </row>
    <row r="719" spans="1:9">
      <c r="A719" t="s">
        <v>632</v>
      </c>
      <c r="B719" t="s">
        <v>126</v>
      </c>
      <c r="C719" t="s">
        <v>8348</v>
      </c>
      <c r="D719">
        <v>0.18236189999999999</v>
      </c>
      <c r="E719" t="s">
        <v>507</v>
      </c>
      <c r="F719" t="s">
        <v>1</v>
      </c>
      <c r="G719" t="s">
        <v>8349</v>
      </c>
      <c r="H719" s="123" t="str">
        <f t="shared" si="2"/>
        <v>Big Horn Basin , WY,Lean Burn - Percent of Engines with Control</v>
      </c>
      <c r="I719">
        <v>0.18236189999999999</v>
      </c>
    </row>
    <row r="720" spans="1:9">
      <c r="A720" t="s">
        <v>632</v>
      </c>
      <c r="B720" t="s">
        <v>126</v>
      </c>
      <c r="C720" t="s">
        <v>8350</v>
      </c>
      <c r="D720">
        <v>0.73699999999999999</v>
      </c>
      <c r="E720" t="s">
        <v>507</v>
      </c>
      <c r="F720" t="s">
        <v>1</v>
      </c>
      <c r="G720" t="s">
        <v>8350</v>
      </c>
      <c r="H720" s="123" t="str">
        <f t="shared" si="2"/>
        <v>Big Horn Basin , WY,Lean-burn Lateral Compressors Load Factor</v>
      </c>
      <c r="I720">
        <v>0.73699999999999999</v>
      </c>
    </row>
    <row r="721" spans="1:9">
      <c r="A721" t="s">
        <v>632</v>
      </c>
      <c r="B721" t="s">
        <v>126</v>
      </c>
      <c r="C721" t="s">
        <v>8351</v>
      </c>
      <c r="D721">
        <v>1</v>
      </c>
      <c r="E721" t="s">
        <v>507</v>
      </c>
      <c r="F721" t="s">
        <v>656</v>
      </c>
      <c r="G721" t="s">
        <v>8351</v>
      </c>
      <c r="H721" s="123" t="str">
        <f t="shared" si="2"/>
        <v>Big Horn Basin , WY,Number of 4-Cycled Lateral Compressors</v>
      </c>
      <c r="I721">
        <v>1</v>
      </c>
    </row>
    <row r="722" spans="1:9">
      <c r="A722" t="s">
        <v>632</v>
      </c>
      <c r="B722" t="s">
        <v>126</v>
      </c>
      <c r="C722" t="s">
        <v>8352</v>
      </c>
      <c r="D722">
        <v>35.11</v>
      </c>
      <c r="E722" t="s">
        <v>507</v>
      </c>
      <c r="F722" t="s">
        <v>656</v>
      </c>
      <c r="G722" t="s">
        <v>8353</v>
      </c>
      <c r="H722" s="123" t="str">
        <f t="shared" si="2"/>
        <v>Big Horn Basin , WY,CBM - Number of Well(s) per Engine</v>
      </c>
      <c r="I722">
        <v>35.11</v>
      </c>
    </row>
    <row r="723" spans="1:9">
      <c r="A723" t="s">
        <v>632</v>
      </c>
      <c r="B723" t="s">
        <v>126</v>
      </c>
      <c r="C723" t="s">
        <v>8354</v>
      </c>
      <c r="D723">
        <v>35.11</v>
      </c>
      <c r="E723" t="s">
        <v>507</v>
      </c>
      <c r="F723" t="s">
        <v>656</v>
      </c>
      <c r="G723" t="s">
        <v>8355</v>
      </c>
      <c r="H723" s="123" t="str">
        <f t="shared" si="2"/>
        <v>Big Horn Basin , WY,Gas - Number of Well(s) per Engine</v>
      </c>
      <c r="I723">
        <v>35.11</v>
      </c>
    </row>
    <row r="724" spans="1:9">
      <c r="A724" t="s">
        <v>632</v>
      </c>
      <c r="B724" t="s">
        <v>126</v>
      </c>
      <c r="C724" t="s">
        <v>8356</v>
      </c>
      <c r="D724">
        <v>279.33330000000001</v>
      </c>
      <c r="E724" t="s">
        <v>507</v>
      </c>
      <c r="F724" t="s">
        <v>0</v>
      </c>
      <c r="G724" t="s">
        <v>8357</v>
      </c>
      <c r="H724" s="123" t="str">
        <f t="shared" si="2"/>
        <v>Big Horn Basin , WY,Rich Burn - Rated Horsepower (hp/engine)</v>
      </c>
      <c r="I724">
        <v>279.33330000000001</v>
      </c>
    </row>
    <row r="725" spans="1:9">
      <c r="A725" t="s">
        <v>632</v>
      </c>
      <c r="B725" t="s">
        <v>126</v>
      </c>
      <c r="C725" t="s">
        <v>8358</v>
      </c>
      <c r="D725">
        <v>0.20295640000000001</v>
      </c>
      <c r="E725" t="s">
        <v>507</v>
      </c>
      <c r="F725" t="s">
        <v>0</v>
      </c>
      <c r="G725" t="s">
        <v>8359</v>
      </c>
      <c r="H725" s="123" t="str">
        <f t="shared" ref="H725:H788" si="3">E725&amp;","&amp;G725</f>
        <v>Big Horn Basin , WY,Rich Burn - Percent of Engines with Control</v>
      </c>
      <c r="I725">
        <v>0.20295640000000001</v>
      </c>
    </row>
    <row r="726" spans="1:9">
      <c r="A726" t="s">
        <v>632</v>
      </c>
      <c r="B726" t="s">
        <v>126</v>
      </c>
      <c r="C726" t="s">
        <v>8360</v>
      </c>
      <c r="D726">
        <v>0.98360000000000003</v>
      </c>
      <c r="E726" t="s">
        <v>507</v>
      </c>
      <c r="F726" t="s">
        <v>0</v>
      </c>
      <c r="G726" t="s">
        <v>8360</v>
      </c>
      <c r="H726" s="123" t="str">
        <f t="shared" si="3"/>
        <v>Big Horn Basin , WY,Rich-burn Lateral Compressors Load Factor</v>
      </c>
      <c r="I726">
        <v>0.98360000000000003</v>
      </c>
    </row>
    <row r="727" spans="1:9">
      <c r="A727" t="s">
        <v>138</v>
      </c>
      <c r="B727" t="s">
        <v>115</v>
      </c>
      <c r="C727" t="s">
        <v>8342</v>
      </c>
      <c r="D727">
        <v>1</v>
      </c>
      <c r="E727" t="s">
        <v>508</v>
      </c>
      <c r="F727" t="s">
        <v>656</v>
      </c>
      <c r="G727" t="s">
        <v>8342</v>
      </c>
      <c r="H727" s="123" t="str">
        <f t="shared" si="3"/>
        <v>Black Mesa Basin , AZ,Fraction of 50-499 HP  Lateral Compressor Engines</v>
      </c>
      <c r="I727">
        <v>1</v>
      </c>
    </row>
    <row r="728" spans="1:9">
      <c r="A728" t="s">
        <v>138</v>
      </c>
      <c r="B728" t="s">
        <v>115</v>
      </c>
      <c r="C728" t="s">
        <v>8343</v>
      </c>
      <c r="D728">
        <v>0.2</v>
      </c>
      <c r="E728" t="s">
        <v>508</v>
      </c>
      <c r="F728" t="s">
        <v>1</v>
      </c>
      <c r="G728" t="s">
        <v>1</v>
      </c>
      <c r="H728" s="123" t="str">
        <f t="shared" si="3"/>
        <v>Black Mesa Basin , AZ,Lean Burn</v>
      </c>
      <c r="I728">
        <v>0.2</v>
      </c>
    </row>
    <row r="729" spans="1:9">
      <c r="A729" t="s">
        <v>138</v>
      </c>
      <c r="B729" t="s">
        <v>115</v>
      </c>
      <c r="C729" t="s">
        <v>8344</v>
      </c>
      <c r="D729">
        <v>0.8</v>
      </c>
      <c r="E729" t="s">
        <v>508</v>
      </c>
      <c r="F729" t="s">
        <v>0</v>
      </c>
      <c r="G729" t="s">
        <v>0</v>
      </c>
      <c r="H729" s="123" t="str">
        <f t="shared" si="3"/>
        <v>Black Mesa Basin , AZ,Rich Burn</v>
      </c>
      <c r="I729">
        <v>0.8</v>
      </c>
    </row>
    <row r="730" spans="1:9">
      <c r="A730" t="s">
        <v>138</v>
      </c>
      <c r="B730" t="s">
        <v>115</v>
      </c>
      <c r="C730" t="s">
        <v>8345</v>
      </c>
      <c r="D730">
        <v>8760</v>
      </c>
      <c r="E730" t="s">
        <v>508</v>
      </c>
      <c r="F730" t="s">
        <v>656</v>
      </c>
      <c r="G730" t="s">
        <v>2498</v>
      </c>
      <c r="H730" s="123" t="str">
        <f t="shared" si="3"/>
        <v>Black Mesa Basin , AZ,Hours of Operation (hours/engine)</v>
      </c>
      <c r="I730">
        <v>8760</v>
      </c>
    </row>
    <row r="731" spans="1:9">
      <c r="A731" t="s">
        <v>138</v>
      </c>
      <c r="B731" t="s">
        <v>115</v>
      </c>
      <c r="C731" t="s">
        <v>8346</v>
      </c>
      <c r="D731">
        <v>235.5</v>
      </c>
      <c r="E731" t="s">
        <v>508</v>
      </c>
      <c r="F731" t="s">
        <v>1</v>
      </c>
      <c r="G731" t="s">
        <v>8347</v>
      </c>
      <c r="H731" s="123" t="str">
        <f t="shared" si="3"/>
        <v>Black Mesa Basin , AZ,Lean Burn - Rated Horsepower (hp/engine)</v>
      </c>
      <c r="I731">
        <v>235.5</v>
      </c>
    </row>
    <row r="732" spans="1:9">
      <c r="A732" t="s">
        <v>138</v>
      </c>
      <c r="B732" t="s">
        <v>115</v>
      </c>
      <c r="C732" t="s">
        <v>8348</v>
      </c>
      <c r="D732">
        <v>0.18236189999999999</v>
      </c>
      <c r="E732" t="s">
        <v>508</v>
      </c>
      <c r="F732" t="s">
        <v>1</v>
      </c>
      <c r="G732" t="s">
        <v>8349</v>
      </c>
      <c r="H732" s="123" t="str">
        <f t="shared" si="3"/>
        <v>Black Mesa Basin , AZ,Lean Burn - Percent of Engines with Control</v>
      </c>
      <c r="I732">
        <v>0.18236189999999999</v>
      </c>
    </row>
    <row r="733" spans="1:9">
      <c r="A733" t="s">
        <v>138</v>
      </c>
      <c r="B733" t="s">
        <v>115</v>
      </c>
      <c r="C733" t="s">
        <v>8350</v>
      </c>
      <c r="D733">
        <v>0.73699999999999999</v>
      </c>
      <c r="E733" t="s">
        <v>508</v>
      </c>
      <c r="F733" t="s">
        <v>1</v>
      </c>
      <c r="G733" t="s">
        <v>8350</v>
      </c>
      <c r="H733" s="123" t="str">
        <f t="shared" si="3"/>
        <v>Black Mesa Basin , AZ,Lean-burn Lateral Compressors Load Factor</v>
      </c>
      <c r="I733">
        <v>0.73699999999999999</v>
      </c>
    </row>
    <row r="734" spans="1:9">
      <c r="A734" t="s">
        <v>138</v>
      </c>
      <c r="B734" t="s">
        <v>115</v>
      </c>
      <c r="C734" t="s">
        <v>8351</v>
      </c>
      <c r="D734">
        <v>1</v>
      </c>
      <c r="E734" t="s">
        <v>508</v>
      </c>
      <c r="F734" t="s">
        <v>656</v>
      </c>
      <c r="G734" t="s">
        <v>8351</v>
      </c>
      <c r="H734" s="123" t="str">
        <f t="shared" si="3"/>
        <v>Black Mesa Basin , AZ,Number of 4-Cycled Lateral Compressors</v>
      </c>
      <c r="I734">
        <v>1</v>
      </c>
    </row>
    <row r="735" spans="1:9">
      <c r="A735" t="s">
        <v>138</v>
      </c>
      <c r="B735" t="s">
        <v>115</v>
      </c>
      <c r="C735" t="s">
        <v>8352</v>
      </c>
      <c r="D735">
        <v>35.11</v>
      </c>
      <c r="E735" t="s">
        <v>508</v>
      </c>
      <c r="F735" t="s">
        <v>656</v>
      </c>
      <c r="G735" t="s">
        <v>8353</v>
      </c>
      <c r="H735" s="123" t="str">
        <f t="shared" si="3"/>
        <v>Black Mesa Basin , AZ,CBM - Number of Well(s) per Engine</v>
      </c>
      <c r="I735">
        <v>35.11</v>
      </c>
    </row>
    <row r="736" spans="1:9">
      <c r="A736" t="s">
        <v>138</v>
      </c>
      <c r="B736" t="s">
        <v>115</v>
      </c>
      <c r="C736" t="s">
        <v>8354</v>
      </c>
      <c r="D736">
        <v>35.11</v>
      </c>
      <c r="E736" t="s">
        <v>508</v>
      </c>
      <c r="F736" t="s">
        <v>656</v>
      </c>
      <c r="G736" t="s">
        <v>8355</v>
      </c>
      <c r="H736" s="123" t="str">
        <f t="shared" si="3"/>
        <v>Black Mesa Basin , AZ,Gas - Number of Well(s) per Engine</v>
      </c>
      <c r="I736">
        <v>35.11</v>
      </c>
    </row>
    <row r="737" spans="1:9">
      <c r="A737" t="s">
        <v>138</v>
      </c>
      <c r="B737" t="s">
        <v>115</v>
      </c>
      <c r="C737" t="s">
        <v>8356</v>
      </c>
      <c r="D737">
        <v>279.33330000000001</v>
      </c>
      <c r="E737" t="s">
        <v>508</v>
      </c>
      <c r="F737" t="s">
        <v>0</v>
      </c>
      <c r="G737" t="s">
        <v>8357</v>
      </c>
      <c r="H737" s="123" t="str">
        <f t="shared" si="3"/>
        <v>Black Mesa Basin , AZ,Rich Burn - Rated Horsepower (hp/engine)</v>
      </c>
      <c r="I737">
        <v>279.33330000000001</v>
      </c>
    </row>
    <row r="738" spans="1:9">
      <c r="A738" t="s">
        <v>138</v>
      </c>
      <c r="B738" t="s">
        <v>115</v>
      </c>
      <c r="C738" t="s">
        <v>8358</v>
      </c>
      <c r="D738">
        <v>0.20295640000000001</v>
      </c>
      <c r="E738" t="s">
        <v>508</v>
      </c>
      <c r="F738" t="s">
        <v>0</v>
      </c>
      <c r="G738" t="s">
        <v>8359</v>
      </c>
      <c r="H738" s="123" t="str">
        <f t="shared" si="3"/>
        <v>Black Mesa Basin , AZ,Rich Burn - Percent of Engines with Control</v>
      </c>
      <c r="I738">
        <v>0.20295640000000001</v>
      </c>
    </row>
    <row r="739" spans="1:9">
      <c r="A739" t="s">
        <v>138</v>
      </c>
      <c r="B739" t="s">
        <v>115</v>
      </c>
      <c r="C739" t="s">
        <v>8360</v>
      </c>
      <c r="D739">
        <v>0.98360000000000003</v>
      </c>
      <c r="E739" t="s">
        <v>508</v>
      </c>
      <c r="F739" t="s">
        <v>0</v>
      </c>
      <c r="G739" t="s">
        <v>8360</v>
      </c>
      <c r="H739" s="123" t="str">
        <f t="shared" si="3"/>
        <v>Black Mesa Basin , AZ,Rich-burn Lateral Compressors Load Factor</v>
      </c>
      <c r="I739">
        <v>0.98360000000000003</v>
      </c>
    </row>
    <row r="740" spans="1:9">
      <c r="A740" t="s">
        <v>129</v>
      </c>
      <c r="B740" t="s">
        <v>114</v>
      </c>
      <c r="C740" t="s">
        <v>8342</v>
      </c>
      <c r="D740">
        <v>1</v>
      </c>
      <c r="E740" t="s">
        <v>509</v>
      </c>
      <c r="F740" t="s">
        <v>656</v>
      </c>
      <c r="G740" t="s">
        <v>8342</v>
      </c>
      <c r="H740" s="123" t="str">
        <f t="shared" si="3"/>
        <v>Bristol Bay Basin , AK,Fraction of 50-499 HP  Lateral Compressor Engines</v>
      </c>
      <c r="I740">
        <v>1</v>
      </c>
    </row>
    <row r="741" spans="1:9">
      <c r="A741" t="s">
        <v>129</v>
      </c>
      <c r="B741" t="s">
        <v>114</v>
      </c>
      <c r="C741" t="s">
        <v>8343</v>
      </c>
      <c r="D741">
        <v>0.2</v>
      </c>
      <c r="E741" t="s">
        <v>509</v>
      </c>
      <c r="F741" t="s">
        <v>1</v>
      </c>
      <c r="G741" t="s">
        <v>1</v>
      </c>
      <c r="H741" s="123" t="str">
        <f t="shared" si="3"/>
        <v>Bristol Bay Basin , AK,Lean Burn</v>
      </c>
      <c r="I741">
        <v>0.2</v>
      </c>
    </row>
    <row r="742" spans="1:9">
      <c r="A742" t="s">
        <v>129</v>
      </c>
      <c r="B742" t="s">
        <v>114</v>
      </c>
      <c r="C742" t="s">
        <v>8344</v>
      </c>
      <c r="D742">
        <v>0.8</v>
      </c>
      <c r="E742" t="s">
        <v>509</v>
      </c>
      <c r="F742" t="s">
        <v>0</v>
      </c>
      <c r="G742" t="s">
        <v>0</v>
      </c>
      <c r="H742" s="123" t="str">
        <f t="shared" si="3"/>
        <v>Bristol Bay Basin , AK,Rich Burn</v>
      </c>
      <c r="I742">
        <v>0.8</v>
      </c>
    </row>
    <row r="743" spans="1:9">
      <c r="A743" t="s">
        <v>129</v>
      </c>
      <c r="B743" t="s">
        <v>114</v>
      </c>
      <c r="C743" t="s">
        <v>8345</v>
      </c>
      <c r="D743">
        <v>8760</v>
      </c>
      <c r="E743" t="s">
        <v>509</v>
      </c>
      <c r="F743" t="s">
        <v>656</v>
      </c>
      <c r="G743" t="s">
        <v>2498</v>
      </c>
      <c r="H743" s="123" t="str">
        <f t="shared" si="3"/>
        <v>Bristol Bay Basin , AK,Hours of Operation (hours/engine)</v>
      </c>
      <c r="I743">
        <v>8760</v>
      </c>
    </row>
    <row r="744" spans="1:9">
      <c r="A744" t="s">
        <v>129</v>
      </c>
      <c r="B744" t="s">
        <v>114</v>
      </c>
      <c r="C744" t="s">
        <v>8346</v>
      </c>
      <c r="D744">
        <v>235.5</v>
      </c>
      <c r="E744" t="s">
        <v>509</v>
      </c>
      <c r="F744" t="s">
        <v>1</v>
      </c>
      <c r="G744" t="s">
        <v>8347</v>
      </c>
      <c r="H744" s="123" t="str">
        <f t="shared" si="3"/>
        <v>Bristol Bay Basin , AK,Lean Burn - Rated Horsepower (hp/engine)</v>
      </c>
      <c r="I744">
        <v>235.5</v>
      </c>
    </row>
    <row r="745" spans="1:9">
      <c r="A745" t="s">
        <v>129</v>
      </c>
      <c r="B745" t="s">
        <v>114</v>
      </c>
      <c r="C745" t="s">
        <v>8348</v>
      </c>
      <c r="D745">
        <v>0.18236189999999999</v>
      </c>
      <c r="E745" t="s">
        <v>509</v>
      </c>
      <c r="F745" t="s">
        <v>1</v>
      </c>
      <c r="G745" t="s">
        <v>8349</v>
      </c>
      <c r="H745" s="123" t="str">
        <f t="shared" si="3"/>
        <v>Bristol Bay Basin , AK,Lean Burn - Percent of Engines with Control</v>
      </c>
      <c r="I745">
        <v>0.18236189999999999</v>
      </c>
    </row>
    <row r="746" spans="1:9">
      <c r="A746" t="s">
        <v>129</v>
      </c>
      <c r="B746" t="s">
        <v>114</v>
      </c>
      <c r="C746" t="s">
        <v>8350</v>
      </c>
      <c r="D746">
        <v>0.73699999999999999</v>
      </c>
      <c r="E746" t="s">
        <v>509</v>
      </c>
      <c r="F746" t="s">
        <v>1</v>
      </c>
      <c r="G746" t="s">
        <v>8350</v>
      </c>
      <c r="H746" s="123" t="str">
        <f t="shared" si="3"/>
        <v>Bristol Bay Basin , AK,Lean-burn Lateral Compressors Load Factor</v>
      </c>
      <c r="I746">
        <v>0.73699999999999999</v>
      </c>
    </row>
    <row r="747" spans="1:9">
      <c r="A747" t="s">
        <v>129</v>
      </c>
      <c r="B747" t="s">
        <v>114</v>
      </c>
      <c r="C747" t="s">
        <v>8351</v>
      </c>
      <c r="D747">
        <v>1</v>
      </c>
      <c r="E747" t="s">
        <v>509</v>
      </c>
      <c r="F747" t="s">
        <v>656</v>
      </c>
      <c r="G747" t="s">
        <v>8351</v>
      </c>
      <c r="H747" s="123" t="str">
        <f t="shared" si="3"/>
        <v>Bristol Bay Basin , AK,Number of 4-Cycled Lateral Compressors</v>
      </c>
      <c r="I747">
        <v>1</v>
      </c>
    </row>
    <row r="748" spans="1:9">
      <c r="A748" t="s">
        <v>129</v>
      </c>
      <c r="B748" t="s">
        <v>114</v>
      </c>
      <c r="C748" t="s">
        <v>8352</v>
      </c>
      <c r="D748">
        <v>35.11</v>
      </c>
      <c r="E748" t="s">
        <v>509</v>
      </c>
      <c r="F748" t="s">
        <v>656</v>
      </c>
      <c r="G748" t="s">
        <v>8353</v>
      </c>
      <c r="H748" s="123" t="str">
        <f t="shared" si="3"/>
        <v>Bristol Bay Basin , AK,CBM - Number of Well(s) per Engine</v>
      </c>
      <c r="I748">
        <v>35.11</v>
      </c>
    </row>
    <row r="749" spans="1:9">
      <c r="A749" t="s">
        <v>129</v>
      </c>
      <c r="B749" t="s">
        <v>114</v>
      </c>
      <c r="C749" t="s">
        <v>8354</v>
      </c>
      <c r="D749">
        <v>35.11</v>
      </c>
      <c r="E749" t="s">
        <v>509</v>
      </c>
      <c r="F749" t="s">
        <v>656</v>
      </c>
      <c r="G749" t="s">
        <v>8355</v>
      </c>
      <c r="H749" s="123" t="str">
        <f t="shared" si="3"/>
        <v>Bristol Bay Basin , AK,Gas - Number of Well(s) per Engine</v>
      </c>
      <c r="I749">
        <v>35.11</v>
      </c>
    </row>
    <row r="750" spans="1:9">
      <c r="A750" t="s">
        <v>129</v>
      </c>
      <c r="B750" t="s">
        <v>114</v>
      </c>
      <c r="C750" t="s">
        <v>8356</v>
      </c>
      <c r="D750">
        <v>279.33330000000001</v>
      </c>
      <c r="E750" t="s">
        <v>509</v>
      </c>
      <c r="F750" t="s">
        <v>0</v>
      </c>
      <c r="G750" t="s">
        <v>8357</v>
      </c>
      <c r="H750" s="123" t="str">
        <f t="shared" si="3"/>
        <v>Bristol Bay Basin , AK,Rich Burn - Rated Horsepower (hp/engine)</v>
      </c>
      <c r="I750">
        <v>279.33330000000001</v>
      </c>
    </row>
    <row r="751" spans="1:9">
      <c r="A751" t="s">
        <v>129</v>
      </c>
      <c r="B751" t="s">
        <v>114</v>
      </c>
      <c r="C751" t="s">
        <v>8358</v>
      </c>
      <c r="D751">
        <v>0.20295640000000001</v>
      </c>
      <c r="E751" t="s">
        <v>509</v>
      </c>
      <c r="F751" t="s">
        <v>0</v>
      </c>
      <c r="G751" t="s">
        <v>8359</v>
      </c>
      <c r="H751" s="123" t="str">
        <f t="shared" si="3"/>
        <v>Bristol Bay Basin , AK,Rich Burn - Percent of Engines with Control</v>
      </c>
      <c r="I751">
        <v>0.20295640000000001</v>
      </c>
    </row>
    <row r="752" spans="1:9">
      <c r="A752" t="s">
        <v>129</v>
      </c>
      <c r="B752" t="s">
        <v>114</v>
      </c>
      <c r="C752" t="s">
        <v>8360</v>
      </c>
      <c r="D752">
        <v>0.98360000000000003</v>
      </c>
      <c r="E752" t="s">
        <v>509</v>
      </c>
      <c r="F752" t="s">
        <v>0</v>
      </c>
      <c r="G752" t="s">
        <v>8360</v>
      </c>
      <c r="H752" s="123" t="str">
        <f t="shared" si="3"/>
        <v>Bristol Bay Basin , AK,Rich-burn Lateral Compressors Load Factor</v>
      </c>
      <c r="I752">
        <v>0.98360000000000003</v>
      </c>
    </row>
    <row r="753" spans="1:9">
      <c r="A753" t="s">
        <v>652</v>
      </c>
      <c r="B753" t="s">
        <v>449</v>
      </c>
      <c r="C753" t="s">
        <v>8342</v>
      </c>
      <c r="D753">
        <v>1</v>
      </c>
      <c r="E753" t="s">
        <v>5292</v>
      </c>
      <c r="F753" t="s">
        <v>656</v>
      </c>
      <c r="G753" t="s">
        <v>8342</v>
      </c>
      <c r="H753" s="123" t="str">
        <f t="shared" si="3"/>
        <v>Cambridge Arch-Central Kansas Uplift , KS,Fraction of 50-499 HP  Lateral Compressor Engines</v>
      </c>
      <c r="I753">
        <v>1</v>
      </c>
    </row>
    <row r="754" spans="1:9">
      <c r="A754" t="s">
        <v>652</v>
      </c>
      <c r="B754" t="s">
        <v>449</v>
      </c>
      <c r="C754" t="s">
        <v>8343</v>
      </c>
      <c r="D754">
        <v>0.23</v>
      </c>
      <c r="E754" t="s">
        <v>5292</v>
      </c>
      <c r="F754" t="s">
        <v>1</v>
      </c>
      <c r="G754" t="s">
        <v>1</v>
      </c>
      <c r="H754" s="123" t="str">
        <f t="shared" si="3"/>
        <v>Cambridge Arch-Central Kansas Uplift , KS,Lean Burn</v>
      </c>
      <c r="I754">
        <v>0.23</v>
      </c>
    </row>
    <row r="755" spans="1:9">
      <c r="A755" t="s">
        <v>652</v>
      </c>
      <c r="B755" t="s">
        <v>449</v>
      </c>
      <c r="C755" t="s">
        <v>8344</v>
      </c>
      <c r="D755">
        <v>0.77</v>
      </c>
      <c r="E755" t="s">
        <v>5292</v>
      </c>
      <c r="F755" t="s">
        <v>0</v>
      </c>
      <c r="G755" t="s">
        <v>0</v>
      </c>
      <c r="H755" s="123" t="str">
        <f t="shared" si="3"/>
        <v>Cambridge Arch-Central Kansas Uplift , KS,Rich Burn</v>
      </c>
      <c r="I755">
        <v>0.77</v>
      </c>
    </row>
    <row r="756" spans="1:9">
      <c r="A756" t="s">
        <v>652</v>
      </c>
      <c r="B756" t="s">
        <v>449</v>
      </c>
      <c r="C756" t="s">
        <v>8345</v>
      </c>
      <c r="D756">
        <v>8760</v>
      </c>
      <c r="E756" t="s">
        <v>5292</v>
      </c>
      <c r="F756" t="s">
        <v>656</v>
      </c>
      <c r="G756" t="s">
        <v>2498</v>
      </c>
      <c r="H756" s="123" t="str">
        <f t="shared" si="3"/>
        <v>Cambridge Arch-Central Kansas Uplift , KS,Hours of Operation (hours/engine)</v>
      </c>
      <c r="I756">
        <v>8760</v>
      </c>
    </row>
    <row r="757" spans="1:9">
      <c r="A757" t="s">
        <v>652</v>
      </c>
      <c r="B757" t="s">
        <v>449</v>
      </c>
      <c r="C757" t="s">
        <v>8346</v>
      </c>
      <c r="D757">
        <v>400</v>
      </c>
      <c r="E757" t="s">
        <v>5292</v>
      </c>
      <c r="F757" t="s">
        <v>1</v>
      </c>
      <c r="G757" t="s">
        <v>8347</v>
      </c>
      <c r="H757" s="123" t="str">
        <f t="shared" si="3"/>
        <v>Cambridge Arch-Central Kansas Uplift , KS,Lean Burn - Rated Horsepower (hp/engine)</v>
      </c>
      <c r="I757">
        <v>400</v>
      </c>
    </row>
    <row r="758" spans="1:9">
      <c r="A758" t="s">
        <v>652</v>
      </c>
      <c r="B758" t="s">
        <v>449</v>
      </c>
      <c r="C758" t="s">
        <v>8348</v>
      </c>
      <c r="D758">
        <v>0</v>
      </c>
      <c r="E758" t="s">
        <v>5292</v>
      </c>
      <c r="F758" t="s">
        <v>1</v>
      </c>
      <c r="G758" t="s">
        <v>8349</v>
      </c>
      <c r="H758" s="123" t="str">
        <f t="shared" si="3"/>
        <v>Cambridge Arch-Central Kansas Uplift , KS,Lean Burn - Percent of Engines with Control</v>
      </c>
      <c r="I758">
        <v>0</v>
      </c>
    </row>
    <row r="759" spans="1:9">
      <c r="A759" t="s">
        <v>652</v>
      </c>
      <c r="B759" t="s">
        <v>449</v>
      </c>
      <c r="C759" t="s">
        <v>8350</v>
      </c>
      <c r="D759">
        <v>0.73699999999999999</v>
      </c>
      <c r="E759" t="s">
        <v>5292</v>
      </c>
      <c r="F759" t="s">
        <v>1</v>
      </c>
      <c r="G759" t="s">
        <v>8350</v>
      </c>
      <c r="H759" s="123" t="str">
        <f t="shared" si="3"/>
        <v>Cambridge Arch-Central Kansas Uplift , KS,Lean-burn Lateral Compressors Load Factor</v>
      </c>
      <c r="I759">
        <v>0.73699999999999999</v>
      </c>
    </row>
    <row r="760" spans="1:9">
      <c r="A760" t="s">
        <v>652</v>
      </c>
      <c r="B760" t="s">
        <v>449</v>
      </c>
      <c r="C760" t="s">
        <v>8351</v>
      </c>
      <c r="D760">
        <v>1</v>
      </c>
      <c r="E760" t="s">
        <v>5292</v>
      </c>
      <c r="F760" t="s">
        <v>656</v>
      </c>
      <c r="G760" t="s">
        <v>8351</v>
      </c>
      <c r="H760" s="123" t="str">
        <f t="shared" si="3"/>
        <v>Cambridge Arch-Central Kansas Uplift , KS,Number of 4-Cycled Lateral Compressors</v>
      </c>
      <c r="I760">
        <v>1</v>
      </c>
    </row>
    <row r="761" spans="1:9">
      <c r="A761" t="s">
        <v>652</v>
      </c>
      <c r="B761" t="s">
        <v>449</v>
      </c>
      <c r="C761" t="s">
        <v>8352</v>
      </c>
      <c r="D761">
        <v>41.33</v>
      </c>
      <c r="E761" t="s">
        <v>5292</v>
      </c>
      <c r="F761" t="s">
        <v>656</v>
      </c>
      <c r="G761" t="s">
        <v>8353</v>
      </c>
      <c r="H761" s="123" t="str">
        <f t="shared" si="3"/>
        <v>Cambridge Arch-Central Kansas Uplift , KS,CBM - Number of Well(s) per Engine</v>
      </c>
      <c r="I761">
        <v>41.33</v>
      </c>
    </row>
    <row r="762" spans="1:9">
      <c r="A762" t="s">
        <v>652</v>
      </c>
      <c r="B762" t="s">
        <v>449</v>
      </c>
      <c r="C762" t="s">
        <v>8354</v>
      </c>
      <c r="D762">
        <v>41.33</v>
      </c>
      <c r="E762" t="s">
        <v>5292</v>
      </c>
      <c r="F762" t="s">
        <v>656</v>
      </c>
      <c r="G762" t="s">
        <v>8355</v>
      </c>
      <c r="H762" s="123" t="str">
        <f t="shared" si="3"/>
        <v>Cambridge Arch-Central Kansas Uplift , KS,Gas - Number of Well(s) per Engine</v>
      </c>
      <c r="I762">
        <v>41.33</v>
      </c>
    </row>
    <row r="763" spans="1:9">
      <c r="A763" t="s">
        <v>652</v>
      </c>
      <c r="B763" t="s">
        <v>449</v>
      </c>
      <c r="C763" t="s">
        <v>8356</v>
      </c>
      <c r="D763">
        <v>265</v>
      </c>
      <c r="E763" t="s">
        <v>5292</v>
      </c>
      <c r="F763" t="s">
        <v>0</v>
      </c>
      <c r="G763" t="s">
        <v>8357</v>
      </c>
      <c r="H763" s="123" t="str">
        <f t="shared" si="3"/>
        <v>Cambridge Arch-Central Kansas Uplift , KS,Rich Burn - Rated Horsepower (hp/engine)</v>
      </c>
      <c r="I763">
        <v>265</v>
      </c>
    </row>
    <row r="764" spans="1:9">
      <c r="A764" t="s">
        <v>652</v>
      </c>
      <c r="B764" t="s">
        <v>449</v>
      </c>
      <c r="C764" t="s">
        <v>8358</v>
      </c>
      <c r="D764">
        <v>0</v>
      </c>
      <c r="E764" t="s">
        <v>5292</v>
      </c>
      <c r="F764" t="s">
        <v>0</v>
      </c>
      <c r="G764" t="s">
        <v>8359</v>
      </c>
      <c r="H764" s="123" t="str">
        <f t="shared" si="3"/>
        <v>Cambridge Arch-Central Kansas Uplift , KS,Rich Burn - Percent of Engines with Control</v>
      </c>
      <c r="I764">
        <v>0</v>
      </c>
    </row>
    <row r="765" spans="1:9">
      <c r="A765" t="s">
        <v>652</v>
      </c>
      <c r="B765" t="s">
        <v>449</v>
      </c>
      <c r="C765" t="s">
        <v>8360</v>
      </c>
      <c r="D765">
        <v>0.95899999999999996</v>
      </c>
      <c r="E765" t="s">
        <v>5292</v>
      </c>
      <c r="F765" t="s">
        <v>0</v>
      </c>
      <c r="G765" t="s">
        <v>8360</v>
      </c>
      <c r="H765" s="123" t="str">
        <f t="shared" si="3"/>
        <v>Cambridge Arch-Central Kansas Uplift , KS,Rich-burn Lateral Compressors Load Factor</v>
      </c>
      <c r="I765">
        <v>0.95899999999999996</v>
      </c>
    </row>
    <row r="766" spans="1:9">
      <c r="A766" t="s">
        <v>652</v>
      </c>
      <c r="B766" t="s">
        <v>469</v>
      </c>
      <c r="C766" t="s">
        <v>8342</v>
      </c>
      <c r="D766">
        <v>1</v>
      </c>
      <c r="E766" t="s">
        <v>5312</v>
      </c>
      <c r="F766" t="s">
        <v>656</v>
      </c>
      <c r="G766" t="s">
        <v>8342</v>
      </c>
      <c r="H766" s="123" t="str">
        <f t="shared" si="3"/>
        <v>Cambridge Arch-Central Kansas Uplift , NE,Fraction of 50-499 HP  Lateral Compressor Engines</v>
      </c>
      <c r="I766">
        <v>1</v>
      </c>
    </row>
    <row r="767" spans="1:9">
      <c r="A767" t="s">
        <v>652</v>
      </c>
      <c r="B767" t="s">
        <v>469</v>
      </c>
      <c r="C767" t="s">
        <v>8343</v>
      </c>
      <c r="D767">
        <v>0.23000000000000007</v>
      </c>
      <c r="E767" t="s">
        <v>5312</v>
      </c>
      <c r="F767" t="s">
        <v>1</v>
      </c>
      <c r="G767" t="s">
        <v>1</v>
      </c>
      <c r="H767" s="123" t="str">
        <f t="shared" si="3"/>
        <v>Cambridge Arch-Central Kansas Uplift , NE,Lean Burn</v>
      </c>
      <c r="I767">
        <v>0.23000000000000007</v>
      </c>
    </row>
    <row r="768" spans="1:9">
      <c r="A768" t="s">
        <v>652</v>
      </c>
      <c r="B768" t="s">
        <v>469</v>
      </c>
      <c r="C768" t="s">
        <v>8344</v>
      </c>
      <c r="D768">
        <v>0.7699999999999998</v>
      </c>
      <c r="E768" t="s">
        <v>5312</v>
      </c>
      <c r="F768" t="s">
        <v>0</v>
      </c>
      <c r="G768" t="s">
        <v>0</v>
      </c>
      <c r="H768" s="123" t="str">
        <f t="shared" si="3"/>
        <v>Cambridge Arch-Central Kansas Uplift , NE,Rich Burn</v>
      </c>
      <c r="I768">
        <v>0.7699999999999998</v>
      </c>
    </row>
    <row r="769" spans="1:9">
      <c r="A769" t="s">
        <v>652</v>
      </c>
      <c r="B769" t="s">
        <v>469</v>
      </c>
      <c r="C769" t="s">
        <v>8345</v>
      </c>
      <c r="D769">
        <v>8760</v>
      </c>
      <c r="E769" t="s">
        <v>5312</v>
      </c>
      <c r="F769" t="s">
        <v>656</v>
      </c>
      <c r="G769" t="s">
        <v>2498</v>
      </c>
      <c r="H769" s="123" t="str">
        <f t="shared" si="3"/>
        <v>Cambridge Arch-Central Kansas Uplift , NE,Hours of Operation (hours/engine)</v>
      </c>
      <c r="I769">
        <v>8760</v>
      </c>
    </row>
    <row r="770" spans="1:9">
      <c r="A770" t="s">
        <v>652</v>
      </c>
      <c r="B770" t="s">
        <v>469</v>
      </c>
      <c r="C770" t="s">
        <v>8346</v>
      </c>
      <c r="D770">
        <v>400</v>
      </c>
      <c r="E770" t="s">
        <v>5312</v>
      </c>
      <c r="F770" t="s">
        <v>1</v>
      </c>
      <c r="G770" t="s">
        <v>8347</v>
      </c>
      <c r="H770" s="123" t="str">
        <f t="shared" si="3"/>
        <v>Cambridge Arch-Central Kansas Uplift , NE,Lean Burn - Rated Horsepower (hp/engine)</v>
      </c>
      <c r="I770">
        <v>400</v>
      </c>
    </row>
    <row r="771" spans="1:9">
      <c r="A771" t="s">
        <v>652</v>
      </c>
      <c r="B771" t="s">
        <v>469</v>
      </c>
      <c r="C771" t="s">
        <v>8348</v>
      </c>
      <c r="D771">
        <v>0</v>
      </c>
      <c r="E771" t="s">
        <v>5312</v>
      </c>
      <c r="F771" t="s">
        <v>1</v>
      </c>
      <c r="G771" t="s">
        <v>8349</v>
      </c>
      <c r="H771" s="123" t="str">
        <f t="shared" si="3"/>
        <v>Cambridge Arch-Central Kansas Uplift , NE,Lean Burn - Percent of Engines with Control</v>
      </c>
      <c r="I771">
        <v>0</v>
      </c>
    </row>
    <row r="772" spans="1:9">
      <c r="A772" t="s">
        <v>652</v>
      </c>
      <c r="B772" t="s">
        <v>469</v>
      </c>
      <c r="C772" t="s">
        <v>8350</v>
      </c>
      <c r="D772">
        <v>0.73699999999999999</v>
      </c>
      <c r="E772" t="s">
        <v>5312</v>
      </c>
      <c r="F772" t="s">
        <v>1</v>
      </c>
      <c r="G772" t="s">
        <v>8350</v>
      </c>
      <c r="H772" s="123" t="str">
        <f t="shared" si="3"/>
        <v>Cambridge Arch-Central Kansas Uplift , NE,Lean-burn Lateral Compressors Load Factor</v>
      </c>
      <c r="I772">
        <v>0.73699999999999999</v>
      </c>
    </row>
    <row r="773" spans="1:9">
      <c r="A773" t="s">
        <v>652</v>
      </c>
      <c r="B773" t="s">
        <v>469</v>
      </c>
      <c r="C773" t="s">
        <v>8351</v>
      </c>
      <c r="D773">
        <v>1</v>
      </c>
      <c r="E773" t="s">
        <v>5312</v>
      </c>
      <c r="F773" t="s">
        <v>656</v>
      </c>
      <c r="G773" t="s">
        <v>8351</v>
      </c>
      <c r="H773" s="123" t="str">
        <f t="shared" si="3"/>
        <v>Cambridge Arch-Central Kansas Uplift , NE,Number of 4-Cycled Lateral Compressors</v>
      </c>
      <c r="I773">
        <v>1</v>
      </c>
    </row>
    <row r="774" spans="1:9">
      <c r="A774" t="s">
        <v>652</v>
      </c>
      <c r="B774" t="s">
        <v>469</v>
      </c>
      <c r="C774" t="s">
        <v>8352</v>
      </c>
      <c r="D774">
        <v>41.330000000000005</v>
      </c>
      <c r="E774" t="s">
        <v>5312</v>
      </c>
      <c r="F774" t="s">
        <v>656</v>
      </c>
      <c r="G774" t="s">
        <v>8353</v>
      </c>
      <c r="H774" s="123" t="str">
        <f t="shared" si="3"/>
        <v>Cambridge Arch-Central Kansas Uplift , NE,CBM - Number of Well(s) per Engine</v>
      </c>
      <c r="I774">
        <v>41.330000000000005</v>
      </c>
    </row>
    <row r="775" spans="1:9">
      <c r="A775" t="s">
        <v>652</v>
      </c>
      <c r="B775" t="s">
        <v>469</v>
      </c>
      <c r="C775" t="s">
        <v>8354</v>
      </c>
      <c r="D775">
        <v>41.330000000000005</v>
      </c>
      <c r="E775" t="s">
        <v>5312</v>
      </c>
      <c r="F775" t="s">
        <v>656</v>
      </c>
      <c r="G775" t="s">
        <v>8355</v>
      </c>
      <c r="H775" s="123" t="str">
        <f t="shared" si="3"/>
        <v>Cambridge Arch-Central Kansas Uplift , NE,Gas - Number of Well(s) per Engine</v>
      </c>
      <c r="I775">
        <v>41.330000000000005</v>
      </c>
    </row>
    <row r="776" spans="1:9">
      <c r="A776" t="s">
        <v>652</v>
      </c>
      <c r="B776" t="s">
        <v>469</v>
      </c>
      <c r="C776" t="s">
        <v>8356</v>
      </c>
      <c r="D776">
        <v>265</v>
      </c>
      <c r="E776" t="s">
        <v>5312</v>
      </c>
      <c r="F776" t="s">
        <v>0</v>
      </c>
      <c r="G776" t="s">
        <v>8357</v>
      </c>
      <c r="H776" s="123" t="str">
        <f t="shared" si="3"/>
        <v>Cambridge Arch-Central Kansas Uplift , NE,Rich Burn - Rated Horsepower (hp/engine)</v>
      </c>
      <c r="I776">
        <v>265</v>
      </c>
    </row>
    <row r="777" spans="1:9">
      <c r="A777" t="s">
        <v>652</v>
      </c>
      <c r="B777" t="s">
        <v>469</v>
      </c>
      <c r="C777" t="s">
        <v>8358</v>
      </c>
      <c r="D777">
        <v>0</v>
      </c>
      <c r="E777" t="s">
        <v>5312</v>
      </c>
      <c r="F777" t="s">
        <v>0</v>
      </c>
      <c r="G777" t="s">
        <v>8359</v>
      </c>
      <c r="H777" s="123" t="str">
        <f t="shared" si="3"/>
        <v>Cambridge Arch-Central Kansas Uplift , NE,Rich Burn - Percent of Engines with Control</v>
      </c>
      <c r="I777">
        <v>0</v>
      </c>
    </row>
    <row r="778" spans="1:9">
      <c r="A778" t="s">
        <v>652</v>
      </c>
      <c r="B778" t="s">
        <v>469</v>
      </c>
      <c r="C778" t="s">
        <v>8360</v>
      </c>
      <c r="D778">
        <v>0.95899999999999985</v>
      </c>
      <c r="E778" t="s">
        <v>5312</v>
      </c>
      <c r="F778" t="s">
        <v>0</v>
      </c>
      <c r="G778" t="s">
        <v>8360</v>
      </c>
      <c r="H778" s="123" t="str">
        <f t="shared" si="3"/>
        <v>Cambridge Arch-Central Kansas Uplift , NE,Rich-burn Lateral Compressors Load Factor</v>
      </c>
      <c r="I778">
        <v>0.95899999999999985</v>
      </c>
    </row>
    <row r="779" spans="1:9">
      <c r="A779" t="s">
        <v>141</v>
      </c>
      <c r="B779" t="s">
        <v>116</v>
      </c>
      <c r="C779" t="s">
        <v>8342</v>
      </c>
      <c r="D779">
        <v>1</v>
      </c>
      <c r="E779" t="s">
        <v>510</v>
      </c>
      <c r="F779" t="s">
        <v>656</v>
      </c>
      <c r="G779" t="s">
        <v>8342</v>
      </c>
      <c r="H779" s="123" t="str">
        <f t="shared" si="3"/>
        <v>Capistrano Basin , CA,Fraction of 50-499 HP  Lateral Compressor Engines</v>
      </c>
      <c r="I779">
        <v>1</v>
      </c>
    </row>
    <row r="780" spans="1:9">
      <c r="A780" t="s">
        <v>141</v>
      </c>
      <c r="B780" t="s">
        <v>116</v>
      </c>
      <c r="C780" t="s">
        <v>8343</v>
      </c>
      <c r="D780">
        <v>0.2</v>
      </c>
      <c r="E780" t="s">
        <v>510</v>
      </c>
      <c r="F780" t="s">
        <v>1</v>
      </c>
      <c r="G780" t="s">
        <v>1</v>
      </c>
      <c r="H780" s="123" t="str">
        <f t="shared" si="3"/>
        <v>Capistrano Basin , CA,Lean Burn</v>
      </c>
      <c r="I780">
        <v>0.2</v>
      </c>
    </row>
    <row r="781" spans="1:9">
      <c r="A781" t="s">
        <v>141</v>
      </c>
      <c r="B781" t="s">
        <v>116</v>
      </c>
      <c r="C781" t="s">
        <v>8344</v>
      </c>
      <c r="D781">
        <v>0.8</v>
      </c>
      <c r="E781" t="s">
        <v>510</v>
      </c>
      <c r="F781" t="s">
        <v>0</v>
      </c>
      <c r="G781" t="s">
        <v>0</v>
      </c>
      <c r="H781" s="123" t="str">
        <f t="shared" si="3"/>
        <v>Capistrano Basin , CA,Rich Burn</v>
      </c>
      <c r="I781">
        <v>0.8</v>
      </c>
    </row>
    <row r="782" spans="1:9">
      <c r="A782" t="s">
        <v>141</v>
      </c>
      <c r="B782" t="s">
        <v>116</v>
      </c>
      <c r="C782" t="s">
        <v>8345</v>
      </c>
      <c r="D782">
        <v>8760</v>
      </c>
      <c r="E782" t="s">
        <v>510</v>
      </c>
      <c r="F782" t="s">
        <v>656</v>
      </c>
      <c r="G782" t="s">
        <v>2498</v>
      </c>
      <c r="H782" s="123" t="str">
        <f t="shared" si="3"/>
        <v>Capistrano Basin , CA,Hours of Operation (hours/engine)</v>
      </c>
      <c r="I782">
        <v>8760</v>
      </c>
    </row>
    <row r="783" spans="1:9">
      <c r="A783" t="s">
        <v>141</v>
      </c>
      <c r="B783" t="s">
        <v>116</v>
      </c>
      <c r="C783" t="s">
        <v>8346</v>
      </c>
      <c r="D783">
        <v>235.5</v>
      </c>
      <c r="E783" t="s">
        <v>510</v>
      </c>
      <c r="F783" t="s">
        <v>1</v>
      </c>
      <c r="G783" t="s">
        <v>8347</v>
      </c>
      <c r="H783" s="123" t="str">
        <f t="shared" si="3"/>
        <v>Capistrano Basin , CA,Lean Burn - Rated Horsepower (hp/engine)</v>
      </c>
      <c r="I783">
        <v>235.5</v>
      </c>
    </row>
    <row r="784" spans="1:9">
      <c r="A784" t="s">
        <v>141</v>
      </c>
      <c r="B784" t="s">
        <v>116</v>
      </c>
      <c r="C784" t="s">
        <v>8348</v>
      </c>
      <c r="D784">
        <v>0.18236189999999999</v>
      </c>
      <c r="E784" t="s">
        <v>510</v>
      </c>
      <c r="F784" t="s">
        <v>1</v>
      </c>
      <c r="G784" t="s">
        <v>8349</v>
      </c>
      <c r="H784" s="123" t="str">
        <f t="shared" si="3"/>
        <v>Capistrano Basin , CA,Lean Burn - Percent of Engines with Control</v>
      </c>
      <c r="I784">
        <v>0.18236189999999999</v>
      </c>
    </row>
    <row r="785" spans="1:9">
      <c r="A785" t="s">
        <v>141</v>
      </c>
      <c r="B785" t="s">
        <v>116</v>
      </c>
      <c r="C785" t="s">
        <v>8350</v>
      </c>
      <c r="D785">
        <v>0.73699999999999999</v>
      </c>
      <c r="E785" t="s">
        <v>510</v>
      </c>
      <c r="F785" t="s">
        <v>1</v>
      </c>
      <c r="G785" t="s">
        <v>8350</v>
      </c>
      <c r="H785" s="123" t="str">
        <f t="shared" si="3"/>
        <v>Capistrano Basin , CA,Lean-burn Lateral Compressors Load Factor</v>
      </c>
      <c r="I785">
        <v>0.73699999999999999</v>
      </c>
    </row>
    <row r="786" spans="1:9">
      <c r="A786" t="s">
        <v>141</v>
      </c>
      <c r="B786" t="s">
        <v>116</v>
      </c>
      <c r="C786" t="s">
        <v>8351</v>
      </c>
      <c r="D786">
        <v>1</v>
      </c>
      <c r="E786" t="s">
        <v>510</v>
      </c>
      <c r="F786" t="s">
        <v>656</v>
      </c>
      <c r="G786" t="s">
        <v>8351</v>
      </c>
      <c r="H786" s="123" t="str">
        <f t="shared" si="3"/>
        <v>Capistrano Basin , CA,Number of 4-Cycled Lateral Compressors</v>
      </c>
      <c r="I786">
        <v>1</v>
      </c>
    </row>
    <row r="787" spans="1:9">
      <c r="A787" t="s">
        <v>141</v>
      </c>
      <c r="B787" t="s">
        <v>116</v>
      </c>
      <c r="C787" t="s">
        <v>8352</v>
      </c>
      <c r="D787">
        <v>35.11</v>
      </c>
      <c r="E787" t="s">
        <v>510</v>
      </c>
      <c r="F787" t="s">
        <v>656</v>
      </c>
      <c r="G787" t="s">
        <v>8353</v>
      </c>
      <c r="H787" s="123" t="str">
        <f t="shared" si="3"/>
        <v>Capistrano Basin , CA,CBM - Number of Well(s) per Engine</v>
      </c>
      <c r="I787">
        <v>35.11</v>
      </c>
    </row>
    <row r="788" spans="1:9">
      <c r="A788" t="s">
        <v>141</v>
      </c>
      <c r="B788" t="s">
        <v>116</v>
      </c>
      <c r="C788" t="s">
        <v>8354</v>
      </c>
      <c r="D788">
        <v>35.11</v>
      </c>
      <c r="E788" t="s">
        <v>510</v>
      </c>
      <c r="F788" t="s">
        <v>656</v>
      </c>
      <c r="G788" t="s">
        <v>8355</v>
      </c>
      <c r="H788" s="123" t="str">
        <f t="shared" si="3"/>
        <v>Capistrano Basin , CA,Gas - Number of Well(s) per Engine</v>
      </c>
      <c r="I788">
        <v>35.11</v>
      </c>
    </row>
    <row r="789" spans="1:9">
      <c r="A789" t="s">
        <v>141</v>
      </c>
      <c r="B789" t="s">
        <v>116</v>
      </c>
      <c r="C789" t="s">
        <v>8356</v>
      </c>
      <c r="D789">
        <v>279.33330000000001</v>
      </c>
      <c r="E789" t="s">
        <v>510</v>
      </c>
      <c r="F789" t="s">
        <v>0</v>
      </c>
      <c r="G789" t="s">
        <v>8357</v>
      </c>
      <c r="H789" s="123" t="str">
        <f t="shared" ref="H789:H852" si="4">E789&amp;","&amp;G789</f>
        <v>Capistrano Basin , CA,Rich Burn - Rated Horsepower (hp/engine)</v>
      </c>
      <c r="I789">
        <v>279.33330000000001</v>
      </c>
    </row>
    <row r="790" spans="1:9">
      <c r="A790" t="s">
        <v>141</v>
      </c>
      <c r="B790" t="s">
        <v>116</v>
      </c>
      <c r="C790" t="s">
        <v>8358</v>
      </c>
      <c r="D790">
        <v>0.20295640000000001</v>
      </c>
      <c r="E790" t="s">
        <v>510</v>
      </c>
      <c r="F790" t="s">
        <v>0</v>
      </c>
      <c r="G790" t="s">
        <v>8359</v>
      </c>
      <c r="H790" s="123" t="str">
        <f t="shared" si="4"/>
        <v>Capistrano Basin , CA,Rich Burn - Percent of Engines with Control</v>
      </c>
      <c r="I790">
        <v>0.20295640000000001</v>
      </c>
    </row>
    <row r="791" spans="1:9">
      <c r="A791" t="s">
        <v>141</v>
      </c>
      <c r="B791" t="s">
        <v>116</v>
      </c>
      <c r="C791" t="s">
        <v>8360</v>
      </c>
      <c r="D791">
        <v>0.98360000000000003</v>
      </c>
      <c r="E791" t="s">
        <v>510</v>
      </c>
      <c r="F791" t="s">
        <v>0</v>
      </c>
      <c r="G791" t="s">
        <v>8360</v>
      </c>
      <c r="H791" s="123" t="str">
        <f t="shared" si="4"/>
        <v>Capistrano Basin , CA,Rich-burn Lateral Compressors Load Factor</v>
      </c>
      <c r="I791">
        <v>0.98360000000000003</v>
      </c>
    </row>
    <row r="792" spans="1:9">
      <c r="A792" t="s">
        <v>175</v>
      </c>
      <c r="B792" t="s">
        <v>118</v>
      </c>
      <c r="C792" t="s">
        <v>8342</v>
      </c>
      <c r="D792">
        <v>1</v>
      </c>
      <c r="E792" t="s">
        <v>511</v>
      </c>
      <c r="F792" t="s">
        <v>656</v>
      </c>
      <c r="G792" t="s">
        <v>8342</v>
      </c>
      <c r="H792" s="123" t="str">
        <f t="shared" si="4"/>
        <v>Central Montana Uplift , MT,Fraction of 50-499 HP  Lateral Compressor Engines</v>
      </c>
      <c r="I792">
        <v>1</v>
      </c>
    </row>
    <row r="793" spans="1:9">
      <c r="A793" t="s">
        <v>175</v>
      </c>
      <c r="B793" t="s">
        <v>118</v>
      </c>
      <c r="C793" t="s">
        <v>8343</v>
      </c>
      <c r="D793">
        <v>0.61125583999999999</v>
      </c>
      <c r="E793" t="s">
        <v>511</v>
      </c>
      <c r="F793" t="s">
        <v>1</v>
      </c>
      <c r="G793" t="s">
        <v>1</v>
      </c>
      <c r="H793" s="123" t="str">
        <f t="shared" si="4"/>
        <v>Central Montana Uplift , MT,Lean Burn</v>
      </c>
      <c r="I793">
        <v>0.61125583999999999</v>
      </c>
    </row>
    <row r="794" spans="1:9">
      <c r="A794" t="s">
        <v>175</v>
      </c>
      <c r="B794" t="s">
        <v>118</v>
      </c>
      <c r="C794" t="s">
        <v>8344</v>
      </c>
      <c r="D794">
        <v>0.38874416000000006</v>
      </c>
      <c r="E794" t="s">
        <v>511</v>
      </c>
      <c r="F794" t="s">
        <v>0</v>
      </c>
      <c r="G794" t="s">
        <v>0</v>
      </c>
      <c r="H794" s="123" t="str">
        <f t="shared" si="4"/>
        <v>Central Montana Uplift , MT,Rich Burn</v>
      </c>
      <c r="I794">
        <v>0.38874416000000006</v>
      </c>
    </row>
    <row r="795" spans="1:9">
      <c r="A795" t="s">
        <v>175</v>
      </c>
      <c r="B795" t="s">
        <v>118</v>
      </c>
      <c r="C795" t="s">
        <v>8345</v>
      </c>
      <c r="D795">
        <v>8558.9631999999983</v>
      </c>
      <c r="E795" t="s">
        <v>511</v>
      </c>
      <c r="F795" t="s">
        <v>656</v>
      </c>
      <c r="G795" t="s">
        <v>2498</v>
      </c>
      <c r="H795" s="123" t="str">
        <f t="shared" si="4"/>
        <v>Central Montana Uplift , MT,Hours of Operation (hours/engine)</v>
      </c>
      <c r="I795">
        <v>8558.9631999999983</v>
      </c>
    </row>
    <row r="796" spans="1:9">
      <c r="A796" t="s">
        <v>175</v>
      </c>
      <c r="B796" t="s">
        <v>118</v>
      </c>
      <c r="C796" t="s">
        <v>8346</v>
      </c>
      <c r="D796">
        <v>558.00823999999989</v>
      </c>
      <c r="E796" t="s">
        <v>511</v>
      </c>
      <c r="F796" t="s">
        <v>1</v>
      </c>
      <c r="G796" t="s">
        <v>8347</v>
      </c>
      <c r="H796" s="123" t="str">
        <f t="shared" si="4"/>
        <v>Central Montana Uplift , MT,Lean Burn - Rated Horsepower (hp/engine)</v>
      </c>
      <c r="I796">
        <v>558.00823999999989</v>
      </c>
    </row>
    <row r="797" spans="1:9">
      <c r="A797" t="s">
        <v>175</v>
      </c>
      <c r="B797" t="s">
        <v>118</v>
      </c>
      <c r="C797" t="s">
        <v>8348</v>
      </c>
      <c r="D797">
        <v>3.6472379999999999E-2</v>
      </c>
      <c r="E797" t="s">
        <v>511</v>
      </c>
      <c r="F797" t="s">
        <v>1</v>
      </c>
      <c r="G797" t="s">
        <v>8349</v>
      </c>
      <c r="H797" s="123" t="str">
        <f t="shared" si="4"/>
        <v>Central Montana Uplift , MT,Lean Burn - Percent of Engines with Control</v>
      </c>
      <c r="I797">
        <v>3.6472379999999999E-2</v>
      </c>
    </row>
    <row r="798" spans="1:9">
      <c r="A798" t="s">
        <v>175</v>
      </c>
      <c r="B798" t="s">
        <v>118</v>
      </c>
      <c r="C798" t="s">
        <v>8350</v>
      </c>
      <c r="D798">
        <v>0.81164424000000002</v>
      </c>
      <c r="E798" t="s">
        <v>511</v>
      </c>
      <c r="F798" t="s">
        <v>1</v>
      </c>
      <c r="G798" t="s">
        <v>8350</v>
      </c>
      <c r="H798" s="123" t="str">
        <f t="shared" si="4"/>
        <v>Central Montana Uplift , MT,Lean-burn Lateral Compressors Load Factor</v>
      </c>
      <c r="I798">
        <v>0.81164424000000002</v>
      </c>
    </row>
    <row r="799" spans="1:9">
      <c r="A799" t="s">
        <v>175</v>
      </c>
      <c r="B799" t="s">
        <v>118</v>
      </c>
      <c r="C799" t="s">
        <v>8351</v>
      </c>
      <c r="D799">
        <v>1</v>
      </c>
      <c r="E799" t="s">
        <v>511</v>
      </c>
      <c r="F799" t="s">
        <v>656</v>
      </c>
      <c r="G799" t="s">
        <v>8351</v>
      </c>
      <c r="H799" s="123" t="str">
        <f t="shared" si="4"/>
        <v>Central Montana Uplift , MT,Number of 4-Cycled Lateral Compressors</v>
      </c>
      <c r="I799">
        <v>1</v>
      </c>
    </row>
    <row r="800" spans="1:9">
      <c r="A800" t="s">
        <v>175</v>
      </c>
      <c r="B800" t="s">
        <v>118</v>
      </c>
      <c r="C800" t="s">
        <v>8352</v>
      </c>
      <c r="D800">
        <v>129.26936000000001</v>
      </c>
      <c r="E800" t="s">
        <v>511</v>
      </c>
      <c r="F800" t="s">
        <v>656</v>
      </c>
      <c r="G800" t="s">
        <v>8353</v>
      </c>
      <c r="H800" s="123" t="str">
        <f t="shared" si="4"/>
        <v>Central Montana Uplift , MT,CBM - Number of Well(s) per Engine</v>
      </c>
      <c r="I800">
        <v>129.26936000000001</v>
      </c>
    </row>
    <row r="801" spans="1:9">
      <c r="A801" t="s">
        <v>175</v>
      </c>
      <c r="B801" t="s">
        <v>118</v>
      </c>
      <c r="C801" t="s">
        <v>8354</v>
      </c>
      <c r="D801">
        <v>129.26936000000001</v>
      </c>
      <c r="E801" t="s">
        <v>511</v>
      </c>
      <c r="F801" t="s">
        <v>656</v>
      </c>
      <c r="G801" t="s">
        <v>8355</v>
      </c>
      <c r="H801" s="123" t="str">
        <f t="shared" si="4"/>
        <v>Central Montana Uplift , MT,Gas - Number of Well(s) per Engine</v>
      </c>
      <c r="I801">
        <v>129.26936000000001</v>
      </c>
    </row>
    <row r="802" spans="1:9">
      <c r="A802" t="s">
        <v>175</v>
      </c>
      <c r="B802" t="s">
        <v>118</v>
      </c>
      <c r="C802" t="s">
        <v>8356</v>
      </c>
      <c r="D802">
        <v>262.10674</v>
      </c>
      <c r="E802" t="s">
        <v>511</v>
      </c>
      <c r="F802" t="s">
        <v>0</v>
      </c>
      <c r="G802" t="s">
        <v>8357</v>
      </c>
      <c r="H802" s="123" t="str">
        <f t="shared" si="4"/>
        <v>Central Montana Uplift , MT,Rich Burn - Rated Horsepower (hp/engine)</v>
      </c>
      <c r="I802">
        <v>262.10674</v>
      </c>
    </row>
    <row r="803" spans="1:9">
      <c r="A803" t="s">
        <v>175</v>
      </c>
      <c r="B803" t="s">
        <v>118</v>
      </c>
      <c r="C803" t="s">
        <v>8358</v>
      </c>
      <c r="D803">
        <v>4.059128E-2</v>
      </c>
      <c r="E803" t="s">
        <v>511</v>
      </c>
      <c r="F803" t="s">
        <v>0</v>
      </c>
      <c r="G803" t="s">
        <v>8359</v>
      </c>
      <c r="H803" s="123" t="str">
        <f t="shared" si="4"/>
        <v>Central Montana Uplift , MT,Rich Burn - Percent of Engines with Control</v>
      </c>
      <c r="I803">
        <v>4.059128E-2</v>
      </c>
    </row>
    <row r="804" spans="1:9">
      <c r="A804" t="s">
        <v>175</v>
      </c>
      <c r="B804" t="s">
        <v>118</v>
      </c>
      <c r="C804" t="s">
        <v>8360</v>
      </c>
      <c r="D804">
        <v>0.86096424000000005</v>
      </c>
      <c r="E804" t="s">
        <v>511</v>
      </c>
      <c r="F804" t="s">
        <v>0</v>
      </c>
      <c r="G804" t="s">
        <v>8360</v>
      </c>
      <c r="H804" s="123" t="str">
        <f t="shared" si="4"/>
        <v>Central Montana Uplift , MT,Rich-burn Lateral Compressors Load Factor</v>
      </c>
      <c r="I804">
        <v>0.86096424000000005</v>
      </c>
    </row>
    <row r="805" spans="1:9">
      <c r="A805" t="s">
        <v>633</v>
      </c>
      <c r="B805" t="s">
        <v>117</v>
      </c>
      <c r="C805" t="s">
        <v>8342</v>
      </c>
      <c r="D805">
        <v>1</v>
      </c>
      <c r="E805" t="s">
        <v>513</v>
      </c>
      <c r="F805" t="s">
        <v>656</v>
      </c>
      <c r="G805" t="s">
        <v>8342</v>
      </c>
      <c r="H805" s="123" t="str">
        <f t="shared" si="4"/>
        <v>Central Western Overthrust , ID,Fraction of 50-499 HP  Lateral Compressor Engines</v>
      </c>
      <c r="I805">
        <v>1</v>
      </c>
    </row>
    <row r="806" spans="1:9">
      <c r="A806" t="s">
        <v>633</v>
      </c>
      <c r="B806" t="s">
        <v>117</v>
      </c>
      <c r="C806" t="s">
        <v>8343</v>
      </c>
      <c r="D806">
        <v>0.19999999999999998</v>
      </c>
      <c r="E806" t="s">
        <v>513</v>
      </c>
      <c r="F806" t="s">
        <v>1</v>
      </c>
      <c r="G806" t="s">
        <v>1</v>
      </c>
      <c r="H806" s="123" t="str">
        <f t="shared" si="4"/>
        <v>Central Western Overthrust , ID,Lean Burn</v>
      </c>
      <c r="I806">
        <v>0.19999999999999998</v>
      </c>
    </row>
    <row r="807" spans="1:9">
      <c r="A807" t="s">
        <v>633</v>
      </c>
      <c r="B807" t="s">
        <v>117</v>
      </c>
      <c r="C807" t="s">
        <v>8344</v>
      </c>
      <c r="D807">
        <v>0.79999999999999993</v>
      </c>
      <c r="E807" t="s">
        <v>513</v>
      </c>
      <c r="F807" t="s">
        <v>0</v>
      </c>
      <c r="G807" t="s">
        <v>0</v>
      </c>
      <c r="H807" s="123" t="str">
        <f t="shared" si="4"/>
        <v>Central Western Overthrust , ID,Rich Burn</v>
      </c>
      <c r="I807">
        <v>0.79999999999999993</v>
      </c>
    </row>
    <row r="808" spans="1:9">
      <c r="A808" t="s">
        <v>633</v>
      </c>
      <c r="B808" t="s">
        <v>117</v>
      </c>
      <c r="C808" t="s">
        <v>8345</v>
      </c>
      <c r="D808">
        <v>8760</v>
      </c>
      <c r="E808" t="s">
        <v>513</v>
      </c>
      <c r="F808" t="s">
        <v>656</v>
      </c>
      <c r="G808" t="s">
        <v>2498</v>
      </c>
      <c r="H808" s="123" t="str">
        <f t="shared" si="4"/>
        <v>Central Western Overthrust , ID,Hours of Operation (hours/engine)</v>
      </c>
      <c r="I808">
        <v>8760</v>
      </c>
    </row>
    <row r="809" spans="1:9">
      <c r="A809" t="s">
        <v>633</v>
      </c>
      <c r="B809" t="s">
        <v>117</v>
      </c>
      <c r="C809" t="s">
        <v>8346</v>
      </c>
      <c r="D809">
        <v>235.5</v>
      </c>
      <c r="E809" t="s">
        <v>513</v>
      </c>
      <c r="F809" t="s">
        <v>1</v>
      </c>
      <c r="G809" t="s">
        <v>8347</v>
      </c>
      <c r="H809" s="123" t="str">
        <f t="shared" si="4"/>
        <v>Central Western Overthrust , ID,Lean Burn - Rated Horsepower (hp/engine)</v>
      </c>
      <c r="I809">
        <v>235.5</v>
      </c>
    </row>
    <row r="810" spans="1:9">
      <c r="A810" t="s">
        <v>633</v>
      </c>
      <c r="B810" t="s">
        <v>117</v>
      </c>
      <c r="C810" t="s">
        <v>8348</v>
      </c>
      <c r="D810">
        <v>0.18236190000000002</v>
      </c>
      <c r="E810" t="s">
        <v>513</v>
      </c>
      <c r="F810" t="s">
        <v>1</v>
      </c>
      <c r="G810" t="s">
        <v>8349</v>
      </c>
      <c r="H810" s="123" t="str">
        <f t="shared" si="4"/>
        <v>Central Western Overthrust , ID,Lean Burn - Percent of Engines with Control</v>
      </c>
      <c r="I810">
        <v>0.18236190000000002</v>
      </c>
    </row>
    <row r="811" spans="1:9">
      <c r="A811" t="s">
        <v>633</v>
      </c>
      <c r="B811" t="s">
        <v>117</v>
      </c>
      <c r="C811" t="s">
        <v>8350</v>
      </c>
      <c r="D811">
        <v>0.73699999999999999</v>
      </c>
      <c r="E811" t="s">
        <v>513</v>
      </c>
      <c r="F811" t="s">
        <v>1</v>
      </c>
      <c r="G811" t="s">
        <v>8350</v>
      </c>
      <c r="H811" s="123" t="str">
        <f t="shared" si="4"/>
        <v>Central Western Overthrust , ID,Lean-burn Lateral Compressors Load Factor</v>
      </c>
      <c r="I811">
        <v>0.73699999999999999</v>
      </c>
    </row>
    <row r="812" spans="1:9">
      <c r="A812" t="s">
        <v>633</v>
      </c>
      <c r="B812" t="s">
        <v>117</v>
      </c>
      <c r="C812" t="s">
        <v>8351</v>
      </c>
      <c r="D812">
        <v>1</v>
      </c>
      <c r="E812" t="s">
        <v>513</v>
      </c>
      <c r="F812" t="s">
        <v>656</v>
      </c>
      <c r="G812" t="s">
        <v>8351</v>
      </c>
      <c r="H812" s="123" t="str">
        <f t="shared" si="4"/>
        <v>Central Western Overthrust , ID,Number of 4-Cycled Lateral Compressors</v>
      </c>
      <c r="I812">
        <v>1</v>
      </c>
    </row>
    <row r="813" spans="1:9">
      <c r="A813" t="s">
        <v>633</v>
      </c>
      <c r="B813" t="s">
        <v>117</v>
      </c>
      <c r="C813" t="s">
        <v>8352</v>
      </c>
      <c r="D813">
        <v>35.110000000000007</v>
      </c>
      <c r="E813" t="s">
        <v>513</v>
      </c>
      <c r="F813" t="s">
        <v>656</v>
      </c>
      <c r="G813" t="s">
        <v>8353</v>
      </c>
      <c r="H813" s="123" t="str">
        <f t="shared" si="4"/>
        <v>Central Western Overthrust , ID,CBM - Number of Well(s) per Engine</v>
      </c>
      <c r="I813">
        <v>35.110000000000007</v>
      </c>
    </row>
    <row r="814" spans="1:9">
      <c r="A814" t="s">
        <v>633</v>
      </c>
      <c r="B814" t="s">
        <v>117</v>
      </c>
      <c r="C814" t="s">
        <v>8354</v>
      </c>
      <c r="D814">
        <v>35.110000000000007</v>
      </c>
      <c r="E814" t="s">
        <v>513</v>
      </c>
      <c r="F814" t="s">
        <v>656</v>
      </c>
      <c r="G814" t="s">
        <v>8355</v>
      </c>
      <c r="H814" s="123" t="str">
        <f t="shared" si="4"/>
        <v>Central Western Overthrust , ID,Gas - Number of Well(s) per Engine</v>
      </c>
      <c r="I814">
        <v>35.110000000000007</v>
      </c>
    </row>
    <row r="815" spans="1:9">
      <c r="A815" t="s">
        <v>633</v>
      </c>
      <c r="B815" t="s">
        <v>117</v>
      </c>
      <c r="C815" t="s">
        <v>8356</v>
      </c>
      <c r="D815">
        <v>279.33330000000001</v>
      </c>
      <c r="E815" t="s">
        <v>513</v>
      </c>
      <c r="F815" t="s">
        <v>0</v>
      </c>
      <c r="G815" t="s">
        <v>8357</v>
      </c>
      <c r="H815" s="123" t="str">
        <f t="shared" si="4"/>
        <v>Central Western Overthrust , ID,Rich Burn - Rated Horsepower (hp/engine)</v>
      </c>
      <c r="I815">
        <v>279.33330000000001</v>
      </c>
    </row>
    <row r="816" spans="1:9">
      <c r="A816" t="s">
        <v>633</v>
      </c>
      <c r="B816" t="s">
        <v>117</v>
      </c>
      <c r="C816" t="s">
        <v>8358</v>
      </c>
      <c r="D816">
        <v>0.20295639999999998</v>
      </c>
      <c r="E816" t="s">
        <v>513</v>
      </c>
      <c r="F816" t="s">
        <v>0</v>
      </c>
      <c r="G816" t="s">
        <v>8359</v>
      </c>
      <c r="H816" s="123" t="str">
        <f t="shared" si="4"/>
        <v>Central Western Overthrust , ID,Rich Burn - Percent of Engines with Control</v>
      </c>
      <c r="I816">
        <v>0.20295639999999998</v>
      </c>
    </row>
    <row r="817" spans="1:9">
      <c r="A817" t="s">
        <v>633</v>
      </c>
      <c r="B817" t="s">
        <v>117</v>
      </c>
      <c r="C817" t="s">
        <v>8360</v>
      </c>
      <c r="D817">
        <v>0.98360000000000003</v>
      </c>
      <c r="E817" t="s">
        <v>513</v>
      </c>
      <c r="F817" t="s">
        <v>0</v>
      </c>
      <c r="G817" t="s">
        <v>8360</v>
      </c>
      <c r="H817" s="123" t="str">
        <f t="shared" si="4"/>
        <v>Central Western Overthrust , ID,Rich-burn Lateral Compressors Load Factor</v>
      </c>
      <c r="I817">
        <v>0.98360000000000003</v>
      </c>
    </row>
    <row r="818" spans="1:9">
      <c r="A818" t="s">
        <v>633</v>
      </c>
      <c r="B818" t="s">
        <v>124</v>
      </c>
      <c r="C818" t="s">
        <v>8342</v>
      </c>
      <c r="D818">
        <v>1</v>
      </c>
      <c r="E818" t="s">
        <v>515</v>
      </c>
      <c r="F818" t="s">
        <v>656</v>
      </c>
      <c r="G818" t="s">
        <v>8342</v>
      </c>
      <c r="H818" s="123" t="str">
        <f t="shared" si="4"/>
        <v>Central Western Overthrust , UT,Fraction of 50-499 HP  Lateral Compressor Engines</v>
      </c>
      <c r="I818">
        <v>1</v>
      </c>
    </row>
    <row r="819" spans="1:9">
      <c r="A819" t="s">
        <v>633</v>
      </c>
      <c r="B819" t="s">
        <v>124</v>
      </c>
      <c r="C819" t="s">
        <v>8343</v>
      </c>
      <c r="D819">
        <v>0.20000000000000004</v>
      </c>
      <c r="E819" t="s">
        <v>515</v>
      </c>
      <c r="F819" t="s">
        <v>1</v>
      </c>
      <c r="G819" t="s">
        <v>1</v>
      </c>
      <c r="H819" s="123" t="str">
        <f t="shared" si="4"/>
        <v>Central Western Overthrust , UT,Lean Burn</v>
      </c>
      <c r="I819">
        <v>0.20000000000000004</v>
      </c>
    </row>
    <row r="820" spans="1:9">
      <c r="A820" t="s">
        <v>633</v>
      </c>
      <c r="B820" t="s">
        <v>124</v>
      </c>
      <c r="C820" t="s">
        <v>8344</v>
      </c>
      <c r="D820">
        <v>0.80000000000000016</v>
      </c>
      <c r="E820" t="s">
        <v>515</v>
      </c>
      <c r="F820" t="s">
        <v>0</v>
      </c>
      <c r="G820" t="s">
        <v>0</v>
      </c>
      <c r="H820" s="123" t="str">
        <f t="shared" si="4"/>
        <v>Central Western Overthrust , UT,Rich Burn</v>
      </c>
      <c r="I820">
        <v>0.80000000000000016</v>
      </c>
    </row>
    <row r="821" spans="1:9">
      <c r="A821" t="s">
        <v>633</v>
      </c>
      <c r="B821" t="s">
        <v>124</v>
      </c>
      <c r="C821" t="s">
        <v>8345</v>
      </c>
      <c r="D821">
        <v>8760</v>
      </c>
      <c r="E821" t="s">
        <v>515</v>
      </c>
      <c r="F821" t="s">
        <v>656</v>
      </c>
      <c r="G821" t="s">
        <v>2498</v>
      </c>
      <c r="H821" s="123" t="str">
        <f t="shared" si="4"/>
        <v>Central Western Overthrust , UT,Hours of Operation (hours/engine)</v>
      </c>
      <c r="I821">
        <v>8760</v>
      </c>
    </row>
    <row r="822" spans="1:9">
      <c r="A822" t="s">
        <v>633</v>
      </c>
      <c r="B822" t="s">
        <v>124</v>
      </c>
      <c r="C822" t="s">
        <v>8346</v>
      </c>
      <c r="D822">
        <v>235.5</v>
      </c>
      <c r="E822" t="s">
        <v>515</v>
      </c>
      <c r="F822" t="s">
        <v>1</v>
      </c>
      <c r="G822" t="s">
        <v>8347</v>
      </c>
      <c r="H822" s="123" t="str">
        <f t="shared" si="4"/>
        <v>Central Western Overthrust , UT,Lean Burn - Rated Horsepower (hp/engine)</v>
      </c>
      <c r="I822">
        <v>235.5</v>
      </c>
    </row>
    <row r="823" spans="1:9">
      <c r="A823" t="s">
        <v>633</v>
      </c>
      <c r="B823" t="s">
        <v>124</v>
      </c>
      <c r="C823" t="s">
        <v>8348</v>
      </c>
      <c r="D823">
        <v>0.18236189999999999</v>
      </c>
      <c r="E823" t="s">
        <v>515</v>
      </c>
      <c r="F823" t="s">
        <v>1</v>
      </c>
      <c r="G823" t="s">
        <v>8349</v>
      </c>
      <c r="H823" s="123" t="str">
        <f t="shared" si="4"/>
        <v>Central Western Overthrust , UT,Lean Burn - Percent of Engines with Control</v>
      </c>
      <c r="I823">
        <v>0.18236189999999999</v>
      </c>
    </row>
    <row r="824" spans="1:9">
      <c r="A824" t="s">
        <v>633</v>
      </c>
      <c r="B824" t="s">
        <v>124</v>
      </c>
      <c r="C824" t="s">
        <v>8350</v>
      </c>
      <c r="D824">
        <v>0.73699999999999999</v>
      </c>
      <c r="E824" t="s">
        <v>515</v>
      </c>
      <c r="F824" t="s">
        <v>1</v>
      </c>
      <c r="G824" t="s">
        <v>8350</v>
      </c>
      <c r="H824" s="123" t="str">
        <f t="shared" si="4"/>
        <v>Central Western Overthrust , UT,Lean-burn Lateral Compressors Load Factor</v>
      </c>
      <c r="I824">
        <v>0.73699999999999999</v>
      </c>
    </row>
    <row r="825" spans="1:9">
      <c r="A825" t="s">
        <v>633</v>
      </c>
      <c r="B825" t="s">
        <v>124</v>
      </c>
      <c r="C825" t="s">
        <v>8351</v>
      </c>
      <c r="D825">
        <v>1</v>
      </c>
      <c r="E825" t="s">
        <v>515</v>
      </c>
      <c r="F825" t="s">
        <v>656</v>
      </c>
      <c r="G825" t="s">
        <v>8351</v>
      </c>
      <c r="H825" s="123" t="str">
        <f t="shared" si="4"/>
        <v>Central Western Overthrust , UT,Number of 4-Cycled Lateral Compressors</v>
      </c>
      <c r="I825">
        <v>1</v>
      </c>
    </row>
    <row r="826" spans="1:9">
      <c r="A826" t="s">
        <v>633</v>
      </c>
      <c r="B826" t="s">
        <v>124</v>
      </c>
      <c r="C826" t="s">
        <v>8352</v>
      </c>
      <c r="D826">
        <v>35.11</v>
      </c>
      <c r="E826" t="s">
        <v>515</v>
      </c>
      <c r="F826" t="s">
        <v>656</v>
      </c>
      <c r="G826" t="s">
        <v>8353</v>
      </c>
      <c r="H826" s="123" t="str">
        <f t="shared" si="4"/>
        <v>Central Western Overthrust , UT,CBM - Number of Well(s) per Engine</v>
      </c>
      <c r="I826">
        <v>35.11</v>
      </c>
    </row>
    <row r="827" spans="1:9">
      <c r="A827" t="s">
        <v>633</v>
      </c>
      <c r="B827" t="s">
        <v>124</v>
      </c>
      <c r="C827" t="s">
        <v>8354</v>
      </c>
      <c r="D827">
        <v>35.11</v>
      </c>
      <c r="E827" t="s">
        <v>515</v>
      </c>
      <c r="F827" t="s">
        <v>656</v>
      </c>
      <c r="G827" t="s">
        <v>8355</v>
      </c>
      <c r="H827" s="123" t="str">
        <f t="shared" si="4"/>
        <v>Central Western Overthrust , UT,Gas - Number of Well(s) per Engine</v>
      </c>
      <c r="I827">
        <v>35.11</v>
      </c>
    </row>
    <row r="828" spans="1:9">
      <c r="A828" t="s">
        <v>633</v>
      </c>
      <c r="B828" t="s">
        <v>124</v>
      </c>
      <c r="C828" t="s">
        <v>8356</v>
      </c>
      <c r="D828">
        <v>279.33330000000001</v>
      </c>
      <c r="E828" t="s">
        <v>515</v>
      </c>
      <c r="F828" t="s">
        <v>0</v>
      </c>
      <c r="G828" t="s">
        <v>8357</v>
      </c>
      <c r="H828" s="123" t="str">
        <f t="shared" si="4"/>
        <v>Central Western Overthrust , UT,Rich Burn - Rated Horsepower (hp/engine)</v>
      </c>
      <c r="I828">
        <v>279.33330000000001</v>
      </c>
    </row>
    <row r="829" spans="1:9">
      <c r="A829" t="s">
        <v>633</v>
      </c>
      <c r="B829" t="s">
        <v>124</v>
      </c>
      <c r="C829" t="s">
        <v>8358</v>
      </c>
      <c r="D829">
        <v>0.20295640000000001</v>
      </c>
      <c r="E829" t="s">
        <v>515</v>
      </c>
      <c r="F829" t="s">
        <v>0</v>
      </c>
      <c r="G829" t="s">
        <v>8359</v>
      </c>
      <c r="H829" s="123" t="str">
        <f t="shared" si="4"/>
        <v>Central Western Overthrust , UT,Rich Burn - Percent of Engines with Control</v>
      </c>
      <c r="I829">
        <v>0.20295640000000001</v>
      </c>
    </row>
    <row r="830" spans="1:9">
      <c r="A830" t="s">
        <v>633</v>
      </c>
      <c r="B830" t="s">
        <v>124</v>
      </c>
      <c r="C830" t="s">
        <v>8360</v>
      </c>
      <c r="D830">
        <v>0.98360000000000003</v>
      </c>
      <c r="E830" t="s">
        <v>515</v>
      </c>
      <c r="F830" t="s">
        <v>0</v>
      </c>
      <c r="G830" t="s">
        <v>8360</v>
      </c>
      <c r="H830" s="123" t="str">
        <f t="shared" si="4"/>
        <v>Central Western Overthrust , UT,Rich-burn Lateral Compressors Load Factor</v>
      </c>
      <c r="I830">
        <v>0.98360000000000003</v>
      </c>
    </row>
    <row r="831" spans="1:9">
      <c r="A831" t="s">
        <v>633</v>
      </c>
      <c r="B831" t="s">
        <v>126</v>
      </c>
      <c r="C831" t="s">
        <v>8342</v>
      </c>
      <c r="D831">
        <v>1</v>
      </c>
      <c r="E831" t="s">
        <v>2584</v>
      </c>
      <c r="F831" t="s">
        <v>656</v>
      </c>
      <c r="G831" t="s">
        <v>8342</v>
      </c>
      <c r="H831" s="123" t="str">
        <f t="shared" si="4"/>
        <v>Central Western Overthrust , WY,Fraction of 50-499 HP  Lateral Compressor Engines</v>
      </c>
      <c r="I831">
        <v>1</v>
      </c>
    </row>
    <row r="832" spans="1:9">
      <c r="A832" t="s">
        <v>633</v>
      </c>
      <c r="B832" t="s">
        <v>126</v>
      </c>
      <c r="C832" t="s">
        <v>8343</v>
      </c>
      <c r="D832">
        <v>0.2</v>
      </c>
      <c r="E832" t="s">
        <v>2584</v>
      </c>
      <c r="F832" t="s">
        <v>1</v>
      </c>
      <c r="G832" t="s">
        <v>1</v>
      </c>
      <c r="H832" s="123" t="str">
        <f t="shared" si="4"/>
        <v>Central Western Overthrust , WY,Lean Burn</v>
      </c>
      <c r="I832">
        <v>0.2</v>
      </c>
    </row>
    <row r="833" spans="1:9">
      <c r="A833" t="s">
        <v>633</v>
      </c>
      <c r="B833" t="s">
        <v>126</v>
      </c>
      <c r="C833" t="s">
        <v>8344</v>
      </c>
      <c r="D833">
        <v>0.8</v>
      </c>
      <c r="E833" t="s">
        <v>2584</v>
      </c>
      <c r="F833" t="s">
        <v>0</v>
      </c>
      <c r="G833" t="s">
        <v>0</v>
      </c>
      <c r="H833" s="123" t="str">
        <f t="shared" si="4"/>
        <v>Central Western Overthrust , WY,Rich Burn</v>
      </c>
      <c r="I833">
        <v>0.8</v>
      </c>
    </row>
    <row r="834" spans="1:9">
      <c r="A834" t="s">
        <v>633</v>
      </c>
      <c r="B834" t="s">
        <v>126</v>
      </c>
      <c r="C834" t="s">
        <v>8345</v>
      </c>
      <c r="D834">
        <v>8760</v>
      </c>
      <c r="E834" t="s">
        <v>2584</v>
      </c>
      <c r="F834" t="s">
        <v>656</v>
      </c>
      <c r="G834" t="s">
        <v>2498</v>
      </c>
      <c r="H834" s="123" t="str">
        <f t="shared" si="4"/>
        <v>Central Western Overthrust , WY,Hours of Operation (hours/engine)</v>
      </c>
      <c r="I834">
        <v>8760</v>
      </c>
    </row>
    <row r="835" spans="1:9">
      <c r="A835" t="s">
        <v>633</v>
      </c>
      <c r="B835" t="s">
        <v>126</v>
      </c>
      <c r="C835" t="s">
        <v>8346</v>
      </c>
      <c r="D835">
        <v>235.5</v>
      </c>
      <c r="E835" t="s">
        <v>2584</v>
      </c>
      <c r="F835" t="s">
        <v>1</v>
      </c>
      <c r="G835" t="s">
        <v>8347</v>
      </c>
      <c r="H835" s="123" t="str">
        <f t="shared" si="4"/>
        <v>Central Western Overthrust , WY,Lean Burn - Rated Horsepower (hp/engine)</v>
      </c>
      <c r="I835">
        <v>235.5</v>
      </c>
    </row>
    <row r="836" spans="1:9">
      <c r="A836" t="s">
        <v>633</v>
      </c>
      <c r="B836" t="s">
        <v>126</v>
      </c>
      <c r="C836" t="s">
        <v>8348</v>
      </c>
      <c r="D836">
        <v>0.18236189999999999</v>
      </c>
      <c r="E836" t="s">
        <v>2584</v>
      </c>
      <c r="F836" t="s">
        <v>1</v>
      </c>
      <c r="G836" t="s">
        <v>8349</v>
      </c>
      <c r="H836" s="123" t="str">
        <f t="shared" si="4"/>
        <v>Central Western Overthrust , WY,Lean Burn - Percent of Engines with Control</v>
      </c>
      <c r="I836">
        <v>0.18236189999999999</v>
      </c>
    </row>
    <row r="837" spans="1:9">
      <c r="A837" t="s">
        <v>633</v>
      </c>
      <c r="B837" t="s">
        <v>126</v>
      </c>
      <c r="C837" t="s">
        <v>8350</v>
      </c>
      <c r="D837">
        <v>0.73699999999999999</v>
      </c>
      <c r="E837" t="s">
        <v>2584</v>
      </c>
      <c r="F837" t="s">
        <v>1</v>
      </c>
      <c r="G837" t="s">
        <v>8350</v>
      </c>
      <c r="H837" s="123" t="str">
        <f t="shared" si="4"/>
        <v>Central Western Overthrust , WY,Lean-burn Lateral Compressors Load Factor</v>
      </c>
      <c r="I837">
        <v>0.73699999999999999</v>
      </c>
    </row>
    <row r="838" spans="1:9">
      <c r="A838" t="s">
        <v>633</v>
      </c>
      <c r="B838" t="s">
        <v>126</v>
      </c>
      <c r="C838" t="s">
        <v>8351</v>
      </c>
      <c r="D838">
        <v>1</v>
      </c>
      <c r="E838" t="s">
        <v>2584</v>
      </c>
      <c r="F838" t="s">
        <v>656</v>
      </c>
      <c r="G838" t="s">
        <v>8351</v>
      </c>
      <c r="H838" s="123" t="str">
        <f t="shared" si="4"/>
        <v>Central Western Overthrust , WY,Number of 4-Cycled Lateral Compressors</v>
      </c>
      <c r="I838">
        <v>1</v>
      </c>
    </row>
    <row r="839" spans="1:9">
      <c r="A839" t="s">
        <v>633</v>
      </c>
      <c r="B839" t="s">
        <v>126</v>
      </c>
      <c r="C839" t="s">
        <v>8352</v>
      </c>
      <c r="D839">
        <v>35.11</v>
      </c>
      <c r="E839" t="s">
        <v>2584</v>
      </c>
      <c r="F839" t="s">
        <v>656</v>
      </c>
      <c r="G839" t="s">
        <v>8353</v>
      </c>
      <c r="H839" s="123" t="str">
        <f t="shared" si="4"/>
        <v>Central Western Overthrust , WY,CBM - Number of Well(s) per Engine</v>
      </c>
      <c r="I839">
        <v>35.11</v>
      </c>
    </row>
    <row r="840" spans="1:9">
      <c r="A840" t="s">
        <v>633</v>
      </c>
      <c r="B840" t="s">
        <v>126</v>
      </c>
      <c r="C840" t="s">
        <v>8354</v>
      </c>
      <c r="D840">
        <v>35.11</v>
      </c>
      <c r="E840" t="s">
        <v>2584</v>
      </c>
      <c r="F840" t="s">
        <v>656</v>
      </c>
      <c r="G840" t="s">
        <v>8355</v>
      </c>
      <c r="H840" s="123" t="str">
        <f t="shared" si="4"/>
        <v>Central Western Overthrust , WY,Gas - Number of Well(s) per Engine</v>
      </c>
      <c r="I840">
        <v>35.11</v>
      </c>
    </row>
    <row r="841" spans="1:9">
      <c r="A841" t="s">
        <v>633</v>
      </c>
      <c r="B841" t="s">
        <v>126</v>
      </c>
      <c r="C841" t="s">
        <v>8356</v>
      </c>
      <c r="D841">
        <v>279.33330000000001</v>
      </c>
      <c r="E841" t="s">
        <v>2584</v>
      </c>
      <c r="F841" t="s">
        <v>0</v>
      </c>
      <c r="G841" t="s">
        <v>8357</v>
      </c>
      <c r="H841" s="123" t="str">
        <f t="shared" si="4"/>
        <v>Central Western Overthrust , WY,Rich Burn - Rated Horsepower (hp/engine)</v>
      </c>
      <c r="I841">
        <v>279.33330000000001</v>
      </c>
    </row>
    <row r="842" spans="1:9">
      <c r="A842" t="s">
        <v>633</v>
      </c>
      <c r="B842" t="s">
        <v>126</v>
      </c>
      <c r="C842" t="s">
        <v>8358</v>
      </c>
      <c r="D842">
        <v>0.20295640000000001</v>
      </c>
      <c r="E842" t="s">
        <v>2584</v>
      </c>
      <c r="F842" t="s">
        <v>0</v>
      </c>
      <c r="G842" t="s">
        <v>8359</v>
      </c>
      <c r="H842" s="123" t="str">
        <f t="shared" si="4"/>
        <v>Central Western Overthrust , WY,Rich Burn - Percent of Engines with Control</v>
      </c>
      <c r="I842">
        <v>0.20295640000000001</v>
      </c>
    </row>
    <row r="843" spans="1:9">
      <c r="A843" t="s">
        <v>633</v>
      </c>
      <c r="B843" t="s">
        <v>126</v>
      </c>
      <c r="C843" t="s">
        <v>8360</v>
      </c>
      <c r="D843">
        <v>0.98360000000000003</v>
      </c>
      <c r="E843" t="s">
        <v>2584</v>
      </c>
      <c r="F843" t="s">
        <v>0</v>
      </c>
      <c r="G843" t="s">
        <v>8360</v>
      </c>
      <c r="H843" s="123" t="str">
        <f t="shared" si="4"/>
        <v>Central Western Overthrust , WY,Rich-burn Lateral Compressors Load Factor</v>
      </c>
      <c r="I843">
        <v>0.98360000000000003</v>
      </c>
    </row>
    <row r="844" spans="1:9">
      <c r="A844" t="s">
        <v>188</v>
      </c>
      <c r="B844" t="s">
        <v>123</v>
      </c>
      <c r="C844" t="s">
        <v>8342</v>
      </c>
      <c r="D844">
        <v>1</v>
      </c>
      <c r="E844" t="s">
        <v>516</v>
      </c>
      <c r="F844" t="s">
        <v>656</v>
      </c>
      <c r="G844" t="s">
        <v>8342</v>
      </c>
      <c r="H844" s="123" t="str">
        <f t="shared" si="4"/>
        <v>Chadron Arch , SD,Fraction of 50-499 HP  Lateral Compressor Engines</v>
      </c>
      <c r="I844">
        <v>1</v>
      </c>
    </row>
    <row r="845" spans="1:9">
      <c r="A845" t="s">
        <v>188</v>
      </c>
      <c r="B845" t="s">
        <v>123</v>
      </c>
      <c r="C845" t="s">
        <v>8343</v>
      </c>
      <c r="D845">
        <v>0.23</v>
      </c>
      <c r="E845" t="s">
        <v>516</v>
      </c>
      <c r="F845" t="s">
        <v>1</v>
      </c>
      <c r="G845" t="s">
        <v>1</v>
      </c>
      <c r="H845" s="123" t="str">
        <f t="shared" si="4"/>
        <v>Chadron Arch , SD,Lean Burn</v>
      </c>
      <c r="I845">
        <v>0.23</v>
      </c>
    </row>
    <row r="846" spans="1:9">
      <c r="A846" t="s">
        <v>188</v>
      </c>
      <c r="B846" t="s">
        <v>123</v>
      </c>
      <c r="C846" t="s">
        <v>8344</v>
      </c>
      <c r="D846">
        <v>0.77</v>
      </c>
      <c r="E846" t="s">
        <v>516</v>
      </c>
      <c r="F846" t="s">
        <v>0</v>
      </c>
      <c r="G846" t="s">
        <v>0</v>
      </c>
      <c r="H846" s="123" t="str">
        <f t="shared" si="4"/>
        <v>Chadron Arch , SD,Rich Burn</v>
      </c>
      <c r="I846">
        <v>0.77</v>
      </c>
    </row>
    <row r="847" spans="1:9">
      <c r="A847" t="s">
        <v>188</v>
      </c>
      <c r="B847" t="s">
        <v>123</v>
      </c>
      <c r="C847" t="s">
        <v>8345</v>
      </c>
      <c r="D847">
        <v>8760</v>
      </c>
      <c r="E847" t="s">
        <v>516</v>
      </c>
      <c r="F847" t="s">
        <v>656</v>
      </c>
      <c r="G847" t="s">
        <v>2498</v>
      </c>
      <c r="H847" s="123" t="str">
        <f t="shared" si="4"/>
        <v>Chadron Arch , SD,Hours of Operation (hours/engine)</v>
      </c>
      <c r="I847">
        <v>8760</v>
      </c>
    </row>
    <row r="848" spans="1:9">
      <c r="A848" t="s">
        <v>188</v>
      </c>
      <c r="B848" t="s">
        <v>123</v>
      </c>
      <c r="C848" t="s">
        <v>8346</v>
      </c>
      <c r="D848">
        <v>400</v>
      </c>
      <c r="E848" t="s">
        <v>516</v>
      </c>
      <c r="F848" t="s">
        <v>1</v>
      </c>
      <c r="G848" t="s">
        <v>8347</v>
      </c>
      <c r="H848" s="123" t="str">
        <f t="shared" si="4"/>
        <v>Chadron Arch , SD,Lean Burn - Rated Horsepower (hp/engine)</v>
      </c>
      <c r="I848">
        <v>400</v>
      </c>
    </row>
    <row r="849" spans="1:9">
      <c r="A849" t="s">
        <v>188</v>
      </c>
      <c r="B849" t="s">
        <v>123</v>
      </c>
      <c r="C849" t="s">
        <v>8348</v>
      </c>
      <c r="D849">
        <v>0</v>
      </c>
      <c r="E849" t="s">
        <v>516</v>
      </c>
      <c r="F849" t="s">
        <v>1</v>
      </c>
      <c r="G849" t="s">
        <v>8349</v>
      </c>
      <c r="H849" s="123" t="str">
        <f t="shared" si="4"/>
        <v>Chadron Arch , SD,Lean Burn - Percent of Engines with Control</v>
      </c>
      <c r="I849">
        <v>0</v>
      </c>
    </row>
    <row r="850" spans="1:9">
      <c r="A850" t="s">
        <v>188</v>
      </c>
      <c r="B850" t="s">
        <v>123</v>
      </c>
      <c r="C850" t="s">
        <v>8350</v>
      </c>
      <c r="D850">
        <v>0.73699999999999999</v>
      </c>
      <c r="E850" t="s">
        <v>516</v>
      </c>
      <c r="F850" t="s">
        <v>1</v>
      </c>
      <c r="G850" t="s">
        <v>8350</v>
      </c>
      <c r="H850" s="123" t="str">
        <f t="shared" si="4"/>
        <v>Chadron Arch , SD,Lean-burn Lateral Compressors Load Factor</v>
      </c>
      <c r="I850">
        <v>0.73699999999999999</v>
      </c>
    </row>
    <row r="851" spans="1:9">
      <c r="A851" t="s">
        <v>188</v>
      </c>
      <c r="B851" t="s">
        <v>123</v>
      </c>
      <c r="C851" t="s">
        <v>8351</v>
      </c>
      <c r="D851">
        <v>1</v>
      </c>
      <c r="E851" t="s">
        <v>516</v>
      </c>
      <c r="F851" t="s">
        <v>656</v>
      </c>
      <c r="G851" t="s">
        <v>8351</v>
      </c>
      <c r="H851" s="123" t="str">
        <f t="shared" si="4"/>
        <v>Chadron Arch , SD,Number of 4-Cycled Lateral Compressors</v>
      </c>
      <c r="I851">
        <v>1</v>
      </c>
    </row>
    <row r="852" spans="1:9">
      <c r="A852" t="s">
        <v>188</v>
      </c>
      <c r="B852" t="s">
        <v>123</v>
      </c>
      <c r="C852" t="s">
        <v>8352</v>
      </c>
      <c r="D852">
        <v>41.33</v>
      </c>
      <c r="E852" t="s">
        <v>516</v>
      </c>
      <c r="F852" t="s">
        <v>656</v>
      </c>
      <c r="G852" t="s">
        <v>8353</v>
      </c>
      <c r="H852" s="123" t="str">
        <f t="shared" si="4"/>
        <v>Chadron Arch , SD,CBM - Number of Well(s) per Engine</v>
      </c>
      <c r="I852">
        <v>41.33</v>
      </c>
    </row>
    <row r="853" spans="1:9">
      <c r="A853" t="s">
        <v>188</v>
      </c>
      <c r="B853" t="s">
        <v>123</v>
      </c>
      <c r="C853" t="s">
        <v>8354</v>
      </c>
      <c r="D853">
        <v>41.33</v>
      </c>
      <c r="E853" t="s">
        <v>516</v>
      </c>
      <c r="F853" t="s">
        <v>656</v>
      </c>
      <c r="G853" t="s">
        <v>8355</v>
      </c>
      <c r="H853" s="123" t="str">
        <f t="shared" ref="H853:H916" si="5">E853&amp;","&amp;G853</f>
        <v>Chadron Arch , SD,Gas - Number of Well(s) per Engine</v>
      </c>
      <c r="I853">
        <v>41.33</v>
      </c>
    </row>
    <row r="854" spans="1:9">
      <c r="A854" t="s">
        <v>188</v>
      </c>
      <c r="B854" t="s">
        <v>123</v>
      </c>
      <c r="C854" t="s">
        <v>8356</v>
      </c>
      <c r="D854">
        <v>265</v>
      </c>
      <c r="E854" t="s">
        <v>516</v>
      </c>
      <c r="F854" t="s">
        <v>0</v>
      </c>
      <c r="G854" t="s">
        <v>8357</v>
      </c>
      <c r="H854" s="123" t="str">
        <f t="shared" si="5"/>
        <v>Chadron Arch , SD,Rich Burn - Rated Horsepower (hp/engine)</v>
      </c>
      <c r="I854">
        <v>265</v>
      </c>
    </row>
    <row r="855" spans="1:9">
      <c r="A855" t="s">
        <v>188</v>
      </c>
      <c r="B855" t="s">
        <v>123</v>
      </c>
      <c r="C855" t="s">
        <v>8358</v>
      </c>
      <c r="D855">
        <v>0</v>
      </c>
      <c r="E855" t="s">
        <v>516</v>
      </c>
      <c r="F855" t="s">
        <v>0</v>
      </c>
      <c r="G855" t="s">
        <v>8359</v>
      </c>
      <c r="H855" s="123" t="str">
        <f t="shared" si="5"/>
        <v>Chadron Arch , SD,Rich Burn - Percent of Engines with Control</v>
      </c>
      <c r="I855">
        <v>0</v>
      </c>
    </row>
    <row r="856" spans="1:9">
      <c r="A856" t="s">
        <v>188</v>
      </c>
      <c r="B856" t="s">
        <v>123</v>
      </c>
      <c r="C856" t="s">
        <v>8360</v>
      </c>
      <c r="D856">
        <v>0.95899999999999996</v>
      </c>
      <c r="E856" t="s">
        <v>516</v>
      </c>
      <c r="F856" t="s">
        <v>0</v>
      </c>
      <c r="G856" t="s">
        <v>8360</v>
      </c>
      <c r="H856" s="123" t="str">
        <f t="shared" si="5"/>
        <v>Chadron Arch , SD,Rich-burn Lateral Compressors Load Factor</v>
      </c>
      <c r="I856">
        <v>0.95899999999999996</v>
      </c>
    </row>
    <row r="857" spans="1:9">
      <c r="A857" t="s">
        <v>648</v>
      </c>
      <c r="B857" t="s">
        <v>477</v>
      </c>
      <c r="C857" t="s">
        <v>8342</v>
      </c>
      <c r="D857">
        <v>1</v>
      </c>
      <c r="E857" t="s">
        <v>2959</v>
      </c>
      <c r="F857" t="s">
        <v>656</v>
      </c>
      <c r="G857" t="s">
        <v>8342</v>
      </c>
      <c r="H857" s="123" t="str">
        <f t="shared" si="5"/>
        <v>Cherokee Platform , OK,Fraction of 50-499 HP  Lateral Compressor Engines</v>
      </c>
      <c r="I857">
        <v>1</v>
      </c>
    </row>
    <row r="858" spans="1:9">
      <c r="A858" t="s">
        <v>648</v>
      </c>
      <c r="B858" t="s">
        <v>477</v>
      </c>
      <c r="C858" t="s">
        <v>8343</v>
      </c>
      <c r="D858">
        <v>0.2</v>
      </c>
      <c r="E858" t="s">
        <v>2959</v>
      </c>
      <c r="F858" t="s">
        <v>1</v>
      </c>
      <c r="G858" t="s">
        <v>1</v>
      </c>
      <c r="H858" s="123" t="str">
        <f t="shared" si="5"/>
        <v>Cherokee Platform , OK,Lean Burn</v>
      </c>
      <c r="I858">
        <v>0.2</v>
      </c>
    </row>
    <row r="859" spans="1:9">
      <c r="A859" t="s">
        <v>648</v>
      </c>
      <c r="B859" t="s">
        <v>477</v>
      </c>
      <c r="C859" t="s">
        <v>8344</v>
      </c>
      <c r="D859">
        <v>0.8</v>
      </c>
      <c r="E859" t="s">
        <v>2959</v>
      </c>
      <c r="F859" t="s">
        <v>0</v>
      </c>
      <c r="G859" t="s">
        <v>0</v>
      </c>
      <c r="H859" s="123" t="str">
        <f t="shared" si="5"/>
        <v>Cherokee Platform , OK,Rich Burn</v>
      </c>
      <c r="I859">
        <v>0.8</v>
      </c>
    </row>
    <row r="860" spans="1:9">
      <c r="A860" t="s">
        <v>648</v>
      </c>
      <c r="B860" t="s">
        <v>477</v>
      </c>
      <c r="C860" t="s">
        <v>8345</v>
      </c>
      <c r="D860">
        <v>8760</v>
      </c>
      <c r="E860" t="s">
        <v>2959</v>
      </c>
      <c r="F860" t="s">
        <v>656</v>
      </c>
      <c r="G860" t="s">
        <v>2498</v>
      </c>
      <c r="H860" s="123" t="str">
        <f t="shared" si="5"/>
        <v>Cherokee Platform , OK,Hours of Operation (hours/engine)</v>
      </c>
      <c r="I860">
        <v>8760</v>
      </c>
    </row>
    <row r="861" spans="1:9">
      <c r="A861" t="s">
        <v>648</v>
      </c>
      <c r="B861" t="s">
        <v>477</v>
      </c>
      <c r="C861" t="s">
        <v>8346</v>
      </c>
      <c r="D861">
        <v>235.5</v>
      </c>
      <c r="E861" t="s">
        <v>2959</v>
      </c>
      <c r="F861" t="s">
        <v>1</v>
      </c>
      <c r="G861" t="s">
        <v>8347</v>
      </c>
      <c r="H861" s="123" t="str">
        <f t="shared" si="5"/>
        <v>Cherokee Platform , OK,Lean Burn - Rated Horsepower (hp/engine)</v>
      </c>
      <c r="I861">
        <v>235.5</v>
      </c>
    </row>
    <row r="862" spans="1:9">
      <c r="A862" t="s">
        <v>648</v>
      </c>
      <c r="B862" t="s">
        <v>477</v>
      </c>
      <c r="C862" t="s">
        <v>8348</v>
      </c>
      <c r="D862">
        <v>0.18236189999999999</v>
      </c>
      <c r="E862" t="s">
        <v>2959</v>
      </c>
      <c r="F862" t="s">
        <v>1</v>
      </c>
      <c r="G862" t="s">
        <v>8349</v>
      </c>
      <c r="H862" s="123" t="str">
        <f t="shared" si="5"/>
        <v>Cherokee Platform , OK,Lean Burn - Percent of Engines with Control</v>
      </c>
      <c r="I862">
        <v>0.18236189999999999</v>
      </c>
    </row>
    <row r="863" spans="1:9">
      <c r="A863" t="s">
        <v>648</v>
      </c>
      <c r="B863" t="s">
        <v>477</v>
      </c>
      <c r="C863" t="s">
        <v>8350</v>
      </c>
      <c r="D863">
        <v>0.73699999999999999</v>
      </c>
      <c r="E863" t="s">
        <v>2959</v>
      </c>
      <c r="F863" t="s">
        <v>1</v>
      </c>
      <c r="G863" t="s">
        <v>8350</v>
      </c>
      <c r="H863" s="123" t="str">
        <f t="shared" si="5"/>
        <v>Cherokee Platform , OK,Lean-burn Lateral Compressors Load Factor</v>
      </c>
      <c r="I863">
        <v>0.73699999999999999</v>
      </c>
    </row>
    <row r="864" spans="1:9">
      <c r="A864" t="s">
        <v>648</v>
      </c>
      <c r="B864" t="s">
        <v>477</v>
      </c>
      <c r="C864" t="s">
        <v>8351</v>
      </c>
      <c r="D864">
        <v>1</v>
      </c>
      <c r="E864" t="s">
        <v>2959</v>
      </c>
      <c r="F864" t="s">
        <v>656</v>
      </c>
      <c r="G864" t="s">
        <v>8351</v>
      </c>
      <c r="H864" s="123" t="str">
        <f t="shared" si="5"/>
        <v>Cherokee Platform , OK,Number of 4-Cycled Lateral Compressors</v>
      </c>
      <c r="I864">
        <v>1</v>
      </c>
    </row>
    <row r="865" spans="1:9">
      <c r="A865" t="s">
        <v>648</v>
      </c>
      <c r="B865" t="s">
        <v>477</v>
      </c>
      <c r="C865" t="s">
        <v>8352</v>
      </c>
      <c r="D865">
        <v>35.11</v>
      </c>
      <c r="E865" t="s">
        <v>2959</v>
      </c>
      <c r="F865" t="s">
        <v>656</v>
      </c>
      <c r="G865" t="s">
        <v>8353</v>
      </c>
      <c r="H865" s="123" t="str">
        <f t="shared" si="5"/>
        <v>Cherokee Platform , OK,CBM - Number of Well(s) per Engine</v>
      </c>
      <c r="I865">
        <v>35.11</v>
      </c>
    </row>
    <row r="866" spans="1:9">
      <c r="A866" t="s">
        <v>648</v>
      </c>
      <c r="B866" t="s">
        <v>477</v>
      </c>
      <c r="C866" t="s">
        <v>8354</v>
      </c>
      <c r="D866">
        <v>35.11</v>
      </c>
      <c r="E866" t="s">
        <v>2959</v>
      </c>
      <c r="F866" t="s">
        <v>656</v>
      </c>
      <c r="G866" t="s">
        <v>8355</v>
      </c>
      <c r="H866" s="123" t="str">
        <f t="shared" si="5"/>
        <v>Cherokee Platform , OK,Gas - Number of Well(s) per Engine</v>
      </c>
      <c r="I866">
        <v>35.11</v>
      </c>
    </row>
    <row r="867" spans="1:9">
      <c r="A867" t="s">
        <v>648</v>
      </c>
      <c r="B867" t="s">
        <v>477</v>
      </c>
      <c r="C867" t="s">
        <v>8356</v>
      </c>
      <c r="D867">
        <v>279.33330000000001</v>
      </c>
      <c r="E867" t="s">
        <v>2959</v>
      </c>
      <c r="F867" t="s">
        <v>0</v>
      </c>
      <c r="G867" t="s">
        <v>8357</v>
      </c>
      <c r="H867" s="123" t="str">
        <f t="shared" si="5"/>
        <v>Cherokee Platform , OK,Rich Burn - Rated Horsepower (hp/engine)</v>
      </c>
      <c r="I867">
        <v>279.33330000000001</v>
      </c>
    </row>
    <row r="868" spans="1:9">
      <c r="A868" t="s">
        <v>648</v>
      </c>
      <c r="B868" t="s">
        <v>477</v>
      </c>
      <c r="C868" t="s">
        <v>8358</v>
      </c>
      <c r="D868">
        <v>0.20295640000000001</v>
      </c>
      <c r="E868" t="s">
        <v>2959</v>
      </c>
      <c r="F868" t="s">
        <v>0</v>
      </c>
      <c r="G868" t="s">
        <v>8359</v>
      </c>
      <c r="H868" s="123" t="str">
        <f t="shared" si="5"/>
        <v>Cherokee Platform , OK,Rich Burn - Percent of Engines with Control</v>
      </c>
      <c r="I868">
        <v>0.20295640000000001</v>
      </c>
    </row>
    <row r="869" spans="1:9">
      <c r="A869" t="s">
        <v>648</v>
      </c>
      <c r="B869" t="s">
        <v>477</v>
      </c>
      <c r="C869" t="s">
        <v>8360</v>
      </c>
      <c r="D869">
        <v>0.98360000000000003</v>
      </c>
      <c r="E869" t="s">
        <v>2959</v>
      </c>
      <c r="F869" t="s">
        <v>0</v>
      </c>
      <c r="G869" t="s">
        <v>8360</v>
      </c>
      <c r="H869" s="123" t="str">
        <f t="shared" si="5"/>
        <v>Cherokee Platform , OK,Rich-burn Lateral Compressors Load Factor</v>
      </c>
      <c r="I869">
        <v>0.98360000000000003</v>
      </c>
    </row>
    <row r="870" spans="1:9">
      <c r="A870" t="s">
        <v>142</v>
      </c>
      <c r="B870" t="s">
        <v>116</v>
      </c>
      <c r="C870" t="s">
        <v>8342</v>
      </c>
      <c r="D870">
        <v>1</v>
      </c>
      <c r="E870" t="s">
        <v>517</v>
      </c>
      <c r="F870" t="s">
        <v>656</v>
      </c>
      <c r="G870" t="s">
        <v>8342</v>
      </c>
      <c r="H870" s="123" t="str">
        <f t="shared" si="5"/>
        <v>Coastal Basins , CA,Fraction of 50-499 HP  Lateral Compressor Engines</v>
      </c>
      <c r="I870">
        <v>1</v>
      </c>
    </row>
    <row r="871" spans="1:9">
      <c r="A871" t="s">
        <v>142</v>
      </c>
      <c r="B871" t="s">
        <v>116</v>
      </c>
      <c r="C871" t="s">
        <v>8343</v>
      </c>
      <c r="D871">
        <v>0.2</v>
      </c>
      <c r="E871" t="s">
        <v>517</v>
      </c>
      <c r="F871" t="s">
        <v>1</v>
      </c>
      <c r="G871" t="s">
        <v>1</v>
      </c>
      <c r="H871" s="123" t="str">
        <f t="shared" si="5"/>
        <v>Coastal Basins , CA,Lean Burn</v>
      </c>
      <c r="I871">
        <v>0.2</v>
      </c>
    </row>
    <row r="872" spans="1:9">
      <c r="A872" t="s">
        <v>142</v>
      </c>
      <c r="B872" t="s">
        <v>116</v>
      </c>
      <c r="C872" t="s">
        <v>8344</v>
      </c>
      <c r="D872">
        <v>0.8</v>
      </c>
      <c r="E872" t="s">
        <v>517</v>
      </c>
      <c r="F872" t="s">
        <v>0</v>
      </c>
      <c r="G872" t="s">
        <v>0</v>
      </c>
      <c r="H872" s="123" t="str">
        <f t="shared" si="5"/>
        <v>Coastal Basins , CA,Rich Burn</v>
      </c>
      <c r="I872">
        <v>0.8</v>
      </c>
    </row>
    <row r="873" spans="1:9">
      <c r="A873" t="s">
        <v>142</v>
      </c>
      <c r="B873" t="s">
        <v>116</v>
      </c>
      <c r="C873" t="s">
        <v>8345</v>
      </c>
      <c r="D873">
        <v>8760</v>
      </c>
      <c r="E873" t="s">
        <v>517</v>
      </c>
      <c r="F873" t="s">
        <v>656</v>
      </c>
      <c r="G873" t="s">
        <v>2498</v>
      </c>
      <c r="H873" s="123" t="str">
        <f t="shared" si="5"/>
        <v>Coastal Basins , CA,Hours of Operation (hours/engine)</v>
      </c>
      <c r="I873">
        <v>8760</v>
      </c>
    </row>
    <row r="874" spans="1:9">
      <c r="A874" t="s">
        <v>142</v>
      </c>
      <c r="B874" t="s">
        <v>116</v>
      </c>
      <c r="C874" t="s">
        <v>8346</v>
      </c>
      <c r="D874">
        <v>235.5</v>
      </c>
      <c r="E874" t="s">
        <v>517</v>
      </c>
      <c r="F874" t="s">
        <v>1</v>
      </c>
      <c r="G874" t="s">
        <v>8347</v>
      </c>
      <c r="H874" s="123" t="str">
        <f t="shared" si="5"/>
        <v>Coastal Basins , CA,Lean Burn - Rated Horsepower (hp/engine)</v>
      </c>
      <c r="I874">
        <v>235.5</v>
      </c>
    </row>
    <row r="875" spans="1:9">
      <c r="A875" t="s">
        <v>142</v>
      </c>
      <c r="B875" t="s">
        <v>116</v>
      </c>
      <c r="C875" t="s">
        <v>8348</v>
      </c>
      <c r="D875">
        <v>0.18236189999999999</v>
      </c>
      <c r="E875" t="s">
        <v>517</v>
      </c>
      <c r="F875" t="s">
        <v>1</v>
      </c>
      <c r="G875" t="s">
        <v>8349</v>
      </c>
      <c r="H875" s="123" t="str">
        <f t="shared" si="5"/>
        <v>Coastal Basins , CA,Lean Burn - Percent of Engines with Control</v>
      </c>
      <c r="I875">
        <v>0.18236189999999999</v>
      </c>
    </row>
    <row r="876" spans="1:9">
      <c r="A876" t="s">
        <v>142</v>
      </c>
      <c r="B876" t="s">
        <v>116</v>
      </c>
      <c r="C876" t="s">
        <v>8350</v>
      </c>
      <c r="D876">
        <v>0.73699999999999999</v>
      </c>
      <c r="E876" t="s">
        <v>517</v>
      </c>
      <c r="F876" t="s">
        <v>1</v>
      </c>
      <c r="G876" t="s">
        <v>8350</v>
      </c>
      <c r="H876" s="123" t="str">
        <f t="shared" si="5"/>
        <v>Coastal Basins , CA,Lean-burn Lateral Compressors Load Factor</v>
      </c>
      <c r="I876">
        <v>0.73699999999999999</v>
      </c>
    </row>
    <row r="877" spans="1:9">
      <c r="A877" t="s">
        <v>142</v>
      </c>
      <c r="B877" t="s">
        <v>116</v>
      </c>
      <c r="C877" t="s">
        <v>8351</v>
      </c>
      <c r="D877">
        <v>1</v>
      </c>
      <c r="E877" t="s">
        <v>517</v>
      </c>
      <c r="F877" t="s">
        <v>656</v>
      </c>
      <c r="G877" t="s">
        <v>8351</v>
      </c>
      <c r="H877" s="123" t="str">
        <f t="shared" si="5"/>
        <v>Coastal Basins , CA,Number of 4-Cycled Lateral Compressors</v>
      </c>
      <c r="I877">
        <v>1</v>
      </c>
    </row>
    <row r="878" spans="1:9">
      <c r="A878" t="s">
        <v>142</v>
      </c>
      <c r="B878" t="s">
        <v>116</v>
      </c>
      <c r="C878" t="s">
        <v>8352</v>
      </c>
      <c r="D878">
        <v>35.11</v>
      </c>
      <c r="E878" t="s">
        <v>517</v>
      </c>
      <c r="F878" t="s">
        <v>656</v>
      </c>
      <c r="G878" t="s">
        <v>8353</v>
      </c>
      <c r="H878" s="123" t="str">
        <f t="shared" si="5"/>
        <v>Coastal Basins , CA,CBM - Number of Well(s) per Engine</v>
      </c>
      <c r="I878">
        <v>35.11</v>
      </c>
    </row>
    <row r="879" spans="1:9">
      <c r="A879" t="s">
        <v>142</v>
      </c>
      <c r="B879" t="s">
        <v>116</v>
      </c>
      <c r="C879" t="s">
        <v>8354</v>
      </c>
      <c r="D879">
        <v>35.11</v>
      </c>
      <c r="E879" t="s">
        <v>517</v>
      </c>
      <c r="F879" t="s">
        <v>656</v>
      </c>
      <c r="G879" t="s">
        <v>8355</v>
      </c>
      <c r="H879" s="123" t="str">
        <f t="shared" si="5"/>
        <v>Coastal Basins , CA,Gas - Number of Well(s) per Engine</v>
      </c>
      <c r="I879">
        <v>35.11</v>
      </c>
    </row>
    <row r="880" spans="1:9">
      <c r="A880" t="s">
        <v>142</v>
      </c>
      <c r="B880" t="s">
        <v>116</v>
      </c>
      <c r="C880" t="s">
        <v>8356</v>
      </c>
      <c r="D880">
        <v>279.33330000000001</v>
      </c>
      <c r="E880" t="s">
        <v>517</v>
      </c>
      <c r="F880" t="s">
        <v>0</v>
      </c>
      <c r="G880" t="s">
        <v>8357</v>
      </c>
      <c r="H880" s="123" t="str">
        <f t="shared" si="5"/>
        <v>Coastal Basins , CA,Rich Burn - Rated Horsepower (hp/engine)</v>
      </c>
      <c r="I880">
        <v>279.33330000000001</v>
      </c>
    </row>
    <row r="881" spans="1:9">
      <c r="A881" t="s">
        <v>142</v>
      </c>
      <c r="B881" t="s">
        <v>116</v>
      </c>
      <c r="C881" t="s">
        <v>8358</v>
      </c>
      <c r="D881">
        <v>0.20295640000000001</v>
      </c>
      <c r="E881" t="s">
        <v>517</v>
      </c>
      <c r="F881" t="s">
        <v>0</v>
      </c>
      <c r="G881" t="s">
        <v>8359</v>
      </c>
      <c r="H881" s="123" t="str">
        <f t="shared" si="5"/>
        <v>Coastal Basins , CA,Rich Burn - Percent of Engines with Control</v>
      </c>
      <c r="I881">
        <v>0.20295640000000001</v>
      </c>
    </row>
    <row r="882" spans="1:9">
      <c r="A882" t="s">
        <v>142</v>
      </c>
      <c r="B882" t="s">
        <v>116</v>
      </c>
      <c r="C882" t="s">
        <v>8360</v>
      </c>
      <c r="D882">
        <v>0.98360000000000003</v>
      </c>
      <c r="E882" t="s">
        <v>517</v>
      </c>
      <c r="F882" t="s">
        <v>0</v>
      </c>
      <c r="G882" t="s">
        <v>8360</v>
      </c>
      <c r="H882" s="123" t="str">
        <f t="shared" si="5"/>
        <v>Coastal Basins , CA,Rich-burn Lateral Compressors Load Factor</v>
      </c>
      <c r="I882">
        <v>0.98360000000000003</v>
      </c>
    </row>
    <row r="883" spans="1:9">
      <c r="A883" t="s">
        <v>130</v>
      </c>
      <c r="B883" t="s">
        <v>114</v>
      </c>
      <c r="C883" t="s">
        <v>8342</v>
      </c>
      <c r="D883">
        <v>1</v>
      </c>
      <c r="E883" t="s">
        <v>518</v>
      </c>
      <c r="F883" t="s">
        <v>656</v>
      </c>
      <c r="G883" t="s">
        <v>8342</v>
      </c>
      <c r="H883" s="123" t="str">
        <f t="shared" si="5"/>
        <v>Copper River Basin , AK,Fraction of 50-499 HP  Lateral Compressor Engines</v>
      </c>
      <c r="I883">
        <v>1</v>
      </c>
    </row>
    <row r="884" spans="1:9">
      <c r="A884" t="s">
        <v>130</v>
      </c>
      <c r="B884" t="s">
        <v>114</v>
      </c>
      <c r="C884" t="s">
        <v>8343</v>
      </c>
      <c r="D884">
        <v>0.2</v>
      </c>
      <c r="E884" t="s">
        <v>518</v>
      </c>
      <c r="F884" t="s">
        <v>1</v>
      </c>
      <c r="G884" t="s">
        <v>1</v>
      </c>
      <c r="H884" s="123" t="str">
        <f t="shared" si="5"/>
        <v>Copper River Basin , AK,Lean Burn</v>
      </c>
      <c r="I884">
        <v>0.2</v>
      </c>
    </row>
    <row r="885" spans="1:9">
      <c r="A885" t="s">
        <v>130</v>
      </c>
      <c r="B885" t="s">
        <v>114</v>
      </c>
      <c r="C885" t="s">
        <v>8344</v>
      </c>
      <c r="D885">
        <v>0.8</v>
      </c>
      <c r="E885" t="s">
        <v>518</v>
      </c>
      <c r="F885" t="s">
        <v>0</v>
      </c>
      <c r="G885" t="s">
        <v>0</v>
      </c>
      <c r="H885" s="123" t="str">
        <f t="shared" si="5"/>
        <v>Copper River Basin , AK,Rich Burn</v>
      </c>
      <c r="I885">
        <v>0.8</v>
      </c>
    </row>
    <row r="886" spans="1:9">
      <c r="A886" t="s">
        <v>130</v>
      </c>
      <c r="B886" t="s">
        <v>114</v>
      </c>
      <c r="C886" t="s">
        <v>8345</v>
      </c>
      <c r="D886">
        <v>8760</v>
      </c>
      <c r="E886" t="s">
        <v>518</v>
      </c>
      <c r="F886" t="s">
        <v>656</v>
      </c>
      <c r="G886" t="s">
        <v>2498</v>
      </c>
      <c r="H886" s="123" t="str">
        <f t="shared" si="5"/>
        <v>Copper River Basin , AK,Hours of Operation (hours/engine)</v>
      </c>
      <c r="I886">
        <v>8760</v>
      </c>
    </row>
    <row r="887" spans="1:9">
      <c r="A887" t="s">
        <v>130</v>
      </c>
      <c r="B887" t="s">
        <v>114</v>
      </c>
      <c r="C887" t="s">
        <v>8346</v>
      </c>
      <c r="D887">
        <v>235.5</v>
      </c>
      <c r="E887" t="s">
        <v>518</v>
      </c>
      <c r="F887" t="s">
        <v>1</v>
      </c>
      <c r="G887" t="s">
        <v>8347</v>
      </c>
      <c r="H887" s="123" t="str">
        <f t="shared" si="5"/>
        <v>Copper River Basin , AK,Lean Burn - Rated Horsepower (hp/engine)</v>
      </c>
      <c r="I887">
        <v>235.5</v>
      </c>
    </row>
    <row r="888" spans="1:9">
      <c r="A888" t="s">
        <v>130</v>
      </c>
      <c r="B888" t="s">
        <v>114</v>
      </c>
      <c r="C888" t="s">
        <v>8348</v>
      </c>
      <c r="D888">
        <v>0.18236189999999999</v>
      </c>
      <c r="E888" t="s">
        <v>518</v>
      </c>
      <c r="F888" t="s">
        <v>1</v>
      </c>
      <c r="G888" t="s">
        <v>8349</v>
      </c>
      <c r="H888" s="123" t="str">
        <f t="shared" si="5"/>
        <v>Copper River Basin , AK,Lean Burn - Percent of Engines with Control</v>
      </c>
      <c r="I888">
        <v>0.18236189999999999</v>
      </c>
    </row>
    <row r="889" spans="1:9">
      <c r="A889" t="s">
        <v>130</v>
      </c>
      <c r="B889" t="s">
        <v>114</v>
      </c>
      <c r="C889" t="s">
        <v>8350</v>
      </c>
      <c r="D889">
        <v>0.73699999999999999</v>
      </c>
      <c r="E889" t="s">
        <v>518</v>
      </c>
      <c r="F889" t="s">
        <v>1</v>
      </c>
      <c r="G889" t="s">
        <v>8350</v>
      </c>
      <c r="H889" s="123" t="str">
        <f t="shared" si="5"/>
        <v>Copper River Basin , AK,Lean-burn Lateral Compressors Load Factor</v>
      </c>
      <c r="I889">
        <v>0.73699999999999999</v>
      </c>
    </row>
    <row r="890" spans="1:9">
      <c r="A890" t="s">
        <v>130</v>
      </c>
      <c r="B890" t="s">
        <v>114</v>
      </c>
      <c r="C890" t="s">
        <v>8351</v>
      </c>
      <c r="D890">
        <v>1</v>
      </c>
      <c r="E890" t="s">
        <v>518</v>
      </c>
      <c r="F890" t="s">
        <v>656</v>
      </c>
      <c r="G890" t="s">
        <v>8351</v>
      </c>
      <c r="H890" s="123" t="str">
        <f t="shared" si="5"/>
        <v>Copper River Basin , AK,Number of 4-Cycled Lateral Compressors</v>
      </c>
      <c r="I890">
        <v>1</v>
      </c>
    </row>
    <row r="891" spans="1:9">
      <c r="A891" t="s">
        <v>130</v>
      </c>
      <c r="B891" t="s">
        <v>114</v>
      </c>
      <c r="C891" t="s">
        <v>8352</v>
      </c>
      <c r="D891">
        <v>35.11</v>
      </c>
      <c r="E891" t="s">
        <v>518</v>
      </c>
      <c r="F891" t="s">
        <v>656</v>
      </c>
      <c r="G891" t="s">
        <v>8353</v>
      </c>
      <c r="H891" s="123" t="str">
        <f t="shared" si="5"/>
        <v>Copper River Basin , AK,CBM - Number of Well(s) per Engine</v>
      </c>
      <c r="I891">
        <v>35.11</v>
      </c>
    </row>
    <row r="892" spans="1:9">
      <c r="A892" t="s">
        <v>130</v>
      </c>
      <c r="B892" t="s">
        <v>114</v>
      </c>
      <c r="C892" t="s">
        <v>8354</v>
      </c>
      <c r="D892">
        <v>35.11</v>
      </c>
      <c r="E892" t="s">
        <v>518</v>
      </c>
      <c r="F892" t="s">
        <v>656</v>
      </c>
      <c r="G892" t="s">
        <v>8355</v>
      </c>
      <c r="H892" s="123" t="str">
        <f t="shared" si="5"/>
        <v>Copper River Basin , AK,Gas - Number of Well(s) per Engine</v>
      </c>
      <c r="I892">
        <v>35.11</v>
      </c>
    </row>
    <row r="893" spans="1:9">
      <c r="A893" t="s">
        <v>130</v>
      </c>
      <c r="B893" t="s">
        <v>114</v>
      </c>
      <c r="C893" t="s">
        <v>8356</v>
      </c>
      <c r="D893">
        <v>279.33330000000001</v>
      </c>
      <c r="E893" t="s">
        <v>518</v>
      </c>
      <c r="F893" t="s">
        <v>0</v>
      </c>
      <c r="G893" t="s">
        <v>8357</v>
      </c>
      <c r="H893" s="123" t="str">
        <f t="shared" si="5"/>
        <v>Copper River Basin , AK,Rich Burn - Rated Horsepower (hp/engine)</v>
      </c>
      <c r="I893">
        <v>279.33330000000001</v>
      </c>
    </row>
    <row r="894" spans="1:9">
      <c r="A894" t="s">
        <v>130</v>
      </c>
      <c r="B894" t="s">
        <v>114</v>
      </c>
      <c r="C894" t="s">
        <v>8358</v>
      </c>
      <c r="D894">
        <v>0.20295640000000001</v>
      </c>
      <c r="E894" t="s">
        <v>518</v>
      </c>
      <c r="F894" t="s">
        <v>0</v>
      </c>
      <c r="G894" t="s">
        <v>8359</v>
      </c>
      <c r="H894" s="123" t="str">
        <f t="shared" si="5"/>
        <v>Copper River Basin , AK,Rich Burn - Percent of Engines with Control</v>
      </c>
      <c r="I894">
        <v>0.20295640000000001</v>
      </c>
    </row>
    <row r="895" spans="1:9">
      <c r="A895" t="s">
        <v>130</v>
      </c>
      <c r="B895" t="s">
        <v>114</v>
      </c>
      <c r="C895" t="s">
        <v>8360</v>
      </c>
      <c r="D895">
        <v>0.98360000000000003</v>
      </c>
      <c r="E895" t="s">
        <v>518</v>
      </c>
      <c r="F895" t="s">
        <v>0</v>
      </c>
      <c r="G895" t="s">
        <v>8360</v>
      </c>
      <c r="H895" s="123" t="str">
        <f t="shared" si="5"/>
        <v>Copper River Basin , AK,Rich-burn Lateral Compressors Load Factor</v>
      </c>
      <c r="I895">
        <v>0.98360000000000003</v>
      </c>
    </row>
    <row r="896" spans="1:9">
      <c r="A896" t="s">
        <v>634</v>
      </c>
      <c r="B896" t="s">
        <v>81</v>
      </c>
      <c r="C896" t="s">
        <v>8342</v>
      </c>
      <c r="D896">
        <v>1</v>
      </c>
      <c r="E896" t="s">
        <v>520</v>
      </c>
      <c r="F896" t="s">
        <v>656</v>
      </c>
      <c r="G896" t="s">
        <v>8342</v>
      </c>
      <c r="H896" s="123" t="str">
        <f t="shared" si="5"/>
        <v>Denver Basin , CO,Fraction of 50-499 HP  Lateral Compressor Engines</v>
      </c>
      <c r="I896">
        <v>1</v>
      </c>
    </row>
    <row r="897" spans="1:9">
      <c r="A897" t="s">
        <v>634</v>
      </c>
      <c r="B897" t="s">
        <v>81</v>
      </c>
      <c r="C897" t="s">
        <v>8343</v>
      </c>
      <c r="D897">
        <v>0.23000000000000012</v>
      </c>
      <c r="E897" t="s">
        <v>520</v>
      </c>
      <c r="F897" t="s">
        <v>1</v>
      </c>
      <c r="G897" t="s">
        <v>1</v>
      </c>
      <c r="H897" s="123" t="str">
        <f t="shared" si="5"/>
        <v>Denver Basin , CO,Lean Burn</v>
      </c>
      <c r="I897">
        <v>0.23000000000000012</v>
      </c>
    </row>
    <row r="898" spans="1:9">
      <c r="A898" t="s">
        <v>634</v>
      </c>
      <c r="B898" t="s">
        <v>81</v>
      </c>
      <c r="C898" t="s">
        <v>8344</v>
      </c>
      <c r="D898">
        <v>0.76999999999999968</v>
      </c>
      <c r="E898" t="s">
        <v>520</v>
      </c>
      <c r="F898" t="s">
        <v>0</v>
      </c>
      <c r="G898" t="s">
        <v>0</v>
      </c>
      <c r="H898" s="123" t="str">
        <f t="shared" si="5"/>
        <v>Denver Basin , CO,Rich Burn</v>
      </c>
      <c r="I898">
        <v>0.76999999999999968</v>
      </c>
    </row>
    <row r="899" spans="1:9">
      <c r="A899" t="s">
        <v>634</v>
      </c>
      <c r="B899" t="s">
        <v>81</v>
      </c>
      <c r="C899" t="s">
        <v>8345</v>
      </c>
      <c r="D899">
        <v>8760</v>
      </c>
      <c r="E899" t="s">
        <v>520</v>
      </c>
      <c r="F899" t="s">
        <v>656</v>
      </c>
      <c r="G899" t="s">
        <v>2498</v>
      </c>
      <c r="H899" s="123" t="str">
        <f t="shared" si="5"/>
        <v>Denver Basin , CO,Hours of Operation (hours/engine)</v>
      </c>
      <c r="I899">
        <v>8760</v>
      </c>
    </row>
    <row r="900" spans="1:9">
      <c r="A900" t="s">
        <v>634</v>
      </c>
      <c r="B900" t="s">
        <v>81</v>
      </c>
      <c r="C900" t="s">
        <v>8346</v>
      </c>
      <c r="D900">
        <v>400</v>
      </c>
      <c r="E900" t="s">
        <v>520</v>
      </c>
      <c r="F900" t="s">
        <v>1</v>
      </c>
      <c r="G900" t="s">
        <v>8347</v>
      </c>
      <c r="H900" s="123" t="str">
        <f t="shared" si="5"/>
        <v>Denver Basin , CO,Lean Burn - Rated Horsepower (hp/engine)</v>
      </c>
      <c r="I900">
        <v>400</v>
      </c>
    </row>
    <row r="901" spans="1:9">
      <c r="A901" t="s">
        <v>634</v>
      </c>
      <c r="B901" t="s">
        <v>81</v>
      </c>
      <c r="C901" t="s">
        <v>8348</v>
      </c>
      <c r="D901">
        <v>0</v>
      </c>
      <c r="E901" t="s">
        <v>520</v>
      </c>
      <c r="F901" t="s">
        <v>1</v>
      </c>
      <c r="G901" t="s">
        <v>8349</v>
      </c>
      <c r="H901" s="123" t="str">
        <f t="shared" si="5"/>
        <v>Denver Basin , CO,Lean Burn - Percent of Engines with Control</v>
      </c>
      <c r="I901">
        <v>0</v>
      </c>
    </row>
    <row r="902" spans="1:9">
      <c r="A902" t="s">
        <v>634</v>
      </c>
      <c r="B902" t="s">
        <v>81</v>
      </c>
      <c r="C902" t="s">
        <v>8350</v>
      </c>
      <c r="D902">
        <v>0.73699999999999988</v>
      </c>
      <c r="E902" t="s">
        <v>520</v>
      </c>
      <c r="F902" t="s">
        <v>1</v>
      </c>
      <c r="G902" t="s">
        <v>8350</v>
      </c>
      <c r="H902" s="123" t="str">
        <f t="shared" si="5"/>
        <v>Denver Basin , CO,Lean-burn Lateral Compressors Load Factor</v>
      </c>
      <c r="I902">
        <v>0.73699999999999988</v>
      </c>
    </row>
    <row r="903" spans="1:9">
      <c r="A903" t="s">
        <v>634</v>
      </c>
      <c r="B903" t="s">
        <v>81</v>
      </c>
      <c r="C903" t="s">
        <v>8351</v>
      </c>
      <c r="D903">
        <v>1</v>
      </c>
      <c r="E903" t="s">
        <v>520</v>
      </c>
      <c r="F903" t="s">
        <v>656</v>
      </c>
      <c r="G903" t="s">
        <v>8351</v>
      </c>
      <c r="H903" s="123" t="str">
        <f t="shared" si="5"/>
        <v>Denver Basin , CO,Number of 4-Cycled Lateral Compressors</v>
      </c>
      <c r="I903">
        <v>1</v>
      </c>
    </row>
    <row r="904" spans="1:9">
      <c r="A904" t="s">
        <v>634</v>
      </c>
      <c r="B904" t="s">
        <v>81</v>
      </c>
      <c r="C904" t="s">
        <v>8352</v>
      </c>
      <c r="D904">
        <v>41.330000000000013</v>
      </c>
      <c r="E904" t="s">
        <v>520</v>
      </c>
      <c r="F904" t="s">
        <v>656</v>
      </c>
      <c r="G904" t="s">
        <v>8353</v>
      </c>
      <c r="H904" s="123" t="str">
        <f t="shared" si="5"/>
        <v>Denver Basin , CO,CBM - Number of Well(s) per Engine</v>
      </c>
      <c r="I904">
        <v>41.330000000000013</v>
      </c>
    </row>
    <row r="905" spans="1:9">
      <c r="A905" t="s">
        <v>634</v>
      </c>
      <c r="B905" t="s">
        <v>81</v>
      </c>
      <c r="C905" t="s">
        <v>8354</v>
      </c>
      <c r="D905">
        <v>41.330000000000013</v>
      </c>
      <c r="E905" t="s">
        <v>520</v>
      </c>
      <c r="F905" t="s">
        <v>656</v>
      </c>
      <c r="G905" t="s">
        <v>8355</v>
      </c>
      <c r="H905" s="123" t="str">
        <f t="shared" si="5"/>
        <v>Denver Basin , CO,Gas - Number of Well(s) per Engine</v>
      </c>
      <c r="I905">
        <v>41.330000000000013</v>
      </c>
    </row>
    <row r="906" spans="1:9">
      <c r="A906" t="s">
        <v>634</v>
      </c>
      <c r="B906" t="s">
        <v>81</v>
      </c>
      <c r="C906" t="s">
        <v>8356</v>
      </c>
      <c r="D906">
        <v>265</v>
      </c>
      <c r="E906" t="s">
        <v>520</v>
      </c>
      <c r="F906" t="s">
        <v>0</v>
      </c>
      <c r="G906" t="s">
        <v>8357</v>
      </c>
      <c r="H906" s="123" t="str">
        <f t="shared" si="5"/>
        <v>Denver Basin , CO,Rich Burn - Rated Horsepower (hp/engine)</v>
      </c>
      <c r="I906">
        <v>265</v>
      </c>
    </row>
    <row r="907" spans="1:9">
      <c r="A907" t="s">
        <v>634</v>
      </c>
      <c r="B907" t="s">
        <v>81</v>
      </c>
      <c r="C907" t="s">
        <v>8358</v>
      </c>
      <c r="D907">
        <v>0</v>
      </c>
      <c r="E907" t="s">
        <v>520</v>
      </c>
      <c r="F907" t="s">
        <v>0</v>
      </c>
      <c r="G907" t="s">
        <v>8359</v>
      </c>
      <c r="H907" s="123" t="str">
        <f t="shared" si="5"/>
        <v>Denver Basin , CO,Rich Burn - Percent of Engines with Control</v>
      </c>
      <c r="I907">
        <v>0</v>
      </c>
    </row>
    <row r="908" spans="1:9">
      <c r="A908" t="s">
        <v>634</v>
      </c>
      <c r="B908" t="s">
        <v>81</v>
      </c>
      <c r="C908" t="s">
        <v>8360</v>
      </c>
      <c r="D908">
        <v>0.95899999999999974</v>
      </c>
      <c r="E908" t="s">
        <v>520</v>
      </c>
      <c r="F908" t="s">
        <v>0</v>
      </c>
      <c r="G908" t="s">
        <v>8360</v>
      </c>
      <c r="H908" s="123" t="str">
        <f t="shared" si="5"/>
        <v>Denver Basin , CO,Rich-burn Lateral Compressors Load Factor</v>
      </c>
      <c r="I908">
        <v>0.95899999999999974</v>
      </c>
    </row>
    <row r="909" spans="1:9">
      <c r="A909" t="s">
        <v>634</v>
      </c>
      <c r="B909" t="s">
        <v>469</v>
      </c>
      <c r="C909" t="s">
        <v>8342</v>
      </c>
      <c r="D909">
        <v>1</v>
      </c>
      <c r="E909" t="s">
        <v>3539</v>
      </c>
      <c r="F909" t="s">
        <v>656</v>
      </c>
      <c r="G909" t="s">
        <v>8342</v>
      </c>
      <c r="H909" s="123" t="str">
        <f t="shared" si="5"/>
        <v>Denver Basin , NE,Fraction of 50-499 HP  Lateral Compressor Engines</v>
      </c>
      <c r="I909">
        <v>1</v>
      </c>
    </row>
    <row r="910" spans="1:9">
      <c r="A910" t="s">
        <v>634</v>
      </c>
      <c r="B910" t="s">
        <v>469</v>
      </c>
      <c r="C910" t="s">
        <v>8343</v>
      </c>
      <c r="D910">
        <v>0.23</v>
      </c>
      <c r="E910" t="s">
        <v>3539</v>
      </c>
      <c r="F910" t="s">
        <v>1</v>
      </c>
      <c r="G910" t="s">
        <v>1</v>
      </c>
      <c r="H910" s="123" t="str">
        <f t="shared" si="5"/>
        <v>Denver Basin , NE,Lean Burn</v>
      </c>
      <c r="I910">
        <v>0.23</v>
      </c>
    </row>
    <row r="911" spans="1:9">
      <c r="A911" t="s">
        <v>634</v>
      </c>
      <c r="B911" t="s">
        <v>469</v>
      </c>
      <c r="C911" t="s">
        <v>8344</v>
      </c>
      <c r="D911">
        <v>0.76999999999999991</v>
      </c>
      <c r="E911" t="s">
        <v>3539</v>
      </c>
      <c r="F911" t="s">
        <v>0</v>
      </c>
      <c r="G911" t="s">
        <v>0</v>
      </c>
      <c r="H911" s="123" t="str">
        <f t="shared" si="5"/>
        <v>Denver Basin , NE,Rich Burn</v>
      </c>
      <c r="I911">
        <v>0.76999999999999991</v>
      </c>
    </row>
    <row r="912" spans="1:9">
      <c r="A912" t="s">
        <v>634</v>
      </c>
      <c r="B912" t="s">
        <v>469</v>
      </c>
      <c r="C912" t="s">
        <v>8345</v>
      </c>
      <c r="D912">
        <v>8760</v>
      </c>
      <c r="E912" t="s">
        <v>3539</v>
      </c>
      <c r="F912" t="s">
        <v>656</v>
      </c>
      <c r="G912" t="s">
        <v>2498</v>
      </c>
      <c r="H912" s="123" t="str">
        <f t="shared" si="5"/>
        <v>Denver Basin , NE,Hours of Operation (hours/engine)</v>
      </c>
      <c r="I912">
        <v>8760</v>
      </c>
    </row>
    <row r="913" spans="1:9">
      <c r="A913" t="s">
        <v>634</v>
      </c>
      <c r="B913" t="s">
        <v>469</v>
      </c>
      <c r="C913" t="s">
        <v>8346</v>
      </c>
      <c r="D913">
        <v>400</v>
      </c>
      <c r="E913" t="s">
        <v>3539</v>
      </c>
      <c r="F913" t="s">
        <v>1</v>
      </c>
      <c r="G913" t="s">
        <v>8347</v>
      </c>
      <c r="H913" s="123" t="str">
        <f t="shared" si="5"/>
        <v>Denver Basin , NE,Lean Burn - Rated Horsepower (hp/engine)</v>
      </c>
      <c r="I913">
        <v>400</v>
      </c>
    </row>
    <row r="914" spans="1:9">
      <c r="A914" t="s">
        <v>634</v>
      </c>
      <c r="B914" t="s">
        <v>469</v>
      </c>
      <c r="C914" t="s">
        <v>8348</v>
      </c>
      <c r="D914">
        <v>0</v>
      </c>
      <c r="E914" t="s">
        <v>3539</v>
      </c>
      <c r="F914" t="s">
        <v>1</v>
      </c>
      <c r="G914" t="s">
        <v>8349</v>
      </c>
      <c r="H914" s="123" t="str">
        <f t="shared" si="5"/>
        <v>Denver Basin , NE,Lean Burn - Percent of Engines with Control</v>
      </c>
      <c r="I914">
        <v>0</v>
      </c>
    </row>
    <row r="915" spans="1:9">
      <c r="A915" t="s">
        <v>634</v>
      </c>
      <c r="B915" t="s">
        <v>469</v>
      </c>
      <c r="C915" t="s">
        <v>8350</v>
      </c>
      <c r="D915">
        <v>0.73699999999999999</v>
      </c>
      <c r="E915" t="s">
        <v>3539</v>
      </c>
      <c r="F915" t="s">
        <v>1</v>
      </c>
      <c r="G915" t="s">
        <v>8350</v>
      </c>
      <c r="H915" s="123" t="str">
        <f t="shared" si="5"/>
        <v>Denver Basin , NE,Lean-burn Lateral Compressors Load Factor</v>
      </c>
      <c r="I915">
        <v>0.73699999999999999</v>
      </c>
    </row>
    <row r="916" spans="1:9">
      <c r="A916" t="s">
        <v>634</v>
      </c>
      <c r="B916" t="s">
        <v>469</v>
      </c>
      <c r="C916" t="s">
        <v>8351</v>
      </c>
      <c r="D916">
        <v>1</v>
      </c>
      <c r="E916" t="s">
        <v>3539</v>
      </c>
      <c r="F916" t="s">
        <v>656</v>
      </c>
      <c r="G916" t="s">
        <v>8351</v>
      </c>
      <c r="H916" s="123" t="str">
        <f t="shared" si="5"/>
        <v>Denver Basin , NE,Number of 4-Cycled Lateral Compressors</v>
      </c>
      <c r="I916">
        <v>1</v>
      </c>
    </row>
    <row r="917" spans="1:9">
      <c r="A917" t="s">
        <v>634</v>
      </c>
      <c r="B917" t="s">
        <v>469</v>
      </c>
      <c r="C917" t="s">
        <v>8352</v>
      </c>
      <c r="D917">
        <v>41.329999999999991</v>
      </c>
      <c r="E917" t="s">
        <v>3539</v>
      </c>
      <c r="F917" t="s">
        <v>656</v>
      </c>
      <c r="G917" t="s">
        <v>8353</v>
      </c>
      <c r="H917" s="123" t="str">
        <f t="shared" ref="H917:H980" si="6">E917&amp;","&amp;G917</f>
        <v>Denver Basin , NE,CBM - Number of Well(s) per Engine</v>
      </c>
      <c r="I917">
        <v>41.329999999999991</v>
      </c>
    </row>
    <row r="918" spans="1:9">
      <c r="A918" t="s">
        <v>634</v>
      </c>
      <c r="B918" t="s">
        <v>469</v>
      </c>
      <c r="C918" t="s">
        <v>8354</v>
      </c>
      <c r="D918">
        <v>41.329999999999991</v>
      </c>
      <c r="E918" t="s">
        <v>3539</v>
      </c>
      <c r="F918" t="s">
        <v>656</v>
      </c>
      <c r="G918" t="s">
        <v>8355</v>
      </c>
      <c r="H918" s="123" t="str">
        <f t="shared" si="6"/>
        <v>Denver Basin , NE,Gas - Number of Well(s) per Engine</v>
      </c>
      <c r="I918">
        <v>41.329999999999991</v>
      </c>
    </row>
    <row r="919" spans="1:9">
      <c r="A919" t="s">
        <v>634</v>
      </c>
      <c r="B919" t="s">
        <v>469</v>
      </c>
      <c r="C919" t="s">
        <v>8356</v>
      </c>
      <c r="D919">
        <v>265</v>
      </c>
      <c r="E919" t="s">
        <v>3539</v>
      </c>
      <c r="F919" t="s">
        <v>0</v>
      </c>
      <c r="G919" t="s">
        <v>8357</v>
      </c>
      <c r="H919" s="123" t="str">
        <f t="shared" si="6"/>
        <v>Denver Basin , NE,Rich Burn - Rated Horsepower (hp/engine)</v>
      </c>
      <c r="I919">
        <v>265</v>
      </c>
    </row>
    <row r="920" spans="1:9">
      <c r="A920" t="s">
        <v>634</v>
      </c>
      <c r="B920" t="s">
        <v>469</v>
      </c>
      <c r="C920" t="s">
        <v>8358</v>
      </c>
      <c r="D920">
        <v>0</v>
      </c>
      <c r="E920" t="s">
        <v>3539</v>
      </c>
      <c r="F920" t="s">
        <v>0</v>
      </c>
      <c r="G920" t="s">
        <v>8359</v>
      </c>
      <c r="H920" s="123" t="str">
        <f t="shared" si="6"/>
        <v>Denver Basin , NE,Rich Burn - Percent of Engines with Control</v>
      </c>
      <c r="I920">
        <v>0</v>
      </c>
    </row>
    <row r="921" spans="1:9">
      <c r="A921" t="s">
        <v>634</v>
      </c>
      <c r="B921" t="s">
        <v>469</v>
      </c>
      <c r="C921" t="s">
        <v>8360</v>
      </c>
      <c r="D921">
        <v>0.95899999999999974</v>
      </c>
      <c r="E921" t="s">
        <v>3539</v>
      </c>
      <c r="F921" t="s">
        <v>0</v>
      </c>
      <c r="G921" t="s">
        <v>8360</v>
      </c>
      <c r="H921" s="123" t="str">
        <f t="shared" si="6"/>
        <v>Denver Basin , NE,Rich-burn Lateral Compressors Load Factor</v>
      </c>
      <c r="I921">
        <v>0.95899999999999974</v>
      </c>
    </row>
    <row r="922" spans="1:9">
      <c r="A922" t="s">
        <v>634</v>
      </c>
      <c r="B922" t="s">
        <v>126</v>
      </c>
      <c r="C922" t="s">
        <v>8342</v>
      </c>
      <c r="D922">
        <v>1</v>
      </c>
      <c r="E922" t="s">
        <v>522</v>
      </c>
      <c r="F922" t="s">
        <v>656</v>
      </c>
      <c r="G922" t="s">
        <v>8342</v>
      </c>
      <c r="H922" s="123" t="str">
        <f t="shared" si="6"/>
        <v>Denver Basin , WY,Fraction of 50-499 HP  Lateral Compressor Engines</v>
      </c>
      <c r="I922">
        <v>1</v>
      </c>
    </row>
    <row r="923" spans="1:9">
      <c r="A923" t="s">
        <v>634</v>
      </c>
      <c r="B923" t="s">
        <v>126</v>
      </c>
      <c r="C923" t="s">
        <v>8343</v>
      </c>
      <c r="D923">
        <v>0.23</v>
      </c>
      <c r="E923" t="s">
        <v>522</v>
      </c>
      <c r="F923" t="s">
        <v>1</v>
      </c>
      <c r="G923" t="s">
        <v>1</v>
      </c>
      <c r="H923" s="123" t="str">
        <f t="shared" si="6"/>
        <v>Denver Basin , WY,Lean Burn</v>
      </c>
      <c r="I923">
        <v>0.23</v>
      </c>
    </row>
    <row r="924" spans="1:9">
      <c r="A924" t="s">
        <v>634</v>
      </c>
      <c r="B924" t="s">
        <v>126</v>
      </c>
      <c r="C924" t="s">
        <v>8344</v>
      </c>
      <c r="D924">
        <v>0.77</v>
      </c>
      <c r="E924" t="s">
        <v>522</v>
      </c>
      <c r="F924" t="s">
        <v>0</v>
      </c>
      <c r="G924" t="s">
        <v>0</v>
      </c>
      <c r="H924" s="123" t="str">
        <f t="shared" si="6"/>
        <v>Denver Basin , WY,Rich Burn</v>
      </c>
      <c r="I924">
        <v>0.77</v>
      </c>
    </row>
    <row r="925" spans="1:9">
      <c r="A925" t="s">
        <v>634</v>
      </c>
      <c r="B925" t="s">
        <v>126</v>
      </c>
      <c r="C925" t="s">
        <v>8345</v>
      </c>
      <c r="D925">
        <v>8760</v>
      </c>
      <c r="E925" t="s">
        <v>522</v>
      </c>
      <c r="F925" t="s">
        <v>656</v>
      </c>
      <c r="G925" t="s">
        <v>2498</v>
      </c>
      <c r="H925" s="123" t="str">
        <f t="shared" si="6"/>
        <v>Denver Basin , WY,Hours of Operation (hours/engine)</v>
      </c>
      <c r="I925">
        <v>8760</v>
      </c>
    </row>
    <row r="926" spans="1:9">
      <c r="A926" t="s">
        <v>634</v>
      </c>
      <c r="B926" t="s">
        <v>126</v>
      </c>
      <c r="C926" t="s">
        <v>8346</v>
      </c>
      <c r="D926">
        <v>400</v>
      </c>
      <c r="E926" t="s">
        <v>522</v>
      </c>
      <c r="F926" t="s">
        <v>1</v>
      </c>
      <c r="G926" t="s">
        <v>8347</v>
      </c>
      <c r="H926" s="123" t="str">
        <f t="shared" si="6"/>
        <v>Denver Basin , WY,Lean Burn - Rated Horsepower (hp/engine)</v>
      </c>
      <c r="I926">
        <v>400</v>
      </c>
    </row>
    <row r="927" spans="1:9">
      <c r="A927" t="s">
        <v>634</v>
      </c>
      <c r="B927" t="s">
        <v>126</v>
      </c>
      <c r="C927" t="s">
        <v>8348</v>
      </c>
      <c r="D927">
        <v>0</v>
      </c>
      <c r="E927" t="s">
        <v>522</v>
      </c>
      <c r="F927" t="s">
        <v>1</v>
      </c>
      <c r="G927" t="s">
        <v>8349</v>
      </c>
      <c r="H927" s="123" t="str">
        <f t="shared" si="6"/>
        <v>Denver Basin , WY,Lean Burn - Percent of Engines with Control</v>
      </c>
      <c r="I927">
        <v>0</v>
      </c>
    </row>
    <row r="928" spans="1:9">
      <c r="A928" t="s">
        <v>634</v>
      </c>
      <c r="B928" t="s">
        <v>126</v>
      </c>
      <c r="C928" t="s">
        <v>8350</v>
      </c>
      <c r="D928">
        <v>0.73699999999999999</v>
      </c>
      <c r="E928" t="s">
        <v>522</v>
      </c>
      <c r="F928" t="s">
        <v>1</v>
      </c>
      <c r="G928" t="s">
        <v>8350</v>
      </c>
      <c r="H928" s="123" t="str">
        <f t="shared" si="6"/>
        <v>Denver Basin , WY,Lean-burn Lateral Compressors Load Factor</v>
      </c>
      <c r="I928">
        <v>0.73699999999999999</v>
      </c>
    </row>
    <row r="929" spans="1:9">
      <c r="A929" t="s">
        <v>634</v>
      </c>
      <c r="B929" t="s">
        <v>126</v>
      </c>
      <c r="C929" t="s">
        <v>8351</v>
      </c>
      <c r="D929">
        <v>1</v>
      </c>
      <c r="E929" t="s">
        <v>522</v>
      </c>
      <c r="F929" t="s">
        <v>656</v>
      </c>
      <c r="G929" t="s">
        <v>8351</v>
      </c>
      <c r="H929" s="123" t="str">
        <f t="shared" si="6"/>
        <v>Denver Basin , WY,Number of 4-Cycled Lateral Compressors</v>
      </c>
      <c r="I929">
        <v>1</v>
      </c>
    </row>
    <row r="930" spans="1:9">
      <c r="A930" t="s">
        <v>634</v>
      </c>
      <c r="B930" t="s">
        <v>126</v>
      </c>
      <c r="C930" t="s">
        <v>8352</v>
      </c>
      <c r="D930">
        <v>41.33</v>
      </c>
      <c r="E930" t="s">
        <v>522</v>
      </c>
      <c r="F930" t="s">
        <v>656</v>
      </c>
      <c r="G930" t="s">
        <v>8353</v>
      </c>
      <c r="H930" s="123" t="str">
        <f t="shared" si="6"/>
        <v>Denver Basin , WY,CBM - Number of Well(s) per Engine</v>
      </c>
      <c r="I930">
        <v>41.33</v>
      </c>
    </row>
    <row r="931" spans="1:9">
      <c r="A931" t="s">
        <v>634</v>
      </c>
      <c r="B931" t="s">
        <v>126</v>
      </c>
      <c r="C931" t="s">
        <v>8354</v>
      </c>
      <c r="D931">
        <v>41.33</v>
      </c>
      <c r="E931" t="s">
        <v>522</v>
      </c>
      <c r="F931" t="s">
        <v>656</v>
      </c>
      <c r="G931" t="s">
        <v>8355</v>
      </c>
      <c r="H931" s="123" t="str">
        <f t="shared" si="6"/>
        <v>Denver Basin , WY,Gas - Number of Well(s) per Engine</v>
      </c>
      <c r="I931">
        <v>41.33</v>
      </c>
    </row>
    <row r="932" spans="1:9">
      <c r="A932" t="s">
        <v>634</v>
      </c>
      <c r="B932" t="s">
        <v>126</v>
      </c>
      <c r="C932" t="s">
        <v>8356</v>
      </c>
      <c r="D932">
        <v>265</v>
      </c>
      <c r="E932" t="s">
        <v>522</v>
      </c>
      <c r="F932" t="s">
        <v>0</v>
      </c>
      <c r="G932" t="s">
        <v>8357</v>
      </c>
      <c r="H932" s="123" t="str">
        <f t="shared" si="6"/>
        <v>Denver Basin , WY,Rich Burn - Rated Horsepower (hp/engine)</v>
      </c>
      <c r="I932">
        <v>265</v>
      </c>
    </row>
    <row r="933" spans="1:9">
      <c r="A933" t="s">
        <v>634</v>
      </c>
      <c r="B933" t="s">
        <v>126</v>
      </c>
      <c r="C933" t="s">
        <v>8358</v>
      </c>
      <c r="D933">
        <v>0</v>
      </c>
      <c r="E933" t="s">
        <v>522</v>
      </c>
      <c r="F933" t="s">
        <v>0</v>
      </c>
      <c r="G933" t="s">
        <v>8359</v>
      </c>
      <c r="H933" s="123" t="str">
        <f t="shared" si="6"/>
        <v>Denver Basin , WY,Rich Burn - Percent of Engines with Control</v>
      </c>
      <c r="I933">
        <v>0</v>
      </c>
    </row>
    <row r="934" spans="1:9">
      <c r="A934" t="s">
        <v>634</v>
      </c>
      <c r="B934" t="s">
        <v>126</v>
      </c>
      <c r="C934" t="s">
        <v>8360</v>
      </c>
      <c r="D934">
        <v>0.95899999999999996</v>
      </c>
      <c r="E934" t="s">
        <v>522</v>
      </c>
      <c r="F934" t="s">
        <v>0</v>
      </c>
      <c r="G934" t="s">
        <v>8360</v>
      </c>
      <c r="H934" s="123" t="str">
        <f t="shared" si="6"/>
        <v>Denver Basin , WY,Rich-burn Lateral Compressors Load Factor</v>
      </c>
      <c r="I934">
        <v>0.95899999999999996</v>
      </c>
    </row>
    <row r="935" spans="1:9">
      <c r="A935" t="s">
        <v>158</v>
      </c>
      <c r="B935" t="s">
        <v>81</v>
      </c>
      <c r="C935" t="s">
        <v>8342</v>
      </c>
      <c r="D935">
        <v>1</v>
      </c>
      <c r="E935" t="s">
        <v>523</v>
      </c>
      <c r="F935" t="s">
        <v>656</v>
      </c>
      <c r="G935" t="s">
        <v>8342</v>
      </c>
      <c r="H935" s="123" t="str">
        <f t="shared" si="6"/>
        <v>Eagle Basin , CO,Fraction of 50-499 HP  Lateral Compressor Engines</v>
      </c>
      <c r="I935">
        <v>1</v>
      </c>
    </row>
    <row r="936" spans="1:9">
      <c r="A936" t="s">
        <v>158</v>
      </c>
      <c r="B936" t="s">
        <v>81</v>
      </c>
      <c r="C936" t="s">
        <v>8343</v>
      </c>
      <c r="D936">
        <v>0.2</v>
      </c>
      <c r="E936" t="s">
        <v>523</v>
      </c>
      <c r="F936" t="s">
        <v>1</v>
      </c>
      <c r="G936" t="s">
        <v>1</v>
      </c>
      <c r="H936" s="123" t="str">
        <f t="shared" si="6"/>
        <v>Eagle Basin , CO,Lean Burn</v>
      </c>
      <c r="I936">
        <v>0.2</v>
      </c>
    </row>
    <row r="937" spans="1:9">
      <c r="A937" t="s">
        <v>158</v>
      </c>
      <c r="B937" t="s">
        <v>81</v>
      </c>
      <c r="C937" t="s">
        <v>8344</v>
      </c>
      <c r="D937">
        <v>0.8</v>
      </c>
      <c r="E937" t="s">
        <v>523</v>
      </c>
      <c r="F937" t="s">
        <v>0</v>
      </c>
      <c r="G937" t="s">
        <v>0</v>
      </c>
      <c r="H937" s="123" t="str">
        <f t="shared" si="6"/>
        <v>Eagle Basin , CO,Rich Burn</v>
      </c>
      <c r="I937">
        <v>0.8</v>
      </c>
    </row>
    <row r="938" spans="1:9">
      <c r="A938" t="s">
        <v>158</v>
      </c>
      <c r="B938" t="s">
        <v>81</v>
      </c>
      <c r="C938" t="s">
        <v>8345</v>
      </c>
      <c r="D938">
        <v>8760</v>
      </c>
      <c r="E938" t="s">
        <v>523</v>
      </c>
      <c r="F938" t="s">
        <v>656</v>
      </c>
      <c r="G938" t="s">
        <v>2498</v>
      </c>
      <c r="H938" s="123" t="str">
        <f t="shared" si="6"/>
        <v>Eagle Basin , CO,Hours of Operation (hours/engine)</v>
      </c>
      <c r="I938">
        <v>8760</v>
      </c>
    </row>
    <row r="939" spans="1:9">
      <c r="A939" t="s">
        <v>158</v>
      </c>
      <c r="B939" t="s">
        <v>81</v>
      </c>
      <c r="C939" t="s">
        <v>8346</v>
      </c>
      <c r="D939">
        <v>235.5</v>
      </c>
      <c r="E939" t="s">
        <v>523</v>
      </c>
      <c r="F939" t="s">
        <v>1</v>
      </c>
      <c r="G939" t="s">
        <v>8347</v>
      </c>
      <c r="H939" s="123" t="str">
        <f t="shared" si="6"/>
        <v>Eagle Basin , CO,Lean Burn - Rated Horsepower (hp/engine)</v>
      </c>
      <c r="I939">
        <v>235.5</v>
      </c>
    </row>
    <row r="940" spans="1:9">
      <c r="A940" t="s">
        <v>158</v>
      </c>
      <c r="B940" t="s">
        <v>81</v>
      </c>
      <c r="C940" t="s">
        <v>8348</v>
      </c>
      <c r="D940">
        <v>0.18236189999999999</v>
      </c>
      <c r="E940" t="s">
        <v>523</v>
      </c>
      <c r="F940" t="s">
        <v>1</v>
      </c>
      <c r="G940" t="s">
        <v>8349</v>
      </c>
      <c r="H940" s="123" t="str">
        <f t="shared" si="6"/>
        <v>Eagle Basin , CO,Lean Burn - Percent of Engines with Control</v>
      </c>
      <c r="I940">
        <v>0.18236189999999999</v>
      </c>
    </row>
    <row r="941" spans="1:9">
      <c r="A941" t="s">
        <v>158</v>
      </c>
      <c r="B941" t="s">
        <v>81</v>
      </c>
      <c r="C941" t="s">
        <v>8350</v>
      </c>
      <c r="D941">
        <v>0.73699999999999999</v>
      </c>
      <c r="E941" t="s">
        <v>523</v>
      </c>
      <c r="F941" t="s">
        <v>1</v>
      </c>
      <c r="G941" t="s">
        <v>8350</v>
      </c>
      <c r="H941" s="123" t="str">
        <f t="shared" si="6"/>
        <v>Eagle Basin , CO,Lean-burn Lateral Compressors Load Factor</v>
      </c>
      <c r="I941">
        <v>0.73699999999999999</v>
      </c>
    </row>
    <row r="942" spans="1:9">
      <c r="A942" t="s">
        <v>158</v>
      </c>
      <c r="B942" t="s">
        <v>81</v>
      </c>
      <c r="C942" t="s">
        <v>8351</v>
      </c>
      <c r="D942">
        <v>1</v>
      </c>
      <c r="E942" t="s">
        <v>523</v>
      </c>
      <c r="F942" t="s">
        <v>656</v>
      </c>
      <c r="G942" t="s">
        <v>8351</v>
      </c>
      <c r="H942" s="123" t="str">
        <f t="shared" si="6"/>
        <v>Eagle Basin , CO,Number of 4-Cycled Lateral Compressors</v>
      </c>
      <c r="I942">
        <v>1</v>
      </c>
    </row>
    <row r="943" spans="1:9">
      <c r="A943" t="s">
        <v>158</v>
      </c>
      <c r="B943" t="s">
        <v>81</v>
      </c>
      <c r="C943" t="s">
        <v>8352</v>
      </c>
      <c r="D943">
        <v>35.11</v>
      </c>
      <c r="E943" t="s">
        <v>523</v>
      </c>
      <c r="F943" t="s">
        <v>656</v>
      </c>
      <c r="G943" t="s">
        <v>8353</v>
      </c>
      <c r="H943" s="123" t="str">
        <f t="shared" si="6"/>
        <v>Eagle Basin , CO,CBM - Number of Well(s) per Engine</v>
      </c>
      <c r="I943">
        <v>35.11</v>
      </c>
    </row>
    <row r="944" spans="1:9">
      <c r="A944" t="s">
        <v>158</v>
      </c>
      <c r="B944" t="s">
        <v>81</v>
      </c>
      <c r="C944" t="s">
        <v>8354</v>
      </c>
      <c r="D944">
        <v>35.11</v>
      </c>
      <c r="E944" t="s">
        <v>523</v>
      </c>
      <c r="F944" t="s">
        <v>656</v>
      </c>
      <c r="G944" t="s">
        <v>8355</v>
      </c>
      <c r="H944" s="123" t="str">
        <f t="shared" si="6"/>
        <v>Eagle Basin , CO,Gas - Number of Well(s) per Engine</v>
      </c>
      <c r="I944">
        <v>35.11</v>
      </c>
    </row>
    <row r="945" spans="1:9">
      <c r="A945" t="s">
        <v>158</v>
      </c>
      <c r="B945" t="s">
        <v>81</v>
      </c>
      <c r="C945" t="s">
        <v>8356</v>
      </c>
      <c r="D945">
        <v>279.33330000000001</v>
      </c>
      <c r="E945" t="s">
        <v>523</v>
      </c>
      <c r="F945" t="s">
        <v>0</v>
      </c>
      <c r="G945" t="s">
        <v>8357</v>
      </c>
      <c r="H945" s="123" t="str">
        <f t="shared" si="6"/>
        <v>Eagle Basin , CO,Rich Burn - Rated Horsepower (hp/engine)</v>
      </c>
      <c r="I945">
        <v>279.33330000000001</v>
      </c>
    </row>
    <row r="946" spans="1:9">
      <c r="A946" t="s">
        <v>158</v>
      </c>
      <c r="B946" t="s">
        <v>81</v>
      </c>
      <c r="C946" t="s">
        <v>8358</v>
      </c>
      <c r="D946">
        <v>0.20295640000000001</v>
      </c>
      <c r="E946" t="s">
        <v>523</v>
      </c>
      <c r="F946" t="s">
        <v>0</v>
      </c>
      <c r="G946" t="s">
        <v>8359</v>
      </c>
      <c r="H946" s="123" t="str">
        <f t="shared" si="6"/>
        <v>Eagle Basin , CO,Rich Burn - Percent of Engines with Control</v>
      </c>
      <c r="I946">
        <v>0.20295640000000001</v>
      </c>
    </row>
    <row r="947" spans="1:9">
      <c r="A947" t="s">
        <v>158</v>
      </c>
      <c r="B947" t="s">
        <v>81</v>
      </c>
      <c r="C947" t="s">
        <v>8360</v>
      </c>
      <c r="D947">
        <v>0.98360000000000003</v>
      </c>
      <c r="E947" t="s">
        <v>523</v>
      </c>
      <c r="F947" t="s">
        <v>0</v>
      </c>
      <c r="G947" t="s">
        <v>8360</v>
      </c>
      <c r="H947" s="123" t="str">
        <f t="shared" si="6"/>
        <v>Eagle Basin , CO,Rich-burn Lateral Compressors Load Factor</v>
      </c>
      <c r="I947">
        <v>0.98360000000000003</v>
      </c>
    </row>
    <row r="948" spans="1:9">
      <c r="A948" t="s">
        <v>171</v>
      </c>
      <c r="B948" t="s">
        <v>117</v>
      </c>
      <c r="C948" t="s">
        <v>8342</v>
      </c>
      <c r="D948">
        <v>1</v>
      </c>
      <c r="E948" t="s">
        <v>524</v>
      </c>
      <c r="F948" t="s">
        <v>656</v>
      </c>
      <c r="G948" t="s">
        <v>8342</v>
      </c>
      <c r="H948" s="123" t="str">
        <f t="shared" si="6"/>
        <v>Eastern Columbia Basin , ID,Fraction of 50-499 HP  Lateral Compressor Engines</v>
      </c>
      <c r="I948">
        <v>1</v>
      </c>
    </row>
    <row r="949" spans="1:9">
      <c r="A949" t="s">
        <v>171</v>
      </c>
      <c r="B949" t="s">
        <v>117</v>
      </c>
      <c r="C949" t="s">
        <v>8343</v>
      </c>
      <c r="D949">
        <v>0.20000000000000004</v>
      </c>
      <c r="E949" t="s">
        <v>524</v>
      </c>
      <c r="F949" t="s">
        <v>1</v>
      </c>
      <c r="G949" t="s">
        <v>1</v>
      </c>
      <c r="H949" s="123" t="str">
        <f t="shared" si="6"/>
        <v>Eastern Columbia Basin , ID,Lean Burn</v>
      </c>
      <c r="I949">
        <v>0.20000000000000004</v>
      </c>
    </row>
    <row r="950" spans="1:9">
      <c r="A950" t="s">
        <v>171</v>
      </c>
      <c r="B950" t="s">
        <v>117</v>
      </c>
      <c r="C950" t="s">
        <v>8344</v>
      </c>
      <c r="D950">
        <v>0.80000000000000016</v>
      </c>
      <c r="E950" t="s">
        <v>524</v>
      </c>
      <c r="F950" t="s">
        <v>0</v>
      </c>
      <c r="G950" t="s">
        <v>0</v>
      </c>
      <c r="H950" s="123" t="str">
        <f t="shared" si="6"/>
        <v>Eastern Columbia Basin , ID,Rich Burn</v>
      </c>
      <c r="I950">
        <v>0.80000000000000016</v>
      </c>
    </row>
    <row r="951" spans="1:9">
      <c r="A951" t="s">
        <v>171</v>
      </c>
      <c r="B951" t="s">
        <v>117</v>
      </c>
      <c r="C951" t="s">
        <v>8345</v>
      </c>
      <c r="D951">
        <v>8760</v>
      </c>
      <c r="E951" t="s">
        <v>524</v>
      </c>
      <c r="F951" t="s">
        <v>656</v>
      </c>
      <c r="G951" t="s">
        <v>2498</v>
      </c>
      <c r="H951" s="123" t="str">
        <f t="shared" si="6"/>
        <v>Eastern Columbia Basin , ID,Hours of Operation (hours/engine)</v>
      </c>
      <c r="I951">
        <v>8760</v>
      </c>
    </row>
    <row r="952" spans="1:9">
      <c r="A952" t="s">
        <v>171</v>
      </c>
      <c r="B952" t="s">
        <v>117</v>
      </c>
      <c r="C952" t="s">
        <v>8346</v>
      </c>
      <c r="D952">
        <v>235.5</v>
      </c>
      <c r="E952" t="s">
        <v>524</v>
      </c>
      <c r="F952" t="s">
        <v>1</v>
      </c>
      <c r="G952" t="s">
        <v>8347</v>
      </c>
      <c r="H952" s="123" t="str">
        <f t="shared" si="6"/>
        <v>Eastern Columbia Basin , ID,Lean Burn - Rated Horsepower (hp/engine)</v>
      </c>
      <c r="I952">
        <v>235.5</v>
      </c>
    </row>
    <row r="953" spans="1:9">
      <c r="A953" t="s">
        <v>171</v>
      </c>
      <c r="B953" t="s">
        <v>117</v>
      </c>
      <c r="C953" t="s">
        <v>8348</v>
      </c>
      <c r="D953">
        <v>0.18236189999999999</v>
      </c>
      <c r="E953" t="s">
        <v>524</v>
      </c>
      <c r="F953" t="s">
        <v>1</v>
      </c>
      <c r="G953" t="s">
        <v>8349</v>
      </c>
      <c r="H953" s="123" t="str">
        <f t="shared" si="6"/>
        <v>Eastern Columbia Basin , ID,Lean Burn - Percent of Engines with Control</v>
      </c>
      <c r="I953">
        <v>0.18236189999999999</v>
      </c>
    </row>
    <row r="954" spans="1:9">
      <c r="A954" t="s">
        <v>171</v>
      </c>
      <c r="B954" t="s">
        <v>117</v>
      </c>
      <c r="C954" t="s">
        <v>8350</v>
      </c>
      <c r="D954">
        <v>0.73699999999999999</v>
      </c>
      <c r="E954" t="s">
        <v>524</v>
      </c>
      <c r="F954" t="s">
        <v>1</v>
      </c>
      <c r="G954" t="s">
        <v>8350</v>
      </c>
      <c r="H954" s="123" t="str">
        <f t="shared" si="6"/>
        <v>Eastern Columbia Basin , ID,Lean-burn Lateral Compressors Load Factor</v>
      </c>
      <c r="I954">
        <v>0.73699999999999999</v>
      </c>
    </row>
    <row r="955" spans="1:9">
      <c r="A955" t="s">
        <v>171</v>
      </c>
      <c r="B955" t="s">
        <v>117</v>
      </c>
      <c r="C955" t="s">
        <v>8351</v>
      </c>
      <c r="D955">
        <v>1</v>
      </c>
      <c r="E955" t="s">
        <v>524</v>
      </c>
      <c r="F955" t="s">
        <v>656</v>
      </c>
      <c r="G955" t="s">
        <v>8351</v>
      </c>
      <c r="H955" s="123" t="str">
        <f t="shared" si="6"/>
        <v>Eastern Columbia Basin , ID,Number of 4-Cycled Lateral Compressors</v>
      </c>
      <c r="I955">
        <v>1</v>
      </c>
    </row>
    <row r="956" spans="1:9">
      <c r="A956" t="s">
        <v>171</v>
      </c>
      <c r="B956" t="s">
        <v>117</v>
      </c>
      <c r="C956" t="s">
        <v>8352</v>
      </c>
      <c r="D956">
        <v>35.11</v>
      </c>
      <c r="E956" t="s">
        <v>524</v>
      </c>
      <c r="F956" t="s">
        <v>656</v>
      </c>
      <c r="G956" t="s">
        <v>8353</v>
      </c>
      <c r="H956" s="123" t="str">
        <f t="shared" si="6"/>
        <v>Eastern Columbia Basin , ID,CBM - Number of Well(s) per Engine</v>
      </c>
      <c r="I956">
        <v>35.11</v>
      </c>
    </row>
    <row r="957" spans="1:9">
      <c r="A957" t="s">
        <v>171</v>
      </c>
      <c r="B957" t="s">
        <v>117</v>
      </c>
      <c r="C957" t="s">
        <v>8354</v>
      </c>
      <c r="D957">
        <v>35.11</v>
      </c>
      <c r="E957" t="s">
        <v>524</v>
      </c>
      <c r="F957" t="s">
        <v>656</v>
      </c>
      <c r="G957" t="s">
        <v>8355</v>
      </c>
      <c r="H957" s="123" t="str">
        <f t="shared" si="6"/>
        <v>Eastern Columbia Basin , ID,Gas - Number of Well(s) per Engine</v>
      </c>
      <c r="I957">
        <v>35.11</v>
      </c>
    </row>
    <row r="958" spans="1:9">
      <c r="A958" t="s">
        <v>171</v>
      </c>
      <c r="B958" t="s">
        <v>117</v>
      </c>
      <c r="C958" t="s">
        <v>8356</v>
      </c>
      <c r="D958">
        <v>279.33330000000001</v>
      </c>
      <c r="E958" t="s">
        <v>524</v>
      </c>
      <c r="F958" t="s">
        <v>0</v>
      </c>
      <c r="G958" t="s">
        <v>8357</v>
      </c>
      <c r="H958" s="123" t="str">
        <f t="shared" si="6"/>
        <v>Eastern Columbia Basin , ID,Rich Burn - Rated Horsepower (hp/engine)</v>
      </c>
      <c r="I958">
        <v>279.33330000000001</v>
      </c>
    </row>
    <row r="959" spans="1:9">
      <c r="A959" t="s">
        <v>171</v>
      </c>
      <c r="B959" t="s">
        <v>117</v>
      </c>
      <c r="C959" t="s">
        <v>8358</v>
      </c>
      <c r="D959">
        <v>0.20295640000000001</v>
      </c>
      <c r="E959" t="s">
        <v>524</v>
      </c>
      <c r="F959" t="s">
        <v>0</v>
      </c>
      <c r="G959" t="s">
        <v>8359</v>
      </c>
      <c r="H959" s="123" t="str">
        <f t="shared" si="6"/>
        <v>Eastern Columbia Basin , ID,Rich Burn - Percent of Engines with Control</v>
      </c>
      <c r="I959">
        <v>0.20295640000000001</v>
      </c>
    </row>
    <row r="960" spans="1:9">
      <c r="A960" t="s">
        <v>171</v>
      </c>
      <c r="B960" t="s">
        <v>117</v>
      </c>
      <c r="C960" t="s">
        <v>8360</v>
      </c>
      <c r="D960">
        <v>0.98360000000000003</v>
      </c>
      <c r="E960" t="s">
        <v>524</v>
      </c>
      <c r="F960" t="s">
        <v>0</v>
      </c>
      <c r="G960" t="s">
        <v>8360</v>
      </c>
      <c r="H960" s="123" t="str">
        <f t="shared" si="6"/>
        <v>Eastern Columbia Basin , ID,Rich-burn Lateral Compressors Load Factor</v>
      </c>
      <c r="I960">
        <v>0.98360000000000003</v>
      </c>
    </row>
    <row r="961" spans="1:9">
      <c r="A961" t="s">
        <v>171</v>
      </c>
      <c r="B961" t="s">
        <v>122</v>
      </c>
      <c r="C961" t="s">
        <v>8342</v>
      </c>
      <c r="D961">
        <v>1</v>
      </c>
      <c r="E961" t="s">
        <v>525</v>
      </c>
      <c r="F961" t="s">
        <v>656</v>
      </c>
      <c r="G961" t="s">
        <v>8342</v>
      </c>
      <c r="H961" s="123" t="str">
        <f t="shared" si="6"/>
        <v>Eastern Columbia Basin , OR,Fraction of 50-499 HP  Lateral Compressor Engines</v>
      </c>
      <c r="I961">
        <v>1</v>
      </c>
    </row>
    <row r="962" spans="1:9">
      <c r="A962" t="s">
        <v>171</v>
      </c>
      <c r="B962" t="s">
        <v>122</v>
      </c>
      <c r="C962" t="s">
        <v>8343</v>
      </c>
      <c r="D962">
        <v>0.19999999999999998</v>
      </c>
      <c r="E962" t="s">
        <v>525</v>
      </c>
      <c r="F962" t="s">
        <v>1</v>
      </c>
      <c r="G962" t="s">
        <v>1</v>
      </c>
      <c r="H962" s="123" t="str">
        <f t="shared" si="6"/>
        <v>Eastern Columbia Basin , OR,Lean Burn</v>
      </c>
      <c r="I962">
        <v>0.19999999999999998</v>
      </c>
    </row>
    <row r="963" spans="1:9">
      <c r="A963" t="s">
        <v>171</v>
      </c>
      <c r="B963" t="s">
        <v>122</v>
      </c>
      <c r="C963" t="s">
        <v>8344</v>
      </c>
      <c r="D963">
        <v>0.79999999999999993</v>
      </c>
      <c r="E963" t="s">
        <v>525</v>
      </c>
      <c r="F963" t="s">
        <v>0</v>
      </c>
      <c r="G963" t="s">
        <v>0</v>
      </c>
      <c r="H963" s="123" t="str">
        <f t="shared" si="6"/>
        <v>Eastern Columbia Basin , OR,Rich Burn</v>
      </c>
      <c r="I963">
        <v>0.79999999999999993</v>
      </c>
    </row>
    <row r="964" spans="1:9">
      <c r="A964" t="s">
        <v>171</v>
      </c>
      <c r="B964" t="s">
        <v>122</v>
      </c>
      <c r="C964" t="s">
        <v>8345</v>
      </c>
      <c r="D964">
        <v>8760</v>
      </c>
      <c r="E964" t="s">
        <v>525</v>
      </c>
      <c r="F964" t="s">
        <v>656</v>
      </c>
      <c r="G964" t="s">
        <v>2498</v>
      </c>
      <c r="H964" s="123" t="str">
        <f t="shared" si="6"/>
        <v>Eastern Columbia Basin , OR,Hours of Operation (hours/engine)</v>
      </c>
      <c r="I964">
        <v>8760</v>
      </c>
    </row>
    <row r="965" spans="1:9">
      <c r="A965" t="s">
        <v>171</v>
      </c>
      <c r="B965" t="s">
        <v>122</v>
      </c>
      <c r="C965" t="s">
        <v>8346</v>
      </c>
      <c r="D965">
        <v>235.5</v>
      </c>
      <c r="E965" t="s">
        <v>525</v>
      </c>
      <c r="F965" t="s">
        <v>1</v>
      </c>
      <c r="G965" t="s">
        <v>8347</v>
      </c>
      <c r="H965" s="123" t="str">
        <f t="shared" si="6"/>
        <v>Eastern Columbia Basin , OR,Lean Burn - Rated Horsepower (hp/engine)</v>
      </c>
      <c r="I965">
        <v>235.5</v>
      </c>
    </row>
    <row r="966" spans="1:9">
      <c r="A966" t="s">
        <v>171</v>
      </c>
      <c r="B966" t="s">
        <v>122</v>
      </c>
      <c r="C966" t="s">
        <v>8348</v>
      </c>
      <c r="D966">
        <v>0.18236190000000005</v>
      </c>
      <c r="E966" t="s">
        <v>525</v>
      </c>
      <c r="F966" t="s">
        <v>1</v>
      </c>
      <c r="G966" t="s">
        <v>8349</v>
      </c>
      <c r="H966" s="123" t="str">
        <f t="shared" si="6"/>
        <v>Eastern Columbia Basin , OR,Lean Burn - Percent of Engines with Control</v>
      </c>
      <c r="I966">
        <v>0.18236190000000005</v>
      </c>
    </row>
    <row r="967" spans="1:9">
      <c r="A967" t="s">
        <v>171</v>
      </c>
      <c r="B967" t="s">
        <v>122</v>
      </c>
      <c r="C967" t="s">
        <v>8350</v>
      </c>
      <c r="D967">
        <v>0.73699999999999999</v>
      </c>
      <c r="E967" t="s">
        <v>525</v>
      </c>
      <c r="F967" t="s">
        <v>1</v>
      </c>
      <c r="G967" t="s">
        <v>8350</v>
      </c>
      <c r="H967" s="123" t="str">
        <f t="shared" si="6"/>
        <v>Eastern Columbia Basin , OR,Lean-burn Lateral Compressors Load Factor</v>
      </c>
      <c r="I967">
        <v>0.73699999999999999</v>
      </c>
    </row>
    <row r="968" spans="1:9">
      <c r="A968" t="s">
        <v>171</v>
      </c>
      <c r="B968" t="s">
        <v>122</v>
      </c>
      <c r="C968" t="s">
        <v>8351</v>
      </c>
      <c r="D968">
        <v>1</v>
      </c>
      <c r="E968" t="s">
        <v>525</v>
      </c>
      <c r="F968" t="s">
        <v>656</v>
      </c>
      <c r="G968" t="s">
        <v>8351</v>
      </c>
      <c r="H968" s="123" t="str">
        <f t="shared" si="6"/>
        <v>Eastern Columbia Basin , OR,Number of 4-Cycled Lateral Compressors</v>
      </c>
      <c r="I968">
        <v>1</v>
      </c>
    </row>
    <row r="969" spans="1:9">
      <c r="A969" t="s">
        <v>171</v>
      </c>
      <c r="B969" t="s">
        <v>122</v>
      </c>
      <c r="C969" t="s">
        <v>8352</v>
      </c>
      <c r="D969">
        <v>35.110000000000007</v>
      </c>
      <c r="E969" t="s">
        <v>525</v>
      </c>
      <c r="F969" t="s">
        <v>656</v>
      </c>
      <c r="G969" t="s">
        <v>8353</v>
      </c>
      <c r="H969" s="123" t="str">
        <f t="shared" si="6"/>
        <v>Eastern Columbia Basin , OR,CBM - Number of Well(s) per Engine</v>
      </c>
      <c r="I969">
        <v>35.110000000000007</v>
      </c>
    </row>
    <row r="970" spans="1:9">
      <c r="A970" t="s">
        <v>171</v>
      </c>
      <c r="B970" t="s">
        <v>122</v>
      </c>
      <c r="C970" t="s">
        <v>8354</v>
      </c>
      <c r="D970">
        <v>35.110000000000007</v>
      </c>
      <c r="E970" t="s">
        <v>525</v>
      </c>
      <c r="F970" t="s">
        <v>656</v>
      </c>
      <c r="G970" t="s">
        <v>8355</v>
      </c>
      <c r="H970" s="123" t="str">
        <f t="shared" si="6"/>
        <v>Eastern Columbia Basin , OR,Gas - Number of Well(s) per Engine</v>
      </c>
      <c r="I970">
        <v>35.110000000000007</v>
      </c>
    </row>
    <row r="971" spans="1:9">
      <c r="A971" t="s">
        <v>171</v>
      </c>
      <c r="B971" t="s">
        <v>122</v>
      </c>
      <c r="C971" t="s">
        <v>8356</v>
      </c>
      <c r="D971">
        <v>279.33330000000007</v>
      </c>
      <c r="E971" t="s">
        <v>525</v>
      </c>
      <c r="F971" t="s">
        <v>0</v>
      </c>
      <c r="G971" t="s">
        <v>8357</v>
      </c>
      <c r="H971" s="123" t="str">
        <f t="shared" si="6"/>
        <v>Eastern Columbia Basin , OR,Rich Burn - Rated Horsepower (hp/engine)</v>
      </c>
      <c r="I971">
        <v>279.33330000000007</v>
      </c>
    </row>
    <row r="972" spans="1:9">
      <c r="A972" t="s">
        <v>171</v>
      </c>
      <c r="B972" t="s">
        <v>122</v>
      </c>
      <c r="C972" t="s">
        <v>8358</v>
      </c>
      <c r="D972">
        <v>0.20295639999999998</v>
      </c>
      <c r="E972" t="s">
        <v>525</v>
      </c>
      <c r="F972" t="s">
        <v>0</v>
      </c>
      <c r="G972" t="s">
        <v>8359</v>
      </c>
      <c r="H972" s="123" t="str">
        <f t="shared" si="6"/>
        <v>Eastern Columbia Basin , OR,Rich Burn - Percent of Engines with Control</v>
      </c>
      <c r="I972">
        <v>0.20295639999999998</v>
      </c>
    </row>
    <row r="973" spans="1:9">
      <c r="A973" t="s">
        <v>171</v>
      </c>
      <c r="B973" t="s">
        <v>122</v>
      </c>
      <c r="C973" t="s">
        <v>8360</v>
      </c>
      <c r="D973">
        <v>0.98359999999999981</v>
      </c>
      <c r="E973" t="s">
        <v>525</v>
      </c>
      <c r="F973" t="s">
        <v>0</v>
      </c>
      <c r="G973" t="s">
        <v>8360</v>
      </c>
      <c r="H973" s="123" t="str">
        <f t="shared" si="6"/>
        <v>Eastern Columbia Basin , OR,Rich-burn Lateral Compressors Load Factor</v>
      </c>
      <c r="I973">
        <v>0.98359999999999981</v>
      </c>
    </row>
    <row r="974" spans="1:9">
      <c r="A974" t="s">
        <v>171</v>
      </c>
      <c r="B974" t="s">
        <v>125</v>
      </c>
      <c r="C974" t="s">
        <v>8342</v>
      </c>
      <c r="D974">
        <v>1</v>
      </c>
      <c r="E974" t="s">
        <v>526</v>
      </c>
      <c r="F974" t="s">
        <v>656</v>
      </c>
      <c r="G974" t="s">
        <v>8342</v>
      </c>
      <c r="H974" s="123" t="str">
        <f t="shared" si="6"/>
        <v>Eastern Columbia Basin , WA,Fraction of 50-499 HP  Lateral Compressor Engines</v>
      </c>
      <c r="I974">
        <v>1</v>
      </c>
    </row>
    <row r="975" spans="1:9">
      <c r="A975" t="s">
        <v>171</v>
      </c>
      <c r="B975" t="s">
        <v>125</v>
      </c>
      <c r="C975" t="s">
        <v>8343</v>
      </c>
      <c r="D975">
        <v>0.20000000000000004</v>
      </c>
      <c r="E975" t="s">
        <v>526</v>
      </c>
      <c r="F975" t="s">
        <v>1</v>
      </c>
      <c r="G975" t="s">
        <v>1</v>
      </c>
      <c r="H975" s="123" t="str">
        <f t="shared" si="6"/>
        <v>Eastern Columbia Basin , WA,Lean Burn</v>
      </c>
      <c r="I975">
        <v>0.20000000000000004</v>
      </c>
    </row>
    <row r="976" spans="1:9">
      <c r="A976" t="s">
        <v>171</v>
      </c>
      <c r="B976" t="s">
        <v>125</v>
      </c>
      <c r="C976" t="s">
        <v>8344</v>
      </c>
      <c r="D976">
        <v>0.80000000000000016</v>
      </c>
      <c r="E976" t="s">
        <v>526</v>
      </c>
      <c r="F976" t="s">
        <v>0</v>
      </c>
      <c r="G976" t="s">
        <v>0</v>
      </c>
      <c r="H976" s="123" t="str">
        <f t="shared" si="6"/>
        <v>Eastern Columbia Basin , WA,Rich Burn</v>
      </c>
      <c r="I976">
        <v>0.80000000000000016</v>
      </c>
    </row>
    <row r="977" spans="1:9">
      <c r="A977" t="s">
        <v>171</v>
      </c>
      <c r="B977" t="s">
        <v>125</v>
      </c>
      <c r="C977" t="s">
        <v>8345</v>
      </c>
      <c r="D977">
        <v>8760</v>
      </c>
      <c r="E977" t="s">
        <v>526</v>
      </c>
      <c r="F977" t="s">
        <v>656</v>
      </c>
      <c r="G977" t="s">
        <v>2498</v>
      </c>
      <c r="H977" s="123" t="str">
        <f t="shared" si="6"/>
        <v>Eastern Columbia Basin , WA,Hours of Operation (hours/engine)</v>
      </c>
      <c r="I977">
        <v>8760</v>
      </c>
    </row>
    <row r="978" spans="1:9">
      <c r="A978" t="s">
        <v>171</v>
      </c>
      <c r="B978" t="s">
        <v>125</v>
      </c>
      <c r="C978" t="s">
        <v>8346</v>
      </c>
      <c r="D978">
        <v>235.5</v>
      </c>
      <c r="E978" t="s">
        <v>526</v>
      </c>
      <c r="F978" t="s">
        <v>1</v>
      </c>
      <c r="G978" t="s">
        <v>8347</v>
      </c>
      <c r="H978" s="123" t="str">
        <f t="shared" si="6"/>
        <v>Eastern Columbia Basin , WA,Lean Burn - Rated Horsepower (hp/engine)</v>
      </c>
      <c r="I978">
        <v>235.5</v>
      </c>
    </row>
    <row r="979" spans="1:9">
      <c r="A979" t="s">
        <v>171</v>
      </c>
      <c r="B979" t="s">
        <v>125</v>
      </c>
      <c r="C979" t="s">
        <v>8348</v>
      </c>
      <c r="D979">
        <v>0.18236190000000005</v>
      </c>
      <c r="E979" t="s">
        <v>526</v>
      </c>
      <c r="F979" t="s">
        <v>1</v>
      </c>
      <c r="G979" t="s">
        <v>8349</v>
      </c>
      <c r="H979" s="123" t="str">
        <f t="shared" si="6"/>
        <v>Eastern Columbia Basin , WA,Lean Burn - Percent of Engines with Control</v>
      </c>
      <c r="I979">
        <v>0.18236190000000005</v>
      </c>
    </row>
    <row r="980" spans="1:9">
      <c r="A980" t="s">
        <v>171</v>
      </c>
      <c r="B980" t="s">
        <v>125</v>
      </c>
      <c r="C980" t="s">
        <v>8350</v>
      </c>
      <c r="D980">
        <v>0.73699999999999999</v>
      </c>
      <c r="E980" t="s">
        <v>526</v>
      </c>
      <c r="F980" t="s">
        <v>1</v>
      </c>
      <c r="G980" t="s">
        <v>8350</v>
      </c>
      <c r="H980" s="123" t="str">
        <f t="shared" si="6"/>
        <v>Eastern Columbia Basin , WA,Lean-burn Lateral Compressors Load Factor</v>
      </c>
      <c r="I980">
        <v>0.73699999999999999</v>
      </c>
    </row>
    <row r="981" spans="1:9">
      <c r="A981" t="s">
        <v>171</v>
      </c>
      <c r="B981" t="s">
        <v>125</v>
      </c>
      <c r="C981" t="s">
        <v>8351</v>
      </c>
      <c r="D981">
        <v>1</v>
      </c>
      <c r="E981" t="s">
        <v>526</v>
      </c>
      <c r="F981" t="s">
        <v>656</v>
      </c>
      <c r="G981" t="s">
        <v>8351</v>
      </c>
      <c r="H981" s="123" t="str">
        <f t="shared" ref="H981:H1044" si="7">E981&amp;","&amp;G981</f>
        <v>Eastern Columbia Basin , WA,Number of 4-Cycled Lateral Compressors</v>
      </c>
      <c r="I981">
        <v>1</v>
      </c>
    </row>
    <row r="982" spans="1:9">
      <c r="A982" t="s">
        <v>171</v>
      </c>
      <c r="B982" t="s">
        <v>125</v>
      </c>
      <c r="C982" t="s">
        <v>8352</v>
      </c>
      <c r="D982">
        <v>35.110000000000007</v>
      </c>
      <c r="E982" t="s">
        <v>526</v>
      </c>
      <c r="F982" t="s">
        <v>656</v>
      </c>
      <c r="G982" t="s">
        <v>8353</v>
      </c>
      <c r="H982" s="123" t="str">
        <f t="shared" si="7"/>
        <v>Eastern Columbia Basin , WA,CBM - Number of Well(s) per Engine</v>
      </c>
      <c r="I982">
        <v>35.110000000000007</v>
      </c>
    </row>
    <row r="983" spans="1:9">
      <c r="A983" t="s">
        <v>171</v>
      </c>
      <c r="B983" t="s">
        <v>125</v>
      </c>
      <c r="C983" t="s">
        <v>8354</v>
      </c>
      <c r="D983">
        <v>35.110000000000007</v>
      </c>
      <c r="E983" t="s">
        <v>526</v>
      </c>
      <c r="F983" t="s">
        <v>656</v>
      </c>
      <c r="G983" t="s">
        <v>8355</v>
      </c>
      <c r="H983" s="123" t="str">
        <f t="shared" si="7"/>
        <v>Eastern Columbia Basin , WA,Gas - Number of Well(s) per Engine</v>
      </c>
      <c r="I983">
        <v>35.110000000000007</v>
      </c>
    </row>
    <row r="984" spans="1:9">
      <c r="A984" t="s">
        <v>171</v>
      </c>
      <c r="B984" t="s">
        <v>125</v>
      </c>
      <c r="C984" t="s">
        <v>8356</v>
      </c>
      <c r="D984">
        <v>279.33330000000012</v>
      </c>
      <c r="E984" t="s">
        <v>526</v>
      </c>
      <c r="F984" t="s">
        <v>0</v>
      </c>
      <c r="G984" t="s">
        <v>8357</v>
      </c>
      <c r="H984" s="123" t="str">
        <f t="shared" si="7"/>
        <v>Eastern Columbia Basin , WA,Rich Burn - Rated Horsepower (hp/engine)</v>
      </c>
      <c r="I984">
        <v>279.33330000000012</v>
      </c>
    </row>
    <row r="985" spans="1:9">
      <c r="A985" t="s">
        <v>171</v>
      </c>
      <c r="B985" t="s">
        <v>125</v>
      </c>
      <c r="C985" t="s">
        <v>8358</v>
      </c>
      <c r="D985">
        <v>0.20295640000000004</v>
      </c>
      <c r="E985" t="s">
        <v>526</v>
      </c>
      <c r="F985" t="s">
        <v>0</v>
      </c>
      <c r="G985" t="s">
        <v>8359</v>
      </c>
      <c r="H985" s="123" t="str">
        <f t="shared" si="7"/>
        <v>Eastern Columbia Basin , WA,Rich Burn - Percent of Engines with Control</v>
      </c>
      <c r="I985">
        <v>0.20295640000000004</v>
      </c>
    </row>
    <row r="986" spans="1:9">
      <c r="A986" t="s">
        <v>171</v>
      </c>
      <c r="B986" t="s">
        <v>125</v>
      </c>
      <c r="C986" t="s">
        <v>8360</v>
      </c>
      <c r="D986">
        <v>0.98359999999999959</v>
      </c>
      <c r="E986" t="s">
        <v>526</v>
      </c>
      <c r="F986" t="s">
        <v>0</v>
      </c>
      <c r="G986" t="s">
        <v>8360</v>
      </c>
      <c r="H986" s="123" t="str">
        <f t="shared" si="7"/>
        <v>Eastern Columbia Basin , WA,Rich-burn Lateral Compressors Load Factor</v>
      </c>
      <c r="I986">
        <v>0.98359999999999959</v>
      </c>
    </row>
    <row r="987" spans="1:9">
      <c r="A987" t="s">
        <v>143</v>
      </c>
      <c r="B987" t="s">
        <v>116</v>
      </c>
      <c r="C987" t="s">
        <v>8342</v>
      </c>
      <c r="D987">
        <v>1</v>
      </c>
      <c r="E987" t="s">
        <v>527</v>
      </c>
      <c r="F987" t="s">
        <v>656</v>
      </c>
      <c r="G987" t="s">
        <v>8342</v>
      </c>
      <c r="H987" s="123" t="str">
        <f t="shared" si="7"/>
        <v>Eel River Basin , CA,Fraction of 50-499 HP  Lateral Compressor Engines</v>
      </c>
      <c r="I987">
        <v>1</v>
      </c>
    </row>
    <row r="988" spans="1:9">
      <c r="A988" t="s">
        <v>143</v>
      </c>
      <c r="B988" t="s">
        <v>116</v>
      </c>
      <c r="C988" t="s">
        <v>8343</v>
      </c>
      <c r="D988">
        <v>0.2</v>
      </c>
      <c r="E988" t="s">
        <v>527</v>
      </c>
      <c r="F988" t="s">
        <v>1</v>
      </c>
      <c r="G988" t="s">
        <v>1</v>
      </c>
      <c r="H988" s="123" t="str">
        <f t="shared" si="7"/>
        <v>Eel River Basin , CA,Lean Burn</v>
      </c>
      <c r="I988">
        <v>0.2</v>
      </c>
    </row>
    <row r="989" spans="1:9">
      <c r="A989" t="s">
        <v>143</v>
      </c>
      <c r="B989" t="s">
        <v>116</v>
      </c>
      <c r="C989" t="s">
        <v>8344</v>
      </c>
      <c r="D989">
        <v>0.8</v>
      </c>
      <c r="E989" t="s">
        <v>527</v>
      </c>
      <c r="F989" t="s">
        <v>0</v>
      </c>
      <c r="G989" t="s">
        <v>0</v>
      </c>
      <c r="H989" s="123" t="str">
        <f t="shared" si="7"/>
        <v>Eel River Basin , CA,Rich Burn</v>
      </c>
      <c r="I989">
        <v>0.8</v>
      </c>
    </row>
    <row r="990" spans="1:9">
      <c r="A990" t="s">
        <v>143</v>
      </c>
      <c r="B990" t="s">
        <v>116</v>
      </c>
      <c r="C990" t="s">
        <v>8345</v>
      </c>
      <c r="D990">
        <v>8760</v>
      </c>
      <c r="E990" t="s">
        <v>527</v>
      </c>
      <c r="F990" t="s">
        <v>656</v>
      </c>
      <c r="G990" t="s">
        <v>2498</v>
      </c>
      <c r="H990" s="123" t="str">
        <f t="shared" si="7"/>
        <v>Eel River Basin , CA,Hours of Operation (hours/engine)</v>
      </c>
      <c r="I990">
        <v>8760</v>
      </c>
    </row>
    <row r="991" spans="1:9">
      <c r="A991" t="s">
        <v>143</v>
      </c>
      <c r="B991" t="s">
        <v>116</v>
      </c>
      <c r="C991" t="s">
        <v>8346</v>
      </c>
      <c r="D991">
        <v>235.5</v>
      </c>
      <c r="E991" t="s">
        <v>527</v>
      </c>
      <c r="F991" t="s">
        <v>1</v>
      </c>
      <c r="G991" t="s">
        <v>8347</v>
      </c>
      <c r="H991" s="123" t="str">
        <f t="shared" si="7"/>
        <v>Eel River Basin , CA,Lean Burn - Rated Horsepower (hp/engine)</v>
      </c>
      <c r="I991">
        <v>235.5</v>
      </c>
    </row>
    <row r="992" spans="1:9">
      <c r="A992" t="s">
        <v>143</v>
      </c>
      <c r="B992" t="s">
        <v>116</v>
      </c>
      <c r="C992" t="s">
        <v>8348</v>
      </c>
      <c r="D992">
        <v>0.18236189999999999</v>
      </c>
      <c r="E992" t="s">
        <v>527</v>
      </c>
      <c r="F992" t="s">
        <v>1</v>
      </c>
      <c r="G992" t="s">
        <v>8349</v>
      </c>
      <c r="H992" s="123" t="str">
        <f t="shared" si="7"/>
        <v>Eel River Basin , CA,Lean Burn - Percent of Engines with Control</v>
      </c>
      <c r="I992">
        <v>0.18236189999999999</v>
      </c>
    </row>
    <row r="993" spans="1:9">
      <c r="A993" t="s">
        <v>143</v>
      </c>
      <c r="B993" t="s">
        <v>116</v>
      </c>
      <c r="C993" t="s">
        <v>8350</v>
      </c>
      <c r="D993">
        <v>0.73699999999999999</v>
      </c>
      <c r="E993" t="s">
        <v>527</v>
      </c>
      <c r="F993" t="s">
        <v>1</v>
      </c>
      <c r="G993" t="s">
        <v>8350</v>
      </c>
      <c r="H993" s="123" t="str">
        <f t="shared" si="7"/>
        <v>Eel River Basin , CA,Lean-burn Lateral Compressors Load Factor</v>
      </c>
      <c r="I993">
        <v>0.73699999999999999</v>
      </c>
    </row>
    <row r="994" spans="1:9">
      <c r="A994" t="s">
        <v>143</v>
      </c>
      <c r="B994" t="s">
        <v>116</v>
      </c>
      <c r="C994" t="s">
        <v>8351</v>
      </c>
      <c r="D994">
        <v>1</v>
      </c>
      <c r="E994" t="s">
        <v>527</v>
      </c>
      <c r="F994" t="s">
        <v>656</v>
      </c>
      <c r="G994" t="s">
        <v>8351</v>
      </c>
      <c r="H994" s="123" t="str">
        <f t="shared" si="7"/>
        <v>Eel River Basin , CA,Number of 4-Cycled Lateral Compressors</v>
      </c>
      <c r="I994">
        <v>1</v>
      </c>
    </row>
    <row r="995" spans="1:9">
      <c r="A995" t="s">
        <v>143</v>
      </c>
      <c r="B995" t="s">
        <v>116</v>
      </c>
      <c r="C995" t="s">
        <v>8352</v>
      </c>
      <c r="D995">
        <v>35.11</v>
      </c>
      <c r="E995" t="s">
        <v>527</v>
      </c>
      <c r="F995" t="s">
        <v>656</v>
      </c>
      <c r="G995" t="s">
        <v>8353</v>
      </c>
      <c r="H995" s="123" t="str">
        <f t="shared" si="7"/>
        <v>Eel River Basin , CA,CBM - Number of Well(s) per Engine</v>
      </c>
      <c r="I995">
        <v>35.11</v>
      </c>
    </row>
    <row r="996" spans="1:9">
      <c r="A996" t="s">
        <v>143</v>
      </c>
      <c r="B996" t="s">
        <v>116</v>
      </c>
      <c r="C996" t="s">
        <v>8354</v>
      </c>
      <c r="D996">
        <v>35.11</v>
      </c>
      <c r="E996" t="s">
        <v>527</v>
      </c>
      <c r="F996" t="s">
        <v>656</v>
      </c>
      <c r="G996" t="s">
        <v>8355</v>
      </c>
      <c r="H996" s="123" t="str">
        <f t="shared" si="7"/>
        <v>Eel River Basin , CA,Gas - Number of Well(s) per Engine</v>
      </c>
      <c r="I996">
        <v>35.11</v>
      </c>
    </row>
    <row r="997" spans="1:9">
      <c r="A997" t="s">
        <v>143</v>
      </c>
      <c r="B997" t="s">
        <v>116</v>
      </c>
      <c r="C997" t="s">
        <v>8356</v>
      </c>
      <c r="D997">
        <v>279.33330000000001</v>
      </c>
      <c r="E997" t="s">
        <v>527</v>
      </c>
      <c r="F997" t="s">
        <v>0</v>
      </c>
      <c r="G997" t="s">
        <v>8357</v>
      </c>
      <c r="H997" s="123" t="str">
        <f t="shared" si="7"/>
        <v>Eel River Basin , CA,Rich Burn - Rated Horsepower (hp/engine)</v>
      </c>
      <c r="I997">
        <v>279.33330000000001</v>
      </c>
    </row>
    <row r="998" spans="1:9">
      <c r="A998" t="s">
        <v>143</v>
      </c>
      <c r="B998" t="s">
        <v>116</v>
      </c>
      <c r="C998" t="s">
        <v>8358</v>
      </c>
      <c r="D998">
        <v>0.20295640000000001</v>
      </c>
      <c r="E998" t="s">
        <v>527</v>
      </c>
      <c r="F998" t="s">
        <v>0</v>
      </c>
      <c r="G998" t="s">
        <v>8359</v>
      </c>
      <c r="H998" s="123" t="str">
        <f t="shared" si="7"/>
        <v>Eel River Basin , CA,Rich Burn - Percent of Engines with Control</v>
      </c>
      <c r="I998">
        <v>0.20295640000000001</v>
      </c>
    </row>
    <row r="999" spans="1:9">
      <c r="A999" t="s">
        <v>143</v>
      </c>
      <c r="B999" t="s">
        <v>116</v>
      </c>
      <c r="C999" t="s">
        <v>8360</v>
      </c>
      <c r="D999">
        <v>0.98360000000000003</v>
      </c>
      <c r="E999" t="s">
        <v>527</v>
      </c>
      <c r="F999" t="s">
        <v>0</v>
      </c>
      <c r="G999" t="s">
        <v>8360</v>
      </c>
      <c r="H999" s="123" t="str">
        <f t="shared" si="7"/>
        <v>Eel River Basin , CA,Rich-burn Lateral Compressors Load Factor</v>
      </c>
      <c r="I999">
        <v>0.98360000000000003</v>
      </c>
    </row>
    <row r="1000" spans="1:9">
      <c r="A1000" t="s">
        <v>181</v>
      </c>
      <c r="B1000" t="s">
        <v>120</v>
      </c>
      <c r="C1000" t="s">
        <v>8342</v>
      </c>
      <c r="D1000">
        <v>1</v>
      </c>
      <c r="E1000" t="s">
        <v>528</v>
      </c>
      <c r="F1000" t="s">
        <v>656</v>
      </c>
      <c r="G1000" t="s">
        <v>8342</v>
      </c>
      <c r="H1000" s="123" t="str">
        <f t="shared" si="7"/>
        <v>Estancia Basin , NM,Fraction of 50-499 HP  Lateral Compressor Engines</v>
      </c>
      <c r="I1000">
        <v>1</v>
      </c>
    </row>
    <row r="1001" spans="1:9">
      <c r="A1001" t="s">
        <v>181</v>
      </c>
      <c r="B1001" t="s">
        <v>120</v>
      </c>
      <c r="C1001" t="s">
        <v>8343</v>
      </c>
      <c r="D1001">
        <v>0.20000000000000004</v>
      </c>
      <c r="E1001" t="s">
        <v>528</v>
      </c>
      <c r="F1001" t="s">
        <v>1</v>
      </c>
      <c r="G1001" t="s">
        <v>1</v>
      </c>
      <c r="H1001" s="123" t="str">
        <f t="shared" si="7"/>
        <v>Estancia Basin , NM,Lean Burn</v>
      </c>
      <c r="I1001">
        <v>0.20000000000000004</v>
      </c>
    </row>
    <row r="1002" spans="1:9">
      <c r="A1002" t="s">
        <v>181</v>
      </c>
      <c r="B1002" t="s">
        <v>120</v>
      </c>
      <c r="C1002" t="s">
        <v>8344</v>
      </c>
      <c r="D1002">
        <v>0.80000000000000016</v>
      </c>
      <c r="E1002" t="s">
        <v>528</v>
      </c>
      <c r="F1002" t="s">
        <v>0</v>
      </c>
      <c r="G1002" t="s">
        <v>0</v>
      </c>
      <c r="H1002" s="123" t="str">
        <f t="shared" si="7"/>
        <v>Estancia Basin , NM,Rich Burn</v>
      </c>
      <c r="I1002">
        <v>0.80000000000000016</v>
      </c>
    </row>
    <row r="1003" spans="1:9">
      <c r="A1003" t="s">
        <v>181</v>
      </c>
      <c r="B1003" t="s">
        <v>120</v>
      </c>
      <c r="C1003" t="s">
        <v>8345</v>
      </c>
      <c r="D1003">
        <v>8760</v>
      </c>
      <c r="E1003" t="s">
        <v>528</v>
      </c>
      <c r="F1003" t="s">
        <v>656</v>
      </c>
      <c r="G1003" t="s">
        <v>2498</v>
      </c>
      <c r="H1003" s="123" t="str">
        <f t="shared" si="7"/>
        <v>Estancia Basin , NM,Hours of Operation (hours/engine)</v>
      </c>
      <c r="I1003">
        <v>8760</v>
      </c>
    </row>
    <row r="1004" spans="1:9">
      <c r="A1004" t="s">
        <v>181</v>
      </c>
      <c r="B1004" t="s">
        <v>120</v>
      </c>
      <c r="C1004" t="s">
        <v>8346</v>
      </c>
      <c r="D1004">
        <v>235.5</v>
      </c>
      <c r="E1004" t="s">
        <v>528</v>
      </c>
      <c r="F1004" t="s">
        <v>1</v>
      </c>
      <c r="G1004" t="s">
        <v>8347</v>
      </c>
      <c r="H1004" s="123" t="str">
        <f t="shared" si="7"/>
        <v>Estancia Basin , NM,Lean Burn - Rated Horsepower (hp/engine)</v>
      </c>
      <c r="I1004">
        <v>235.5</v>
      </c>
    </row>
    <row r="1005" spans="1:9">
      <c r="A1005" t="s">
        <v>181</v>
      </c>
      <c r="B1005" t="s">
        <v>120</v>
      </c>
      <c r="C1005" t="s">
        <v>8348</v>
      </c>
      <c r="D1005">
        <v>0.18236189999999999</v>
      </c>
      <c r="E1005" t="s">
        <v>528</v>
      </c>
      <c r="F1005" t="s">
        <v>1</v>
      </c>
      <c r="G1005" t="s">
        <v>8349</v>
      </c>
      <c r="H1005" s="123" t="str">
        <f t="shared" si="7"/>
        <v>Estancia Basin , NM,Lean Burn - Percent of Engines with Control</v>
      </c>
      <c r="I1005">
        <v>0.18236189999999999</v>
      </c>
    </row>
    <row r="1006" spans="1:9">
      <c r="A1006" t="s">
        <v>181</v>
      </c>
      <c r="B1006" t="s">
        <v>120</v>
      </c>
      <c r="C1006" t="s">
        <v>8350</v>
      </c>
      <c r="D1006">
        <v>0.73699999999999999</v>
      </c>
      <c r="E1006" t="s">
        <v>528</v>
      </c>
      <c r="F1006" t="s">
        <v>1</v>
      </c>
      <c r="G1006" t="s">
        <v>8350</v>
      </c>
      <c r="H1006" s="123" t="str">
        <f t="shared" si="7"/>
        <v>Estancia Basin , NM,Lean-burn Lateral Compressors Load Factor</v>
      </c>
      <c r="I1006">
        <v>0.73699999999999999</v>
      </c>
    </row>
    <row r="1007" spans="1:9">
      <c r="A1007" t="s">
        <v>181</v>
      </c>
      <c r="B1007" t="s">
        <v>120</v>
      </c>
      <c r="C1007" t="s">
        <v>8351</v>
      </c>
      <c r="D1007">
        <v>1</v>
      </c>
      <c r="E1007" t="s">
        <v>528</v>
      </c>
      <c r="F1007" t="s">
        <v>656</v>
      </c>
      <c r="G1007" t="s">
        <v>8351</v>
      </c>
      <c r="H1007" s="123" t="str">
        <f t="shared" si="7"/>
        <v>Estancia Basin , NM,Number of 4-Cycled Lateral Compressors</v>
      </c>
      <c r="I1007">
        <v>1</v>
      </c>
    </row>
    <row r="1008" spans="1:9">
      <c r="A1008" t="s">
        <v>181</v>
      </c>
      <c r="B1008" t="s">
        <v>120</v>
      </c>
      <c r="C1008" t="s">
        <v>8352</v>
      </c>
      <c r="D1008">
        <v>35.11</v>
      </c>
      <c r="E1008" t="s">
        <v>528</v>
      </c>
      <c r="F1008" t="s">
        <v>656</v>
      </c>
      <c r="G1008" t="s">
        <v>8353</v>
      </c>
      <c r="H1008" s="123" t="str">
        <f t="shared" si="7"/>
        <v>Estancia Basin , NM,CBM - Number of Well(s) per Engine</v>
      </c>
      <c r="I1008">
        <v>35.11</v>
      </c>
    </row>
    <row r="1009" spans="1:9">
      <c r="A1009" t="s">
        <v>181</v>
      </c>
      <c r="B1009" t="s">
        <v>120</v>
      </c>
      <c r="C1009" t="s">
        <v>8354</v>
      </c>
      <c r="D1009">
        <v>35.11</v>
      </c>
      <c r="E1009" t="s">
        <v>528</v>
      </c>
      <c r="F1009" t="s">
        <v>656</v>
      </c>
      <c r="G1009" t="s">
        <v>8355</v>
      </c>
      <c r="H1009" s="123" t="str">
        <f t="shared" si="7"/>
        <v>Estancia Basin , NM,Gas - Number of Well(s) per Engine</v>
      </c>
      <c r="I1009">
        <v>35.11</v>
      </c>
    </row>
    <row r="1010" spans="1:9">
      <c r="A1010" t="s">
        <v>181</v>
      </c>
      <c r="B1010" t="s">
        <v>120</v>
      </c>
      <c r="C1010" t="s">
        <v>8356</v>
      </c>
      <c r="D1010">
        <v>279.33330000000001</v>
      </c>
      <c r="E1010" t="s">
        <v>528</v>
      </c>
      <c r="F1010" t="s">
        <v>0</v>
      </c>
      <c r="G1010" t="s">
        <v>8357</v>
      </c>
      <c r="H1010" s="123" t="str">
        <f t="shared" si="7"/>
        <v>Estancia Basin , NM,Rich Burn - Rated Horsepower (hp/engine)</v>
      </c>
      <c r="I1010">
        <v>279.33330000000001</v>
      </c>
    </row>
    <row r="1011" spans="1:9">
      <c r="A1011" t="s">
        <v>181</v>
      </c>
      <c r="B1011" t="s">
        <v>120</v>
      </c>
      <c r="C1011" t="s">
        <v>8358</v>
      </c>
      <c r="D1011">
        <v>0.20295640000000001</v>
      </c>
      <c r="E1011" t="s">
        <v>528</v>
      </c>
      <c r="F1011" t="s">
        <v>0</v>
      </c>
      <c r="G1011" t="s">
        <v>8359</v>
      </c>
      <c r="H1011" s="123" t="str">
        <f t="shared" si="7"/>
        <v>Estancia Basin , NM,Rich Burn - Percent of Engines with Control</v>
      </c>
      <c r="I1011">
        <v>0.20295640000000001</v>
      </c>
    </row>
    <row r="1012" spans="1:9">
      <c r="A1012" t="s">
        <v>181</v>
      </c>
      <c r="B1012" t="s">
        <v>120</v>
      </c>
      <c r="C1012" t="s">
        <v>8360</v>
      </c>
      <c r="D1012">
        <v>0.98360000000000003</v>
      </c>
      <c r="E1012" t="s">
        <v>528</v>
      </c>
      <c r="F1012" t="s">
        <v>0</v>
      </c>
      <c r="G1012" t="s">
        <v>8360</v>
      </c>
      <c r="H1012" s="123" t="str">
        <f t="shared" si="7"/>
        <v>Estancia Basin , NM,Rich-burn Lateral Compressors Load Factor</v>
      </c>
      <c r="I1012">
        <v>0.98360000000000003</v>
      </c>
    </row>
    <row r="1013" spans="1:9">
      <c r="A1013" t="s">
        <v>144</v>
      </c>
      <c r="B1013" t="s">
        <v>116</v>
      </c>
      <c r="C1013" t="s">
        <v>8342</v>
      </c>
      <c r="D1013">
        <v>1</v>
      </c>
      <c r="E1013" t="s">
        <v>529</v>
      </c>
      <c r="F1013" t="s">
        <v>656</v>
      </c>
      <c r="G1013" t="s">
        <v>8342</v>
      </c>
      <c r="H1013" s="123" t="str">
        <f t="shared" si="7"/>
        <v>Great Basin Province , CA,Fraction of 50-499 HP  Lateral Compressor Engines</v>
      </c>
      <c r="I1013">
        <v>1</v>
      </c>
    </row>
    <row r="1014" spans="1:9">
      <c r="A1014" t="s">
        <v>144</v>
      </c>
      <c r="B1014" t="s">
        <v>116</v>
      </c>
      <c r="C1014" t="s">
        <v>8343</v>
      </c>
      <c r="D1014">
        <v>0.2</v>
      </c>
      <c r="E1014" t="s">
        <v>529</v>
      </c>
      <c r="F1014" t="s">
        <v>1</v>
      </c>
      <c r="G1014" t="s">
        <v>1</v>
      </c>
      <c r="H1014" s="123" t="str">
        <f t="shared" si="7"/>
        <v>Great Basin Province , CA,Lean Burn</v>
      </c>
      <c r="I1014">
        <v>0.2</v>
      </c>
    </row>
    <row r="1015" spans="1:9">
      <c r="A1015" t="s">
        <v>144</v>
      </c>
      <c r="B1015" t="s">
        <v>116</v>
      </c>
      <c r="C1015" t="s">
        <v>8344</v>
      </c>
      <c r="D1015">
        <v>0.8</v>
      </c>
      <c r="E1015" t="s">
        <v>529</v>
      </c>
      <c r="F1015" t="s">
        <v>0</v>
      </c>
      <c r="G1015" t="s">
        <v>0</v>
      </c>
      <c r="H1015" s="123" t="str">
        <f t="shared" si="7"/>
        <v>Great Basin Province , CA,Rich Burn</v>
      </c>
      <c r="I1015">
        <v>0.8</v>
      </c>
    </row>
    <row r="1016" spans="1:9">
      <c r="A1016" t="s">
        <v>144</v>
      </c>
      <c r="B1016" t="s">
        <v>116</v>
      </c>
      <c r="C1016" t="s">
        <v>8345</v>
      </c>
      <c r="D1016">
        <v>8760</v>
      </c>
      <c r="E1016" t="s">
        <v>529</v>
      </c>
      <c r="F1016" t="s">
        <v>656</v>
      </c>
      <c r="G1016" t="s">
        <v>2498</v>
      </c>
      <c r="H1016" s="123" t="str">
        <f t="shared" si="7"/>
        <v>Great Basin Province , CA,Hours of Operation (hours/engine)</v>
      </c>
      <c r="I1016">
        <v>8760</v>
      </c>
    </row>
    <row r="1017" spans="1:9">
      <c r="A1017" t="s">
        <v>144</v>
      </c>
      <c r="B1017" t="s">
        <v>116</v>
      </c>
      <c r="C1017" t="s">
        <v>8346</v>
      </c>
      <c r="D1017">
        <v>235.5</v>
      </c>
      <c r="E1017" t="s">
        <v>529</v>
      </c>
      <c r="F1017" t="s">
        <v>1</v>
      </c>
      <c r="G1017" t="s">
        <v>8347</v>
      </c>
      <c r="H1017" s="123" t="str">
        <f t="shared" si="7"/>
        <v>Great Basin Province , CA,Lean Burn - Rated Horsepower (hp/engine)</v>
      </c>
      <c r="I1017">
        <v>235.5</v>
      </c>
    </row>
    <row r="1018" spans="1:9">
      <c r="A1018" t="s">
        <v>144</v>
      </c>
      <c r="B1018" t="s">
        <v>116</v>
      </c>
      <c r="C1018" t="s">
        <v>8348</v>
      </c>
      <c r="D1018">
        <v>0.18236189999999999</v>
      </c>
      <c r="E1018" t="s">
        <v>529</v>
      </c>
      <c r="F1018" t="s">
        <v>1</v>
      </c>
      <c r="G1018" t="s">
        <v>8349</v>
      </c>
      <c r="H1018" s="123" t="str">
        <f t="shared" si="7"/>
        <v>Great Basin Province , CA,Lean Burn - Percent of Engines with Control</v>
      </c>
      <c r="I1018">
        <v>0.18236189999999999</v>
      </c>
    </row>
    <row r="1019" spans="1:9">
      <c r="A1019" t="s">
        <v>144</v>
      </c>
      <c r="B1019" t="s">
        <v>116</v>
      </c>
      <c r="C1019" t="s">
        <v>8350</v>
      </c>
      <c r="D1019">
        <v>0.73699999999999999</v>
      </c>
      <c r="E1019" t="s">
        <v>529</v>
      </c>
      <c r="F1019" t="s">
        <v>1</v>
      </c>
      <c r="G1019" t="s">
        <v>8350</v>
      </c>
      <c r="H1019" s="123" t="str">
        <f t="shared" si="7"/>
        <v>Great Basin Province , CA,Lean-burn Lateral Compressors Load Factor</v>
      </c>
      <c r="I1019">
        <v>0.73699999999999999</v>
      </c>
    </row>
    <row r="1020" spans="1:9">
      <c r="A1020" t="s">
        <v>144</v>
      </c>
      <c r="B1020" t="s">
        <v>116</v>
      </c>
      <c r="C1020" t="s">
        <v>8351</v>
      </c>
      <c r="D1020">
        <v>1</v>
      </c>
      <c r="E1020" t="s">
        <v>529</v>
      </c>
      <c r="F1020" t="s">
        <v>656</v>
      </c>
      <c r="G1020" t="s">
        <v>8351</v>
      </c>
      <c r="H1020" s="123" t="str">
        <f t="shared" si="7"/>
        <v>Great Basin Province , CA,Number of 4-Cycled Lateral Compressors</v>
      </c>
      <c r="I1020">
        <v>1</v>
      </c>
    </row>
    <row r="1021" spans="1:9">
      <c r="A1021" t="s">
        <v>144</v>
      </c>
      <c r="B1021" t="s">
        <v>116</v>
      </c>
      <c r="C1021" t="s">
        <v>8352</v>
      </c>
      <c r="D1021">
        <v>35.11</v>
      </c>
      <c r="E1021" t="s">
        <v>529</v>
      </c>
      <c r="F1021" t="s">
        <v>656</v>
      </c>
      <c r="G1021" t="s">
        <v>8353</v>
      </c>
      <c r="H1021" s="123" t="str">
        <f t="shared" si="7"/>
        <v>Great Basin Province , CA,CBM - Number of Well(s) per Engine</v>
      </c>
      <c r="I1021">
        <v>35.11</v>
      </c>
    </row>
    <row r="1022" spans="1:9">
      <c r="A1022" t="s">
        <v>144</v>
      </c>
      <c r="B1022" t="s">
        <v>116</v>
      </c>
      <c r="C1022" t="s">
        <v>8354</v>
      </c>
      <c r="D1022">
        <v>35.11</v>
      </c>
      <c r="E1022" t="s">
        <v>529</v>
      </c>
      <c r="F1022" t="s">
        <v>656</v>
      </c>
      <c r="G1022" t="s">
        <v>8355</v>
      </c>
      <c r="H1022" s="123" t="str">
        <f t="shared" si="7"/>
        <v>Great Basin Province , CA,Gas - Number of Well(s) per Engine</v>
      </c>
      <c r="I1022">
        <v>35.11</v>
      </c>
    </row>
    <row r="1023" spans="1:9">
      <c r="A1023" t="s">
        <v>144</v>
      </c>
      <c r="B1023" t="s">
        <v>116</v>
      </c>
      <c r="C1023" t="s">
        <v>8356</v>
      </c>
      <c r="D1023">
        <v>279.33330000000001</v>
      </c>
      <c r="E1023" t="s">
        <v>529</v>
      </c>
      <c r="F1023" t="s">
        <v>0</v>
      </c>
      <c r="G1023" t="s">
        <v>8357</v>
      </c>
      <c r="H1023" s="123" t="str">
        <f t="shared" si="7"/>
        <v>Great Basin Province , CA,Rich Burn - Rated Horsepower (hp/engine)</v>
      </c>
      <c r="I1023">
        <v>279.33330000000001</v>
      </c>
    </row>
    <row r="1024" spans="1:9">
      <c r="A1024" t="s">
        <v>144</v>
      </c>
      <c r="B1024" t="s">
        <v>116</v>
      </c>
      <c r="C1024" t="s">
        <v>8358</v>
      </c>
      <c r="D1024">
        <v>0.20295640000000001</v>
      </c>
      <c r="E1024" t="s">
        <v>529</v>
      </c>
      <c r="F1024" t="s">
        <v>0</v>
      </c>
      <c r="G1024" t="s">
        <v>8359</v>
      </c>
      <c r="H1024" s="123" t="str">
        <f t="shared" si="7"/>
        <v>Great Basin Province , CA,Rich Burn - Percent of Engines with Control</v>
      </c>
      <c r="I1024">
        <v>0.20295640000000001</v>
      </c>
    </row>
    <row r="1025" spans="1:9">
      <c r="A1025" t="s">
        <v>144</v>
      </c>
      <c r="B1025" t="s">
        <v>116</v>
      </c>
      <c r="C1025" t="s">
        <v>8360</v>
      </c>
      <c r="D1025">
        <v>0.98360000000000003</v>
      </c>
      <c r="E1025" t="s">
        <v>529</v>
      </c>
      <c r="F1025" t="s">
        <v>0</v>
      </c>
      <c r="G1025" t="s">
        <v>8360</v>
      </c>
      <c r="H1025" s="123" t="str">
        <f t="shared" si="7"/>
        <v>Great Basin Province , CA,Rich-burn Lateral Compressors Load Factor</v>
      </c>
      <c r="I1025">
        <v>0.98360000000000003</v>
      </c>
    </row>
    <row r="1026" spans="1:9">
      <c r="A1026" t="s">
        <v>144</v>
      </c>
      <c r="B1026" t="s">
        <v>117</v>
      </c>
      <c r="C1026" t="s">
        <v>8342</v>
      </c>
      <c r="D1026">
        <v>1</v>
      </c>
      <c r="E1026" t="s">
        <v>530</v>
      </c>
      <c r="F1026" t="s">
        <v>656</v>
      </c>
      <c r="G1026" t="s">
        <v>8342</v>
      </c>
      <c r="H1026" s="123" t="str">
        <f t="shared" si="7"/>
        <v>Great Basin Province , ID,Fraction of 50-499 HP  Lateral Compressor Engines</v>
      </c>
      <c r="I1026">
        <v>1</v>
      </c>
    </row>
    <row r="1027" spans="1:9">
      <c r="A1027" t="s">
        <v>144</v>
      </c>
      <c r="B1027" t="s">
        <v>117</v>
      </c>
      <c r="C1027" t="s">
        <v>8343</v>
      </c>
      <c r="D1027">
        <v>0.20000000000000004</v>
      </c>
      <c r="E1027" t="s">
        <v>530</v>
      </c>
      <c r="F1027" t="s">
        <v>1</v>
      </c>
      <c r="G1027" t="s">
        <v>1</v>
      </c>
      <c r="H1027" s="123" t="str">
        <f t="shared" si="7"/>
        <v>Great Basin Province , ID,Lean Burn</v>
      </c>
      <c r="I1027">
        <v>0.20000000000000004</v>
      </c>
    </row>
    <row r="1028" spans="1:9">
      <c r="A1028" t="s">
        <v>144</v>
      </c>
      <c r="B1028" t="s">
        <v>117</v>
      </c>
      <c r="C1028" t="s">
        <v>8344</v>
      </c>
      <c r="D1028">
        <v>0.80000000000000016</v>
      </c>
      <c r="E1028" t="s">
        <v>530</v>
      </c>
      <c r="F1028" t="s">
        <v>0</v>
      </c>
      <c r="G1028" t="s">
        <v>0</v>
      </c>
      <c r="H1028" s="123" t="str">
        <f t="shared" si="7"/>
        <v>Great Basin Province , ID,Rich Burn</v>
      </c>
      <c r="I1028">
        <v>0.80000000000000016</v>
      </c>
    </row>
    <row r="1029" spans="1:9">
      <c r="A1029" t="s">
        <v>144</v>
      </c>
      <c r="B1029" t="s">
        <v>117</v>
      </c>
      <c r="C1029" t="s">
        <v>8345</v>
      </c>
      <c r="D1029">
        <v>8760</v>
      </c>
      <c r="E1029" t="s">
        <v>530</v>
      </c>
      <c r="F1029" t="s">
        <v>656</v>
      </c>
      <c r="G1029" t="s">
        <v>2498</v>
      </c>
      <c r="H1029" s="123" t="str">
        <f t="shared" si="7"/>
        <v>Great Basin Province , ID,Hours of Operation (hours/engine)</v>
      </c>
      <c r="I1029">
        <v>8760</v>
      </c>
    </row>
    <row r="1030" spans="1:9">
      <c r="A1030" t="s">
        <v>144</v>
      </c>
      <c r="B1030" t="s">
        <v>117</v>
      </c>
      <c r="C1030" t="s">
        <v>8346</v>
      </c>
      <c r="D1030">
        <v>235.5</v>
      </c>
      <c r="E1030" t="s">
        <v>530</v>
      </c>
      <c r="F1030" t="s">
        <v>1</v>
      </c>
      <c r="G1030" t="s">
        <v>8347</v>
      </c>
      <c r="H1030" s="123" t="str">
        <f t="shared" si="7"/>
        <v>Great Basin Province , ID,Lean Burn - Rated Horsepower (hp/engine)</v>
      </c>
      <c r="I1030">
        <v>235.5</v>
      </c>
    </row>
    <row r="1031" spans="1:9">
      <c r="A1031" t="s">
        <v>144</v>
      </c>
      <c r="B1031" t="s">
        <v>117</v>
      </c>
      <c r="C1031" t="s">
        <v>8348</v>
      </c>
      <c r="D1031">
        <v>0.18236189999999999</v>
      </c>
      <c r="E1031" t="s">
        <v>530</v>
      </c>
      <c r="F1031" t="s">
        <v>1</v>
      </c>
      <c r="G1031" t="s">
        <v>8349</v>
      </c>
      <c r="H1031" s="123" t="str">
        <f t="shared" si="7"/>
        <v>Great Basin Province , ID,Lean Burn - Percent of Engines with Control</v>
      </c>
      <c r="I1031">
        <v>0.18236189999999999</v>
      </c>
    </row>
    <row r="1032" spans="1:9">
      <c r="A1032" t="s">
        <v>144</v>
      </c>
      <c r="B1032" t="s">
        <v>117</v>
      </c>
      <c r="C1032" t="s">
        <v>8350</v>
      </c>
      <c r="D1032">
        <v>0.73699999999999999</v>
      </c>
      <c r="E1032" t="s">
        <v>530</v>
      </c>
      <c r="F1032" t="s">
        <v>1</v>
      </c>
      <c r="G1032" t="s">
        <v>8350</v>
      </c>
      <c r="H1032" s="123" t="str">
        <f t="shared" si="7"/>
        <v>Great Basin Province , ID,Lean-burn Lateral Compressors Load Factor</v>
      </c>
      <c r="I1032">
        <v>0.73699999999999999</v>
      </c>
    </row>
    <row r="1033" spans="1:9">
      <c r="A1033" t="s">
        <v>144</v>
      </c>
      <c r="B1033" t="s">
        <v>117</v>
      </c>
      <c r="C1033" t="s">
        <v>8351</v>
      </c>
      <c r="D1033">
        <v>1</v>
      </c>
      <c r="E1033" t="s">
        <v>530</v>
      </c>
      <c r="F1033" t="s">
        <v>656</v>
      </c>
      <c r="G1033" t="s">
        <v>8351</v>
      </c>
      <c r="H1033" s="123" t="str">
        <f t="shared" si="7"/>
        <v>Great Basin Province , ID,Number of 4-Cycled Lateral Compressors</v>
      </c>
      <c r="I1033">
        <v>1</v>
      </c>
    </row>
    <row r="1034" spans="1:9">
      <c r="A1034" t="s">
        <v>144</v>
      </c>
      <c r="B1034" t="s">
        <v>117</v>
      </c>
      <c r="C1034" t="s">
        <v>8352</v>
      </c>
      <c r="D1034">
        <v>35.11</v>
      </c>
      <c r="E1034" t="s">
        <v>530</v>
      </c>
      <c r="F1034" t="s">
        <v>656</v>
      </c>
      <c r="G1034" t="s">
        <v>8353</v>
      </c>
      <c r="H1034" s="123" t="str">
        <f t="shared" si="7"/>
        <v>Great Basin Province , ID,CBM - Number of Well(s) per Engine</v>
      </c>
      <c r="I1034">
        <v>35.11</v>
      </c>
    </row>
    <row r="1035" spans="1:9">
      <c r="A1035" t="s">
        <v>144</v>
      </c>
      <c r="B1035" t="s">
        <v>117</v>
      </c>
      <c r="C1035" t="s">
        <v>8354</v>
      </c>
      <c r="D1035">
        <v>35.11</v>
      </c>
      <c r="E1035" t="s">
        <v>530</v>
      </c>
      <c r="F1035" t="s">
        <v>656</v>
      </c>
      <c r="G1035" t="s">
        <v>8355</v>
      </c>
      <c r="H1035" s="123" t="str">
        <f t="shared" si="7"/>
        <v>Great Basin Province , ID,Gas - Number of Well(s) per Engine</v>
      </c>
      <c r="I1035">
        <v>35.11</v>
      </c>
    </row>
    <row r="1036" spans="1:9">
      <c r="A1036" t="s">
        <v>144</v>
      </c>
      <c r="B1036" t="s">
        <v>117</v>
      </c>
      <c r="C1036" t="s">
        <v>8356</v>
      </c>
      <c r="D1036">
        <v>279.33330000000001</v>
      </c>
      <c r="E1036" t="s">
        <v>530</v>
      </c>
      <c r="F1036" t="s">
        <v>0</v>
      </c>
      <c r="G1036" t="s">
        <v>8357</v>
      </c>
      <c r="H1036" s="123" t="str">
        <f t="shared" si="7"/>
        <v>Great Basin Province , ID,Rich Burn - Rated Horsepower (hp/engine)</v>
      </c>
      <c r="I1036">
        <v>279.33330000000001</v>
      </c>
    </row>
    <row r="1037" spans="1:9">
      <c r="A1037" t="s">
        <v>144</v>
      </c>
      <c r="B1037" t="s">
        <v>117</v>
      </c>
      <c r="C1037" t="s">
        <v>8358</v>
      </c>
      <c r="D1037">
        <v>0.20295640000000001</v>
      </c>
      <c r="E1037" t="s">
        <v>530</v>
      </c>
      <c r="F1037" t="s">
        <v>0</v>
      </c>
      <c r="G1037" t="s">
        <v>8359</v>
      </c>
      <c r="H1037" s="123" t="str">
        <f t="shared" si="7"/>
        <v>Great Basin Province , ID,Rich Burn - Percent of Engines with Control</v>
      </c>
      <c r="I1037">
        <v>0.20295640000000001</v>
      </c>
    </row>
    <row r="1038" spans="1:9">
      <c r="A1038" t="s">
        <v>144</v>
      </c>
      <c r="B1038" t="s">
        <v>117</v>
      </c>
      <c r="C1038" t="s">
        <v>8360</v>
      </c>
      <c r="D1038">
        <v>0.98360000000000003</v>
      </c>
      <c r="E1038" t="s">
        <v>530</v>
      </c>
      <c r="F1038" t="s">
        <v>0</v>
      </c>
      <c r="G1038" t="s">
        <v>8360</v>
      </c>
      <c r="H1038" s="123" t="str">
        <f t="shared" si="7"/>
        <v>Great Basin Province , ID,Rich-burn Lateral Compressors Load Factor</v>
      </c>
      <c r="I1038">
        <v>0.98360000000000003</v>
      </c>
    </row>
    <row r="1039" spans="1:9">
      <c r="A1039" t="s">
        <v>144</v>
      </c>
      <c r="B1039" t="s">
        <v>121</v>
      </c>
      <c r="C1039" t="s">
        <v>8342</v>
      </c>
      <c r="D1039">
        <v>1</v>
      </c>
      <c r="E1039" t="s">
        <v>531</v>
      </c>
      <c r="F1039" t="s">
        <v>656</v>
      </c>
      <c r="G1039" t="s">
        <v>8342</v>
      </c>
      <c r="H1039" s="123" t="str">
        <f t="shared" si="7"/>
        <v>Great Basin Province , NV,Fraction of 50-499 HP  Lateral Compressor Engines</v>
      </c>
      <c r="I1039">
        <v>1</v>
      </c>
    </row>
    <row r="1040" spans="1:9">
      <c r="A1040" t="s">
        <v>144</v>
      </c>
      <c r="B1040" t="s">
        <v>121</v>
      </c>
      <c r="C1040" t="s">
        <v>8343</v>
      </c>
      <c r="D1040">
        <v>0.2</v>
      </c>
      <c r="E1040" t="s">
        <v>531</v>
      </c>
      <c r="F1040" t="s">
        <v>1</v>
      </c>
      <c r="G1040" t="s">
        <v>1</v>
      </c>
      <c r="H1040" s="123" t="str">
        <f t="shared" si="7"/>
        <v>Great Basin Province , NV,Lean Burn</v>
      </c>
      <c r="I1040">
        <v>0.2</v>
      </c>
    </row>
    <row r="1041" spans="1:9">
      <c r="A1041" t="s">
        <v>144</v>
      </c>
      <c r="B1041" t="s">
        <v>121</v>
      </c>
      <c r="C1041" t="s">
        <v>8344</v>
      </c>
      <c r="D1041">
        <v>0.8</v>
      </c>
      <c r="E1041" t="s">
        <v>531</v>
      </c>
      <c r="F1041" t="s">
        <v>0</v>
      </c>
      <c r="G1041" t="s">
        <v>0</v>
      </c>
      <c r="H1041" s="123" t="str">
        <f t="shared" si="7"/>
        <v>Great Basin Province , NV,Rich Burn</v>
      </c>
      <c r="I1041">
        <v>0.8</v>
      </c>
    </row>
    <row r="1042" spans="1:9">
      <c r="A1042" t="s">
        <v>144</v>
      </c>
      <c r="B1042" t="s">
        <v>121</v>
      </c>
      <c r="C1042" t="s">
        <v>8345</v>
      </c>
      <c r="D1042">
        <v>7248</v>
      </c>
      <c r="E1042" t="s">
        <v>531</v>
      </c>
      <c r="F1042" t="s">
        <v>656</v>
      </c>
      <c r="G1042" t="s">
        <v>2498</v>
      </c>
      <c r="H1042" s="123" t="str">
        <f t="shared" si="7"/>
        <v>Great Basin Province , NV,Hours of Operation (hours/engine)</v>
      </c>
      <c r="I1042">
        <v>7248</v>
      </c>
    </row>
    <row r="1043" spans="1:9">
      <c r="A1043" t="s">
        <v>144</v>
      </c>
      <c r="B1043" t="s">
        <v>121</v>
      </c>
      <c r="C1043" t="s">
        <v>8346</v>
      </c>
      <c r="D1043">
        <v>235.5</v>
      </c>
      <c r="E1043" t="s">
        <v>531</v>
      </c>
      <c r="F1043" t="s">
        <v>1</v>
      </c>
      <c r="G1043" t="s">
        <v>8347</v>
      </c>
      <c r="H1043" s="123" t="str">
        <f t="shared" si="7"/>
        <v>Great Basin Province , NV,Lean Burn - Rated Horsepower (hp/engine)</v>
      </c>
      <c r="I1043">
        <v>235.5</v>
      </c>
    </row>
    <row r="1044" spans="1:9">
      <c r="A1044" t="s">
        <v>144</v>
      </c>
      <c r="B1044" t="s">
        <v>121</v>
      </c>
      <c r="C1044" t="s">
        <v>8348</v>
      </c>
      <c r="D1044">
        <v>0.18236190000000005</v>
      </c>
      <c r="E1044" t="s">
        <v>531</v>
      </c>
      <c r="F1044" t="s">
        <v>1</v>
      </c>
      <c r="G1044" t="s">
        <v>8349</v>
      </c>
      <c r="H1044" s="123" t="str">
        <f t="shared" si="7"/>
        <v>Great Basin Province , NV,Lean Burn - Percent of Engines with Control</v>
      </c>
      <c r="I1044">
        <v>0.18236190000000005</v>
      </c>
    </row>
    <row r="1045" spans="1:9">
      <c r="A1045" t="s">
        <v>144</v>
      </c>
      <c r="B1045" t="s">
        <v>121</v>
      </c>
      <c r="C1045" t="s">
        <v>8350</v>
      </c>
      <c r="D1045">
        <v>0.73699999999999999</v>
      </c>
      <c r="E1045" t="s">
        <v>531</v>
      </c>
      <c r="F1045" t="s">
        <v>1</v>
      </c>
      <c r="G1045" t="s">
        <v>8350</v>
      </c>
      <c r="H1045" s="123" t="str">
        <f t="shared" ref="H1045:H1108" si="8">E1045&amp;","&amp;G1045</f>
        <v>Great Basin Province , NV,Lean-burn Lateral Compressors Load Factor</v>
      </c>
      <c r="I1045">
        <v>0.73699999999999999</v>
      </c>
    </row>
    <row r="1046" spans="1:9">
      <c r="A1046" t="s">
        <v>144</v>
      </c>
      <c r="B1046" t="s">
        <v>121</v>
      </c>
      <c r="C1046" t="s">
        <v>8351</v>
      </c>
      <c r="D1046">
        <v>1</v>
      </c>
      <c r="E1046" t="s">
        <v>531</v>
      </c>
      <c r="F1046" t="s">
        <v>656</v>
      </c>
      <c r="G1046" t="s">
        <v>8351</v>
      </c>
      <c r="H1046" s="123" t="str">
        <f t="shared" si="8"/>
        <v>Great Basin Province , NV,Number of 4-Cycled Lateral Compressors</v>
      </c>
      <c r="I1046">
        <v>1</v>
      </c>
    </row>
    <row r="1047" spans="1:9">
      <c r="A1047" t="s">
        <v>144</v>
      </c>
      <c r="B1047" t="s">
        <v>121</v>
      </c>
      <c r="C1047" t="s">
        <v>8352</v>
      </c>
      <c r="D1047">
        <v>0</v>
      </c>
      <c r="E1047" t="s">
        <v>531</v>
      </c>
      <c r="F1047" t="s">
        <v>656</v>
      </c>
      <c r="G1047" t="s">
        <v>8353</v>
      </c>
      <c r="H1047" s="123" t="str">
        <f t="shared" si="8"/>
        <v>Great Basin Province , NV,CBM - Number of Well(s) per Engine</v>
      </c>
      <c r="I1047">
        <v>0</v>
      </c>
    </row>
    <row r="1048" spans="1:9">
      <c r="A1048" t="s">
        <v>144</v>
      </c>
      <c r="B1048" t="s">
        <v>121</v>
      </c>
      <c r="C1048" t="s">
        <v>8354</v>
      </c>
      <c r="D1048">
        <v>0</v>
      </c>
      <c r="E1048" t="s">
        <v>531</v>
      </c>
      <c r="F1048" t="s">
        <v>656</v>
      </c>
      <c r="G1048" t="s">
        <v>8355</v>
      </c>
      <c r="H1048" s="123" t="str">
        <f t="shared" si="8"/>
        <v>Great Basin Province , NV,Gas - Number of Well(s) per Engine</v>
      </c>
      <c r="I1048">
        <v>0</v>
      </c>
    </row>
    <row r="1049" spans="1:9">
      <c r="A1049" t="s">
        <v>144</v>
      </c>
      <c r="B1049" t="s">
        <v>121</v>
      </c>
      <c r="C1049" t="s">
        <v>8356</v>
      </c>
      <c r="D1049">
        <v>279.33330000000012</v>
      </c>
      <c r="E1049" t="s">
        <v>531</v>
      </c>
      <c r="F1049" t="s">
        <v>0</v>
      </c>
      <c r="G1049" t="s">
        <v>8357</v>
      </c>
      <c r="H1049" s="123" t="str">
        <f t="shared" si="8"/>
        <v>Great Basin Province , NV,Rich Burn - Rated Horsepower (hp/engine)</v>
      </c>
      <c r="I1049">
        <v>279.33330000000012</v>
      </c>
    </row>
    <row r="1050" spans="1:9">
      <c r="A1050" t="s">
        <v>144</v>
      </c>
      <c r="B1050" t="s">
        <v>121</v>
      </c>
      <c r="C1050" t="s">
        <v>8358</v>
      </c>
      <c r="D1050">
        <v>0.20295640000000001</v>
      </c>
      <c r="E1050" t="s">
        <v>531</v>
      </c>
      <c r="F1050" t="s">
        <v>0</v>
      </c>
      <c r="G1050" t="s">
        <v>8359</v>
      </c>
      <c r="H1050" s="123" t="str">
        <f t="shared" si="8"/>
        <v>Great Basin Province , NV,Rich Burn - Percent of Engines with Control</v>
      </c>
      <c r="I1050">
        <v>0.20295640000000001</v>
      </c>
    </row>
    <row r="1051" spans="1:9">
      <c r="A1051" t="s">
        <v>144</v>
      </c>
      <c r="B1051" t="s">
        <v>121</v>
      </c>
      <c r="C1051" t="s">
        <v>8360</v>
      </c>
      <c r="D1051">
        <v>0.9835999999999997</v>
      </c>
      <c r="E1051" t="s">
        <v>531</v>
      </c>
      <c r="F1051" t="s">
        <v>0</v>
      </c>
      <c r="G1051" t="s">
        <v>8360</v>
      </c>
      <c r="H1051" s="123" t="str">
        <f t="shared" si="8"/>
        <v>Great Basin Province , NV,Rich-burn Lateral Compressors Load Factor</v>
      </c>
      <c r="I1051">
        <v>0.9835999999999997</v>
      </c>
    </row>
    <row r="1052" spans="1:9">
      <c r="A1052" t="s">
        <v>144</v>
      </c>
      <c r="B1052" t="s">
        <v>124</v>
      </c>
      <c r="C1052" t="s">
        <v>8342</v>
      </c>
      <c r="D1052">
        <v>1</v>
      </c>
      <c r="E1052" t="s">
        <v>532</v>
      </c>
      <c r="F1052" t="s">
        <v>656</v>
      </c>
      <c r="G1052" t="s">
        <v>8342</v>
      </c>
      <c r="H1052" s="123" t="str">
        <f t="shared" si="8"/>
        <v>Great Basin Province , UT,Fraction of 50-499 HP  Lateral Compressor Engines</v>
      </c>
      <c r="I1052">
        <v>1</v>
      </c>
    </row>
    <row r="1053" spans="1:9">
      <c r="A1053" t="s">
        <v>144</v>
      </c>
      <c r="B1053" t="s">
        <v>124</v>
      </c>
      <c r="C1053" t="s">
        <v>8343</v>
      </c>
      <c r="D1053">
        <v>0.2</v>
      </c>
      <c r="E1053" t="s">
        <v>532</v>
      </c>
      <c r="F1053" t="s">
        <v>1</v>
      </c>
      <c r="G1053" t="s">
        <v>1</v>
      </c>
      <c r="H1053" s="123" t="str">
        <f t="shared" si="8"/>
        <v>Great Basin Province , UT,Lean Burn</v>
      </c>
      <c r="I1053">
        <v>0.2</v>
      </c>
    </row>
    <row r="1054" spans="1:9">
      <c r="A1054" t="s">
        <v>144</v>
      </c>
      <c r="B1054" t="s">
        <v>124</v>
      </c>
      <c r="C1054" t="s">
        <v>8344</v>
      </c>
      <c r="D1054">
        <v>0.8</v>
      </c>
      <c r="E1054" t="s">
        <v>532</v>
      </c>
      <c r="F1054" t="s">
        <v>0</v>
      </c>
      <c r="G1054" t="s">
        <v>0</v>
      </c>
      <c r="H1054" s="123" t="str">
        <f t="shared" si="8"/>
        <v>Great Basin Province , UT,Rich Burn</v>
      </c>
      <c r="I1054">
        <v>0.8</v>
      </c>
    </row>
    <row r="1055" spans="1:9">
      <c r="A1055" t="s">
        <v>144</v>
      </c>
      <c r="B1055" t="s">
        <v>124</v>
      </c>
      <c r="C1055" t="s">
        <v>8345</v>
      </c>
      <c r="D1055">
        <v>8760</v>
      </c>
      <c r="E1055" t="s">
        <v>532</v>
      </c>
      <c r="F1055" t="s">
        <v>656</v>
      </c>
      <c r="G1055" t="s">
        <v>2498</v>
      </c>
      <c r="H1055" s="123" t="str">
        <f t="shared" si="8"/>
        <v>Great Basin Province , UT,Hours of Operation (hours/engine)</v>
      </c>
      <c r="I1055">
        <v>8760</v>
      </c>
    </row>
    <row r="1056" spans="1:9">
      <c r="A1056" t="s">
        <v>144</v>
      </c>
      <c r="B1056" t="s">
        <v>124</v>
      </c>
      <c r="C1056" t="s">
        <v>8346</v>
      </c>
      <c r="D1056">
        <v>235.5</v>
      </c>
      <c r="E1056" t="s">
        <v>532</v>
      </c>
      <c r="F1056" t="s">
        <v>1</v>
      </c>
      <c r="G1056" t="s">
        <v>8347</v>
      </c>
      <c r="H1056" s="123" t="str">
        <f t="shared" si="8"/>
        <v>Great Basin Province , UT,Lean Burn - Rated Horsepower (hp/engine)</v>
      </c>
      <c r="I1056">
        <v>235.5</v>
      </c>
    </row>
    <row r="1057" spans="1:9">
      <c r="A1057" t="s">
        <v>144</v>
      </c>
      <c r="B1057" t="s">
        <v>124</v>
      </c>
      <c r="C1057" t="s">
        <v>8348</v>
      </c>
      <c r="D1057">
        <v>0.18236189999999999</v>
      </c>
      <c r="E1057" t="s">
        <v>532</v>
      </c>
      <c r="F1057" t="s">
        <v>1</v>
      </c>
      <c r="G1057" t="s">
        <v>8349</v>
      </c>
      <c r="H1057" s="123" t="str">
        <f t="shared" si="8"/>
        <v>Great Basin Province , UT,Lean Burn - Percent of Engines with Control</v>
      </c>
      <c r="I1057">
        <v>0.18236189999999999</v>
      </c>
    </row>
    <row r="1058" spans="1:9">
      <c r="A1058" t="s">
        <v>144</v>
      </c>
      <c r="B1058" t="s">
        <v>124</v>
      </c>
      <c r="C1058" t="s">
        <v>8350</v>
      </c>
      <c r="D1058">
        <v>0.73699999999999999</v>
      </c>
      <c r="E1058" t="s">
        <v>532</v>
      </c>
      <c r="F1058" t="s">
        <v>1</v>
      </c>
      <c r="G1058" t="s">
        <v>8350</v>
      </c>
      <c r="H1058" s="123" t="str">
        <f t="shared" si="8"/>
        <v>Great Basin Province , UT,Lean-burn Lateral Compressors Load Factor</v>
      </c>
      <c r="I1058">
        <v>0.73699999999999999</v>
      </c>
    </row>
    <row r="1059" spans="1:9">
      <c r="A1059" t="s">
        <v>144</v>
      </c>
      <c r="B1059" t="s">
        <v>124</v>
      </c>
      <c r="C1059" t="s">
        <v>8351</v>
      </c>
      <c r="D1059">
        <v>1</v>
      </c>
      <c r="E1059" t="s">
        <v>532</v>
      </c>
      <c r="F1059" t="s">
        <v>656</v>
      </c>
      <c r="G1059" t="s">
        <v>8351</v>
      </c>
      <c r="H1059" s="123" t="str">
        <f t="shared" si="8"/>
        <v>Great Basin Province , UT,Number of 4-Cycled Lateral Compressors</v>
      </c>
      <c r="I1059">
        <v>1</v>
      </c>
    </row>
    <row r="1060" spans="1:9">
      <c r="A1060" t="s">
        <v>144</v>
      </c>
      <c r="B1060" t="s">
        <v>124</v>
      </c>
      <c r="C1060" t="s">
        <v>8352</v>
      </c>
      <c r="D1060">
        <v>35.11</v>
      </c>
      <c r="E1060" t="s">
        <v>532</v>
      </c>
      <c r="F1060" t="s">
        <v>656</v>
      </c>
      <c r="G1060" t="s">
        <v>8353</v>
      </c>
      <c r="H1060" s="123" t="str">
        <f t="shared" si="8"/>
        <v>Great Basin Province , UT,CBM - Number of Well(s) per Engine</v>
      </c>
      <c r="I1060">
        <v>35.11</v>
      </c>
    </row>
    <row r="1061" spans="1:9">
      <c r="A1061" t="s">
        <v>144</v>
      </c>
      <c r="B1061" t="s">
        <v>124</v>
      </c>
      <c r="C1061" t="s">
        <v>8354</v>
      </c>
      <c r="D1061">
        <v>35.11</v>
      </c>
      <c r="E1061" t="s">
        <v>532</v>
      </c>
      <c r="F1061" t="s">
        <v>656</v>
      </c>
      <c r="G1061" t="s">
        <v>8355</v>
      </c>
      <c r="H1061" s="123" t="str">
        <f t="shared" si="8"/>
        <v>Great Basin Province , UT,Gas - Number of Well(s) per Engine</v>
      </c>
      <c r="I1061">
        <v>35.11</v>
      </c>
    </row>
    <row r="1062" spans="1:9">
      <c r="A1062" t="s">
        <v>144</v>
      </c>
      <c r="B1062" t="s">
        <v>124</v>
      </c>
      <c r="C1062" t="s">
        <v>8356</v>
      </c>
      <c r="D1062">
        <v>279.33330000000001</v>
      </c>
      <c r="E1062" t="s">
        <v>532</v>
      </c>
      <c r="F1062" t="s">
        <v>0</v>
      </c>
      <c r="G1062" t="s">
        <v>8357</v>
      </c>
      <c r="H1062" s="123" t="str">
        <f t="shared" si="8"/>
        <v>Great Basin Province , UT,Rich Burn - Rated Horsepower (hp/engine)</v>
      </c>
      <c r="I1062">
        <v>279.33330000000001</v>
      </c>
    </row>
    <row r="1063" spans="1:9">
      <c r="A1063" t="s">
        <v>144</v>
      </c>
      <c r="B1063" t="s">
        <v>124</v>
      </c>
      <c r="C1063" t="s">
        <v>8358</v>
      </c>
      <c r="D1063">
        <v>0.20295640000000001</v>
      </c>
      <c r="E1063" t="s">
        <v>532</v>
      </c>
      <c r="F1063" t="s">
        <v>0</v>
      </c>
      <c r="G1063" t="s">
        <v>8359</v>
      </c>
      <c r="H1063" s="123" t="str">
        <f t="shared" si="8"/>
        <v>Great Basin Province , UT,Rich Burn - Percent of Engines with Control</v>
      </c>
      <c r="I1063">
        <v>0.20295640000000001</v>
      </c>
    </row>
    <row r="1064" spans="1:9">
      <c r="A1064" t="s">
        <v>144</v>
      </c>
      <c r="B1064" t="s">
        <v>124</v>
      </c>
      <c r="C1064" t="s">
        <v>8360</v>
      </c>
      <c r="D1064">
        <v>0.98360000000000003</v>
      </c>
      <c r="E1064" t="s">
        <v>532</v>
      </c>
      <c r="F1064" t="s">
        <v>0</v>
      </c>
      <c r="G1064" t="s">
        <v>8360</v>
      </c>
      <c r="H1064" s="123" t="str">
        <f t="shared" si="8"/>
        <v>Great Basin Province , UT,Rich-burn Lateral Compressors Load Factor</v>
      </c>
      <c r="I1064">
        <v>0.98360000000000003</v>
      </c>
    </row>
    <row r="1065" spans="1:9">
      <c r="A1065" t="s">
        <v>635</v>
      </c>
      <c r="B1065" t="s">
        <v>81</v>
      </c>
      <c r="C1065" t="s">
        <v>8342</v>
      </c>
      <c r="D1065">
        <v>1</v>
      </c>
      <c r="E1065" t="s">
        <v>534</v>
      </c>
      <c r="F1065" t="s">
        <v>656</v>
      </c>
      <c r="G1065" t="s">
        <v>8342</v>
      </c>
      <c r="H1065" s="123" t="str">
        <f t="shared" si="8"/>
        <v>Green River Basin , CO,Fraction of 50-499 HP  Lateral Compressor Engines</v>
      </c>
      <c r="I1065">
        <v>1</v>
      </c>
    </row>
    <row r="1066" spans="1:9">
      <c r="A1066" t="s">
        <v>635</v>
      </c>
      <c r="B1066" t="s">
        <v>81</v>
      </c>
      <c r="C1066" t="s">
        <v>8343</v>
      </c>
      <c r="D1066">
        <v>0.2</v>
      </c>
      <c r="E1066" t="s">
        <v>534</v>
      </c>
      <c r="F1066" t="s">
        <v>1</v>
      </c>
      <c r="G1066" t="s">
        <v>1</v>
      </c>
      <c r="H1066" s="123" t="str">
        <f t="shared" si="8"/>
        <v>Green River Basin , CO,Lean Burn</v>
      </c>
      <c r="I1066">
        <v>0.2</v>
      </c>
    </row>
    <row r="1067" spans="1:9">
      <c r="A1067" t="s">
        <v>635</v>
      </c>
      <c r="B1067" t="s">
        <v>81</v>
      </c>
      <c r="C1067" t="s">
        <v>8344</v>
      </c>
      <c r="D1067">
        <v>0.8</v>
      </c>
      <c r="E1067" t="s">
        <v>534</v>
      </c>
      <c r="F1067" t="s">
        <v>0</v>
      </c>
      <c r="G1067" t="s">
        <v>0</v>
      </c>
      <c r="H1067" s="123" t="str">
        <f t="shared" si="8"/>
        <v>Green River Basin , CO,Rich Burn</v>
      </c>
      <c r="I1067">
        <v>0.8</v>
      </c>
    </row>
    <row r="1068" spans="1:9">
      <c r="A1068" t="s">
        <v>635</v>
      </c>
      <c r="B1068" t="s">
        <v>81</v>
      </c>
      <c r="C1068" t="s">
        <v>8345</v>
      </c>
      <c r="D1068">
        <v>8760</v>
      </c>
      <c r="E1068" t="s">
        <v>534</v>
      </c>
      <c r="F1068" t="s">
        <v>656</v>
      </c>
      <c r="G1068" t="s">
        <v>2498</v>
      </c>
      <c r="H1068" s="123" t="str">
        <f t="shared" si="8"/>
        <v>Green River Basin , CO,Hours of Operation (hours/engine)</v>
      </c>
      <c r="I1068">
        <v>8760</v>
      </c>
    </row>
    <row r="1069" spans="1:9">
      <c r="A1069" t="s">
        <v>635</v>
      </c>
      <c r="B1069" t="s">
        <v>81</v>
      </c>
      <c r="C1069" t="s">
        <v>8346</v>
      </c>
      <c r="D1069">
        <v>235.5</v>
      </c>
      <c r="E1069" t="s">
        <v>534</v>
      </c>
      <c r="F1069" t="s">
        <v>1</v>
      </c>
      <c r="G1069" t="s">
        <v>8347</v>
      </c>
      <c r="H1069" s="123" t="str">
        <f t="shared" si="8"/>
        <v>Green River Basin , CO,Lean Burn - Rated Horsepower (hp/engine)</v>
      </c>
      <c r="I1069">
        <v>235.5</v>
      </c>
    </row>
    <row r="1070" spans="1:9">
      <c r="A1070" t="s">
        <v>635</v>
      </c>
      <c r="B1070" t="s">
        <v>81</v>
      </c>
      <c r="C1070" t="s">
        <v>8348</v>
      </c>
      <c r="D1070">
        <v>0.18236189999999999</v>
      </c>
      <c r="E1070" t="s">
        <v>534</v>
      </c>
      <c r="F1070" t="s">
        <v>1</v>
      </c>
      <c r="G1070" t="s">
        <v>8349</v>
      </c>
      <c r="H1070" s="123" t="str">
        <f t="shared" si="8"/>
        <v>Green River Basin , CO,Lean Burn - Percent of Engines with Control</v>
      </c>
      <c r="I1070">
        <v>0.18236189999999999</v>
      </c>
    </row>
    <row r="1071" spans="1:9">
      <c r="A1071" t="s">
        <v>635</v>
      </c>
      <c r="B1071" t="s">
        <v>81</v>
      </c>
      <c r="C1071" t="s">
        <v>8350</v>
      </c>
      <c r="D1071">
        <v>0.73699999999999999</v>
      </c>
      <c r="E1071" t="s">
        <v>534</v>
      </c>
      <c r="F1071" t="s">
        <v>1</v>
      </c>
      <c r="G1071" t="s">
        <v>8350</v>
      </c>
      <c r="H1071" s="123" t="str">
        <f t="shared" si="8"/>
        <v>Green River Basin , CO,Lean-burn Lateral Compressors Load Factor</v>
      </c>
      <c r="I1071">
        <v>0.73699999999999999</v>
      </c>
    </row>
    <row r="1072" spans="1:9">
      <c r="A1072" t="s">
        <v>635</v>
      </c>
      <c r="B1072" t="s">
        <v>81</v>
      </c>
      <c r="C1072" t="s">
        <v>8351</v>
      </c>
      <c r="D1072">
        <v>1</v>
      </c>
      <c r="E1072" t="s">
        <v>534</v>
      </c>
      <c r="F1072" t="s">
        <v>656</v>
      </c>
      <c r="G1072" t="s">
        <v>8351</v>
      </c>
      <c r="H1072" s="123" t="str">
        <f t="shared" si="8"/>
        <v>Green River Basin , CO,Number of 4-Cycled Lateral Compressors</v>
      </c>
      <c r="I1072">
        <v>1</v>
      </c>
    </row>
    <row r="1073" spans="1:9">
      <c r="A1073" t="s">
        <v>635</v>
      </c>
      <c r="B1073" t="s">
        <v>81</v>
      </c>
      <c r="C1073" t="s">
        <v>8352</v>
      </c>
      <c r="D1073">
        <v>35.11</v>
      </c>
      <c r="E1073" t="s">
        <v>534</v>
      </c>
      <c r="F1073" t="s">
        <v>656</v>
      </c>
      <c r="G1073" t="s">
        <v>8353</v>
      </c>
      <c r="H1073" s="123" t="str">
        <f t="shared" si="8"/>
        <v>Green River Basin , CO,CBM - Number of Well(s) per Engine</v>
      </c>
      <c r="I1073">
        <v>35.11</v>
      </c>
    </row>
    <row r="1074" spans="1:9">
      <c r="A1074" t="s">
        <v>635</v>
      </c>
      <c r="B1074" t="s">
        <v>81</v>
      </c>
      <c r="C1074" t="s">
        <v>8354</v>
      </c>
      <c r="D1074">
        <v>35.11</v>
      </c>
      <c r="E1074" t="s">
        <v>534</v>
      </c>
      <c r="F1074" t="s">
        <v>656</v>
      </c>
      <c r="G1074" t="s">
        <v>8355</v>
      </c>
      <c r="H1074" s="123" t="str">
        <f t="shared" si="8"/>
        <v>Green River Basin , CO,Gas - Number of Well(s) per Engine</v>
      </c>
      <c r="I1074">
        <v>35.11</v>
      </c>
    </row>
    <row r="1075" spans="1:9">
      <c r="A1075" t="s">
        <v>635</v>
      </c>
      <c r="B1075" t="s">
        <v>81</v>
      </c>
      <c r="C1075" t="s">
        <v>8356</v>
      </c>
      <c r="D1075">
        <v>279.33330000000001</v>
      </c>
      <c r="E1075" t="s">
        <v>534</v>
      </c>
      <c r="F1075" t="s">
        <v>0</v>
      </c>
      <c r="G1075" t="s">
        <v>8357</v>
      </c>
      <c r="H1075" s="123" t="str">
        <f t="shared" si="8"/>
        <v>Green River Basin , CO,Rich Burn - Rated Horsepower (hp/engine)</v>
      </c>
      <c r="I1075">
        <v>279.33330000000001</v>
      </c>
    </row>
    <row r="1076" spans="1:9">
      <c r="A1076" t="s">
        <v>635</v>
      </c>
      <c r="B1076" t="s">
        <v>81</v>
      </c>
      <c r="C1076" t="s">
        <v>8358</v>
      </c>
      <c r="D1076">
        <v>0.20295640000000001</v>
      </c>
      <c r="E1076" t="s">
        <v>534</v>
      </c>
      <c r="F1076" t="s">
        <v>0</v>
      </c>
      <c r="G1076" t="s">
        <v>8359</v>
      </c>
      <c r="H1076" s="123" t="str">
        <f t="shared" si="8"/>
        <v>Green River Basin , CO,Rich Burn - Percent of Engines with Control</v>
      </c>
      <c r="I1076">
        <v>0.20295640000000001</v>
      </c>
    </row>
    <row r="1077" spans="1:9">
      <c r="A1077" t="s">
        <v>635</v>
      </c>
      <c r="B1077" t="s">
        <v>81</v>
      </c>
      <c r="C1077" t="s">
        <v>8360</v>
      </c>
      <c r="D1077">
        <v>0.98360000000000003</v>
      </c>
      <c r="E1077" t="s">
        <v>534</v>
      </c>
      <c r="F1077" t="s">
        <v>0</v>
      </c>
      <c r="G1077" t="s">
        <v>8360</v>
      </c>
      <c r="H1077" s="123" t="str">
        <f t="shared" si="8"/>
        <v>Green River Basin , CO,Rich-burn Lateral Compressors Load Factor</v>
      </c>
      <c r="I1077">
        <v>0.98360000000000003</v>
      </c>
    </row>
    <row r="1078" spans="1:9">
      <c r="A1078" t="s">
        <v>635</v>
      </c>
      <c r="B1078" t="s">
        <v>126</v>
      </c>
      <c r="C1078" t="s">
        <v>8342</v>
      </c>
      <c r="D1078">
        <v>1</v>
      </c>
      <c r="E1078" t="s">
        <v>536</v>
      </c>
      <c r="F1078" t="s">
        <v>656</v>
      </c>
      <c r="G1078" t="s">
        <v>8342</v>
      </c>
      <c r="H1078" s="123" t="str">
        <f t="shared" si="8"/>
        <v>Green River Basin , WY,Fraction of 50-499 HP  Lateral Compressor Engines</v>
      </c>
      <c r="I1078">
        <v>1</v>
      </c>
    </row>
    <row r="1079" spans="1:9">
      <c r="A1079" t="s">
        <v>635</v>
      </c>
      <c r="B1079" t="s">
        <v>126</v>
      </c>
      <c r="C1079" t="s">
        <v>8343</v>
      </c>
      <c r="D1079">
        <v>0.2</v>
      </c>
      <c r="E1079" t="s">
        <v>536</v>
      </c>
      <c r="F1079" t="s">
        <v>1</v>
      </c>
      <c r="G1079" t="s">
        <v>1</v>
      </c>
      <c r="H1079" s="123" t="str">
        <f t="shared" si="8"/>
        <v>Green River Basin , WY,Lean Burn</v>
      </c>
      <c r="I1079">
        <v>0.2</v>
      </c>
    </row>
    <row r="1080" spans="1:9">
      <c r="A1080" t="s">
        <v>635</v>
      </c>
      <c r="B1080" t="s">
        <v>126</v>
      </c>
      <c r="C1080" t="s">
        <v>8344</v>
      </c>
      <c r="D1080">
        <v>0.8</v>
      </c>
      <c r="E1080" t="s">
        <v>536</v>
      </c>
      <c r="F1080" t="s">
        <v>0</v>
      </c>
      <c r="G1080" t="s">
        <v>0</v>
      </c>
      <c r="H1080" s="123" t="str">
        <f t="shared" si="8"/>
        <v>Green River Basin , WY,Rich Burn</v>
      </c>
      <c r="I1080">
        <v>0.8</v>
      </c>
    </row>
    <row r="1081" spans="1:9">
      <c r="A1081" t="s">
        <v>635</v>
      </c>
      <c r="B1081" t="s">
        <v>126</v>
      </c>
      <c r="C1081" t="s">
        <v>8345</v>
      </c>
      <c r="D1081">
        <v>8760</v>
      </c>
      <c r="E1081" t="s">
        <v>536</v>
      </c>
      <c r="F1081" t="s">
        <v>656</v>
      </c>
      <c r="G1081" t="s">
        <v>2498</v>
      </c>
      <c r="H1081" s="123" t="str">
        <f t="shared" si="8"/>
        <v>Green River Basin , WY,Hours of Operation (hours/engine)</v>
      </c>
      <c r="I1081">
        <v>8760</v>
      </c>
    </row>
    <row r="1082" spans="1:9">
      <c r="A1082" t="s">
        <v>635</v>
      </c>
      <c r="B1082" t="s">
        <v>126</v>
      </c>
      <c r="C1082" t="s">
        <v>8346</v>
      </c>
      <c r="D1082">
        <v>235.5</v>
      </c>
      <c r="E1082" t="s">
        <v>536</v>
      </c>
      <c r="F1082" t="s">
        <v>1</v>
      </c>
      <c r="G1082" t="s">
        <v>8347</v>
      </c>
      <c r="H1082" s="123" t="str">
        <f t="shared" si="8"/>
        <v>Green River Basin , WY,Lean Burn - Rated Horsepower (hp/engine)</v>
      </c>
      <c r="I1082">
        <v>235.5</v>
      </c>
    </row>
    <row r="1083" spans="1:9">
      <c r="A1083" t="s">
        <v>635</v>
      </c>
      <c r="B1083" t="s">
        <v>126</v>
      </c>
      <c r="C1083" t="s">
        <v>8348</v>
      </c>
      <c r="D1083">
        <v>0.18236189999999999</v>
      </c>
      <c r="E1083" t="s">
        <v>536</v>
      </c>
      <c r="F1083" t="s">
        <v>1</v>
      </c>
      <c r="G1083" t="s">
        <v>8349</v>
      </c>
      <c r="H1083" s="123" t="str">
        <f t="shared" si="8"/>
        <v>Green River Basin , WY,Lean Burn - Percent of Engines with Control</v>
      </c>
      <c r="I1083">
        <v>0.18236189999999999</v>
      </c>
    </row>
    <row r="1084" spans="1:9">
      <c r="A1084" t="s">
        <v>635</v>
      </c>
      <c r="B1084" t="s">
        <v>126</v>
      </c>
      <c r="C1084" t="s">
        <v>8350</v>
      </c>
      <c r="D1084">
        <v>0.73699999999999999</v>
      </c>
      <c r="E1084" t="s">
        <v>536</v>
      </c>
      <c r="F1084" t="s">
        <v>1</v>
      </c>
      <c r="G1084" t="s">
        <v>8350</v>
      </c>
      <c r="H1084" s="123" t="str">
        <f t="shared" si="8"/>
        <v>Green River Basin , WY,Lean-burn Lateral Compressors Load Factor</v>
      </c>
      <c r="I1084">
        <v>0.73699999999999999</v>
      </c>
    </row>
    <row r="1085" spans="1:9">
      <c r="A1085" t="s">
        <v>635</v>
      </c>
      <c r="B1085" t="s">
        <v>126</v>
      </c>
      <c r="C1085" t="s">
        <v>8351</v>
      </c>
      <c r="D1085">
        <v>1</v>
      </c>
      <c r="E1085" t="s">
        <v>536</v>
      </c>
      <c r="F1085" t="s">
        <v>656</v>
      </c>
      <c r="G1085" t="s">
        <v>8351</v>
      </c>
      <c r="H1085" s="123" t="str">
        <f t="shared" si="8"/>
        <v>Green River Basin , WY,Number of 4-Cycled Lateral Compressors</v>
      </c>
      <c r="I1085">
        <v>1</v>
      </c>
    </row>
    <row r="1086" spans="1:9">
      <c r="A1086" t="s">
        <v>635</v>
      </c>
      <c r="B1086" t="s">
        <v>126</v>
      </c>
      <c r="C1086" t="s">
        <v>8352</v>
      </c>
      <c r="D1086">
        <v>35.11</v>
      </c>
      <c r="E1086" t="s">
        <v>536</v>
      </c>
      <c r="F1086" t="s">
        <v>656</v>
      </c>
      <c r="G1086" t="s">
        <v>8353</v>
      </c>
      <c r="H1086" s="123" t="str">
        <f t="shared" si="8"/>
        <v>Green River Basin , WY,CBM - Number of Well(s) per Engine</v>
      </c>
      <c r="I1086">
        <v>35.11</v>
      </c>
    </row>
    <row r="1087" spans="1:9">
      <c r="A1087" t="s">
        <v>635</v>
      </c>
      <c r="B1087" t="s">
        <v>126</v>
      </c>
      <c r="C1087" t="s">
        <v>8354</v>
      </c>
      <c r="D1087">
        <v>35.11</v>
      </c>
      <c r="E1087" t="s">
        <v>536</v>
      </c>
      <c r="F1087" t="s">
        <v>656</v>
      </c>
      <c r="G1087" t="s">
        <v>8355</v>
      </c>
      <c r="H1087" s="123" t="str">
        <f t="shared" si="8"/>
        <v>Green River Basin , WY,Gas - Number of Well(s) per Engine</v>
      </c>
      <c r="I1087">
        <v>35.11</v>
      </c>
    </row>
    <row r="1088" spans="1:9">
      <c r="A1088" t="s">
        <v>635</v>
      </c>
      <c r="B1088" t="s">
        <v>126</v>
      </c>
      <c r="C1088" t="s">
        <v>8356</v>
      </c>
      <c r="D1088">
        <v>279.33330000000001</v>
      </c>
      <c r="E1088" t="s">
        <v>536</v>
      </c>
      <c r="F1088" t="s">
        <v>0</v>
      </c>
      <c r="G1088" t="s">
        <v>8357</v>
      </c>
      <c r="H1088" s="123" t="str">
        <f t="shared" si="8"/>
        <v>Green River Basin , WY,Rich Burn - Rated Horsepower (hp/engine)</v>
      </c>
      <c r="I1088">
        <v>279.33330000000001</v>
      </c>
    </row>
    <row r="1089" spans="1:9">
      <c r="A1089" t="s">
        <v>635</v>
      </c>
      <c r="B1089" t="s">
        <v>126</v>
      </c>
      <c r="C1089" t="s">
        <v>8358</v>
      </c>
      <c r="D1089">
        <v>0.20295640000000001</v>
      </c>
      <c r="E1089" t="s">
        <v>536</v>
      </c>
      <c r="F1089" t="s">
        <v>0</v>
      </c>
      <c r="G1089" t="s">
        <v>8359</v>
      </c>
      <c r="H1089" s="123" t="str">
        <f t="shared" si="8"/>
        <v>Green River Basin , WY,Rich Burn - Percent of Engines with Control</v>
      </c>
      <c r="I1089">
        <v>0.20295640000000001</v>
      </c>
    </row>
    <row r="1090" spans="1:9">
      <c r="A1090" t="s">
        <v>635</v>
      </c>
      <c r="B1090" t="s">
        <v>126</v>
      </c>
      <c r="C1090" t="s">
        <v>8360</v>
      </c>
      <c r="D1090">
        <v>0.98360000000000003</v>
      </c>
      <c r="E1090" t="s">
        <v>536</v>
      </c>
      <c r="F1090" t="s">
        <v>0</v>
      </c>
      <c r="G1090" t="s">
        <v>8360</v>
      </c>
      <c r="H1090" s="123" t="str">
        <f t="shared" si="8"/>
        <v>Green River Basin , WY,Rich-burn Lateral Compressors Load Factor</v>
      </c>
      <c r="I1090">
        <v>0.98360000000000003</v>
      </c>
    </row>
    <row r="1091" spans="1:9">
      <c r="A1091" t="s">
        <v>131</v>
      </c>
      <c r="B1091" t="s">
        <v>114</v>
      </c>
      <c r="C1091" t="s">
        <v>8342</v>
      </c>
      <c r="D1091">
        <v>1</v>
      </c>
      <c r="E1091" t="s">
        <v>537</v>
      </c>
      <c r="F1091" t="s">
        <v>656</v>
      </c>
      <c r="G1091" t="s">
        <v>8342</v>
      </c>
      <c r="H1091" s="123" t="str">
        <f t="shared" si="8"/>
        <v>Gulf of Alaska Basin , AK,Fraction of 50-499 HP  Lateral Compressor Engines</v>
      </c>
      <c r="I1091">
        <v>1</v>
      </c>
    </row>
    <row r="1092" spans="1:9">
      <c r="A1092" t="s">
        <v>131</v>
      </c>
      <c r="B1092" t="s">
        <v>114</v>
      </c>
      <c r="C1092" t="s">
        <v>8343</v>
      </c>
      <c r="D1092">
        <v>0.2</v>
      </c>
      <c r="E1092" t="s">
        <v>537</v>
      </c>
      <c r="F1092" t="s">
        <v>1</v>
      </c>
      <c r="G1092" t="s">
        <v>1</v>
      </c>
      <c r="H1092" s="123" t="str">
        <f t="shared" si="8"/>
        <v>Gulf of Alaska Basin , AK,Lean Burn</v>
      </c>
      <c r="I1092">
        <v>0.2</v>
      </c>
    </row>
    <row r="1093" spans="1:9">
      <c r="A1093" t="s">
        <v>131</v>
      </c>
      <c r="B1093" t="s">
        <v>114</v>
      </c>
      <c r="C1093" t="s">
        <v>8344</v>
      </c>
      <c r="D1093">
        <v>0.8</v>
      </c>
      <c r="E1093" t="s">
        <v>537</v>
      </c>
      <c r="F1093" t="s">
        <v>0</v>
      </c>
      <c r="G1093" t="s">
        <v>0</v>
      </c>
      <c r="H1093" s="123" t="str">
        <f t="shared" si="8"/>
        <v>Gulf of Alaska Basin , AK,Rich Burn</v>
      </c>
      <c r="I1093">
        <v>0.8</v>
      </c>
    </row>
    <row r="1094" spans="1:9">
      <c r="A1094" t="s">
        <v>131</v>
      </c>
      <c r="B1094" t="s">
        <v>114</v>
      </c>
      <c r="C1094" t="s">
        <v>8345</v>
      </c>
      <c r="D1094">
        <v>8760</v>
      </c>
      <c r="E1094" t="s">
        <v>537</v>
      </c>
      <c r="F1094" t="s">
        <v>656</v>
      </c>
      <c r="G1094" t="s">
        <v>2498</v>
      </c>
      <c r="H1094" s="123" t="str">
        <f t="shared" si="8"/>
        <v>Gulf of Alaska Basin , AK,Hours of Operation (hours/engine)</v>
      </c>
      <c r="I1094">
        <v>8760</v>
      </c>
    </row>
    <row r="1095" spans="1:9">
      <c r="A1095" t="s">
        <v>131</v>
      </c>
      <c r="B1095" t="s">
        <v>114</v>
      </c>
      <c r="C1095" t="s">
        <v>8346</v>
      </c>
      <c r="D1095">
        <v>235.5</v>
      </c>
      <c r="E1095" t="s">
        <v>537</v>
      </c>
      <c r="F1095" t="s">
        <v>1</v>
      </c>
      <c r="G1095" t="s">
        <v>8347</v>
      </c>
      <c r="H1095" s="123" t="str">
        <f t="shared" si="8"/>
        <v>Gulf of Alaska Basin , AK,Lean Burn - Rated Horsepower (hp/engine)</v>
      </c>
      <c r="I1095">
        <v>235.5</v>
      </c>
    </row>
    <row r="1096" spans="1:9">
      <c r="A1096" t="s">
        <v>131</v>
      </c>
      <c r="B1096" t="s">
        <v>114</v>
      </c>
      <c r="C1096" t="s">
        <v>8348</v>
      </c>
      <c r="D1096">
        <v>0.18236189999999999</v>
      </c>
      <c r="E1096" t="s">
        <v>537</v>
      </c>
      <c r="F1096" t="s">
        <v>1</v>
      </c>
      <c r="G1096" t="s">
        <v>8349</v>
      </c>
      <c r="H1096" s="123" t="str">
        <f t="shared" si="8"/>
        <v>Gulf of Alaska Basin , AK,Lean Burn - Percent of Engines with Control</v>
      </c>
      <c r="I1096">
        <v>0.18236189999999999</v>
      </c>
    </row>
    <row r="1097" spans="1:9">
      <c r="A1097" t="s">
        <v>131</v>
      </c>
      <c r="B1097" t="s">
        <v>114</v>
      </c>
      <c r="C1097" t="s">
        <v>8350</v>
      </c>
      <c r="D1097">
        <v>0.73699999999999999</v>
      </c>
      <c r="E1097" t="s">
        <v>537</v>
      </c>
      <c r="F1097" t="s">
        <v>1</v>
      </c>
      <c r="G1097" t="s">
        <v>8350</v>
      </c>
      <c r="H1097" s="123" t="str">
        <f t="shared" si="8"/>
        <v>Gulf of Alaska Basin , AK,Lean-burn Lateral Compressors Load Factor</v>
      </c>
      <c r="I1097">
        <v>0.73699999999999999</v>
      </c>
    </row>
    <row r="1098" spans="1:9">
      <c r="A1098" t="s">
        <v>131</v>
      </c>
      <c r="B1098" t="s">
        <v>114</v>
      </c>
      <c r="C1098" t="s">
        <v>8351</v>
      </c>
      <c r="D1098">
        <v>1</v>
      </c>
      <c r="E1098" t="s">
        <v>537</v>
      </c>
      <c r="F1098" t="s">
        <v>656</v>
      </c>
      <c r="G1098" t="s">
        <v>8351</v>
      </c>
      <c r="H1098" s="123" t="str">
        <f t="shared" si="8"/>
        <v>Gulf of Alaska Basin , AK,Number of 4-Cycled Lateral Compressors</v>
      </c>
      <c r="I1098">
        <v>1</v>
      </c>
    </row>
    <row r="1099" spans="1:9">
      <c r="A1099" t="s">
        <v>131</v>
      </c>
      <c r="B1099" t="s">
        <v>114</v>
      </c>
      <c r="C1099" t="s">
        <v>8352</v>
      </c>
      <c r="D1099">
        <v>35.11</v>
      </c>
      <c r="E1099" t="s">
        <v>537</v>
      </c>
      <c r="F1099" t="s">
        <v>656</v>
      </c>
      <c r="G1099" t="s">
        <v>8353</v>
      </c>
      <c r="H1099" s="123" t="str">
        <f t="shared" si="8"/>
        <v>Gulf of Alaska Basin , AK,CBM - Number of Well(s) per Engine</v>
      </c>
      <c r="I1099">
        <v>35.11</v>
      </c>
    </row>
    <row r="1100" spans="1:9">
      <c r="A1100" t="s">
        <v>131</v>
      </c>
      <c r="B1100" t="s">
        <v>114</v>
      </c>
      <c r="C1100" t="s">
        <v>8354</v>
      </c>
      <c r="D1100">
        <v>35.11</v>
      </c>
      <c r="E1100" t="s">
        <v>537</v>
      </c>
      <c r="F1100" t="s">
        <v>656</v>
      </c>
      <c r="G1100" t="s">
        <v>8355</v>
      </c>
      <c r="H1100" s="123" t="str">
        <f t="shared" si="8"/>
        <v>Gulf of Alaska Basin , AK,Gas - Number of Well(s) per Engine</v>
      </c>
      <c r="I1100">
        <v>35.11</v>
      </c>
    </row>
    <row r="1101" spans="1:9">
      <c r="A1101" t="s">
        <v>131</v>
      </c>
      <c r="B1101" t="s">
        <v>114</v>
      </c>
      <c r="C1101" t="s">
        <v>8356</v>
      </c>
      <c r="D1101">
        <v>279.33330000000001</v>
      </c>
      <c r="E1101" t="s">
        <v>537</v>
      </c>
      <c r="F1101" t="s">
        <v>0</v>
      </c>
      <c r="G1101" t="s">
        <v>8357</v>
      </c>
      <c r="H1101" s="123" t="str">
        <f t="shared" si="8"/>
        <v>Gulf of Alaska Basin , AK,Rich Burn - Rated Horsepower (hp/engine)</v>
      </c>
      <c r="I1101">
        <v>279.33330000000001</v>
      </c>
    </row>
    <row r="1102" spans="1:9">
      <c r="A1102" t="s">
        <v>131</v>
      </c>
      <c r="B1102" t="s">
        <v>114</v>
      </c>
      <c r="C1102" t="s">
        <v>8358</v>
      </c>
      <c r="D1102">
        <v>0.20295640000000001</v>
      </c>
      <c r="E1102" t="s">
        <v>537</v>
      </c>
      <c r="F1102" t="s">
        <v>0</v>
      </c>
      <c r="G1102" t="s">
        <v>8359</v>
      </c>
      <c r="H1102" s="123" t="str">
        <f t="shared" si="8"/>
        <v>Gulf of Alaska Basin , AK,Rich Burn - Percent of Engines with Control</v>
      </c>
      <c r="I1102">
        <v>0.20295640000000001</v>
      </c>
    </row>
    <row r="1103" spans="1:9">
      <c r="A1103" t="s">
        <v>131</v>
      </c>
      <c r="B1103" t="s">
        <v>114</v>
      </c>
      <c r="C1103" t="s">
        <v>8360</v>
      </c>
      <c r="D1103">
        <v>0.98360000000000003</v>
      </c>
      <c r="E1103" t="s">
        <v>537</v>
      </c>
      <c r="F1103" t="s">
        <v>0</v>
      </c>
      <c r="G1103" t="s">
        <v>8360</v>
      </c>
      <c r="H1103" s="123" t="str">
        <f t="shared" si="8"/>
        <v>Gulf of Alaska Basin , AK,Rich-burn Lateral Compressors Load Factor</v>
      </c>
      <c r="I1103">
        <v>0.98360000000000003</v>
      </c>
    </row>
    <row r="1104" spans="1:9">
      <c r="A1104" t="s">
        <v>172</v>
      </c>
      <c r="B1104" t="s">
        <v>117</v>
      </c>
      <c r="C1104" t="s">
        <v>8342</v>
      </c>
      <c r="D1104">
        <v>1</v>
      </c>
      <c r="E1104" t="s">
        <v>538</v>
      </c>
      <c r="F1104" t="s">
        <v>656</v>
      </c>
      <c r="G1104" t="s">
        <v>8342</v>
      </c>
      <c r="H1104" s="123" t="str">
        <f t="shared" si="8"/>
        <v>Idaho Mountains Province , ID,Fraction of 50-499 HP  Lateral Compressor Engines</v>
      </c>
      <c r="I1104">
        <v>1</v>
      </c>
    </row>
    <row r="1105" spans="1:9">
      <c r="A1105" t="s">
        <v>172</v>
      </c>
      <c r="B1105" t="s">
        <v>117</v>
      </c>
      <c r="C1105" t="s">
        <v>8343</v>
      </c>
      <c r="D1105">
        <v>0.19999999999999998</v>
      </c>
      <c r="E1105" t="s">
        <v>538</v>
      </c>
      <c r="F1105" t="s">
        <v>1</v>
      </c>
      <c r="G1105" t="s">
        <v>1</v>
      </c>
      <c r="H1105" s="123" t="str">
        <f t="shared" si="8"/>
        <v>Idaho Mountains Province , ID,Lean Burn</v>
      </c>
      <c r="I1105">
        <v>0.19999999999999998</v>
      </c>
    </row>
    <row r="1106" spans="1:9">
      <c r="A1106" t="s">
        <v>172</v>
      </c>
      <c r="B1106" t="s">
        <v>117</v>
      </c>
      <c r="C1106" t="s">
        <v>8344</v>
      </c>
      <c r="D1106">
        <v>0.79999999999999993</v>
      </c>
      <c r="E1106" t="s">
        <v>538</v>
      </c>
      <c r="F1106" t="s">
        <v>0</v>
      </c>
      <c r="G1106" t="s">
        <v>0</v>
      </c>
      <c r="H1106" s="123" t="str">
        <f t="shared" si="8"/>
        <v>Idaho Mountains Province , ID,Rich Burn</v>
      </c>
      <c r="I1106">
        <v>0.79999999999999993</v>
      </c>
    </row>
    <row r="1107" spans="1:9">
      <c r="A1107" t="s">
        <v>172</v>
      </c>
      <c r="B1107" t="s">
        <v>117</v>
      </c>
      <c r="C1107" t="s">
        <v>8345</v>
      </c>
      <c r="D1107">
        <v>8760</v>
      </c>
      <c r="E1107" t="s">
        <v>538</v>
      </c>
      <c r="F1107" t="s">
        <v>656</v>
      </c>
      <c r="G1107" t="s">
        <v>2498</v>
      </c>
      <c r="H1107" s="123" t="str">
        <f t="shared" si="8"/>
        <v>Idaho Mountains Province , ID,Hours of Operation (hours/engine)</v>
      </c>
      <c r="I1107">
        <v>8760</v>
      </c>
    </row>
    <row r="1108" spans="1:9">
      <c r="A1108" t="s">
        <v>172</v>
      </c>
      <c r="B1108" t="s">
        <v>117</v>
      </c>
      <c r="C1108" t="s">
        <v>8346</v>
      </c>
      <c r="D1108">
        <v>235.5</v>
      </c>
      <c r="E1108" t="s">
        <v>538</v>
      </c>
      <c r="F1108" t="s">
        <v>1</v>
      </c>
      <c r="G1108" t="s">
        <v>8347</v>
      </c>
      <c r="H1108" s="123" t="str">
        <f t="shared" si="8"/>
        <v>Idaho Mountains Province , ID,Lean Burn - Rated Horsepower (hp/engine)</v>
      </c>
      <c r="I1108">
        <v>235.5</v>
      </c>
    </row>
    <row r="1109" spans="1:9">
      <c r="A1109" t="s">
        <v>172</v>
      </c>
      <c r="B1109" t="s">
        <v>117</v>
      </c>
      <c r="C1109" t="s">
        <v>8348</v>
      </c>
      <c r="D1109">
        <v>0.18236190000000005</v>
      </c>
      <c r="E1109" t="s">
        <v>538</v>
      </c>
      <c r="F1109" t="s">
        <v>1</v>
      </c>
      <c r="G1109" t="s">
        <v>8349</v>
      </c>
      <c r="H1109" s="123" t="str">
        <f t="shared" ref="H1109:H1172" si="9">E1109&amp;","&amp;G1109</f>
        <v>Idaho Mountains Province , ID,Lean Burn - Percent of Engines with Control</v>
      </c>
      <c r="I1109">
        <v>0.18236190000000005</v>
      </c>
    </row>
    <row r="1110" spans="1:9">
      <c r="A1110" t="s">
        <v>172</v>
      </c>
      <c r="B1110" t="s">
        <v>117</v>
      </c>
      <c r="C1110" t="s">
        <v>8350</v>
      </c>
      <c r="D1110">
        <v>0.73699999999999999</v>
      </c>
      <c r="E1110" t="s">
        <v>538</v>
      </c>
      <c r="F1110" t="s">
        <v>1</v>
      </c>
      <c r="G1110" t="s">
        <v>8350</v>
      </c>
      <c r="H1110" s="123" t="str">
        <f t="shared" si="9"/>
        <v>Idaho Mountains Province , ID,Lean-burn Lateral Compressors Load Factor</v>
      </c>
      <c r="I1110">
        <v>0.73699999999999999</v>
      </c>
    </row>
    <row r="1111" spans="1:9">
      <c r="A1111" t="s">
        <v>172</v>
      </c>
      <c r="B1111" t="s">
        <v>117</v>
      </c>
      <c r="C1111" t="s">
        <v>8351</v>
      </c>
      <c r="D1111">
        <v>1</v>
      </c>
      <c r="E1111" t="s">
        <v>538</v>
      </c>
      <c r="F1111" t="s">
        <v>656</v>
      </c>
      <c r="G1111" t="s">
        <v>8351</v>
      </c>
      <c r="H1111" s="123" t="str">
        <f t="shared" si="9"/>
        <v>Idaho Mountains Province , ID,Number of 4-Cycled Lateral Compressors</v>
      </c>
      <c r="I1111">
        <v>1</v>
      </c>
    </row>
    <row r="1112" spans="1:9">
      <c r="A1112" t="s">
        <v>172</v>
      </c>
      <c r="B1112" t="s">
        <v>117</v>
      </c>
      <c r="C1112" t="s">
        <v>8352</v>
      </c>
      <c r="D1112">
        <v>35.110000000000007</v>
      </c>
      <c r="E1112" t="s">
        <v>538</v>
      </c>
      <c r="F1112" t="s">
        <v>656</v>
      </c>
      <c r="G1112" t="s">
        <v>8353</v>
      </c>
      <c r="H1112" s="123" t="str">
        <f t="shared" si="9"/>
        <v>Idaho Mountains Province , ID,CBM - Number of Well(s) per Engine</v>
      </c>
      <c r="I1112">
        <v>35.110000000000007</v>
      </c>
    </row>
    <row r="1113" spans="1:9">
      <c r="A1113" t="s">
        <v>172</v>
      </c>
      <c r="B1113" t="s">
        <v>117</v>
      </c>
      <c r="C1113" t="s">
        <v>8354</v>
      </c>
      <c r="D1113">
        <v>35.110000000000007</v>
      </c>
      <c r="E1113" t="s">
        <v>538</v>
      </c>
      <c r="F1113" t="s">
        <v>656</v>
      </c>
      <c r="G1113" t="s">
        <v>8355</v>
      </c>
      <c r="H1113" s="123" t="str">
        <f t="shared" si="9"/>
        <v>Idaho Mountains Province , ID,Gas - Number of Well(s) per Engine</v>
      </c>
      <c r="I1113">
        <v>35.110000000000007</v>
      </c>
    </row>
    <row r="1114" spans="1:9">
      <c r="A1114" t="s">
        <v>172</v>
      </c>
      <c r="B1114" t="s">
        <v>117</v>
      </c>
      <c r="C1114" t="s">
        <v>8356</v>
      </c>
      <c r="D1114">
        <v>279.33330000000007</v>
      </c>
      <c r="E1114" t="s">
        <v>538</v>
      </c>
      <c r="F1114" t="s">
        <v>0</v>
      </c>
      <c r="G1114" t="s">
        <v>8357</v>
      </c>
      <c r="H1114" s="123" t="str">
        <f t="shared" si="9"/>
        <v>Idaho Mountains Province , ID,Rich Burn - Rated Horsepower (hp/engine)</v>
      </c>
      <c r="I1114">
        <v>279.33330000000007</v>
      </c>
    </row>
    <row r="1115" spans="1:9">
      <c r="A1115" t="s">
        <v>172</v>
      </c>
      <c r="B1115" t="s">
        <v>117</v>
      </c>
      <c r="C1115" t="s">
        <v>8358</v>
      </c>
      <c r="D1115">
        <v>0.20295639999999998</v>
      </c>
      <c r="E1115" t="s">
        <v>538</v>
      </c>
      <c r="F1115" t="s">
        <v>0</v>
      </c>
      <c r="G1115" t="s">
        <v>8359</v>
      </c>
      <c r="H1115" s="123" t="str">
        <f t="shared" si="9"/>
        <v>Idaho Mountains Province , ID,Rich Burn - Percent of Engines with Control</v>
      </c>
      <c r="I1115">
        <v>0.20295639999999998</v>
      </c>
    </row>
    <row r="1116" spans="1:9">
      <c r="A1116" t="s">
        <v>172</v>
      </c>
      <c r="B1116" t="s">
        <v>117</v>
      </c>
      <c r="C1116" t="s">
        <v>8360</v>
      </c>
      <c r="D1116">
        <v>0.98359999999999981</v>
      </c>
      <c r="E1116" t="s">
        <v>538</v>
      </c>
      <c r="F1116" t="s">
        <v>0</v>
      </c>
      <c r="G1116" t="s">
        <v>8360</v>
      </c>
      <c r="H1116" s="123" t="str">
        <f t="shared" si="9"/>
        <v>Idaho Mountains Province , ID,Rich-burn Lateral Compressors Load Factor</v>
      </c>
      <c r="I1116">
        <v>0.98359999999999981</v>
      </c>
    </row>
    <row r="1117" spans="1:9">
      <c r="A1117" t="s">
        <v>647</v>
      </c>
      <c r="B1117" t="s">
        <v>431</v>
      </c>
      <c r="C1117" t="s">
        <v>8342</v>
      </c>
      <c r="D1117">
        <v>1</v>
      </c>
      <c r="E1117" t="s">
        <v>539</v>
      </c>
      <c r="F1117" t="s">
        <v>656</v>
      </c>
      <c r="G1117" t="s">
        <v>8342</v>
      </c>
      <c r="H1117" s="123" t="str">
        <f t="shared" si="9"/>
        <v>Illinois Basin , AR,Fraction of 50-499 HP  Lateral Compressor Engines</v>
      </c>
      <c r="I1117">
        <v>1</v>
      </c>
    </row>
    <row r="1118" spans="1:9">
      <c r="A1118" t="s">
        <v>647</v>
      </c>
      <c r="B1118" t="s">
        <v>431</v>
      </c>
      <c r="C1118" t="s">
        <v>8343</v>
      </c>
      <c r="D1118">
        <v>0.5099999999999999</v>
      </c>
      <c r="E1118" t="s">
        <v>539</v>
      </c>
      <c r="F1118" t="s">
        <v>1</v>
      </c>
      <c r="G1118" t="s">
        <v>1</v>
      </c>
      <c r="H1118" s="123" t="str">
        <f t="shared" si="9"/>
        <v>Illinois Basin , AR,Lean Burn</v>
      </c>
      <c r="I1118">
        <v>0.5099999999999999</v>
      </c>
    </row>
    <row r="1119" spans="1:9">
      <c r="A1119" t="s">
        <v>647</v>
      </c>
      <c r="B1119" t="s">
        <v>431</v>
      </c>
      <c r="C1119" t="s">
        <v>8344</v>
      </c>
      <c r="D1119">
        <v>0.49000000000000016</v>
      </c>
      <c r="E1119" t="s">
        <v>539</v>
      </c>
      <c r="F1119" t="s">
        <v>0</v>
      </c>
      <c r="G1119" t="s">
        <v>0</v>
      </c>
      <c r="H1119" s="123" t="str">
        <f t="shared" si="9"/>
        <v>Illinois Basin , AR,Rich Burn</v>
      </c>
      <c r="I1119">
        <v>0.49000000000000016</v>
      </c>
    </row>
    <row r="1120" spans="1:9">
      <c r="A1120" t="s">
        <v>647</v>
      </c>
      <c r="B1120" t="s">
        <v>431</v>
      </c>
      <c r="C1120" t="s">
        <v>8345</v>
      </c>
      <c r="D1120">
        <v>8760</v>
      </c>
      <c r="E1120" t="s">
        <v>539</v>
      </c>
      <c r="F1120" t="s">
        <v>656</v>
      </c>
      <c r="G1120" t="s">
        <v>2498</v>
      </c>
      <c r="H1120" s="123" t="str">
        <f t="shared" si="9"/>
        <v>Illinois Basin , AR,Hours of Operation (hours/engine)</v>
      </c>
      <c r="I1120">
        <v>8760</v>
      </c>
    </row>
    <row r="1121" spans="1:9">
      <c r="A1121" t="s">
        <v>647</v>
      </c>
      <c r="B1121" t="s">
        <v>431</v>
      </c>
      <c r="C1121" t="s">
        <v>8346</v>
      </c>
      <c r="D1121">
        <v>235.5</v>
      </c>
      <c r="E1121" t="s">
        <v>539</v>
      </c>
      <c r="F1121" t="s">
        <v>1</v>
      </c>
      <c r="G1121" t="s">
        <v>8347</v>
      </c>
      <c r="H1121" s="123" t="str">
        <f t="shared" si="9"/>
        <v>Illinois Basin , AR,Lean Burn - Rated Horsepower (hp/engine)</v>
      </c>
      <c r="I1121">
        <v>235.5</v>
      </c>
    </row>
    <row r="1122" spans="1:9">
      <c r="A1122" t="s">
        <v>647</v>
      </c>
      <c r="B1122" t="s">
        <v>431</v>
      </c>
      <c r="C1122" t="s">
        <v>8348</v>
      </c>
      <c r="D1122">
        <v>0.45539910000000011</v>
      </c>
      <c r="E1122" t="s">
        <v>539</v>
      </c>
      <c r="F1122" t="s">
        <v>1</v>
      </c>
      <c r="G1122" t="s">
        <v>8349</v>
      </c>
      <c r="H1122" s="123" t="str">
        <f t="shared" si="9"/>
        <v>Illinois Basin , AR,Lean Burn - Percent of Engines with Control</v>
      </c>
      <c r="I1122">
        <v>0.45539910000000011</v>
      </c>
    </row>
    <row r="1123" spans="1:9">
      <c r="A1123" t="s">
        <v>647</v>
      </c>
      <c r="B1123" t="s">
        <v>431</v>
      </c>
      <c r="C1123" t="s">
        <v>8350</v>
      </c>
      <c r="D1123">
        <v>0.73699999999999999</v>
      </c>
      <c r="E1123" t="s">
        <v>539</v>
      </c>
      <c r="F1123" t="s">
        <v>1</v>
      </c>
      <c r="G1123" t="s">
        <v>8350</v>
      </c>
      <c r="H1123" s="123" t="str">
        <f t="shared" si="9"/>
        <v>Illinois Basin , AR,Lean-burn Lateral Compressors Load Factor</v>
      </c>
      <c r="I1123">
        <v>0.73699999999999999</v>
      </c>
    </row>
    <row r="1124" spans="1:9">
      <c r="A1124" t="s">
        <v>647</v>
      </c>
      <c r="B1124" t="s">
        <v>431</v>
      </c>
      <c r="C1124" t="s">
        <v>8351</v>
      </c>
      <c r="D1124">
        <v>1</v>
      </c>
      <c r="E1124" t="s">
        <v>539</v>
      </c>
      <c r="F1124" t="s">
        <v>656</v>
      </c>
      <c r="G1124" t="s">
        <v>8351</v>
      </c>
      <c r="H1124" s="123" t="str">
        <f t="shared" si="9"/>
        <v>Illinois Basin , AR,Number of 4-Cycled Lateral Compressors</v>
      </c>
      <c r="I1124">
        <v>1</v>
      </c>
    </row>
    <row r="1125" spans="1:9">
      <c r="A1125" t="s">
        <v>647</v>
      </c>
      <c r="B1125" t="s">
        <v>431</v>
      </c>
      <c r="C1125" t="s">
        <v>8352</v>
      </c>
      <c r="D1125">
        <v>32.050000000000004</v>
      </c>
      <c r="E1125" t="s">
        <v>539</v>
      </c>
      <c r="F1125" t="s">
        <v>656</v>
      </c>
      <c r="G1125" t="s">
        <v>8353</v>
      </c>
      <c r="H1125" s="123" t="str">
        <f t="shared" si="9"/>
        <v>Illinois Basin , AR,CBM - Number of Well(s) per Engine</v>
      </c>
      <c r="I1125">
        <v>32.050000000000004</v>
      </c>
    </row>
    <row r="1126" spans="1:9">
      <c r="A1126" t="s">
        <v>647</v>
      </c>
      <c r="B1126" t="s">
        <v>431</v>
      </c>
      <c r="C1126" t="s">
        <v>8354</v>
      </c>
      <c r="D1126">
        <v>32.050000000000004</v>
      </c>
      <c r="E1126" t="s">
        <v>539</v>
      </c>
      <c r="F1126" t="s">
        <v>656</v>
      </c>
      <c r="G1126" t="s">
        <v>8355</v>
      </c>
      <c r="H1126" s="123" t="str">
        <f t="shared" si="9"/>
        <v>Illinois Basin , AR,Gas - Number of Well(s) per Engine</v>
      </c>
      <c r="I1126">
        <v>32.050000000000004</v>
      </c>
    </row>
    <row r="1127" spans="1:9">
      <c r="A1127" t="s">
        <v>647</v>
      </c>
      <c r="B1127" t="s">
        <v>431</v>
      </c>
      <c r="C1127" t="s">
        <v>8356</v>
      </c>
      <c r="D1127">
        <v>97</v>
      </c>
      <c r="E1127" t="s">
        <v>539</v>
      </c>
      <c r="F1127" t="s">
        <v>0</v>
      </c>
      <c r="G1127" t="s">
        <v>8357</v>
      </c>
      <c r="H1127" s="123" t="str">
        <f t="shared" si="9"/>
        <v>Illinois Basin , AR,Rich Burn - Rated Horsepower (hp/engine)</v>
      </c>
      <c r="I1127">
        <v>97</v>
      </c>
    </row>
    <row r="1128" spans="1:9">
      <c r="A1128" t="s">
        <v>647</v>
      </c>
      <c r="B1128" t="s">
        <v>431</v>
      </c>
      <c r="C1128" t="s">
        <v>8358</v>
      </c>
      <c r="D1128">
        <v>0.43961350000000005</v>
      </c>
      <c r="E1128" t="s">
        <v>539</v>
      </c>
      <c r="F1128" t="s">
        <v>0</v>
      </c>
      <c r="G1128" t="s">
        <v>8359</v>
      </c>
      <c r="H1128" s="123" t="str">
        <f t="shared" si="9"/>
        <v>Illinois Basin , AR,Rich Burn - Percent of Engines with Control</v>
      </c>
      <c r="I1128">
        <v>0.43961350000000005</v>
      </c>
    </row>
    <row r="1129" spans="1:9">
      <c r="A1129" t="s">
        <v>647</v>
      </c>
      <c r="B1129" t="s">
        <v>431</v>
      </c>
      <c r="C1129" t="s">
        <v>8360</v>
      </c>
      <c r="D1129">
        <v>1</v>
      </c>
      <c r="E1129" t="s">
        <v>539</v>
      </c>
      <c r="F1129" t="s">
        <v>0</v>
      </c>
      <c r="G1129" t="s">
        <v>8360</v>
      </c>
      <c r="H1129" s="123" t="str">
        <f t="shared" si="9"/>
        <v>Illinois Basin , AR,Rich-burn Lateral Compressors Load Factor</v>
      </c>
      <c r="I1129">
        <v>1</v>
      </c>
    </row>
    <row r="1130" spans="1:9">
      <c r="A1130" t="s">
        <v>647</v>
      </c>
      <c r="B1130" t="s">
        <v>443</v>
      </c>
      <c r="C1130" t="s">
        <v>8342</v>
      </c>
      <c r="D1130">
        <v>1</v>
      </c>
      <c r="E1130" t="s">
        <v>2944</v>
      </c>
      <c r="F1130" t="s">
        <v>656</v>
      </c>
      <c r="G1130" t="s">
        <v>8342</v>
      </c>
      <c r="H1130" s="123" t="str">
        <f t="shared" si="9"/>
        <v>Illinois Basin , IL,Fraction of 50-499 HP  Lateral Compressor Engines</v>
      </c>
      <c r="I1130">
        <v>1</v>
      </c>
    </row>
    <row r="1131" spans="1:9">
      <c r="A1131" t="s">
        <v>647</v>
      </c>
      <c r="B1131" t="s">
        <v>443</v>
      </c>
      <c r="C1131" t="s">
        <v>8343</v>
      </c>
      <c r="D1131">
        <v>0.51000000000000012</v>
      </c>
      <c r="E1131" t="s">
        <v>2944</v>
      </c>
      <c r="F1131" t="s">
        <v>1</v>
      </c>
      <c r="G1131" t="s">
        <v>1</v>
      </c>
      <c r="H1131" s="123" t="str">
        <f t="shared" si="9"/>
        <v>Illinois Basin , IL,Lean Burn</v>
      </c>
      <c r="I1131">
        <v>0.51000000000000012</v>
      </c>
    </row>
    <row r="1132" spans="1:9">
      <c r="A1132" t="s">
        <v>647</v>
      </c>
      <c r="B1132" t="s">
        <v>443</v>
      </c>
      <c r="C1132" t="s">
        <v>8344</v>
      </c>
      <c r="D1132">
        <v>0.48999999999999982</v>
      </c>
      <c r="E1132" t="s">
        <v>2944</v>
      </c>
      <c r="F1132" t="s">
        <v>0</v>
      </c>
      <c r="G1132" t="s">
        <v>0</v>
      </c>
      <c r="H1132" s="123" t="str">
        <f t="shared" si="9"/>
        <v>Illinois Basin , IL,Rich Burn</v>
      </c>
      <c r="I1132">
        <v>0.48999999999999982</v>
      </c>
    </row>
    <row r="1133" spans="1:9">
      <c r="A1133" t="s">
        <v>647</v>
      </c>
      <c r="B1133" t="s">
        <v>443</v>
      </c>
      <c r="C1133" t="s">
        <v>8345</v>
      </c>
      <c r="D1133">
        <v>8760</v>
      </c>
      <c r="E1133" t="s">
        <v>2944</v>
      </c>
      <c r="F1133" t="s">
        <v>656</v>
      </c>
      <c r="G1133" t="s">
        <v>2498</v>
      </c>
      <c r="H1133" s="123" t="str">
        <f t="shared" si="9"/>
        <v>Illinois Basin , IL,Hours of Operation (hours/engine)</v>
      </c>
      <c r="I1133">
        <v>8760</v>
      </c>
    </row>
    <row r="1134" spans="1:9">
      <c r="A1134" t="s">
        <v>647</v>
      </c>
      <c r="B1134" t="s">
        <v>443</v>
      </c>
      <c r="C1134" t="s">
        <v>8346</v>
      </c>
      <c r="D1134">
        <v>235.5</v>
      </c>
      <c r="E1134" t="s">
        <v>2944</v>
      </c>
      <c r="F1134" t="s">
        <v>1</v>
      </c>
      <c r="G1134" t="s">
        <v>8347</v>
      </c>
      <c r="H1134" s="123" t="str">
        <f t="shared" si="9"/>
        <v>Illinois Basin , IL,Lean Burn - Rated Horsepower (hp/engine)</v>
      </c>
      <c r="I1134">
        <v>235.5</v>
      </c>
    </row>
    <row r="1135" spans="1:9">
      <c r="A1135" t="s">
        <v>647</v>
      </c>
      <c r="B1135" t="s">
        <v>443</v>
      </c>
      <c r="C1135" t="s">
        <v>8348</v>
      </c>
      <c r="D1135">
        <v>0.45539910000000045</v>
      </c>
      <c r="E1135" t="s">
        <v>2944</v>
      </c>
      <c r="F1135" t="s">
        <v>1</v>
      </c>
      <c r="G1135" t="s">
        <v>8349</v>
      </c>
      <c r="H1135" s="123" t="str">
        <f t="shared" si="9"/>
        <v>Illinois Basin , IL,Lean Burn - Percent of Engines with Control</v>
      </c>
      <c r="I1135">
        <v>0.45539910000000045</v>
      </c>
    </row>
    <row r="1136" spans="1:9">
      <c r="A1136" t="s">
        <v>647</v>
      </c>
      <c r="B1136" t="s">
        <v>443</v>
      </c>
      <c r="C1136" t="s">
        <v>8350</v>
      </c>
      <c r="D1136">
        <v>0.73700000000000043</v>
      </c>
      <c r="E1136" t="s">
        <v>2944</v>
      </c>
      <c r="F1136" t="s">
        <v>1</v>
      </c>
      <c r="G1136" t="s">
        <v>8350</v>
      </c>
      <c r="H1136" s="123" t="str">
        <f t="shared" si="9"/>
        <v>Illinois Basin , IL,Lean-burn Lateral Compressors Load Factor</v>
      </c>
      <c r="I1136">
        <v>0.73700000000000043</v>
      </c>
    </row>
    <row r="1137" spans="1:9">
      <c r="A1137" t="s">
        <v>647</v>
      </c>
      <c r="B1137" t="s">
        <v>443</v>
      </c>
      <c r="C1137" t="s">
        <v>8351</v>
      </c>
      <c r="D1137">
        <v>1</v>
      </c>
      <c r="E1137" t="s">
        <v>2944</v>
      </c>
      <c r="F1137" t="s">
        <v>656</v>
      </c>
      <c r="G1137" t="s">
        <v>8351</v>
      </c>
      <c r="H1137" s="123" t="str">
        <f t="shared" si="9"/>
        <v>Illinois Basin , IL,Number of 4-Cycled Lateral Compressors</v>
      </c>
      <c r="I1137">
        <v>1</v>
      </c>
    </row>
    <row r="1138" spans="1:9">
      <c r="A1138" t="s">
        <v>647</v>
      </c>
      <c r="B1138" t="s">
        <v>443</v>
      </c>
      <c r="C1138" t="s">
        <v>8352</v>
      </c>
      <c r="D1138">
        <v>32.050000000000018</v>
      </c>
      <c r="E1138" t="s">
        <v>2944</v>
      </c>
      <c r="F1138" t="s">
        <v>656</v>
      </c>
      <c r="G1138" t="s">
        <v>8353</v>
      </c>
      <c r="H1138" s="123" t="str">
        <f t="shared" si="9"/>
        <v>Illinois Basin , IL,CBM - Number of Well(s) per Engine</v>
      </c>
      <c r="I1138">
        <v>32.050000000000018</v>
      </c>
    </row>
    <row r="1139" spans="1:9">
      <c r="A1139" t="s">
        <v>647</v>
      </c>
      <c r="B1139" t="s">
        <v>443</v>
      </c>
      <c r="C1139" t="s">
        <v>8354</v>
      </c>
      <c r="D1139">
        <v>32.050000000000018</v>
      </c>
      <c r="E1139" t="s">
        <v>2944</v>
      </c>
      <c r="F1139" t="s">
        <v>656</v>
      </c>
      <c r="G1139" t="s">
        <v>8355</v>
      </c>
      <c r="H1139" s="123" t="str">
        <f t="shared" si="9"/>
        <v>Illinois Basin , IL,Gas - Number of Well(s) per Engine</v>
      </c>
      <c r="I1139">
        <v>32.050000000000018</v>
      </c>
    </row>
    <row r="1140" spans="1:9">
      <c r="A1140" t="s">
        <v>647</v>
      </c>
      <c r="B1140" t="s">
        <v>443</v>
      </c>
      <c r="C1140" t="s">
        <v>8356</v>
      </c>
      <c r="D1140">
        <v>97</v>
      </c>
      <c r="E1140" t="s">
        <v>2944</v>
      </c>
      <c r="F1140" t="s">
        <v>0</v>
      </c>
      <c r="G1140" t="s">
        <v>8357</v>
      </c>
      <c r="H1140" s="123" t="str">
        <f t="shared" si="9"/>
        <v>Illinois Basin , IL,Rich Burn - Rated Horsepower (hp/engine)</v>
      </c>
      <c r="I1140">
        <v>97</v>
      </c>
    </row>
    <row r="1141" spans="1:9">
      <c r="A1141" t="s">
        <v>647</v>
      </c>
      <c r="B1141" t="s">
        <v>443</v>
      </c>
      <c r="C1141" t="s">
        <v>8358</v>
      </c>
      <c r="D1141">
        <v>0.43961349999999999</v>
      </c>
      <c r="E1141" t="s">
        <v>2944</v>
      </c>
      <c r="F1141" t="s">
        <v>0</v>
      </c>
      <c r="G1141" t="s">
        <v>8359</v>
      </c>
      <c r="H1141" s="123" t="str">
        <f t="shared" si="9"/>
        <v>Illinois Basin , IL,Rich Burn - Percent of Engines with Control</v>
      </c>
      <c r="I1141">
        <v>0.43961349999999999</v>
      </c>
    </row>
    <row r="1142" spans="1:9">
      <c r="A1142" t="s">
        <v>647</v>
      </c>
      <c r="B1142" t="s">
        <v>443</v>
      </c>
      <c r="C1142" t="s">
        <v>8360</v>
      </c>
      <c r="D1142">
        <v>1</v>
      </c>
      <c r="E1142" t="s">
        <v>2944</v>
      </c>
      <c r="F1142" t="s">
        <v>0</v>
      </c>
      <c r="G1142" t="s">
        <v>8360</v>
      </c>
      <c r="H1142" s="123" t="str">
        <f t="shared" si="9"/>
        <v>Illinois Basin , IL,Rich-burn Lateral Compressors Load Factor</v>
      </c>
      <c r="I1142">
        <v>1</v>
      </c>
    </row>
    <row r="1143" spans="1:9">
      <c r="A1143" t="s">
        <v>647</v>
      </c>
      <c r="B1143" t="s">
        <v>445</v>
      </c>
      <c r="C1143" t="s">
        <v>8342</v>
      </c>
      <c r="D1143">
        <v>1</v>
      </c>
      <c r="E1143" t="s">
        <v>2949</v>
      </c>
      <c r="F1143" t="s">
        <v>656</v>
      </c>
      <c r="G1143" t="s">
        <v>8342</v>
      </c>
      <c r="H1143" s="123" t="str">
        <f t="shared" si="9"/>
        <v>Illinois Basin , IN,Fraction of 50-499 HP  Lateral Compressor Engines</v>
      </c>
      <c r="I1143">
        <v>1</v>
      </c>
    </row>
    <row r="1144" spans="1:9">
      <c r="A1144" t="s">
        <v>647</v>
      </c>
      <c r="B1144" t="s">
        <v>445</v>
      </c>
      <c r="C1144" t="s">
        <v>8343</v>
      </c>
      <c r="D1144">
        <v>0.51000000000000012</v>
      </c>
      <c r="E1144" t="s">
        <v>2949</v>
      </c>
      <c r="F1144" t="s">
        <v>1</v>
      </c>
      <c r="G1144" t="s">
        <v>1</v>
      </c>
      <c r="H1144" s="123" t="str">
        <f t="shared" si="9"/>
        <v>Illinois Basin , IN,Lean Burn</v>
      </c>
      <c r="I1144">
        <v>0.51000000000000012</v>
      </c>
    </row>
    <row r="1145" spans="1:9">
      <c r="A1145" t="s">
        <v>647</v>
      </c>
      <c r="B1145" t="s">
        <v>445</v>
      </c>
      <c r="C1145" t="s">
        <v>8344</v>
      </c>
      <c r="D1145">
        <v>0.49</v>
      </c>
      <c r="E1145" t="s">
        <v>2949</v>
      </c>
      <c r="F1145" t="s">
        <v>0</v>
      </c>
      <c r="G1145" t="s">
        <v>0</v>
      </c>
      <c r="H1145" s="123" t="str">
        <f t="shared" si="9"/>
        <v>Illinois Basin , IN,Rich Burn</v>
      </c>
      <c r="I1145">
        <v>0.49</v>
      </c>
    </row>
    <row r="1146" spans="1:9">
      <c r="A1146" t="s">
        <v>647</v>
      </c>
      <c r="B1146" t="s">
        <v>445</v>
      </c>
      <c r="C1146" t="s">
        <v>8345</v>
      </c>
      <c r="D1146">
        <v>8760</v>
      </c>
      <c r="E1146" t="s">
        <v>2949</v>
      </c>
      <c r="F1146" t="s">
        <v>656</v>
      </c>
      <c r="G1146" t="s">
        <v>2498</v>
      </c>
      <c r="H1146" s="123" t="str">
        <f t="shared" si="9"/>
        <v>Illinois Basin , IN,Hours of Operation (hours/engine)</v>
      </c>
      <c r="I1146">
        <v>8760</v>
      </c>
    </row>
    <row r="1147" spans="1:9">
      <c r="A1147" t="s">
        <v>647</v>
      </c>
      <c r="B1147" t="s">
        <v>445</v>
      </c>
      <c r="C1147" t="s">
        <v>8346</v>
      </c>
      <c r="D1147">
        <v>235.5</v>
      </c>
      <c r="E1147" t="s">
        <v>2949</v>
      </c>
      <c r="F1147" t="s">
        <v>1</v>
      </c>
      <c r="G1147" t="s">
        <v>8347</v>
      </c>
      <c r="H1147" s="123" t="str">
        <f t="shared" si="9"/>
        <v>Illinois Basin , IN,Lean Burn - Rated Horsepower (hp/engine)</v>
      </c>
      <c r="I1147">
        <v>235.5</v>
      </c>
    </row>
    <row r="1148" spans="1:9">
      <c r="A1148" t="s">
        <v>647</v>
      </c>
      <c r="B1148" t="s">
        <v>445</v>
      </c>
      <c r="C1148" t="s">
        <v>8348</v>
      </c>
      <c r="D1148">
        <v>0.45539909999999967</v>
      </c>
      <c r="E1148" t="s">
        <v>2949</v>
      </c>
      <c r="F1148" t="s">
        <v>1</v>
      </c>
      <c r="G1148" t="s">
        <v>8349</v>
      </c>
      <c r="H1148" s="123" t="str">
        <f t="shared" si="9"/>
        <v>Illinois Basin , IN,Lean Burn - Percent of Engines with Control</v>
      </c>
      <c r="I1148">
        <v>0.45539909999999967</v>
      </c>
    </row>
    <row r="1149" spans="1:9">
      <c r="A1149" t="s">
        <v>647</v>
      </c>
      <c r="B1149" t="s">
        <v>445</v>
      </c>
      <c r="C1149" t="s">
        <v>8350</v>
      </c>
      <c r="D1149">
        <v>0.73699999999999932</v>
      </c>
      <c r="E1149" t="s">
        <v>2949</v>
      </c>
      <c r="F1149" t="s">
        <v>1</v>
      </c>
      <c r="G1149" t="s">
        <v>8350</v>
      </c>
      <c r="H1149" s="123" t="str">
        <f t="shared" si="9"/>
        <v>Illinois Basin , IN,Lean-burn Lateral Compressors Load Factor</v>
      </c>
      <c r="I1149">
        <v>0.73699999999999932</v>
      </c>
    </row>
    <row r="1150" spans="1:9">
      <c r="A1150" t="s">
        <v>647</v>
      </c>
      <c r="B1150" t="s">
        <v>445</v>
      </c>
      <c r="C1150" t="s">
        <v>8351</v>
      </c>
      <c r="D1150">
        <v>1</v>
      </c>
      <c r="E1150" t="s">
        <v>2949</v>
      </c>
      <c r="F1150" t="s">
        <v>656</v>
      </c>
      <c r="G1150" t="s">
        <v>8351</v>
      </c>
      <c r="H1150" s="123" t="str">
        <f t="shared" si="9"/>
        <v>Illinois Basin , IN,Number of 4-Cycled Lateral Compressors</v>
      </c>
      <c r="I1150">
        <v>1</v>
      </c>
    </row>
    <row r="1151" spans="1:9">
      <c r="A1151" t="s">
        <v>647</v>
      </c>
      <c r="B1151" t="s">
        <v>445</v>
      </c>
      <c r="C1151" t="s">
        <v>8352</v>
      </c>
      <c r="D1151">
        <v>32.049999999999983</v>
      </c>
      <c r="E1151" t="s">
        <v>2949</v>
      </c>
      <c r="F1151" t="s">
        <v>656</v>
      </c>
      <c r="G1151" t="s">
        <v>8353</v>
      </c>
      <c r="H1151" s="123" t="str">
        <f t="shared" si="9"/>
        <v>Illinois Basin , IN,CBM - Number of Well(s) per Engine</v>
      </c>
      <c r="I1151">
        <v>32.049999999999983</v>
      </c>
    </row>
    <row r="1152" spans="1:9">
      <c r="A1152" t="s">
        <v>647</v>
      </c>
      <c r="B1152" t="s">
        <v>445</v>
      </c>
      <c r="C1152" t="s">
        <v>8354</v>
      </c>
      <c r="D1152">
        <v>32.049999999999983</v>
      </c>
      <c r="E1152" t="s">
        <v>2949</v>
      </c>
      <c r="F1152" t="s">
        <v>656</v>
      </c>
      <c r="G1152" t="s">
        <v>8355</v>
      </c>
      <c r="H1152" s="123" t="str">
        <f t="shared" si="9"/>
        <v>Illinois Basin , IN,Gas - Number of Well(s) per Engine</v>
      </c>
      <c r="I1152">
        <v>32.049999999999983</v>
      </c>
    </row>
    <row r="1153" spans="1:9">
      <c r="A1153" t="s">
        <v>647</v>
      </c>
      <c r="B1153" t="s">
        <v>445</v>
      </c>
      <c r="C1153" t="s">
        <v>8356</v>
      </c>
      <c r="D1153">
        <v>97</v>
      </c>
      <c r="E1153" t="s">
        <v>2949</v>
      </c>
      <c r="F1153" t="s">
        <v>0</v>
      </c>
      <c r="G1153" t="s">
        <v>8357</v>
      </c>
      <c r="H1153" s="123" t="str">
        <f t="shared" si="9"/>
        <v>Illinois Basin , IN,Rich Burn - Rated Horsepower (hp/engine)</v>
      </c>
      <c r="I1153">
        <v>97</v>
      </c>
    </row>
    <row r="1154" spans="1:9">
      <c r="A1154" t="s">
        <v>647</v>
      </c>
      <c r="B1154" t="s">
        <v>445</v>
      </c>
      <c r="C1154" t="s">
        <v>8358</v>
      </c>
      <c r="D1154">
        <v>0.43961350000000005</v>
      </c>
      <c r="E1154" t="s">
        <v>2949</v>
      </c>
      <c r="F1154" t="s">
        <v>0</v>
      </c>
      <c r="G1154" t="s">
        <v>8359</v>
      </c>
      <c r="H1154" s="123" t="str">
        <f t="shared" si="9"/>
        <v>Illinois Basin , IN,Rich Burn - Percent of Engines with Control</v>
      </c>
      <c r="I1154">
        <v>0.43961350000000005</v>
      </c>
    </row>
    <row r="1155" spans="1:9">
      <c r="A1155" t="s">
        <v>647</v>
      </c>
      <c r="B1155" t="s">
        <v>445</v>
      </c>
      <c r="C1155" t="s">
        <v>8360</v>
      </c>
      <c r="D1155">
        <v>1</v>
      </c>
      <c r="E1155" t="s">
        <v>2949</v>
      </c>
      <c r="F1155" t="s">
        <v>0</v>
      </c>
      <c r="G1155" t="s">
        <v>8360</v>
      </c>
      <c r="H1155" s="123" t="str">
        <f t="shared" si="9"/>
        <v>Illinois Basin , IN,Rich-burn Lateral Compressors Load Factor</v>
      </c>
      <c r="I1155">
        <v>1</v>
      </c>
    </row>
    <row r="1156" spans="1:9">
      <c r="A1156" t="s">
        <v>647</v>
      </c>
      <c r="B1156" t="s">
        <v>451</v>
      </c>
      <c r="C1156" t="s">
        <v>8342</v>
      </c>
      <c r="D1156">
        <v>1</v>
      </c>
      <c r="E1156" t="s">
        <v>2954</v>
      </c>
      <c r="F1156" t="s">
        <v>656</v>
      </c>
      <c r="G1156" t="s">
        <v>8342</v>
      </c>
      <c r="H1156" s="123" t="str">
        <f t="shared" si="9"/>
        <v>Illinois Basin , KY,Fraction of 50-499 HP  Lateral Compressor Engines</v>
      </c>
      <c r="I1156">
        <v>1</v>
      </c>
    </row>
    <row r="1157" spans="1:9">
      <c r="A1157" t="s">
        <v>647</v>
      </c>
      <c r="B1157" t="s">
        <v>451</v>
      </c>
      <c r="C1157" t="s">
        <v>8343</v>
      </c>
      <c r="D1157">
        <v>0.5099999999999999</v>
      </c>
      <c r="E1157" t="s">
        <v>2954</v>
      </c>
      <c r="F1157" t="s">
        <v>1</v>
      </c>
      <c r="G1157" t="s">
        <v>1</v>
      </c>
      <c r="H1157" s="123" t="str">
        <f t="shared" si="9"/>
        <v>Illinois Basin , KY,Lean Burn</v>
      </c>
      <c r="I1157">
        <v>0.5099999999999999</v>
      </c>
    </row>
    <row r="1158" spans="1:9">
      <c r="A1158" t="s">
        <v>647</v>
      </c>
      <c r="B1158" t="s">
        <v>451</v>
      </c>
      <c r="C1158" t="s">
        <v>8344</v>
      </c>
      <c r="D1158">
        <v>0.4900000000000001</v>
      </c>
      <c r="E1158" t="s">
        <v>2954</v>
      </c>
      <c r="F1158" t="s">
        <v>0</v>
      </c>
      <c r="G1158" t="s">
        <v>0</v>
      </c>
      <c r="H1158" s="123" t="str">
        <f t="shared" si="9"/>
        <v>Illinois Basin , KY,Rich Burn</v>
      </c>
      <c r="I1158">
        <v>0.4900000000000001</v>
      </c>
    </row>
    <row r="1159" spans="1:9">
      <c r="A1159" t="s">
        <v>647</v>
      </c>
      <c r="B1159" t="s">
        <v>451</v>
      </c>
      <c r="C1159" t="s">
        <v>8345</v>
      </c>
      <c r="D1159">
        <v>8760</v>
      </c>
      <c r="E1159" t="s">
        <v>2954</v>
      </c>
      <c r="F1159" t="s">
        <v>656</v>
      </c>
      <c r="G1159" t="s">
        <v>2498</v>
      </c>
      <c r="H1159" s="123" t="str">
        <f t="shared" si="9"/>
        <v>Illinois Basin , KY,Hours of Operation (hours/engine)</v>
      </c>
      <c r="I1159">
        <v>8760</v>
      </c>
    </row>
    <row r="1160" spans="1:9">
      <c r="A1160" t="s">
        <v>647</v>
      </c>
      <c r="B1160" t="s">
        <v>451</v>
      </c>
      <c r="C1160" t="s">
        <v>8346</v>
      </c>
      <c r="D1160">
        <v>235.5</v>
      </c>
      <c r="E1160" t="s">
        <v>2954</v>
      </c>
      <c r="F1160" t="s">
        <v>1</v>
      </c>
      <c r="G1160" t="s">
        <v>8347</v>
      </c>
      <c r="H1160" s="123" t="str">
        <f t="shared" si="9"/>
        <v>Illinois Basin , KY,Lean Burn - Rated Horsepower (hp/engine)</v>
      </c>
      <c r="I1160">
        <v>235.5</v>
      </c>
    </row>
    <row r="1161" spans="1:9">
      <c r="A1161" t="s">
        <v>647</v>
      </c>
      <c r="B1161" t="s">
        <v>451</v>
      </c>
      <c r="C1161" t="s">
        <v>8348</v>
      </c>
      <c r="D1161">
        <v>0.4553991</v>
      </c>
      <c r="E1161" t="s">
        <v>2954</v>
      </c>
      <c r="F1161" t="s">
        <v>1</v>
      </c>
      <c r="G1161" t="s">
        <v>8349</v>
      </c>
      <c r="H1161" s="123" t="str">
        <f t="shared" si="9"/>
        <v>Illinois Basin , KY,Lean Burn - Percent of Engines with Control</v>
      </c>
      <c r="I1161">
        <v>0.4553991</v>
      </c>
    </row>
    <row r="1162" spans="1:9">
      <c r="A1162" t="s">
        <v>647</v>
      </c>
      <c r="B1162" t="s">
        <v>451</v>
      </c>
      <c r="C1162" t="s">
        <v>8350</v>
      </c>
      <c r="D1162">
        <v>0.73699999999999999</v>
      </c>
      <c r="E1162" t="s">
        <v>2954</v>
      </c>
      <c r="F1162" t="s">
        <v>1</v>
      </c>
      <c r="G1162" t="s">
        <v>8350</v>
      </c>
      <c r="H1162" s="123" t="str">
        <f t="shared" si="9"/>
        <v>Illinois Basin , KY,Lean-burn Lateral Compressors Load Factor</v>
      </c>
      <c r="I1162">
        <v>0.73699999999999999</v>
      </c>
    </row>
    <row r="1163" spans="1:9">
      <c r="A1163" t="s">
        <v>647</v>
      </c>
      <c r="B1163" t="s">
        <v>451</v>
      </c>
      <c r="C1163" t="s">
        <v>8351</v>
      </c>
      <c r="D1163">
        <v>1</v>
      </c>
      <c r="E1163" t="s">
        <v>2954</v>
      </c>
      <c r="F1163" t="s">
        <v>656</v>
      </c>
      <c r="G1163" t="s">
        <v>8351</v>
      </c>
      <c r="H1163" s="123" t="str">
        <f t="shared" si="9"/>
        <v>Illinois Basin , KY,Number of 4-Cycled Lateral Compressors</v>
      </c>
      <c r="I1163">
        <v>1</v>
      </c>
    </row>
    <row r="1164" spans="1:9">
      <c r="A1164" t="s">
        <v>647</v>
      </c>
      <c r="B1164" t="s">
        <v>451</v>
      </c>
      <c r="C1164" t="s">
        <v>8352</v>
      </c>
      <c r="D1164">
        <v>32.049999999999997</v>
      </c>
      <c r="E1164" t="s">
        <v>2954</v>
      </c>
      <c r="F1164" t="s">
        <v>656</v>
      </c>
      <c r="G1164" t="s">
        <v>8353</v>
      </c>
      <c r="H1164" s="123" t="str">
        <f t="shared" si="9"/>
        <v>Illinois Basin , KY,CBM - Number of Well(s) per Engine</v>
      </c>
      <c r="I1164">
        <v>32.049999999999997</v>
      </c>
    </row>
    <row r="1165" spans="1:9">
      <c r="A1165" t="s">
        <v>647</v>
      </c>
      <c r="B1165" t="s">
        <v>451</v>
      </c>
      <c r="C1165" t="s">
        <v>8354</v>
      </c>
      <c r="D1165">
        <v>32.049999999999997</v>
      </c>
      <c r="E1165" t="s">
        <v>2954</v>
      </c>
      <c r="F1165" t="s">
        <v>656</v>
      </c>
      <c r="G1165" t="s">
        <v>8355</v>
      </c>
      <c r="H1165" s="123" t="str">
        <f t="shared" si="9"/>
        <v>Illinois Basin , KY,Gas - Number of Well(s) per Engine</v>
      </c>
      <c r="I1165">
        <v>32.049999999999997</v>
      </c>
    </row>
    <row r="1166" spans="1:9">
      <c r="A1166" t="s">
        <v>647</v>
      </c>
      <c r="B1166" t="s">
        <v>451</v>
      </c>
      <c r="C1166" t="s">
        <v>8356</v>
      </c>
      <c r="D1166">
        <v>97</v>
      </c>
      <c r="E1166" t="s">
        <v>2954</v>
      </c>
      <c r="F1166" t="s">
        <v>0</v>
      </c>
      <c r="G1166" t="s">
        <v>8357</v>
      </c>
      <c r="H1166" s="123" t="str">
        <f t="shared" si="9"/>
        <v>Illinois Basin , KY,Rich Burn - Rated Horsepower (hp/engine)</v>
      </c>
      <c r="I1166">
        <v>97</v>
      </c>
    </row>
    <row r="1167" spans="1:9">
      <c r="A1167" t="s">
        <v>647</v>
      </c>
      <c r="B1167" t="s">
        <v>451</v>
      </c>
      <c r="C1167" t="s">
        <v>8358</v>
      </c>
      <c r="D1167">
        <v>0.43961349999999999</v>
      </c>
      <c r="E1167" t="s">
        <v>2954</v>
      </c>
      <c r="F1167" t="s">
        <v>0</v>
      </c>
      <c r="G1167" t="s">
        <v>8359</v>
      </c>
      <c r="H1167" s="123" t="str">
        <f t="shared" si="9"/>
        <v>Illinois Basin , KY,Rich Burn - Percent of Engines with Control</v>
      </c>
      <c r="I1167">
        <v>0.43961349999999999</v>
      </c>
    </row>
    <row r="1168" spans="1:9">
      <c r="A1168" t="s">
        <v>647</v>
      </c>
      <c r="B1168" t="s">
        <v>451</v>
      </c>
      <c r="C1168" t="s">
        <v>8360</v>
      </c>
      <c r="D1168">
        <v>1</v>
      </c>
      <c r="E1168" t="s">
        <v>2954</v>
      </c>
      <c r="F1168" t="s">
        <v>0</v>
      </c>
      <c r="G1168" t="s">
        <v>8360</v>
      </c>
      <c r="H1168" s="123" t="str">
        <f t="shared" si="9"/>
        <v>Illinois Basin , KY,Rich-burn Lateral Compressors Load Factor</v>
      </c>
      <c r="I1168">
        <v>1</v>
      </c>
    </row>
    <row r="1169" spans="1:9">
      <c r="A1169" t="s">
        <v>132</v>
      </c>
      <c r="B1169" t="s">
        <v>114</v>
      </c>
      <c r="C1169" t="s">
        <v>8342</v>
      </c>
      <c r="D1169">
        <v>1</v>
      </c>
      <c r="E1169" t="s">
        <v>540</v>
      </c>
      <c r="F1169" t="s">
        <v>656</v>
      </c>
      <c r="G1169" t="s">
        <v>8342</v>
      </c>
      <c r="H1169" s="123" t="str">
        <f t="shared" si="9"/>
        <v>Interior Lowlands Basin , AK,Fraction of 50-499 HP  Lateral Compressor Engines</v>
      </c>
      <c r="I1169">
        <v>1</v>
      </c>
    </row>
    <row r="1170" spans="1:9">
      <c r="A1170" t="s">
        <v>132</v>
      </c>
      <c r="B1170" t="s">
        <v>114</v>
      </c>
      <c r="C1170" t="s">
        <v>8343</v>
      </c>
      <c r="D1170">
        <v>0.2</v>
      </c>
      <c r="E1170" t="s">
        <v>540</v>
      </c>
      <c r="F1170" t="s">
        <v>1</v>
      </c>
      <c r="G1170" t="s">
        <v>1</v>
      </c>
      <c r="H1170" s="123" t="str">
        <f t="shared" si="9"/>
        <v>Interior Lowlands Basin , AK,Lean Burn</v>
      </c>
      <c r="I1170">
        <v>0.2</v>
      </c>
    </row>
    <row r="1171" spans="1:9">
      <c r="A1171" t="s">
        <v>132</v>
      </c>
      <c r="B1171" t="s">
        <v>114</v>
      </c>
      <c r="C1171" t="s">
        <v>8344</v>
      </c>
      <c r="D1171">
        <v>0.8</v>
      </c>
      <c r="E1171" t="s">
        <v>540</v>
      </c>
      <c r="F1171" t="s">
        <v>0</v>
      </c>
      <c r="G1171" t="s">
        <v>0</v>
      </c>
      <c r="H1171" s="123" t="str">
        <f t="shared" si="9"/>
        <v>Interior Lowlands Basin , AK,Rich Burn</v>
      </c>
      <c r="I1171">
        <v>0.8</v>
      </c>
    </row>
    <row r="1172" spans="1:9">
      <c r="A1172" t="s">
        <v>132</v>
      </c>
      <c r="B1172" t="s">
        <v>114</v>
      </c>
      <c r="C1172" t="s">
        <v>8345</v>
      </c>
      <c r="D1172">
        <v>8760</v>
      </c>
      <c r="E1172" t="s">
        <v>540</v>
      </c>
      <c r="F1172" t="s">
        <v>656</v>
      </c>
      <c r="G1172" t="s">
        <v>2498</v>
      </c>
      <c r="H1172" s="123" t="str">
        <f t="shared" si="9"/>
        <v>Interior Lowlands Basin , AK,Hours of Operation (hours/engine)</v>
      </c>
      <c r="I1172">
        <v>8760</v>
      </c>
    </row>
    <row r="1173" spans="1:9">
      <c r="A1173" t="s">
        <v>132</v>
      </c>
      <c r="B1173" t="s">
        <v>114</v>
      </c>
      <c r="C1173" t="s">
        <v>8346</v>
      </c>
      <c r="D1173">
        <v>235.5</v>
      </c>
      <c r="E1173" t="s">
        <v>540</v>
      </c>
      <c r="F1173" t="s">
        <v>1</v>
      </c>
      <c r="G1173" t="s">
        <v>8347</v>
      </c>
      <c r="H1173" s="123" t="str">
        <f t="shared" ref="H1173:H1236" si="10">E1173&amp;","&amp;G1173</f>
        <v>Interior Lowlands Basin , AK,Lean Burn - Rated Horsepower (hp/engine)</v>
      </c>
      <c r="I1173">
        <v>235.5</v>
      </c>
    </row>
    <row r="1174" spans="1:9">
      <c r="A1174" t="s">
        <v>132</v>
      </c>
      <c r="B1174" t="s">
        <v>114</v>
      </c>
      <c r="C1174" t="s">
        <v>8348</v>
      </c>
      <c r="D1174">
        <v>0.18236189999999999</v>
      </c>
      <c r="E1174" t="s">
        <v>540</v>
      </c>
      <c r="F1174" t="s">
        <v>1</v>
      </c>
      <c r="G1174" t="s">
        <v>8349</v>
      </c>
      <c r="H1174" s="123" t="str">
        <f t="shared" si="10"/>
        <v>Interior Lowlands Basin , AK,Lean Burn - Percent of Engines with Control</v>
      </c>
      <c r="I1174">
        <v>0.18236189999999999</v>
      </c>
    </row>
    <row r="1175" spans="1:9">
      <c r="A1175" t="s">
        <v>132</v>
      </c>
      <c r="B1175" t="s">
        <v>114</v>
      </c>
      <c r="C1175" t="s">
        <v>8350</v>
      </c>
      <c r="D1175">
        <v>0.73699999999999999</v>
      </c>
      <c r="E1175" t="s">
        <v>540</v>
      </c>
      <c r="F1175" t="s">
        <v>1</v>
      </c>
      <c r="G1175" t="s">
        <v>8350</v>
      </c>
      <c r="H1175" s="123" t="str">
        <f t="shared" si="10"/>
        <v>Interior Lowlands Basin , AK,Lean-burn Lateral Compressors Load Factor</v>
      </c>
      <c r="I1175">
        <v>0.73699999999999999</v>
      </c>
    </row>
    <row r="1176" spans="1:9">
      <c r="A1176" t="s">
        <v>132</v>
      </c>
      <c r="B1176" t="s">
        <v>114</v>
      </c>
      <c r="C1176" t="s">
        <v>8351</v>
      </c>
      <c r="D1176">
        <v>1</v>
      </c>
      <c r="E1176" t="s">
        <v>540</v>
      </c>
      <c r="F1176" t="s">
        <v>656</v>
      </c>
      <c r="G1176" t="s">
        <v>8351</v>
      </c>
      <c r="H1176" s="123" t="str">
        <f t="shared" si="10"/>
        <v>Interior Lowlands Basin , AK,Number of 4-Cycled Lateral Compressors</v>
      </c>
      <c r="I1176">
        <v>1</v>
      </c>
    </row>
    <row r="1177" spans="1:9">
      <c r="A1177" t="s">
        <v>132</v>
      </c>
      <c r="B1177" t="s">
        <v>114</v>
      </c>
      <c r="C1177" t="s">
        <v>8352</v>
      </c>
      <c r="D1177">
        <v>35.11</v>
      </c>
      <c r="E1177" t="s">
        <v>540</v>
      </c>
      <c r="F1177" t="s">
        <v>656</v>
      </c>
      <c r="G1177" t="s">
        <v>8353</v>
      </c>
      <c r="H1177" s="123" t="str">
        <f t="shared" si="10"/>
        <v>Interior Lowlands Basin , AK,CBM - Number of Well(s) per Engine</v>
      </c>
      <c r="I1177">
        <v>35.11</v>
      </c>
    </row>
    <row r="1178" spans="1:9">
      <c r="A1178" t="s">
        <v>132</v>
      </c>
      <c r="B1178" t="s">
        <v>114</v>
      </c>
      <c r="C1178" t="s">
        <v>8354</v>
      </c>
      <c r="D1178">
        <v>35.11</v>
      </c>
      <c r="E1178" t="s">
        <v>540</v>
      </c>
      <c r="F1178" t="s">
        <v>656</v>
      </c>
      <c r="G1178" t="s">
        <v>8355</v>
      </c>
      <c r="H1178" s="123" t="str">
        <f t="shared" si="10"/>
        <v>Interior Lowlands Basin , AK,Gas - Number of Well(s) per Engine</v>
      </c>
      <c r="I1178">
        <v>35.11</v>
      </c>
    </row>
    <row r="1179" spans="1:9">
      <c r="A1179" t="s">
        <v>132</v>
      </c>
      <c r="B1179" t="s">
        <v>114</v>
      </c>
      <c r="C1179" t="s">
        <v>8356</v>
      </c>
      <c r="D1179">
        <v>279.33330000000001</v>
      </c>
      <c r="E1179" t="s">
        <v>540</v>
      </c>
      <c r="F1179" t="s">
        <v>0</v>
      </c>
      <c r="G1179" t="s">
        <v>8357</v>
      </c>
      <c r="H1179" s="123" t="str">
        <f t="shared" si="10"/>
        <v>Interior Lowlands Basin , AK,Rich Burn - Rated Horsepower (hp/engine)</v>
      </c>
      <c r="I1179">
        <v>279.33330000000001</v>
      </c>
    </row>
    <row r="1180" spans="1:9">
      <c r="A1180" t="s">
        <v>132</v>
      </c>
      <c r="B1180" t="s">
        <v>114</v>
      </c>
      <c r="C1180" t="s">
        <v>8358</v>
      </c>
      <c r="D1180">
        <v>0.20295640000000001</v>
      </c>
      <c r="E1180" t="s">
        <v>540</v>
      </c>
      <c r="F1180" t="s">
        <v>0</v>
      </c>
      <c r="G1180" t="s">
        <v>8359</v>
      </c>
      <c r="H1180" s="123" t="str">
        <f t="shared" si="10"/>
        <v>Interior Lowlands Basin , AK,Rich Burn - Percent of Engines with Control</v>
      </c>
      <c r="I1180">
        <v>0.20295640000000001</v>
      </c>
    </row>
    <row r="1181" spans="1:9">
      <c r="A1181" t="s">
        <v>132</v>
      </c>
      <c r="B1181" t="s">
        <v>114</v>
      </c>
      <c r="C1181" t="s">
        <v>8360</v>
      </c>
      <c r="D1181">
        <v>0.98360000000000003</v>
      </c>
      <c r="E1181" t="s">
        <v>540</v>
      </c>
      <c r="F1181" t="s">
        <v>0</v>
      </c>
      <c r="G1181" t="s">
        <v>8360</v>
      </c>
      <c r="H1181" s="123" t="str">
        <f t="shared" si="10"/>
        <v>Interior Lowlands Basin , AK,Rich-burn Lateral Compressors Load Factor</v>
      </c>
      <c r="I1181">
        <v>0.98360000000000003</v>
      </c>
    </row>
    <row r="1182" spans="1:9">
      <c r="A1182" t="s">
        <v>145</v>
      </c>
      <c r="B1182" t="s">
        <v>116</v>
      </c>
      <c r="C1182" t="s">
        <v>8342</v>
      </c>
      <c r="D1182">
        <v>1</v>
      </c>
      <c r="E1182" t="s">
        <v>541</v>
      </c>
      <c r="F1182" t="s">
        <v>656</v>
      </c>
      <c r="G1182" t="s">
        <v>8342</v>
      </c>
      <c r="H1182" s="123" t="str">
        <f t="shared" si="10"/>
        <v>Klamath Mountains Province , CA,Fraction of 50-499 HP  Lateral Compressor Engines</v>
      </c>
      <c r="I1182">
        <v>1</v>
      </c>
    </row>
    <row r="1183" spans="1:9">
      <c r="A1183" t="s">
        <v>145</v>
      </c>
      <c r="B1183" t="s">
        <v>116</v>
      </c>
      <c r="C1183" t="s">
        <v>8343</v>
      </c>
      <c r="D1183">
        <v>0.2</v>
      </c>
      <c r="E1183" t="s">
        <v>541</v>
      </c>
      <c r="F1183" t="s">
        <v>1</v>
      </c>
      <c r="G1183" t="s">
        <v>1</v>
      </c>
      <c r="H1183" s="123" t="str">
        <f t="shared" si="10"/>
        <v>Klamath Mountains Province , CA,Lean Burn</v>
      </c>
      <c r="I1183">
        <v>0.2</v>
      </c>
    </row>
    <row r="1184" spans="1:9">
      <c r="A1184" t="s">
        <v>145</v>
      </c>
      <c r="B1184" t="s">
        <v>116</v>
      </c>
      <c r="C1184" t="s">
        <v>8344</v>
      </c>
      <c r="D1184">
        <v>0.8</v>
      </c>
      <c r="E1184" t="s">
        <v>541</v>
      </c>
      <c r="F1184" t="s">
        <v>0</v>
      </c>
      <c r="G1184" t="s">
        <v>0</v>
      </c>
      <c r="H1184" s="123" t="str">
        <f t="shared" si="10"/>
        <v>Klamath Mountains Province , CA,Rich Burn</v>
      </c>
      <c r="I1184">
        <v>0.8</v>
      </c>
    </row>
    <row r="1185" spans="1:9">
      <c r="A1185" t="s">
        <v>145</v>
      </c>
      <c r="B1185" t="s">
        <v>116</v>
      </c>
      <c r="C1185" t="s">
        <v>8345</v>
      </c>
      <c r="D1185">
        <v>8760</v>
      </c>
      <c r="E1185" t="s">
        <v>541</v>
      </c>
      <c r="F1185" t="s">
        <v>656</v>
      </c>
      <c r="G1185" t="s">
        <v>2498</v>
      </c>
      <c r="H1185" s="123" t="str">
        <f t="shared" si="10"/>
        <v>Klamath Mountains Province , CA,Hours of Operation (hours/engine)</v>
      </c>
      <c r="I1185">
        <v>8760</v>
      </c>
    </row>
    <row r="1186" spans="1:9">
      <c r="A1186" t="s">
        <v>145</v>
      </c>
      <c r="B1186" t="s">
        <v>116</v>
      </c>
      <c r="C1186" t="s">
        <v>8346</v>
      </c>
      <c r="D1186">
        <v>235.5</v>
      </c>
      <c r="E1186" t="s">
        <v>541</v>
      </c>
      <c r="F1186" t="s">
        <v>1</v>
      </c>
      <c r="G1186" t="s">
        <v>8347</v>
      </c>
      <c r="H1186" s="123" t="str">
        <f t="shared" si="10"/>
        <v>Klamath Mountains Province , CA,Lean Burn - Rated Horsepower (hp/engine)</v>
      </c>
      <c r="I1186">
        <v>235.5</v>
      </c>
    </row>
    <row r="1187" spans="1:9">
      <c r="A1187" t="s">
        <v>145</v>
      </c>
      <c r="B1187" t="s">
        <v>116</v>
      </c>
      <c r="C1187" t="s">
        <v>8348</v>
      </c>
      <c r="D1187">
        <v>0.18236189999999999</v>
      </c>
      <c r="E1187" t="s">
        <v>541</v>
      </c>
      <c r="F1187" t="s">
        <v>1</v>
      </c>
      <c r="G1187" t="s">
        <v>8349</v>
      </c>
      <c r="H1187" s="123" t="str">
        <f t="shared" si="10"/>
        <v>Klamath Mountains Province , CA,Lean Burn - Percent of Engines with Control</v>
      </c>
      <c r="I1187">
        <v>0.18236189999999999</v>
      </c>
    </row>
    <row r="1188" spans="1:9">
      <c r="A1188" t="s">
        <v>145</v>
      </c>
      <c r="B1188" t="s">
        <v>116</v>
      </c>
      <c r="C1188" t="s">
        <v>8350</v>
      </c>
      <c r="D1188">
        <v>0.73699999999999999</v>
      </c>
      <c r="E1188" t="s">
        <v>541</v>
      </c>
      <c r="F1188" t="s">
        <v>1</v>
      </c>
      <c r="G1188" t="s">
        <v>8350</v>
      </c>
      <c r="H1188" s="123" t="str">
        <f t="shared" si="10"/>
        <v>Klamath Mountains Province , CA,Lean-burn Lateral Compressors Load Factor</v>
      </c>
      <c r="I1188">
        <v>0.73699999999999999</v>
      </c>
    </row>
    <row r="1189" spans="1:9">
      <c r="A1189" t="s">
        <v>145</v>
      </c>
      <c r="B1189" t="s">
        <v>116</v>
      </c>
      <c r="C1189" t="s">
        <v>8351</v>
      </c>
      <c r="D1189">
        <v>1</v>
      </c>
      <c r="E1189" t="s">
        <v>541</v>
      </c>
      <c r="F1189" t="s">
        <v>656</v>
      </c>
      <c r="G1189" t="s">
        <v>8351</v>
      </c>
      <c r="H1189" s="123" t="str">
        <f t="shared" si="10"/>
        <v>Klamath Mountains Province , CA,Number of 4-Cycled Lateral Compressors</v>
      </c>
      <c r="I1189">
        <v>1</v>
      </c>
    </row>
    <row r="1190" spans="1:9">
      <c r="A1190" t="s">
        <v>145</v>
      </c>
      <c r="B1190" t="s">
        <v>116</v>
      </c>
      <c r="C1190" t="s">
        <v>8352</v>
      </c>
      <c r="D1190">
        <v>35.11</v>
      </c>
      <c r="E1190" t="s">
        <v>541</v>
      </c>
      <c r="F1190" t="s">
        <v>656</v>
      </c>
      <c r="G1190" t="s">
        <v>8353</v>
      </c>
      <c r="H1190" s="123" t="str">
        <f t="shared" si="10"/>
        <v>Klamath Mountains Province , CA,CBM - Number of Well(s) per Engine</v>
      </c>
      <c r="I1190">
        <v>35.11</v>
      </c>
    </row>
    <row r="1191" spans="1:9">
      <c r="A1191" t="s">
        <v>145</v>
      </c>
      <c r="B1191" t="s">
        <v>116</v>
      </c>
      <c r="C1191" t="s">
        <v>8354</v>
      </c>
      <c r="D1191">
        <v>35.11</v>
      </c>
      <c r="E1191" t="s">
        <v>541</v>
      </c>
      <c r="F1191" t="s">
        <v>656</v>
      </c>
      <c r="G1191" t="s">
        <v>8355</v>
      </c>
      <c r="H1191" s="123" t="str">
        <f t="shared" si="10"/>
        <v>Klamath Mountains Province , CA,Gas - Number of Well(s) per Engine</v>
      </c>
      <c r="I1191">
        <v>35.11</v>
      </c>
    </row>
    <row r="1192" spans="1:9">
      <c r="A1192" t="s">
        <v>145</v>
      </c>
      <c r="B1192" t="s">
        <v>116</v>
      </c>
      <c r="C1192" t="s">
        <v>8356</v>
      </c>
      <c r="D1192">
        <v>279.33330000000001</v>
      </c>
      <c r="E1192" t="s">
        <v>541</v>
      </c>
      <c r="F1192" t="s">
        <v>0</v>
      </c>
      <c r="G1192" t="s">
        <v>8357</v>
      </c>
      <c r="H1192" s="123" t="str">
        <f t="shared" si="10"/>
        <v>Klamath Mountains Province , CA,Rich Burn - Rated Horsepower (hp/engine)</v>
      </c>
      <c r="I1192">
        <v>279.33330000000001</v>
      </c>
    </row>
    <row r="1193" spans="1:9">
      <c r="A1193" t="s">
        <v>145</v>
      </c>
      <c r="B1193" t="s">
        <v>116</v>
      </c>
      <c r="C1193" t="s">
        <v>8358</v>
      </c>
      <c r="D1193">
        <v>0.20295640000000001</v>
      </c>
      <c r="E1193" t="s">
        <v>541</v>
      </c>
      <c r="F1193" t="s">
        <v>0</v>
      </c>
      <c r="G1193" t="s">
        <v>8359</v>
      </c>
      <c r="H1193" s="123" t="str">
        <f t="shared" si="10"/>
        <v>Klamath Mountains Province , CA,Rich Burn - Percent of Engines with Control</v>
      </c>
      <c r="I1193">
        <v>0.20295640000000001</v>
      </c>
    </row>
    <row r="1194" spans="1:9">
      <c r="A1194" t="s">
        <v>145</v>
      </c>
      <c r="B1194" t="s">
        <v>116</v>
      </c>
      <c r="C1194" t="s">
        <v>8360</v>
      </c>
      <c r="D1194">
        <v>0.98360000000000003</v>
      </c>
      <c r="E1194" t="s">
        <v>541</v>
      </c>
      <c r="F1194" t="s">
        <v>0</v>
      </c>
      <c r="G1194" t="s">
        <v>8360</v>
      </c>
      <c r="H1194" s="123" t="str">
        <f t="shared" si="10"/>
        <v>Klamath Mountains Province , CA,Rich-burn Lateral Compressors Load Factor</v>
      </c>
      <c r="I1194">
        <v>0.98360000000000003</v>
      </c>
    </row>
    <row r="1195" spans="1:9">
      <c r="A1195" t="s">
        <v>145</v>
      </c>
      <c r="B1195" t="s">
        <v>122</v>
      </c>
      <c r="C1195" t="s">
        <v>8342</v>
      </c>
      <c r="D1195">
        <v>1</v>
      </c>
      <c r="E1195" t="s">
        <v>542</v>
      </c>
      <c r="F1195" t="s">
        <v>656</v>
      </c>
      <c r="G1195" t="s">
        <v>8342</v>
      </c>
      <c r="H1195" s="123" t="str">
        <f t="shared" si="10"/>
        <v>Klamath Mountains Province , OR,Fraction of 50-499 HP  Lateral Compressor Engines</v>
      </c>
      <c r="I1195">
        <v>1</v>
      </c>
    </row>
    <row r="1196" spans="1:9">
      <c r="A1196" t="s">
        <v>145</v>
      </c>
      <c r="B1196" t="s">
        <v>122</v>
      </c>
      <c r="C1196" t="s">
        <v>8343</v>
      </c>
      <c r="D1196">
        <v>0.2</v>
      </c>
      <c r="E1196" t="s">
        <v>542</v>
      </c>
      <c r="F1196" t="s">
        <v>1</v>
      </c>
      <c r="G1196" t="s">
        <v>1</v>
      </c>
      <c r="H1196" s="123" t="str">
        <f t="shared" si="10"/>
        <v>Klamath Mountains Province , OR,Lean Burn</v>
      </c>
      <c r="I1196">
        <v>0.2</v>
      </c>
    </row>
    <row r="1197" spans="1:9">
      <c r="A1197" t="s">
        <v>145</v>
      </c>
      <c r="B1197" t="s">
        <v>122</v>
      </c>
      <c r="C1197" t="s">
        <v>8344</v>
      </c>
      <c r="D1197">
        <v>0.8</v>
      </c>
      <c r="E1197" t="s">
        <v>542</v>
      </c>
      <c r="F1197" t="s">
        <v>0</v>
      </c>
      <c r="G1197" t="s">
        <v>0</v>
      </c>
      <c r="H1197" s="123" t="str">
        <f t="shared" si="10"/>
        <v>Klamath Mountains Province , OR,Rich Burn</v>
      </c>
      <c r="I1197">
        <v>0.8</v>
      </c>
    </row>
    <row r="1198" spans="1:9">
      <c r="A1198" t="s">
        <v>145</v>
      </c>
      <c r="B1198" t="s">
        <v>122</v>
      </c>
      <c r="C1198" t="s">
        <v>8345</v>
      </c>
      <c r="D1198">
        <v>8760</v>
      </c>
      <c r="E1198" t="s">
        <v>542</v>
      </c>
      <c r="F1198" t="s">
        <v>656</v>
      </c>
      <c r="G1198" t="s">
        <v>2498</v>
      </c>
      <c r="H1198" s="123" t="str">
        <f t="shared" si="10"/>
        <v>Klamath Mountains Province , OR,Hours of Operation (hours/engine)</v>
      </c>
      <c r="I1198">
        <v>8760</v>
      </c>
    </row>
    <row r="1199" spans="1:9">
      <c r="A1199" t="s">
        <v>145</v>
      </c>
      <c r="B1199" t="s">
        <v>122</v>
      </c>
      <c r="C1199" t="s">
        <v>8346</v>
      </c>
      <c r="D1199">
        <v>235.5</v>
      </c>
      <c r="E1199" t="s">
        <v>542</v>
      </c>
      <c r="F1199" t="s">
        <v>1</v>
      </c>
      <c r="G1199" t="s">
        <v>8347</v>
      </c>
      <c r="H1199" s="123" t="str">
        <f t="shared" si="10"/>
        <v>Klamath Mountains Province , OR,Lean Burn - Rated Horsepower (hp/engine)</v>
      </c>
      <c r="I1199">
        <v>235.5</v>
      </c>
    </row>
    <row r="1200" spans="1:9">
      <c r="A1200" t="s">
        <v>145</v>
      </c>
      <c r="B1200" t="s">
        <v>122</v>
      </c>
      <c r="C1200" t="s">
        <v>8348</v>
      </c>
      <c r="D1200">
        <v>0.18236189999999999</v>
      </c>
      <c r="E1200" t="s">
        <v>542</v>
      </c>
      <c r="F1200" t="s">
        <v>1</v>
      </c>
      <c r="G1200" t="s">
        <v>8349</v>
      </c>
      <c r="H1200" s="123" t="str">
        <f t="shared" si="10"/>
        <v>Klamath Mountains Province , OR,Lean Burn - Percent of Engines with Control</v>
      </c>
      <c r="I1200">
        <v>0.18236189999999999</v>
      </c>
    </row>
    <row r="1201" spans="1:9">
      <c r="A1201" t="s">
        <v>145</v>
      </c>
      <c r="B1201" t="s">
        <v>122</v>
      </c>
      <c r="C1201" t="s">
        <v>8350</v>
      </c>
      <c r="D1201">
        <v>0.73699999999999999</v>
      </c>
      <c r="E1201" t="s">
        <v>542</v>
      </c>
      <c r="F1201" t="s">
        <v>1</v>
      </c>
      <c r="G1201" t="s">
        <v>8350</v>
      </c>
      <c r="H1201" s="123" t="str">
        <f t="shared" si="10"/>
        <v>Klamath Mountains Province , OR,Lean-burn Lateral Compressors Load Factor</v>
      </c>
      <c r="I1201">
        <v>0.73699999999999999</v>
      </c>
    </row>
    <row r="1202" spans="1:9">
      <c r="A1202" t="s">
        <v>145</v>
      </c>
      <c r="B1202" t="s">
        <v>122</v>
      </c>
      <c r="C1202" t="s">
        <v>8351</v>
      </c>
      <c r="D1202">
        <v>1</v>
      </c>
      <c r="E1202" t="s">
        <v>542</v>
      </c>
      <c r="F1202" t="s">
        <v>656</v>
      </c>
      <c r="G1202" t="s">
        <v>8351</v>
      </c>
      <c r="H1202" s="123" t="str">
        <f t="shared" si="10"/>
        <v>Klamath Mountains Province , OR,Number of 4-Cycled Lateral Compressors</v>
      </c>
      <c r="I1202">
        <v>1</v>
      </c>
    </row>
    <row r="1203" spans="1:9">
      <c r="A1203" t="s">
        <v>145</v>
      </c>
      <c r="B1203" t="s">
        <v>122</v>
      </c>
      <c r="C1203" t="s">
        <v>8352</v>
      </c>
      <c r="D1203">
        <v>35.11</v>
      </c>
      <c r="E1203" t="s">
        <v>542</v>
      </c>
      <c r="F1203" t="s">
        <v>656</v>
      </c>
      <c r="G1203" t="s">
        <v>8353</v>
      </c>
      <c r="H1203" s="123" t="str">
        <f t="shared" si="10"/>
        <v>Klamath Mountains Province , OR,CBM - Number of Well(s) per Engine</v>
      </c>
      <c r="I1203">
        <v>35.11</v>
      </c>
    </row>
    <row r="1204" spans="1:9">
      <c r="A1204" t="s">
        <v>145</v>
      </c>
      <c r="B1204" t="s">
        <v>122</v>
      </c>
      <c r="C1204" t="s">
        <v>8354</v>
      </c>
      <c r="D1204">
        <v>35.11</v>
      </c>
      <c r="E1204" t="s">
        <v>542</v>
      </c>
      <c r="F1204" t="s">
        <v>656</v>
      </c>
      <c r="G1204" t="s">
        <v>8355</v>
      </c>
      <c r="H1204" s="123" t="str">
        <f t="shared" si="10"/>
        <v>Klamath Mountains Province , OR,Gas - Number of Well(s) per Engine</v>
      </c>
      <c r="I1204">
        <v>35.11</v>
      </c>
    </row>
    <row r="1205" spans="1:9">
      <c r="A1205" t="s">
        <v>145</v>
      </c>
      <c r="B1205" t="s">
        <v>122</v>
      </c>
      <c r="C1205" t="s">
        <v>8356</v>
      </c>
      <c r="D1205">
        <v>279.33330000000001</v>
      </c>
      <c r="E1205" t="s">
        <v>542</v>
      </c>
      <c r="F1205" t="s">
        <v>0</v>
      </c>
      <c r="G1205" t="s">
        <v>8357</v>
      </c>
      <c r="H1205" s="123" t="str">
        <f t="shared" si="10"/>
        <v>Klamath Mountains Province , OR,Rich Burn - Rated Horsepower (hp/engine)</v>
      </c>
      <c r="I1205">
        <v>279.33330000000001</v>
      </c>
    </row>
    <row r="1206" spans="1:9">
      <c r="A1206" t="s">
        <v>145</v>
      </c>
      <c r="B1206" t="s">
        <v>122</v>
      </c>
      <c r="C1206" t="s">
        <v>8358</v>
      </c>
      <c r="D1206">
        <v>0.20295640000000001</v>
      </c>
      <c r="E1206" t="s">
        <v>542</v>
      </c>
      <c r="F1206" t="s">
        <v>0</v>
      </c>
      <c r="G1206" t="s">
        <v>8359</v>
      </c>
      <c r="H1206" s="123" t="str">
        <f t="shared" si="10"/>
        <v>Klamath Mountains Province , OR,Rich Burn - Percent of Engines with Control</v>
      </c>
      <c r="I1206">
        <v>0.20295640000000001</v>
      </c>
    </row>
    <row r="1207" spans="1:9">
      <c r="A1207" t="s">
        <v>145</v>
      </c>
      <c r="B1207" t="s">
        <v>122</v>
      </c>
      <c r="C1207" t="s">
        <v>8360</v>
      </c>
      <c r="D1207">
        <v>0.98360000000000003</v>
      </c>
      <c r="E1207" t="s">
        <v>542</v>
      </c>
      <c r="F1207" t="s">
        <v>0</v>
      </c>
      <c r="G1207" t="s">
        <v>8360</v>
      </c>
      <c r="H1207" s="123" t="str">
        <f t="shared" si="10"/>
        <v>Klamath Mountains Province , OR,Rich-burn Lateral Compressors Load Factor</v>
      </c>
      <c r="I1207">
        <v>0.98360000000000003</v>
      </c>
    </row>
    <row r="1208" spans="1:9">
      <c r="A1208" t="s">
        <v>133</v>
      </c>
      <c r="B1208" t="s">
        <v>114</v>
      </c>
      <c r="C1208" t="s">
        <v>8342</v>
      </c>
      <c r="D1208">
        <v>1</v>
      </c>
      <c r="E1208" t="s">
        <v>543</v>
      </c>
      <c r="F1208" t="s">
        <v>656</v>
      </c>
      <c r="G1208" t="s">
        <v>8342</v>
      </c>
      <c r="H1208" s="123" t="str">
        <f t="shared" si="10"/>
        <v>Kodiak State , AK,Fraction of 50-499 HP  Lateral Compressor Engines</v>
      </c>
      <c r="I1208">
        <v>1</v>
      </c>
    </row>
    <row r="1209" spans="1:9">
      <c r="A1209" t="s">
        <v>133</v>
      </c>
      <c r="B1209" t="s">
        <v>114</v>
      </c>
      <c r="C1209" t="s">
        <v>8343</v>
      </c>
      <c r="D1209">
        <v>0.2</v>
      </c>
      <c r="E1209" t="s">
        <v>543</v>
      </c>
      <c r="F1209" t="s">
        <v>1</v>
      </c>
      <c r="G1209" t="s">
        <v>1</v>
      </c>
      <c r="H1209" s="123" t="str">
        <f t="shared" si="10"/>
        <v>Kodiak State , AK,Lean Burn</v>
      </c>
      <c r="I1209">
        <v>0.2</v>
      </c>
    </row>
    <row r="1210" spans="1:9">
      <c r="A1210" t="s">
        <v>133</v>
      </c>
      <c r="B1210" t="s">
        <v>114</v>
      </c>
      <c r="C1210" t="s">
        <v>8344</v>
      </c>
      <c r="D1210">
        <v>0.8</v>
      </c>
      <c r="E1210" t="s">
        <v>543</v>
      </c>
      <c r="F1210" t="s">
        <v>0</v>
      </c>
      <c r="G1210" t="s">
        <v>0</v>
      </c>
      <c r="H1210" s="123" t="str">
        <f t="shared" si="10"/>
        <v>Kodiak State , AK,Rich Burn</v>
      </c>
      <c r="I1210">
        <v>0.8</v>
      </c>
    </row>
    <row r="1211" spans="1:9">
      <c r="A1211" t="s">
        <v>133</v>
      </c>
      <c r="B1211" t="s">
        <v>114</v>
      </c>
      <c r="C1211" t="s">
        <v>8345</v>
      </c>
      <c r="D1211">
        <v>8760</v>
      </c>
      <c r="E1211" t="s">
        <v>543</v>
      </c>
      <c r="F1211" t="s">
        <v>656</v>
      </c>
      <c r="G1211" t="s">
        <v>2498</v>
      </c>
      <c r="H1211" s="123" t="str">
        <f t="shared" si="10"/>
        <v>Kodiak State , AK,Hours of Operation (hours/engine)</v>
      </c>
      <c r="I1211">
        <v>8760</v>
      </c>
    </row>
    <row r="1212" spans="1:9">
      <c r="A1212" t="s">
        <v>133</v>
      </c>
      <c r="B1212" t="s">
        <v>114</v>
      </c>
      <c r="C1212" t="s">
        <v>8346</v>
      </c>
      <c r="D1212">
        <v>235.5</v>
      </c>
      <c r="E1212" t="s">
        <v>543</v>
      </c>
      <c r="F1212" t="s">
        <v>1</v>
      </c>
      <c r="G1212" t="s">
        <v>8347</v>
      </c>
      <c r="H1212" s="123" t="str">
        <f t="shared" si="10"/>
        <v>Kodiak State , AK,Lean Burn - Rated Horsepower (hp/engine)</v>
      </c>
      <c r="I1212">
        <v>235.5</v>
      </c>
    </row>
    <row r="1213" spans="1:9">
      <c r="A1213" t="s">
        <v>133</v>
      </c>
      <c r="B1213" t="s">
        <v>114</v>
      </c>
      <c r="C1213" t="s">
        <v>8348</v>
      </c>
      <c r="D1213">
        <v>0.18236189999999999</v>
      </c>
      <c r="E1213" t="s">
        <v>543</v>
      </c>
      <c r="F1213" t="s">
        <v>1</v>
      </c>
      <c r="G1213" t="s">
        <v>8349</v>
      </c>
      <c r="H1213" s="123" t="str">
        <f t="shared" si="10"/>
        <v>Kodiak State , AK,Lean Burn - Percent of Engines with Control</v>
      </c>
      <c r="I1213">
        <v>0.18236189999999999</v>
      </c>
    </row>
    <row r="1214" spans="1:9">
      <c r="A1214" t="s">
        <v>133</v>
      </c>
      <c r="B1214" t="s">
        <v>114</v>
      </c>
      <c r="C1214" t="s">
        <v>8350</v>
      </c>
      <c r="D1214">
        <v>0.73699999999999999</v>
      </c>
      <c r="E1214" t="s">
        <v>543</v>
      </c>
      <c r="F1214" t="s">
        <v>1</v>
      </c>
      <c r="G1214" t="s">
        <v>8350</v>
      </c>
      <c r="H1214" s="123" t="str">
        <f t="shared" si="10"/>
        <v>Kodiak State , AK,Lean-burn Lateral Compressors Load Factor</v>
      </c>
      <c r="I1214">
        <v>0.73699999999999999</v>
      </c>
    </row>
    <row r="1215" spans="1:9">
      <c r="A1215" t="s">
        <v>133</v>
      </c>
      <c r="B1215" t="s">
        <v>114</v>
      </c>
      <c r="C1215" t="s">
        <v>8351</v>
      </c>
      <c r="D1215">
        <v>1</v>
      </c>
      <c r="E1215" t="s">
        <v>543</v>
      </c>
      <c r="F1215" t="s">
        <v>656</v>
      </c>
      <c r="G1215" t="s">
        <v>8351</v>
      </c>
      <c r="H1215" s="123" t="str">
        <f t="shared" si="10"/>
        <v>Kodiak State , AK,Number of 4-Cycled Lateral Compressors</v>
      </c>
      <c r="I1215">
        <v>1</v>
      </c>
    </row>
    <row r="1216" spans="1:9">
      <c r="A1216" t="s">
        <v>133</v>
      </c>
      <c r="B1216" t="s">
        <v>114</v>
      </c>
      <c r="C1216" t="s">
        <v>8352</v>
      </c>
      <c r="D1216">
        <v>35.11</v>
      </c>
      <c r="E1216" t="s">
        <v>543</v>
      </c>
      <c r="F1216" t="s">
        <v>656</v>
      </c>
      <c r="G1216" t="s">
        <v>8353</v>
      </c>
      <c r="H1216" s="123" t="str">
        <f t="shared" si="10"/>
        <v>Kodiak State , AK,CBM - Number of Well(s) per Engine</v>
      </c>
      <c r="I1216">
        <v>35.11</v>
      </c>
    </row>
    <row r="1217" spans="1:9">
      <c r="A1217" t="s">
        <v>133</v>
      </c>
      <c r="B1217" t="s">
        <v>114</v>
      </c>
      <c r="C1217" t="s">
        <v>8354</v>
      </c>
      <c r="D1217">
        <v>35.11</v>
      </c>
      <c r="E1217" t="s">
        <v>543</v>
      </c>
      <c r="F1217" t="s">
        <v>656</v>
      </c>
      <c r="G1217" t="s">
        <v>8355</v>
      </c>
      <c r="H1217" s="123" t="str">
        <f t="shared" si="10"/>
        <v>Kodiak State , AK,Gas - Number of Well(s) per Engine</v>
      </c>
      <c r="I1217">
        <v>35.11</v>
      </c>
    </row>
    <row r="1218" spans="1:9">
      <c r="A1218" t="s">
        <v>133</v>
      </c>
      <c r="B1218" t="s">
        <v>114</v>
      </c>
      <c r="C1218" t="s">
        <v>8356</v>
      </c>
      <c r="D1218">
        <v>279.33330000000001</v>
      </c>
      <c r="E1218" t="s">
        <v>543</v>
      </c>
      <c r="F1218" t="s">
        <v>0</v>
      </c>
      <c r="G1218" t="s">
        <v>8357</v>
      </c>
      <c r="H1218" s="123" t="str">
        <f t="shared" si="10"/>
        <v>Kodiak State , AK,Rich Burn - Rated Horsepower (hp/engine)</v>
      </c>
      <c r="I1218">
        <v>279.33330000000001</v>
      </c>
    </row>
    <row r="1219" spans="1:9">
      <c r="A1219" t="s">
        <v>133</v>
      </c>
      <c r="B1219" t="s">
        <v>114</v>
      </c>
      <c r="C1219" t="s">
        <v>8358</v>
      </c>
      <c r="D1219">
        <v>0.20295640000000001</v>
      </c>
      <c r="E1219" t="s">
        <v>543</v>
      </c>
      <c r="F1219" t="s">
        <v>0</v>
      </c>
      <c r="G1219" t="s">
        <v>8359</v>
      </c>
      <c r="H1219" s="123" t="str">
        <f t="shared" si="10"/>
        <v>Kodiak State , AK,Rich Burn - Percent of Engines with Control</v>
      </c>
      <c r="I1219">
        <v>0.20295640000000001</v>
      </c>
    </row>
    <row r="1220" spans="1:9">
      <c r="A1220" t="s">
        <v>133</v>
      </c>
      <c r="B1220" t="s">
        <v>114</v>
      </c>
      <c r="C1220" t="s">
        <v>8360</v>
      </c>
      <c r="D1220">
        <v>0.98360000000000003</v>
      </c>
      <c r="E1220" t="s">
        <v>543</v>
      </c>
      <c r="F1220" t="s">
        <v>0</v>
      </c>
      <c r="G1220" t="s">
        <v>8360</v>
      </c>
      <c r="H1220" s="123" t="str">
        <f t="shared" si="10"/>
        <v>Kodiak State , AK,Rich-burn Lateral Compressors Load Factor</v>
      </c>
      <c r="I1220">
        <v>0.98360000000000003</v>
      </c>
    </row>
    <row r="1221" spans="1:9">
      <c r="A1221" t="s">
        <v>160</v>
      </c>
      <c r="B1221" t="s">
        <v>81</v>
      </c>
      <c r="C1221" t="s">
        <v>8342</v>
      </c>
      <c r="D1221">
        <v>1</v>
      </c>
      <c r="E1221" t="s">
        <v>544</v>
      </c>
      <c r="F1221" t="s">
        <v>656</v>
      </c>
      <c r="G1221" t="s">
        <v>8342</v>
      </c>
      <c r="H1221" s="123" t="str">
        <f t="shared" si="10"/>
        <v>Las Animas Arch , CO,Fraction of 50-499 HP  Lateral Compressor Engines</v>
      </c>
      <c r="I1221">
        <v>1</v>
      </c>
    </row>
    <row r="1222" spans="1:9">
      <c r="A1222" t="s">
        <v>160</v>
      </c>
      <c r="B1222" t="s">
        <v>81</v>
      </c>
      <c r="C1222" t="s">
        <v>8343</v>
      </c>
      <c r="D1222">
        <v>0.23000000000000004</v>
      </c>
      <c r="E1222" t="s">
        <v>544</v>
      </c>
      <c r="F1222" t="s">
        <v>1</v>
      </c>
      <c r="G1222" t="s">
        <v>1</v>
      </c>
      <c r="H1222" s="123" t="str">
        <f t="shared" si="10"/>
        <v>Las Animas Arch , CO,Lean Burn</v>
      </c>
      <c r="I1222">
        <v>0.23000000000000004</v>
      </c>
    </row>
    <row r="1223" spans="1:9">
      <c r="A1223" t="s">
        <v>160</v>
      </c>
      <c r="B1223" t="s">
        <v>81</v>
      </c>
      <c r="C1223" t="s">
        <v>8344</v>
      </c>
      <c r="D1223">
        <v>0.77</v>
      </c>
      <c r="E1223" t="s">
        <v>544</v>
      </c>
      <c r="F1223" t="s">
        <v>0</v>
      </c>
      <c r="G1223" t="s">
        <v>0</v>
      </c>
      <c r="H1223" s="123" t="str">
        <f t="shared" si="10"/>
        <v>Las Animas Arch , CO,Rich Burn</v>
      </c>
      <c r="I1223">
        <v>0.77</v>
      </c>
    </row>
    <row r="1224" spans="1:9">
      <c r="A1224" t="s">
        <v>160</v>
      </c>
      <c r="B1224" t="s">
        <v>81</v>
      </c>
      <c r="C1224" t="s">
        <v>8345</v>
      </c>
      <c r="D1224">
        <v>8760</v>
      </c>
      <c r="E1224" t="s">
        <v>544</v>
      </c>
      <c r="F1224" t="s">
        <v>656</v>
      </c>
      <c r="G1224" t="s">
        <v>2498</v>
      </c>
      <c r="H1224" s="123" t="str">
        <f t="shared" si="10"/>
        <v>Las Animas Arch , CO,Hours of Operation (hours/engine)</v>
      </c>
      <c r="I1224">
        <v>8760</v>
      </c>
    </row>
    <row r="1225" spans="1:9">
      <c r="A1225" t="s">
        <v>160</v>
      </c>
      <c r="B1225" t="s">
        <v>81</v>
      </c>
      <c r="C1225" t="s">
        <v>8346</v>
      </c>
      <c r="D1225">
        <v>400</v>
      </c>
      <c r="E1225" t="s">
        <v>544</v>
      </c>
      <c r="F1225" t="s">
        <v>1</v>
      </c>
      <c r="G1225" t="s">
        <v>8347</v>
      </c>
      <c r="H1225" s="123" t="str">
        <f t="shared" si="10"/>
        <v>Las Animas Arch , CO,Lean Burn - Rated Horsepower (hp/engine)</v>
      </c>
      <c r="I1225">
        <v>400</v>
      </c>
    </row>
    <row r="1226" spans="1:9">
      <c r="A1226" t="s">
        <v>160</v>
      </c>
      <c r="B1226" t="s">
        <v>81</v>
      </c>
      <c r="C1226" t="s">
        <v>8348</v>
      </c>
      <c r="D1226">
        <v>0</v>
      </c>
      <c r="E1226" t="s">
        <v>544</v>
      </c>
      <c r="F1226" t="s">
        <v>1</v>
      </c>
      <c r="G1226" t="s">
        <v>8349</v>
      </c>
      <c r="H1226" s="123" t="str">
        <f t="shared" si="10"/>
        <v>Las Animas Arch , CO,Lean Burn - Percent of Engines with Control</v>
      </c>
      <c r="I1226">
        <v>0</v>
      </c>
    </row>
    <row r="1227" spans="1:9">
      <c r="A1227" t="s">
        <v>160</v>
      </c>
      <c r="B1227" t="s">
        <v>81</v>
      </c>
      <c r="C1227" t="s">
        <v>8350</v>
      </c>
      <c r="D1227">
        <v>0.73699999999999999</v>
      </c>
      <c r="E1227" t="s">
        <v>544</v>
      </c>
      <c r="F1227" t="s">
        <v>1</v>
      </c>
      <c r="G1227" t="s">
        <v>8350</v>
      </c>
      <c r="H1227" s="123" t="str">
        <f t="shared" si="10"/>
        <v>Las Animas Arch , CO,Lean-burn Lateral Compressors Load Factor</v>
      </c>
      <c r="I1227">
        <v>0.73699999999999999</v>
      </c>
    </row>
    <row r="1228" spans="1:9">
      <c r="A1228" t="s">
        <v>160</v>
      </c>
      <c r="B1228" t="s">
        <v>81</v>
      </c>
      <c r="C1228" t="s">
        <v>8351</v>
      </c>
      <c r="D1228">
        <v>1</v>
      </c>
      <c r="E1228" t="s">
        <v>544</v>
      </c>
      <c r="F1228" t="s">
        <v>656</v>
      </c>
      <c r="G1228" t="s">
        <v>8351</v>
      </c>
      <c r="H1228" s="123" t="str">
        <f t="shared" si="10"/>
        <v>Las Animas Arch , CO,Number of 4-Cycled Lateral Compressors</v>
      </c>
      <c r="I1228">
        <v>1</v>
      </c>
    </row>
    <row r="1229" spans="1:9">
      <c r="A1229" t="s">
        <v>160</v>
      </c>
      <c r="B1229" t="s">
        <v>81</v>
      </c>
      <c r="C1229" t="s">
        <v>8352</v>
      </c>
      <c r="D1229">
        <v>41.33</v>
      </c>
      <c r="E1229" t="s">
        <v>544</v>
      </c>
      <c r="F1229" t="s">
        <v>656</v>
      </c>
      <c r="G1229" t="s">
        <v>8353</v>
      </c>
      <c r="H1229" s="123" t="str">
        <f t="shared" si="10"/>
        <v>Las Animas Arch , CO,CBM - Number of Well(s) per Engine</v>
      </c>
      <c r="I1229">
        <v>41.33</v>
      </c>
    </row>
    <row r="1230" spans="1:9">
      <c r="A1230" t="s">
        <v>160</v>
      </c>
      <c r="B1230" t="s">
        <v>81</v>
      </c>
      <c r="C1230" t="s">
        <v>8354</v>
      </c>
      <c r="D1230">
        <v>41.33</v>
      </c>
      <c r="E1230" t="s">
        <v>544</v>
      </c>
      <c r="F1230" t="s">
        <v>656</v>
      </c>
      <c r="G1230" t="s">
        <v>8355</v>
      </c>
      <c r="H1230" s="123" t="str">
        <f t="shared" si="10"/>
        <v>Las Animas Arch , CO,Gas - Number of Well(s) per Engine</v>
      </c>
      <c r="I1230">
        <v>41.33</v>
      </c>
    </row>
    <row r="1231" spans="1:9">
      <c r="A1231" t="s">
        <v>160</v>
      </c>
      <c r="B1231" t="s">
        <v>81</v>
      </c>
      <c r="C1231" t="s">
        <v>8356</v>
      </c>
      <c r="D1231">
        <v>265</v>
      </c>
      <c r="E1231" t="s">
        <v>544</v>
      </c>
      <c r="F1231" t="s">
        <v>0</v>
      </c>
      <c r="G1231" t="s">
        <v>8357</v>
      </c>
      <c r="H1231" s="123" t="str">
        <f t="shared" si="10"/>
        <v>Las Animas Arch , CO,Rich Burn - Rated Horsepower (hp/engine)</v>
      </c>
      <c r="I1231">
        <v>265</v>
      </c>
    </row>
    <row r="1232" spans="1:9">
      <c r="A1232" t="s">
        <v>160</v>
      </c>
      <c r="B1232" t="s">
        <v>81</v>
      </c>
      <c r="C1232" t="s">
        <v>8358</v>
      </c>
      <c r="D1232">
        <v>0</v>
      </c>
      <c r="E1232" t="s">
        <v>544</v>
      </c>
      <c r="F1232" t="s">
        <v>0</v>
      </c>
      <c r="G1232" t="s">
        <v>8359</v>
      </c>
      <c r="H1232" s="123" t="str">
        <f t="shared" si="10"/>
        <v>Las Animas Arch , CO,Rich Burn - Percent of Engines with Control</v>
      </c>
      <c r="I1232">
        <v>0</v>
      </c>
    </row>
    <row r="1233" spans="1:9">
      <c r="A1233" t="s">
        <v>160</v>
      </c>
      <c r="B1233" t="s">
        <v>81</v>
      </c>
      <c r="C1233" t="s">
        <v>8360</v>
      </c>
      <c r="D1233">
        <v>0.95899999999999996</v>
      </c>
      <c r="E1233" t="s">
        <v>544</v>
      </c>
      <c r="F1233" t="s">
        <v>0</v>
      </c>
      <c r="G1233" t="s">
        <v>8360</v>
      </c>
      <c r="H1233" s="123" t="str">
        <f t="shared" si="10"/>
        <v>Las Animas Arch , CO,Rich-burn Lateral Compressors Load Factor</v>
      </c>
      <c r="I1233">
        <v>0.95899999999999996</v>
      </c>
    </row>
    <row r="1234" spans="1:9">
      <c r="A1234" t="s">
        <v>161</v>
      </c>
      <c r="B1234" t="s">
        <v>81</v>
      </c>
      <c r="C1234" t="s">
        <v>8342</v>
      </c>
      <c r="D1234">
        <v>1</v>
      </c>
      <c r="E1234" t="s">
        <v>545</v>
      </c>
      <c r="F1234" t="s">
        <v>656</v>
      </c>
      <c r="G1234" t="s">
        <v>8342</v>
      </c>
      <c r="H1234" s="123" t="str">
        <f t="shared" si="10"/>
        <v>Las Vegas-Raton Basin , CO,Fraction of 50-499 HP  Lateral Compressor Engines</v>
      </c>
      <c r="I1234">
        <v>1</v>
      </c>
    </row>
    <row r="1235" spans="1:9">
      <c r="A1235" t="s">
        <v>161</v>
      </c>
      <c r="B1235" t="s">
        <v>81</v>
      </c>
      <c r="C1235" t="s">
        <v>8343</v>
      </c>
      <c r="D1235">
        <v>0.20000000000000004</v>
      </c>
      <c r="E1235" t="s">
        <v>545</v>
      </c>
      <c r="F1235" t="s">
        <v>1</v>
      </c>
      <c r="G1235" t="s">
        <v>1</v>
      </c>
      <c r="H1235" s="123" t="str">
        <f t="shared" si="10"/>
        <v>Las Vegas-Raton Basin , CO,Lean Burn</v>
      </c>
      <c r="I1235">
        <v>0.20000000000000004</v>
      </c>
    </row>
    <row r="1236" spans="1:9">
      <c r="A1236" t="s">
        <v>161</v>
      </c>
      <c r="B1236" t="s">
        <v>81</v>
      </c>
      <c r="C1236" t="s">
        <v>8344</v>
      </c>
      <c r="D1236">
        <v>0.80000000000000016</v>
      </c>
      <c r="E1236" t="s">
        <v>545</v>
      </c>
      <c r="F1236" t="s">
        <v>0</v>
      </c>
      <c r="G1236" t="s">
        <v>0</v>
      </c>
      <c r="H1236" s="123" t="str">
        <f t="shared" si="10"/>
        <v>Las Vegas-Raton Basin , CO,Rich Burn</v>
      </c>
      <c r="I1236">
        <v>0.80000000000000016</v>
      </c>
    </row>
    <row r="1237" spans="1:9">
      <c r="A1237" t="s">
        <v>161</v>
      </c>
      <c r="B1237" t="s">
        <v>81</v>
      </c>
      <c r="C1237" t="s">
        <v>8345</v>
      </c>
      <c r="D1237">
        <v>8760</v>
      </c>
      <c r="E1237" t="s">
        <v>545</v>
      </c>
      <c r="F1237" t="s">
        <v>656</v>
      </c>
      <c r="G1237" t="s">
        <v>2498</v>
      </c>
      <c r="H1237" s="123" t="str">
        <f t="shared" ref="H1237:H1300" si="11">E1237&amp;","&amp;G1237</f>
        <v>Las Vegas-Raton Basin , CO,Hours of Operation (hours/engine)</v>
      </c>
      <c r="I1237">
        <v>8760</v>
      </c>
    </row>
    <row r="1238" spans="1:9">
      <c r="A1238" t="s">
        <v>161</v>
      </c>
      <c r="B1238" t="s">
        <v>81</v>
      </c>
      <c r="C1238" t="s">
        <v>8346</v>
      </c>
      <c r="D1238">
        <v>235.5</v>
      </c>
      <c r="E1238" t="s">
        <v>545</v>
      </c>
      <c r="F1238" t="s">
        <v>1</v>
      </c>
      <c r="G1238" t="s">
        <v>8347</v>
      </c>
      <c r="H1238" s="123" t="str">
        <f t="shared" si="11"/>
        <v>Las Vegas-Raton Basin , CO,Lean Burn - Rated Horsepower (hp/engine)</v>
      </c>
      <c r="I1238">
        <v>235.5</v>
      </c>
    </row>
    <row r="1239" spans="1:9">
      <c r="A1239" t="s">
        <v>161</v>
      </c>
      <c r="B1239" t="s">
        <v>81</v>
      </c>
      <c r="C1239" t="s">
        <v>8348</v>
      </c>
      <c r="D1239">
        <v>0.18236189999999999</v>
      </c>
      <c r="E1239" t="s">
        <v>545</v>
      </c>
      <c r="F1239" t="s">
        <v>1</v>
      </c>
      <c r="G1239" t="s">
        <v>8349</v>
      </c>
      <c r="H1239" s="123" t="str">
        <f t="shared" si="11"/>
        <v>Las Vegas-Raton Basin , CO,Lean Burn - Percent of Engines with Control</v>
      </c>
      <c r="I1239">
        <v>0.18236189999999999</v>
      </c>
    </row>
    <row r="1240" spans="1:9">
      <c r="A1240" t="s">
        <v>161</v>
      </c>
      <c r="B1240" t="s">
        <v>81</v>
      </c>
      <c r="C1240" t="s">
        <v>8350</v>
      </c>
      <c r="D1240">
        <v>0.73699999999999999</v>
      </c>
      <c r="E1240" t="s">
        <v>545</v>
      </c>
      <c r="F1240" t="s">
        <v>1</v>
      </c>
      <c r="G1240" t="s">
        <v>8350</v>
      </c>
      <c r="H1240" s="123" t="str">
        <f t="shared" si="11"/>
        <v>Las Vegas-Raton Basin , CO,Lean-burn Lateral Compressors Load Factor</v>
      </c>
      <c r="I1240">
        <v>0.73699999999999999</v>
      </c>
    </row>
    <row r="1241" spans="1:9">
      <c r="A1241" t="s">
        <v>161</v>
      </c>
      <c r="B1241" t="s">
        <v>81</v>
      </c>
      <c r="C1241" t="s">
        <v>8351</v>
      </c>
      <c r="D1241">
        <v>1</v>
      </c>
      <c r="E1241" t="s">
        <v>545</v>
      </c>
      <c r="F1241" t="s">
        <v>656</v>
      </c>
      <c r="G1241" t="s">
        <v>8351</v>
      </c>
      <c r="H1241" s="123" t="str">
        <f t="shared" si="11"/>
        <v>Las Vegas-Raton Basin , CO,Number of 4-Cycled Lateral Compressors</v>
      </c>
      <c r="I1241">
        <v>1</v>
      </c>
    </row>
    <row r="1242" spans="1:9">
      <c r="A1242" t="s">
        <v>161</v>
      </c>
      <c r="B1242" t="s">
        <v>81</v>
      </c>
      <c r="C1242" t="s">
        <v>8352</v>
      </c>
      <c r="D1242">
        <v>35.11</v>
      </c>
      <c r="E1242" t="s">
        <v>545</v>
      </c>
      <c r="F1242" t="s">
        <v>656</v>
      </c>
      <c r="G1242" t="s">
        <v>8353</v>
      </c>
      <c r="H1242" s="123" t="str">
        <f t="shared" si="11"/>
        <v>Las Vegas-Raton Basin , CO,CBM - Number of Well(s) per Engine</v>
      </c>
      <c r="I1242">
        <v>35.11</v>
      </c>
    </row>
    <row r="1243" spans="1:9">
      <c r="A1243" t="s">
        <v>161</v>
      </c>
      <c r="B1243" t="s">
        <v>81</v>
      </c>
      <c r="C1243" t="s">
        <v>8354</v>
      </c>
      <c r="D1243">
        <v>35.11</v>
      </c>
      <c r="E1243" t="s">
        <v>545</v>
      </c>
      <c r="F1243" t="s">
        <v>656</v>
      </c>
      <c r="G1243" t="s">
        <v>8355</v>
      </c>
      <c r="H1243" s="123" t="str">
        <f t="shared" si="11"/>
        <v>Las Vegas-Raton Basin , CO,Gas - Number of Well(s) per Engine</v>
      </c>
      <c r="I1243">
        <v>35.11</v>
      </c>
    </row>
    <row r="1244" spans="1:9">
      <c r="A1244" t="s">
        <v>161</v>
      </c>
      <c r="B1244" t="s">
        <v>81</v>
      </c>
      <c r="C1244" t="s">
        <v>8356</v>
      </c>
      <c r="D1244">
        <v>279.33330000000001</v>
      </c>
      <c r="E1244" t="s">
        <v>545</v>
      </c>
      <c r="F1244" t="s">
        <v>0</v>
      </c>
      <c r="G1244" t="s">
        <v>8357</v>
      </c>
      <c r="H1244" s="123" t="str">
        <f t="shared" si="11"/>
        <v>Las Vegas-Raton Basin , CO,Rich Burn - Rated Horsepower (hp/engine)</v>
      </c>
      <c r="I1244">
        <v>279.33330000000001</v>
      </c>
    </row>
    <row r="1245" spans="1:9">
      <c r="A1245" t="s">
        <v>161</v>
      </c>
      <c r="B1245" t="s">
        <v>81</v>
      </c>
      <c r="C1245" t="s">
        <v>8358</v>
      </c>
      <c r="D1245">
        <v>0.20295640000000001</v>
      </c>
      <c r="E1245" t="s">
        <v>545</v>
      </c>
      <c r="F1245" t="s">
        <v>0</v>
      </c>
      <c r="G1245" t="s">
        <v>8359</v>
      </c>
      <c r="H1245" s="123" t="str">
        <f t="shared" si="11"/>
        <v>Las Vegas-Raton Basin , CO,Rich Burn - Percent of Engines with Control</v>
      </c>
      <c r="I1245">
        <v>0.20295640000000001</v>
      </c>
    </row>
    <row r="1246" spans="1:9">
      <c r="A1246" t="s">
        <v>161</v>
      </c>
      <c r="B1246" t="s">
        <v>81</v>
      </c>
      <c r="C1246" t="s">
        <v>8360</v>
      </c>
      <c r="D1246">
        <v>0.98360000000000003</v>
      </c>
      <c r="E1246" t="s">
        <v>545</v>
      </c>
      <c r="F1246" t="s">
        <v>0</v>
      </c>
      <c r="G1246" t="s">
        <v>8360</v>
      </c>
      <c r="H1246" s="123" t="str">
        <f t="shared" si="11"/>
        <v>Las Vegas-Raton Basin , CO,Rich-burn Lateral Compressors Load Factor</v>
      </c>
      <c r="I1246">
        <v>0.98360000000000003</v>
      </c>
    </row>
    <row r="1247" spans="1:9">
      <c r="A1247" t="s">
        <v>161</v>
      </c>
      <c r="B1247" t="s">
        <v>120</v>
      </c>
      <c r="C1247" t="s">
        <v>8342</v>
      </c>
      <c r="D1247">
        <v>0.83333334999999997</v>
      </c>
      <c r="E1247" t="s">
        <v>546</v>
      </c>
      <c r="F1247" t="s">
        <v>656</v>
      </c>
      <c r="G1247" t="s">
        <v>8342</v>
      </c>
      <c r="H1247" s="123" t="str">
        <f t="shared" si="11"/>
        <v>Las Vegas-Raton Basin , NM,Fraction of 50-499 HP  Lateral Compressor Engines</v>
      </c>
      <c r="I1247">
        <v>0.83333334999999997</v>
      </c>
    </row>
    <row r="1248" spans="1:9">
      <c r="A1248" t="s">
        <v>161</v>
      </c>
      <c r="B1248" t="s">
        <v>120</v>
      </c>
      <c r="C1248" t="s">
        <v>8343</v>
      </c>
      <c r="D1248">
        <v>0.35555555000000005</v>
      </c>
      <c r="E1248" t="s">
        <v>546</v>
      </c>
      <c r="F1248" t="s">
        <v>1</v>
      </c>
      <c r="G1248" t="s">
        <v>1</v>
      </c>
      <c r="H1248" s="123" t="str">
        <f t="shared" si="11"/>
        <v>Las Vegas-Raton Basin , NM,Lean Burn</v>
      </c>
      <c r="I1248">
        <v>0.35555555000000005</v>
      </c>
    </row>
    <row r="1249" spans="1:9">
      <c r="A1249" t="s">
        <v>161</v>
      </c>
      <c r="B1249" t="s">
        <v>120</v>
      </c>
      <c r="C1249" t="s">
        <v>8344</v>
      </c>
      <c r="D1249">
        <v>0.64444445000000006</v>
      </c>
      <c r="E1249" t="s">
        <v>546</v>
      </c>
      <c r="F1249" t="s">
        <v>0</v>
      </c>
      <c r="G1249" t="s">
        <v>0</v>
      </c>
      <c r="H1249" s="123" t="str">
        <f t="shared" si="11"/>
        <v>Las Vegas-Raton Basin , NM,Rich Burn</v>
      </c>
      <c r="I1249">
        <v>0.64444445000000006</v>
      </c>
    </row>
    <row r="1250" spans="1:9">
      <c r="A1250" t="s">
        <v>161</v>
      </c>
      <c r="B1250" t="s">
        <v>120</v>
      </c>
      <c r="C1250" t="s">
        <v>8345</v>
      </c>
      <c r="D1250">
        <v>8234.9429999999993</v>
      </c>
      <c r="E1250" t="s">
        <v>546</v>
      </c>
      <c r="F1250" t="s">
        <v>656</v>
      </c>
      <c r="G1250" t="s">
        <v>2498</v>
      </c>
      <c r="H1250" s="123" t="str">
        <f t="shared" si="11"/>
        <v>Las Vegas-Raton Basin , NM,Hours of Operation (hours/engine)</v>
      </c>
      <c r="I1250">
        <v>8234.9429999999993</v>
      </c>
    </row>
    <row r="1251" spans="1:9">
      <c r="A1251" t="s">
        <v>161</v>
      </c>
      <c r="B1251" t="s">
        <v>120</v>
      </c>
      <c r="C1251" t="s">
        <v>8346</v>
      </c>
      <c r="D1251">
        <v>475.25</v>
      </c>
      <c r="E1251" t="s">
        <v>546</v>
      </c>
      <c r="F1251" t="s">
        <v>1</v>
      </c>
      <c r="G1251" t="s">
        <v>8347</v>
      </c>
      <c r="H1251" s="123" t="str">
        <f t="shared" si="11"/>
        <v>Las Vegas-Raton Basin , NM,Lean Burn - Rated Horsepower (hp/engine)</v>
      </c>
      <c r="I1251">
        <v>475.25</v>
      </c>
    </row>
    <row r="1252" spans="1:9">
      <c r="A1252" t="s">
        <v>161</v>
      </c>
      <c r="B1252" t="s">
        <v>120</v>
      </c>
      <c r="C1252" t="s">
        <v>8348</v>
      </c>
      <c r="D1252">
        <v>0.33031139999999998</v>
      </c>
      <c r="E1252" t="s">
        <v>546</v>
      </c>
      <c r="F1252" t="s">
        <v>1</v>
      </c>
      <c r="G1252" t="s">
        <v>8349</v>
      </c>
      <c r="H1252" s="123" t="str">
        <f t="shared" si="11"/>
        <v>Las Vegas-Raton Basin , NM,Lean Burn - Percent of Engines with Control</v>
      </c>
      <c r="I1252">
        <v>0.33031139999999998</v>
      </c>
    </row>
    <row r="1253" spans="1:9">
      <c r="A1253" t="s">
        <v>161</v>
      </c>
      <c r="B1253" t="s">
        <v>120</v>
      </c>
      <c r="C1253" t="s">
        <v>8350</v>
      </c>
      <c r="D1253">
        <v>0.71978220000000004</v>
      </c>
      <c r="E1253" t="s">
        <v>546</v>
      </c>
      <c r="F1253" t="s">
        <v>1</v>
      </c>
      <c r="G1253" t="s">
        <v>8350</v>
      </c>
      <c r="H1253" s="123" t="str">
        <f t="shared" si="11"/>
        <v>Las Vegas-Raton Basin , NM,Lean-burn Lateral Compressors Load Factor</v>
      </c>
      <c r="I1253">
        <v>0.71978220000000004</v>
      </c>
    </row>
    <row r="1254" spans="1:9">
      <c r="A1254" t="s">
        <v>161</v>
      </c>
      <c r="B1254" t="s">
        <v>120</v>
      </c>
      <c r="C1254" t="s">
        <v>8351</v>
      </c>
      <c r="D1254">
        <v>1</v>
      </c>
      <c r="E1254" t="s">
        <v>546</v>
      </c>
      <c r="F1254" t="s">
        <v>656</v>
      </c>
      <c r="G1254" t="s">
        <v>8351</v>
      </c>
      <c r="H1254" s="123" t="str">
        <f t="shared" si="11"/>
        <v>Las Vegas-Raton Basin , NM,Number of 4-Cycled Lateral Compressors</v>
      </c>
      <c r="I1254">
        <v>1</v>
      </c>
    </row>
    <row r="1255" spans="1:9">
      <c r="A1255" t="s">
        <v>161</v>
      </c>
      <c r="B1255" t="s">
        <v>120</v>
      </c>
      <c r="C1255" t="s">
        <v>8352</v>
      </c>
      <c r="D1255">
        <v>17.555</v>
      </c>
      <c r="E1255" t="s">
        <v>546</v>
      </c>
      <c r="F1255" t="s">
        <v>656</v>
      </c>
      <c r="G1255" t="s">
        <v>8353</v>
      </c>
      <c r="H1255" s="123" t="str">
        <f t="shared" si="11"/>
        <v>Las Vegas-Raton Basin , NM,CBM - Number of Well(s) per Engine</v>
      </c>
      <c r="I1255">
        <v>17.555</v>
      </c>
    </row>
    <row r="1256" spans="1:9">
      <c r="A1256" t="s">
        <v>161</v>
      </c>
      <c r="B1256" t="s">
        <v>120</v>
      </c>
      <c r="C1256" t="s">
        <v>8354</v>
      </c>
      <c r="D1256">
        <v>17.555</v>
      </c>
      <c r="E1256" t="s">
        <v>546</v>
      </c>
      <c r="F1256" t="s">
        <v>656</v>
      </c>
      <c r="G1256" t="s">
        <v>8355</v>
      </c>
      <c r="H1256" s="123" t="str">
        <f t="shared" si="11"/>
        <v>Las Vegas-Raton Basin , NM,Gas - Number of Well(s) per Engine</v>
      </c>
      <c r="I1256">
        <v>17.555</v>
      </c>
    </row>
    <row r="1257" spans="1:9">
      <c r="A1257" t="s">
        <v>161</v>
      </c>
      <c r="B1257" t="s">
        <v>120</v>
      </c>
      <c r="C1257" t="s">
        <v>8356</v>
      </c>
      <c r="D1257">
        <v>231.3939</v>
      </c>
      <c r="E1257" t="s">
        <v>546</v>
      </c>
      <c r="F1257" t="s">
        <v>0</v>
      </c>
      <c r="G1257" t="s">
        <v>8357</v>
      </c>
      <c r="H1257" s="123" t="str">
        <f t="shared" si="11"/>
        <v>Las Vegas-Raton Basin , NM,Rich Burn - Rated Horsepower (hp/engine)</v>
      </c>
      <c r="I1257">
        <v>231.3939</v>
      </c>
    </row>
    <row r="1258" spans="1:9">
      <c r="A1258" t="s">
        <v>161</v>
      </c>
      <c r="B1258" t="s">
        <v>120</v>
      </c>
      <c r="C1258" t="s">
        <v>8358</v>
      </c>
      <c r="D1258">
        <v>0.1014782</v>
      </c>
      <c r="E1258" t="s">
        <v>546</v>
      </c>
      <c r="F1258" t="s">
        <v>0</v>
      </c>
      <c r="G1258" t="s">
        <v>8359</v>
      </c>
      <c r="H1258" s="123" t="str">
        <f t="shared" si="11"/>
        <v>Las Vegas-Raton Basin , NM,Rich Burn - Percent of Engines with Control</v>
      </c>
      <c r="I1258">
        <v>0.1014782</v>
      </c>
    </row>
    <row r="1259" spans="1:9">
      <c r="A1259" t="s">
        <v>161</v>
      </c>
      <c r="B1259" t="s">
        <v>120</v>
      </c>
      <c r="C1259" t="s">
        <v>8360</v>
      </c>
      <c r="D1259">
        <v>0.82964740000000003</v>
      </c>
      <c r="E1259" t="s">
        <v>546</v>
      </c>
      <c r="F1259" t="s">
        <v>0</v>
      </c>
      <c r="G1259" t="s">
        <v>8360</v>
      </c>
      <c r="H1259" s="123" t="str">
        <f t="shared" si="11"/>
        <v>Las Vegas-Raton Basin , NM,Rich-burn Lateral Compressors Load Factor</v>
      </c>
      <c r="I1259">
        <v>0.82964740000000003</v>
      </c>
    </row>
    <row r="1260" spans="1:9">
      <c r="A1260" t="s">
        <v>146</v>
      </c>
      <c r="B1260" t="s">
        <v>116</v>
      </c>
      <c r="C1260" t="s">
        <v>8342</v>
      </c>
      <c r="D1260">
        <v>1</v>
      </c>
      <c r="E1260" t="s">
        <v>547</v>
      </c>
      <c r="F1260" t="s">
        <v>656</v>
      </c>
      <c r="G1260" t="s">
        <v>8342</v>
      </c>
      <c r="H1260" s="123" t="str">
        <f t="shared" si="11"/>
        <v>Los Angeles Basin , CA,Fraction of 50-499 HP  Lateral Compressor Engines</v>
      </c>
      <c r="I1260">
        <v>1</v>
      </c>
    </row>
    <row r="1261" spans="1:9">
      <c r="A1261" t="s">
        <v>146</v>
      </c>
      <c r="B1261" t="s">
        <v>116</v>
      </c>
      <c r="C1261" t="s">
        <v>8343</v>
      </c>
      <c r="D1261">
        <v>0.2</v>
      </c>
      <c r="E1261" t="s">
        <v>547</v>
      </c>
      <c r="F1261" t="s">
        <v>1</v>
      </c>
      <c r="G1261" t="s">
        <v>1</v>
      </c>
      <c r="H1261" s="123" t="str">
        <f t="shared" si="11"/>
        <v>Los Angeles Basin , CA,Lean Burn</v>
      </c>
      <c r="I1261">
        <v>0.2</v>
      </c>
    </row>
    <row r="1262" spans="1:9">
      <c r="A1262" t="s">
        <v>146</v>
      </c>
      <c r="B1262" t="s">
        <v>116</v>
      </c>
      <c r="C1262" t="s">
        <v>8344</v>
      </c>
      <c r="D1262">
        <v>0.8</v>
      </c>
      <c r="E1262" t="s">
        <v>547</v>
      </c>
      <c r="F1262" t="s">
        <v>0</v>
      </c>
      <c r="G1262" t="s">
        <v>0</v>
      </c>
      <c r="H1262" s="123" t="str">
        <f t="shared" si="11"/>
        <v>Los Angeles Basin , CA,Rich Burn</v>
      </c>
      <c r="I1262">
        <v>0.8</v>
      </c>
    </row>
    <row r="1263" spans="1:9">
      <c r="A1263" t="s">
        <v>146</v>
      </c>
      <c r="B1263" t="s">
        <v>116</v>
      </c>
      <c r="C1263" t="s">
        <v>8345</v>
      </c>
      <c r="D1263">
        <v>8760</v>
      </c>
      <c r="E1263" t="s">
        <v>547</v>
      </c>
      <c r="F1263" t="s">
        <v>656</v>
      </c>
      <c r="G1263" t="s">
        <v>2498</v>
      </c>
      <c r="H1263" s="123" t="str">
        <f t="shared" si="11"/>
        <v>Los Angeles Basin , CA,Hours of Operation (hours/engine)</v>
      </c>
      <c r="I1263">
        <v>8760</v>
      </c>
    </row>
    <row r="1264" spans="1:9">
      <c r="A1264" t="s">
        <v>146</v>
      </c>
      <c r="B1264" t="s">
        <v>116</v>
      </c>
      <c r="C1264" t="s">
        <v>8346</v>
      </c>
      <c r="D1264">
        <v>235.5</v>
      </c>
      <c r="E1264" t="s">
        <v>547</v>
      </c>
      <c r="F1264" t="s">
        <v>1</v>
      </c>
      <c r="G1264" t="s">
        <v>8347</v>
      </c>
      <c r="H1264" s="123" t="str">
        <f t="shared" si="11"/>
        <v>Los Angeles Basin , CA,Lean Burn - Rated Horsepower (hp/engine)</v>
      </c>
      <c r="I1264">
        <v>235.5</v>
      </c>
    </row>
    <row r="1265" spans="1:9">
      <c r="A1265" t="s">
        <v>146</v>
      </c>
      <c r="B1265" t="s">
        <v>116</v>
      </c>
      <c r="C1265" t="s">
        <v>8348</v>
      </c>
      <c r="D1265">
        <v>0.18236189999999999</v>
      </c>
      <c r="E1265" t="s">
        <v>547</v>
      </c>
      <c r="F1265" t="s">
        <v>1</v>
      </c>
      <c r="G1265" t="s">
        <v>8349</v>
      </c>
      <c r="H1265" s="123" t="str">
        <f t="shared" si="11"/>
        <v>Los Angeles Basin , CA,Lean Burn - Percent of Engines with Control</v>
      </c>
      <c r="I1265">
        <v>0.18236189999999999</v>
      </c>
    </row>
    <row r="1266" spans="1:9">
      <c r="A1266" t="s">
        <v>146</v>
      </c>
      <c r="B1266" t="s">
        <v>116</v>
      </c>
      <c r="C1266" t="s">
        <v>8350</v>
      </c>
      <c r="D1266">
        <v>0.73699999999999999</v>
      </c>
      <c r="E1266" t="s">
        <v>547</v>
      </c>
      <c r="F1266" t="s">
        <v>1</v>
      </c>
      <c r="G1266" t="s">
        <v>8350</v>
      </c>
      <c r="H1266" s="123" t="str">
        <f t="shared" si="11"/>
        <v>Los Angeles Basin , CA,Lean-burn Lateral Compressors Load Factor</v>
      </c>
      <c r="I1266">
        <v>0.73699999999999999</v>
      </c>
    </row>
    <row r="1267" spans="1:9">
      <c r="A1267" t="s">
        <v>146</v>
      </c>
      <c r="B1267" t="s">
        <v>116</v>
      </c>
      <c r="C1267" t="s">
        <v>8351</v>
      </c>
      <c r="D1267">
        <v>1</v>
      </c>
      <c r="E1267" t="s">
        <v>547</v>
      </c>
      <c r="F1267" t="s">
        <v>656</v>
      </c>
      <c r="G1267" t="s">
        <v>8351</v>
      </c>
      <c r="H1267" s="123" t="str">
        <f t="shared" si="11"/>
        <v>Los Angeles Basin , CA,Number of 4-Cycled Lateral Compressors</v>
      </c>
      <c r="I1267">
        <v>1</v>
      </c>
    </row>
    <row r="1268" spans="1:9">
      <c r="A1268" t="s">
        <v>146</v>
      </c>
      <c r="B1268" t="s">
        <v>116</v>
      </c>
      <c r="C1268" t="s">
        <v>8352</v>
      </c>
      <c r="D1268">
        <v>35.11</v>
      </c>
      <c r="E1268" t="s">
        <v>547</v>
      </c>
      <c r="F1268" t="s">
        <v>656</v>
      </c>
      <c r="G1268" t="s">
        <v>8353</v>
      </c>
      <c r="H1268" s="123" t="str">
        <f t="shared" si="11"/>
        <v>Los Angeles Basin , CA,CBM - Number of Well(s) per Engine</v>
      </c>
      <c r="I1268">
        <v>35.11</v>
      </c>
    </row>
    <row r="1269" spans="1:9">
      <c r="A1269" t="s">
        <v>146</v>
      </c>
      <c r="B1269" t="s">
        <v>116</v>
      </c>
      <c r="C1269" t="s">
        <v>8354</v>
      </c>
      <c r="D1269">
        <v>35.11</v>
      </c>
      <c r="E1269" t="s">
        <v>547</v>
      </c>
      <c r="F1269" t="s">
        <v>656</v>
      </c>
      <c r="G1269" t="s">
        <v>8355</v>
      </c>
      <c r="H1269" s="123" t="str">
        <f t="shared" si="11"/>
        <v>Los Angeles Basin , CA,Gas - Number of Well(s) per Engine</v>
      </c>
      <c r="I1269">
        <v>35.11</v>
      </c>
    </row>
    <row r="1270" spans="1:9">
      <c r="A1270" t="s">
        <v>146</v>
      </c>
      <c r="B1270" t="s">
        <v>116</v>
      </c>
      <c r="C1270" t="s">
        <v>8356</v>
      </c>
      <c r="D1270">
        <v>279.33330000000001</v>
      </c>
      <c r="E1270" t="s">
        <v>547</v>
      </c>
      <c r="F1270" t="s">
        <v>0</v>
      </c>
      <c r="G1270" t="s">
        <v>8357</v>
      </c>
      <c r="H1270" s="123" t="str">
        <f t="shared" si="11"/>
        <v>Los Angeles Basin , CA,Rich Burn - Rated Horsepower (hp/engine)</v>
      </c>
      <c r="I1270">
        <v>279.33330000000001</v>
      </c>
    </row>
    <row r="1271" spans="1:9">
      <c r="A1271" t="s">
        <v>146</v>
      </c>
      <c r="B1271" t="s">
        <v>116</v>
      </c>
      <c r="C1271" t="s">
        <v>8358</v>
      </c>
      <c r="D1271">
        <v>0.20295640000000001</v>
      </c>
      <c r="E1271" t="s">
        <v>547</v>
      </c>
      <c r="F1271" t="s">
        <v>0</v>
      </c>
      <c r="G1271" t="s">
        <v>8359</v>
      </c>
      <c r="H1271" s="123" t="str">
        <f t="shared" si="11"/>
        <v>Los Angeles Basin , CA,Rich Burn - Percent of Engines with Control</v>
      </c>
      <c r="I1271">
        <v>0.20295640000000001</v>
      </c>
    </row>
    <row r="1272" spans="1:9">
      <c r="A1272" t="s">
        <v>146</v>
      </c>
      <c r="B1272" t="s">
        <v>116</v>
      </c>
      <c r="C1272" t="s">
        <v>8360</v>
      </c>
      <c r="D1272">
        <v>0.98360000000000003</v>
      </c>
      <c r="E1272" t="s">
        <v>547</v>
      </c>
      <c r="F1272" t="s">
        <v>0</v>
      </c>
      <c r="G1272" t="s">
        <v>8360</v>
      </c>
      <c r="H1272" s="123" t="str">
        <f t="shared" si="11"/>
        <v>Los Angeles Basin , CA,Rich-burn Lateral Compressors Load Factor</v>
      </c>
      <c r="I1272">
        <v>0.98360000000000003</v>
      </c>
    </row>
    <row r="1273" spans="1:9">
      <c r="A1273" t="s">
        <v>653</v>
      </c>
      <c r="B1273" t="s">
        <v>485</v>
      </c>
      <c r="C1273" t="s">
        <v>8342</v>
      </c>
      <c r="D1273">
        <v>1</v>
      </c>
      <c r="E1273" t="s">
        <v>5372</v>
      </c>
      <c r="F1273" t="s">
        <v>656</v>
      </c>
      <c r="G1273" t="s">
        <v>8342</v>
      </c>
      <c r="H1273" s="123" t="str">
        <f t="shared" si="11"/>
        <v>Marathon Thrust Belt , TX,Fraction of 50-499 HP  Lateral Compressor Engines</v>
      </c>
      <c r="I1273">
        <v>1</v>
      </c>
    </row>
    <row r="1274" spans="1:9">
      <c r="A1274" t="s">
        <v>653</v>
      </c>
      <c r="B1274" t="s">
        <v>485</v>
      </c>
      <c r="C1274" t="s">
        <v>8343</v>
      </c>
      <c r="D1274">
        <v>0.2</v>
      </c>
      <c r="E1274" t="s">
        <v>5372</v>
      </c>
      <c r="F1274" t="s">
        <v>1</v>
      </c>
      <c r="G1274" t="s">
        <v>1</v>
      </c>
      <c r="H1274" s="123" t="str">
        <f t="shared" si="11"/>
        <v>Marathon Thrust Belt , TX,Lean Burn</v>
      </c>
      <c r="I1274">
        <v>0.2</v>
      </c>
    </row>
    <row r="1275" spans="1:9">
      <c r="A1275" t="s">
        <v>653</v>
      </c>
      <c r="B1275" t="s">
        <v>485</v>
      </c>
      <c r="C1275" t="s">
        <v>8344</v>
      </c>
      <c r="D1275">
        <v>0.8</v>
      </c>
      <c r="E1275" t="s">
        <v>5372</v>
      </c>
      <c r="F1275" t="s">
        <v>0</v>
      </c>
      <c r="G1275" t="s">
        <v>0</v>
      </c>
      <c r="H1275" s="123" t="str">
        <f t="shared" si="11"/>
        <v>Marathon Thrust Belt , TX,Rich Burn</v>
      </c>
      <c r="I1275">
        <v>0.8</v>
      </c>
    </row>
    <row r="1276" spans="1:9">
      <c r="A1276" t="s">
        <v>653</v>
      </c>
      <c r="B1276" t="s">
        <v>485</v>
      </c>
      <c r="C1276" t="s">
        <v>8345</v>
      </c>
      <c r="D1276">
        <v>8760</v>
      </c>
      <c r="E1276" t="s">
        <v>5372</v>
      </c>
      <c r="F1276" t="s">
        <v>656</v>
      </c>
      <c r="G1276" t="s">
        <v>2498</v>
      </c>
      <c r="H1276" s="123" t="str">
        <f t="shared" si="11"/>
        <v>Marathon Thrust Belt , TX,Hours of Operation (hours/engine)</v>
      </c>
      <c r="I1276">
        <v>8760</v>
      </c>
    </row>
    <row r="1277" spans="1:9">
      <c r="A1277" t="s">
        <v>653</v>
      </c>
      <c r="B1277" t="s">
        <v>485</v>
      </c>
      <c r="C1277" t="s">
        <v>8346</v>
      </c>
      <c r="D1277">
        <v>235.5</v>
      </c>
      <c r="E1277" t="s">
        <v>5372</v>
      </c>
      <c r="F1277" t="s">
        <v>1</v>
      </c>
      <c r="G1277" t="s">
        <v>8347</v>
      </c>
      <c r="H1277" s="123" t="str">
        <f t="shared" si="11"/>
        <v>Marathon Thrust Belt , TX,Lean Burn - Rated Horsepower (hp/engine)</v>
      </c>
      <c r="I1277">
        <v>235.5</v>
      </c>
    </row>
    <row r="1278" spans="1:9">
      <c r="A1278" t="s">
        <v>653</v>
      </c>
      <c r="B1278" t="s">
        <v>485</v>
      </c>
      <c r="C1278" t="s">
        <v>8348</v>
      </c>
      <c r="D1278">
        <v>0.18236189999999999</v>
      </c>
      <c r="E1278" t="s">
        <v>5372</v>
      </c>
      <c r="F1278" t="s">
        <v>1</v>
      </c>
      <c r="G1278" t="s">
        <v>8349</v>
      </c>
      <c r="H1278" s="123" t="str">
        <f t="shared" si="11"/>
        <v>Marathon Thrust Belt , TX,Lean Burn - Percent of Engines with Control</v>
      </c>
      <c r="I1278">
        <v>0.18236189999999999</v>
      </c>
    </row>
    <row r="1279" spans="1:9">
      <c r="A1279" t="s">
        <v>653</v>
      </c>
      <c r="B1279" t="s">
        <v>485</v>
      </c>
      <c r="C1279" t="s">
        <v>8350</v>
      </c>
      <c r="D1279">
        <v>0.73699999999999999</v>
      </c>
      <c r="E1279" t="s">
        <v>5372</v>
      </c>
      <c r="F1279" t="s">
        <v>1</v>
      </c>
      <c r="G1279" t="s">
        <v>8350</v>
      </c>
      <c r="H1279" s="123" t="str">
        <f t="shared" si="11"/>
        <v>Marathon Thrust Belt , TX,Lean-burn Lateral Compressors Load Factor</v>
      </c>
      <c r="I1279">
        <v>0.73699999999999999</v>
      </c>
    </row>
    <row r="1280" spans="1:9">
      <c r="A1280" t="s">
        <v>653</v>
      </c>
      <c r="B1280" t="s">
        <v>485</v>
      </c>
      <c r="C1280" t="s">
        <v>8351</v>
      </c>
      <c r="D1280">
        <v>1</v>
      </c>
      <c r="E1280" t="s">
        <v>5372</v>
      </c>
      <c r="F1280" t="s">
        <v>656</v>
      </c>
      <c r="G1280" t="s">
        <v>8351</v>
      </c>
      <c r="H1280" s="123" t="str">
        <f t="shared" si="11"/>
        <v>Marathon Thrust Belt , TX,Number of 4-Cycled Lateral Compressors</v>
      </c>
      <c r="I1280">
        <v>1</v>
      </c>
    </row>
    <row r="1281" spans="1:9">
      <c r="A1281" t="s">
        <v>653</v>
      </c>
      <c r="B1281" t="s">
        <v>485</v>
      </c>
      <c r="C1281" t="s">
        <v>8352</v>
      </c>
      <c r="D1281">
        <v>35.11</v>
      </c>
      <c r="E1281" t="s">
        <v>5372</v>
      </c>
      <c r="F1281" t="s">
        <v>656</v>
      </c>
      <c r="G1281" t="s">
        <v>8353</v>
      </c>
      <c r="H1281" s="123" t="str">
        <f t="shared" si="11"/>
        <v>Marathon Thrust Belt , TX,CBM - Number of Well(s) per Engine</v>
      </c>
      <c r="I1281">
        <v>35.11</v>
      </c>
    </row>
    <row r="1282" spans="1:9">
      <c r="A1282" t="s">
        <v>653</v>
      </c>
      <c r="B1282" t="s">
        <v>485</v>
      </c>
      <c r="C1282" t="s">
        <v>8354</v>
      </c>
      <c r="D1282">
        <v>35.11</v>
      </c>
      <c r="E1282" t="s">
        <v>5372</v>
      </c>
      <c r="F1282" t="s">
        <v>656</v>
      </c>
      <c r="G1282" t="s">
        <v>8355</v>
      </c>
      <c r="H1282" s="123" t="str">
        <f t="shared" si="11"/>
        <v>Marathon Thrust Belt , TX,Gas - Number of Well(s) per Engine</v>
      </c>
      <c r="I1282">
        <v>35.11</v>
      </c>
    </row>
    <row r="1283" spans="1:9">
      <c r="A1283" t="s">
        <v>653</v>
      </c>
      <c r="B1283" t="s">
        <v>485</v>
      </c>
      <c r="C1283" t="s">
        <v>8356</v>
      </c>
      <c r="D1283">
        <v>279.33330000000001</v>
      </c>
      <c r="E1283" t="s">
        <v>5372</v>
      </c>
      <c r="F1283" t="s">
        <v>0</v>
      </c>
      <c r="G1283" t="s">
        <v>8357</v>
      </c>
      <c r="H1283" s="123" t="str">
        <f t="shared" si="11"/>
        <v>Marathon Thrust Belt , TX,Rich Burn - Rated Horsepower (hp/engine)</v>
      </c>
      <c r="I1283">
        <v>279.33330000000001</v>
      </c>
    </row>
    <row r="1284" spans="1:9">
      <c r="A1284" t="s">
        <v>653</v>
      </c>
      <c r="B1284" t="s">
        <v>485</v>
      </c>
      <c r="C1284" t="s">
        <v>8358</v>
      </c>
      <c r="D1284">
        <v>0.20295640000000001</v>
      </c>
      <c r="E1284" t="s">
        <v>5372</v>
      </c>
      <c r="F1284" t="s">
        <v>0</v>
      </c>
      <c r="G1284" t="s">
        <v>8359</v>
      </c>
      <c r="H1284" s="123" t="str">
        <f t="shared" si="11"/>
        <v>Marathon Thrust Belt , TX,Rich Burn - Percent of Engines with Control</v>
      </c>
      <c r="I1284">
        <v>0.20295640000000001</v>
      </c>
    </row>
    <row r="1285" spans="1:9">
      <c r="A1285" t="s">
        <v>653</v>
      </c>
      <c r="B1285" t="s">
        <v>485</v>
      </c>
      <c r="C1285" t="s">
        <v>8360</v>
      </c>
      <c r="D1285">
        <v>0.98360000000000003</v>
      </c>
      <c r="E1285" t="s">
        <v>5372</v>
      </c>
      <c r="F1285" t="s">
        <v>0</v>
      </c>
      <c r="G1285" t="s">
        <v>8360</v>
      </c>
      <c r="H1285" s="123" t="str">
        <f t="shared" si="11"/>
        <v>Marathon Thrust Belt , TX,Rich-burn Lateral Compressors Load Factor</v>
      </c>
      <c r="I1285">
        <v>0.98360000000000003</v>
      </c>
    </row>
    <row r="1286" spans="1:9">
      <c r="A1286" t="s">
        <v>147</v>
      </c>
      <c r="B1286" t="s">
        <v>116</v>
      </c>
      <c r="C1286" t="s">
        <v>8342</v>
      </c>
      <c r="D1286">
        <v>1</v>
      </c>
      <c r="E1286" t="s">
        <v>549</v>
      </c>
      <c r="F1286" t="s">
        <v>656</v>
      </c>
      <c r="G1286" t="s">
        <v>8342</v>
      </c>
      <c r="H1286" s="123" t="str">
        <f t="shared" si="11"/>
        <v>Mojave Basin , CA,Fraction of 50-499 HP  Lateral Compressor Engines</v>
      </c>
      <c r="I1286">
        <v>1</v>
      </c>
    </row>
    <row r="1287" spans="1:9">
      <c r="A1287" t="s">
        <v>147</v>
      </c>
      <c r="B1287" t="s">
        <v>116</v>
      </c>
      <c r="C1287" t="s">
        <v>8343</v>
      </c>
      <c r="D1287">
        <v>0.2</v>
      </c>
      <c r="E1287" t="s">
        <v>549</v>
      </c>
      <c r="F1287" t="s">
        <v>1</v>
      </c>
      <c r="G1287" t="s">
        <v>1</v>
      </c>
      <c r="H1287" s="123" t="str">
        <f t="shared" si="11"/>
        <v>Mojave Basin , CA,Lean Burn</v>
      </c>
      <c r="I1287">
        <v>0.2</v>
      </c>
    </row>
    <row r="1288" spans="1:9">
      <c r="A1288" t="s">
        <v>147</v>
      </c>
      <c r="B1288" t="s">
        <v>116</v>
      </c>
      <c r="C1288" t="s">
        <v>8344</v>
      </c>
      <c r="D1288">
        <v>0.8</v>
      </c>
      <c r="E1288" t="s">
        <v>549</v>
      </c>
      <c r="F1288" t="s">
        <v>0</v>
      </c>
      <c r="G1288" t="s">
        <v>0</v>
      </c>
      <c r="H1288" s="123" t="str">
        <f t="shared" si="11"/>
        <v>Mojave Basin , CA,Rich Burn</v>
      </c>
      <c r="I1288">
        <v>0.8</v>
      </c>
    </row>
    <row r="1289" spans="1:9">
      <c r="A1289" t="s">
        <v>147</v>
      </c>
      <c r="B1289" t="s">
        <v>116</v>
      </c>
      <c r="C1289" t="s">
        <v>8345</v>
      </c>
      <c r="D1289">
        <v>8760</v>
      </c>
      <c r="E1289" t="s">
        <v>549</v>
      </c>
      <c r="F1289" t="s">
        <v>656</v>
      </c>
      <c r="G1289" t="s">
        <v>2498</v>
      </c>
      <c r="H1289" s="123" t="str">
        <f t="shared" si="11"/>
        <v>Mojave Basin , CA,Hours of Operation (hours/engine)</v>
      </c>
      <c r="I1289">
        <v>8760</v>
      </c>
    </row>
    <row r="1290" spans="1:9">
      <c r="A1290" t="s">
        <v>147</v>
      </c>
      <c r="B1290" t="s">
        <v>116</v>
      </c>
      <c r="C1290" t="s">
        <v>8346</v>
      </c>
      <c r="D1290">
        <v>235.5</v>
      </c>
      <c r="E1290" t="s">
        <v>549</v>
      </c>
      <c r="F1290" t="s">
        <v>1</v>
      </c>
      <c r="G1290" t="s">
        <v>8347</v>
      </c>
      <c r="H1290" s="123" t="str">
        <f t="shared" si="11"/>
        <v>Mojave Basin , CA,Lean Burn - Rated Horsepower (hp/engine)</v>
      </c>
      <c r="I1290">
        <v>235.5</v>
      </c>
    </row>
    <row r="1291" spans="1:9">
      <c r="A1291" t="s">
        <v>147</v>
      </c>
      <c r="B1291" t="s">
        <v>116</v>
      </c>
      <c r="C1291" t="s">
        <v>8348</v>
      </c>
      <c r="D1291">
        <v>0.18236189999999999</v>
      </c>
      <c r="E1291" t="s">
        <v>549</v>
      </c>
      <c r="F1291" t="s">
        <v>1</v>
      </c>
      <c r="G1291" t="s">
        <v>8349</v>
      </c>
      <c r="H1291" s="123" t="str">
        <f t="shared" si="11"/>
        <v>Mojave Basin , CA,Lean Burn - Percent of Engines with Control</v>
      </c>
      <c r="I1291">
        <v>0.18236189999999999</v>
      </c>
    </row>
    <row r="1292" spans="1:9">
      <c r="A1292" t="s">
        <v>147</v>
      </c>
      <c r="B1292" t="s">
        <v>116</v>
      </c>
      <c r="C1292" t="s">
        <v>8350</v>
      </c>
      <c r="D1292">
        <v>0.73699999999999999</v>
      </c>
      <c r="E1292" t="s">
        <v>549</v>
      </c>
      <c r="F1292" t="s">
        <v>1</v>
      </c>
      <c r="G1292" t="s">
        <v>8350</v>
      </c>
      <c r="H1292" s="123" t="str">
        <f t="shared" si="11"/>
        <v>Mojave Basin , CA,Lean-burn Lateral Compressors Load Factor</v>
      </c>
      <c r="I1292">
        <v>0.73699999999999999</v>
      </c>
    </row>
    <row r="1293" spans="1:9">
      <c r="A1293" t="s">
        <v>147</v>
      </c>
      <c r="B1293" t="s">
        <v>116</v>
      </c>
      <c r="C1293" t="s">
        <v>8351</v>
      </c>
      <c r="D1293">
        <v>1</v>
      </c>
      <c r="E1293" t="s">
        <v>549</v>
      </c>
      <c r="F1293" t="s">
        <v>656</v>
      </c>
      <c r="G1293" t="s">
        <v>8351</v>
      </c>
      <c r="H1293" s="123" t="str">
        <f t="shared" si="11"/>
        <v>Mojave Basin , CA,Number of 4-Cycled Lateral Compressors</v>
      </c>
      <c r="I1293">
        <v>1</v>
      </c>
    </row>
    <row r="1294" spans="1:9">
      <c r="A1294" t="s">
        <v>147</v>
      </c>
      <c r="B1294" t="s">
        <v>116</v>
      </c>
      <c r="C1294" t="s">
        <v>8352</v>
      </c>
      <c r="D1294">
        <v>35.11</v>
      </c>
      <c r="E1294" t="s">
        <v>549</v>
      </c>
      <c r="F1294" t="s">
        <v>656</v>
      </c>
      <c r="G1294" t="s">
        <v>8353</v>
      </c>
      <c r="H1294" s="123" t="str">
        <f t="shared" si="11"/>
        <v>Mojave Basin , CA,CBM - Number of Well(s) per Engine</v>
      </c>
      <c r="I1294">
        <v>35.11</v>
      </c>
    </row>
    <row r="1295" spans="1:9">
      <c r="A1295" t="s">
        <v>147</v>
      </c>
      <c r="B1295" t="s">
        <v>116</v>
      </c>
      <c r="C1295" t="s">
        <v>8354</v>
      </c>
      <c r="D1295">
        <v>35.11</v>
      </c>
      <c r="E1295" t="s">
        <v>549</v>
      </c>
      <c r="F1295" t="s">
        <v>656</v>
      </c>
      <c r="G1295" t="s">
        <v>8355</v>
      </c>
      <c r="H1295" s="123" t="str">
        <f t="shared" si="11"/>
        <v>Mojave Basin , CA,Gas - Number of Well(s) per Engine</v>
      </c>
      <c r="I1295">
        <v>35.11</v>
      </c>
    </row>
    <row r="1296" spans="1:9">
      <c r="A1296" t="s">
        <v>147</v>
      </c>
      <c r="B1296" t="s">
        <v>116</v>
      </c>
      <c r="C1296" t="s">
        <v>8356</v>
      </c>
      <c r="D1296">
        <v>279.33330000000001</v>
      </c>
      <c r="E1296" t="s">
        <v>549</v>
      </c>
      <c r="F1296" t="s">
        <v>0</v>
      </c>
      <c r="G1296" t="s">
        <v>8357</v>
      </c>
      <c r="H1296" s="123" t="str">
        <f t="shared" si="11"/>
        <v>Mojave Basin , CA,Rich Burn - Rated Horsepower (hp/engine)</v>
      </c>
      <c r="I1296">
        <v>279.33330000000001</v>
      </c>
    </row>
    <row r="1297" spans="1:9">
      <c r="A1297" t="s">
        <v>147</v>
      </c>
      <c r="B1297" t="s">
        <v>116</v>
      </c>
      <c r="C1297" t="s">
        <v>8358</v>
      </c>
      <c r="D1297">
        <v>0.20295640000000001</v>
      </c>
      <c r="E1297" t="s">
        <v>549</v>
      </c>
      <c r="F1297" t="s">
        <v>0</v>
      </c>
      <c r="G1297" t="s">
        <v>8359</v>
      </c>
      <c r="H1297" s="123" t="str">
        <f t="shared" si="11"/>
        <v>Mojave Basin , CA,Rich Burn - Percent of Engines with Control</v>
      </c>
      <c r="I1297">
        <v>0.20295640000000001</v>
      </c>
    </row>
    <row r="1298" spans="1:9">
      <c r="A1298" t="s">
        <v>147</v>
      </c>
      <c r="B1298" t="s">
        <v>116</v>
      </c>
      <c r="C1298" t="s">
        <v>8360</v>
      </c>
      <c r="D1298">
        <v>0.98360000000000003</v>
      </c>
      <c r="E1298" t="s">
        <v>549</v>
      </c>
      <c r="F1298" t="s">
        <v>0</v>
      </c>
      <c r="G1298" t="s">
        <v>8360</v>
      </c>
      <c r="H1298" s="123" t="str">
        <f t="shared" si="11"/>
        <v>Mojave Basin , CA,Rich-burn Lateral Compressors Load Factor</v>
      </c>
      <c r="I1298">
        <v>0.98360000000000003</v>
      </c>
    </row>
    <row r="1299" spans="1:9">
      <c r="A1299" t="s">
        <v>176</v>
      </c>
      <c r="B1299" t="s">
        <v>118</v>
      </c>
      <c r="C1299" t="s">
        <v>8342</v>
      </c>
      <c r="D1299">
        <v>1</v>
      </c>
      <c r="E1299" t="s">
        <v>550</v>
      </c>
      <c r="F1299" t="s">
        <v>656</v>
      </c>
      <c r="G1299" t="s">
        <v>8342</v>
      </c>
      <c r="H1299" s="123" t="str">
        <f t="shared" si="11"/>
        <v>Montana Folded Belt , MT,Fraction of 50-499 HP  Lateral Compressor Engines</v>
      </c>
      <c r="I1299">
        <v>1</v>
      </c>
    </row>
    <row r="1300" spans="1:9">
      <c r="A1300" t="s">
        <v>176</v>
      </c>
      <c r="B1300" t="s">
        <v>118</v>
      </c>
      <c r="C1300" t="s">
        <v>8343</v>
      </c>
      <c r="D1300">
        <v>0.22855943333333339</v>
      </c>
      <c r="E1300" t="s">
        <v>550</v>
      </c>
      <c r="F1300" t="s">
        <v>1</v>
      </c>
      <c r="G1300" t="s">
        <v>1</v>
      </c>
      <c r="H1300" s="123" t="str">
        <f t="shared" si="11"/>
        <v>Montana Folded Belt , MT,Lean Burn</v>
      </c>
      <c r="I1300">
        <v>0.22855943333333339</v>
      </c>
    </row>
    <row r="1301" spans="1:9">
      <c r="A1301" t="s">
        <v>176</v>
      </c>
      <c r="B1301" t="s">
        <v>118</v>
      </c>
      <c r="C1301" t="s">
        <v>8344</v>
      </c>
      <c r="D1301">
        <v>0.77144056666666683</v>
      </c>
      <c r="E1301" t="s">
        <v>550</v>
      </c>
      <c r="F1301" t="s">
        <v>0</v>
      </c>
      <c r="G1301" t="s">
        <v>0</v>
      </c>
      <c r="H1301" s="123" t="str">
        <f t="shared" ref="H1301:H1364" si="12">E1301&amp;","&amp;G1301</f>
        <v>Montana Folded Belt , MT,Rich Burn</v>
      </c>
      <c r="I1301">
        <v>0.77144056666666683</v>
      </c>
    </row>
    <row r="1302" spans="1:9">
      <c r="A1302" t="s">
        <v>176</v>
      </c>
      <c r="B1302" t="s">
        <v>118</v>
      </c>
      <c r="C1302" t="s">
        <v>8345</v>
      </c>
      <c r="D1302">
        <v>8746.0391111111112</v>
      </c>
      <c r="E1302" t="s">
        <v>550</v>
      </c>
      <c r="F1302" t="s">
        <v>656</v>
      </c>
      <c r="G1302" t="s">
        <v>2498</v>
      </c>
      <c r="H1302" s="123" t="str">
        <f t="shared" si="12"/>
        <v>Montana Folded Belt , MT,Hours of Operation (hours/engine)</v>
      </c>
      <c r="I1302">
        <v>8746.0391111111112</v>
      </c>
    </row>
    <row r="1303" spans="1:9">
      <c r="A1303" t="s">
        <v>176</v>
      </c>
      <c r="B1303" t="s">
        <v>118</v>
      </c>
      <c r="C1303" t="s">
        <v>8346</v>
      </c>
      <c r="D1303">
        <v>257.89640555555553</v>
      </c>
      <c r="E1303" t="s">
        <v>550</v>
      </c>
      <c r="F1303" t="s">
        <v>1</v>
      </c>
      <c r="G1303" t="s">
        <v>8347</v>
      </c>
      <c r="H1303" s="123" t="str">
        <f t="shared" si="12"/>
        <v>Montana Folded Belt , MT,Lean Burn - Rated Horsepower (hp/engine)</v>
      </c>
      <c r="I1303">
        <v>257.89640555555553</v>
      </c>
    </row>
    <row r="1304" spans="1:9">
      <c r="A1304" t="s">
        <v>176</v>
      </c>
      <c r="B1304" t="s">
        <v>118</v>
      </c>
      <c r="C1304" t="s">
        <v>8348</v>
      </c>
      <c r="D1304">
        <v>0.17223068333333338</v>
      </c>
      <c r="E1304" t="s">
        <v>550</v>
      </c>
      <c r="F1304" t="s">
        <v>1</v>
      </c>
      <c r="G1304" t="s">
        <v>8349</v>
      </c>
      <c r="H1304" s="123" t="str">
        <f t="shared" si="12"/>
        <v>Montana Folded Belt , MT,Lean Burn - Percent of Engines with Control</v>
      </c>
      <c r="I1304">
        <v>0.17223068333333338</v>
      </c>
    </row>
    <row r="1305" spans="1:9">
      <c r="A1305" t="s">
        <v>176</v>
      </c>
      <c r="B1305" t="s">
        <v>118</v>
      </c>
      <c r="C1305" t="s">
        <v>8350</v>
      </c>
      <c r="D1305">
        <v>0.74218362777777769</v>
      </c>
      <c r="E1305" t="s">
        <v>550</v>
      </c>
      <c r="F1305" t="s">
        <v>1</v>
      </c>
      <c r="G1305" t="s">
        <v>8350</v>
      </c>
      <c r="H1305" s="123" t="str">
        <f t="shared" si="12"/>
        <v>Montana Folded Belt , MT,Lean-burn Lateral Compressors Load Factor</v>
      </c>
      <c r="I1305">
        <v>0.74218362777777769</v>
      </c>
    </row>
    <row r="1306" spans="1:9">
      <c r="A1306" t="s">
        <v>176</v>
      </c>
      <c r="B1306" t="s">
        <v>118</v>
      </c>
      <c r="C1306" t="s">
        <v>8351</v>
      </c>
      <c r="D1306">
        <v>1</v>
      </c>
      <c r="E1306" t="s">
        <v>550</v>
      </c>
      <c r="F1306" t="s">
        <v>656</v>
      </c>
      <c r="G1306" t="s">
        <v>8351</v>
      </c>
      <c r="H1306" s="123" t="str">
        <f t="shared" si="12"/>
        <v>Montana Folded Belt , MT,Number of 4-Cycled Lateral Compressors</v>
      </c>
      <c r="I1306">
        <v>1</v>
      </c>
    </row>
    <row r="1307" spans="1:9">
      <c r="A1307" t="s">
        <v>176</v>
      </c>
      <c r="B1307" t="s">
        <v>118</v>
      </c>
      <c r="C1307" t="s">
        <v>8352</v>
      </c>
      <c r="D1307">
        <v>41.64884444444445</v>
      </c>
      <c r="E1307" t="s">
        <v>550</v>
      </c>
      <c r="F1307" t="s">
        <v>656</v>
      </c>
      <c r="G1307" t="s">
        <v>8353</v>
      </c>
      <c r="H1307" s="123" t="str">
        <f t="shared" si="12"/>
        <v>Montana Folded Belt , MT,CBM - Number of Well(s) per Engine</v>
      </c>
      <c r="I1307">
        <v>41.64884444444445</v>
      </c>
    </row>
    <row r="1308" spans="1:9">
      <c r="A1308" t="s">
        <v>176</v>
      </c>
      <c r="B1308" t="s">
        <v>118</v>
      </c>
      <c r="C1308" t="s">
        <v>8354</v>
      </c>
      <c r="D1308">
        <v>41.64884444444445</v>
      </c>
      <c r="E1308" t="s">
        <v>550</v>
      </c>
      <c r="F1308" t="s">
        <v>656</v>
      </c>
      <c r="G1308" t="s">
        <v>8355</v>
      </c>
      <c r="H1308" s="123" t="str">
        <f t="shared" si="12"/>
        <v>Montana Folded Belt , MT,Gas - Number of Well(s) per Engine</v>
      </c>
      <c r="I1308">
        <v>41.64884444444445</v>
      </c>
    </row>
    <row r="1309" spans="1:9">
      <c r="A1309" t="s">
        <v>176</v>
      </c>
      <c r="B1309" t="s">
        <v>118</v>
      </c>
      <c r="C1309" t="s">
        <v>8356</v>
      </c>
      <c r="D1309">
        <v>278.13701111111124</v>
      </c>
      <c r="E1309" t="s">
        <v>550</v>
      </c>
      <c r="F1309" t="s">
        <v>0</v>
      </c>
      <c r="G1309" t="s">
        <v>8357</v>
      </c>
      <c r="H1309" s="123" t="str">
        <f t="shared" si="12"/>
        <v>Montana Folded Belt , MT,Rich Burn - Rated Horsepower (hp/engine)</v>
      </c>
      <c r="I1309">
        <v>278.13701111111124</v>
      </c>
    </row>
    <row r="1310" spans="1:9">
      <c r="A1310" t="s">
        <v>176</v>
      </c>
      <c r="B1310" t="s">
        <v>118</v>
      </c>
      <c r="C1310" t="s">
        <v>8358</v>
      </c>
      <c r="D1310">
        <v>0.19168104444444448</v>
      </c>
      <c r="E1310" t="s">
        <v>550</v>
      </c>
      <c r="F1310" t="s">
        <v>0</v>
      </c>
      <c r="G1310" t="s">
        <v>8359</v>
      </c>
      <c r="H1310" s="123" t="str">
        <f t="shared" si="12"/>
        <v>Montana Folded Belt , MT,Rich Burn - Percent of Engines with Control</v>
      </c>
      <c r="I1310">
        <v>0.19168104444444448</v>
      </c>
    </row>
    <row r="1311" spans="1:9">
      <c r="A1311" t="s">
        <v>176</v>
      </c>
      <c r="B1311" t="s">
        <v>118</v>
      </c>
      <c r="C1311" t="s">
        <v>8360</v>
      </c>
      <c r="D1311">
        <v>0.97508362777777735</v>
      </c>
      <c r="E1311" t="s">
        <v>550</v>
      </c>
      <c r="F1311" t="s">
        <v>0</v>
      </c>
      <c r="G1311" t="s">
        <v>8360</v>
      </c>
      <c r="H1311" s="123" t="str">
        <f t="shared" si="12"/>
        <v>Montana Folded Belt , MT,Rich-burn Lateral Compressors Load Factor</v>
      </c>
      <c r="I1311">
        <v>0.97508362777777735</v>
      </c>
    </row>
    <row r="1312" spans="1:9">
      <c r="A1312" t="s">
        <v>193</v>
      </c>
      <c r="B1312" t="s">
        <v>125</v>
      </c>
      <c r="C1312" t="s">
        <v>8342</v>
      </c>
      <c r="D1312">
        <v>1</v>
      </c>
      <c r="E1312" t="s">
        <v>551</v>
      </c>
      <c r="F1312" t="s">
        <v>656</v>
      </c>
      <c r="G1312" t="s">
        <v>8342</v>
      </c>
      <c r="H1312" s="123" t="str">
        <f t="shared" si="12"/>
        <v>N. Cascades-Okanagan Prov , WA,Fraction of 50-499 HP  Lateral Compressor Engines</v>
      </c>
      <c r="I1312">
        <v>1</v>
      </c>
    </row>
    <row r="1313" spans="1:9">
      <c r="A1313" t="s">
        <v>193</v>
      </c>
      <c r="B1313" t="s">
        <v>125</v>
      </c>
      <c r="C1313" t="s">
        <v>8343</v>
      </c>
      <c r="D1313">
        <v>0.19999999999999998</v>
      </c>
      <c r="E1313" t="s">
        <v>551</v>
      </c>
      <c r="F1313" t="s">
        <v>1</v>
      </c>
      <c r="G1313" t="s">
        <v>1</v>
      </c>
      <c r="H1313" s="123" t="str">
        <f t="shared" si="12"/>
        <v>N. Cascades-Okanagan Prov , WA,Lean Burn</v>
      </c>
      <c r="I1313">
        <v>0.19999999999999998</v>
      </c>
    </row>
    <row r="1314" spans="1:9">
      <c r="A1314" t="s">
        <v>193</v>
      </c>
      <c r="B1314" t="s">
        <v>125</v>
      </c>
      <c r="C1314" t="s">
        <v>8344</v>
      </c>
      <c r="D1314">
        <v>0.79999999999999993</v>
      </c>
      <c r="E1314" t="s">
        <v>551</v>
      </c>
      <c r="F1314" t="s">
        <v>0</v>
      </c>
      <c r="G1314" t="s">
        <v>0</v>
      </c>
      <c r="H1314" s="123" t="str">
        <f t="shared" si="12"/>
        <v>N. Cascades-Okanagan Prov , WA,Rich Burn</v>
      </c>
      <c r="I1314">
        <v>0.79999999999999993</v>
      </c>
    </row>
    <row r="1315" spans="1:9">
      <c r="A1315" t="s">
        <v>193</v>
      </c>
      <c r="B1315" t="s">
        <v>125</v>
      </c>
      <c r="C1315" t="s">
        <v>8345</v>
      </c>
      <c r="D1315">
        <v>8760</v>
      </c>
      <c r="E1315" t="s">
        <v>551</v>
      </c>
      <c r="F1315" t="s">
        <v>656</v>
      </c>
      <c r="G1315" t="s">
        <v>2498</v>
      </c>
      <c r="H1315" s="123" t="str">
        <f t="shared" si="12"/>
        <v>N. Cascades-Okanagan Prov , WA,Hours of Operation (hours/engine)</v>
      </c>
      <c r="I1315">
        <v>8760</v>
      </c>
    </row>
    <row r="1316" spans="1:9">
      <c r="A1316" t="s">
        <v>193</v>
      </c>
      <c r="B1316" t="s">
        <v>125</v>
      </c>
      <c r="C1316" t="s">
        <v>8346</v>
      </c>
      <c r="D1316">
        <v>235.5</v>
      </c>
      <c r="E1316" t="s">
        <v>551</v>
      </c>
      <c r="F1316" t="s">
        <v>1</v>
      </c>
      <c r="G1316" t="s">
        <v>8347</v>
      </c>
      <c r="H1316" s="123" t="str">
        <f t="shared" si="12"/>
        <v>N. Cascades-Okanagan Prov , WA,Lean Burn - Rated Horsepower (hp/engine)</v>
      </c>
      <c r="I1316">
        <v>235.5</v>
      </c>
    </row>
    <row r="1317" spans="1:9">
      <c r="A1317" t="s">
        <v>193</v>
      </c>
      <c r="B1317" t="s">
        <v>125</v>
      </c>
      <c r="C1317" t="s">
        <v>8348</v>
      </c>
      <c r="D1317">
        <v>0.18236190000000002</v>
      </c>
      <c r="E1317" t="s">
        <v>551</v>
      </c>
      <c r="F1317" t="s">
        <v>1</v>
      </c>
      <c r="G1317" t="s">
        <v>8349</v>
      </c>
      <c r="H1317" s="123" t="str">
        <f t="shared" si="12"/>
        <v>N. Cascades-Okanagan Prov , WA,Lean Burn - Percent of Engines with Control</v>
      </c>
      <c r="I1317">
        <v>0.18236190000000002</v>
      </c>
    </row>
    <row r="1318" spans="1:9">
      <c r="A1318" t="s">
        <v>193</v>
      </c>
      <c r="B1318" t="s">
        <v>125</v>
      </c>
      <c r="C1318" t="s">
        <v>8350</v>
      </c>
      <c r="D1318">
        <v>0.73699999999999999</v>
      </c>
      <c r="E1318" t="s">
        <v>551</v>
      </c>
      <c r="F1318" t="s">
        <v>1</v>
      </c>
      <c r="G1318" t="s">
        <v>8350</v>
      </c>
      <c r="H1318" s="123" t="str">
        <f t="shared" si="12"/>
        <v>N. Cascades-Okanagan Prov , WA,Lean-burn Lateral Compressors Load Factor</v>
      </c>
      <c r="I1318">
        <v>0.73699999999999999</v>
      </c>
    </row>
    <row r="1319" spans="1:9">
      <c r="A1319" t="s">
        <v>193</v>
      </c>
      <c r="B1319" t="s">
        <v>125</v>
      </c>
      <c r="C1319" t="s">
        <v>8351</v>
      </c>
      <c r="D1319">
        <v>1</v>
      </c>
      <c r="E1319" t="s">
        <v>551</v>
      </c>
      <c r="F1319" t="s">
        <v>656</v>
      </c>
      <c r="G1319" t="s">
        <v>8351</v>
      </c>
      <c r="H1319" s="123" t="str">
        <f t="shared" si="12"/>
        <v>N. Cascades-Okanagan Prov , WA,Number of 4-Cycled Lateral Compressors</v>
      </c>
      <c r="I1319">
        <v>1</v>
      </c>
    </row>
    <row r="1320" spans="1:9">
      <c r="A1320" t="s">
        <v>193</v>
      </c>
      <c r="B1320" t="s">
        <v>125</v>
      </c>
      <c r="C1320" t="s">
        <v>8352</v>
      </c>
      <c r="D1320">
        <v>35.110000000000007</v>
      </c>
      <c r="E1320" t="s">
        <v>551</v>
      </c>
      <c r="F1320" t="s">
        <v>656</v>
      </c>
      <c r="G1320" t="s">
        <v>8353</v>
      </c>
      <c r="H1320" s="123" t="str">
        <f t="shared" si="12"/>
        <v>N. Cascades-Okanagan Prov , WA,CBM - Number of Well(s) per Engine</v>
      </c>
      <c r="I1320">
        <v>35.110000000000007</v>
      </c>
    </row>
    <row r="1321" spans="1:9">
      <c r="A1321" t="s">
        <v>193</v>
      </c>
      <c r="B1321" t="s">
        <v>125</v>
      </c>
      <c r="C1321" t="s">
        <v>8354</v>
      </c>
      <c r="D1321">
        <v>35.110000000000007</v>
      </c>
      <c r="E1321" t="s">
        <v>551</v>
      </c>
      <c r="F1321" t="s">
        <v>656</v>
      </c>
      <c r="G1321" t="s">
        <v>8355</v>
      </c>
      <c r="H1321" s="123" t="str">
        <f t="shared" si="12"/>
        <v>N. Cascades-Okanagan Prov , WA,Gas - Number of Well(s) per Engine</v>
      </c>
      <c r="I1321">
        <v>35.110000000000007</v>
      </c>
    </row>
    <row r="1322" spans="1:9">
      <c r="A1322" t="s">
        <v>193</v>
      </c>
      <c r="B1322" t="s">
        <v>125</v>
      </c>
      <c r="C1322" t="s">
        <v>8356</v>
      </c>
      <c r="D1322">
        <v>279.33330000000001</v>
      </c>
      <c r="E1322" t="s">
        <v>551</v>
      </c>
      <c r="F1322" t="s">
        <v>0</v>
      </c>
      <c r="G1322" t="s">
        <v>8357</v>
      </c>
      <c r="H1322" s="123" t="str">
        <f t="shared" si="12"/>
        <v>N. Cascades-Okanagan Prov , WA,Rich Burn - Rated Horsepower (hp/engine)</v>
      </c>
      <c r="I1322">
        <v>279.33330000000001</v>
      </c>
    </row>
    <row r="1323" spans="1:9">
      <c r="A1323" t="s">
        <v>193</v>
      </c>
      <c r="B1323" t="s">
        <v>125</v>
      </c>
      <c r="C1323" t="s">
        <v>8358</v>
      </c>
      <c r="D1323">
        <v>0.20295639999999998</v>
      </c>
      <c r="E1323" t="s">
        <v>551</v>
      </c>
      <c r="F1323" t="s">
        <v>0</v>
      </c>
      <c r="G1323" t="s">
        <v>8359</v>
      </c>
      <c r="H1323" s="123" t="str">
        <f t="shared" si="12"/>
        <v>N. Cascades-Okanagan Prov , WA,Rich Burn - Percent of Engines with Control</v>
      </c>
      <c r="I1323">
        <v>0.20295639999999998</v>
      </c>
    </row>
    <row r="1324" spans="1:9">
      <c r="A1324" t="s">
        <v>193</v>
      </c>
      <c r="B1324" t="s">
        <v>125</v>
      </c>
      <c r="C1324" t="s">
        <v>8360</v>
      </c>
      <c r="D1324">
        <v>0.98360000000000003</v>
      </c>
      <c r="E1324" t="s">
        <v>551</v>
      </c>
      <c r="F1324" t="s">
        <v>0</v>
      </c>
      <c r="G1324" t="s">
        <v>8360</v>
      </c>
      <c r="H1324" s="123" t="str">
        <f t="shared" si="12"/>
        <v>N. Cascades-Okanagan Prov , WA,Rich-burn Lateral Compressors Load Factor</v>
      </c>
      <c r="I1324">
        <v>0.98360000000000003</v>
      </c>
    </row>
    <row r="1325" spans="1:9">
      <c r="A1325" t="s">
        <v>162</v>
      </c>
      <c r="B1325" t="s">
        <v>81</v>
      </c>
      <c r="C1325" t="s">
        <v>8342</v>
      </c>
      <c r="D1325">
        <v>1</v>
      </c>
      <c r="E1325" t="s">
        <v>552</v>
      </c>
      <c r="F1325" t="s">
        <v>656</v>
      </c>
      <c r="G1325" t="s">
        <v>8342</v>
      </c>
      <c r="H1325" s="123" t="str">
        <f t="shared" si="12"/>
        <v>North Park Basin , CO,Fraction of 50-499 HP  Lateral Compressor Engines</v>
      </c>
      <c r="I1325">
        <v>1</v>
      </c>
    </row>
    <row r="1326" spans="1:9">
      <c r="A1326" t="s">
        <v>162</v>
      </c>
      <c r="B1326" t="s">
        <v>81</v>
      </c>
      <c r="C1326" t="s">
        <v>8343</v>
      </c>
      <c r="D1326">
        <v>0.2</v>
      </c>
      <c r="E1326" t="s">
        <v>552</v>
      </c>
      <c r="F1326" t="s">
        <v>1</v>
      </c>
      <c r="G1326" t="s">
        <v>1</v>
      </c>
      <c r="H1326" s="123" t="str">
        <f t="shared" si="12"/>
        <v>North Park Basin , CO,Lean Burn</v>
      </c>
      <c r="I1326">
        <v>0.2</v>
      </c>
    </row>
    <row r="1327" spans="1:9">
      <c r="A1327" t="s">
        <v>162</v>
      </c>
      <c r="B1327" t="s">
        <v>81</v>
      </c>
      <c r="C1327" t="s">
        <v>8344</v>
      </c>
      <c r="D1327">
        <v>0.8</v>
      </c>
      <c r="E1327" t="s">
        <v>552</v>
      </c>
      <c r="F1327" t="s">
        <v>0</v>
      </c>
      <c r="G1327" t="s">
        <v>0</v>
      </c>
      <c r="H1327" s="123" t="str">
        <f t="shared" si="12"/>
        <v>North Park Basin , CO,Rich Burn</v>
      </c>
      <c r="I1327">
        <v>0.8</v>
      </c>
    </row>
    <row r="1328" spans="1:9">
      <c r="A1328" t="s">
        <v>162</v>
      </c>
      <c r="B1328" t="s">
        <v>81</v>
      </c>
      <c r="C1328" t="s">
        <v>8345</v>
      </c>
      <c r="D1328">
        <v>8760</v>
      </c>
      <c r="E1328" t="s">
        <v>552</v>
      </c>
      <c r="F1328" t="s">
        <v>656</v>
      </c>
      <c r="G1328" t="s">
        <v>2498</v>
      </c>
      <c r="H1328" s="123" t="str">
        <f t="shared" si="12"/>
        <v>North Park Basin , CO,Hours of Operation (hours/engine)</v>
      </c>
      <c r="I1328">
        <v>8760</v>
      </c>
    </row>
    <row r="1329" spans="1:9">
      <c r="A1329" t="s">
        <v>162</v>
      </c>
      <c r="B1329" t="s">
        <v>81</v>
      </c>
      <c r="C1329" t="s">
        <v>8346</v>
      </c>
      <c r="D1329">
        <v>235.5</v>
      </c>
      <c r="E1329" t="s">
        <v>552</v>
      </c>
      <c r="F1329" t="s">
        <v>1</v>
      </c>
      <c r="G1329" t="s">
        <v>8347</v>
      </c>
      <c r="H1329" s="123" t="str">
        <f t="shared" si="12"/>
        <v>North Park Basin , CO,Lean Burn - Rated Horsepower (hp/engine)</v>
      </c>
      <c r="I1329">
        <v>235.5</v>
      </c>
    </row>
    <row r="1330" spans="1:9">
      <c r="A1330" t="s">
        <v>162</v>
      </c>
      <c r="B1330" t="s">
        <v>81</v>
      </c>
      <c r="C1330" t="s">
        <v>8348</v>
      </c>
      <c r="D1330">
        <v>0.18236189999999999</v>
      </c>
      <c r="E1330" t="s">
        <v>552</v>
      </c>
      <c r="F1330" t="s">
        <v>1</v>
      </c>
      <c r="G1330" t="s">
        <v>8349</v>
      </c>
      <c r="H1330" s="123" t="str">
        <f t="shared" si="12"/>
        <v>North Park Basin , CO,Lean Burn - Percent of Engines with Control</v>
      </c>
      <c r="I1330">
        <v>0.18236189999999999</v>
      </c>
    </row>
    <row r="1331" spans="1:9">
      <c r="A1331" t="s">
        <v>162</v>
      </c>
      <c r="B1331" t="s">
        <v>81</v>
      </c>
      <c r="C1331" t="s">
        <v>8350</v>
      </c>
      <c r="D1331">
        <v>0.73699999999999999</v>
      </c>
      <c r="E1331" t="s">
        <v>552</v>
      </c>
      <c r="F1331" t="s">
        <v>1</v>
      </c>
      <c r="G1331" t="s">
        <v>8350</v>
      </c>
      <c r="H1331" s="123" t="str">
        <f t="shared" si="12"/>
        <v>North Park Basin , CO,Lean-burn Lateral Compressors Load Factor</v>
      </c>
      <c r="I1331">
        <v>0.73699999999999999</v>
      </c>
    </row>
    <row r="1332" spans="1:9">
      <c r="A1332" t="s">
        <v>162</v>
      </c>
      <c r="B1332" t="s">
        <v>81</v>
      </c>
      <c r="C1332" t="s">
        <v>8351</v>
      </c>
      <c r="D1332">
        <v>1</v>
      </c>
      <c r="E1332" t="s">
        <v>552</v>
      </c>
      <c r="F1332" t="s">
        <v>656</v>
      </c>
      <c r="G1332" t="s">
        <v>8351</v>
      </c>
      <c r="H1332" s="123" t="str">
        <f t="shared" si="12"/>
        <v>North Park Basin , CO,Number of 4-Cycled Lateral Compressors</v>
      </c>
      <c r="I1332">
        <v>1</v>
      </c>
    </row>
    <row r="1333" spans="1:9">
      <c r="A1333" t="s">
        <v>162</v>
      </c>
      <c r="B1333" t="s">
        <v>81</v>
      </c>
      <c r="C1333" t="s">
        <v>8352</v>
      </c>
      <c r="D1333">
        <v>35.11</v>
      </c>
      <c r="E1333" t="s">
        <v>552</v>
      </c>
      <c r="F1333" t="s">
        <v>656</v>
      </c>
      <c r="G1333" t="s">
        <v>8353</v>
      </c>
      <c r="H1333" s="123" t="str">
        <f t="shared" si="12"/>
        <v>North Park Basin , CO,CBM - Number of Well(s) per Engine</v>
      </c>
      <c r="I1333">
        <v>35.11</v>
      </c>
    </row>
    <row r="1334" spans="1:9">
      <c r="A1334" t="s">
        <v>162</v>
      </c>
      <c r="B1334" t="s">
        <v>81</v>
      </c>
      <c r="C1334" t="s">
        <v>8354</v>
      </c>
      <c r="D1334">
        <v>35.11</v>
      </c>
      <c r="E1334" t="s">
        <v>552</v>
      </c>
      <c r="F1334" t="s">
        <v>656</v>
      </c>
      <c r="G1334" t="s">
        <v>8355</v>
      </c>
      <c r="H1334" s="123" t="str">
        <f t="shared" si="12"/>
        <v>North Park Basin , CO,Gas - Number of Well(s) per Engine</v>
      </c>
      <c r="I1334">
        <v>35.11</v>
      </c>
    </row>
    <row r="1335" spans="1:9">
      <c r="A1335" t="s">
        <v>162</v>
      </c>
      <c r="B1335" t="s">
        <v>81</v>
      </c>
      <c r="C1335" t="s">
        <v>8356</v>
      </c>
      <c r="D1335">
        <v>279.33330000000001</v>
      </c>
      <c r="E1335" t="s">
        <v>552</v>
      </c>
      <c r="F1335" t="s">
        <v>0</v>
      </c>
      <c r="G1335" t="s">
        <v>8357</v>
      </c>
      <c r="H1335" s="123" t="str">
        <f t="shared" si="12"/>
        <v>North Park Basin , CO,Rich Burn - Rated Horsepower (hp/engine)</v>
      </c>
      <c r="I1335">
        <v>279.33330000000001</v>
      </c>
    </row>
    <row r="1336" spans="1:9">
      <c r="A1336" t="s">
        <v>162</v>
      </c>
      <c r="B1336" t="s">
        <v>81</v>
      </c>
      <c r="C1336" t="s">
        <v>8358</v>
      </c>
      <c r="D1336">
        <v>0.20295640000000001</v>
      </c>
      <c r="E1336" t="s">
        <v>552</v>
      </c>
      <c r="F1336" t="s">
        <v>0</v>
      </c>
      <c r="G1336" t="s">
        <v>8359</v>
      </c>
      <c r="H1336" s="123" t="str">
        <f t="shared" si="12"/>
        <v>North Park Basin , CO,Rich Burn - Percent of Engines with Control</v>
      </c>
      <c r="I1336">
        <v>0.20295640000000001</v>
      </c>
    </row>
    <row r="1337" spans="1:9">
      <c r="A1337" t="s">
        <v>162</v>
      </c>
      <c r="B1337" t="s">
        <v>81</v>
      </c>
      <c r="C1337" t="s">
        <v>8360</v>
      </c>
      <c r="D1337">
        <v>0.98360000000000003</v>
      </c>
      <c r="E1337" t="s">
        <v>552</v>
      </c>
      <c r="F1337" t="s">
        <v>0</v>
      </c>
      <c r="G1337" t="s">
        <v>8360</v>
      </c>
      <c r="H1337" s="123" t="str">
        <f t="shared" si="12"/>
        <v>North Park Basin , CO,Rich-burn Lateral Compressors Load Factor</v>
      </c>
      <c r="I1337">
        <v>0.98360000000000003</v>
      </c>
    </row>
    <row r="1338" spans="1:9">
      <c r="A1338" t="s">
        <v>177</v>
      </c>
      <c r="B1338" t="s">
        <v>118</v>
      </c>
      <c r="C1338" t="s">
        <v>8342</v>
      </c>
      <c r="D1338">
        <v>1</v>
      </c>
      <c r="E1338" t="s">
        <v>553</v>
      </c>
      <c r="F1338" t="s">
        <v>656</v>
      </c>
      <c r="G1338" t="s">
        <v>8342</v>
      </c>
      <c r="H1338" s="123" t="str">
        <f t="shared" si="12"/>
        <v>North Western Overthrust , MT,Fraction of 50-499 HP  Lateral Compressor Engines</v>
      </c>
      <c r="I1338">
        <v>1</v>
      </c>
    </row>
    <row r="1339" spans="1:9">
      <c r="A1339" t="s">
        <v>177</v>
      </c>
      <c r="B1339" t="s">
        <v>118</v>
      </c>
      <c r="C1339" t="s">
        <v>8343</v>
      </c>
      <c r="D1339">
        <v>0.2</v>
      </c>
      <c r="E1339" t="s">
        <v>553</v>
      </c>
      <c r="F1339" t="s">
        <v>1</v>
      </c>
      <c r="G1339" t="s">
        <v>1</v>
      </c>
      <c r="H1339" s="123" t="str">
        <f t="shared" si="12"/>
        <v>North Western Overthrust , MT,Lean Burn</v>
      </c>
      <c r="I1339">
        <v>0.2</v>
      </c>
    </row>
    <row r="1340" spans="1:9">
      <c r="A1340" t="s">
        <v>177</v>
      </c>
      <c r="B1340" t="s">
        <v>118</v>
      </c>
      <c r="C1340" t="s">
        <v>8344</v>
      </c>
      <c r="D1340">
        <v>0.8</v>
      </c>
      <c r="E1340" t="s">
        <v>553</v>
      </c>
      <c r="F1340" t="s">
        <v>0</v>
      </c>
      <c r="G1340" t="s">
        <v>0</v>
      </c>
      <c r="H1340" s="123" t="str">
        <f t="shared" si="12"/>
        <v>North Western Overthrust , MT,Rich Burn</v>
      </c>
      <c r="I1340">
        <v>0.8</v>
      </c>
    </row>
    <row r="1341" spans="1:9">
      <c r="A1341" t="s">
        <v>177</v>
      </c>
      <c r="B1341" t="s">
        <v>118</v>
      </c>
      <c r="C1341" t="s">
        <v>8345</v>
      </c>
      <c r="D1341">
        <v>8760</v>
      </c>
      <c r="E1341" t="s">
        <v>553</v>
      </c>
      <c r="F1341" t="s">
        <v>656</v>
      </c>
      <c r="G1341" t="s">
        <v>2498</v>
      </c>
      <c r="H1341" s="123" t="str">
        <f t="shared" si="12"/>
        <v>North Western Overthrust , MT,Hours of Operation (hours/engine)</v>
      </c>
      <c r="I1341">
        <v>8760</v>
      </c>
    </row>
    <row r="1342" spans="1:9">
      <c r="A1342" t="s">
        <v>177</v>
      </c>
      <c r="B1342" t="s">
        <v>118</v>
      </c>
      <c r="C1342" t="s">
        <v>8346</v>
      </c>
      <c r="D1342">
        <v>235.5</v>
      </c>
      <c r="E1342" t="s">
        <v>553</v>
      </c>
      <c r="F1342" t="s">
        <v>1</v>
      </c>
      <c r="G1342" t="s">
        <v>8347</v>
      </c>
      <c r="H1342" s="123" t="str">
        <f t="shared" si="12"/>
        <v>North Western Overthrust , MT,Lean Burn - Rated Horsepower (hp/engine)</v>
      </c>
      <c r="I1342">
        <v>235.5</v>
      </c>
    </row>
    <row r="1343" spans="1:9">
      <c r="A1343" t="s">
        <v>177</v>
      </c>
      <c r="B1343" t="s">
        <v>118</v>
      </c>
      <c r="C1343" t="s">
        <v>8348</v>
      </c>
      <c r="D1343">
        <v>0.18236189999999999</v>
      </c>
      <c r="E1343" t="s">
        <v>553</v>
      </c>
      <c r="F1343" t="s">
        <v>1</v>
      </c>
      <c r="G1343" t="s">
        <v>8349</v>
      </c>
      <c r="H1343" s="123" t="str">
        <f t="shared" si="12"/>
        <v>North Western Overthrust , MT,Lean Burn - Percent of Engines with Control</v>
      </c>
      <c r="I1343">
        <v>0.18236189999999999</v>
      </c>
    </row>
    <row r="1344" spans="1:9">
      <c r="A1344" t="s">
        <v>177</v>
      </c>
      <c r="B1344" t="s">
        <v>118</v>
      </c>
      <c r="C1344" t="s">
        <v>8350</v>
      </c>
      <c r="D1344">
        <v>0.73699999999999999</v>
      </c>
      <c r="E1344" t="s">
        <v>553</v>
      </c>
      <c r="F1344" t="s">
        <v>1</v>
      </c>
      <c r="G1344" t="s">
        <v>8350</v>
      </c>
      <c r="H1344" s="123" t="str">
        <f t="shared" si="12"/>
        <v>North Western Overthrust , MT,Lean-burn Lateral Compressors Load Factor</v>
      </c>
      <c r="I1344">
        <v>0.73699999999999999</v>
      </c>
    </row>
    <row r="1345" spans="1:9">
      <c r="A1345" t="s">
        <v>177</v>
      </c>
      <c r="B1345" t="s">
        <v>118</v>
      </c>
      <c r="C1345" t="s">
        <v>8351</v>
      </c>
      <c r="D1345">
        <v>1</v>
      </c>
      <c r="E1345" t="s">
        <v>553</v>
      </c>
      <c r="F1345" t="s">
        <v>656</v>
      </c>
      <c r="G1345" t="s">
        <v>8351</v>
      </c>
      <c r="H1345" s="123" t="str">
        <f t="shared" si="12"/>
        <v>North Western Overthrust , MT,Number of 4-Cycled Lateral Compressors</v>
      </c>
      <c r="I1345">
        <v>1</v>
      </c>
    </row>
    <row r="1346" spans="1:9">
      <c r="A1346" t="s">
        <v>177</v>
      </c>
      <c r="B1346" t="s">
        <v>118</v>
      </c>
      <c r="C1346" t="s">
        <v>8352</v>
      </c>
      <c r="D1346">
        <v>35.11</v>
      </c>
      <c r="E1346" t="s">
        <v>553</v>
      </c>
      <c r="F1346" t="s">
        <v>656</v>
      </c>
      <c r="G1346" t="s">
        <v>8353</v>
      </c>
      <c r="H1346" s="123" t="str">
        <f t="shared" si="12"/>
        <v>North Western Overthrust , MT,CBM - Number of Well(s) per Engine</v>
      </c>
      <c r="I1346">
        <v>35.11</v>
      </c>
    </row>
    <row r="1347" spans="1:9">
      <c r="A1347" t="s">
        <v>177</v>
      </c>
      <c r="B1347" t="s">
        <v>118</v>
      </c>
      <c r="C1347" t="s">
        <v>8354</v>
      </c>
      <c r="D1347">
        <v>35.11</v>
      </c>
      <c r="E1347" t="s">
        <v>553</v>
      </c>
      <c r="F1347" t="s">
        <v>656</v>
      </c>
      <c r="G1347" t="s">
        <v>8355</v>
      </c>
      <c r="H1347" s="123" t="str">
        <f t="shared" si="12"/>
        <v>North Western Overthrust , MT,Gas - Number of Well(s) per Engine</v>
      </c>
      <c r="I1347">
        <v>35.11</v>
      </c>
    </row>
    <row r="1348" spans="1:9">
      <c r="A1348" t="s">
        <v>177</v>
      </c>
      <c r="B1348" t="s">
        <v>118</v>
      </c>
      <c r="C1348" t="s">
        <v>8356</v>
      </c>
      <c r="D1348">
        <v>279.33330000000001</v>
      </c>
      <c r="E1348" t="s">
        <v>553</v>
      </c>
      <c r="F1348" t="s">
        <v>0</v>
      </c>
      <c r="G1348" t="s">
        <v>8357</v>
      </c>
      <c r="H1348" s="123" t="str">
        <f t="shared" si="12"/>
        <v>North Western Overthrust , MT,Rich Burn - Rated Horsepower (hp/engine)</v>
      </c>
      <c r="I1348">
        <v>279.33330000000001</v>
      </c>
    </row>
    <row r="1349" spans="1:9">
      <c r="A1349" t="s">
        <v>177</v>
      </c>
      <c r="B1349" t="s">
        <v>118</v>
      </c>
      <c r="C1349" t="s">
        <v>8358</v>
      </c>
      <c r="D1349">
        <v>0.20295640000000001</v>
      </c>
      <c r="E1349" t="s">
        <v>553</v>
      </c>
      <c r="F1349" t="s">
        <v>0</v>
      </c>
      <c r="G1349" t="s">
        <v>8359</v>
      </c>
      <c r="H1349" s="123" t="str">
        <f t="shared" si="12"/>
        <v>North Western Overthrust , MT,Rich Burn - Percent of Engines with Control</v>
      </c>
      <c r="I1349">
        <v>0.20295640000000001</v>
      </c>
    </row>
    <row r="1350" spans="1:9">
      <c r="A1350" t="s">
        <v>177</v>
      </c>
      <c r="B1350" t="s">
        <v>118</v>
      </c>
      <c r="C1350" t="s">
        <v>8360</v>
      </c>
      <c r="D1350">
        <v>0.98360000000000003</v>
      </c>
      <c r="E1350" t="s">
        <v>553</v>
      </c>
      <c r="F1350" t="s">
        <v>0</v>
      </c>
      <c r="G1350" t="s">
        <v>8360</v>
      </c>
      <c r="H1350" s="123" t="str">
        <f t="shared" si="12"/>
        <v>North Western Overthrust , MT,Rich-burn Lateral Compressors Load Factor</v>
      </c>
      <c r="I1350">
        <v>0.98360000000000003</v>
      </c>
    </row>
    <row r="1351" spans="1:9">
      <c r="A1351" t="s">
        <v>148</v>
      </c>
      <c r="B1351" t="s">
        <v>116</v>
      </c>
      <c r="C1351" t="s">
        <v>8342</v>
      </c>
      <c r="D1351">
        <v>1</v>
      </c>
      <c r="E1351" t="s">
        <v>554</v>
      </c>
      <c r="F1351" t="s">
        <v>656</v>
      </c>
      <c r="G1351" t="s">
        <v>8342</v>
      </c>
      <c r="H1351" s="123" t="str">
        <f t="shared" si="12"/>
        <v>Northern Coast Range Prov , CA,Fraction of 50-499 HP  Lateral Compressor Engines</v>
      </c>
      <c r="I1351">
        <v>1</v>
      </c>
    </row>
    <row r="1352" spans="1:9">
      <c r="A1352" t="s">
        <v>148</v>
      </c>
      <c r="B1352" t="s">
        <v>116</v>
      </c>
      <c r="C1352" t="s">
        <v>8343</v>
      </c>
      <c r="D1352">
        <v>0.19999999999999998</v>
      </c>
      <c r="E1352" t="s">
        <v>554</v>
      </c>
      <c r="F1352" t="s">
        <v>1</v>
      </c>
      <c r="G1352" t="s">
        <v>1</v>
      </c>
      <c r="H1352" s="123" t="str">
        <f t="shared" si="12"/>
        <v>Northern Coast Range Prov , CA,Lean Burn</v>
      </c>
      <c r="I1352">
        <v>0.19999999999999998</v>
      </c>
    </row>
    <row r="1353" spans="1:9">
      <c r="A1353" t="s">
        <v>148</v>
      </c>
      <c r="B1353" t="s">
        <v>116</v>
      </c>
      <c r="C1353" t="s">
        <v>8344</v>
      </c>
      <c r="D1353">
        <v>0.79999999999999993</v>
      </c>
      <c r="E1353" t="s">
        <v>554</v>
      </c>
      <c r="F1353" t="s">
        <v>0</v>
      </c>
      <c r="G1353" t="s">
        <v>0</v>
      </c>
      <c r="H1353" s="123" t="str">
        <f t="shared" si="12"/>
        <v>Northern Coast Range Prov , CA,Rich Burn</v>
      </c>
      <c r="I1353">
        <v>0.79999999999999993</v>
      </c>
    </row>
    <row r="1354" spans="1:9">
      <c r="A1354" t="s">
        <v>148</v>
      </c>
      <c r="B1354" t="s">
        <v>116</v>
      </c>
      <c r="C1354" t="s">
        <v>8345</v>
      </c>
      <c r="D1354">
        <v>8760</v>
      </c>
      <c r="E1354" t="s">
        <v>554</v>
      </c>
      <c r="F1354" t="s">
        <v>656</v>
      </c>
      <c r="G1354" t="s">
        <v>2498</v>
      </c>
      <c r="H1354" s="123" t="str">
        <f t="shared" si="12"/>
        <v>Northern Coast Range Prov , CA,Hours of Operation (hours/engine)</v>
      </c>
      <c r="I1354">
        <v>8760</v>
      </c>
    </row>
    <row r="1355" spans="1:9">
      <c r="A1355" t="s">
        <v>148</v>
      </c>
      <c r="B1355" t="s">
        <v>116</v>
      </c>
      <c r="C1355" t="s">
        <v>8346</v>
      </c>
      <c r="D1355">
        <v>235.5</v>
      </c>
      <c r="E1355" t="s">
        <v>554</v>
      </c>
      <c r="F1355" t="s">
        <v>1</v>
      </c>
      <c r="G1355" t="s">
        <v>8347</v>
      </c>
      <c r="H1355" s="123" t="str">
        <f t="shared" si="12"/>
        <v>Northern Coast Range Prov , CA,Lean Burn - Rated Horsepower (hp/engine)</v>
      </c>
      <c r="I1355">
        <v>235.5</v>
      </c>
    </row>
    <row r="1356" spans="1:9">
      <c r="A1356" t="s">
        <v>148</v>
      </c>
      <c r="B1356" t="s">
        <v>116</v>
      </c>
      <c r="C1356" t="s">
        <v>8348</v>
      </c>
      <c r="D1356">
        <v>0.18236189999999999</v>
      </c>
      <c r="E1356" t="s">
        <v>554</v>
      </c>
      <c r="F1356" t="s">
        <v>1</v>
      </c>
      <c r="G1356" t="s">
        <v>8349</v>
      </c>
      <c r="H1356" s="123" t="str">
        <f t="shared" si="12"/>
        <v>Northern Coast Range Prov , CA,Lean Burn - Percent of Engines with Control</v>
      </c>
      <c r="I1356">
        <v>0.18236189999999999</v>
      </c>
    </row>
    <row r="1357" spans="1:9">
      <c r="A1357" t="s">
        <v>148</v>
      </c>
      <c r="B1357" t="s">
        <v>116</v>
      </c>
      <c r="C1357" t="s">
        <v>8350</v>
      </c>
      <c r="D1357">
        <v>0.73699999999999999</v>
      </c>
      <c r="E1357" t="s">
        <v>554</v>
      </c>
      <c r="F1357" t="s">
        <v>1</v>
      </c>
      <c r="G1357" t="s">
        <v>8350</v>
      </c>
      <c r="H1357" s="123" t="str">
        <f t="shared" si="12"/>
        <v>Northern Coast Range Prov , CA,Lean-burn Lateral Compressors Load Factor</v>
      </c>
      <c r="I1357">
        <v>0.73699999999999999</v>
      </c>
    </row>
    <row r="1358" spans="1:9">
      <c r="A1358" t="s">
        <v>148</v>
      </c>
      <c r="B1358" t="s">
        <v>116</v>
      </c>
      <c r="C1358" t="s">
        <v>8351</v>
      </c>
      <c r="D1358">
        <v>1</v>
      </c>
      <c r="E1358" t="s">
        <v>554</v>
      </c>
      <c r="F1358" t="s">
        <v>656</v>
      </c>
      <c r="G1358" t="s">
        <v>8351</v>
      </c>
      <c r="H1358" s="123" t="str">
        <f t="shared" si="12"/>
        <v>Northern Coast Range Prov , CA,Number of 4-Cycled Lateral Compressors</v>
      </c>
      <c r="I1358">
        <v>1</v>
      </c>
    </row>
    <row r="1359" spans="1:9">
      <c r="A1359" t="s">
        <v>148</v>
      </c>
      <c r="B1359" t="s">
        <v>116</v>
      </c>
      <c r="C1359" t="s">
        <v>8352</v>
      </c>
      <c r="D1359">
        <v>35.110000000000007</v>
      </c>
      <c r="E1359" t="s">
        <v>554</v>
      </c>
      <c r="F1359" t="s">
        <v>656</v>
      </c>
      <c r="G1359" t="s">
        <v>8353</v>
      </c>
      <c r="H1359" s="123" t="str">
        <f t="shared" si="12"/>
        <v>Northern Coast Range Prov , CA,CBM - Number of Well(s) per Engine</v>
      </c>
      <c r="I1359">
        <v>35.110000000000007</v>
      </c>
    </row>
    <row r="1360" spans="1:9">
      <c r="A1360" t="s">
        <v>148</v>
      </c>
      <c r="B1360" t="s">
        <v>116</v>
      </c>
      <c r="C1360" t="s">
        <v>8354</v>
      </c>
      <c r="D1360">
        <v>35.110000000000007</v>
      </c>
      <c r="E1360" t="s">
        <v>554</v>
      </c>
      <c r="F1360" t="s">
        <v>656</v>
      </c>
      <c r="G1360" t="s">
        <v>8355</v>
      </c>
      <c r="H1360" s="123" t="str">
        <f t="shared" si="12"/>
        <v>Northern Coast Range Prov , CA,Gas - Number of Well(s) per Engine</v>
      </c>
      <c r="I1360">
        <v>35.110000000000007</v>
      </c>
    </row>
    <row r="1361" spans="1:9">
      <c r="A1361" t="s">
        <v>148</v>
      </c>
      <c r="B1361" t="s">
        <v>116</v>
      </c>
      <c r="C1361" t="s">
        <v>8356</v>
      </c>
      <c r="D1361">
        <v>279.33330000000001</v>
      </c>
      <c r="E1361" t="s">
        <v>554</v>
      </c>
      <c r="F1361" t="s">
        <v>0</v>
      </c>
      <c r="G1361" t="s">
        <v>8357</v>
      </c>
      <c r="H1361" s="123" t="str">
        <f t="shared" si="12"/>
        <v>Northern Coast Range Prov , CA,Rich Burn - Rated Horsepower (hp/engine)</v>
      </c>
      <c r="I1361">
        <v>279.33330000000001</v>
      </c>
    </row>
    <row r="1362" spans="1:9">
      <c r="A1362" t="s">
        <v>148</v>
      </c>
      <c r="B1362" t="s">
        <v>116</v>
      </c>
      <c r="C1362" t="s">
        <v>8358</v>
      </c>
      <c r="D1362">
        <v>0.20295640000000001</v>
      </c>
      <c r="E1362" t="s">
        <v>554</v>
      </c>
      <c r="F1362" t="s">
        <v>0</v>
      </c>
      <c r="G1362" t="s">
        <v>8359</v>
      </c>
      <c r="H1362" s="123" t="str">
        <f t="shared" si="12"/>
        <v>Northern Coast Range Prov , CA,Rich Burn - Percent of Engines with Control</v>
      </c>
      <c r="I1362">
        <v>0.20295640000000001</v>
      </c>
    </row>
    <row r="1363" spans="1:9">
      <c r="A1363" t="s">
        <v>148</v>
      </c>
      <c r="B1363" t="s">
        <v>116</v>
      </c>
      <c r="C1363" t="s">
        <v>8360</v>
      </c>
      <c r="D1363">
        <v>0.98360000000000003</v>
      </c>
      <c r="E1363" t="s">
        <v>554</v>
      </c>
      <c r="F1363" t="s">
        <v>0</v>
      </c>
      <c r="G1363" t="s">
        <v>8360</v>
      </c>
      <c r="H1363" s="123" t="str">
        <f t="shared" si="12"/>
        <v>Northern Coast Range Prov , CA,Rich-burn Lateral Compressors Load Factor</v>
      </c>
      <c r="I1363">
        <v>0.98360000000000003</v>
      </c>
    </row>
    <row r="1364" spans="1:9">
      <c r="A1364" t="s">
        <v>134</v>
      </c>
      <c r="B1364" t="s">
        <v>114</v>
      </c>
      <c r="C1364" t="s">
        <v>8342</v>
      </c>
      <c r="D1364">
        <v>1</v>
      </c>
      <c r="E1364" t="s">
        <v>555</v>
      </c>
      <c r="F1364" t="s">
        <v>656</v>
      </c>
      <c r="G1364" t="s">
        <v>8342</v>
      </c>
      <c r="H1364" s="123" t="str">
        <f t="shared" si="12"/>
        <v>Not Assigned - SURVEY AVERAGE , AK,Fraction of 50-499 HP  Lateral Compressor Engines</v>
      </c>
      <c r="I1364">
        <v>1</v>
      </c>
    </row>
    <row r="1365" spans="1:9">
      <c r="A1365" t="s">
        <v>134</v>
      </c>
      <c r="B1365" t="s">
        <v>114</v>
      </c>
      <c r="C1365" t="s">
        <v>8343</v>
      </c>
      <c r="D1365">
        <v>0.2</v>
      </c>
      <c r="E1365" t="s">
        <v>555</v>
      </c>
      <c r="F1365" t="s">
        <v>1</v>
      </c>
      <c r="G1365" t="s">
        <v>1</v>
      </c>
      <c r="H1365" s="123" t="str">
        <f t="shared" ref="H1365:H1428" si="13">E1365&amp;","&amp;G1365</f>
        <v>Not Assigned - SURVEY AVERAGE , AK,Lean Burn</v>
      </c>
      <c r="I1365">
        <v>0.2</v>
      </c>
    </row>
    <row r="1366" spans="1:9">
      <c r="A1366" t="s">
        <v>134</v>
      </c>
      <c r="B1366" t="s">
        <v>114</v>
      </c>
      <c r="C1366" t="s">
        <v>8344</v>
      </c>
      <c r="D1366">
        <v>0.8</v>
      </c>
      <c r="E1366" t="s">
        <v>555</v>
      </c>
      <c r="F1366" t="s">
        <v>0</v>
      </c>
      <c r="G1366" t="s">
        <v>0</v>
      </c>
      <c r="H1366" s="123" t="str">
        <f t="shared" si="13"/>
        <v>Not Assigned - SURVEY AVERAGE , AK,Rich Burn</v>
      </c>
      <c r="I1366">
        <v>0.8</v>
      </c>
    </row>
    <row r="1367" spans="1:9">
      <c r="A1367" t="s">
        <v>134</v>
      </c>
      <c r="B1367" t="s">
        <v>114</v>
      </c>
      <c r="C1367" t="s">
        <v>8345</v>
      </c>
      <c r="D1367">
        <v>8760</v>
      </c>
      <c r="E1367" t="s">
        <v>555</v>
      </c>
      <c r="F1367" t="s">
        <v>656</v>
      </c>
      <c r="G1367" t="s">
        <v>2498</v>
      </c>
      <c r="H1367" s="123" t="str">
        <f t="shared" si="13"/>
        <v>Not Assigned - SURVEY AVERAGE , AK,Hours of Operation (hours/engine)</v>
      </c>
      <c r="I1367">
        <v>8760</v>
      </c>
    </row>
    <row r="1368" spans="1:9">
      <c r="A1368" t="s">
        <v>134</v>
      </c>
      <c r="B1368" t="s">
        <v>114</v>
      </c>
      <c r="C1368" t="s">
        <v>8346</v>
      </c>
      <c r="D1368">
        <v>235.5</v>
      </c>
      <c r="E1368" t="s">
        <v>555</v>
      </c>
      <c r="F1368" t="s">
        <v>1</v>
      </c>
      <c r="G1368" t="s">
        <v>8347</v>
      </c>
      <c r="H1368" s="123" t="str">
        <f t="shared" si="13"/>
        <v>Not Assigned - SURVEY AVERAGE , AK,Lean Burn - Rated Horsepower (hp/engine)</v>
      </c>
      <c r="I1368">
        <v>235.5</v>
      </c>
    </row>
    <row r="1369" spans="1:9">
      <c r="A1369" t="s">
        <v>134</v>
      </c>
      <c r="B1369" t="s">
        <v>114</v>
      </c>
      <c r="C1369" t="s">
        <v>8348</v>
      </c>
      <c r="D1369">
        <v>0.18236189999999999</v>
      </c>
      <c r="E1369" t="s">
        <v>555</v>
      </c>
      <c r="F1369" t="s">
        <v>1</v>
      </c>
      <c r="G1369" t="s">
        <v>8349</v>
      </c>
      <c r="H1369" s="123" t="str">
        <f t="shared" si="13"/>
        <v>Not Assigned - SURVEY AVERAGE , AK,Lean Burn - Percent of Engines with Control</v>
      </c>
      <c r="I1369">
        <v>0.18236189999999999</v>
      </c>
    </row>
    <row r="1370" spans="1:9">
      <c r="A1370" t="s">
        <v>134</v>
      </c>
      <c r="B1370" t="s">
        <v>114</v>
      </c>
      <c r="C1370" t="s">
        <v>8350</v>
      </c>
      <c r="D1370">
        <v>0.73699999999999999</v>
      </c>
      <c r="E1370" t="s">
        <v>555</v>
      </c>
      <c r="F1370" t="s">
        <v>1</v>
      </c>
      <c r="G1370" t="s">
        <v>8350</v>
      </c>
      <c r="H1370" s="123" t="str">
        <f t="shared" si="13"/>
        <v>Not Assigned - SURVEY AVERAGE , AK,Lean-burn Lateral Compressors Load Factor</v>
      </c>
      <c r="I1370">
        <v>0.73699999999999999</v>
      </c>
    </row>
    <row r="1371" spans="1:9">
      <c r="A1371" t="s">
        <v>134</v>
      </c>
      <c r="B1371" t="s">
        <v>114</v>
      </c>
      <c r="C1371" t="s">
        <v>8351</v>
      </c>
      <c r="D1371">
        <v>1</v>
      </c>
      <c r="E1371" t="s">
        <v>555</v>
      </c>
      <c r="F1371" t="s">
        <v>656</v>
      </c>
      <c r="G1371" t="s">
        <v>8351</v>
      </c>
      <c r="H1371" s="123" t="str">
        <f t="shared" si="13"/>
        <v>Not Assigned - SURVEY AVERAGE , AK,Number of 4-Cycled Lateral Compressors</v>
      </c>
      <c r="I1371">
        <v>1</v>
      </c>
    </row>
    <row r="1372" spans="1:9">
      <c r="A1372" t="s">
        <v>134</v>
      </c>
      <c r="B1372" t="s">
        <v>114</v>
      </c>
      <c r="C1372" t="s">
        <v>8352</v>
      </c>
      <c r="D1372">
        <v>35.11</v>
      </c>
      <c r="E1372" t="s">
        <v>555</v>
      </c>
      <c r="F1372" t="s">
        <v>656</v>
      </c>
      <c r="G1372" t="s">
        <v>8353</v>
      </c>
      <c r="H1372" s="123" t="str">
        <f t="shared" si="13"/>
        <v>Not Assigned - SURVEY AVERAGE , AK,CBM - Number of Well(s) per Engine</v>
      </c>
      <c r="I1372">
        <v>35.11</v>
      </c>
    </row>
    <row r="1373" spans="1:9">
      <c r="A1373" t="s">
        <v>134</v>
      </c>
      <c r="B1373" t="s">
        <v>114</v>
      </c>
      <c r="C1373" t="s">
        <v>8354</v>
      </c>
      <c r="D1373">
        <v>35.11</v>
      </c>
      <c r="E1373" t="s">
        <v>555</v>
      </c>
      <c r="F1373" t="s">
        <v>656</v>
      </c>
      <c r="G1373" t="s">
        <v>8355</v>
      </c>
      <c r="H1373" s="123" t="str">
        <f t="shared" si="13"/>
        <v>Not Assigned - SURVEY AVERAGE , AK,Gas - Number of Well(s) per Engine</v>
      </c>
      <c r="I1373">
        <v>35.11</v>
      </c>
    </row>
    <row r="1374" spans="1:9">
      <c r="A1374" t="s">
        <v>134</v>
      </c>
      <c r="B1374" t="s">
        <v>114</v>
      </c>
      <c r="C1374" t="s">
        <v>8356</v>
      </c>
      <c r="D1374">
        <v>279.33330000000001</v>
      </c>
      <c r="E1374" t="s">
        <v>555</v>
      </c>
      <c r="F1374" t="s">
        <v>0</v>
      </c>
      <c r="G1374" t="s">
        <v>8357</v>
      </c>
      <c r="H1374" s="123" t="str">
        <f t="shared" si="13"/>
        <v>Not Assigned - SURVEY AVERAGE , AK,Rich Burn - Rated Horsepower (hp/engine)</v>
      </c>
      <c r="I1374">
        <v>279.33330000000001</v>
      </c>
    </row>
    <row r="1375" spans="1:9">
      <c r="A1375" t="s">
        <v>134</v>
      </c>
      <c r="B1375" t="s">
        <v>114</v>
      </c>
      <c r="C1375" t="s">
        <v>8358</v>
      </c>
      <c r="D1375">
        <v>0.20295640000000001</v>
      </c>
      <c r="E1375" t="s">
        <v>555</v>
      </c>
      <c r="F1375" t="s">
        <v>0</v>
      </c>
      <c r="G1375" t="s">
        <v>8359</v>
      </c>
      <c r="H1375" s="123" t="str">
        <f t="shared" si="13"/>
        <v>Not Assigned - SURVEY AVERAGE , AK,Rich Burn - Percent of Engines with Control</v>
      </c>
      <c r="I1375">
        <v>0.20295640000000001</v>
      </c>
    </row>
    <row r="1376" spans="1:9">
      <c r="A1376" t="s">
        <v>134</v>
      </c>
      <c r="B1376" t="s">
        <v>114</v>
      </c>
      <c r="C1376" t="s">
        <v>8360</v>
      </c>
      <c r="D1376">
        <v>0.98360000000000003</v>
      </c>
      <c r="E1376" t="s">
        <v>555</v>
      </c>
      <c r="F1376" t="s">
        <v>0</v>
      </c>
      <c r="G1376" t="s">
        <v>8360</v>
      </c>
      <c r="H1376" s="123" t="str">
        <f t="shared" si="13"/>
        <v>Not Assigned - SURVEY AVERAGE , AK,Rich-burn Lateral Compressors Load Factor</v>
      </c>
      <c r="I1376">
        <v>0.98360000000000003</v>
      </c>
    </row>
    <row r="1377" spans="1:9">
      <c r="A1377" t="s">
        <v>182</v>
      </c>
      <c r="B1377" t="s">
        <v>120</v>
      </c>
      <c r="C1377" t="s">
        <v>8342</v>
      </c>
      <c r="D1377">
        <v>1</v>
      </c>
      <c r="E1377" t="s">
        <v>556</v>
      </c>
      <c r="F1377" t="s">
        <v>656</v>
      </c>
      <c r="G1377" t="s">
        <v>8342</v>
      </c>
      <c r="H1377" s="123" t="str">
        <f t="shared" si="13"/>
        <v>Orogrande Basin , NM,Fraction of 50-499 HP  Lateral Compressor Engines</v>
      </c>
      <c r="I1377">
        <v>1</v>
      </c>
    </row>
    <row r="1378" spans="1:9">
      <c r="A1378" t="s">
        <v>182</v>
      </c>
      <c r="B1378" t="s">
        <v>120</v>
      </c>
      <c r="C1378" t="s">
        <v>8343</v>
      </c>
      <c r="D1378">
        <v>0.2</v>
      </c>
      <c r="E1378" t="s">
        <v>556</v>
      </c>
      <c r="F1378" t="s">
        <v>1</v>
      </c>
      <c r="G1378" t="s">
        <v>1</v>
      </c>
      <c r="H1378" s="123" t="str">
        <f t="shared" si="13"/>
        <v>Orogrande Basin , NM,Lean Burn</v>
      </c>
      <c r="I1378">
        <v>0.2</v>
      </c>
    </row>
    <row r="1379" spans="1:9">
      <c r="A1379" t="s">
        <v>182</v>
      </c>
      <c r="B1379" t="s">
        <v>120</v>
      </c>
      <c r="C1379" t="s">
        <v>8344</v>
      </c>
      <c r="D1379">
        <v>0.8</v>
      </c>
      <c r="E1379" t="s">
        <v>556</v>
      </c>
      <c r="F1379" t="s">
        <v>0</v>
      </c>
      <c r="G1379" t="s">
        <v>0</v>
      </c>
      <c r="H1379" s="123" t="str">
        <f t="shared" si="13"/>
        <v>Orogrande Basin , NM,Rich Burn</v>
      </c>
      <c r="I1379">
        <v>0.8</v>
      </c>
    </row>
    <row r="1380" spans="1:9">
      <c r="A1380" t="s">
        <v>182</v>
      </c>
      <c r="B1380" t="s">
        <v>120</v>
      </c>
      <c r="C1380" t="s">
        <v>8345</v>
      </c>
      <c r="D1380">
        <v>8760</v>
      </c>
      <c r="E1380" t="s">
        <v>556</v>
      </c>
      <c r="F1380" t="s">
        <v>656</v>
      </c>
      <c r="G1380" t="s">
        <v>2498</v>
      </c>
      <c r="H1380" s="123" t="str">
        <f t="shared" si="13"/>
        <v>Orogrande Basin , NM,Hours of Operation (hours/engine)</v>
      </c>
      <c r="I1380">
        <v>8760</v>
      </c>
    </row>
    <row r="1381" spans="1:9">
      <c r="A1381" t="s">
        <v>182</v>
      </c>
      <c r="B1381" t="s">
        <v>120</v>
      </c>
      <c r="C1381" t="s">
        <v>8346</v>
      </c>
      <c r="D1381">
        <v>235.5</v>
      </c>
      <c r="E1381" t="s">
        <v>556</v>
      </c>
      <c r="F1381" t="s">
        <v>1</v>
      </c>
      <c r="G1381" t="s">
        <v>8347</v>
      </c>
      <c r="H1381" s="123" t="str">
        <f t="shared" si="13"/>
        <v>Orogrande Basin , NM,Lean Burn - Rated Horsepower (hp/engine)</v>
      </c>
      <c r="I1381">
        <v>235.5</v>
      </c>
    </row>
    <row r="1382" spans="1:9">
      <c r="A1382" t="s">
        <v>182</v>
      </c>
      <c r="B1382" t="s">
        <v>120</v>
      </c>
      <c r="C1382" t="s">
        <v>8348</v>
      </c>
      <c r="D1382">
        <v>0.18236189999999999</v>
      </c>
      <c r="E1382" t="s">
        <v>556</v>
      </c>
      <c r="F1382" t="s">
        <v>1</v>
      </c>
      <c r="G1382" t="s">
        <v>8349</v>
      </c>
      <c r="H1382" s="123" t="str">
        <f t="shared" si="13"/>
        <v>Orogrande Basin , NM,Lean Burn - Percent of Engines with Control</v>
      </c>
      <c r="I1382">
        <v>0.18236189999999999</v>
      </c>
    </row>
    <row r="1383" spans="1:9">
      <c r="A1383" t="s">
        <v>182</v>
      </c>
      <c r="B1383" t="s">
        <v>120</v>
      </c>
      <c r="C1383" t="s">
        <v>8350</v>
      </c>
      <c r="D1383">
        <v>0.73699999999999999</v>
      </c>
      <c r="E1383" t="s">
        <v>556</v>
      </c>
      <c r="F1383" t="s">
        <v>1</v>
      </c>
      <c r="G1383" t="s">
        <v>8350</v>
      </c>
      <c r="H1383" s="123" t="str">
        <f t="shared" si="13"/>
        <v>Orogrande Basin , NM,Lean-burn Lateral Compressors Load Factor</v>
      </c>
      <c r="I1383">
        <v>0.73699999999999999</v>
      </c>
    </row>
    <row r="1384" spans="1:9">
      <c r="A1384" t="s">
        <v>182</v>
      </c>
      <c r="B1384" t="s">
        <v>120</v>
      </c>
      <c r="C1384" t="s">
        <v>8351</v>
      </c>
      <c r="D1384">
        <v>1</v>
      </c>
      <c r="E1384" t="s">
        <v>556</v>
      </c>
      <c r="F1384" t="s">
        <v>656</v>
      </c>
      <c r="G1384" t="s">
        <v>8351</v>
      </c>
      <c r="H1384" s="123" t="str">
        <f t="shared" si="13"/>
        <v>Orogrande Basin , NM,Number of 4-Cycled Lateral Compressors</v>
      </c>
      <c r="I1384">
        <v>1</v>
      </c>
    </row>
    <row r="1385" spans="1:9">
      <c r="A1385" t="s">
        <v>182</v>
      </c>
      <c r="B1385" t="s">
        <v>120</v>
      </c>
      <c r="C1385" t="s">
        <v>8352</v>
      </c>
      <c r="D1385">
        <v>35.11</v>
      </c>
      <c r="E1385" t="s">
        <v>556</v>
      </c>
      <c r="F1385" t="s">
        <v>656</v>
      </c>
      <c r="G1385" t="s">
        <v>8353</v>
      </c>
      <c r="H1385" s="123" t="str">
        <f t="shared" si="13"/>
        <v>Orogrande Basin , NM,CBM - Number of Well(s) per Engine</v>
      </c>
      <c r="I1385">
        <v>35.11</v>
      </c>
    </row>
    <row r="1386" spans="1:9">
      <c r="A1386" t="s">
        <v>182</v>
      </c>
      <c r="B1386" t="s">
        <v>120</v>
      </c>
      <c r="C1386" t="s">
        <v>8354</v>
      </c>
      <c r="D1386">
        <v>35.11</v>
      </c>
      <c r="E1386" t="s">
        <v>556</v>
      </c>
      <c r="F1386" t="s">
        <v>656</v>
      </c>
      <c r="G1386" t="s">
        <v>8355</v>
      </c>
      <c r="H1386" s="123" t="str">
        <f t="shared" si="13"/>
        <v>Orogrande Basin , NM,Gas - Number of Well(s) per Engine</v>
      </c>
      <c r="I1386">
        <v>35.11</v>
      </c>
    </row>
    <row r="1387" spans="1:9">
      <c r="A1387" t="s">
        <v>182</v>
      </c>
      <c r="B1387" t="s">
        <v>120</v>
      </c>
      <c r="C1387" t="s">
        <v>8356</v>
      </c>
      <c r="D1387">
        <v>279.33330000000001</v>
      </c>
      <c r="E1387" t="s">
        <v>556</v>
      </c>
      <c r="F1387" t="s">
        <v>0</v>
      </c>
      <c r="G1387" t="s">
        <v>8357</v>
      </c>
      <c r="H1387" s="123" t="str">
        <f t="shared" si="13"/>
        <v>Orogrande Basin , NM,Rich Burn - Rated Horsepower (hp/engine)</v>
      </c>
      <c r="I1387">
        <v>279.33330000000001</v>
      </c>
    </row>
    <row r="1388" spans="1:9">
      <c r="A1388" t="s">
        <v>182</v>
      </c>
      <c r="B1388" t="s">
        <v>120</v>
      </c>
      <c r="C1388" t="s">
        <v>8358</v>
      </c>
      <c r="D1388">
        <v>0.20295640000000001</v>
      </c>
      <c r="E1388" t="s">
        <v>556</v>
      </c>
      <c r="F1388" t="s">
        <v>0</v>
      </c>
      <c r="G1388" t="s">
        <v>8359</v>
      </c>
      <c r="H1388" s="123" t="str">
        <f t="shared" si="13"/>
        <v>Orogrande Basin , NM,Rich Burn - Percent of Engines with Control</v>
      </c>
      <c r="I1388">
        <v>0.20295640000000001</v>
      </c>
    </row>
    <row r="1389" spans="1:9">
      <c r="A1389" t="s">
        <v>182</v>
      </c>
      <c r="B1389" t="s">
        <v>120</v>
      </c>
      <c r="C1389" t="s">
        <v>8360</v>
      </c>
      <c r="D1389">
        <v>0.98360000000000003</v>
      </c>
      <c r="E1389" t="s">
        <v>556</v>
      </c>
      <c r="F1389" t="s">
        <v>0</v>
      </c>
      <c r="G1389" t="s">
        <v>8360</v>
      </c>
      <c r="H1389" s="123" t="str">
        <f t="shared" si="13"/>
        <v>Orogrande Basin , NM,Rich-burn Lateral Compressors Load Factor</v>
      </c>
      <c r="I1389">
        <v>0.98360000000000003</v>
      </c>
    </row>
    <row r="1390" spans="1:9">
      <c r="A1390" t="s">
        <v>190</v>
      </c>
      <c r="B1390" t="s">
        <v>124</v>
      </c>
      <c r="C1390" t="s">
        <v>8342</v>
      </c>
      <c r="D1390">
        <v>1</v>
      </c>
      <c r="E1390" t="s">
        <v>557</v>
      </c>
      <c r="F1390" t="s">
        <v>656</v>
      </c>
      <c r="G1390" t="s">
        <v>8342</v>
      </c>
      <c r="H1390" s="123" t="str">
        <f t="shared" si="13"/>
        <v>Overthrust&amp;Wasatch Uplift , UT,Fraction of 50-499 HP  Lateral Compressor Engines</v>
      </c>
      <c r="I1390">
        <v>1</v>
      </c>
    </row>
    <row r="1391" spans="1:9">
      <c r="A1391" t="s">
        <v>190</v>
      </c>
      <c r="B1391" t="s">
        <v>124</v>
      </c>
      <c r="C1391" t="s">
        <v>8343</v>
      </c>
      <c r="D1391">
        <v>0.19999999999999998</v>
      </c>
      <c r="E1391" t="s">
        <v>557</v>
      </c>
      <c r="F1391" t="s">
        <v>1</v>
      </c>
      <c r="G1391" t="s">
        <v>1</v>
      </c>
      <c r="H1391" s="123" t="str">
        <f t="shared" si="13"/>
        <v>Overthrust&amp;Wasatch Uplift , UT,Lean Burn</v>
      </c>
      <c r="I1391">
        <v>0.19999999999999998</v>
      </c>
    </row>
    <row r="1392" spans="1:9">
      <c r="A1392" t="s">
        <v>190</v>
      </c>
      <c r="B1392" t="s">
        <v>124</v>
      </c>
      <c r="C1392" t="s">
        <v>8344</v>
      </c>
      <c r="D1392">
        <v>0.79999999999999993</v>
      </c>
      <c r="E1392" t="s">
        <v>557</v>
      </c>
      <c r="F1392" t="s">
        <v>0</v>
      </c>
      <c r="G1392" t="s">
        <v>0</v>
      </c>
      <c r="H1392" s="123" t="str">
        <f t="shared" si="13"/>
        <v>Overthrust&amp;Wasatch Uplift , UT,Rich Burn</v>
      </c>
      <c r="I1392">
        <v>0.79999999999999993</v>
      </c>
    </row>
    <row r="1393" spans="1:9">
      <c r="A1393" t="s">
        <v>190</v>
      </c>
      <c r="B1393" t="s">
        <v>124</v>
      </c>
      <c r="C1393" t="s">
        <v>8345</v>
      </c>
      <c r="D1393">
        <v>8760</v>
      </c>
      <c r="E1393" t="s">
        <v>557</v>
      </c>
      <c r="F1393" t="s">
        <v>656</v>
      </c>
      <c r="G1393" t="s">
        <v>2498</v>
      </c>
      <c r="H1393" s="123" t="str">
        <f t="shared" si="13"/>
        <v>Overthrust&amp;Wasatch Uplift , UT,Hours of Operation (hours/engine)</v>
      </c>
      <c r="I1393">
        <v>8760</v>
      </c>
    </row>
    <row r="1394" spans="1:9">
      <c r="A1394" t="s">
        <v>190</v>
      </c>
      <c r="B1394" t="s">
        <v>124</v>
      </c>
      <c r="C1394" t="s">
        <v>8346</v>
      </c>
      <c r="D1394">
        <v>235.5</v>
      </c>
      <c r="E1394" t="s">
        <v>557</v>
      </c>
      <c r="F1394" t="s">
        <v>1</v>
      </c>
      <c r="G1394" t="s">
        <v>8347</v>
      </c>
      <c r="H1394" s="123" t="str">
        <f t="shared" si="13"/>
        <v>Overthrust&amp;Wasatch Uplift , UT,Lean Burn - Rated Horsepower (hp/engine)</v>
      </c>
      <c r="I1394">
        <v>235.5</v>
      </c>
    </row>
    <row r="1395" spans="1:9">
      <c r="A1395" t="s">
        <v>190</v>
      </c>
      <c r="B1395" t="s">
        <v>124</v>
      </c>
      <c r="C1395" t="s">
        <v>8348</v>
      </c>
      <c r="D1395">
        <v>0.18236190000000002</v>
      </c>
      <c r="E1395" t="s">
        <v>557</v>
      </c>
      <c r="F1395" t="s">
        <v>1</v>
      </c>
      <c r="G1395" t="s">
        <v>8349</v>
      </c>
      <c r="H1395" s="123" t="str">
        <f t="shared" si="13"/>
        <v>Overthrust&amp;Wasatch Uplift , UT,Lean Burn - Percent of Engines with Control</v>
      </c>
      <c r="I1395">
        <v>0.18236190000000002</v>
      </c>
    </row>
    <row r="1396" spans="1:9">
      <c r="A1396" t="s">
        <v>190</v>
      </c>
      <c r="B1396" t="s">
        <v>124</v>
      </c>
      <c r="C1396" t="s">
        <v>8350</v>
      </c>
      <c r="D1396">
        <v>0.73699999999999999</v>
      </c>
      <c r="E1396" t="s">
        <v>557</v>
      </c>
      <c r="F1396" t="s">
        <v>1</v>
      </c>
      <c r="G1396" t="s">
        <v>8350</v>
      </c>
      <c r="H1396" s="123" t="str">
        <f t="shared" si="13"/>
        <v>Overthrust&amp;Wasatch Uplift , UT,Lean-burn Lateral Compressors Load Factor</v>
      </c>
      <c r="I1396">
        <v>0.73699999999999999</v>
      </c>
    </row>
    <row r="1397" spans="1:9">
      <c r="A1397" t="s">
        <v>190</v>
      </c>
      <c r="B1397" t="s">
        <v>124</v>
      </c>
      <c r="C1397" t="s">
        <v>8351</v>
      </c>
      <c r="D1397">
        <v>1</v>
      </c>
      <c r="E1397" t="s">
        <v>557</v>
      </c>
      <c r="F1397" t="s">
        <v>656</v>
      </c>
      <c r="G1397" t="s">
        <v>8351</v>
      </c>
      <c r="H1397" s="123" t="str">
        <f t="shared" si="13"/>
        <v>Overthrust&amp;Wasatch Uplift , UT,Number of 4-Cycled Lateral Compressors</v>
      </c>
      <c r="I1397">
        <v>1</v>
      </c>
    </row>
    <row r="1398" spans="1:9">
      <c r="A1398" t="s">
        <v>190</v>
      </c>
      <c r="B1398" t="s">
        <v>124</v>
      </c>
      <c r="C1398" t="s">
        <v>8352</v>
      </c>
      <c r="D1398">
        <v>35.110000000000007</v>
      </c>
      <c r="E1398" t="s">
        <v>557</v>
      </c>
      <c r="F1398" t="s">
        <v>656</v>
      </c>
      <c r="G1398" t="s">
        <v>8353</v>
      </c>
      <c r="H1398" s="123" t="str">
        <f t="shared" si="13"/>
        <v>Overthrust&amp;Wasatch Uplift , UT,CBM - Number of Well(s) per Engine</v>
      </c>
      <c r="I1398">
        <v>35.110000000000007</v>
      </c>
    </row>
    <row r="1399" spans="1:9">
      <c r="A1399" t="s">
        <v>190</v>
      </c>
      <c r="B1399" t="s">
        <v>124</v>
      </c>
      <c r="C1399" t="s">
        <v>8354</v>
      </c>
      <c r="D1399">
        <v>35.110000000000007</v>
      </c>
      <c r="E1399" t="s">
        <v>557</v>
      </c>
      <c r="F1399" t="s">
        <v>656</v>
      </c>
      <c r="G1399" t="s">
        <v>8355</v>
      </c>
      <c r="H1399" s="123" t="str">
        <f t="shared" si="13"/>
        <v>Overthrust&amp;Wasatch Uplift , UT,Gas - Number of Well(s) per Engine</v>
      </c>
      <c r="I1399">
        <v>35.110000000000007</v>
      </c>
    </row>
    <row r="1400" spans="1:9">
      <c r="A1400" t="s">
        <v>190</v>
      </c>
      <c r="B1400" t="s">
        <v>124</v>
      </c>
      <c r="C1400" t="s">
        <v>8356</v>
      </c>
      <c r="D1400">
        <v>279.33330000000001</v>
      </c>
      <c r="E1400" t="s">
        <v>557</v>
      </c>
      <c r="F1400" t="s">
        <v>0</v>
      </c>
      <c r="G1400" t="s">
        <v>8357</v>
      </c>
      <c r="H1400" s="123" t="str">
        <f t="shared" si="13"/>
        <v>Overthrust&amp;Wasatch Uplift , UT,Rich Burn - Rated Horsepower (hp/engine)</v>
      </c>
      <c r="I1400">
        <v>279.33330000000001</v>
      </c>
    </row>
    <row r="1401" spans="1:9">
      <c r="A1401" t="s">
        <v>190</v>
      </c>
      <c r="B1401" t="s">
        <v>124</v>
      </c>
      <c r="C1401" t="s">
        <v>8358</v>
      </c>
      <c r="D1401">
        <v>0.20295639999999998</v>
      </c>
      <c r="E1401" t="s">
        <v>557</v>
      </c>
      <c r="F1401" t="s">
        <v>0</v>
      </c>
      <c r="G1401" t="s">
        <v>8359</v>
      </c>
      <c r="H1401" s="123" t="str">
        <f t="shared" si="13"/>
        <v>Overthrust&amp;Wasatch Uplift , UT,Rich Burn - Percent of Engines with Control</v>
      </c>
      <c r="I1401">
        <v>0.20295639999999998</v>
      </c>
    </row>
    <row r="1402" spans="1:9">
      <c r="A1402" t="s">
        <v>190</v>
      </c>
      <c r="B1402" t="s">
        <v>124</v>
      </c>
      <c r="C1402" t="s">
        <v>8360</v>
      </c>
      <c r="D1402">
        <v>0.98360000000000003</v>
      </c>
      <c r="E1402" t="s">
        <v>557</v>
      </c>
      <c r="F1402" t="s">
        <v>0</v>
      </c>
      <c r="G1402" t="s">
        <v>8360</v>
      </c>
      <c r="H1402" s="123" t="str">
        <f t="shared" si="13"/>
        <v>Overthrust&amp;Wasatch Uplift , UT,Rich-burn Lateral Compressors Load Factor</v>
      </c>
      <c r="I1402">
        <v>0.98360000000000003</v>
      </c>
    </row>
    <row r="1403" spans="1:9">
      <c r="A1403" t="s">
        <v>645</v>
      </c>
      <c r="B1403" t="s">
        <v>431</v>
      </c>
      <c r="C1403" t="s">
        <v>8342</v>
      </c>
      <c r="D1403">
        <v>1</v>
      </c>
      <c r="E1403" t="s">
        <v>558</v>
      </c>
      <c r="F1403" t="s">
        <v>656</v>
      </c>
      <c r="G1403" t="s">
        <v>8342</v>
      </c>
      <c r="H1403" s="123" t="str">
        <f t="shared" si="13"/>
        <v>Ozark Uplift , AR,Fraction of 50-499 HP  Lateral Compressor Engines</v>
      </c>
      <c r="I1403">
        <v>1</v>
      </c>
    </row>
    <row r="1404" spans="1:9">
      <c r="A1404" t="s">
        <v>645</v>
      </c>
      <c r="B1404" t="s">
        <v>431</v>
      </c>
      <c r="C1404" t="s">
        <v>8343</v>
      </c>
      <c r="D1404">
        <v>0.19999999999999998</v>
      </c>
      <c r="E1404" t="s">
        <v>558</v>
      </c>
      <c r="F1404" t="s">
        <v>1</v>
      </c>
      <c r="G1404" t="s">
        <v>1</v>
      </c>
      <c r="H1404" s="123" t="str">
        <f t="shared" si="13"/>
        <v>Ozark Uplift , AR,Lean Burn</v>
      </c>
      <c r="I1404">
        <v>0.19999999999999998</v>
      </c>
    </row>
    <row r="1405" spans="1:9">
      <c r="A1405" t="s">
        <v>645</v>
      </c>
      <c r="B1405" t="s">
        <v>431</v>
      </c>
      <c r="C1405" t="s">
        <v>8344</v>
      </c>
      <c r="D1405">
        <v>0.79999999999999993</v>
      </c>
      <c r="E1405" t="s">
        <v>558</v>
      </c>
      <c r="F1405" t="s">
        <v>0</v>
      </c>
      <c r="G1405" t="s">
        <v>0</v>
      </c>
      <c r="H1405" s="123" t="str">
        <f t="shared" si="13"/>
        <v>Ozark Uplift , AR,Rich Burn</v>
      </c>
      <c r="I1405">
        <v>0.79999999999999993</v>
      </c>
    </row>
    <row r="1406" spans="1:9">
      <c r="A1406" t="s">
        <v>645</v>
      </c>
      <c r="B1406" t="s">
        <v>431</v>
      </c>
      <c r="C1406" t="s">
        <v>8345</v>
      </c>
      <c r="D1406">
        <v>8760</v>
      </c>
      <c r="E1406" t="s">
        <v>558</v>
      </c>
      <c r="F1406" t="s">
        <v>656</v>
      </c>
      <c r="G1406" t="s">
        <v>2498</v>
      </c>
      <c r="H1406" s="123" t="str">
        <f t="shared" si="13"/>
        <v>Ozark Uplift , AR,Hours of Operation (hours/engine)</v>
      </c>
      <c r="I1406">
        <v>8760</v>
      </c>
    </row>
    <row r="1407" spans="1:9">
      <c r="A1407" t="s">
        <v>645</v>
      </c>
      <c r="B1407" t="s">
        <v>431</v>
      </c>
      <c r="C1407" t="s">
        <v>8346</v>
      </c>
      <c r="D1407">
        <v>235.5</v>
      </c>
      <c r="E1407" t="s">
        <v>558</v>
      </c>
      <c r="F1407" t="s">
        <v>1</v>
      </c>
      <c r="G1407" t="s">
        <v>8347</v>
      </c>
      <c r="H1407" s="123" t="str">
        <f t="shared" si="13"/>
        <v>Ozark Uplift , AR,Lean Burn - Rated Horsepower (hp/engine)</v>
      </c>
      <c r="I1407">
        <v>235.5</v>
      </c>
    </row>
    <row r="1408" spans="1:9">
      <c r="A1408" t="s">
        <v>645</v>
      </c>
      <c r="B1408" t="s">
        <v>431</v>
      </c>
      <c r="C1408" t="s">
        <v>8348</v>
      </c>
      <c r="D1408">
        <v>0.18236190000000002</v>
      </c>
      <c r="E1408" t="s">
        <v>558</v>
      </c>
      <c r="F1408" t="s">
        <v>1</v>
      </c>
      <c r="G1408" t="s">
        <v>8349</v>
      </c>
      <c r="H1408" s="123" t="str">
        <f t="shared" si="13"/>
        <v>Ozark Uplift , AR,Lean Burn - Percent of Engines with Control</v>
      </c>
      <c r="I1408">
        <v>0.18236190000000002</v>
      </c>
    </row>
    <row r="1409" spans="1:9">
      <c r="A1409" t="s">
        <v>645</v>
      </c>
      <c r="B1409" t="s">
        <v>431</v>
      </c>
      <c r="C1409" t="s">
        <v>8350</v>
      </c>
      <c r="D1409">
        <v>0.73699999999999999</v>
      </c>
      <c r="E1409" t="s">
        <v>558</v>
      </c>
      <c r="F1409" t="s">
        <v>1</v>
      </c>
      <c r="G1409" t="s">
        <v>8350</v>
      </c>
      <c r="H1409" s="123" t="str">
        <f t="shared" si="13"/>
        <v>Ozark Uplift , AR,Lean-burn Lateral Compressors Load Factor</v>
      </c>
      <c r="I1409">
        <v>0.73699999999999999</v>
      </c>
    </row>
    <row r="1410" spans="1:9">
      <c r="A1410" t="s">
        <v>645</v>
      </c>
      <c r="B1410" t="s">
        <v>431</v>
      </c>
      <c r="C1410" t="s">
        <v>8351</v>
      </c>
      <c r="D1410">
        <v>1</v>
      </c>
      <c r="E1410" t="s">
        <v>558</v>
      </c>
      <c r="F1410" t="s">
        <v>656</v>
      </c>
      <c r="G1410" t="s">
        <v>8351</v>
      </c>
      <c r="H1410" s="123" t="str">
        <f t="shared" si="13"/>
        <v>Ozark Uplift , AR,Number of 4-Cycled Lateral Compressors</v>
      </c>
      <c r="I1410">
        <v>1</v>
      </c>
    </row>
    <row r="1411" spans="1:9">
      <c r="A1411" t="s">
        <v>645</v>
      </c>
      <c r="B1411" t="s">
        <v>431</v>
      </c>
      <c r="C1411" t="s">
        <v>8352</v>
      </c>
      <c r="D1411">
        <v>35.110000000000007</v>
      </c>
      <c r="E1411" t="s">
        <v>558</v>
      </c>
      <c r="F1411" t="s">
        <v>656</v>
      </c>
      <c r="G1411" t="s">
        <v>8353</v>
      </c>
      <c r="H1411" s="123" t="str">
        <f t="shared" si="13"/>
        <v>Ozark Uplift , AR,CBM - Number of Well(s) per Engine</v>
      </c>
      <c r="I1411">
        <v>35.110000000000007</v>
      </c>
    </row>
    <row r="1412" spans="1:9">
      <c r="A1412" t="s">
        <v>645</v>
      </c>
      <c r="B1412" t="s">
        <v>431</v>
      </c>
      <c r="C1412" t="s">
        <v>8354</v>
      </c>
      <c r="D1412">
        <v>35.110000000000007</v>
      </c>
      <c r="E1412" t="s">
        <v>558</v>
      </c>
      <c r="F1412" t="s">
        <v>656</v>
      </c>
      <c r="G1412" t="s">
        <v>8355</v>
      </c>
      <c r="H1412" s="123" t="str">
        <f t="shared" si="13"/>
        <v>Ozark Uplift , AR,Gas - Number of Well(s) per Engine</v>
      </c>
      <c r="I1412">
        <v>35.110000000000007</v>
      </c>
    </row>
    <row r="1413" spans="1:9">
      <c r="A1413" t="s">
        <v>645</v>
      </c>
      <c r="B1413" t="s">
        <v>431</v>
      </c>
      <c r="C1413" t="s">
        <v>8356</v>
      </c>
      <c r="D1413">
        <v>279.33330000000007</v>
      </c>
      <c r="E1413" t="s">
        <v>558</v>
      </c>
      <c r="F1413" t="s">
        <v>0</v>
      </c>
      <c r="G1413" t="s">
        <v>8357</v>
      </c>
      <c r="H1413" s="123" t="str">
        <f t="shared" si="13"/>
        <v>Ozark Uplift , AR,Rich Burn - Rated Horsepower (hp/engine)</v>
      </c>
      <c r="I1413">
        <v>279.33330000000007</v>
      </c>
    </row>
    <row r="1414" spans="1:9">
      <c r="A1414" t="s">
        <v>645</v>
      </c>
      <c r="B1414" t="s">
        <v>431</v>
      </c>
      <c r="C1414" t="s">
        <v>8358</v>
      </c>
      <c r="D1414">
        <v>0.20295639999999998</v>
      </c>
      <c r="E1414" t="s">
        <v>558</v>
      </c>
      <c r="F1414" t="s">
        <v>0</v>
      </c>
      <c r="G1414" t="s">
        <v>8359</v>
      </c>
      <c r="H1414" s="123" t="str">
        <f t="shared" si="13"/>
        <v>Ozark Uplift , AR,Rich Burn - Percent of Engines with Control</v>
      </c>
      <c r="I1414">
        <v>0.20295639999999998</v>
      </c>
    </row>
    <row r="1415" spans="1:9">
      <c r="A1415" t="s">
        <v>645</v>
      </c>
      <c r="B1415" t="s">
        <v>431</v>
      </c>
      <c r="C1415" t="s">
        <v>8360</v>
      </c>
      <c r="D1415">
        <v>0.98359999999999981</v>
      </c>
      <c r="E1415" t="s">
        <v>558</v>
      </c>
      <c r="F1415" t="s">
        <v>0</v>
      </c>
      <c r="G1415" t="s">
        <v>8360</v>
      </c>
      <c r="H1415" s="123" t="str">
        <f t="shared" si="13"/>
        <v>Ozark Uplift , AR,Rich-burn Lateral Compressors Load Factor</v>
      </c>
      <c r="I1415">
        <v>0.98359999999999981</v>
      </c>
    </row>
    <row r="1416" spans="1:9">
      <c r="A1416" t="s">
        <v>645</v>
      </c>
      <c r="B1416" t="s">
        <v>467</v>
      </c>
      <c r="C1416" t="s">
        <v>8342</v>
      </c>
      <c r="D1416">
        <v>1</v>
      </c>
      <c r="E1416" t="s">
        <v>2926</v>
      </c>
      <c r="F1416" t="s">
        <v>656</v>
      </c>
      <c r="G1416" t="s">
        <v>8342</v>
      </c>
      <c r="H1416" s="123" t="str">
        <f t="shared" si="13"/>
        <v>Ozark Uplift , MO,Fraction of 50-499 HP  Lateral Compressor Engines</v>
      </c>
      <c r="I1416">
        <v>1</v>
      </c>
    </row>
    <row r="1417" spans="1:9">
      <c r="A1417" t="s">
        <v>645</v>
      </c>
      <c r="B1417" t="s">
        <v>467</v>
      </c>
      <c r="C1417" t="s">
        <v>8343</v>
      </c>
      <c r="D1417">
        <v>0.19999999999999982</v>
      </c>
      <c r="E1417" t="s">
        <v>2926</v>
      </c>
      <c r="F1417" t="s">
        <v>1</v>
      </c>
      <c r="G1417" t="s">
        <v>1</v>
      </c>
      <c r="H1417" s="123" t="str">
        <f t="shared" si="13"/>
        <v>Ozark Uplift , MO,Lean Burn</v>
      </c>
      <c r="I1417">
        <v>0.19999999999999982</v>
      </c>
    </row>
    <row r="1418" spans="1:9">
      <c r="A1418" t="s">
        <v>645</v>
      </c>
      <c r="B1418" t="s">
        <v>467</v>
      </c>
      <c r="C1418" t="s">
        <v>8344</v>
      </c>
      <c r="D1418">
        <v>0.79999999999999927</v>
      </c>
      <c r="E1418" t="s">
        <v>2926</v>
      </c>
      <c r="F1418" t="s">
        <v>0</v>
      </c>
      <c r="G1418" t="s">
        <v>0</v>
      </c>
      <c r="H1418" s="123" t="str">
        <f t="shared" si="13"/>
        <v>Ozark Uplift , MO,Rich Burn</v>
      </c>
      <c r="I1418">
        <v>0.79999999999999927</v>
      </c>
    </row>
    <row r="1419" spans="1:9">
      <c r="A1419" t="s">
        <v>645</v>
      </c>
      <c r="B1419" t="s">
        <v>467</v>
      </c>
      <c r="C1419" t="s">
        <v>8345</v>
      </c>
      <c r="D1419">
        <v>8760</v>
      </c>
      <c r="E1419" t="s">
        <v>2926</v>
      </c>
      <c r="F1419" t="s">
        <v>656</v>
      </c>
      <c r="G1419" t="s">
        <v>2498</v>
      </c>
      <c r="H1419" s="123" t="str">
        <f t="shared" si="13"/>
        <v>Ozark Uplift , MO,Hours of Operation (hours/engine)</v>
      </c>
      <c r="I1419">
        <v>8760</v>
      </c>
    </row>
    <row r="1420" spans="1:9">
      <c r="A1420" t="s">
        <v>645</v>
      </c>
      <c r="B1420" t="s">
        <v>467</v>
      </c>
      <c r="C1420" t="s">
        <v>8346</v>
      </c>
      <c r="D1420">
        <v>235.5</v>
      </c>
      <c r="E1420" t="s">
        <v>2926</v>
      </c>
      <c r="F1420" t="s">
        <v>1</v>
      </c>
      <c r="G1420" t="s">
        <v>8347</v>
      </c>
      <c r="H1420" s="123" t="str">
        <f t="shared" si="13"/>
        <v>Ozark Uplift , MO,Lean Burn - Rated Horsepower (hp/engine)</v>
      </c>
      <c r="I1420">
        <v>235.5</v>
      </c>
    </row>
    <row r="1421" spans="1:9">
      <c r="A1421" t="s">
        <v>645</v>
      </c>
      <c r="B1421" t="s">
        <v>467</v>
      </c>
      <c r="C1421" t="s">
        <v>8348</v>
      </c>
      <c r="D1421">
        <v>0.18236190000000005</v>
      </c>
      <c r="E1421" t="s">
        <v>2926</v>
      </c>
      <c r="F1421" t="s">
        <v>1</v>
      </c>
      <c r="G1421" t="s">
        <v>8349</v>
      </c>
      <c r="H1421" s="123" t="str">
        <f t="shared" si="13"/>
        <v>Ozark Uplift , MO,Lean Burn - Percent of Engines with Control</v>
      </c>
      <c r="I1421">
        <v>0.18236190000000005</v>
      </c>
    </row>
    <row r="1422" spans="1:9">
      <c r="A1422" t="s">
        <v>645</v>
      </c>
      <c r="B1422" t="s">
        <v>467</v>
      </c>
      <c r="C1422" t="s">
        <v>8350</v>
      </c>
      <c r="D1422">
        <v>0.73699999999999988</v>
      </c>
      <c r="E1422" t="s">
        <v>2926</v>
      </c>
      <c r="F1422" t="s">
        <v>1</v>
      </c>
      <c r="G1422" t="s">
        <v>8350</v>
      </c>
      <c r="H1422" s="123" t="str">
        <f t="shared" si="13"/>
        <v>Ozark Uplift , MO,Lean-burn Lateral Compressors Load Factor</v>
      </c>
      <c r="I1422">
        <v>0.73699999999999988</v>
      </c>
    </row>
    <row r="1423" spans="1:9">
      <c r="A1423" t="s">
        <v>645</v>
      </c>
      <c r="B1423" t="s">
        <v>467</v>
      </c>
      <c r="C1423" t="s">
        <v>8351</v>
      </c>
      <c r="D1423">
        <v>1</v>
      </c>
      <c r="E1423" t="s">
        <v>2926</v>
      </c>
      <c r="F1423" t="s">
        <v>656</v>
      </c>
      <c r="G1423" t="s">
        <v>8351</v>
      </c>
      <c r="H1423" s="123" t="str">
        <f t="shared" si="13"/>
        <v>Ozark Uplift , MO,Number of 4-Cycled Lateral Compressors</v>
      </c>
      <c r="I1423">
        <v>1</v>
      </c>
    </row>
    <row r="1424" spans="1:9">
      <c r="A1424" t="s">
        <v>645</v>
      </c>
      <c r="B1424" t="s">
        <v>467</v>
      </c>
      <c r="C1424" t="s">
        <v>8352</v>
      </c>
      <c r="D1424">
        <v>35.109999999999964</v>
      </c>
      <c r="E1424" t="s">
        <v>2926</v>
      </c>
      <c r="F1424" t="s">
        <v>656</v>
      </c>
      <c r="G1424" t="s">
        <v>8353</v>
      </c>
      <c r="H1424" s="123" t="str">
        <f t="shared" si="13"/>
        <v>Ozark Uplift , MO,CBM - Number of Well(s) per Engine</v>
      </c>
      <c r="I1424">
        <v>35.109999999999964</v>
      </c>
    </row>
    <row r="1425" spans="1:9">
      <c r="A1425" t="s">
        <v>645</v>
      </c>
      <c r="B1425" t="s">
        <v>467</v>
      </c>
      <c r="C1425" t="s">
        <v>8354</v>
      </c>
      <c r="D1425">
        <v>35.109999999999964</v>
      </c>
      <c r="E1425" t="s">
        <v>2926</v>
      </c>
      <c r="F1425" t="s">
        <v>656</v>
      </c>
      <c r="G1425" t="s">
        <v>8355</v>
      </c>
      <c r="H1425" s="123" t="str">
        <f t="shared" si="13"/>
        <v>Ozark Uplift , MO,Gas - Number of Well(s) per Engine</v>
      </c>
      <c r="I1425">
        <v>35.109999999999964</v>
      </c>
    </row>
    <row r="1426" spans="1:9">
      <c r="A1426" t="s">
        <v>645</v>
      </c>
      <c r="B1426" t="s">
        <v>467</v>
      </c>
      <c r="C1426" t="s">
        <v>8356</v>
      </c>
      <c r="D1426">
        <v>279.33330000000012</v>
      </c>
      <c r="E1426" t="s">
        <v>2926</v>
      </c>
      <c r="F1426" t="s">
        <v>0</v>
      </c>
      <c r="G1426" t="s">
        <v>8357</v>
      </c>
      <c r="H1426" s="123" t="str">
        <f t="shared" si="13"/>
        <v>Ozark Uplift , MO,Rich Burn - Rated Horsepower (hp/engine)</v>
      </c>
      <c r="I1426">
        <v>279.33330000000012</v>
      </c>
    </row>
    <row r="1427" spans="1:9">
      <c r="A1427" t="s">
        <v>645</v>
      </c>
      <c r="B1427" t="s">
        <v>467</v>
      </c>
      <c r="C1427" t="s">
        <v>8358</v>
      </c>
      <c r="D1427">
        <v>0.20295639999999981</v>
      </c>
      <c r="E1427" t="s">
        <v>2926</v>
      </c>
      <c r="F1427" t="s">
        <v>0</v>
      </c>
      <c r="G1427" t="s">
        <v>8359</v>
      </c>
      <c r="H1427" s="123" t="str">
        <f t="shared" si="13"/>
        <v>Ozark Uplift , MO,Rich Burn - Percent of Engines with Control</v>
      </c>
      <c r="I1427">
        <v>0.20295639999999981</v>
      </c>
    </row>
    <row r="1428" spans="1:9">
      <c r="A1428" t="s">
        <v>645</v>
      </c>
      <c r="B1428" t="s">
        <v>467</v>
      </c>
      <c r="C1428" t="s">
        <v>8360</v>
      </c>
      <c r="D1428">
        <v>0.98360000000000103</v>
      </c>
      <c r="E1428" t="s">
        <v>2926</v>
      </c>
      <c r="F1428" t="s">
        <v>0</v>
      </c>
      <c r="G1428" t="s">
        <v>8360</v>
      </c>
      <c r="H1428" s="123" t="str">
        <f t="shared" si="13"/>
        <v>Ozark Uplift , MO,Rich-burn Lateral Compressors Load Factor</v>
      </c>
      <c r="I1428">
        <v>0.98360000000000103</v>
      </c>
    </row>
    <row r="1429" spans="1:9">
      <c r="A1429" t="s">
        <v>183</v>
      </c>
      <c r="B1429" t="s">
        <v>120</v>
      </c>
      <c r="C1429" t="s">
        <v>8342</v>
      </c>
      <c r="D1429">
        <v>1</v>
      </c>
      <c r="E1429" t="s">
        <v>559</v>
      </c>
      <c r="F1429" t="s">
        <v>656</v>
      </c>
      <c r="G1429" t="s">
        <v>8342</v>
      </c>
      <c r="H1429" s="123" t="str">
        <f t="shared" ref="H1429:H1492" si="14">E1429&amp;","&amp;G1429</f>
        <v>Palo Duro Basin , NM,Fraction of 50-499 HP  Lateral Compressor Engines</v>
      </c>
      <c r="I1429">
        <v>1</v>
      </c>
    </row>
    <row r="1430" spans="1:9">
      <c r="A1430" t="s">
        <v>183</v>
      </c>
      <c r="B1430" t="s">
        <v>120</v>
      </c>
      <c r="C1430" t="s">
        <v>8343</v>
      </c>
      <c r="D1430">
        <v>0.2</v>
      </c>
      <c r="E1430" t="s">
        <v>559</v>
      </c>
      <c r="F1430" t="s">
        <v>1</v>
      </c>
      <c r="G1430" t="s">
        <v>1</v>
      </c>
      <c r="H1430" s="123" t="str">
        <f t="shared" si="14"/>
        <v>Palo Duro Basin , NM,Lean Burn</v>
      </c>
      <c r="I1430">
        <v>0.2</v>
      </c>
    </row>
    <row r="1431" spans="1:9">
      <c r="A1431" t="s">
        <v>183</v>
      </c>
      <c r="B1431" t="s">
        <v>120</v>
      </c>
      <c r="C1431" t="s">
        <v>8344</v>
      </c>
      <c r="D1431">
        <v>0.8</v>
      </c>
      <c r="E1431" t="s">
        <v>559</v>
      </c>
      <c r="F1431" t="s">
        <v>0</v>
      </c>
      <c r="G1431" t="s">
        <v>0</v>
      </c>
      <c r="H1431" s="123" t="str">
        <f t="shared" si="14"/>
        <v>Palo Duro Basin , NM,Rich Burn</v>
      </c>
      <c r="I1431">
        <v>0.8</v>
      </c>
    </row>
    <row r="1432" spans="1:9">
      <c r="A1432" t="s">
        <v>183</v>
      </c>
      <c r="B1432" t="s">
        <v>120</v>
      </c>
      <c r="C1432" t="s">
        <v>8345</v>
      </c>
      <c r="D1432">
        <v>8760</v>
      </c>
      <c r="E1432" t="s">
        <v>559</v>
      </c>
      <c r="F1432" t="s">
        <v>656</v>
      </c>
      <c r="G1432" t="s">
        <v>2498</v>
      </c>
      <c r="H1432" s="123" t="str">
        <f t="shared" si="14"/>
        <v>Palo Duro Basin , NM,Hours of Operation (hours/engine)</v>
      </c>
      <c r="I1432">
        <v>8760</v>
      </c>
    </row>
    <row r="1433" spans="1:9">
      <c r="A1433" t="s">
        <v>183</v>
      </c>
      <c r="B1433" t="s">
        <v>120</v>
      </c>
      <c r="C1433" t="s">
        <v>8346</v>
      </c>
      <c r="D1433">
        <v>235.5</v>
      </c>
      <c r="E1433" t="s">
        <v>559</v>
      </c>
      <c r="F1433" t="s">
        <v>1</v>
      </c>
      <c r="G1433" t="s">
        <v>8347</v>
      </c>
      <c r="H1433" s="123" t="str">
        <f t="shared" si="14"/>
        <v>Palo Duro Basin , NM,Lean Burn - Rated Horsepower (hp/engine)</v>
      </c>
      <c r="I1433">
        <v>235.5</v>
      </c>
    </row>
    <row r="1434" spans="1:9">
      <c r="A1434" t="s">
        <v>183</v>
      </c>
      <c r="B1434" t="s">
        <v>120</v>
      </c>
      <c r="C1434" t="s">
        <v>8348</v>
      </c>
      <c r="D1434">
        <v>0.18236189999999999</v>
      </c>
      <c r="E1434" t="s">
        <v>559</v>
      </c>
      <c r="F1434" t="s">
        <v>1</v>
      </c>
      <c r="G1434" t="s">
        <v>8349</v>
      </c>
      <c r="H1434" s="123" t="str">
        <f t="shared" si="14"/>
        <v>Palo Duro Basin , NM,Lean Burn - Percent of Engines with Control</v>
      </c>
      <c r="I1434">
        <v>0.18236189999999999</v>
      </c>
    </row>
    <row r="1435" spans="1:9">
      <c r="A1435" t="s">
        <v>183</v>
      </c>
      <c r="B1435" t="s">
        <v>120</v>
      </c>
      <c r="C1435" t="s">
        <v>8350</v>
      </c>
      <c r="D1435">
        <v>0.73699999999999999</v>
      </c>
      <c r="E1435" t="s">
        <v>559</v>
      </c>
      <c r="F1435" t="s">
        <v>1</v>
      </c>
      <c r="G1435" t="s">
        <v>8350</v>
      </c>
      <c r="H1435" s="123" t="str">
        <f t="shared" si="14"/>
        <v>Palo Duro Basin , NM,Lean-burn Lateral Compressors Load Factor</v>
      </c>
      <c r="I1435">
        <v>0.73699999999999999</v>
      </c>
    </row>
    <row r="1436" spans="1:9">
      <c r="A1436" t="s">
        <v>183</v>
      </c>
      <c r="B1436" t="s">
        <v>120</v>
      </c>
      <c r="C1436" t="s">
        <v>8351</v>
      </c>
      <c r="D1436">
        <v>1</v>
      </c>
      <c r="E1436" t="s">
        <v>559</v>
      </c>
      <c r="F1436" t="s">
        <v>656</v>
      </c>
      <c r="G1436" t="s">
        <v>8351</v>
      </c>
      <c r="H1436" s="123" t="str">
        <f t="shared" si="14"/>
        <v>Palo Duro Basin , NM,Number of 4-Cycled Lateral Compressors</v>
      </c>
      <c r="I1436">
        <v>1</v>
      </c>
    </row>
    <row r="1437" spans="1:9">
      <c r="A1437" t="s">
        <v>183</v>
      </c>
      <c r="B1437" t="s">
        <v>120</v>
      </c>
      <c r="C1437" t="s">
        <v>8352</v>
      </c>
      <c r="D1437">
        <v>35.11</v>
      </c>
      <c r="E1437" t="s">
        <v>559</v>
      </c>
      <c r="F1437" t="s">
        <v>656</v>
      </c>
      <c r="G1437" t="s">
        <v>8353</v>
      </c>
      <c r="H1437" s="123" t="str">
        <f t="shared" si="14"/>
        <v>Palo Duro Basin , NM,CBM - Number of Well(s) per Engine</v>
      </c>
      <c r="I1437">
        <v>35.11</v>
      </c>
    </row>
    <row r="1438" spans="1:9">
      <c r="A1438" t="s">
        <v>183</v>
      </c>
      <c r="B1438" t="s">
        <v>120</v>
      </c>
      <c r="C1438" t="s">
        <v>8354</v>
      </c>
      <c r="D1438">
        <v>35.11</v>
      </c>
      <c r="E1438" t="s">
        <v>559</v>
      </c>
      <c r="F1438" t="s">
        <v>656</v>
      </c>
      <c r="G1438" t="s">
        <v>8355</v>
      </c>
      <c r="H1438" s="123" t="str">
        <f t="shared" si="14"/>
        <v>Palo Duro Basin , NM,Gas - Number of Well(s) per Engine</v>
      </c>
      <c r="I1438">
        <v>35.11</v>
      </c>
    </row>
    <row r="1439" spans="1:9">
      <c r="A1439" t="s">
        <v>183</v>
      </c>
      <c r="B1439" t="s">
        <v>120</v>
      </c>
      <c r="C1439" t="s">
        <v>8356</v>
      </c>
      <c r="D1439">
        <v>279.33330000000001</v>
      </c>
      <c r="E1439" t="s">
        <v>559</v>
      </c>
      <c r="F1439" t="s">
        <v>0</v>
      </c>
      <c r="G1439" t="s">
        <v>8357</v>
      </c>
      <c r="H1439" s="123" t="str">
        <f t="shared" si="14"/>
        <v>Palo Duro Basin , NM,Rich Burn - Rated Horsepower (hp/engine)</v>
      </c>
      <c r="I1439">
        <v>279.33330000000001</v>
      </c>
    </row>
    <row r="1440" spans="1:9">
      <c r="A1440" t="s">
        <v>183</v>
      </c>
      <c r="B1440" t="s">
        <v>120</v>
      </c>
      <c r="C1440" t="s">
        <v>8358</v>
      </c>
      <c r="D1440">
        <v>0.20295640000000001</v>
      </c>
      <c r="E1440" t="s">
        <v>559</v>
      </c>
      <c r="F1440" t="s">
        <v>0</v>
      </c>
      <c r="G1440" t="s">
        <v>8359</v>
      </c>
      <c r="H1440" s="123" t="str">
        <f t="shared" si="14"/>
        <v>Palo Duro Basin , NM,Rich Burn - Percent of Engines with Control</v>
      </c>
      <c r="I1440">
        <v>0.20295640000000001</v>
      </c>
    </row>
    <row r="1441" spans="1:9">
      <c r="A1441" t="s">
        <v>183</v>
      </c>
      <c r="B1441" t="s">
        <v>120</v>
      </c>
      <c r="C1441" t="s">
        <v>8360</v>
      </c>
      <c r="D1441">
        <v>0.98360000000000003</v>
      </c>
      <c r="E1441" t="s">
        <v>559</v>
      </c>
      <c r="F1441" t="s">
        <v>0</v>
      </c>
      <c r="G1441" t="s">
        <v>8360</v>
      </c>
      <c r="H1441" s="123" t="str">
        <f t="shared" si="14"/>
        <v>Palo Duro Basin , NM,Rich-burn Lateral Compressors Load Factor</v>
      </c>
      <c r="I1441">
        <v>0.98360000000000003</v>
      </c>
    </row>
    <row r="1442" spans="1:9">
      <c r="A1442" t="s">
        <v>183</v>
      </c>
      <c r="B1442" t="s">
        <v>477</v>
      </c>
      <c r="C1442" t="s">
        <v>8342</v>
      </c>
      <c r="D1442">
        <v>1</v>
      </c>
      <c r="E1442" t="s">
        <v>4167</v>
      </c>
      <c r="F1442" t="s">
        <v>656</v>
      </c>
      <c r="G1442" t="s">
        <v>8342</v>
      </c>
      <c r="H1442" s="123" t="str">
        <f t="shared" si="14"/>
        <v>Palo Duro Basin , OK,Fraction of 50-499 HP  Lateral Compressor Engines</v>
      </c>
      <c r="I1442">
        <v>1</v>
      </c>
    </row>
    <row r="1443" spans="1:9">
      <c r="A1443" t="s">
        <v>183</v>
      </c>
      <c r="B1443" t="s">
        <v>477</v>
      </c>
      <c r="C1443" t="s">
        <v>8343</v>
      </c>
      <c r="D1443">
        <v>0.2</v>
      </c>
      <c r="E1443" t="s">
        <v>4167</v>
      </c>
      <c r="F1443" t="s">
        <v>1</v>
      </c>
      <c r="G1443" t="s">
        <v>1</v>
      </c>
      <c r="H1443" s="123" t="str">
        <f t="shared" si="14"/>
        <v>Palo Duro Basin , OK,Lean Burn</v>
      </c>
      <c r="I1443">
        <v>0.2</v>
      </c>
    </row>
    <row r="1444" spans="1:9">
      <c r="A1444" t="s">
        <v>183</v>
      </c>
      <c r="B1444" t="s">
        <v>477</v>
      </c>
      <c r="C1444" t="s">
        <v>8344</v>
      </c>
      <c r="D1444">
        <v>0.8</v>
      </c>
      <c r="E1444" t="s">
        <v>4167</v>
      </c>
      <c r="F1444" t="s">
        <v>0</v>
      </c>
      <c r="G1444" t="s">
        <v>0</v>
      </c>
      <c r="H1444" s="123" t="str">
        <f t="shared" si="14"/>
        <v>Palo Duro Basin , OK,Rich Burn</v>
      </c>
      <c r="I1444">
        <v>0.8</v>
      </c>
    </row>
    <row r="1445" spans="1:9">
      <c r="A1445" t="s">
        <v>183</v>
      </c>
      <c r="B1445" t="s">
        <v>477</v>
      </c>
      <c r="C1445" t="s">
        <v>8345</v>
      </c>
      <c r="D1445">
        <v>8760</v>
      </c>
      <c r="E1445" t="s">
        <v>4167</v>
      </c>
      <c r="F1445" t="s">
        <v>656</v>
      </c>
      <c r="G1445" t="s">
        <v>2498</v>
      </c>
      <c r="H1445" s="123" t="str">
        <f t="shared" si="14"/>
        <v>Palo Duro Basin , OK,Hours of Operation (hours/engine)</v>
      </c>
      <c r="I1445">
        <v>8760</v>
      </c>
    </row>
    <row r="1446" spans="1:9">
      <c r="A1446" t="s">
        <v>183</v>
      </c>
      <c r="B1446" t="s">
        <v>477</v>
      </c>
      <c r="C1446" t="s">
        <v>8346</v>
      </c>
      <c r="D1446">
        <v>235.5</v>
      </c>
      <c r="E1446" t="s">
        <v>4167</v>
      </c>
      <c r="F1446" t="s">
        <v>1</v>
      </c>
      <c r="G1446" t="s">
        <v>8347</v>
      </c>
      <c r="H1446" s="123" t="str">
        <f t="shared" si="14"/>
        <v>Palo Duro Basin , OK,Lean Burn - Rated Horsepower (hp/engine)</v>
      </c>
      <c r="I1446">
        <v>235.5</v>
      </c>
    </row>
    <row r="1447" spans="1:9">
      <c r="A1447" t="s">
        <v>183</v>
      </c>
      <c r="B1447" t="s">
        <v>477</v>
      </c>
      <c r="C1447" t="s">
        <v>8348</v>
      </c>
      <c r="D1447">
        <v>0.18236189999999999</v>
      </c>
      <c r="E1447" t="s">
        <v>4167</v>
      </c>
      <c r="F1447" t="s">
        <v>1</v>
      </c>
      <c r="G1447" t="s">
        <v>8349</v>
      </c>
      <c r="H1447" s="123" t="str">
        <f t="shared" si="14"/>
        <v>Palo Duro Basin , OK,Lean Burn - Percent of Engines with Control</v>
      </c>
      <c r="I1447">
        <v>0.18236189999999999</v>
      </c>
    </row>
    <row r="1448" spans="1:9">
      <c r="A1448" t="s">
        <v>183</v>
      </c>
      <c r="B1448" t="s">
        <v>477</v>
      </c>
      <c r="C1448" t="s">
        <v>8350</v>
      </c>
      <c r="D1448">
        <v>0.73699999999999999</v>
      </c>
      <c r="E1448" t="s">
        <v>4167</v>
      </c>
      <c r="F1448" t="s">
        <v>1</v>
      </c>
      <c r="G1448" t="s">
        <v>8350</v>
      </c>
      <c r="H1448" s="123" t="str">
        <f t="shared" si="14"/>
        <v>Palo Duro Basin , OK,Lean-burn Lateral Compressors Load Factor</v>
      </c>
      <c r="I1448">
        <v>0.73699999999999999</v>
      </c>
    </row>
    <row r="1449" spans="1:9">
      <c r="A1449" t="s">
        <v>183</v>
      </c>
      <c r="B1449" t="s">
        <v>477</v>
      </c>
      <c r="C1449" t="s">
        <v>8351</v>
      </c>
      <c r="D1449">
        <v>1</v>
      </c>
      <c r="E1449" t="s">
        <v>4167</v>
      </c>
      <c r="F1449" t="s">
        <v>656</v>
      </c>
      <c r="G1449" t="s">
        <v>8351</v>
      </c>
      <c r="H1449" s="123" t="str">
        <f t="shared" si="14"/>
        <v>Palo Duro Basin , OK,Number of 4-Cycled Lateral Compressors</v>
      </c>
      <c r="I1449">
        <v>1</v>
      </c>
    </row>
    <row r="1450" spans="1:9">
      <c r="A1450" t="s">
        <v>183</v>
      </c>
      <c r="B1450" t="s">
        <v>477</v>
      </c>
      <c r="C1450" t="s">
        <v>8352</v>
      </c>
      <c r="D1450">
        <v>35.11</v>
      </c>
      <c r="E1450" t="s">
        <v>4167</v>
      </c>
      <c r="F1450" t="s">
        <v>656</v>
      </c>
      <c r="G1450" t="s">
        <v>8353</v>
      </c>
      <c r="H1450" s="123" t="str">
        <f t="shared" si="14"/>
        <v>Palo Duro Basin , OK,CBM - Number of Well(s) per Engine</v>
      </c>
      <c r="I1450">
        <v>35.11</v>
      </c>
    </row>
    <row r="1451" spans="1:9">
      <c r="A1451" t="s">
        <v>183</v>
      </c>
      <c r="B1451" t="s">
        <v>477</v>
      </c>
      <c r="C1451" t="s">
        <v>8354</v>
      </c>
      <c r="D1451">
        <v>35.11</v>
      </c>
      <c r="E1451" t="s">
        <v>4167</v>
      </c>
      <c r="F1451" t="s">
        <v>656</v>
      </c>
      <c r="G1451" t="s">
        <v>8355</v>
      </c>
      <c r="H1451" s="123" t="str">
        <f t="shared" si="14"/>
        <v>Palo Duro Basin , OK,Gas - Number of Well(s) per Engine</v>
      </c>
      <c r="I1451">
        <v>35.11</v>
      </c>
    </row>
    <row r="1452" spans="1:9">
      <c r="A1452" t="s">
        <v>183</v>
      </c>
      <c r="B1452" t="s">
        <v>477</v>
      </c>
      <c r="C1452" t="s">
        <v>8356</v>
      </c>
      <c r="D1452">
        <v>279.33330000000001</v>
      </c>
      <c r="E1452" t="s">
        <v>4167</v>
      </c>
      <c r="F1452" t="s">
        <v>0</v>
      </c>
      <c r="G1452" t="s">
        <v>8357</v>
      </c>
      <c r="H1452" s="123" t="str">
        <f t="shared" si="14"/>
        <v>Palo Duro Basin , OK,Rich Burn - Rated Horsepower (hp/engine)</v>
      </c>
      <c r="I1452">
        <v>279.33330000000001</v>
      </c>
    </row>
    <row r="1453" spans="1:9">
      <c r="A1453" t="s">
        <v>183</v>
      </c>
      <c r="B1453" t="s">
        <v>477</v>
      </c>
      <c r="C1453" t="s">
        <v>8358</v>
      </c>
      <c r="D1453">
        <v>0.20295640000000001</v>
      </c>
      <c r="E1453" t="s">
        <v>4167</v>
      </c>
      <c r="F1453" t="s">
        <v>0</v>
      </c>
      <c r="G1453" t="s">
        <v>8359</v>
      </c>
      <c r="H1453" s="123" t="str">
        <f t="shared" si="14"/>
        <v>Palo Duro Basin , OK,Rich Burn - Percent of Engines with Control</v>
      </c>
      <c r="I1453">
        <v>0.20295640000000001</v>
      </c>
    </row>
    <row r="1454" spans="1:9">
      <c r="A1454" t="s">
        <v>183</v>
      </c>
      <c r="B1454" t="s">
        <v>477</v>
      </c>
      <c r="C1454" t="s">
        <v>8360</v>
      </c>
      <c r="D1454">
        <v>0.98360000000000003</v>
      </c>
      <c r="E1454" t="s">
        <v>4167</v>
      </c>
      <c r="F1454" t="s">
        <v>0</v>
      </c>
      <c r="G1454" t="s">
        <v>8360</v>
      </c>
      <c r="H1454" s="123" t="str">
        <f t="shared" si="14"/>
        <v>Palo Duro Basin , OK,Rich-burn Lateral Compressors Load Factor</v>
      </c>
      <c r="I1454">
        <v>0.98360000000000003</v>
      </c>
    </row>
    <row r="1455" spans="1:9">
      <c r="A1455" t="s">
        <v>183</v>
      </c>
      <c r="B1455" t="s">
        <v>485</v>
      </c>
      <c r="C1455" t="s">
        <v>8342</v>
      </c>
      <c r="D1455">
        <v>1</v>
      </c>
      <c r="E1455" t="s">
        <v>4187</v>
      </c>
      <c r="F1455" t="s">
        <v>656</v>
      </c>
      <c r="G1455" t="s">
        <v>8342</v>
      </c>
      <c r="H1455" s="123" t="str">
        <f t="shared" si="14"/>
        <v>Palo Duro Basin , TX,Fraction of 50-499 HP  Lateral Compressor Engines</v>
      </c>
      <c r="I1455">
        <v>1</v>
      </c>
    </row>
    <row r="1456" spans="1:9">
      <c r="A1456" t="s">
        <v>183</v>
      </c>
      <c r="B1456" t="s">
        <v>485</v>
      </c>
      <c r="C1456" t="s">
        <v>8343</v>
      </c>
      <c r="D1456">
        <v>0.20000000000000004</v>
      </c>
      <c r="E1456" t="s">
        <v>4187</v>
      </c>
      <c r="F1456" t="s">
        <v>1</v>
      </c>
      <c r="G1456" t="s">
        <v>1</v>
      </c>
      <c r="H1456" s="123" t="str">
        <f t="shared" si="14"/>
        <v>Palo Duro Basin , TX,Lean Burn</v>
      </c>
      <c r="I1456">
        <v>0.20000000000000004</v>
      </c>
    </row>
    <row r="1457" spans="1:9">
      <c r="A1457" t="s">
        <v>183</v>
      </c>
      <c r="B1457" t="s">
        <v>485</v>
      </c>
      <c r="C1457" t="s">
        <v>8344</v>
      </c>
      <c r="D1457">
        <v>0.80000000000000016</v>
      </c>
      <c r="E1457" t="s">
        <v>4187</v>
      </c>
      <c r="F1457" t="s">
        <v>0</v>
      </c>
      <c r="G1457" t="s">
        <v>0</v>
      </c>
      <c r="H1457" s="123" t="str">
        <f t="shared" si="14"/>
        <v>Palo Duro Basin , TX,Rich Burn</v>
      </c>
      <c r="I1457">
        <v>0.80000000000000016</v>
      </c>
    </row>
    <row r="1458" spans="1:9">
      <c r="A1458" t="s">
        <v>183</v>
      </c>
      <c r="B1458" t="s">
        <v>485</v>
      </c>
      <c r="C1458" t="s">
        <v>8345</v>
      </c>
      <c r="D1458">
        <v>8760</v>
      </c>
      <c r="E1458" t="s">
        <v>4187</v>
      </c>
      <c r="F1458" t="s">
        <v>656</v>
      </c>
      <c r="G1458" t="s">
        <v>2498</v>
      </c>
      <c r="H1458" s="123" t="str">
        <f t="shared" si="14"/>
        <v>Palo Duro Basin , TX,Hours of Operation (hours/engine)</v>
      </c>
      <c r="I1458">
        <v>8760</v>
      </c>
    </row>
    <row r="1459" spans="1:9">
      <c r="A1459" t="s">
        <v>183</v>
      </c>
      <c r="B1459" t="s">
        <v>485</v>
      </c>
      <c r="C1459" t="s">
        <v>8346</v>
      </c>
      <c r="D1459">
        <v>235.5</v>
      </c>
      <c r="E1459" t="s">
        <v>4187</v>
      </c>
      <c r="F1459" t="s">
        <v>1</v>
      </c>
      <c r="G1459" t="s">
        <v>8347</v>
      </c>
      <c r="H1459" s="123" t="str">
        <f t="shared" si="14"/>
        <v>Palo Duro Basin , TX,Lean Burn - Rated Horsepower (hp/engine)</v>
      </c>
      <c r="I1459">
        <v>235.5</v>
      </c>
    </row>
    <row r="1460" spans="1:9">
      <c r="A1460" t="s">
        <v>183</v>
      </c>
      <c r="B1460" t="s">
        <v>485</v>
      </c>
      <c r="C1460" t="s">
        <v>8348</v>
      </c>
      <c r="D1460">
        <v>0.18236190000000005</v>
      </c>
      <c r="E1460" t="s">
        <v>4187</v>
      </c>
      <c r="F1460" t="s">
        <v>1</v>
      </c>
      <c r="G1460" t="s">
        <v>8349</v>
      </c>
      <c r="H1460" s="123" t="str">
        <f t="shared" si="14"/>
        <v>Palo Duro Basin , TX,Lean Burn - Percent of Engines with Control</v>
      </c>
      <c r="I1460">
        <v>0.18236190000000005</v>
      </c>
    </row>
    <row r="1461" spans="1:9">
      <c r="A1461" t="s">
        <v>183</v>
      </c>
      <c r="B1461" t="s">
        <v>485</v>
      </c>
      <c r="C1461" t="s">
        <v>8350</v>
      </c>
      <c r="D1461">
        <v>0.73699999999999999</v>
      </c>
      <c r="E1461" t="s">
        <v>4187</v>
      </c>
      <c r="F1461" t="s">
        <v>1</v>
      </c>
      <c r="G1461" t="s">
        <v>8350</v>
      </c>
      <c r="H1461" s="123" t="str">
        <f t="shared" si="14"/>
        <v>Palo Duro Basin , TX,Lean-burn Lateral Compressors Load Factor</v>
      </c>
      <c r="I1461">
        <v>0.73699999999999999</v>
      </c>
    </row>
    <row r="1462" spans="1:9">
      <c r="A1462" t="s">
        <v>183</v>
      </c>
      <c r="B1462" t="s">
        <v>485</v>
      </c>
      <c r="C1462" t="s">
        <v>8351</v>
      </c>
      <c r="D1462">
        <v>1</v>
      </c>
      <c r="E1462" t="s">
        <v>4187</v>
      </c>
      <c r="F1462" t="s">
        <v>656</v>
      </c>
      <c r="G1462" t="s">
        <v>8351</v>
      </c>
      <c r="H1462" s="123" t="str">
        <f t="shared" si="14"/>
        <v>Palo Duro Basin , TX,Number of 4-Cycled Lateral Compressors</v>
      </c>
      <c r="I1462">
        <v>1</v>
      </c>
    </row>
    <row r="1463" spans="1:9">
      <c r="A1463" t="s">
        <v>183</v>
      </c>
      <c r="B1463" t="s">
        <v>485</v>
      </c>
      <c r="C1463" t="s">
        <v>8352</v>
      </c>
      <c r="D1463">
        <v>35.110000000000007</v>
      </c>
      <c r="E1463" t="s">
        <v>4187</v>
      </c>
      <c r="F1463" t="s">
        <v>656</v>
      </c>
      <c r="G1463" t="s">
        <v>8353</v>
      </c>
      <c r="H1463" s="123" t="str">
        <f t="shared" si="14"/>
        <v>Palo Duro Basin , TX,CBM - Number of Well(s) per Engine</v>
      </c>
      <c r="I1463">
        <v>35.110000000000007</v>
      </c>
    </row>
    <row r="1464" spans="1:9">
      <c r="A1464" t="s">
        <v>183</v>
      </c>
      <c r="B1464" t="s">
        <v>485</v>
      </c>
      <c r="C1464" t="s">
        <v>8354</v>
      </c>
      <c r="D1464">
        <v>35.110000000000007</v>
      </c>
      <c r="E1464" t="s">
        <v>4187</v>
      </c>
      <c r="F1464" t="s">
        <v>656</v>
      </c>
      <c r="G1464" t="s">
        <v>8355</v>
      </c>
      <c r="H1464" s="123" t="str">
        <f t="shared" si="14"/>
        <v>Palo Duro Basin , TX,Gas - Number of Well(s) per Engine</v>
      </c>
      <c r="I1464">
        <v>35.110000000000007</v>
      </c>
    </row>
    <row r="1465" spans="1:9">
      <c r="A1465" t="s">
        <v>183</v>
      </c>
      <c r="B1465" t="s">
        <v>485</v>
      </c>
      <c r="C1465" t="s">
        <v>8356</v>
      </c>
      <c r="D1465">
        <v>279.33330000000012</v>
      </c>
      <c r="E1465" t="s">
        <v>4187</v>
      </c>
      <c r="F1465" t="s">
        <v>0</v>
      </c>
      <c r="G1465" t="s">
        <v>8357</v>
      </c>
      <c r="H1465" s="123" t="str">
        <f t="shared" si="14"/>
        <v>Palo Duro Basin , TX,Rich Burn - Rated Horsepower (hp/engine)</v>
      </c>
      <c r="I1465">
        <v>279.33330000000012</v>
      </c>
    </row>
    <row r="1466" spans="1:9">
      <c r="A1466" t="s">
        <v>183</v>
      </c>
      <c r="B1466" t="s">
        <v>485</v>
      </c>
      <c r="C1466" t="s">
        <v>8358</v>
      </c>
      <c r="D1466">
        <v>0.20295640000000004</v>
      </c>
      <c r="E1466" t="s">
        <v>4187</v>
      </c>
      <c r="F1466" t="s">
        <v>0</v>
      </c>
      <c r="G1466" t="s">
        <v>8359</v>
      </c>
      <c r="H1466" s="123" t="str">
        <f t="shared" si="14"/>
        <v>Palo Duro Basin , TX,Rich Burn - Percent of Engines with Control</v>
      </c>
      <c r="I1466">
        <v>0.20295640000000004</v>
      </c>
    </row>
    <row r="1467" spans="1:9">
      <c r="A1467" t="s">
        <v>183</v>
      </c>
      <c r="B1467" t="s">
        <v>485</v>
      </c>
      <c r="C1467" t="s">
        <v>8360</v>
      </c>
      <c r="D1467">
        <v>0.98359999999999947</v>
      </c>
      <c r="E1467" t="s">
        <v>4187</v>
      </c>
      <c r="F1467" t="s">
        <v>0</v>
      </c>
      <c r="G1467" t="s">
        <v>8360</v>
      </c>
      <c r="H1467" s="123" t="str">
        <f t="shared" si="14"/>
        <v>Palo Duro Basin , TX,Rich-burn Lateral Compressors Load Factor</v>
      </c>
      <c r="I1467">
        <v>0.98359999999999947</v>
      </c>
    </row>
    <row r="1468" spans="1:9">
      <c r="A1468" t="s">
        <v>636</v>
      </c>
      <c r="B1468" t="s">
        <v>81</v>
      </c>
      <c r="C1468" t="s">
        <v>8342</v>
      </c>
      <c r="D1468">
        <v>1</v>
      </c>
      <c r="E1468" t="s">
        <v>561</v>
      </c>
      <c r="F1468" t="s">
        <v>656</v>
      </c>
      <c r="G1468" t="s">
        <v>8342</v>
      </c>
      <c r="H1468" s="123" t="str">
        <f t="shared" si="14"/>
        <v>Paradox Basin , CO,Fraction of 50-499 HP  Lateral Compressor Engines</v>
      </c>
      <c r="I1468">
        <v>1</v>
      </c>
    </row>
    <row r="1469" spans="1:9">
      <c r="A1469" t="s">
        <v>636</v>
      </c>
      <c r="B1469" t="s">
        <v>81</v>
      </c>
      <c r="C1469" t="s">
        <v>8343</v>
      </c>
      <c r="D1469">
        <v>0.2</v>
      </c>
      <c r="E1469" t="s">
        <v>561</v>
      </c>
      <c r="F1469" t="s">
        <v>1</v>
      </c>
      <c r="G1469" t="s">
        <v>1</v>
      </c>
      <c r="H1469" s="123" t="str">
        <f t="shared" si="14"/>
        <v>Paradox Basin , CO,Lean Burn</v>
      </c>
      <c r="I1469">
        <v>0.2</v>
      </c>
    </row>
    <row r="1470" spans="1:9">
      <c r="A1470" t="s">
        <v>636</v>
      </c>
      <c r="B1470" t="s">
        <v>81</v>
      </c>
      <c r="C1470" t="s">
        <v>8344</v>
      </c>
      <c r="D1470">
        <v>0.8</v>
      </c>
      <c r="E1470" t="s">
        <v>561</v>
      </c>
      <c r="F1470" t="s">
        <v>0</v>
      </c>
      <c r="G1470" t="s">
        <v>0</v>
      </c>
      <c r="H1470" s="123" t="str">
        <f t="shared" si="14"/>
        <v>Paradox Basin , CO,Rich Burn</v>
      </c>
      <c r="I1470">
        <v>0.8</v>
      </c>
    </row>
    <row r="1471" spans="1:9">
      <c r="A1471" t="s">
        <v>636</v>
      </c>
      <c r="B1471" t="s">
        <v>81</v>
      </c>
      <c r="C1471" t="s">
        <v>8345</v>
      </c>
      <c r="D1471">
        <v>8760</v>
      </c>
      <c r="E1471" t="s">
        <v>561</v>
      </c>
      <c r="F1471" t="s">
        <v>656</v>
      </c>
      <c r="G1471" t="s">
        <v>2498</v>
      </c>
      <c r="H1471" s="123" t="str">
        <f t="shared" si="14"/>
        <v>Paradox Basin , CO,Hours of Operation (hours/engine)</v>
      </c>
      <c r="I1471">
        <v>8760</v>
      </c>
    </row>
    <row r="1472" spans="1:9">
      <c r="A1472" t="s">
        <v>636</v>
      </c>
      <c r="B1472" t="s">
        <v>81</v>
      </c>
      <c r="C1472" t="s">
        <v>8346</v>
      </c>
      <c r="D1472">
        <v>235.5</v>
      </c>
      <c r="E1472" t="s">
        <v>561</v>
      </c>
      <c r="F1472" t="s">
        <v>1</v>
      </c>
      <c r="G1472" t="s">
        <v>8347</v>
      </c>
      <c r="H1472" s="123" t="str">
        <f t="shared" si="14"/>
        <v>Paradox Basin , CO,Lean Burn - Rated Horsepower (hp/engine)</v>
      </c>
      <c r="I1472">
        <v>235.5</v>
      </c>
    </row>
    <row r="1473" spans="1:9">
      <c r="A1473" t="s">
        <v>636</v>
      </c>
      <c r="B1473" t="s">
        <v>81</v>
      </c>
      <c r="C1473" t="s">
        <v>8348</v>
      </c>
      <c r="D1473">
        <v>0.18236189999999999</v>
      </c>
      <c r="E1473" t="s">
        <v>561</v>
      </c>
      <c r="F1473" t="s">
        <v>1</v>
      </c>
      <c r="G1473" t="s">
        <v>8349</v>
      </c>
      <c r="H1473" s="123" t="str">
        <f t="shared" si="14"/>
        <v>Paradox Basin , CO,Lean Burn - Percent of Engines with Control</v>
      </c>
      <c r="I1473">
        <v>0.18236189999999999</v>
      </c>
    </row>
    <row r="1474" spans="1:9">
      <c r="A1474" t="s">
        <v>636</v>
      </c>
      <c r="B1474" t="s">
        <v>81</v>
      </c>
      <c r="C1474" t="s">
        <v>8350</v>
      </c>
      <c r="D1474">
        <v>0.73699999999999999</v>
      </c>
      <c r="E1474" t="s">
        <v>561</v>
      </c>
      <c r="F1474" t="s">
        <v>1</v>
      </c>
      <c r="G1474" t="s">
        <v>8350</v>
      </c>
      <c r="H1474" s="123" t="str">
        <f t="shared" si="14"/>
        <v>Paradox Basin , CO,Lean-burn Lateral Compressors Load Factor</v>
      </c>
      <c r="I1474">
        <v>0.73699999999999999</v>
      </c>
    </row>
    <row r="1475" spans="1:9">
      <c r="A1475" t="s">
        <v>636</v>
      </c>
      <c r="B1475" t="s">
        <v>81</v>
      </c>
      <c r="C1475" t="s">
        <v>8351</v>
      </c>
      <c r="D1475">
        <v>1</v>
      </c>
      <c r="E1475" t="s">
        <v>561</v>
      </c>
      <c r="F1475" t="s">
        <v>656</v>
      </c>
      <c r="G1475" t="s">
        <v>8351</v>
      </c>
      <c r="H1475" s="123" t="str">
        <f t="shared" si="14"/>
        <v>Paradox Basin , CO,Number of 4-Cycled Lateral Compressors</v>
      </c>
      <c r="I1475">
        <v>1</v>
      </c>
    </row>
    <row r="1476" spans="1:9">
      <c r="A1476" t="s">
        <v>636</v>
      </c>
      <c r="B1476" t="s">
        <v>81</v>
      </c>
      <c r="C1476" t="s">
        <v>8352</v>
      </c>
      <c r="D1476">
        <v>35.11</v>
      </c>
      <c r="E1476" t="s">
        <v>561</v>
      </c>
      <c r="F1476" t="s">
        <v>656</v>
      </c>
      <c r="G1476" t="s">
        <v>8353</v>
      </c>
      <c r="H1476" s="123" t="str">
        <f t="shared" si="14"/>
        <v>Paradox Basin , CO,CBM - Number of Well(s) per Engine</v>
      </c>
      <c r="I1476">
        <v>35.11</v>
      </c>
    </row>
    <row r="1477" spans="1:9">
      <c r="A1477" t="s">
        <v>636</v>
      </c>
      <c r="B1477" t="s">
        <v>81</v>
      </c>
      <c r="C1477" t="s">
        <v>8354</v>
      </c>
      <c r="D1477">
        <v>35.11</v>
      </c>
      <c r="E1477" t="s">
        <v>561</v>
      </c>
      <c r="F1477" t="s">
        <v>656</v>
      </c>
      <c r="G1477" t="s">
        <v>8355</v>
      </c>
      <c r="H1477" s="123" t="str">
        <f t="shared" si="14"/>
        <v>Paradox Basin , CO,Gas - Number of Well(s) per Engine</v>
      </c>
      <c r="I1477">
        <v>35.11</v>
      </c>
    </row>
    <row r="1478" spans="1:9">
      <c r="A1478" t="s">
        <v>636</v>
      </c>
      <c r="B1478" t="s">
        <v>81</v>
      </c>
      <c r="C1478" t="s">
        <v>8356</v>
      </c>
      <c r="D1478">
        <v>279.33330000000001</v>
      </c>
      <c r="E1478" t="s">
        <v>561</v>
      </c>
      <c r="F1478" t="s">
        <v>0</v>
      </c>
      <c r="G1478" t="s">
        <v>8357</v>
      </c>
      <c r="H1478" s="123" t="str">
        <f t="shared" si="14"/>
        <v>Paradox Basin , CO,Rich Burn - Rated Horsepower (hp/engine)</v>
      </c>
      <c r="I1478">
        <v>279.33330000000001</v>
      </c>
    </row>
    <row r="1479" spans="1:9">
      <c r="A1479" t="s">
        <v>636</v>
      </c>
      <c r="B1479" t="s">
        <v>81</v>
      </c>
      <c r="C1479" t="s">
        <v>8358</v>
      </c>
      <c r="D1479">
        <v>0.20295640000000001</v>
      </c>
      <c r="E1479" t="s">
        <v>561</v>
      </c>
      <c r="F1479" t="s">
        <v>0</v>
      </c>
      <c r="G1479" t="s">
        <v>8359</v>
      </c>
      <c r="H1479" s="123" t="str">
        <f t="shared" si="14"/>
        <v>Paradox Basin , CO,Rich Burn - Percent of Engines with Control</v>
      </c>
      <c r="I1479">
        <v>0.20295640000000001</v>
      </c>
    </row>
    <row r="1480" spans="1:9">
      <c r="A1480" t="s">
        <v>636</v>
      </c>
      <c r="B1480" t="s">
        <v>81</v>
      </c>
      <c r="C1480" t="s">
        <v>8360</v>
      </c>
      <c r="D1480">
        <v>0.98360000000000003</v>
      </c>
      <c r="E1480" t="s">
        <v>561</v>
      </c>
      <c r="F1480" t="s">
        <v>0</v>
      </c>
      <c r="G1480" t="s">
        <v>8360</v>
      </c>
      <c r="H1480" s="123" t="str">
        <f t="shared" si="14"/>
        <v>Paradox Basin , CO,Rich-burn Lateral Compressors Load Factor</v>
      </c>
      <c r="I1480">
        <v>0.98360000000000003</v>
      </c>
    </row>
    <row r="1481" spans="1:9">
      <c r="A1481" t="s">
        <v>636</v>
      </c>
      <c r="B1481" t="s">
        <v>124</v>
      </c>
      <c r="C1481" t="s">
        <v>8342</v>
      </c>
      <c r="D1481">
        <v>0.53333333999999999</v>
      </c>
      <c r="E1481" t="s">
        <v>563</v>
      </c>
      <c r="F1481" t="s">
        <v>656</v>
      </c>
      <c r="G1481" t="s">
        <v>8342</v>
      </c>
      <c r="H1481" s="123" t="str">
        <f t="shared" si="14"/>
        <v>Paradox Basin , UT,Fraction of 50-499 HP  Lateral Compressor Engines</v>
      </c>
      <c r="I1481">
        <v>0.53333333999999999</v>
      </c>
    </row>
    <row r="1482" spans="1:9">
      <c r="A1482" t="s">
        <v>636</v>
      </c>
      <c r="B1482" t="s">
        <v>124</v>
      </c>
      <c r="C1482" t="s">
        <v>8343</v>
      </c>
      <c r="D1482">
        <v>0.56555554000000008</v>
      </c>
      <c r="E1482" t="s">
        <v>563</v>
      </c>
      <c r="F1482" t="s">
        <v>1</v>
      </c>
      <c r="G1482" t="s">
        <v>1</v>
      </c>
      <c r="H1482" s="123" t="str">
        <f t="shared" si="14"/>
        <v>Paradox Basin , UT,Lean Burn</v>
      </c>
      <c r="I1482">
        <v>0.56555554000000008</v>
      </c>
    </row>
    <row r="1483" spans="1:9">
      <c r="A1483" t="s">
        <v>636</v>
      </c>
      <c r="B1483" t="s">
        <v>124</v>
      </c>
      <c r="C1483" t="s">
        <v>8344</v>
      </c>
      <c r="D1483">
        <v>0.43444444799999998</v>
      </c>
      <c r="E1483" t="s">
        <v>563</v>
      </c>
      <c r="F1483" t="s">
        <v>0</v>
      </c>
      <c r="G1483" t="s">
        <v>0</v>
      </c>
      <c r="H1483" s="123" t="str">
        <f t="shared" si="14"/>
        <v>Paradox Basin , UT,Rich Burn</v>
      </c>
      <c r="I1483">
        <v>0.43444444799999998</v>
      </c>
    </row>
    <row r="1484" spans="1:9">
      <c r="A1484" t="s">
        <v>636</v>
      </c>
      <c r="B1484" t="s">
        <v>124</v>
      </c>
      <c r="C1484" t="s">
        <v>8345</v>
      </c>
      <c r="D1484">
        <v>8252.2663999999986</v>
      </c>
      <c r="E1484" t="s">
        <v>563</v>
      </c>
      <c r="F1484" t="s">
        <v>656</v>
      </c>
      <c r="G1484" t="s">
        <v>2498</v>
      </c>
      <c r="H1484" s="123" t="str">
        <f t="shared" si="14"/>
        <v>Paradox Basin , UT,Hours of Operation (hours/engine)</v>
      </c>
      <c r="I1484">
        <v>8252.2663999999986</v>
      </c>
    </row>
    <row r="1485" spans="1:9">
      <c r="A1485" t="s">
        <v>636</v>
      </c>
      <c r="B1485" t="s">
        <v>124</v>
      </c>
      <c r="C1485" t="s">
        <v>8346</v>
      </c>
      <c r="D1485">
        <v>745.49559999999997</v>
      </c>
      <c r="E1485" t="s">
        <v>563</v>
      </c>
      <c r="F1485" t="s">
        <v>1</v>
      </c>
      <c r="G1485" t="s">
        <v>8347</v>
      </c>
      <c r="H1485" s="123" t="str">
        <f t="shared" si="14"/>
        <v>Paradox Basin , UT,Lean Burn - Rated Horsepower (hp/engine)</v>
      </c>
      <c r="I1485">
        <v>745.49559999999997</v>
      </c>
    </row>
    <row r="1486" spans="1:9">
      <c r="A1486" t="s">
        <v>636</v>
      </c>
      <c r="B1486" t="s">
        <v>124</v>
      </c>
      <c r="C1486" t="s">
        <v>8348</v>
      </c>
      <c r="D1486">
        <v>0.16859693999999997</v>
      </c>
      <c r="E1486" t="s">
        <v>563</v>
      </c>
      <c r="F1486" t="s">
        <v>1</v>
      </c>
      <c r="G1486" t="s">
        <v>8349</v>
      </c>
      <c r="H1486" s="123" t="str">
        <f t="shared" si="14"/>
        <v>Paradox Basin , UT,Lean Burn - Percent of Engines with Control</v>
      </c>
      <c r="I1486">
        <v>0.16859693999999997</v>
      </c>
    </row>
    <row r="1487" spans="1:9">
      <c r="A1487" t="s">
        <v>636</v>
      </c>
      <c r="B1487" t="s">
        <v>124</v>
      </c>
      <c r="C1487" t="s">
        <v>8350</v>
      </c>
      <c r="D1487">
        <v>0.79531288</v>
      </c>
      <c r="E1487" t="s">
        <v>563</v>
      </c>
      <c r="F1487" t="s">
        <v>1</v>
      </c>
      <c r="G1487" t="s">
        <v>8350</v>
      </c>
      <c r="H1487" s="123" t="str">
        <f t="shared" si="14"/>
        <v>Paradox Basin , UT,Lean-burn Lateral Compressors Load Factor</v>
      </c>
      <c r="I1487">
        <v>0.79531288</v>
      </c>
    </row>
    <row r="1488" spans="1:9">
      <c r="A1488" t="s">
        <v>636</v>
      </c>
      <c r="B1488" t="s">
        <v>124</v>
      </c>
      <c r="C1488" t="s">
        <v>8351</v>
      </c>
      <c r="D1488">
        <v>1</v>
      </c>
      <c r="E1488" t="s">
        <v>563</v>
      </c>
      <c r="F1488" t="s">
        <v>656</v>
      </c>
      <c r="G1488" t="s">
        <v>8351</v>
      </c>
      <c r="H1488" s="123" t="str">
        <f t="shared" si="14"/>
        <v>Paradox Basin , UT,Number of 4-Cycled Lateral Compressors</v>
      </c>
      <c r="I1488">
        <v>1</v>
      </c>
    </row>
    <row r="1489" spans="1:9">
      <c r="A1489" t="s">
        <v>636</v>
      </c>
      <c r="B1489" t="s">
        <v>124</v>
      </c>
      <c r="C1489" t="s">
        <v>8352</v>
      </c>
      <c r="D1489">
        <v>109.41068</v>
      </c>
      <c r="E1489" t="s">
        <v>563</v>
      </c>
      <c r="F1489" t="s">
        <v>656</v>
      </c>
      <c r="G1489" t="s">
        <v>8353</v>
      </c>
      <c r="H1489" s="123" t="str">
        <f t="shared" si="14"/>
        <v>Paradox Basin , UT,CBM - Number of Well(s) per Engine</v>
      </c>
      <c r="I1489">
        <v>109.41068</v>
      </c>
    </row>
    <row r="1490" spans="1:9">
      <c r="A1490" t="s">
        <v>636</v>
      </c>
      <c r="B1490" t="s">
        <v>124</v>
      </c>
      <c r="C1490" t="s">
        <v>8354</v>
      </c>
      <c r="D1490">
        <v>109.41068</v>
      </c>
      <c r="E1490" t="s">
        <v>563</v>
      </c>
      <c r="F1490" t="s">
        <v>656</v>
      </c>
      <c r="G1490" t="s">
        <v>8355</v>
      </c>
      <c r="H1490" s="123" t="str">
        <f t="shared" si="14"/>
        <v>Paradox Basin , UT,Gas - Number of Well(s) per Engine</v>
      </c>
      <c r="I1490">
        <v>109.41068</v>
      </c>
    </row>
    <row r="1491" spans="1:9">
      <c r="A1491" t="s">
        <v>636</v>
      </c>
      <c r="B1491" t="s">
        <v>124</v>
      </c>
      <c r="C1491" t="s">
        <v>8356</v>
      </c>
      <c r="D1491">
        <v>348.42421999999999</v>
      </c>
      <c r="E1491" t="s">
        <v>563</v>
      </c>
      <c r="F1491" t="s">
        <v>0</v>
      </c>
      <c r="G1491" t="s">
        <v>8357</v>
      </c>
      <c r="H1491" s="123" t="str">
        <f t="shared" si="14"/>
        <v>Paradox Basin , UT,Rich Burn - Rated Horsepower (hp/engine)</v>
      </c>
      <c r="I1491">
        <v>348.42421999999999</v>
      </c>
    </row>
    <row r="1492" spans="1:9">
      <c r="A1492" t="s">
        <v>636</v>
      </c>
      <c r="B1492" t="s">
        <v>124</v>
      </c>
      <c r="C1492" t="s">
        <v>8358</v>
      </c>
      <c r="D1492">
        <v>8.1182560000000001E-2</v>
      </c>
      <c r="E1492" t="s">
        <v>563</v>
      </c>
      <c r="F1492" t="s">
        <v>0</v>
      </c>
      <c r="G1492" t="s">
        <v>8359</v>
      </c>
      <c r="H1492" s="123" t="str">
        <f t="shared" si="14"/>
        <v>Paradox Basin , UT,Rich Burn - Percent of Engines with Control</v>
      </c>
      <c r="I1492">
        <v>8.1182560000000001E-2</v>
      </c>
    </row>
    <row r="1493" spans="1:9">
      <c r="A1493" t="s">
        <v>636</v>
      </c>
      <c r="B1493" t="s">
        <v>124</v>
      </c>
      <c r="C1493" t="s">
        <v>8360</v>
      </c>
      <c r="D1493">
        <v>0.88857895999999992</v>
      </c>
      <c r="E1493" t="s">
        <v>563</v>
      </c>
      <c r="F1493" t="s">
        <v>0</v>
      </c>
      <c r="G1493" t="s">
        <v>8360</v>
      </c>
      <c r="H1493" s="123" t="str">
        <f t="shared" ref="H1493:H1556" si="15">E1493&amp;","&amp;G1493</f>
        <v>Paradox Basin , UT,Rich-burn Lateral Compressors Load Factor</v>
      </c>
      <c r="I1493">
        <v>0.88857895999999992</v>
      </c>
    </row>
    <row r="1494" spans="1:9">
      <c r="A1494" t="s">
        <v>139</v>
      </c>
      <c r="B1494" t="s">
        <v>115</v>
      </c>
      <c r="C1494" t="s">
        <v>8342</v>
      </c>
      <c r="D1494">
        <v>1</v>
      </c>
      <c r="E1494" t="s">
        <v>564</v>
      </c>
      <c r="F1494" t="s">
        <v>656</v>
      </c>
      <c r="G1494" t="s">
        <v>8342</v>
      </c>
      <c r="H1494" s="123" t="str">
        <f t="shared" si="15"/>
        <v>Pedregosa Basin , AZ,Fraction of 50-499 HP  Lateral Compressor Engines</v>
      </c>
      <c r="I1494">
        <v>1</v>
      </c>
    </row>
    <row r="1495" spans="1:9">
      <c r="A1495" t="s">
        <v>139</v>
      </c>
      <c r="B1495" t="s">
        <v>115</v>
      </c>
      <c r="C1495" t="s">
        <v>8343</v>
      </c>
      <c r="D1495">
        <v>0.2</v>
      </c>
      <c r="E1495" t="s">
        <v>564</v>
      </c>
      <c r="F1495" t="s">
        <v>1</v>
      </c>
      <c r="G1495" t="s">
        <v>1</v>
      </c>
      <c r="H1495" s="123" t="str">
        <f t="shared" si="15"/>
        <v>Pedregosa Basin , AZ,Lean Burn</v>
      </c>
      <c r="I1495">
        <v>0.2</v>
      </c>
    </row>
    <row r="1496" spans="1:9">
      <c r="A1496" t="s">
        <v>139</v>
      </c>
      <c r="B1496" t="s">
        <v>115</v>
      </c>
      <c r="C1496" t="s">
        <v>8344</v>
      </c>
      <c r="D1496">
        <v>0.8</v>
      </c>
      <c r="E1496" t="s">
        <v>564</v>
      </c>
      <c r="F1496" t="s">
        <v>0</v>
      </c>
      <c r="G1496" t="s">
        <v>0</v>
      </c>
      <c r="H1496" s="123" t="str">
        <f t="shared" si="15"/>
        <v>Pedregosa Basin , AZ,Rich Burn</v>
      </c>
      <c r="I1496">
        <v>0.8</v>
      </c>
    </row>
    <row r="1497" spans="1:9">
      <c r="A1497" t="s">
        <v>139</v>
      </c>
      <c r="B1497" t="s">
        <v>115</v>
      </c>
      <c r="C1497" t="s">
        <v>8345</v>
      </c>
      <c r="D1497">
        <v>8760</v>
      </c>
      <c r="E1497" t="s">
        <v>564</v>
      </c>
      <c r="F1497" t="s">
        <v>656</v>
      </c>
      <c r="G1497" t="s">
        <v>2498</v>
      </c>
      <c r="H1497" s="123" t="str">
        <f t="shared" si="15"/>
        <v>Pedregosa Basin , AZ,Hours of Operation (hours/engine)</v>
      </c>
      <c r="I1497">
        <v>8760</v>
      </c>
    </row>
    <row r="1498" spans="1:9">
      <c r="A1498" t="s">
        <v>139</v>
      </c>
      <c r="B1498" t="s">
        <v>115</v>
      </c>
      <c r="C1498" t="s">
        <v>8346</v>
      </c>
      <c r="D1498">
        <v>235.5</v>
      </c>
      <c r="E1498" t="s">
        <v>564</v>
      </c>
      <c r="F1498" t="s">
        <v>1</v>
      </c>
      <c r="G1498" t="s">
        <v>8347</v>
      </c>
      <c r="H1498" s="123" t="str">
        <f t="shared" si="15"/>
        <v>Pedregosa Basin , AZ,Lean Burn - Rated Horsepower (hp/engine)</v>
      </c>
      <c r="I1498">
        <v>235.5</v>
      </c>
    </row>
    <row r="1499" spans="1:9">
      <c r="A1499" t="s">
        <v>139</v>
      </c>
      <c r="B1499" t="s">
        <v>115</v>
      </c>
      <c r="C1499" t="s">
        <v>8348</v>
      </c>
      <c r="D1499">
        <v>0.18236189999999999</v>
      </c>
      <c r="E1499" t="s">
        <v>564</v>
      </c>
      <c r="F1499" t="s">
        <v>1</v>
      </c>
      <c r="G1499" t="s">
        <v>8349</v>
      </c>
      <c r="H1499" s="123" t="str">
        <f t="shared" si="15"/>
        <v>Pedregosa Basin , AZ,Lean Burn - Percent of Engines with Control</v>
      </c>
      <c r="I1499">
        <v>0.18236189999999999</v>
      </c>
    </row>
    <row r="1500" spans="1:9">
      <c r="A1500" t="s">
        <v>139</v>
      </c>
      <c r="B1500" t="s">
        <v>115</v>
      </c>
      <c r="C1500" t="s">
        <v>8350</v>
      </c>
      <c r="D1500">
        <v>0.73699999999999999</v>
      </c>
      <c r="E1500" t="s">
        <v>564</v>
      </c>
      <c r="F1500" t="s">
        <v>1</v>
      </c>
      <c r="G1500" t="s">
        <v>8350</v>
      </c>
      <c r="H1500" s="123" t="str">
        <f t="shared" si="15"/>
        <v>Pedregosa Basin , AZ,Lean-burn Lateral Compressors Load Factor</v>
      </c>
      <c r="I1500">
        <v>0.73699999999999999</v>
      </c>
    </row>
    <row r="1501" spans="1:9">
      <c r="A1501" t="s">
        <v>139</v>
      </c>
      <c r="B1501" t="s">
        <v>115</v>
      </c>
      <c r="C1501" t="s">
        <v>8351</v>
      </c>
      <c r="D1501">
        <v>1</v>
      </c>
      <c r="E1501" t="s">
        <v>564</v>
      </c>
      <c r="F1501" t="s">
        <v>656</v>
      </c>
      <c r="G1501" t="s">
        <v>8351</v>
      </c>
      <c r="H1501" s="123" t="str">
        <f t="shared" si="15"/>
        <v>Pedregosa Basin , AZ,Number of 4-Cycled Lateral Compressors</v>
      </c>
      <c r="I1501">
        <v>1</v>
      </c>
    </row>
    <row r="1502" spans="1:9">
      <c r="A1502" t="s">
        <v>139</v>
      </c>
      <c r="B1502" t="s">
        <v>115</v>
      </c>
      <c r="C1502" t="s">
        <v>8352</v>
      </c>
      <c r="D1502">
        <v>35.11</v>
      </c>
      <c r="E1502" t="s">
        <v>564</v>
      </c>
      <c r="F1502" t="s">
        <v>656</v>
      </c>
      <c r="G1502" t="s">
        <v>8353</v>
      </c>
      <c r="H1502" s="123" t="str">
        <f t="shared" si="15"/>
        <v>Pedregosa Basin , AZ,CBM - Number of Well(s) per Engine</v>
      </c>
      <c r="I1502">
        <v>35.11</v>
      </c>
    </row>
    <row r="1503" spans="1:9">
      <c r="A1503" t="s">
        <v>139</v>
      </c>
      <c r="B1503" t="s">
        <v>115</v>
      </c>
      <c r="C1503" t="s">
        <v>8354</v>
      </c>
      <c r="D1503">
        <v>35.11</v>
      </c>
      <c r="E1503" t="s">
        <v>564</v>
      </c>
      <c r="F1503" t="s">
        <v>656</v>
      </c>
      <c r="G1503" t="s">
        <v>8355</v>
      </c>
      <c r="H1503" s="123" t="str">
        <f t="shared" si="15"/>
        <v>Pedregosa Basin , AZ,Gas - Number of Well(s) per Engine</v>
      </c>
      <c r="I1503">
        <v>35.11</v>
      </c>
    </row>
    <row r="1504" spans="1:9">
      <c r="A1504" t="s">
        <v>139</v>
      </c>
      <c r="B1504" t="s">
        <v>115</v>
      </c>
      <c r="C1504" t="s">
        <v>8356</v>
      </c>
      <c r="D1504">
        <v>279.33330000000001</v>
      </c>
      <c r="E1504" t="s">
        <v>564</v>
      </c>
      <c r="F1504" t="s">
        <v>0</v>
      </c>
      <c r="G1504" t="s">
        <v>8357</v>
      </c>
      <c r="H1504" s="123" t="str">
        <f t="shared" si="15"/>
        <v>Pedregosa Basin , AZ,Rich Burn - Rated Horsepower (hp/engine)</v>
      </c>
      <c r="I1504">
        <v>279.33330000000001</v>
      </c>
    </row>
    <row r="1505" spans="1:9">
      <c r="A1505" t="s">
        <v>139</v>
      </c>
      <c r="B1505" t="s">
        <v>115</v>
      </c>
      <c r="C1505" t="s">
        <v>8358</v>
      </c>
      <c r="D1505">
        <v>0.20295640000000001</v>
      </c>
      <c r="E1505" t="s">
        <v>564</v>
      </c>
      <c r="F1505" t="s">
        <v>0</v>
      </c>
      <c r="G1505" t="s">
        <v>8359</v>
      </c>
      <c r="H1505" s="123" t="str">
        <f t="shared" si="15"/>
        <v>Pedregosa Basin , AZ,Rich Burn - Percent of Engines with Control</v>
      </c>
      <c r="I1505">
        <v>0.20295640000000001</v>
      </c>
    </row>
    <row r="1506" spans="1:9">
      <c r="A1506" t="s">
        <v>139</v>
      </c>
      <c r="B1506" t="s">
        <v>115</v>
      </c>
      <c r="C1506" t="s">
        <v>8360</v>
      </c>
      <c r="D1506">
        <v>0.98360000000000003</v>
      </c>
      <c r="E1506" t="s">
        <v>564</v>
      </c>
      <c r="F1506" t="s">
        <v>0</v>
      </c>
      <c r="G1506" t="s">
        <v>8360</v>
      </c>
      <c r="H1506" s="123" t="str">
        <f t="shared" si="15"/>
        <v>Pedregosa Basin , AZ,Rich-burn Lateral Compressors Load Factor</v>
      </c>
      <c r="I1506">
        <v>0.98360000000000003</v>
      </c>
    </row>
    <row r="1507" spans="1:9">
      <c r="A1507" t="s">
        <v>139</v>
      </c>
      <c r="B1507" t="s">
        <v>120</v>
      </c>
      <c r="C1507" t="s">
        <v>8342</v>
      </c>
      <c r="D1507">
        <v>1</v>
      </c>
      <c r="E1507" t="s">
        <v>565</v>
      </c>
      <c r="F1507" t="s">
        <v>656</v>
      </c>
      <c r="G1507" t="s">
        <v>8342</v>
      </c>
      <c r="H1507" s="123" t="str">
        <f t="shared" si="15"/>
        <v>Pedregosa Basin , NM,Fraction of 50-499 HP  Lateral Compressor Engines</v>
      </c>
      <c r="I1507">
        <v>1</v>
      </c>
    </row>
    <row r="1508" spans="1:9">
      <c r="A1508" t="s">
        <v>139</v>
      </c>
      <c r="B1508" t="s">
        <v>120</v>
      </c>
      <c r="C1508" t="s">
        <v>8343</v>
      </c>
      <c r="D1508">
        <v>0.2</v>
      </c>
      <c r="E1508" t="s">
        <v>565</v>
      </c>
      <c r="F1508" t="s">
        <v>1</v>
      </c>
      <c r="G1508" t="s">
        <v>1</v>
      </c>
      <c r="H1508" s="123" t="str">
        <f t="shared" si="15"/>
        <v>Pedregosa Basin , NM,Lean Burn</v>
      </c>
      <c r="I1508">
        <v>0.2</v>
      </c>
    </row>
    <row r="1509" spans="1:9">
      <c r="A1509" t="s">
        <v>139</v>
      </c>
      <c r="B1509" t="s">
        <v>120</v>
      </c>
      <c r="C1509" t="s">
        <v>8344</v>
      </c>
      <c r="D1509">
        <v>0.8</v>
      </c>
      <c r="E1509" t="s">
        <v>565</v>
      </c>
      <c r="F1509" t="s">
        <v>0</v>
      </c>
      <c r="G1509" t="s">
        <v>0</v>
      </c>
      <c r="H1509" s="123" t="str">
        <f t="shared" si="15"/>
        <v>Pedregosa Basin , NM,Rich Burn</v>
      </c>
      <c r="I1509">
        <v>0.8</v>
      </c>
    </row>
    <row r="1510" spans="1:9">
      <c r="A1510" t="s">
        <v>139</v>
      </c>
      <c r="B1510" t="s">
        <v>120</v>
      </c>
      <c r="C1510" t="s">
        <v>8345</v>
      </c>
      <c r="D1510">
        <v>8760</v>
      </c>
      <c r="E1510" t="s">
        <v>565</v>
      </c>
      <c r="F1510" t="s">
        <v>656</v>
      </c>
      <c r="G1510" t="s">
        <v>2498</v>
      </c>
      <c r="H1510" s="123" t="str">
        <f t="shared" si="15"/>
        <v>Pedregosa Basin , NM,Hours of Operation (hours/engine)</v>
      </c>
      <c r="I1510">
        <v>8760</v>
      </c>
    </row>
    <row r="1511" spans="1:9">
      <c r="A1511" t="s">
        <v>139</v>
      </c>
      <c r="B1511" t="s">
        <v>120</v>
      </c>
      <c r="C1511" t="s">
        <v>8346</v>
      </c>
      <c r="D1511">
        <v>235.5</v>
      </c>
      <c r="E1511" t="s">
        <v>565</v>
      </c>
      <c r="F1511" t="s">
        <v>1</v>
      </c>
      <c r="G1511" t="s">
        <v>8347</v>
      </c>
      <c r="H1511" s="123" t="str">
        <f t="shared" si="15"/>
        <v>Pedregosa Basin , NM,Lean Burn - Rated Horsepower (hp/engine)</v>
      </c>
      <c r="I1511">
        <v>235.5</v>
      </c>
    </row>
    <row r="1512" spans="1:9">
      <c r="A1512" t="s">
        <v>139</v>
      </c>
      <c r="B1512" t="s">
        <v>120</v>
      </c>
      <c r="C1512" t="s">
        <v>8348</v>
      </c>
      <c r="D1512">
        <v>0.18236189999999999</v>
      </c>
      <c r="E1512" t="s">
        <v>565</v>
      </c>
      <c r="F1512" t="s">
        <v>1</v>
      </c>
      <c r="G1512" t="s">
        <v>8349</v>
      </c>
      <c r="H1512" s="123" t="str">
        <f t="shared" si="15"/>
        <v>Pedregosa Basin , NM,Lean Burn - Percent of Engines with Control</v>
      </c>
      <c r="I1512">
        <v>0.18236189999999999</v>
      </c>
    </row>
    <row r="1513" spans="1:9">
      <c r="A1513" t="s">
        <v>139</v>
      </c>
      <c r="B1513" t="s">
        <v>120</v>
      </c>
      <c r="C1513" t="s">
        <v>8350</v>
      </c>
      <c r="D1513">
        <v>0.73699999999999999</v>
      </c>
      <c r="E1513" t="s">
        <v>565</v>
      </c>
      <c r="F1513" t="s">
        <v>1</v>
      </c>
      <c r="G1513" t="s">
        <v>8350</v>
      </c>
      <c r="H1513" s="123" t="str">
        <f t="shared" si="15"/>
        <v>Pedregosa Basin , NM,Lean-burn Lateral Compressors Load Factor</v>
      </c>
      <c r="I1513">
        <v>0.73699999999999999</v>
      </c>
    </row>
    <row r="1514" spans="1:9">
      <c r="A1514" t="s">
        <v>139</v>
      </c>
      <c r="B1514" t="s">
        <v>120</v>
      </c>
      <c r="C1514" t="s">
        <v>8351</v>
      </c>
      <c r="D1514">
        <v>1</v>
      </c>
      <c r="E1514" t="s">
        <v>565</v>
      </c>
      <c r="F1514" t="s">
        <v>656</v>
      </c>
      <c r="G1514" t="s">
        <v>8351</v>
      </c>
      <c r="H1514" s="123" t="str">
        <f t="shared" si="15"/>
        <v>Pedregosa Basin , NM,Number of 4-Cycled Lateral Compressors</v>
      </c>
      <c r="I1514">
        <v>1</v>
      </c>
    </row>
    <row r="1515" spans="1:9">
      <c r="A1515" t="s">
        <v>139</v>
      </c>
      <c r="B1515" t="s">
        <v>120</v>
      </c>
      <c r="C1515" t="s">
        <v>8352</v>
      </c>
      <c r="D1515">
        <v>35.11</v>
      </c>
      <c r="E1515" t="s">
        <v>565</v>
      </c>
      <c r="F1515" t="s">
        <v>656</v>
      </c>
      <c r="G1515" t="s">
        <v>8353</v>
      </c>
      <c r="H1515" s="123" t="str">
        <f t="shared" si="15"/>
        <v>Pedregosa Basin , NM,CBM - Number of Well(s) per Engine</v>
      </c>
      <c r="I1515">
        <v>35.11</v>
      </c>
    </row>
    <row r="1516" spans="1:9">
      <c r="A1516" t="s">
        <v>139</v>
      </c>
      <c r="B1516" t="s">
        <v>120</v>
      </c>
      <c r="C1516" t="s">
        <v>8354</v>
      </c>
      <c r="D1516">
        <v>35.11</v>
      </c>
      <c r="E1516" t="s">
        <v>565</v>
      </c>
      <c r="F1516" t="s">
        <v>656</v>
      </c>
      <c r="G1516" t="s">
        <v>8355</v>
      </c>
      <c r="H1516" s="123" t="str">
        <f t="shared" si="15"/>
        <v>Pedregosa Basin , NM,Gas - Number of Well(s) per Engine</v>
      </c>
      <c r="I1516">
        <v>35.11</v>
      </c>
    </row>
    <row r="1517" spans="1:9">
      <c r="A1517" t="s">
        <v>139</v>
      </c>
      <c r="B1517" t="s">
        <v>120</v>
      </c>
      <c r="C1517" t="s">
        <v>8356</v>
      </c>
      <c r="D1517">
        <v>279.33330000000001</v>
      </c>
      <c r="E1517" t="s">
        <v>565</v>
      </c>
      <c r="F1517" t="s">
        <v>0</v>
      </c>
      <c r="G1517" t="s">
        <v>8357</v>
      </c>
      <c r="H1517" s="123" t="str">
        <f t="shared" si="15"/>
        <v>Pedregosa Basin , NM,Rich Burn - Rated Horsepower (hp/engine)</v>
      </c>
      <c r="I1517">
        <v>279.33330000000001</v>
      </c>
    </row>
    <row r="1518" spans="1:9">
      <c r="A1518" t="s">
        <v>139</v>
      </c>
      <c r="B1518" t="s">
        <v>120</v>
      </c>
      <c r="C1518" t="s">
        <v>8358</v>
      </c>
      <c r="D1518">
        <v>0.20295640000000001</v>
      </c>
      <c r="E1518" t="s">
        <v>565</v>
      </c>
      <c r="F1518" t="s">
        <v>0</v>
      </c>
      <c r="G1518" t="s">
        <v>8359</v>
      </c>
      <c r="H1518" s="123" t="str">
        <f t="shared" si="15"/>
        <v>Pedregosa Basin , NM,Rich Burn - Percent of Engines with Control</v>
      </c>
      <c r="I1518">
        <v>0.20295640000000001</v>
      </c>
    </row>
    <row r="1519" spans="1:9">
      <c r="A1519" t="s">
        <v>139</v>
      </c>
      <c r="B1519" t="s">
        <v>120</v>
      </c>
      <c r="C1519" t="s">
        <v>8360</v>
      </c>
      <c r="D1519">
        <v>0.98360000000000003</v>
      </c>
      <c r="E1519" t="s">
        <v>565</v>
      </c>
      <c r="F1519" t="s">
        <v>0</v>
      </c>
      <c r="G1519" t="s">
        <v>8360</v>
      </c>
      <c r="H1519" s="123" t="str">
        <f t="shared" si="15"/>
        <v>Pedregosa Basin , NM,Rich-burn Lateral Compressors Load Factor</v>
      </c>
      <c r="I1519">
        <v>0.98360000000000003</v>
      </c>
    </row>
    <row r="1520" spans="1:9">
      <c r="A1520" t="s">
        <v>637</v>
      </c>
      <c r="B1520" t="s">
        <v>120</v>
      </c>
      <c r="C1520" t="s">
        <v>8342</v>
      </c>
      <c r="D1520">
        <v>1</v>
      </c>
      <c r="E1520" t="s">
        <v>567</v>
      </c>
      <c r="F1520" t="s">
        <v>656</v>
      </c>
      <c r="G1520" t="s">
        <v>8342</v>
      </c>
      <c r="H1520" s="123" t="str">
        <f t="shared" si="15"/>
        <v>Permian Basin , NM,Fraction of 50-499 HP  Lateral Compressor Engines</v>
      </c>
      <c r="I1520">
        <v>1</v>
      </c>
    </row>
    <row r="1521" spans="1:9">
      <c r="A1521" t="s">
        <v>637</v>
      </c>
      <c r="B1521" t="s">
        <v>120</v>
      </c>
      <c r="C1521" t="s">
        <v>8343</v>
      </c>
      <c r="D1521">
        <v>0.2</v>
      </c>
      <c r="E1521" t="s">
        <v>567</v>
      </c>
      <c r="F1521" t="s">
        <v>1</v>
      </c>
      <c r="G1521" t="s">
        <v>1</v>
      </c>
      <c r="H1521" s="123" t="str">
        <f t="shared" si="15"/>
        <v>Permian Basin , NM,Lean Burn</v>
      </c>
      <c r="I1521">
        <v>0.2</v>
      </c>
    </row>
    <row r="1522" spans="1:9">
      <c r="A1522" t="s">
        <v>637</v>
      </c>
      <c r="B1522" t="s">
        <v>120</v>
      </c>
      <c r="C1522" t="s">
        <v>8344</v>
      </c>
      <c r="D1522">
        <v>0.8</v>
      </c>
      <c r="E1522" t="s">
        <v>567</v>
      </c>
      <c r="F1522" t="s">
        <v>0</v>
      </c>
      <c r="G1522" t="s">
        <v>0</v>
      </c>
      <c r="H1522" s="123" t="str">
        <f t="shared" si="15"/>
        <v>Permian Basin , NM,Rich Burn</v>
      </c>
      <c r="I1522">
        <v>0.8</v>
      </c>
    </row>
    <row r="1523" spans="1:9">
      <c r="A1523" t="s">
        <v>637</v>
      </c>
      <c r="B1523" t="s">
        <v>120</v>
      </c>
      <c r="C1523" t="s">
        <v>8345</v>
      </c>
      <c r="D1523">
        <v>8760</v>
      </c>
      <c r="E1523" t="s">
        <v>567</v>
      </c>
      <c r="F1523" t="s">
        <v>656</v>
      </c>
      <c r="G1523" t="s">
        <v>2498</v>
      </c>
      <c r="H1523" s="123" t="str">
        <f t="shared" si="15"/>
        <v>Permian Basin , NM,Hours of Operation (hours/engine)</v>
      </c>
      <c r="I1523">
        <v>8760</v>
      </c>
    </row>
    <row r="1524" spans="1:9">
      <c r="A1524" t="s">
        <v>637</v>
      </c>
      <c r="B1524" t="s">
        <v>120</v>
      </c>
      <c r="C1524" t="s">
        <v>8346</v>
      </c>
      <c r="D1524">
        <v>235.5</v>
      </c>
      <c r="E1524" t="s">
        <v>567</v>
      </c>
      <c r="F1524" t="s">
        <v>1</v>
      </c>
      <c r="G1524" t="s">
        <v>8347</v>
      </c>
      <c r="H1524" s="123" t="str">
        <f t="shared" si="15"/>
        <v>Permian Basin , NM,Lean Burn - Rated Horsepower (hp/engine)</v>
      </c>
      <c r="I1524">
        <v>235.5</v>
      </c>
    </row>
    <row r="1525" spans="1:9">
      <c r="A1525" t="s">
        <v>637</v>
      </c>
      <c r="B1525" t="s">
        <v>120</v>
      </c>
      <c r="C1525" t="s">
        <v>8348</v>
      </c>
      <c r="D1525">
        <v>0.18236189999999999</v>
      </c>
      <c r="E1525" t="s">
        <v>567</v>
      </c>
      <c r="F1525" t="s">
        <v>1</v>
      </c>
      <c r="G1525" t="s">
        <v>8349</v>
      </c>
      <c r="H1525" s="123" t="str">
        <f t="shared" si="15"/>
        <v>Permian Basin , NM,Lean Burn - Percent of Engines with Control</v>
      </c>
      <c r="I1525">
        <v>0.18236189999999999</v>
      </c>
    </row>
    <row r="1526" spans="1:9">
      <c r="A1526" t="s">
        <v>637</v>
      </c>
      <c r="B1526" t="s">
        <v>120</v>
      </c>
      <c r="C1526" t="s">
        <v>8350</v>
      </c>
      <c r="D1526">
        <v>0.73699999999999999</v>
      </c>
      <c r="E1526" t="s">
        <v>567</v>
      </c>
      <c r="F1526" t="s">
        <v>1</v>
      </c>
      <c r="G1526" t="s">
        <v>8350</v>
      </c>
      <c r="H1526" s="123" t="str">
        <f t="shared" si="15"/>
        <v>Permian Basin , NM,Lean-burn Lateral Compressors Load Factor</v>
      </c>
      <c r="I1526">
        <v>0.73699999999999999</v>
      </c>
    </row>
    <row r="1527" spans="1:9">
      <c r="A1527" t="s">
        <v>637</v>
      </c>
      <c r="B1527" t="s">
        <v>120</v>
      </c>
      <c r="C1527" t="s">
        <v>8351</v>
      </c>
      <c r="D1527">
        <v>1</v>
      </c>
      <c r="E1527" t="s">
        <v>567</v>
      </c>
      <c r="F1527" t="s">
        <v>656</v>
      </c>
      <c r="G1527" t="s">
        <v>8351</v>
      </c>
      <c r="H1527" s="123" t="str">
        <f t="shared" si="15"/>
        <v>Permian Basin , NM,Number of 4-Cycled Lateral Compressors</v>
      </c>
      <c r="I1527">
        <v>1</v>
      </c>
    </row>
    <row r="1528" spans="1:9">
      <c r="A1528" t="s">
        <v>637</v>
      </c>
      <c r="B1528" t="s">
        <v>120</v>
      </c>
      <c r="C1528" t="s">
        <v>8352</v>
      </c>
      <c r="D1528">
        <v>35.11</v>
      </c>
      <c r="E1528" t="s">
        <v>567</v>
      </c>
      <c r="F1528" t="s">
        <v>656</v>
      </c>
      <c r="G1528" t="s">
        <v>8353</v>
      </c>
      <c r="H1528" s="123" t="str">
        <f t="shared" si="15"/>
        <v>Permian Basin , NM,CBM - Number of Well(s) per Engine</v>
      </c>
      <c r="I1528">
        <v>35.11</v>
      </c>
    </row>
    <row r="1529" spans="1:9">
      <c r="A1529" t="s">
        <v>637</v>
      </c>
      <c r="B1529" t="s">
        <v>120</v>
      </c>
      <c r="C1529" t="s">
        <v>8354</v>
      </c>
      <c r="D1529">
        <v>35.11</v>
      </c>
      <c r="E1529" t="s">
        <v>567</v>
      </c>
      <c r="F1529" t="s">
        <v>656</v>
      </c>
      <c r="G1529" t="s">
        <v>8355</v>
      </c>
      <c r="H1529" s="123" t="str">
        <f t="shared" si="15"/>
        <v>Permian Basin , NM,Gas - Number of Well(s) per Engine</v>
      </c>
      <c r="I1529">
        <v>35.11</v>
      </c>
    </row>
    <row r="1530" spans="1:9">
      <c r="A1530" t="s">
        <v>637</v>
      </c>
      <c r="B1530" t="s">
        <v>120</v>
      </c>
      <c r="C1530" t="s">
        <v>8356</v>
      </c>
      <c r="D1530">
        <v>279.33330000000001</v>
      </c>
      <c r="E1530" t="s">
        <v>567</v>
      </c>
      <c r="F1530" t="s">
        <v>0</v>
      </c>
      <c r="G1530" t="s">
        <v>8357</v>
      </c>
      <c r="H1530" s="123" t="str">
        <f t="shared" si="15"/>
        <v>Permian Basin , NM,Rich Burn - Rated Horsepower (hp/engine)</v>
      </c>
      <c r="I1530">
        <v>279.33330000000001</v>
      </c>
    </row>
    <row r="1531" spans="1:9">
      <c r="A1531" t="s">
        <v>637</v>
      </c>
      <c r="B1531" t="s">
        <v>120</v>
      </c>
      <c r="C1531" t="s">
        <v>8358</v>
      </c>
      <c r="D1531">
        <v>0.20295640000000001</v>
      </c>
      <c r="E1531" t="s">
        <v>567</v>
      </c>
      <c r="F1531" t="s">
        <v>0</v>
      </c>
      <c r="G1531" t="s">
        <v>8359</v>
      </c>
      <c r="H1531" s="123" t="str">
        <f t="shared" si="15"/>
        <v>Permian Basin , NM,Rich Burn - Percent of Engines with Control</v>
      </c>
      <c r="I1531">
        <v>0.20295640000000001</v>
      </c>
    </row>
    <row r="1532" spans="1:9">
      <c r="A1532" t="s">
        <v>637</v>
      </c>
      <c r="B1532" t="s">
        <v>120</v>
      </c>
      <c r="C1532" t="s">
        <v>8360</v>
      </c>
      <c r="D1532">
        <v>0.98360000000000003</v>
      </c>
      <c r="E1532" t="s">
        <v>567</v>
      </c>
      <c r="F1532" t="s">
        <v>0</v>
      </c>
      <c r="G1532" t="s">
        <v>8360</v>
      </c>
      <c r="H1532" s="123" t="str">
        <f t="shared" si="15"/>
        <v>Permian Basin , NM,Rich-burn Lateral Compressors Load Factor</v>
      </c>
      <c r="I1532">
        <v>0.98360000000000003</v>
      </c>
    </row>
    <row r="1533" spans="1:9">
      <c r="A1533" t="s">
        <v>637</v>
      </c>
      <c r="B1533" t="s">
        <v>485</v>
      </c>
      <c r="C1533" t="s">
        <v>8342</v>
      </c>
      <c r="D1533">
        <v>1</v>
      </c>
      <c r="E1533" t="s">
        <v>4302</v>
      </c>
      <c r="F1533" t="s">
        <v>656</v>
      </c>
      <c r="G1533" t="s">
        <v>8342</v>
      </c>
      <c r="H1533" s="123" t="str">
        <f t="shared" si="15"/>
        <v>Permian Basin , TX,Fraction of 50-499 HP  Lateral Compressor Engines</v>
      </c>
      <c r="I1533">
        <v>1</v>
      </c>
    </row>
    <row r="1534" spans="1:9">
      <c r="A1534" t="s">
        <v>637</v>
      </c>
      <c r="B1534" t="s">
        <v>485</v>
      </c>
      <c r="C1534" t="s">
        <v>8343</v>
      </c>
      <c r="D1534">
        <v>0.19999999999999998</v>
      </c>
      <c r="E1534" t="s">
        <v>4302</v>
      </c>
      <c r="F1534" t="s">
        <v>1</v>
      </c>
      <c r="G1534" t="s">
        <v>1</v>
      </c>
      <c r="H1534" s="123" t="str">
        <f t="shared" si="15"/>
        <v>Permian Basin , TX,Lean Burn</v>
      </c>
      <c r="I1534">
        <v>0.19999999999999998</v>
      </c>
    </row>
    <row r="1535" spans="1:9">
      <c r="A1535" t="s">
        <v>637</v>
      </c>
      <c r="B1535" t="s">
        <v>485</v>
      </c>
      <c r="C1535" t="s">
        <v>8344</v>
      </c>
      <c r="D1535">
        <v>0.79999999999999993</v>
      </c>
      <c r="E1535" t="s">
        <v>4302</v>
      </c>
      <c r="F1535" t="s">
        <v>0</v>
      </c>
      <c r="G1535" t="s">
        <v>0</v>
      </c>
      <c r="H1535" s="123" t="str">
        <f t="shared" si="15"/>
        <v>Permian Basin , TX,Rich Burn</v>
      </c>
      <c r="I1535">
        <v>0.79999999999999993</v>
      </c>
    </row>
    <row r="1536" spans="1:9">
      <c r="A1536" t="s">
        <v>637</v>
      </c>
      <c r="B1536" t="s">
        <v>485</v>
      </c>
      <c r="C1536" t="s">
        <v>8345</v>
      </c>
      <c r="D1536">
        <v>8760</v>
      </c>
      <c r="E1536" t="s">
        <v>4302</v>
      </c>
      <c r="F1536" t="s">
        <v>656</v>
      </c>
      <c r="G1536" t="s">
        <v>2498</v>
      </c>
      <c r="H1536" s="123" t="str">
        <f t="shared" si="15"/>
        <v>Permian Basin , TX,Hours of Operation (hours/engine)</v>
      </c>
      <c r="I1536">
        <v>8760</v>
      </c>
    </row>
    <row r="1537" spans="1:9">
      <c r="A1537" t="s">
        <v>637</v>
      </c>
      <c r="B1537" t="s">
        <v>485</v>
      </c>
      <c r="C1537" t="s">
        <v>8346</v>
      </c>
      <c r="D1537">
        <v>235.5</v>
      </c>
      <c r="E1537" t="s">
        <v>4302</v>
      </c>
      <c r="F1537" t="s">
        <v>1</v>
      </c>
      <c r="G1537" t="s">
        <v>8347</v>
      </c>
      <c r="H1537" s="123" t="str">
        <f t="shared" si="15"/>
        <v>Permian Basin , TX,Lean Burn - Rated Horsepower (hp/engine)</v>
      </c>
      <c r="I1537">
        <v>235.5</v>
      </c>
    </row>
    <row r="1538" spans="1:9">
      <c r="A1538" t="s">
        <v>637</v>
      </c>
      <c r="B1538" t="s">
        <v>485</v>
      </c>
      <c r="C1538" t="s">
        <v>8348</v>
      </c>
      <c r="D1538">
        <v>0.18236190000000005</v>
      </c>
      <c r="E1538" t="s">
        <v>4302</v>
      </c>
      <c r="F1538" t="s">
        <v>1</v>
      </c>
      <c r="G1538" t="s">
        <v>8349</v>
      </c>
      <c r="H1538" s="123" t="str">
        <f t="shared" si="15"/>
        <v>Permian Basin , TX,Lean Burn - Percent of Engines with Control</v>
      </c>
      <c r="I1538">
        <v>0.18236190000000005</v>
      </c>
    </row>
    <row r="1539" spans="1:9">
      <c r="A1539" t="s">
        <v>637</v>
      </c>
      <c r="B1539" t="s">
        <v>485</v>
      </c>
      <c r="C1539" t="s">
        <v>8350</v>
      </c>
      <c r="D1539">
        <v>0.73699999999999932</v>
      </c>
      <c r="E1539" t="s">
        <v>4302</v>
      </c>
      <c r="F1539" t="s">
        <v>1</v>
      </c>
      <c r="G1539" t="s">
        <v>8350</v>
      </c>
      <c r="H1539" s="123" t="str">
        <f t="shared" si="15"/>
        <v>Permian Basin , TX,Lean-burn Lateral Compressors Load Factor</v>
      </c>
      <c r="I1539">
        <v>0.73699999999999932</v>
      </c>
    </row>
    <row r="1540" spans="1:9">
      <c r="A1540" t="s">
        <v>637</v>
      </c>
      <c r="B1540" t="s">
        <v>485</v>
      </c>
      <c r="C1540" t="s">
        <v>8351</v>
      </c>
      <c r="D1540">
        <v>1</v>
      </c>
      <c r="E1540" t="s">
        <v>4302</v>
      </c>
      <c r="F1540" t="s">
        <v>656</v>
      </c>
      <c r="G1540" t="s">
        <v>8351</v>
      </c>
      <c r="H1540" s="123" t="str">
        <f t="shared" si="15"/>
        <v>Permian Basin , TX,Number of 4-Cycled Lateral Compressors</v>
      </c>
      <c r="I1540">
        <v>1</v>
      </c>
    </row>
    <row r="1541" spans="1:9">
      <c r="A1541" t="s">
        <v>637</v>
      </c>
      <c r="B1541" t="s">
        <v>485</v>
      </c>
      <c r="C1541" t="s">
        <v>8352</v>
      </c>
      <c r="D1541">
        <v>35.109999999999971</v>
      </c>
      <c r="E1541" t="s">
        <v>4302</v>
      </c>
      <c r="F1541" t="s">
        <v>656</v>
      </c>
      <c r="G1541" t="s">
        <v>8353</v>
      </c>
      <c r="H1541" s="123" t="str">
        <f t="shared" si="15"/>
        <v>Permian Basin , TX,CBM - Number of Well(s) per Engine</v>
      </c>
      <c r="I1541">
        <v>35.109999999999971</v>
      </c>
    </row>
    <row r="1542" spans="1:9">
      <c r="A1542" t="s">
        <v>637</v>
      </c>
      <c r="B1542" t="s">
        <v>485</v>
      </c>
      <c r="C1542" t="s">
        <v>8354</v>
      </c>
      <c r="D1542">
        <v>35.109999999999971</v>
      </c>
      <c r="E1542" t="s">
        <v>4302</v>
      </c>
      <c r="F1542" t="s">
        <v>656</v>
      </c>
      <c r="G1542" t="s">
        <v>8355</v>
      </c>
      <c r="H1542" s="123" t="str">
        <f t="shared" si="15"/>
        <v>Permian Basin , TX,Gas - Number of Well(s) per Engine</v>
      </c>
      <c r="I1542">
        <v>35.109999999999971</v>
      </c>
    </row>
    <row r="1543" spans="1:9">
      <c r="A1543" t="s">
        <v>637</v>
      </c>
      <c r="B1543" t="s">
        <v>485</v>
      </c>
      <c r="C1543" t="s">
        <v>8356</v>
      </c>
      <c r="D1543">
        <v>279.33330000000018</v>
      </c>
      <c r="E1543" t="s">
        <v>4302</v>
      </c>
      <c r="F1543" t="s">
        <v>0</v>
      </c>
      <c r="G1543" t="s">
        <v>8357</v>
      </c>
      <c r="H1543" s="123" t="str">
        <f t="shared" si="15"/>
        <v>Permian Basin , TX,Rich Burn - Rated Horsepower (hp/engine)</v>
      </c>
      <c r="I1543">
        <v>279.33330000000018</v>
      </c>
    </row>
    <row r="1544" spans="1:9">
      <c r="A1544" t="s">
        <v>637</v>
      </c>
      <c r="B1544" t="s">
        <v>485</v>
      </c>
      <c r="C1544" t="s">
        <v>8358</v>
      </c>
      <c r="D1544">
        <v>0.20295639999999984</v>
      </c>
      <c r="E1544" t="s">
        <v>4302</v>
      </c>
      <c r="F1544" t="s">
        <v>0</v>
      </c>
      <c r="G1544" t="s">
        <v>8359</v>
      </c>
      <c r="H1544" s="123" t="str">
        <f t="shared" si="15"/>
        <v>Permian Basin , TX,Rich Burn - Percent of Engines with Control</v>
      </c>
      <c r="I1544">
        <v>0.20295639999999984</v>
      </c>
    </row>
    <row r="1545" spans="1:9">
      <c r="A1545" t="s">
        <v>637</v>
      </c>
      <c r="B1545" t="s">
        <v>485</v>
      </c>
      <c r="C1545" t="s">
        <v>8360</v>
      </c>
      <c r="D1545">
        <v>0.98360000000000047</v>
      </c>
      <c r="E1545" t="s">
        <v>4302</v>
      </c>
      <c r="F1545" t="s">
        <v>0</v>
      </c>
      <c r="G1545" t="s">
        <v>8360</v>
      </c>
      <c r="H1545" s="123" t="str">
        <f t="shared" si="15"/>
        <v>Permian Basin , TX,Rich-burn Lateral Compressors Load Factor</v>
      </c>
      <c r="I1545">
        <v>0.98360000000000047</v>
      </c>
    </row>
    <row r="1546" spans="1:9">
      <c r="A1546" t="s">
        <v>638</v>
      </c>
      <c r="B1546" t="s">
        <v>81</v>
      </c>
      <c r="C1546" t="s">
        <v>8342</v>
      </c>
      <c r="D1546">
        <v>1</v>
      </c>
      <c r="E1546" t="s">
        <v>569</v>
      </c>
      <c r="F1546" t="s">
        <v>656</v>
      </c>
      <c r="G1546" t="s">
        <v>8342</v>
      </c>
      <c r="H1546" s="123" t="str">
        <f t="shared" si="15"/>
        <v>Piceance Basin , CO,Fraction of 50-499 HP  Lateral Compressor Engines</v>
      </c>
      <c r="I1546">
        <v>1</v>
      </c>
    </row>
    <row r="1547" spans="1:9">
      <c r="A1547" t="s">
        <v>638</v>
      </c>
      <c r="B1547" t="s">
        <v>81</v>
      </c>
      <c r="C1547" t="s">
        <v>8343</v>
      </c>
      <c r="D1547">
        <v>0.19999999999999998</v>
      </c>
      <c r="E1547" t="s">
        <v>569</v>
      </c>
      <c r="F1547" t="s">
        <v>1</v>
      </c>
      <c r="G1547" t="s">
        <v>1</v>
      </c>
      <c r="H1547" s="123" t="str">
        <f t="shared" si="15"/>
        <v>Piceance Basin , CO,Lean Burn</v>
      </c>
      <c r="I1547">
        <v>0.19999999999999998</v>
      </c>
    </row>
    <row r="1548" spans="1:9">
      <c r="A1548" t="s">
        <v>638</v>
      </c>
      <c r="B1548" t="s">
        <v>81</v>
      </c>
      <c r="C1548" t="s">
        <v>8344</v>
      </c>
      <c r="D1548">
        <v>0.79999999999999993</v>
      </c>
      <c r="E1548" t="s">
        <v>569</v>
      </c>
      <c r="F1548" t="s">
        <v>0</v>
      </c>
      <c r="G1548" t="s">
        <v>0</v>
      </c>
      <c r="H1548" s="123" t="str">
        <f t="shared" si="15"/>
        <v>Piceance Basin , CO,Rich Burn</v>
      </c>
      <c r="I1548">
        <v>0.79999999999999993</v>
      </c>
    </row>
    <row r="1549" spans="1:9">
      <c r="A1549" t="s">
        <v>638</v>
      </c>
      <c r="B1549" t="s">
        <v>81</v>
      </c>
      <c r="C1549" t="s">
        <v>8345</v>
      </c>
      <c r="D1549">
        <v>8760</v>
      </c>
      <c r="E1549" t="s">
        <v>569</v>
      </c>
      <c r="F1549" t="s">
        <v>656</v>
      </c>
      <c r="G1549" t="s">
        <v>2498</v>
      </c>
      <c r="H1549" s="123" t="str">
        <f t="shared" si="15"/>
        <v>Piceance Basin , CO,Hours of Operation (hours/engine)</v>
      </c>
      <c r="I1549">
        <v>8760</v>
      </c>
    </row>
    <row r="1550" spans="1:9">
      <c r="A1550" t="s">
        <v>638</v>
      </c>
      <c r="B1550" t="s">
        <v>81</v>
      </c>
      <c r="C1550" t="s">
        <v>8346</v>
      </c>
      <c r="D1550">
        <v>235.5</v>
      </c>
      <c r="E1550" t="s">
        <v>569</v>
      </c>
      <c r="F1550" t="s">
        <v>1</v>
      </c>
      <c r="G1550" t="s">
        <v>8347</v>
      </c>
      <c r="H1550" s="123" t="str">
        <f t="shared" si="15"/>
        <v>Piceance Basin , CO,Lean Burn - Rated Horsepower (hp/engine)</v>
      </c>
      <c r="I1550">
        <v>235.5</v>
      </c>
    </row>
    <row r="1551" spans="1:9">
      <c r="A1551" t="s">
        <v>638</v>
      </c>
      <c r="B1551" t="s">
        <v>81</v>
      </c>
      <c r="C1551" t="s">
        <v>8348</v>
      </c>
      <c r="D1551">
        <v>0.18236189999999999</v>
      </c>
      <c r="E1551" t="s">
        <v>569</v>
      </c>
      <c r="F1551" t="s">
        <v>1</v>
      </c>
      <c r="G1551" t="s">
        <v>8349</v>
      </c>
      <c r="H1551" s="123" t="str">
        <f t="shared" si="15"/>
        <v>Piceance Basin , CO,Lean Burn - Percent of Engines with Control</v>
      </c>
      <c r="I1551">
        <v>0.18236189999999999</v>
      </c>
    </row>
    <row r="1552" spans="1:9">
      <c r="A1552" t="s">
        <v>638</v>
      </c>
      <c r="B1552" t="s">
        <v>81</v>
      </c>
      <c r="C1552" t="s">
        <v>8350</v>
      </c>
      <c r="D1552">
        <v>0.73699999999999999</v>
      </c>
      <c r="E1552" t="s">
        <v>569</v>
      </c>
      <c r="F1552" t="s">
        <v>1</v>
      </c>
      <c r="G1552" t="s">
        <v>8350</v>
      </c>
      <c r="H1552" s="123" t="str">
        <f t="shared" si="15"/>
        <v>Piceance Basin , CO,Lean-burn Lateral Compressors Load Factor</v>
      </c>
      <c r="I1552">
        <v>0.73699999999999999</v>
      </c>
    </row>
    <row r="1553" spans="1:9">
      <c r="A1553" t="s">
        <v>638</v>
      </c>
      <c r="B1553" t="s">
        <v>81</v>
      </c>
      <c r="C1553" t="s">
        <v>8351</v>
      </c>
      <c r="D1553">
        <v>1</v>
      </c>
      <c r="E1553" t="s">
        <v>569</v>
      </c>
      <c r="F1553" t="s">
        <v>656</v>
      </c>
      <c r="G1553" t="s">
        <v>8351</v>
      </c>
      <c r="H1553" s="123" t="str">
        <f t="shared" si="15"/>
        <v>Piceance Basin , CO,Number of 4-Cycled Lateral Compressors</v>
      </c>
      <c r="I1553">
        <v>1</v>
      </c>
    </row>
    <row r="1554" spans="1:9">
      <c r="A1554" t="s">
        <v>638</v>
      </c>
      <c r="B1554" t="s">
        <v>81</v>
      </c>
      <c r="C1554" t="s">
        <v>8352</v>
      </c>
      <c r="D1554">
        <v>35.110000000000007</v>
      </c>
      <c r="E1554" t="s">
        <v>569</v>
      </c>
      <c r="F1554" t="s">
        <v>656</v>
      </c>
      <c r="G1554" t="s">
        <v>8353</v>
      </c>
      <c r="H1554" s="123" t="str">
        <f t="shared" si="15"/>
        <v>Piceance Basin , CO,CBM - Number of Well(s) per Engine</v>
      </c>
      <c r="I1554">
        <v>35.110000000000007</v>
      </c>
    </row>
    <row r="1555" spans="1:9">
      <c r="A1555" t="s">
        <v>638</v>
      </c>
      <c r="B1555" t="s">
        <v>81</v>
      </c>
      <c r="C1555" t="s">
        <v>8354</v>
      </c>
      <c r="D1555">
        <v>35.110000000000007</v>
      </c>
      <c r="E1555" t="s">
        <v>569</v>
      </c>
      <c r="F1555" t="s">
        <v>656</v>
      </c>
      <c r="G1555" t="s">
        <v>8355</v>
      </c>
      <c r="H1555" s="123" t="str">
        <f t="shared" si="15"/>
        <v>Piceance Basin , CO,Gas - Number of Well(s) per Engine</v>
      </c>
      <c r="I1555">
        <v>35.110000000000007</v>
      </c>
    </row>
    <row r="1556" spans="1:9">
      <c r="A1556" t="s">
        <v>638</v>
      </c>
      <c r="B1556" t="s">
        <v>81</v>
      </c>
      <c r="C1556" t="s">
        <v>8356</v>
      </c>
      <c r="D1556">
        <v>279.33330000000001</v>
      </c>
      <c r="E1556" t="s">
        <v>569</v>
      </c>
      <c r="F1556" t="s">
        <v>0</v>
      </c>
      <c r="G1556" t="s">
        <v>8357</v>
      </c>
      <c r="H1556" s="123" t="str">
        <f t="shared" si="15"/>
        <v>Piceance Basin , CO,Rich Burn - Rated Horsepower (hp/engine)</v>
      </c>
      <c r="I1556">
        <v>279.33330000000001</v>
      </c>
    </row>
    <row r="1557" spans="1:9">
      <c r="A1557" t="s">
        <v>638</v>
      </c>
      <c r="B1557" t="s">
        <v>81</v>
      </c>
      <c r="C1557" t="s">
        <v>8358</v>
      </c>
      <c r="D1557">
        <v>0.20295640000000001</v>
      </c>
      <c r="E1557" t="s">
        <v>569</v>
      </c>
      <c r="F1557" t="s">
        <v>0</v>
      </c>
      <c r="G1557" t="s">
        <v>8359</v>
      </c>
      <c r="H1557" s="123" t="str">
        <f t="shared" ref="H1557:H1620" si="16">E1557&amp;","&amp;G1557</f>
        <v>Piceance Basin , CO,Rich Burn - Percent of Engines with Control</v>
      </c>
      <c r="I1557">
        <v>0.20295640000000001</v>
      </c>
    </row>
    <row r="1558" spans="1:9">
      <c r="A1558" t="s">
        <v>638</v>
      </c>
      <c r="B1558" t="s">
        <v>81</v>
      </c>
      <c r="C1558" t="s">
        <v>8360</v>
      </c>
      <c r="D1558">
        <v>0.98360000000000003</v>
      </c>
      <c r="E1558" t="s">
        <v>569</v>
      </c>
      <c r="F1558" t="s">
        <v>0</v>
      </c>
      <c r="G1558" t="s">
        <v>8360</v>
      </c>
      <c r="H1558" s="123" t="str">
        <f t="shared" si="16"/>
        <v>Piceance Basin , CO,Rich-burn Lateral Compressors Load Factor</v>
      </c>
      <c r="I1558">
        <v>0.98360000000000003</v>
      </c>
    </row>
    <row r="1559" spans="1:9">
      <c r="A1559" t="s">
        <v>140</v>
      </c>
      <c r="B1559" t="s">
        <v>115</v>
      </c>
      <c r="C1559" t="s">
        <v>8342</v>
      </c>
      <c r="D1559">
        <v>1</v>
      </c>
      <c r="E1559" t="s">
        <v>570</v>
      </c>
      <c r="F1559" t="s">
        <v>656</v>
      </c>
      <c r="G1559" t="s">
        <v>8342</v>
      </c>
      <c r="H1559" s="123" t="str">
        <f t="shared" si="16"/>
        <v>Plateau Sedimentary Prov , AZ,Fraction of 50-499 HP  Lateral Compressor Engines</v>
      </c>
      <c r="I1559">
        <v>1</v>
      </c>
    </row>
    <row r="1560" spans="1:9">
      <c r="A1560" t="s">
        <v>140</v>
      </c>
      <c r="B1560" t="s">
        <v>115</v>
      </c>
      <c r="C1560" t="s">
        <v>8343</v>
      </c>
      <c r="D1560">
        <v>0.2</v>
      </c>
      <c r="E1560" t="s">
        <v>570</v>
      </c>
      <c r="F1560" t="s">
        <v>1</v>
      </c>
      <c r="G1560" t="s">
        <v>1</v>
      </c>
      <c r="H1560" s="123" t="str">
        <f t="shared" si="16"/>
        <v>Plateau Sedimentary Prov , AZ,Lean Burn</v>
      </c>
      <c r="I1560">
        <v>0.2</v>
      </c>
    </row>
    <row r="1561" spans="1:9">
      <c r="A1561" t="s">
        <v>140</v>
      </c>
      <c r="B1561" t="s">
        <v>115</v>
      </c>
      <c r="C1561" t="s">
        <v>8344</v>
      </c>
      <c r="D1561">
        <v>0.8</v>
      </c>
      <c r="E1561" t="s">
        <v>570</v>
      </c>
      <c r="F1561" t="s">
        <v>0</v>
      </c>
      <c r="G1561" t="s">
        <v>0</v>
      </c>
      <c r="H1561" s="123" t="str">
        <f t="shared" si="16"/>
        <v>Plateau Sedimentary Prov , AZ,Rich Burn</v>
      </c>
      <c r="I1561">
        <v>0.8</v>
      </c>
    </row>
    <row r="1562" spans="1:9">
      <c r="A1562" t="s">
        <v>140</v>
      </c>
      <c r="B1562" t="s">
        <v>115</v>
      </c>
      <c r="C1562" t="s">
        <v>8345</v>
      </c>
      <c r="D1562">
        <v>8760</v>
      </c>
      <c r="E1562" t="s">
        <v>570</v>
      </c>
      <c r="F1562" t="s">
        <v>656</v>
      </c>
      <c r="G1562" t="s">
        <v>2498</v>
      </c>
      <c r="H1562" s="123" t="str">
        <f t="shared" si="16"/>
        <v>Plateau Sedimentary Prov , AZ,Hours of Operation (hours/engine)</v>
      </c>
      <c r="I1562">
        <v>8760</v>
      </c>
    </row>
    <row r="1563" spans="1:9">
      <c r="A1563" t="s">
        <v>140</v>
      </c>
      <c r="B1563" t="s">
        <v>115</v>
      </c>
      <c r="C1563" t="s">
        <v>8346</v>
      </c>
      <c r="D1563">
        <v>235.5</v>
      </c>
      <c r="E1563" t="s">
        <v>570</v>
      </c>
      <c r="F1563" t="s">
        <v>1</v>
      </c>
      <c r="G1563" t="s">
        <v>8347</v>
      </c>
      <c r="H1563" s="123" t="str">
        <f t="shared" si="16"/>
        <v>Plateau Sedimentary Prov , AZ,Lean Burn - Rated Horsepower (hp/engine)</v>
      </c>
      <c r="I1563">
        <v>235.5</v>
      </c>
    </row>
    <row r="1564" spans="1:9">
      <c r="A1564" t="s">
        <v>140</v>
      </c>
      <c r="B1564" t="s">
        <v>115</v>
      </c>
      <c r="C1564" t="s">
        <v>8348</v>
      </c>
      <c r="D1564">
        <v>0.18236189999999999</v>
      </c>
      <c r="E1564" t="s">
        <v>570</v>
      </c>
      <c r="F1564" t="s">
        <v>1</v>
      </c>
      <c r="G1564" t="s">
        <v>8349</v>
      </c>
      <c r="H1564" s="123" t="str">
        <f t="shared" si="16"/>
        <v>Plateau Sedimentary Prov , AZ,Lean Burn - Percent of Engines with Control</v>
      </c>
      <c r="I1564">
        <v>0.18236189999999999</v>
      </c>
    </row>
    <row r="1565" spans="1:9">
      <c r="A1565" t="s">
        <v>140</v>
      </c>
      <c r="B1565" t="s">
        <v>115</v>
      </c>
      <c r="C1565" t="s">
        <v>8350</v>
      </c>
      <c r="D1565">
        <v>0.73699999999999999</v>
      </c>
      <c r="E1565" t="s">
        <v>570</v>
      </c>
      <c r="F1565" t="s">
        <v>1</v>
      </c>
      <c r="G1565" t="s">
        <v>8350</v>
      </c>
      <c r="H1565" s="123" t="str">
        <f t="shared" si="16"/>
        <v>Plateau Sedimentary Prov , AZ,Lean-burn Lateral Compressors Load Factor</v>
      </c>
      <c r="I1565">
        <v>0.73699999999999999</v>
      </c>
    </row>
    <row r="1566" spans="1:9">
      <c r="A1566" t="s">
        <v>140</v>
      </c>
      <c r="B1566" t="s">
        <v>115</v>
      </c>
      <c r="C1566" t="s">
        <v>8351</v>
      </c>
      <c r="D1566">
        <v>1</v>
      </c>
      <c r="E1566" t="s">
        <v>570</v>
      </c>
      <c r="F1566" t="s">
        <v>656</v>
      </c>
      <c r="G1566" t="s">
        <v>8351</v>
      </c>
      <c r="H1566" s="123" t="str">
        <f t="shared" si="16"/>
        <v>Plateau Sedimentary Prov , AZ,Number of 4-Cycled Lateral Compressors</v>
      </c>
      <c r="I1566">
        <v>1</v>
      </c>
    </row>
    <row r="1567" spans="1:9">
      <c r="A1567" t="s">
        <v>140</v>
      </c>
      <c r="B1567" t="s">
        <v>115</v>
      </c>
      <c r="C1567" t="s">
        <v>8352</v>
      </c>
      <c r="D1567">
        <v>35.11</v>
      </c>
      <c r="E1567" t="s">
        <v>570</v>
      </c>
      <c r="F1567" t="s">
        <v>656</v>
      </c>
      <c r="G1567" t="s">
        <v>8353</v>
      </c>
      <c r="H1567" s="123" t="str">
        <f t="shared" si="16"/>
        <v>Plateau Sedimentary Prov , AZ,CBM - Number of Well(s) per Engine</v>
      </c>
      <c r="I1567">
        <v>35.11</v>
      </c>
    </row>
    <row r="1568" spans="1:9">
      <c r="A1568" t="s">
        <v>140</v>
      </c>
      <c r="B1568" t="s">
        <v>115</v>
      </c>
      <c r="C1568" t="s">
        <v>8354</v>
      </c>
      <c r="D1568">
        <v>35.11</v>
      </c>
      <c r="E1568" t="s">
        <v>570</v>
      </c>
      <c r="F1568" t="s">
        <v>656</v>
      </c>
      <c r="G1568" t="s">
        <v>8355</v>
      </c>
      <c r="H1568" s="123" t="str">
        <f t="shared" si="16"/>
        <v>Plateau Sedimentary Prov , AZ,Gas - Number of Well(s) per Engine</v>
      </c>
      <c r="I1568">
        <v>35.11</v>
      </c>
    </row>
    <row r="1569" spans="1:9">
      <c r="A1569" t="s">
        <v>140</v>
      </c>
      <c r="B1569" t="s">
        <v>115</v>
      </c>
      <c r="C1569" t="s">
        <v>8356</v>
      </c>
      <c r="D1569">
        <v>279.33330000000001</v>
      </c>
      <c r="E1569" t="s">
        <v>570</v>
      </c>
      <c r="F1569" t="s">
        <v>0</v>
      </c>
      <c r="G1569" t="s">
        <v>8357</v>
      </c>
      <c r="H1569" s="123" t="str">
        <f t="shared" si="16"/>
        <v>Plateau Sedimentary Prov , AZ,Rich Burn - Rated Horsepower (hp/engine)</v>
      </c>
      <c r="I1569">
        <v>279.33330000000001</v>
      </c>
    </row>
    <row r="1570" spans="1:9">
      <c r="A1570" t="s">
        <v>140</v>
      </c>
      <c r="B1570" t="s">
        <v>115</v>
      </c>
      <c r="C1570" t="s">
        <v>8358</v>
      </c>
      <c r="D1570">
        <v>0.20295640000000001</v>
      </c>
      <c r="E1570" t="s">
        <v>570</v>
      </c>
      <c r="F1570" t="s">
        <v>0</v>
      </c>
      <c r="G1570" t="s">
        <v>8359</v>
      </c>
      <c r="H1570" s="123" t="str">
        <f t="shared" si="16"/>
        <v>Plateau Sedimentary Prov , AZ,Rich Burn - Percent of Engines with Control</v>
      </c>
      <c r="I1570">
        <v>0.20295640000000001</v>
      </c>
    </row>
    <row r="1571" spans="1:9">
      <c r="A1571" t="s">
        <v>140</v>
      </c>
      <c r="B1571" t="s">
        <v>115</v>
      </c>
      <c r="C1571" t="s">
        <v>8360</v>
      </c>
      <c r="D1571">
        <v>0.98360000000000003</v>
      </c>
      <c r="E1571" t="s">
        <v>570</v>
      </c>
      <c r="F1571" t="s">
        <v>0</v>
      </c>
      <c r="G1571" t="s">
        <v>8360</v>
      </c>
      <c r="H1571" s="123" t="str">
        <f t="shared" si="16"/>
        <v>Plateau Sedimentary Prov , AZ,Rich-burn Lateral Compressors Load Factor</v>
      </c>
      <c r="I1571">
        <v>0.98360000000000003</v>
      </c>
    </row>
    <row r="1572" spans="1:9">
      <c r="A1572" t="s">
        <v>140</v>
      </c>
      <c r="B1572" t="s">
        <v>124</v>
      </c>
      <c r="C1572" t="s">
        <v>8342</v>
      </c>
      <c r="D1572">
        <v>1</v>
      </c>
      <c r="E1572" t="s">
        <v>571</v>
      </c>
      <c r="F1572" t="s">
        <v>656</v>
      </c>
      <c r="G1572" t="s">
        <v>8342</v>
      </c>
      <c r="H1572" s="123" t="str">
        <f t="shared" si="16"/>
        <v>Plateau Sedimentary Prov , UT,Fraction of 50-499 HP  Lateral Compressor Engines</v>
      </c>
      <c r="I1572">
        <v>1</v>
      </c>
    </row>
    <row r="1573" spans="1:9">
      <c r="A1573" t="s">
        <v>140</v>
      </c>
      <c r="B1573" t="s">
        <v>124</v>
      </c>
      <c r="C1573" t="s">
        <v>8343</v>
      </c>
      <c r="D1573">
        <v>0.2</v>
      </c>
      <c r="E1573" t="s">
        <v>571</v>
      </c>
      <c r="F1573" t="s">
        <v>1</v>
      </c>
      <c r="G1573" t="s">
        <v>1</v>
      </c>
      <c r="H1573" s="123" t="str">
        <f t="shared" si="16"/>
        <v>Plateau Sedimentary Prov , UT,Lean Burn</v>
      </c>
      <c r="I1573">
        <v>0.2</v>
      </c>
    </row>
    <row r="1574" spans="1:9">
      <c r="A1574" t="s">
        <v>140</v>
      </c>
      <c r="B1574" t="s">
        <v>124</v>
      </c>
      <c r="C1574" t="s">
        <v>8344</v>
      </c>
      <c r="D1574">
        <v>0.8</v>
      </c>
      <c r="E1574" t="s">
        <v>571</v>
      </c>
      <c r="F1574" t="s">
        <v>0</v>
      </c>
      <c r="G1574" t="s">
        <v>0</v>
      </c>
      <c r="H1574" s="123" t="str">
        <f t="shared" si="16"/>
        <v>Plateau Sedimentary Prov , UT,Rich Burn</v>
      </c>
      <c r="I1574">
        <v>0.8</v>
      </c>
    </row>
    <row r="1575" spans="1:9">
      <c r="A1575" t="s">
        <v>140</v>
      </c>
      <c r="B1575" t="s">
        <v>124</v>
      </c>
      <c r="C1575" t="s">
        <v>8345</v>
      </c>
      <c r="D1575">
        <v>8760</v>
      </c>
      <c r="E1575" t="s">
        <v>571</v>
      </c>
      <c r="F1575" t="s">
        <v>656</v>
      </c>
      <c r="G1575" t="s">
        <v>2498</v>
      </c>
      <c r="H1575" s="123" t="str">
        <f t="shared" si="16"/>
        <v>Plateau Sedimentary Prov , UT,Hours of Operation (hours/engine)</v>
      </c>
      <c r="I1575">
        <v>8760</v>
      </c>
    </row>
    <row r="1576" spans="1:9">
      <c r="A1576" t="s">
        <v>140</v>
      </c>
      <c r="B1576" t="s">
        <v>124</v>
      </c>
      <c r="C1576" t="s">
        <v>8346</v>
      </c>
      <c r="D1576">
        <v>235.5</v>
      </c>
      <c r="E1576" t="s">
        <v>571</v>
      </c>
      <c r="F1576" t="s">
        <v>1</v>
      </c>
      <c r="G1576" t="s">
        <v>8347</v>
      </c>
      <c r="H1576" s="123" t="str">
        <f t="shared" si="16"/>
        <v>Plateau Sedimentary Prov , UT,Lean Burn - Rated Horsepower (hp/engine)</v>
      </c>
      <c r="I1576">
        <v>235.5</v>
      </c>
    </row>
    <row r="1577" spans="1:9">
      <c r="A1577" t="s">
        <v>140</v>
      </c>
      <c r="B1577" t="s">
        <v>124</v>
      </c>
      <c r="C1577" t="s">
        <v>8348</v>
      </c>
      <c r="D1577">
        <v>0.18236189999999999</v>
      </c>
      <c r="E1577" t="s">
        <v>571</v>
      </c>
      <c r="F1577" t="s">
        <v>1</v>
      </c>
      <c r="G1577" t="s">
        <v>8349</v>
      </c>
      <c r="H1577" s="123" t="str">
        <f t="shared" si="16"/>
        <v>Plateau Sedimentary Prov , UT,Lean Burn - Percent of Engines with Control</v>
      </c>
      <c r="I1577">
        <v>0.18236189999999999</v>
      </c>
    </row>
    <row r="1578" spans="1:9">
      <c r="A1578" t="s">
        <v>140</v>
      </c>
      <c r="B1578" t="s">
        <v>124</v>
      </c>
      <c r="C1578" t="s">
        <v>8350</v>
      </c>
      <c r="D1578">
        <v>0.73699999999999999</v>
      </c>
      <c r="E1578" t="s">
        <v>571</v>
      </c>
      <c r="F1578" t="s">
        <v>1</v>
      </c>
      <c r="G1578" t="s">
        <v>8350</v>
      </c>
      <c r="H1578" s="123" t="str">
        <f t="shared" si="16"/>
        <v>Plateau Sedimentary Prov , UT,Lean-burn Lateral Compressors Load Factor</v>
      </c>
      <c r="I1578">
        <v>0.73699999999999999</v>
      </c>
    </row>
    <row r="1579" spans="1:9">
      <c r="A1579" t="s">
        <v>140</v>
      </c>
      <c r="B1579" t="s">
        <v>124</v>
      </c>
      <c r="C1579" t="s">
        <v>8351</v>
      </c>
      <c r="D1579">
        <v>1</v>
      </c>
      <c r="E1579" t="s">
        <v>571</v>
      </c>
      <c r="F1579" t="s">
        <v>656</v>
      </c>
      <c r="G1579" t="s">
        <v>8351</v>
      </c>
      <c r="H1579" s="123" t="str">
        <f t="shared" si="16"/>
        <v>Plateau Sedimentary Prov , UT,Number of 4-Cycled Lateral Compressors</v>
      </c>
      <c r="I1579">
        <v>1</v>
      </c>
    </row>
    <row r="1580" spans="1:9">
      <c r="A1580" t="s">
        <v>140</v>
      </c>
      <c r="B1580" t="s">
        <v>124</v>
      </c>
      <c r="C1580" t="s">
        <v>8352</v>
      </c>
      <c r="D1580">
        <v>35.11</v>
      </c>
      <c r="E1580" t="s">
        <v>571</v>
      </c>
      <c r="F1580" t="s">
        <v>656</v>
      </c>
      <c r="G1580" t="s">
        <v>8353</v>
      </c>
      <c r="H1580" s="123" t="str">
        <f t="shared" si="16"/>
        <v>Plateau Sedimentary Prov , UT,CBM - Number of Well(s) per Engine</v>
      </c>
      <c r="I1580">
        <v>35.11</v>
      </c>
    </row>
    <row r="1581" spans="1:9">
      <c r="A1581" t="s">
        <v>140</v>
      </c>
      <c r="B1581" t="s">
        <v>124</v>
      </c>
      <c r="C1581" t="s">
        <v>8354</v>
      </c>
      <c r="D1581">
        <v>35.11</v>
      </c>
      <c r="E1581" t="s">
        <v>571</v>
      </c>
      <c r="F1581" t="s">
        <v>656</v>
      </c>
      <c r="G1581" t="s">
        <v>8355</v>
      </c>
      <c r="H1581" s="123" t="str">
        <f t="shared" si="16"/>
        <v>Plateau Sedimentary Prov , UT,Gas - Number of Well(s) per Engine</v>
      </c>
      <c r="I1581">
        <v>35.11</v>
      </c>
    </row>
    <row r="1582" spans="1:9">
      <c r="A1582" t="s">
        <v>140</v>
      </c>
      <c r="B1582" t="s">
        <v>124</v>
      </c>
      <c r="C1582" t="s">
        <v>8356</v>
      </c>
      <c r="D1582">
        <v>279.33330000000001</v>
      </c>
      <c r="E1582" t="s">
        <v>571</v>
      </c>
      <c r="F1582" t="s">
        <v>0</v>
      </c>
      <c r="G1582" t="s">
        <v>8357</v>
      </c>
      <c r="H1582" s="123" t="str">
        <f t="shared" si="16"/>
        <v>Plateau Sedimentary Prov , UT,Rich Burn - Rated Horsepower (hp/engine)</v>
      </c>
      <c r="I1582">
        <v>279.33330000000001</v>
      </c>
    </row>
    <row r="1583" spans="1:9">
      <c r="A1583" t="s">
        <v>140</v>
      </c>
      <c r="B1583" t="s">
        <v>124</v>
      </c>
      <c r="C1583" t="s">
        <v>8358</v>
      </c>
      <c r="D1583">
        <v>0.20295640000000001</v>
      </c>
      <c r="E1583" t="s">
        <v>571</v>
      </c>
      <c r="F1583" t="s">
        <v>0</v>
      </c>
      <c r="G1583" t="s">
        <v>8359</v>
      </c>
      <c r="H1583" s="123" t="str">
        <f t="shared" si="16"/>
        <v>Plateau Sedimentary Prov , UT,Rich Burn - Percent of Engines with Control</v>
      </c>
      <c r="I1583">
        <v>0.20295640000000001</v>
      </c>
    </row>
    <row r="1584" spans="1:9">
      <c r="A1584" t="s">
        <v>140</v>
      </c>
      <c r="B1584" t="s">
        <v>124</v>
      </c>
      <c r="C1584" t="s">
        <v>8360</v>
      </c>
      <c r="D1584">
        <v>0.98360000000000003</v>
      </c>
      <c r="E1584" t="s">
        <v>571</v>
      </c>
      <c r="F1584" t="s">
        <v>0</v>
      </c>
      <c r="G1584" t="s">
        <v>8360</v>
      </c>
      <c r="H1584" s="123" t="str">
        <f t="shared" si="16"/>
        <v>Plateau Sedimentary Prov , UT,Rich-burn Lateral Compressors Load Factor</v>
      </c>
      <c r="I1584">
        <v>0.98360000000000003</v>
      </c>
    </row>
    <row r="1585" spans="1:9">
      <c r="A1585" t="s">
        <v>639</v>
      </c>
      <c r="B1585" t="s">
        <v>118</v>
      </c>
      <c r="C1585" t="s">
        <v>8342</v>
      </c>
      <c r="D1585">
        <v>0.875</v>
      </c>
      <c r="E1585" t="s">
        <v>573</v>
      </c>
      <c r="F1585" t="s">
        <v>656</v>
      </c>
      <c r="G1585" t="s">
        <v>8342</v>
      </c>
      <c r="H1585" s="123" t="str">
        <f t="shared" si="16"/>
        <v>Powder River Basin , MT,Fraction of 50-499 HP  Lateral Compressor Engines</v>
      </c>
      <c r="I1585">
        <v>0.875</v>
      </c>
    </row>
    <row r="1586" spans="1:9">
      <c r="A1586" t="s">
        <v>639</v>
      </c>
      <c r="B1586" t="s">
        <v>118</v>
      </c>
      <c r="C1586" t="s">
        <v>8343</v>
      </c>
      <c r="D1586">
        <v>0.35</v>
      </c>
      <c r="E1586" t="s">
        <v>573</v>
      </c>
      <c r="F1586" t="s">
        <v>1</v>
      </c>
      <c r="G1586" t="s">
        <v>1</v>
      </c>
      <c r="H1586" s="123" t="str">
        <f t="shared" si="16"/>
        <v>Powder River Basin , MT,Lean Burn</v>
      </c>
      <c r="I1586">
        <v>0.35</v>
      </c>
    </row>
    <row r="1587" spans="1:9">
      <c r="A1587" t="s">
        <v>639</v>
      </c>
      <c r="B1587" t="s">
        <v>118</v>
      </c>
      <c r="C1587" t="s">
        <v>8344</v>
      </c>
      <c r="D1587">
        <v>0.65</v>
      </c>
      <c r="E1587" t="s">
        <v>573</v>
      </c>
      <c r="F1587" t="s">
        <v>0</v>
      </c>
      <c r="G1587" t="s">
        <v>0</v>
      </c>
      <c r="H1587" s="123" t="str">
        <f t="shared" si="16"/>
        <v>Powder River Basin , MT,Rich Burn</v>
      </c>
      <c r="I1587">
        <v>0.65</v>
      </c>
    </row>
    <row r="1588" spans="1:9">
      <c r="A1588" t="s">
        <v>639</v>
      </c>
      <c r="B1588" t="s">
        <v>118</v>
      </c>
      <c r="C1588" t="s">
        <v>8345</v>
      </c>
      <c r="D1588">
        <v>8642.5</v>
      </c>
      <c r="E1588" t="s">
        <v>573</v>
      </c>
      <c r="F1588" t="s">
        <v>656</v>
      </c>
      <c r="G1588" t="s">
        <v>2498</v>
      </c>
      <c r="H1588" s="123" t="str">
        <f t="shared" si="16"/>
        <v>Powder River Basin , MT,Hours of Operation (hours/engine)</v>
      </c>
      <c r="I1588">
        <v>8642.5</v>
      </c>
    </row>
    <row r="1589" spans="1:9">
      <c r="A1589" t="s">
        <v>639</v>
      </c>
      <c r="B1589" t="s">
        <v>118</v>
      </c>
      <c r="C1589" t="s">
        <v>8346</v>
      </c>
      <c r="D1589">
        <v>465.25</v>
      </c>
      <c r="E1589" t="s">
        <v>573</v>
      </c>
      <c r="F1589" t="s">
        <v>1</v>
      </c>
      <c r="G1589" t="s">
        <v>8347</v>
      </c>
      <c r="H1589" s="123" t="str">
        <f t="shared" si="16"/>
        <v>Powder River Basin , MT,Lean Burn - Rated Horsepower (hp/engine)</v>
      </c>
      <c r="I1589">
        <v>465.25</v>
      </c>
    </row>
    <row r="1590" spans="1:9">
      <c r="A1590" t="s">
        <v>639</v>
      </c>
      <c r="B1590" t="s">
        <v>118</v>
      </c>
      <c r="C1590" t="s">
        <v>8348</v>
      </c>
      <c r="D1590">
        <v>0.34118094999999998</v>
      </c>
      <c r="E1590" t="s">
        <v>573</v>
      </c>
      <c r="F1590" t="s">
        <v>1</v>
      </c>
      <c r="G1590" t="s">
        <v>8349</v>
      </c>
      <c r="H1590" s="123" t="str">
        <f t="shared" si="16"/>
        <v>Powder River Basin , MT,Lean Burn - Percent of Engines with Control</v>
      </c>
      <c r="I1590">
        <v>0.34118094999999998</v>
      </c>
    </row>
    <row r="1591" spans="1:9">
      <c r="A1591" t="s">
        <v>639</v>
      </c>
      <c r="B1591" t="s">
        <v>118</v>
      </c>
      <c r="C1591" t="s">
        <v>8350</v>
      </c>
      <c r="D1591">
        <v>0.79349999999999998</v>
      </c>
      <c r="E1591" t="s">
        <v>573</v>
      </c>
      <c r="F1591" t="s">
        <v>1</v>
      </c>
      <c r="G1591" t="s">
        <v>8350</v>
      </c>
      <c r="H1591" s="123" t="str">
        <f t="shared" si="16"/>
        <v>Powder River Basin , MT,Lean-burn Lateral Compressors Load Factor</v>
      </c>
      <c r="I1591">
        <v>0.79349999999999998</v>
      </c>
    </row>
    <row r="1592" spans="1:9">
      <c r="A1592" t="s">
        <v>639</v>
      </c>
      <c r="B1592" t="s">
        <v>118</v>
      </c>
      <c r="C1592" t="s">
        <v>8351</v>
      </c>
      <c r="D1592">
        <v>1</v>
      </c>
      <c r="E1592" t="s">
        <v>573</v>
      </c>
      <c r="F1592" t="s">
        <v>656</v>
      </c>
      <c r="G1592" t="s">
        <v>8351</v>
      </c>
      <c r="H1592" s="123" t="str">
        <f t="shared" si="16"/>
        <v>Powder River Basin , MT,Number of 4-Cycled Lateral Compressors</v>
      </c>
      <c r="I1592">
        <v>1</v>
      </c>
    </row>
    <row r="1593" spans="1:9">
      <c r="A1593" t="s">
        <v>639</v>
      </c>
      <c r="B1593" t="s">
        <v>118</v>
      </c>
      <c r="C1593" t="s">
        <v>8352</v>
      </c>
      <c r="D1593">
        <v>1610.1890000000001</v>
      </c>
      <c r="E1593" t="s">
        <v>573</v>
      </c>
      <c r="F1593" t="s">
        <v>656</v>
      </c>
      <c r="G1593" t="s">
        <v>8353</v>
      </c>
      <c r="H1593" s="123" t="str">
        <f t="shared" si="16"/>
        <v>Powder River Basin , MT,CBM - Number of Well(s) per Engine</v>
      </c>
      <c r="I1593">
        <v>1610.1890000000001</v>
      </c>
    </row>
    <row r="1594" spans="1:9">
      <c r="A1594" t="s">
        <v>639</v>
      </c>
      <c r="B1594" t="s">
        <v>118</v>
      </c>
      <c r="C1594" t="s">
        <v>8354</v>
      </c>
      <c r="D1594">
        <v>457.86329999999998</v>
      </c>
      <c r="E1594" t="s">
        <v>573</v>
      </c>
      <c r="F1594" t="s">
        <v>656</v>
      </c>
      <c r="G1594" t="s">
        <v>8355</v>
      </c>
      <c r="H1594" s="123" t="str">
        <f t="shared" si="16"/>
        <v>Powder River Basin , MT,Gas - Number of Well(s) per Engine</v>
      </c>
      <c r="I1594">
        <v>457.86329999999998</v>
      </c>
    </row>
    <row r="1595" spans="1:9">
      <c r="A1595" t="s">
        <v>639</v>
      </c>
      <c r="B1595" t="s">
        <v>118</v>
      </c>
      <c r="C1595" t="s">
        <v>8356</v>
      </c>
      <c r="D1595">
        <v>219.16665</v>
      </c>
      <c r="E1595" t="s">
        <v>573</v>
      </c>
      <c r="F1595" t="s">
        <v>0</v>
      </c>
      <c r="G1595" t="s">
        <v>8357</v>
      </c>
      <c r="H1595" s="123" t="str">
        <f t="shared" si="16"/>
        <v>Powder River Basin , MT,Rich Burn - Rated Horsepower (hp/engine)</v>
      </c>
      <c r="I1595">
        <v>219.16665</v>
      </c>
    </row>
    <row r="1596" spans="1:9">
      <c r="A1596" t="s">
        <v>639</v>
      </c>
      <c r="B1596" t="s">
        <v>118</v>
      </c>
      <c r="C1596" t="s">
        <v>8358</v>
      </c>
      <c r="D1596">
        <v>0.1014782</v>
      </c>
      <c r="E1596" t="s">
        <v>573</v>
      </c>
      <c r="F1596" t="s">
        <v>0</v>
      </c>
      <c r="G1596" t="s">
        <v>8359</v>
      </c>
      <c r="H1596" s="123" t="str">
        <f t="shared" si="16"/>
        <v>Powder River Basin , MT,Rich Burn - Percent of Engines with Control</v>
      </c>
      <c r="I1596">
        <v>0.1014782</v>
      </c>
    </row>
    <row r="1597" spans="1:9">
      <c r="A1597" t="s">
        <v>639</v>
      </c>
      <c r="B1597" t="s">
        <v>118</v>
      </c>
      <c r="C1597" t="s">
        <v>8360</v>
      </c>
      <c r="D1597">
        <v>0.92930000000000001</v>
      </c>
      <c r="E1597" t="s">
        <v>573</v>
      </c>
      <c r="F1597" t="s">
        <v>0</v>
      </c>
      <c r="G1597" t="s">
        <v>8360</v>
      </c>
      <c r="H1597" s="123" t="str">
        <f t="shared" si="16"/>
        <v>Powder River Basin , MT,Rich-burn Lateral Compressors Load Factor</v>
      </c>
      <c r="I1597">
        <v>0.92930000000000001</v>
      </c>
    </row>
    <row r="1598" spans="1:9">
      <c r="A1598" t="s">
        <v>639</v>
      </c>
      <c r="B1598" t="s">
        <v>123</v>
      </c>
      <c r="C1598" t="s">
        <v>8342</v>
      </c>
      <c r="D1598">
        <v>1</v>
      </c>
      <c r="E1598" t="s">
        <v>575</v>
      </c>
      <c r="F1598" t="s">
        <v>656</v>
      </c>
      <c r="G1598" t="s">
        <v>8342</v>
      </c>
      <c r="H1598" s="123" t="str">
        <f t="shared" si="16"/>
        <v>Powder River Basin , SD,Fraction of 50-499 HP  Lateral Compressor Engines</v>
      </c>
      <c r="I1598">
        <v>1</v>
      </c>
    </row>
    <row r="1599" spans="1:9">
      <c r="A1599" t="s">
        <v>639</v>
      </c>
      <c r="B1599" t="s">
        <v>123</v>
      </c>
      <c r="C1599" t="s">
        <v>8343</v>
      </c>
      <c r="D1599">
        <v>0.2</v>
      </c>
      <c r="E1599" t="s">
        <v>575</v>
      </c>
      <c r="F1599" t="s">
        <v>1</v>
      </c>
      <c r="G1599" t="s">
        <v>1</v>
      </c>
      <c r="H1599" s="123" t="str">
        <f t="shared" si="16"/>
        <v>Powder River Basin , SD,Lean Burn</v>
      </c>
      <c r="I1599">
        <v>0.2</v>
      </c>
    </row>
    <row r="1600" spans="1:9">
      <c r="A1600" t="s">
        <v>639</v>
      </c>
      <c r="B1600" t="s">
        <v>123</v>
      </c>
      <c r="C1600" t="s">
        <v>8344</v>
      </c>
      <c r="D1600">
        <v>0.8</v>
      </c>
      <c r="E1600" t="s">
        <v>575</v>
      </c>
      <c r="F1600" t="s">
        <v>0</v>
      </c>
      <c r="G1600" t="s">
        <v>0</v>
      </c>
      <c r="H1600" s="123" t="str">
        <f t="shared" si="16"/>
        <v>Powder River Basin , SD,Rich Burn</v>
      </c>
      <c r="I1600">
        <v>0.8</v>
      </c>
    </row>
    <row r="1601" spans="1:9">
      <c r="A1601" t="s">
        <v>639</v>
      </c>
      <c r="B1601" t="s">
        <v>123</v>
      </c>
      <c r="C1601" t="s">
        <v>8345</v>
      </c>
      <c r="D1601">
        <v>8760</v>
      </c>
      <c r="E1601" t="s">
        <v>575</v>
      </c>
      <c r="F1601" t="s">
        <v>656</v>
      </c>
      <c r="G1601" t="s">
        <v>2498</v>
      </c>
      <c r="H1601" s="123" t="str">
        <f t="shared" si="16"/>
        <v>Powder River Basin , SD,Hours of Operation (hours/engine)</v>
      </c>
      <c r="I1601">
        <v>8760</v>
      </c>
    </row>
    <row r="1602" spans="1:9">
      <c r="A1602" t="s">
        <v>639</v>
      </c>
      <c r="B1602" t="s">
        <v>123</v>
      </c>
      <c r="C1602" t="s">
        <v>8346</v>
      </c>
      <c r="D1602">
        <v>235.5</v>
      </c>
      <c r="E1602" t="s">
        <v>575</v>
      </c>
      <c r="F1602" t="s">
        <v>1</v>
      </c>
      <c r="G1602" t="s">
        <v>8347</v>
      </c>
      <c r="H1602" s="123" t="str">
        <f t="shared" si="16"/>
        <v>Powder River Basin , SD,Lean Burn - Rated Horsepower (hp/engine)</v>
      </c>
      <c r="I1602">
        <v>235.5</v>
      </c>
    </row>
    <row r="1603" spans="1:9">
      <c r="A1603" t="s">
        <v>639</v>
      </c>
      <c r="B1603" t="s">
        <v>123</v>
      </c>
      <c r="C1603" t="s">
        <v>8348</v>
      </c>
      <c r="D1603">
        <v>0.18236189999999999</v>
      </c>
      <c r="E1603" t="s">
        <v>575</v>
      </c>
      <c r="F1603" t="s">
        <v>1</v>
      </c>
      <c r="G1603" t="s">
        <v>8349</v>
      </c>
      <c r="H1603" s="123" t="str">
        <f t="shared" si="16"/>
        <v>Powder River Basin , SD,Lean Burn - Percent of Engines with Control</v>
      </c>
      <c r="I1603">
        <v>0.18236189999999999</v>
      </c>
    </row>
    <row r="1604" spans="1:9">
      <c r="A1604" t="s">
        <v>639</v>
      </c>
      <c r="B1604" t="s">
        <v>123</v>
      </c>
      <c r="C1604" t="s">
        <v>8350</v>
      </c>
      <c r="D1604">
        <v>0.73699999999999999</v>
      </c>
      <c r="E1604" t="s">
        <v>575</v>
      </c>
      <c r="F1604" t="s">
        <v>1</v>
      </c>
      <c r="G1604" t="s">
        <v>8350</v>
      </c>
      <c r="H1604" s="123" t="str">
        <f t="shared" si="16"/>
        <v>Powder River Basin , SD,Lean-burn Lateral Compressors Load Factor</v>
      </c>
      <c r="I1604">
        <v>0.73699999999999999</v>
      </c>
    </row>
    <row r="1605" spans="1:9">
      <c r="A1605" t="s">
        <v>639</v>
      </c>
      <c r="B1605" t="s">
        <v>123</v>
      </c>
      <c r="C1605" t="s">
        <v>8351</v>
      </c>
      <c r="D1605">
        <v>1</v>
      </c>
      <c r="E1605" t="s">
        <v>575</v>
      </c>
      <c r="F1605" t="s">
        <v>656</v>
      </c>
      <c r="G1605" t="s">
        <v>8351</v>
      </c>
      <c r="H1605" s="123" t="str">
        <f t="shared" si="16"/>
        <v>Powder River Basin , SD,Number of 4-Cycled Lateral Compressors</v>
      </c>
      <c r="I1605">
        <v>1</v>
      </c>
    </row>
    <row r="1606" spans="1:9">
      <c r="A1606" t="s">
        <v>639</v>
      </c>
      <c r="B1606" t="s">
        <v>123</v>
      </c>
      <c r="C1606" t="s">
        <v>8352</v>
      </c>
      <c r="D1606">
        <v>35.11</v>
      </c>
      <c r="E1606" t="s">
        <v>575</v>
      </c>
      <c r="F1606" t="s">
        <v>656</v>
      </c>
      <c r="G1606" t="s">
        <v>8353</v>
      </c>
      <c r="H1606" s="123" t="str">
        <f t="shared" si="16"/>
        <v>Powder River Basin , SD,CBM - Number of Well(s) per Engine</v>
      </c>
      <c r="I1606">
        <v>35.11</v>
      </c>
    </row>
    <row r="1607" spans="1:9">
      <c r="A1607" t="s">
        <v>639</v>
      </c>
      <c r="B1607" t="s">
        <v>123</v>
      </c>
      <c r="C1607" t="s">
        <v>8354</v>
      </c>
      <c r="D1607">
        <v>35.11</v>
      </c>
      <c r="E1607" t="s">
        <v>575</v>
      </c>
      <c r="F1607" t="s">
        <v>656</v>
      </c>
      <c r="G1607" t="s">
        <v>8355</v>
      </c>
      <c r="H1607" s="123" t="str">
        <f t="shared" si="16"/>
        <v>Powder River Basin , SD,Gas - Number of Well(s) per Engine</v>
      </c>
      <c r="I1607">
        <v>35.11</v>
      </c>
    </row>
    <row r="1608" spans="1:9">
      <c r="A1608" t="s">
        <v>639</v>
      </c>
      <c r="B1608" t="s">
        <v>123</v>
      </c>
      <c r="C1608" t="s">
        <v>8356</v>
      </c>
      <c r="D1608">
        <v>279.33330000000001</v>
      </c>
      <c r="E1608" t="s">
        <v>575</v>
      </c>
      <c r="F1608" t="s">
        <v>0</v>
      </c>
      <c r="G1608" t="s">
        <v>8357</v>
      </c>
      <c r="H1608" s="123" t="str">
        <f t="shared" si="16"/>
        <v>Powder River Basin , SD,Rich Burn - Rated Horsepower (hp/engine)</v>
      </c>
      <c r="I1608">
        <v>279.33330000000001</v>
      </c>
    </row>
    <row r="1609" spans="1:9">
      <c r="A1609" t="s">
        <v>639</v>
      </c>
      <c r="B1609" t="s">
        <v>123</v>
      </c>
      <c r="C1609" t="s">
        <v>8358</v>
      </c>
      <c r="D1609">
        <v>0.20295640000000001</v>
      </c>
      <c r="E1609" t="s">
        <v>575</v>
      </c>
      <c r="F1609" t="s">
        <v>0</v>
      </c>
      <c r="G1609" t="s">
        <v>8359</v>
      </c>
      <c r="H1609" s="123" t="str">
        <f t="shared" si="16"/>
        <v>Powder River Basin , SD,Rich Burn - Percent of Engines with Control</v>
      </c>
      <c r="I1609">
        <v>0.20295640000000001</v>
      </c>
    </row>
    <row r="1610" spans="1:9">
      <c r="A1610" t="s">
        <v>639</v>
      </c>
      <c r="B1610" t="s">
        <v>123</v>
      </c>
      <c r="C1610" t="s">
        <v>8360</v>
      </c>
      <c r="D1610">
        <v>0.98360000000000003</v>
      </c>
      <c r="E1610" t="s">
        <v>575</v>
      </c>
      <c r="F1610" t="s">
        <v>0</v>
      </c>
      <c r="G1610" t="s">
        <v>8360</v>
      </c>
      <c r="H1610" s="123" t="str">
        <f t="shared" si="16"/>
        <v>Powder River Basin , SD,Rich-burn Lateral Compressors Load Factor</v>
      </c>
      <c r="I1610">
        <v>0.98360000000000003</v>
      </c>
    </row>
    <row r="1611" spans="1:9">
      <c r="A1611" t="s">
        <v>639</v>
      </c>
      <c r="B1611" t="s">
        <v>126</v>
      </c>
      <c r="C1611" t="s">
        <v>8342</v>
      </c>
      <c r="D1611">
        <v>0.7857142857142857</v>
      </c>
      <c r="E1611" t="s">
        <v>577</v>
      </c>
      <c r="F1611" t="s">
        <v>656</v>
      </c>
      <c r="G1611" t="s">
        <v>8342</v>
      </c>
      <c r="H1611" s="123" t="str">
        <f t="shared" si="16"/>
        <v>Powder River Basin , WY,Fraction of 50-499 HP  Lateral Compressor Engines</v>
      </c>
      <c r="I1611">
        <v>0.7857142857142857</v>
      </c>
    </row>
    <row r="1612" spans="1:9">
      <c r="A1612" t="s">
        <v>639</v>
      </c>
      <c r="B1612" t="s">
        <v>126</v>
      </c>
      <c r="C1612" t="s">
        <v>8343</v>
      </c>
      <c r="D1612">
        <v>0.45714285714285718</v>
      </c>
      <c r="E1612" t="s">
        <v>577</v>
      </c>
      <c r="F1612" t="s">
        <v>1</v>
      </c>
      <c r="G1612" t="s">
        <v>1</v>
      </c>
      <c r="H1612" s="123" t="str">
        <f t="shared" si="16"/>
        <v>Powder River Basin , WY,Lean Burn</v>
      </c>
      <c r="I1612">
        <v>0.45714285714285718</v>
      </c>
    </row>
    <row r="1613" spans="1:9">
      <c r="A1613" t="s">
        <v>639</v>
      </c>
      <c r="B1613" t="s">
        <v>126</v>
      </c>
      <c r="C1613" t="s">
        <v>8344</v>
      </c>
      <c r="D1613">
        <v>0.54285714285714282</v>
      </c>
      <c r="E1613" t="s">
        <v>577</v>
      </c>
      <c r="F1613" t="s">
        <v>0</v>
      </c>
      <c r="G1613" t="s">
        <v>0</v>
      </c>
      <c r="H1613" s="123" t="str">
        <f t="shared" si="16"/>
        <v>Powder River Basin , WY,Rich Burn</v>
      </c>
      <c r="I1613">
        <v>0.54285714285714282</v>
      </c>
    </row>
    <row r="1614" spans="1:9">
      <c r="A1614" t="s">
        <v>639</v>
      </c>
      <c r="B1614" t="s">
        <v>126</v>
      </c>
      <c r="C1614" t="s">
        <v>8345</v>
      </c>
      <c r="D1614">
        <v>8558.5714285714294</v>
      </c>
      <c r="E1614" t="s">
        <v>577</v>
      </c>
      <c r="F1614" t="s">
        <v>656</v>
      </c>
      <c r="G1614" t="s">
        <v>2498</v>
      </c>
      <c r="H1614" s="123" t="str">
        <f t="shared" si="16"/>
        <v>Powder River Basin , WY,Hours of Operation (hours/engine)</v>
      </c>
      <c r="I1614">
        <v>8558.5714285714294</v>
      </c>
    </row>
    <row r="1615" spans="1:9">
      <c r="A1615" t="s">
        <v>639</v>
      </c>
      <c r="B1615" t="s">
        <v>126</v>
      </c>
      <c r="C1615" t="s">
        <v>8346</v>
      </c>
      <c r="D1615">
        <v>629.35714285714289</v>
      </c>
      <c r="E1615" t="s">
        <v>577</v>
      </c>
      <c r="F1615" t="s">
        <v>1</v>
      </c>
      <c r="G1615" t="s">
        <v>8347</v>
      </c>
      <c r="H1615" s="123" t="str">
        <f t="shared" si="16"/>
        <v>Powder River Basin , WY,Lean Burn - Rated Horsepower (hp/engine)</v>
      </c>
      <c r="I1615">
        <v>629.35714285714289</v>
      </c>
    </row>
    <row r="1616" spans="1:9">
      <c r="A1616" t="s">
        <v>639</v>
      </c>
      <c r="B1616" t="s">
        <v>126</v>
      </c>
      <c r="C1616" t="s">
        <v>8348</v>
      </c>
      <c r="D1616">
        <v>0.45462312857142856</v>
      </c>
      <c r="E1616" t="s">
        <v>577</v>
      </c>
      <c r="F1616" t="s">
        <v>1</v>
      </c>
      <c r="G1616" t="s">
        <v>8349</v>
      </c>
      <c r="H1616" s="123" t="str">
        <f t="shared" si="16"/>
        <v>Powder River Basin , WY,Lean Burn - Percent of Engines with Control</v>
      </c>
      <c r="I1616">
        <v>0.45462312857142856</v>
      </c>
    </row>
    <row r="1617" spans="1:9">
      <c r="A1617" t="s">
        <v>639</v>
      </c>
      <c r="B1617" t="s">
        <v>126</v>
      </c>
      <c r="C1617" t="s">
        <v>8350</v>
      </c>
      <c r="D1617">
        <v>0.83385714285714274</v>
      </c>
      <c r="E1617" t="s">
        <v>577</v>
      </c>
      <c r="F1617" t="s">
        <v>1</v>
      </c>
      <c r="G1617" t="s">
        <v>8350</v>
      </c>
      <c r="H1617" s="123" t="str">
        <f t="shared" si="16"/>
        <v>Powder River Basin , WY,Lean-burn Lateral Compressors Load Factor</v>
      </c>
      <c r="I1617">
        <v>0.83385714285714274</v>
      </c>
    </row>
    <row r="1618" spans="1:9">
      <c r="A1618" t="s">
        <v>639</v>
      </c>
      <c r="B1618" t="s">
        <v>126</v>
      </c>
      <c r="C1618" t="s">
        <v>8351</v>
      </c>
      <c r="D1618">
        <v>1</v>
      </c>
      <c r="E1618" t="s">
        <v>577</v>
      </c>
      <c r="F1618" t="s">
        <v>656</v>
      </c>
      <c r="G1618" t="s">
        <v>8351</v>
      </c>
      <c r="H1618" s="123" t="str">
        <f t="shared" si="16"/>
        <v>Powder River Basin , WY,Number of 4-Cycled Lateral Compressors</v>
      </c>
      <c r="I1618">
        <v>1</v>
      </c>
    </row>
    <row r="1619" spans="1:9">
      <c r="A1619" t="s">
        <v>639</v>
      </c>
      <c r="B1619" t="s">
        <v>126</v>
      </c>
      <c r="C1619" t="s">
        <v>8352</v>
      </c>
      <c r="D1619">
        <v>2765.3397142857143</v>
      </c>
      <c r="E1619" t="s">
        <v>577</v>
      </c>
      <c r="F1619" t="s">
        <v>656</v>
      </c>
      <c r="G1619" t="s">
        <v>8353</v>
      </c>
      <c r="H1619" s="123" t="str">
        <f t="shared" si="16"/>
        <v>Powder River Basin , WY,CBM - Number of Well(s) per Engine</v>
      </c>
      <c r="I1619">
        <v>2765.3397142857143</v>
      </c>
    </row>
    <row r="1620" spans="1:9">
      <c r="A1620" t="s">
        <v>639</v>
      </c>
      <c r="B1620" t="s">
        <v>126</v>
      </c>
      <c r="C1620" t="s">
        <v>8354</v>
      </c>
      <c r="D1620">
        <v>789.92422857142867</v>
      </c>
      <c r="E1620" t="s">
        <v>577</v>
      </c>
      <c r="F1620" t="s">
        <v>656</v>
      </c>
      <c r="G1620" t="s">
        <v>8355</v>
      </c>
      <c r="H1620" s="123" t="str">
        <f t="shared" si="16"/>
        <v>Powder River Basin , WY,Gas - Number of Well(s) per Engine</v>
      </c>
      <c r="I1620">
        <v>789.92422857142867</v>
      </c>
    </row>
    <row r="1621" spans="1:9">
      <c r="A1621" t="s">
        <v>639</v>
      </c>
      <c r="B1621" t="s">
        <v>126</v>
      </c>
      <c r="C1621" t="s">
        <v>8356</v>
      </c>
      <c r="D1621">
        <v>176.19047142857144</v>
      </c>
      <c r="E1621" t="s">
        <v>577</v>
      </c>
      <c r="F1621" t="s">
        <v>0</v>
      </c>
      <c r="G1621" t="s">
        <v>8357</v>
      </c>
      <c r="H1621" s="123" t="str">
        <f t="shared" ref="H1621:H1684" si="17">E1621&amp;","&amp;G1621</f>
        <v>Powder River Basin , WY,Rich Burn - Rated Horsepower (hp/engine)</v>
      </c>
      <c r="I1621">
        <v>176.19047142857144</v>
      </c>
    </row>
    <row r="1622" spans="1:9">
      <c r="A1622" t="s">
        <v>639</v>
      </c>
      <c r="B1622" t="s">
        <v>126</v>
      </c>
      <c r="C1622" t="s">
        <v>8358</v>
      </c>
      <c r="D1622">
        <v>2.899377142857143E-2</v>
      </c>
      <c r="E1622" t="s">
        <v>577</v>
      </c>
      <c r="F1622" t="s">
        <v>0</v>
      </c>
      <c r="G1622" t="s">
        <v>8359</v>
      </c>
      <c r="H1622" s="123" t="str">
        <f t="shared" si="17"/>
        <v>Powder River Basin , WY,Rich Burn - Percent of Engines with Control</v>
      </c>
      <c r="I1622">
        <v>2.899377142857143E-2</v>
      </c>
    </row>
    <row r="1623" spans="1:9">
      <c r="A1623" t="s">
        <v>639</v>
      </c>
      <c r="B1623" t="s">
        <v>126</v>
      </c>
      <c r="C1623" t="s">
        <v>8360</v>
      </c>
      <c r="D1623">
        <v>0.8905142857142857</v>
      </c>
      <c r="E1623" t="s">
        <v>577</v>
      </c>
      <c r="F1623" t="s">
        <v>0</v>
      </c>
      <c r="G1623" t="s">
        <v>8360</v>
      </c>
      <c r="H1623" s="123" t="str">
        <f t="shared" si="17"/>
        <v>Powder River Basin , WY,Rich-burn Lateral Compressors Load Factor</v>
      </c>
      <c r="I1623">
        <v>0.8905142857142857</v>
      </c>
    </row>
    <row r="1624" spans="1:9">
      <c r="A1624" t="s">
        <v>194</v>
      </c>
      <c r="B1624" t="s">
        <v>125</v>
      </c>
      <c r="C1624" t="s">
        <v>8342</v>
      </c>
      <c r="D1624">
        <v>1</v>
      </c>
      <c r="E1624" t="s">
        <v>578</v>
      </c>
      <c r="F1624" t="s">
        <v>656</v>
      </c>
      <c r="G1624" t="s">
        <v>8342</v>
      </c>
      <c r="H1624" s="123" t="str">
        <f t="shared" si="17"/>
        <v>Puget Sound Province , WA,Fraction of 50-499 HP  Lateral Compressor Engines</v>
      </c>
      <c r="I1624">
        <v>1</v>
      </c>
    </row>
    <row r="1625" spans="1:9">
      <c r="A1625" t="s">
        <v>194</v>
      </c>
      <c r="B1625" t="s">
        <v>125</v>
      </c>
      <c r="C1625" t="s">
        <v>8343</v>
      </c>
      <c r="D1625">
        <v>0.19999999999999998</v>
      </c>
      <c r="E1625" t="s">
        <v>578</v>
      </c>
      <c r="F1625" t="s">
        <v>1</v>
      </c>
      <c r="G1625" t="s">
        <v>1</v>
      </c>
      <c r="H1625" s="123" t="str">
        <f t="shared" si="17"/>
        <v>Puget Sound Province , WA,Lean Burn</v>
      </c>
      <c r="I1625">
        <v>0.19999999999999998</v>
      </c>
    </row>
    <row r="1626" spans="1:9">
      <c r="A1626" t="s">
        <v>194</v>
      </c>
      <c r="B1626" t="s">
        <v>125</v>
      </c>
      <c r="C1626" t="s">
        <v>8344</v>
      </c>
      <c r="D1626">
        <v>0.79999999999999993</v>
      </c>
      <c r="E1626" t="s">
        <v>578</v>
      </c>
      <c r="F1626" t="s">
        <v>0</v>
      </c>
      <c r="G1626" t="s">
        <v>0</v>
      </c>
      <c r="H1626" s="123" t="str">
        <f t="shared" si="17"/>
        <v>Puget Sound Province , WA,Rich Burn</v>
      </c>
      <c r="I1626">
        <v>0.79999999999999993</v>
      </c>
    </row>
    <row r="1627" spans="1:9">
      <c r="A1627" t="s">
        <v>194</v>
      </c>
      <c r="B1627" t="s">
        <v>125</v>
      </c>
      <c r="C1627" t="s">
        <v>8345</v>
      </c>
      <c r="D1627">
        <v>8760</v>
      </c>
      <c r="E1627" t="s">
        <v>578</v>
      </c>
      <c r="F1627" t="s">
        <v>656</v>
      </c>
      <c r="G1627" t="s">
        <v>2498</v>
      </c>
      <c r="H1627" s="123" t="str">
        <f t="shared" si="17"/>
        <v>Puget Sound Province , WA,Hours of Operation (hours/engine)</v>
      </c>
      <c r="I1627">
        <v>8760</v>
      </c>
    </row>
    <row r="1628" spans="1:9">
      <c r="A1628" t="s">
        <v>194</v>
      </c>
      <c r="B1628" t="s">
        <v>125</v>
      </c>
      <c r="C1628" t="s">
        <v>8346</v>
      </c>
      <c r="D1628">
        <v>235.5</v>
      </c>
      <c r="E1628" t="s">
        <v>578</v>
      </c>
      <c r="F1628" t="s">
        <v>1</v>
      </c>
      <c r="G1628" t="s">
        <v>8347</v>
      </c>
      <c r="H1628" s="123" t="str">
        <f t="shared" si="17"/>
        <v>Puget Sound Province , WA,Lean Burn - Rated Horsepower (hp/engine)</v>
      </c>
      <c r="I1628">
        <v>235.5</v>
      </c>
    </row>
    <row r="1629" spans="1:9">
      <c r="A1629" t="s">
        <v>194</v>
      </c>
      <c r="B1629" t="s">
        <v>125</v>
      </c>
      <c r="C1629" t="s">
        <v>8348</v>
      </c>
      <c r="D1629">
        <v>0.18236189999999999</v>
      </c>
      <c r="E1629" t="s">
        <v>578</v>
      </c>
      <c r="F1629" t="s">
        <v>1</v>
      </c>
      <c r="G1629" t="s">
        <v>8349</v>
      </c>
      <c r="H1629" s="123" t="str">
        <f t="shared" si="17"/>
        <v>Puget Sound Province , WA,Lean Burn - Percent of Engines with Control</v>
      </c>
      <c r="I1629">
        <v>0.18236189999999999</v>
      </c>
    </row>
    <row r="1630" spans="1:9">
      <c r="A1630" t="s">
        <v>194</v>
      </c>
      <c r="B1630" t="s">
        <v>125</v>
      </c>
      <c r="C1630" t="s">
        <v>8350</v>
      </c>
      <c r="D1630">
        <v>0.73699999999999999</v>
      </c>
      <c r="E1630" t="s">
        <v>578</v>
      </c>
      <c r="F1630" t="s">
        <v>1</v>
      </c>
      <c r="G1630" t="s">
        <v>8350</v>
      </c>
      <c r="H1630" s="123" t="str">
        <f t="shared" si="17"/>
        <v>Puget Sound Province , WA,Lean-burn Lateral Compressors Load Factor</v>
      </c>
      <c r="I1630">
        <v>0.73699999999999999</v>
      </c>
    </row>
    <row r="1631" spans="1:9">
      <c r="A1631" t="s">
        <v>194</v>
      </c>
      <c r="B1631" t="s">
        <v>125</v>
      </c>
      <c r="C1631" t="s">
        <v>8351</v>
      </c>
      <c r="D1631">
        <v>1</v>
      </c>
      <c r="E1631" t="s">
        <v>578</v>
      </c>
      <c r="F1631" t="s">
        <v>656</v>
      </c>
      <c r="G1631" t="s">
        <v>8351</v>
      </c>
      <c r="H1631" s="123" t="str">
        <f t="shared" si="17"/>
        <v>Puget Sound Province , WA,Number of 4-Cycled Lateral Compressors</v>
      </c>
      <c r="I1631">
        <v>1</v>
      </c>
    </row>
    <row r="1632" spans="1:9">
      <c r="A1632" t="s">
        <v>194</v>
      </c>
      <c r="B1632" t="s">
        <v>125</v>
      </c>
      <c r="C1632" t="s">
        <v>8352</v>
      </c>
      <c r="D1632">
        <v>35.110000000000007</v>
      </c>
      <c r="E1632" t="s">
        <v>578</v>
      </c>
      <c r="F1632" t="s">
        <v>656</v>
      </c>
      <c r="G1632" t="s">
        <v>8353</v>
      </c>
      <c r="H1632" s="123" t="str">
        <f t="shared" si="17"/>
        <v>Puget Sound Province , WA,CBM - Number of Well(s) per Engine</v>
      </c>
      <c r="I1632">
        <v>35.110000000000007</v>
      </c>
    </row>
    <row r="1633" spans="1:9">
      <c r="A1633" t="s">
        <v>194</v>
      </c>
      <c r="B1633" t="s">
        <v>125</v>
      </c>
      <c r="C1633" t="s">
        <v>8354</v>
      </c>
      <c r="D1633">
        <v>35.110000000000007</v>
      </c>
      <c r="E1633" t="s">
        <v>578</v>
      </c>
      <c r="F1633" t="s">
        <v>656</v>
      </c>
      <c r="G1633" t="s">
        <v>8355</v>
      </c>
      <c r="H1633" s="123" t="str">
        <f t="shared" si="17"/>
        <v>Puget Sound Province , WA,Gas - Number of Well(s) per Engine</v>
      </c>
      <c r="I1633">
        <v>35.110000000000007</v>
      </c>
    </row>
    <row r="1634" spans="1:9">
      <c r="A1634" t="s">
        <v>194</v>
      </c>
      <c r="B1634" t="s">
        <v>125</v>
      </c>
      <c r="C1634" t="s">
        <v>8356</v>
      </c>
      <c r="D1634">
        <v>279.33330000000001</v>
      </c>
      <c r="E1634" t="s">
        <v>578</v>
      </c>
      <c r="F1634" t="s">
        <v>0</v>
      </c>
      <c r="G1634" t="s">
        <v>8357</v>
      </c>
      <c r="H1634" s="123" t="str">
        <f t="shared" si="17"/>
        <v>Puget Sound Province , WA,Rich Burn - Rated Horsepower (hp/engine)</v>
      </c>
      <c r="I1634">
        <v>279.33330000000001</v>
      </c>
    </row>
    <row r="1635" spans="1:9">
      <c r="A1635" t="s">
        <v>194</v>
      </c>
      <c r="B1635" t="s">
        <v>125</v>
      </c>
      <c r="C1635" t="s">
        <v>8358</v>
      </c>
      <c r="D1635">
        <v>0.20295640000000001</v>
      </c>
      <c r="E1635" t="s">
        <v>578</v>
      </c>
      <c r="F1635" t="s">
        <v>0</v>
      </c>
      <c r="G1635" t="s">
        <v>8359</v>
      </c>
      <c r="H1635" s="123" t="str">
        <f t="shared" si="17"/>
        <v>Puget Sound Province , WA,Rich Burn - Percent of Engines with Control</v>
      </c>
      <c r="I1635">
        <v>0.20295640000000001</v>
      </c>
    </row>
    <row r="1636" spans="1:9">
      <c r="A1636" t="s">
        <v>194</v>
      </c>
      <c r="B1636" t="s">
        <v>125</v>
      </c>
      <c r="C1636" t="s">
        <v>8360</v>
      </c>
      <c r="D1636">
        <v>0.98360000000000003</v>
      </c>
      <c r="E1636" t="s">
        <v>578</v>
      </c>
      <c r="F1636" t="s">
        <v>0</v>
      </c>
      <c r="G1636" t="s">
        <v>8360</v>
      </c>
      <c r="H1636" s="123" t="str">
        <f t="shared" si="17"/>
        <v>Puget Sound Province , WA,Rich-burn Lateral Compressors Load Factor</v>
      </c>
      <c r="I1636">
        <v>0.98360000000000003</v>
      </c>
    </row>
    <row r="1637" spans="1:9">
      <c r="A1637" t="s">
        <v>149</v>
      </c>
      <c r="B1637" t="s">
        <v>116</v>
      </c>
      <c r="C1637" t="s">
        <v>8342</v>
      </c>
      <c r="D1637">
        <v>1</v>
      </c>
      <c r="E1637" t="s">
        <v>581</v>
      </c>
      <c r="F1637" t="s">
        <v>656</v>
      </c>
      <c r="G1637" t="s">
        <v>8342</v>
      </c>
      <c r="H1637" s="123" t="str">
        <f t="shared" si="17"/>
        <v>Sacramento Basin , CA,Fraction of 50-499 HP  Lateral Compressor Engines</v>
      </c>
      <c r="I1637">
        <v>1</v>
      </c>
    </row>
    <row r="1638" spans="1:9">
      <c r="A1638" t="s">
        <v>149</v>
      </c>
      <c r="B1638" t="s">
        <v>116</v>
      </c>
      <c r="C1638" t="s">
        <v>8343</v>
      </c>
      <c r="D1638">
        <v>0.19999999999999998</v>
      </c>
      <c r="E1638" t="s">
        <v>581</v>
      </c>
      <c r="F1638" t="s">
        <v>1</v>
      </c>
      <c r="G1638" t="s">
        <v>1</v>
      </c>
      <c r="H1638" s="123" t="str">
        <f t="shared" si="17"/>
        <v>Sacramento Basin , CA,Lean Burn</v>
      </c>
      <c r="I1638">
        <v>0.19999999999999998</v>
      </c>
    </row>
    <row r="1639" spans="1:9">
      <c r="A1639" t="s">
        <v>149</v>
      </c>
      <c r="B1639" t="s">
        <v>116</v>
      </c>
      <c r="C1639" t="s">
        <v>8344</v>
      </c>
      <c r="D1639">
        <v>0.79999999999999993</v>
      </c>
      <c r="E1639" t="s">
        <v>581</v>
      </c>
      <c r="F1639" t="s">
        <v>0</v>
      </c>
      <c r="G1639" t="s">
        <v>0</v>
      </c>
      <c r="H1639" s="123" t="str">
        <f t="shared" si="17"/>
        <v>Sacramento Basin , CA,Rich Burn</v>
      </c>
      <c r="I1639">
        <v>0.79999999999999993</v>
      </c>
    </row>
    <row r="1640" spans="1:9">
      <c r="A1640" t="s">
        <v>149</v>
      </c>
      <c r="B1640" t="s">
        <v>116</v>
      </c>
      <c r="C1640" t="s">
        <v>8345</v>
      </c>
      <c r="D1640">
        <v>8760</v>
      </c>
      <c r="E1640" t="s">
        <v>581</v>
      </c>
      <c r="F1640" t="s">
        <v>656</v>
      </c>
      <c r="G1640" t="s">
        <v>2498</v>
      </c>
      <c r="H1640" s="123" t="str">
        <f t="shared" si="17"/>
        <v>Sacramento Basin , CA,Hours of Operation (hours/engine)</v>
      </c>
      <c r="I1640">
        <v>8760</v>
      </c>
    </row>
    <row r="1641" spans="1:9">
      <c r="A1641" t="s">
        <v>149</v>
      </c>
      <c r="B1641" t="s">
        <v>116</v>
      </c>
      <c r="C1641" t="s">
        <v>8346</v>
      </c>
      <c r="D1641">
        <v>235.5</v>
      </c>
      <c r="E1641" t="s">
        <v>581</v>
      </c>
      <c r="F1641" t="s">
        <v>1</v>
      </c>
      <c r="G1641" t="s">
        <v>8347</v>
      </c>
      <c r="H1641" s="123" t="str">
        <f t="shared" si="17"/>
        <v>Sacramento Basin , CA,Lean Burn - Rated Horsepower (hp/engine)</v>
      </c>
      <c r="I1641">
        <v>235.5</v>
      </c>
    </row>
    <row r="1642" spans="1:9">
      <c r="A1642" t="s">
        <v>149</v>
      </c>
      <c r="B1642" t="s">
        <v>116</v>
      </c>
      <c r="C1642" t="s">
        <v>8348</v>
      </c>
      <c r="D1642">
        <v>0.18236190000000002</v>
      </c>
      <c r="E1642" t="s">
        <v>581</v>
      </c>
      <c r="F1642" t="s">
        <v>1</v>
      </c>
      <c r="G1642" t="s">
        <v>8349</v>
      </c>
      <c r="H1642" s="123" t="str">
        <f t="shared" si="17"/>
        <v>Sacramento Basin , CA,Lean Burn - Percent of Engines with Control</v>
      </c>
      <c r="I1642">
        <v>0.18236190000000002</v>
      </c>
    </row>
    <row r="1643" spans="1:9">
      <c r="A1643" t="s">
        <v>149</v>
      </c>
      <c r="B1643" t="s">
        <v>116</v>
      </c>
      <c r="C1643" t="s">
        <v>8350</v>
      </c>
      <c r="D1643">
        <v>0.73699999999999999</v>
      </c>
      <c r="E1643" t="s">
        <v>581</v>
      </c>
      <c r="F1643" t="s">
        <v>1</v>
      </c>
      <c r="G1643" t="s">
        <v>8350</v>
      </c>
      <c r="H1643" s="123" t="str">
        <f t="shared" si="17"/>
        <v>Sacramento Basin , CA,Lean-burn Lateral Compressors Load Factor</v>
      </c>
      <c r="I1643">
        <v>0.73699999999999999</v>
      </c>
    </row>
    <row r="1644" spans="1:9">
      <c r="A1644" t="s">
        <v>149</v>
      </c>
      <c r="B1644" t="s">
        <v>116</v>
      </c>
      <c r="C1644" t="s">
        <v>8351</v>
      </c>
      <c r="D1644">
        <v>1</v>
      </c>
      <c r="E1644" t="s">
        <v>581</v>
      </c>
      <c r="F1644" t="s">
        <v>656</v>
      </c>
      <c r="G1644" t="s">
        <v>8351</v>
      </c>
      <c r="H1644" s="123" t="str">
        <f t="shared" si="17"/>
        <v>Sacramento Basin , CA,Number of 4-Cycled Lateral Compressors</v>
      </c>
      <c r="I1644">
        <v>1</v>
      </c>
    </row>
    <row r="1645" spans="1:9">
      <c r="A1645" t="s">
        <v>149</v>
      </c>
      <c r="B1645" t="s">
        <v>116</v>
      </c>
      <c r="C1645" t="s">
        <v>8352</v>
      </c>
      <c r="D1645">
        <v>35.110000000000007</v>
      </c>
      <c r="E1645" t="s">
        <v>581</v>
      </c>
      <c r="F1645" t="s">
        <v>656</v>
      </c>
      <c r="G1645" t="s">
        <v>8353</v>
      </c>
      <c r="H1645" s="123" t="str">
        <f t="shared" si="17"/>
        <v>Sacramento Basin , CA,CBM - Number of Well(s) per Engine</v>
      </c>
      <c r="I1645">
        <v>35.110000000000007</v>
      </c>
    </row>
    <row r="1646" spans="1:9">
      <c r="A1646" t="s">
        <v>149</v>
      </c>
      <c r="B1646" t="s">
        <v>116</v>
      </c>
      <c r="C1646" t="s">
        <v>8354</v>
      </c>
      <c r="D1646">
        <v>35.110000000000007</v>
      </c>
      <c r="E1646" t="s">
        <v>581</v>
      </c>
      <c r="F1646" t="s">
        <v>656</v>
      </c>
      <c r="G1646" t="s">
        <v>8355</v>
      </c>
      <c r="H1646" s="123" t="str">
        <f t="shared" si="17"/>
        <v>Sacramento Basin , CA,Gas - Number of Well(s) per Engine</v>
      </c>
      <c r="I1646">
        <v>35.110000000000007</v>
      </c>
    </row>
    <row r="1647" spans="1:9">
      <c r="A1647" t="s">
        <v>149</v>
      </c>
      <c r="B1647" t="s">
        <v>116</v>
      </c>
      <c r="C1647" t="s">
        <v>8356</v>
      </c>
      <c r="D1647">
        <v>279.33330000000007</v>
      </c>
      <c r="E1647" t="s">
        <v>581</v>
      </c>
      <c r="F1647" t="s">
        <v>0</v>
      </c>
      <c r="G1647" t="s">
        <v>8357</v>
      </c>
      <c r="H1647" s="123" t="str">
        <f t="shared" si="17"/>
        <v>Sacramento Basin , CA,Rich Burn - Rated Horsepower (hp/engine)</v>
      </c>
      <c r="I1647">
        <v>279.33330000000007</v>
      </c>
    </row>
    <row r="1648" spans="1:9">
      <c r="A1648" t="s">
        <v>149</v>
      </c>
      <c r="B1648" t="s">
        <v>116</v>
      </c>
      <c r="C1648" t="s">
        <v>8358</v>
      </c>
      <c r="D1648">
        <v>0.20295639999999998</v>
      </c>
      <c r="E1648" t="s">
        <v>581</v>
      </c>
      <c r="F1648" t="s">
        <v>0</v>
      </c>
      <c r="G1648" t="s">
        <v>8359</v>
      </c>
      <c r="H1648" s="123" t="str">
        <f t="shared" si="17"/>
        <v>Sacramento Basin , CA,Rich Burn - Percent of Engines with Control</v>
      </c>
      <c r="I1648">
        <v>0.20295639999999998</v>
      </c>
    </row>
    <row r="1649" spans="1:9">
      <c r="A1649" t="s">
        <v>149</v>
      </c>
      <c r="B1649" t="s">
        <v>116</v>
      </c>
      <c r="C1649" t="s">
        <v>8360</v>
      </c>
      <c r="D1649">
        <v>0.98359999999999981</v>
      </c>
      <c r="E1649" t="s">
        <v>581</v>
      </c>
      <c r="F1649" t="s">
        <v>0</v>
      </c>
      <c r="G1649" t="s">
        <v>8360</v>
      </c>
      <c r="H1649" s="123" t="str">
        <f t="shared" si="17"/>
        <v>Sacramento Basin , CA,Rich-burn Lateral Compressors Load Factor</v>
      </c>
      <c r="I1649">
        <v>0.98359999999999981</v>
      </c>
    </row>
    <row r="1650" spans="1:9">
      <c r="A1650" t="s">
        <v>150</v>
      </c>
      <c r="B1650" t="s">
        <v>116</v>
      </c>
      <c r="C1650" t="s">
        <v>8342</v>
      </c>
      <c r="D1650">
        <v>1</v>
      </c>
      <c r="E1650" t="s">
        <v>582</v>
      </c>
      <c r="F1650" t="s">
        <v>656</v>
      </c>
      <c r="G1650" t="s">
        <v>8342</v>
      </c>
      <c r="H1650" s="123" t="str">
        <f t="shared" si="17"/>
        <v>Salton Basin , CA,Fraction of 50-499 HP  Lateral Compressor Engines</v>
      </c>
      <c r="I1650">
        <v>1</v>
      </c>
    </row>
    <row r="1651" spans="1:9">
      <c r="A1651" t="s">
        <v>150</v>
      </c>
      <c r="B1651" t="s">
        <v>116</v>
      </c>
      <c r="C1651" t="s">
        <v>8343</v>
      </c>
      <c r="D1651">
        <v>0.2</v>
      </c>
      <c r="E1651" t="s">
        <v>582</v>
      </c>
      <c r="F1651" t="s">
        <v>1</v>
      </c>
      <c r="G1651" t="s">
        <v>1</v>
      </c>
      <c r="H1651" s="123" t="str">
        <f t="shared" si="17"/>
        <v>Salton Basin , CA,Lean Burn</v>
      </c>
      <c r="I1651">
        <v>0.2</v>
      </c>
    </row>
    <row r="1652" spans="1:9">
      <c r="A1652" t="s">
        <v>150</v>
      </c>
      <c r="B1652" t="s">
        <v>116</v>
      </c>
      <c r="C1652" t="s">
        <v>8344</v>
      </c>
      <c r="D1652">
        <v>0.8</v>
      </c>
      <c r="E1652" t="s">
        <v>582</v>
      </c>
      <c r="F1652" t="s">
        <v>0</v>
      </c>
      <c r="G1652" t="s">
        <v>0</v>
      </c>
      <c r="H1652" s="123" t="str">
        <f t="shared" si="17"/>
        <v>Salton Basin , CA,Rich Burn</v>
      </c>
      <c r="I1652">
        <v>0.8</v>
      </c>
    </row>
    <row r="1653" spans="1:9">
      <c r="A1653" t="s">
        <v>150</v>
      </c>
      <c r="B1653" t="s">
        <v>116</v>
      </c>
      <c r="C1653" t="s">
        <v>8345</v>
      </c>
      <c r="D1653">
        <v>8760</v>
      </c>
      <c r="E1653" t="s">
        <v>582</v>
      </c>
      <c r="F1653" t="s">
        <v>656</v>
      </c>
      <c r="G1653" t="s">
        <v>2498</v>
      </c>
      <c r="H1653" s="123" t="str">
        <f t="shared" si="17"/>
        <v>Salton Basin , CA,Hours of Operation (hours/engine)</v>
      </c>
      <c r="I1653">
        <v>8760</v>
      </c>
    </row>
    <row r="1654" spans="1:9">
      <c r="A1654" t="s">
        <v>150</v>
      </c>
      <c r="B1654" t="s">
        <v>116</v>
      </c>
      <c r="C1654" t="s">
        <v>8346</v>
      </c>
      <c r="D1654">
        <v>235.5</v>
      </c>
      <c r="E1654" t="s">
        <v>582</v>
      </c>
      <c r="F1654" t="s">
        <v>1</v>
      </c>
      <c r="G1654" t="s">
        <v>8347</v>
      </c>
      <c r="H1654" s="123" t="str">
        <f t="shared" si="17"/>
        <v>Salton Basin , CA,Lean Burn - Rated Horsepower (hp/engine)</v>
      </c>
      <c r="I1654">
        <v>235.5</v>
      </c>
    </row>
    <row r="1655" spans="1:9">
      <c r="A1655" t="s">
        <v>150</v>
      </c>
      <c r="B1655" t="s">
        <v>116</v>
      </c>
      <c r="C1655" t="s">
        <v>8348</v>
      </c>
      <c r="D1655">
        <v>0.18236189999999999</v>
      </c>
      <c r="E1655" t="s">
        <v>582</v>
      </c>
      <c r="F1655" t="s">
        <v>1</v>
      </c>
      <c r="G1655" t="s">
        <v>8349</v>
      </c>
      <c r="H1655" s="123" t="str">
        <f t="shared" si="17"/>
        <v>Salton Basin , CA,Lean Burn - Percent of Engines with Control</v>
      </c>
      <c r="I1655">
        <v>0.18236189999999999</v>
      </c>
    </row>
    <row r="1656" spans="1:9">
      <c r="A1656" t="s">
        <v>150</v>
      </c>
      <c r="B1656" t="s">
        <v>116</v>
      </c>
      <c r="C1656" t="s">
        <v>8350</v>
      </c>
      <c r="D1656">
        <v>0.73699999999999999</v>
      </c>
      <c r="E1656" t="s">
        <v>582</v>
      </c>
      <c r="F1656" t="s">
        <v>1</v>
      </c>
      <c r="G1656" t="s">
        <v>8350</v>
      </c>
      <c r="H1656" s="123" t="str">
        <f t="shared" si="17"/>
        <v>Salton Basin , CA,Lean-burn Lateral Compressors Load Factor</v>
      </c>
      <c r="I1656">
        <v>0.73699999999999999</v>
      </c>
    </row>
    <row r="1657" spans="1:9">
      <c r="A1657" t="s">
        <v>150</v>
      </c>
      <c r="B1657" t="s">
        <v>116</v>
      </c>
      <c r="C1657" t="s">
        <v>8351</v>
      </c>
      <c r="D1657">
        <v>1</v>
      </c>
      <c r="E1657" t="s">
        <v>582</v>
      </c>
      <c r="F1657" t="s">
        <v>656</v>
      </c>
      <c r="G1657" t="s">
        <v>8351</v>
      </c>
      <c r="H1657" s="123" t="str">
        <f t="shared" si="17"/>
        <v>Salton Basin , CA,Number of 4-Cycled Lateral Compressors</v>
      </c>
      <c r="I1657">
        <v>1</v>
      </c>
    </row>
    <row r="1658" spans="1:9">
      <c r="A1658" t="s">
        <v>150</v>
      </c>
      <c r="B1658" t="s">
        <v>116</v>
      </c>
      <c r="C1658" t="s">
        <v>8352</v>
      </c>
      <c r="D1658">
        <v>35.11</v>
      </c>
      <c r="E1658" t="s">
        <v>582</v>
      </c>
      <c r="F1658" t="s">
        <v>656</v>
      </c>
      <c r="G1658" t="s">
        <v>8353</v>
      </c>
      <c r="H1658" s="123" t="str">
        <f t="shared" si="17"/>
        <v>Salton Basin , CA,CBM - Number of Well(s) per Engine</v>
      </c>
      <c r="I1658">
        <v>35.11</v>
      </c>
    </row>
    <row r="1659" spans="1:9">
      <c r="A1659" t="s">
        <v>150</v>
      </c>
      <c r="B1659" t="s">
        <v>116</v>
      </c>
      <c r="C1659" t="s">
        <v>8354</v>
      </c>
      <c r="D1659">
        <v>35.11</v>
      </c>
      <c r="E1659" t="s">
        <v>582</v>
      </c>
      <c r="F1659" t="s">
        <v>656</v>
      </c>
      <c r="G1659" t="s">
        <v>8355</v>
      </c>
      <c r="H1659" s="123" t="str">
        <f t="shared" si="17"/>
        <v>Salton Basin , CA,Gas - Number of Well(s) per Engine</v>
      </c>
      <c r="I1659">
        <v>35.11</v>
      </c>
    </row>
    <row r="1660" spans="1:9">
      <c r="A1660" t="s">
        <v>150</v>
      </c>
      <c r="B1660" t="s">
        <v>116</v>
      </c>
      <c r="C1660" t="s">
        <v>8356</v>
      </c>
      <c r="D1660">
        <v>279.33330000000001</v>
      </c>
      <c r="E1660" t="s">
        <v>582</v>
      </c>
      <c r="F1660" t="s">
        <v>0</v>
      </c>
      <c r="G1660" t="s">
        <v>8357</v>
      </c>
      <c r="H1660" s="123" t="str">
        <f t="shared" si="17"/>
        <v>Salton Basin , CA,Rich Burn - Rated Horsepower (hp/engine)</v>
      </c>
      <c r="I1660">
        <v>279.33330000000001</v>
      </c>
    </row>
    <row r="1661" spans="1:9">
      <c r="A1661" t="s">
        <v>150</v>
      </c>
      <c r="B1661" t="s">
        <v>116</v>
      </c>
      <c r="C1661" t="s">
        <v>8358</v>
      </c>
      <c r="D1661">
        <v>0.20295640000000001</v>
      </c>
      <c r="E1661" t="s">
        <v>582</v>
      </c>
      <c r="F1661" t="s">
        <v>0</v>
      </c>
      <c r="G1661" t="s">
        <v>8359</v>
      </c>
      <c r="H1661" s="123" t="str">
        <f t="shared" si="17"/>
        <v>Salton Basin , CA,Rich Burn - Percent of Engines with Control</v>
      </c>
      <c r="I1661">
        <v>0.20295640000000001</v>
      </c>
    </row>
    <row r="1662" spans="1:9">
      <c r="A1662" t="s">
        <v>150</v>
      </c>
      <c r="B1662" t="s">
        <v>116</v>
      </c>
      <c r="C1662" t="s">
        <v>8360</v>
      </c>
      <c r="D1662">
        <v>0.98360000000000003</v>
      </c>
      <c r="E1662" t="s">
        <v>582</v>
      </c>
      <c r="F1662" t="s">
        <v>0</v>
      </c>
      <c r="G1662" t="s">
        <v>8360</v>
      </c>
      <c r="H1662" s="123" t="str">
        <f t="shared" si="17"/>
        <v>Salton Basin , CA,Rich-burn Lateral Compressors Load Factor</v>
      </c>
      <c r="I1662">
        <v>0.98360000000000003</v>
      </c>
    </row>
    <row r="1663" spans="1:9">
      <c r="A1663" t="s">
        <v>151</v>
      </c>
      <c r="B1663" t="s">
        <v>116</v>
      </c>
      <c r="C1663" t="s">
        <v>8342</v>
      </c>
      <c r="D1663">
        <v>1</v>
      </c>
      <c r="E1663" t="s">
        <v>583</v>
      </c>
      <c r="F1663" t="s">
        <v>656</v>
      </c>
      <c r="G1663" t="s">
        <v>8342</v>
      </c>
      <c r="H1663" s="123" t="str">
        <f t="shared" si="17"/>
        <v>San Joaquin Basin , CA,Fraction of 50-499 HP  Lateral Compressor Engines</v>
      </c>
      <c r="I1663">
        <v>1</v>
      </c>
    </row>
    <row r="1664" spans="1:9">
      <c r="A1664" t="s">
        <v>151</v>
      </c>
      <c r="B1664" t="s">
        <v>116</v>
      </c>
      <c r="C1664" t="s">
        <v>8343</v>
      </c>
      <c r="D1664">
        <v>0.19999999999999998</v>
      </c>
      <c r="E1664" t="s">
        <v>583</v>
      </c>
      <c r="F1664" t="s">
        <v>1</v>
      </c>
      <c r="G1664" t="s">
        <v>1</v>
      </c>
      <c r="H1664" s="123" t="str">
        <f t="shared" si="17"/>
        <v>San Joaquin Basin , CA,Lean Burn</v>
      </c>
      <c r="I1664">
        <v>0.19999999999999998</v>
      </c>
    </row>
    <row r="1665" spans="1:9">
      <c r="A1665" t="s">
        <v>151</v>
      </c>
      <c r="B1665" t="s">
        <v>116</v>
      </c>
      <c r="C1665" t="s">
        <v>8344</v>
      </c>
      <c r="D1665">
        <v>0.79999999999999993</v>
      </c>
      <c r="E1665" t="s">
        <v>583</v>
      </c>
      <c r="F1665" t="s">
        <v>0</v>
      </c>
      <c r="G1665" t="s">
        <v>0</v>
      </c>
      <c r="H1665" s="123" t="str">
        <f t="shared" si="17"/>
        <v>San Joaquin Basin , CA,Rich Burn</v>
      </c>
      <c r="I1665">
        <v>0.79999999999999993</v>
      </c>
    </row>
    <row r="1666" spans="1:9">
      <c r="A1666" t="s">
        <v>151</v>
      </c>
      <c r="B1666" t="s">
        <v>116</v>
      </c>
      <c r="C1666" t="s">
        <v>8345</v>
      </c>
      <c r="D1666">
        <v>8760</v>
      </c>
      <c r="E1666" t="s">
        <v>583</v>
      </c>
      <c r="F1666" t="s">
        <v>656</v>
      </c>
      <c r="G1666" t="s">
        <v>2498</v>
      </c>
      <c r="H1666" s="123" t="str">
        <f t="shared" si="17"/>
        <v>San Joaquin Basin , CA,Hours of Operation (hours/engine)</v>
      </c>
      <c r="I1666">
        <v>8760</v>
      </c>
    </row>
    <row r="1667" spans="1:9">
      <c r="A1667" t="s">
        <v>151</v>
      </c>
      <c r="B1667" t="s">
        <v>116</v>
      </c>
      <c r="C1667" t="s">
        <v>8346</v>
      </c>
      <c r="D1667">
        <v>235.5</v>
      </c>
      <c r="E1667" t="s">
        <v>583</v>
      </c>
      <c r="F1667" t="s">
        <v>1</v>
      </c>
      <c r="G1667" t="s">
        <v>8347</v>
      </c>
      <c r="H1667" s="123" t="str">
        <f t="shared" si="17"/>
        <v>San Joaquin Basin , CA,Lean Burn - Rated Horsepower (hp/engine)</v>
      </c>
      <c r="I1667">
        <v>235.5</v>
      </c>
    </row>
    <row r="1668" spans="1:9">
      <c r="A1668" t="s">
        <v>151</v>
      </c>
      <c r="B1668" t="s">
        <v>116</v>
      </c>
      <c r="C1668" t="s">
        <v>8348</v>
      </c>
      <c r="D1668">
        <v>0.18236190000000002</v>
      </c>
      <c r="E1668" t="s">
        <v>583</v>
      </c>
      <c r="F1668" t="s">
        <v>1</v>
      </c>
      <c r="G1668" t="s">
        <v>8349</v>
      </c>
      <c r="H1668" s="123" t="str">
        <f t="shared" si="17"/>
        <v>San Joaquin Basin , CA,Lean Burn - Percent of Engines with Control</v>
      </c>
      <c r="I1668">
        <v>0.18236190000000002</v>
      </c>
    </row>
    <row r="1669" spans="1:9">
      <c r="A1669" t="s">
        <v>151</v>
      </c>
      <c r="B1669" t="s">
        <v>116</v>
      </c>
      <c r="C1669" t="s">
        <v>8350</v>
      </c>
      <c r="D1669">
        <v>0.73699999999999999</v>
      </c>
      <c r="E1669" t="s">
        <v>583</v>
      </c>
      <c r="F1669" t="s">
        <v>1</v>
      </c>
      <c r="G1669" t="s">
        <v>8350</v>
      </c>
      <c r="H1669" s="123" t="str">
        <f t="shared" si="17"/>
        <v>San Joaquin Basin , CA,Lean-burn Lateral Compressors Load Factor</v>
      </c>
      <c r="I1669">
        <v>0.73699999999999999</v>
      </c>
    </row>
    <row r="1670" spans="1:9">
      <c r="A1670" t="s">
        <v>151</v>
      </c>
      <c r="B1670" t="s">
        <v>116</v>
      </c>
      <c r="C1670" t="s">
        <v>8351</v>
      </c>
      <c r="D1670">
        <v>1</v>
      </c>
      <c r="E1670" t="s">
        <v>583</v>
      </c>
      <c r="F1670" t="s">
        <v>656</v>
      </c>
      <c r="G1670" t="s">
        <v>8351</v>
      </c>
      <c r="H1670" s="123" t="str">
        <f t="shared" si="17"/>
        <v>San Joaquin Basin , CA,Number of 4-Cycled Lateral Compressors</v>
      </c>
      <c r="I1670">
        <v>1</v>
      </c>
    </row>
    <row r="1671" spans="1:9">
      <c r="A1671" t="s">
        <v>151</v>
      </c>
      <c r="B1671" t="s">
        <v>116</v>
      </c>
      <c r="C1671" t="s">
        <v>8352</v>
      </c>
      <c r="D1671">
        <v>35.110000000000007</v>
      </c>
      <c r="E1671" t="s">
        <v>583</v>
      </c>
      <c r="F1671" t="s">
        <v>656</v>
      </c>
      <c r="G1671" t="s">
        <v>8353</v>
      </c>
      <c r="H1671" s="123" t="str">
        <f t="shared" si="17"/>
        <v>San Joaquin Basin , CA,CBM - Number of Well(s) per Engine</v>
      </c>
      <c r="I1671">
        <v>35.110000000000007</v>
      </c>
    </row>
    <row r="1672" spans="1:9">
      <c r="A1672" t="s">
        <v>151</v>
      </c>
      <c r="B1672" t="s">
        <v>116</v>
      </c>
      <c r="C1672" t="s">
        <v>8354</v>
      </c>
      <c r="D1672">
        <v>35.110000000000007</v>
      </c>
      <c r="E1672" t="s">
        <v>583</v>
      </c>
      <c r="F1672" t="s">
        <v>656</v>
      </c>
      <c r="G1672" t="s">
        <v>8355</v>
      </c>
      <c r="H1672" s="123" t="str">
        <f t="shared" si="17"/>
        <v>San Joaquin Basin , CA,Gas - Number of Well(s) per Engine</v>
      </c>
      <c r="I1672">
        <v>35.110000000000007</v>
      </c>
    </row>
    <row r="1673" spans="1:9">
      <c r="A1673" t="s">
        <v>151</v>
      </c>
      <c r="B1673" t="s">
        <v>116</v>
      </c>
      <c r="C1673" t="s">
        <v>8356</v>
      </c>
      <c r="D1673">
        <v>279.33330000000001</v>
      </c>
      <c r="E1673" t="s">
        <v>583</v>
      </c>
      <c r="F1673" t="s">
        <v>0</v>
      </c>
      <c r="G1673" t="s">
        <v>8357</v>
      </c>
      <c r="H1673" s="123" t="str">
        <f t="shared" si="17"/>
        <v>San Joaquin Basin , CA,Rich Burn - Rated Horsepower (hp/engine)</v>
      </c>
      <c r="I1673">
        <v>279.33330000000001</v>
      </c>
    </row>
    <row r="1674" spans="1:9">
      <c r="A1674" t="s">
        <v>151</v>
      </c>
      <c r="B1674" t="s">
        <v>116</v>
      </c>
      <c r="C1674" t="s">
        <v>8358</v>
      </c>
      <c r="D1674">
        <v>0.20295639999999998</v>
      </c>
      <c r="E1674" t="s">
        <v>583</v>
      </c>
      <c r="F1674" t="s">
        <v>0</v>
      </c>
      <c r="G1674" t="s">
        <v>8359</v>
      </c>
      <c r="H1674" s="123" t="str">
        <f t="shared" si="17"/>
        <v>San Joaquin Basin , CA,Rich Burn - Percent of Engines with Control</v>
      </c>
      <c r="I1674">
        <v>0.20295639999999998</v>
      </c>
    </row>
    <row r="1675" spans="1:9">
      <c r="A1675" t="s">
        <v>151</v>
      </c>
      <c r="B1675" t="s">
        <v>116</v>
      </c>
      <c r="C1675" t="s">
        <v>8360</v>
      </c>
      <c r="D1675">
        <v>0.98360000000000003</v>
      </c>
      <c r="E1675" t="s">
        <v>583</v>
      </c>
      <c r="F1675" t="s">
        <v>0</v>
      </c>
      <c r="G1675" t="s">
        <v>8360</v>
      </c>
      <c r="H1675" s="123" t="str">
        <f t="shared" si="17"/>
        <v>San Joaquin Basin , CA,Rich-burn Lateral Compressors Load Factor</v>
      </c>
      <c r="I1675">
        <v>0.98360000000000003</v>
      </c>
    </row>
    <row r="1676" spans="1:9">
      <c r="A1676" t="s">
        <v>640</v>
      </c>
      <c r="B1676" t="s">
        <v>81</v>
      </c>
      <c r="C1676" t="s">
        <v>8342</v>
      </c>
      <c r="D1676">
        <v>1</v>
      </c>
      <c r="E1676" t="s">
        <v>585</v>
      </c>
      <c r="F1676" t="s">
        <v>656</v>
      </c>
      <c r="G1676" t="s">
        <v>8342</v>
      </c>
      <c r="H1676" s="123" t="str">
        <f t="shared" si="17"/>
        <v>San Juan Basin , CO,Fraction of 50-499 HP  Lateral Compressor Engines</v>
      </c>
      <c r="I1676">
        <v>1</v>
      </c>
    </row>
    <row r="1677" spans="1:9">
      <c r="A1677" t="s">
        <v>640</v>
      </c>
      <c r="B1677" t="s">
        <v>81</v>
      </c>
      <c r="C1677" t="s">
        <v>8343</v>
      </c>
      <c r="D1677">
        <v>0.2</v>
      </c>
      <c r="E1677" t="s">
        <v>585</v>
      </c>
      <c r="F1677" t="s">
        <v>1</v>
      </c>
      <c r="G1677" t="s">
        <v>1</v>
      </c>
      <c r="H1677" s="123" t="str">
        <f t="shared" si="17"/>
        <v>San Juan Basin , CO,Lean Burn</v>
      </c>
      <c r="I1677">
        <v>0.2</v>
      </c>
    </row>
    <row r="1678" spans="1:9">
      <c r="A1678" t="s">
        <v>640</v>
      </c>
      <c r="B1678" t="s">
        <v>81</v>
      </c>
      <c r="C1678" t="s">
        <v>8344</v>
      </c>
      <c r="D1678">
        <v>0.8</v>
      </c>
      <c r="E1678" t="s">
        <v>585</v>
      </c>
      <c r="F1678" t="s">
        <v>0</v>
      </c>
      <c r="G1678" t="s">
        <v>0</v>
      </c>
      <c r="H1678" s="123" t="str">
        <f t="shared" si="17"/>
        <v>San Juan Basin , CO,Rich Burn</v>
      </c>
      <c r="I1678">
        <v>0.8</v>
      </c>
    </row>
    <row r="1679" spans="1:9">
      <c r="A1679" t="s">
        <v>640</v>
      </c>
      <c r="B1679" t="s">
        <v>81</v>
      </c>
      <c r="C1679" t="s">
        <v>8345</v>
      </c>
      <c r="D1679">
        <v>8760</v>
      </c>
      <c r="E1679" t="s">
        <v>585</v>
      </c>
      <c r="F1679" t="s">
        <v>656</v>
      </c>
      <c r="G1679" t="s">
        <v>2498</v>
      </c>
      <c r="H1679" s="123" t="str">
        <f t="shared" si="17"/>
        <v>San Juan Basin , CO,Hours of Operation (hours/engine)</v>
      </c>
      <c r="I1679">
        <v>8760</v>
      </c>
    </row>
    <row r="1680" spans="1:9">
      <c r="A1680" t="s">
        <v>640</v>
      </c>
      <c r="B1680" t="s">
        <v>81</v>
      </c>
      <c r="C1680" t="s">
        <v>8346</v>
      </c>
      <c r="D1680">
        <v>235.5</v>
      </c>
      <c r="E1680" t="s">
        <v>585</v>
      </c>
      <c r="F1680" t="s">
        <v>1</v>
      </c>
      <c r="G1680" t="s">
        <v>8347</v>
      </c>
      <c r="H1680" s="123" t="str">
        <f t="shared" si="17"/>
        <v>San Juan Basin , CO,Lean Burn - Rated Horsepower (hp/engine)</v>
      </c>
      <c r="I1680">
        <v>235.5</v>
      </c>
    </row>
    <row r="1681" spans="1:9">
      <c r="A1681" t="s">
        <v>640</v>
      </c>
      <c r="B1681" t="s">
        <v>81</v>
      </c>
      <c r="C1681" t="s">
        <v>8348</v>
      </c>
      <c r="D1681">
        <v>0.18236189999999999</v>
      </c>
      <c r="E1681" t="s">
        <v>585</v>
      </c>
      <c r="F1681" t="s">
        <v>1</v>
      </c>
      <c r="G1681" t="s">
        <v>8349</v>
      </c>
      <c r="H1681" s="123" t="str">
        <f t="shared" si="17"/>
        <v>San Juan Basin , CO,Lean Burn - Percent of Engines with Control</v>
      </c>
      <c r="I1681">
        <v>0.18236189999999999</v>
      </c>
    </row>
    <row r="1682" spans="1:9">
      <c r="A1682" t="s">
        <v>640</v>
      </c>
      <c r="B1682" t="s">
        <v>81</v>
      </c>
      <c r="C1682" t="s">
        <v>8350</v>
      </c>
      <c r="D1682">
        <v>0.73699999999999999</v>
      </c>
      <c r="E1682" t="s">
        <v>585</v>
      </c>
      <c r="F1682" t="s">
        <v>1</v>
      </c>
      <c r="G1682" t="s">
        <v>8350</v>
      </c>
      <c r="H1682" s="123" t="str">
        <f t="shared" si="17"/>
        <v>San Juan Basin , CO,Lean-burn Lateral Compressors Load Factor</v>
      </c>
      <c r="I1682">
        <v>0.73699999999999999</v>
      </c>
    </row>
    <row r="1683" spans="1:9">
      <c r="A1683" t="s">
        <v>640</v>
      </c>
      <c r="B1683" t="s">
        <v>81</v>
      </c>
      <c r="C1683" t="s">
        <v>8351</v>
      </c>
      <c r="D1683">
        <v>1</v>
      </c>
      <c r="E1683" t="s">
        <v>585</v>
      </c>
      <c r="F1683" t="s">
        <v>656</v>
      </c>
      <c r="G1683" t="s">
        <v>8351</v>
      </c>
      <c r="H1683" s="123" t="str">
        <f t="shared" si="17"/>
        <v>San Juan Basin , CO,Number of 4-Cycled Lateral Compressors</v>
      </c>
      <c r="I1683">
        <v>1</v>
      </c>
    </row>
    <row r="1684" spans="1:9">
      <c r="A1684" t="s">
        <v>640</v>
      </c>
      <c r="B1684" t="s">
        <v>81</v>
      </c>
      <c r="C1684" t="s">
        <v>8352</v>
      </c>
      <c r="D1684">
        <v>35.11</v>
      </c>
      <c r="E1684" t="s">
        <v>585</v>
      </c>
      <c r="F1684" t="s">
        <v>656</v>
      </c>
      <c r="G1684" t="s">
        <v>8353</v>
      </c>
      <c r="H1684" s="123" t="str">
        <f t="shared" si="17"/>
        <v>San Juan Basin , CO,CBM - Number of Well(s) per Engine</v>
      </c>
      <c r="I1684">
        <v>35.11</v>
      </c>
    </row>
    <row r="1685" spans="1:9">
      <c r="A1685" t="s">
        <v>640</v>
      </c>
      <c r="B1685" t="s">
        <v>81</v>
      </c>
      <c r="C1685" t="s">
        <v>8354</v>
      </c>
      <c r="D1685">
        <v>35.11</v>
      </c>
      <c r="E1685" t="s">
        <v>585</v>
      </c>
      <c r="F1685" t="s">
        <v>656</v>
      </c>
      <c r="G1685" t="s">
        <v>8355</v>
      </c>
      <c r="H1685" s="123" t="str">
        <f t="shared" ref="H1685:H1748" si="18">E1685&amp;","&amp;G1685</f>
        <v>San Juan Basin , CO,Gas - Number of Well(s) per Engine</v>
      </c>
      <c r="I1685">
        <v>35.11</v>
      </c>
    </row>
    <row r="1686" spans="1:9">
      <c r="A1686" t="s">
        <v>640</v>
      </c>
      <c r="B1686" t="s">
        <v>81</v>
      </c>
      <c r="C1686" t="s">
        <v>8356</v>
      </c>
      <c r="D1686">
        <v>279.33330000000001</v>
      </c>
      <c r="E1686" t="s">
        <v>585</v>
      </c>
      <c r="F1686" t="s">
        <v>0</v>
      </c>
      <c r="G1686" t="s">
        <v>8357</v>
      </c>
      <c r="H1686" s="123" t="str">
        <f t="shared" si="18"/>
        <v>San Juan Basin , CO,Rich Burn - Rated Horsepower (hp/engine)</v>
      </c>
      <c r="I1686">
        <v>279.33330000000001</v>
      </c>
    </row>
    <row r="1687" spans="1:9">
      <c r="A1687" t="s">
        <v>640</v>
      </c>
      <c r="B1687" t="s">
        <v>81</v>
      </c>
      <c r="C1687" t="s">
        <v>8358</v>
      </c>
      <c r="D1687">
        <v>0.20295640000000001</v>
      </c>
      <c r="E1687" t="s">
        <v>585</v>
      </c>
      <c r="F1687" t="s">
        <v>0</v>
      </c>
      <c r="G1687" t="s">
        <v>8359</v>
      </c>
      <c r="H1687" s="123" t="str">
        <f t="shared" si="18"/>
        <v>San Juan Basin , CO,Rich Burn - Percent of Engines with Control</v>
      </c>
      <c r="I1687">
        <v>0.20295640000000001</v>
      </c>
    </row>
    <row r="1688" spans="1:9">
      <c r="A1688" t="s">
        <v>640</v>
      </c>
      <c r="B1688" t="s">
        <v>81</v>
      </c>
      <c r="C1688" t="s">
        <v>8360</v>
      </c>
      <c r="D1688">
        <v>0.98360000000000003</v>
      </c>
      <c r="E1688" t="s">
        <v>585</v>
      </c>
      <c r="F1688" t="s">
        <v>0</v>
      </c>
      <c r="G1688" t="s">
        <v>8360</v>
      </c>
      <c r="H1688" s="123" t="str">
        <f t="shared" si="18"/>
        <v>San Juan Basin , CO,Rich-burn Lateral Compressors Load Factor</v>
      </c>
      <c r="I1688">
        <v>0.98360000000000003</v>
      </c>
    </row>
    <row r="1689" spans="1:9">
      <c r="A1689" t="s">
        <v>640</v>
      </c>
      <c r="B1689" t="s">
        <v>120</v>
      </c>
      <c r="C1689" t="s">
        <v>8342</v>
      </c>
      <c r="D1689">
        <v>0.80952382857142857</v>
      </c>
      <c r="E1689" t="s">
        <v>587</v>
      </c>
      <c r="F1689" t="s">
        <v>656</v>
      </c>
      <c r="G1689" t="s">
        <v>8342</v>
      </c>
      <c r="H1689" s="123" t="str">
        <f t="shared" si="18"/>
        <v>San Juan Basin , NM,Fraction of 50-499 HP  Lateral Compressor Engines</v>
      </c>
      <c r="I1689">
        <v>0.80952382857142857</v>
      </c>
    </row>
    <row r="1690" spans="1:9">
      <c r="A1690" t="s">
        <v>640</v>
      </c>
      <c r="B1690" t="s">
        <v>120</v>
      </c>
      <c r="C1690" t="s">
        <v>8343</v>
      </c>
      <c r="D1690">
        <v>0.37777777142857144</v>
      </c>
      <c r="E1690" t="s">
        <v>587</v>
      </c>
      <c r="F1690" t="s">
        <v>1</v>
      </c>
      <c r="G1690" t="s">
        <v>1</v>
      </c>
      <c r="H1690" s="123" t="str">
        <f t="shared" si="18"/>
        <v>San Juan Basin , NM,Lean Burn</v>
      </c>
      <c r="I1690">
        <v>0.37777777142857144</v>
      </c>
    </row>
    <row r="1691" spans="1:9">
      <c r="A1691" t="s">
        <v>640</v>
      </c>
      <c r="B1691" t="s">
        <v>120</v>
      </c>
      <c r="C1691" t="s">
        <v>8344</v>
      </c>
      <c r="D1691">
        <v>0.62222222857142861</v>
      </c>
      <c r="E1691" t="s">
        <v>587</v>
      </c>
      <c r="F1691" t="s">
        <v>0</v>
      </c>
      <c r="G1691" t="s">
        <v>0</v>
      </c>
      <c r="H1691" s="123" t="str">
        <f t="shared" si="18"/>
        <v>San Juan Basin , NM,Rich Burn</v>
      </c>
      <c r="I1691">
        <v>0.62222222857142861</v>
      </c>
    </row>
    <row r="1692" spans="1:9">
      <c r="A1692" t="s">
        <v>640</v>
      </c>
      <c r="B1692" t="s">
        <v>120</v>
      </c>
      <c r="C1692" t="s">
        <v>8345</v>
      </c>
      <c r="D1692">
        <v>8159.9348571428563</v>
      </c>
      <c r="E1692" t="s">
        <v>587</v>
      </c>
      <c r="F1692" t="s">
        <v>656</v>
      </c>
      <c r="G1692" t="s">
        <v>2498</v>
      </c>
      <c r="H1692" s="123" t="str">
        <f t="shared" si="18"/>
        <v>San Juan Basin , NM,Hours of Operation (hours/engine)</v>
      </c>
      <c r="I1692">
        <v>8159.9348571428563</v>
      </c>
    </row>
    <row r="1693" spans="1:9">
      <c r="A1693" t="s">
        <v>640</v>
      </c>
      <c r="B1693" t="s">
        <v>120</v>
      </c>
      <c r="C1693" t="s">
        <v>8346</v>
      </c>
      <c r="D1693">
        <v>509.5</v>
      </c>
      <c r="E1693" t="s">
        <v>587</v>
      </c>
      <c r="F1693" t="s">
        <v>1</v>
      </c>
      <c r="G1693" t="s">
        <v>8347</v>
      </c>
      <c r="H1693" s="123" t="str">
        <f t="shared" si="18"/>
        <v>San Juan Basin , NM,Lean Burn - Rated Horsepower (hp/engine)</v>
      </c>
      <c r="I1693">
        <v>509.5</v>
      </c>
    </row>
    <row r="1694" spans="1:9">
      <c r="A1694" t="s">
        <v>640</v>
      </c>
      <c r="B1694" t="s">
        <v>120</v>
      </c>
      <c r="C1694" t="s">
        <v>8348</v>
      </c>
      <c r="D1694">
        <v>0.3514470428571429</v>
      </c>
      <c r="E1694" t="s">
        <v>587</v>
      </c>
      <c r="F1694" t="s">
        <v>1</v>
      </c>
      <c r="G1694" t="s">
        <v>8349</v>
      </c>
      <c r="H1694" s="123" t="str">
        <f t="shared" si="18"/>
        <v>San Juan Basin , NM,Lean Burn - Percent of Engines with Control</v>
      </c>
      <c r="I1694">
        <v>0.3514470428571429</v>
      </c>
    </row>
    <row r="1695" spans="1:9">
      <c r="A1695" t="s">
        <v>640</v>
      </c>
      <c r="B1695" t="s">
        <v>120</v>
      </c>
      <c r="C1695" t="s">
        <v>8350</v>
      </c>
      <c r="D1695">
        <v>0.71732251428571436</v>
      </c>
      <c r="E1695" t="s">
        <v>587</v>
      </c>
      <c r="F1695" t="s">
        <v>1</v>
      </c>
      <c r="G1695" t="s">
        <v>8350</v>
      </c>
      <c r="H1695" s="123" t="str">
        <f t="shared" si="18"/>
        <v>San Juan Basin , NM,Lean-burn Lateral Compressors Load Factor</v>
      </c>
      <c r="I1695">
        <v>0.71732251428571436</v>
      </c>
    </row>
    <row r="1696" spans="1:9">
      <c r="A1696" t="s">
        <v>640</v>
      </c>
      <c r="B1696" t="s">
        <v>120</v>
      </c>
      <c r="C1696" t="s">
        <v>8351</v>
      </c>
      <c r="D1696">
        <v>1</v>
      </c>
      <c r="E1696" t="s">
        <v>587</v>
      </c>
      <c r="F1696" t="s">
        <v>656</v>
      </c>
      <c r="G1696" t="s">
        <v>8351</v>
      </c>
      <c r="H1696" s="123" t="str">
        <f t="shared" si="18"/>
        <v>San Juan Basin , NM,Number of 4-Cycled Lateral Compressors</v>
      </c>
      <c r="I1696">
        <v>1</v>
      </c>
    </row>
    <row r="1697" spans="1:9">
      <c r="A1697" t="s">
        <v>640</v>
      </c>
      <c r="B1697" t="s">
        <v>120</v>
      </c>
      <c r="C1697" t="s">
        <v>8352</v>
      </c>
      <c r="D1697">
        <v>78.47571428571429</v>
      </c>
      <c r="E1697" t="s">
        <v>587</v>
      </c>
      <c r="F1697" t="s">
        <v>656</v>
      </c>
      <c r="G1697" t="s">
        <v>8353</v>
      </c>
      <c r="H1697" s="123" t="str">
        <f t="shared" si="18"/>
        <v>San Juan Basin , NM,CBM - Number of Well(s) per Engine</v>
      </c>
      <c r="I1697">
        <v>78.47571428571429</v>
      </c>
    </row>
    <row r="1698" spans="1:9">
      <c r="A1698" t="s">
        <v>640</v>
      </c>
      <c r="B1698" t="s">
        <v>120</v>
      </c>
      <c r="C1698" t="s">
        <v>8354</v>
      </c>
      <c r="D1698">
        <v>78.47571428571429</v>
      </c>
      <c r="E1698" t="s">
        <v>587</v>
      </c>
      <c r="F1698" t="s">
        <v>656</v>
      </c>
      <c r="G1698" t="s">
        <v>8355</v>
      </c>
      <c r="H1698" s="123" t="str">
        <f t="shared" si="18"/>
        <v>San Juan Basin , NM,Gas - Number of Well(s) per Engine</v>
      </c>
      <c r="I1698">
        <v>78.47571428571429</v>
      </c>
    </row>
    <row r="1699" spans="1:9">
      <c r="A1699" t="s">
        <v>640</v>
      </c>
      <c r="B1699" t="s">
        <v>120</v>
      </c>
      <c r="C1699" t="s">
        <v>8356</v>
      </c>
      <c r="D1699">
        <v>224.54541428571432</v>
      </c>
      <c r="E1699" t="s">
        <v>587</v>
      </c>
      <c r="F1699" t="s">
        <v>0</v>
      </c>
      <c r="G1699" t="s">
        <v>8357</v>
      </c>
      <c r="H1699" s="123" t="str">
        <f t="shared" si="18"/>
        <v>San Juan Basin , NM,Rich Burn - Rated Horsepower (hp/engine)</v>
      </c>
      <c r="I1699">
        <v>224.54541428571432</v>
      </c>
    </row>
    <row r="1700" spans="1:9">
      <c r="A1700" t="s">
        <v>640</v>
      </c>
      <c r="B1700" t="s">
        <v>120</v>
      </c>
      <c r="C1700" t="s">
        <v>8358</v>
      </c>
      <c r="D1700">
        <v>8.698131428571429E-2</v>
      </c>
      <c r="E1700" t="s">
        <v>587</v>
      </c>
      <c r="F1700" t="s">
        <v>0</v>
      </c>
      <c r="G1700" t="s">
        <v>8359</v>
      </c>
      <c r="H1700" s="123" t="str">
        <f t="shared" si="18"/>
        <v>San Juan Basin , NM,Rich Burn - Percent of Engines with Control</v>
      </c>
      <c r="I1700">
        <v>8.698131428571429E-2</v>
      </c>
    </row>
    <row r="1701" spans="1:9">
      <c r="A1701" t="s">
        <v>640</v>
      </c>
      <c r="B1701" t="s">
        <v>120</v>
      </c>
      <c r="C1701" t="s">
        <v>8360</v>
      </c>
      <c r="D1701">
        <v>0.80765417142857143</v>
      </c>
      <c r="E1701" t="s">
        <v>587</v>
      </c>
      <c r="F1701" t="s">
        <v>0</v>
      </c>
      <c r="G1701" t="s">
        <v>8360</v>
      </c>
      <c r="H1701" s="123" t="str">
        <f t="shared" si="18"/>
        <v>San Juan Basin , NM,Rich-burn Lateral Compressors Load Factor</v>
      </c>
      <c r="I1701">
        <v>0.80765417142857143</v>
      </c>
    </row>
    <row r="1702" spans="1:9">
      <c r="A1702" t="s">
        <v>167</v>
      </c>
      <c r="B1702" t="s">
        <v>81</v>
      </c>
      <c r="C1702" t="s">
        <v>8342</v>
      </c>
      <c r="D1702">
        <v>1</v>
      </c>
      <c r="E1702" t="s">
        <v>588</v>
      </c>
      <c r="F1702" t="s">
        <v>656</v>
      </c>
      <c r="G1702" t="s">
        <v>8342</v>
      </c>
      <c r="H1702" s="123" t="str">
        <f t="shared" si="18"/>
        <v>San Juan Mountains Prov , CO,Fraction of 50-499 HP  Lateral Compressor Engines</v>
      </c>
      <c r="I1702">
        <v>1</v>
      </c>
    </row>
    <row r="1703" spans="1:9">
      <c r="A1703" t="s">
        <v>167</v>
      </c>
      <c r="B1703" t="s">
        <v>81</v>
      </c>
      <c r="C1703" t="s">
        <v>8343</v>
      </c>
      <c r="D1703">
        <v>0.2</v>
      </c>
      <c r="E1703" t="s">
        <v>588</v>
      </c>
      <c r="F1703" t="s">
        <v>1</v>
      </c>
      <c r="G1703" t="s">
        <v>1</v>
      </c>
      <c r="H1703" s="123" t="str">
        <f t="shared" si="18"/>
        <v>San Juan Mountains Prov , CO,Lean Burn</v>
      </c>
      <c r="I1703">
        <v>0.2</v>
      </c>
    </row>
    <row r="1704" spans="1:9">
      <c r="A1704" t="s">
        <v>167</v>
      </c>
      <c r="B1704" t="s">
        <v>81</v>
      </c>
      <c r="C1704" t="s">
        <v>8344</v>
      </c>
      <c r="D1704">
        <v>0.8</v>
      </c>
      <c r="E1704" t="s">
        <v>588</v>
      </c>
      <c r="F1704" t="s">
        <v>0</v>
      </c>
      <c r="G1704" t="s">
        <v>0</v>
      </c>
      <c r="H1704" s="123" t="str">
        <f t="shared" si="18"/>
        <v>San Juan Mountains Prov , CO,Rich Burn</v>
      </c>
      <c r="I1704">
        <v>0.8</v>
      </c>
    </row>
    <row r="1705" spans="1:9">
      <c r="A1705" t="s">
        <v>167</v>
      </c>
      <c r="B1705" t="s">
        <v>81</v>
      </c>
      <c r="C1705" t="s">
        <v>8345</v>
      </c>
      <c r="D1705">
        <v>8760</v>
      </c>
      <c r="E1705" t="s">
        <v>588</v>
      </c>
      <c r="F1705" t="s">
        <v>656</v>
      </c>
      <c r="G1705" t="s">
        <v>2498</v>
      </c>
      <c r="H1705" s="123" t="str">
        <f t="shared" si="18"/>
        <v>San Juan Mountains Prov , CO,Hours of Operation (hours/engine)</v>
      </c>
      <c r="I1705">
        <v>8760</v>
      </c>
    </row>
    <row r="1706" spans="1:9">
      <c r="A1706" t="s">
        <v>167</v>
      </c>
      <c r="B1706" t="s">
        <v>81</v>
      </c>
      <c r="C1706" t="s">
        <v>8346</v>
      </c>
      <c r="D1706">
        <v>235.5</v>
      </c>
      <c r="E1706" t="s">
        <v>588</v>
      </c>
      <c r="F1706" t="s">
        <v>1</v>
      </c>
      <c r="G1706" t="s">
        <v>8347</v>
      </c>
      <c r="H1706" s="123" t="str">
        <f t="shared" si="18"/>
        <v>San Juan Mountains Prov , CO,Lean Burn - Rated Horsepower (hp/engine)</v>
      </c>
      <c r="I1706">
        <v>235.5</v>
      </c>
    </row>
    <row r="1707" spans="1:9">
      <c r="A1707" t="s">
        <v>167</v>
      </c>
      <c r="B1707" t="s">
        <v>81</v>
      </c>
      <c r="C1707" t="s">
        <v>8348</v>
      </c>
      <c r="D1707">
        <v>0.18236189999999999</v>
      </c>
      <c r="E1707" t="s">
        <v>588</v>
      </c>
      <c r="F1707" t="s">
        <v>1</v>
      </c>
      <c r="G1707" t="s">
        <v>8349</v>
      </c>
      <c r="H1707" s="123" t="str">
        <f t="shared" si="18"/>
        <v>San Juan Mountains Prov , CO,Lean Burn - Percent of Engines with Control</v>
      </c>
      <c r="I1707">
        <v>0.18236189999999999</v>
      </c>
    </row>
    <row r="1708" spans="1:9">
      <c r="A1708" t="s">
        <v>167</v>
      </c>
      <c r="B1708" t="s">
        <v>81</v>
      </c>
      <c r="C1708" t="s">
        <v>8350</v>
      </c>
      <c r="D1708">
        <v>0.73699999999999999</v>
      </c>
      <c r="E1708" t="s">
        <v>588</v>
      </c>
      <c r="F1708" t="s">
        <v>1</v>
      </c>
      <c r="G1708" t="s">
        <v>8350</v>
      </c>
      <c r="H1708" s="123" t="str">
        <f t="shared" si="18"/>
        <v>San Juan Mountains Prov , CO,Lean-burn Lateral Compressors Load Factor</v>
      </c>
      <c r="I1708">
        <v>0.73699999999999999</v>
      </c>
    </row>
    <row r="1709" spans="1:9">
      <c r="A1709" t="s">
        <v>167</v>
      </c>
      <c r="B1709" t="s">
        <v>81</v>
      </c>
      <c r="C1709" t="s">
        <v>8351</v>
      </c>
      <c r="D1709">
        <v>1</v>
      </c>
      <c r="E1709" t="s">
        <v>588</v>
      </c>
      <c r="F1709" t="s">
        <v>656</v>
      </c>
      <c r="G1709" t="s">
        <v>8351</v>
      </c>
      <c r="H1709" s="123" t="str">
        <f t="shared" si="18"/>
        <v>San Juan Mountains Prov , CO,Number of 4-Cycled Lateral Compressors</v>
      </c>
      <c r="I1709">
        <v>1</v>
      </c>
    </row>
    <row r="1710" spans="1:9">
      <c r="A1710" t="s">
        <v>167</v>
      </c>
      <c r="B1710" t="s">
        <v>81</v>
      </c>
      <c r="C1710" t="s">
        <v>8352</v>
      </c>
      <c r="D1710">
        <v>35.11</v>
      </c>
      <c r="E1710" t="s">
        <v>588</v>
      </c>
      <c r="F1710" t="s">
        <v>656</v>
      </c>
      <c r="G1710" t="s">
        <v>8353</v>
      </c>
      <c r="H1710" s="123" t="str">
        <f t="shared" si="18"/>
        <v>San Juan Mountains Prov , CO,CBM - Number of Well(s) per Engine</v>
      </c>
      <c r="I1710">
        <v>35.11</v>
      </c>
    </row>
    <row r="1711" spans="1:9">
      <c r="A1711" t="s">
        <v>167</v>
      </c>
      <c r="B1711" t="s">
        <v>81</v>
      </c>
      <c r="C1711" t="s">
        <v>8354</v>
      </c>
      <c r="D1711">
        <v>35.11</v>
      </c>
      <c r="E1711" t="s">
        <v>588</v>
      </c>
      <c r="F1711" t="s">
        <v>656</v>
      </c>
      <c r="G1711" t="s">
        <v>8355</v>
      </c>
      <c r="H1711" s="123" t="str">
        <f t="shared" si="18"/>
        <v>San Juan Mountains Prov , CO,Gas - Number of Well(s) per Engine</v>
      </c>
      <c r="I1711">
        <v>35.11</v>
      </c>
    </row>
    <row r="1712" spans="1:9">
      <c r="A1712" t="s">
        <v>167</v>
      </c>
      <c r="B1712" t="s">
        <v>81</v>
      </c>
      <c r="C1712" t="s">
        <v>8356</v>
      </c>
      <c r="D1712">
        <v>279.33330000000001</v>
      </c>
      <c r="E1712" t="s">
        <v>588</v>
      </c>
      <c r="F1712" t="s">
        <v>0</v>
      </c>
      <c r="G1712" t="s">
        <v>8357</v>
      </c>
      <c r="H1712" s="123" t="str">
        <f t="shared" si="18"/>
        <v>San Juan Mountains Prov , CO,Rich Burn - Rated Horsepower (hp/engine)</v>
      </c>
      <c r="I1712">
        <v>279.33330000000001</v>
      </c>
    </row>
    <row r="1713" spans="1:9">
      <c r="A1713" t="s">
        <v>167</v>
      </c>
      <c r="B1713" t="s">
        <v>81</v>
      </c>
      <c r="C1713" t="s">
        <v>8358</v>
      </c>
      <c r="D1713">
        <v>0.20295640000000001</v>
      </c>
      <c r="E1713" t="s">
        <v>588</v>
      </c>
      <c r="F1713" t="s">
        <v>0</v>
      </c>
      <c r="G1713" t="s">
        <v>8359</v>
      </c>
      <c r="H1713" s="123" t="str">
        <f t="shared" si="18"/>
        <v>San Juan Mountains Prov , CO,Rich Burn - Percent of Engines with Control</v>
      </c>
      <c r="I1713">
        <v>0.20295640000000001</v>
      </c>
    </row>
    <row r="1714" spans="1:9">
      <c r="A1714" t="s">
        <v>167</v>
      </c>
      <c r="B1714" t="s">
        <v>81</v>
      </c>
      <c r="C1714" t="s">
        <v>8360</v>
      </c>
      <c r="D1714">
        <v>0.98360000000000003</v>
      </c>
      <c r="E1714" t="s">
        <v>588</v>
      </c>
      <c r="F1714" t="s">
        <v>0</v>
      </c>
      <c r="G1714" t="s">
        <v>8360</v>
      </c>
      <c r="H1714" s="123" t="str">
        <f t="shared" si="18"/>
        <v>San Juan Mountains Prov , CO,Rich-burn Lateral Compressors Load Factor</v>
      </c>
      <c r="I1714">
        <v>0.98360000000000003</v>
      </c>
    </row>
    <row r="1715" spans="1:9">
      <c r="A1715" t="s">
        <v>168</v>
      </c>
      <c r="B1715" t="s">
        <v>81</v>
      </c>
      <c r="C1715" t="s">
        <v>8342</v>
      </c>
      <c r="D1715">
        <v>1</v>
      </c>
      <c r="E1715" t="s">
        <v>589</v>
      </c>
      <c r="F1715" t="s">
        <v>656</v>
      </c>
      <c r="G1715" t="s">
        <v>8342</v>
      </c>
      <c r="H1715" s="123" t="str">
        <f t="shared" si="18"/>
        <v>San Luis Basin , CO,Fraction of 50-499 HP  Lateral Compressor Engines</v>
      </c>
      <c r="I1715">
        <v>1</v>
      </c>
    </row>
    <row r="1716" spans="1:9">
      <c r="A1716" t="s">
        <v>168</v>
      </c>
      <c r="B1716" t="s">
        <v>81</v>
      </c>
      <c r="C1716" t="s">
        <v>8343</v>
      </c>
      <c r="D1716">
        <v>0.2</v>
      </c>
      <c r="E1716" t="s">
        <v>589</v>
      </c>
      <c r="F1716" t="s">
        <v>1</v>
      </c>
      <c r="G1716" t="s">
        <v>1</v>
      </c>
      <c r="H1716" s="123" t="str">
        <f t="shared" si="18"/>
        <v>San Luis Basin , CO,Lean Burn</v>
      </c>
      <c r="I1716">
        <v>0.2</v>
      </c>
    </row>
    <row r="1717" spans="1:9">
      <c r="A1717" t="s">
        <v>168</v>
      </c>
      <c r="B1717" t="s">
        <v>81</v>
      </c>
      <c r="C1717" t="s">
        <v>8344</v>
      </c>
      <c r="D1717">
        <v>0.8</v>
      </c>
      <c r="E1717" t="s">
        <v>589</v>
      </c>
      <c r="F1717" t="s">
        <v>0</v>
      </c>
      <c r="G1717" t="s">
        <v>0</v>
      </c>
      <c r="H1717" s="123" t="str">
        <f t="shared" si="18"/>
        <v>San Luis Basin , CO,Rich Burn</v>
      </c>
      <c r="I1717">
        <v>0.8</v>
      </c>
    </row>
    <row r="1718" spans="1:9">
      <c r="A1718" t="s">
        <v>168</v>
      </c>
      <c r="B1718" t="s">
        <v>81</v>
      </c>
      <c r="C1718" t="s">
        <v>8345</v>
      </c>
      <c r="D1718">
        <v>8760</v>
      </c>
      <c r="E1718" t="s">
        <v>589</v>
      </c>
      <c r="F1718" t="s">
        <v>656</v>
      </c>
      <c r="G1718" t="s">
        <v>2498</v>
      </c>
      <c r="H1718" s="123" t="str">
        <f t="shared" si="18"/>
        <v>San Luis Basin , CO,Hours of Operation (hours/engine)</v>
      </c>
      <c r="I1718">
        <v>8760</v>
      </c>
    </row>
    <row r="1719" spans="1:9">
      <c r="A1719" t="s">
        <v>168</v>
      </c>
      <c r="B1719" t="s">
        <v>81</v>
      </c>
      <c r="C1719" t="s">
        <v>8346</v>
      </c>
      <c r="D1719">
        <v>235.5</v>
      </c>
      <c r="E1719" t="s">
        <v>589</v>
      </c>
      <c r="F1719" t="s">
        <v>1</v>
      </c>
      <c r="G1719" t="s">
        <v>8347</v>
      </c>
      <c r="H1719" s="123" t="str">
        <f t="shared" si="18"/>
        <v>San Luis Basin , CO,Lean Burn - Rated Horsepower (hp/engine)</v>
      </c>
      <c r="I1719">
        <v>235.5</v>
      </c>
    </row>
    <row r="1720" spans="1:9">
      <c r="A1720" t="s">
        <v>168</v>
      </c>
      <c r="B1720" t="s">
        <v>81</v>
      </c>
      <c r="C1720" t="s">
        <v>8348</v>
      </c>
      <c r="D1720">
        <v>0.18236189999999999</v>
      </c>
      <c r="E1720" t="s">
        <v>589</v>
      </c>
      <c r="F1720" t="s">
        <v>1</v>
      </c>
      <c r="G1720" t="s">
        <v>8349</v>
      </c>
      <c r="H1720" s="123" t="str">
        <f t="shared" si="18"/>
        <v>San Luis Basin , CO,Lean Burn - Percent of Engines with Control</v>
      </c>
      <c r="I1720">
        <v>0.18236189999999999</v>
      </c>
    </row>
    <row r="1721" spans="1:9">
      <c r="A1721" t="s">
        <v>168</v>
      </c>
      <c r="B1721" t="s">
        <v>81</v>
      </c>
      <c r="C1721" t="s">
        <v>8350</v>
      </c>
      <c r="D1721">
        <v>0.73699999999999999</v>
      </c>
      <c r="E1721" t="s">
        <v>589</v>
      </c>
      <c r="F1721" t="s">
        <v>1</v>
      </c>
      <c r="G1721" t="s">
        <v>8350</v>
      </c>
      <c r="H1721" s="123" t="str">
        <f t="shared" si="18"/>
        <v>San Luis Basin , CO,Lean-burn Lateral Compressors Load Factor</v>
      </c>
      <c r="I1721">
        <v>0.73699999999999999</v>
      </c>
    </row>
    <row r="1722" spans="1:9">
      <c r="A1722" t="s">
        <v>168</v>
      </c>
      <c r="B1722" t="s">
        <v>81</v>
      </c>
      <c r="C1722" t="s">
        <v>8351</v>
      </c>
      <c r="D1722">
        <v>1</v>
      </c>
      <c r="E1722" t="s">
        <v>589</v>
      </c>
      <c r="F1722" t="s">
        <v>656</v>
      </c>
      <c r="G1722" t="s">
        <v>8351</v>
      </c>
      <c r="H1722" s="123" t="str">
        <f t="shared" si="18"/>
        <v>San Luis Basin , CO,Number of 4-Cycled Lateral Compressors</v>
      </c>
      <c r="I1722">
        <v>1</v>
      </c>
    </row>
    <row r="1723" spans="1:9">
      <c r="A1723" t="s">
        <v>168</v>
      </c>
      <c r="B1723" t="s">
        <v>81</v>
      </c>
      <c r="C1723" t="s">
        <v>8352</v>
      </c>
      <c r="D1723">
        <v>35.11</v>
      </c>
      <c r="E1723" t="s">
        <v>589</v>
      </c>
      <c r="F1723" t="s">
        <v>656</v>
      </c>
      <c r="G1723" t="s">
        <v>8353</v>
      </c>
      <c r="H1723" s="123" t="str">
        <f t="shared" si="18"/>
        <v>San Luis Basin , CO,CBM - Number of Well(s) per Engine</v>
      </c>
      <c r="I1723">
        <v>35.11</v>
      </c>
    </row>
    <row r="1724" spans="1:9">
      <c r="A1724" t="s">
        <v>168</v>
      </c>
      <c r="B1724" t="s">
        <v>81</v>
      </c>
      <c r="C1724" t="s">
        <v>8354</v>
      </c>
      <c r="D1724">
        <v>35.11</v>
      </c>
      <c r="E1724" t="s">
        <v>589</v>
      </c>
      <c r="F1724" t="s">
        <v>656</v>
      </c>
      <c r="G1724" t="s">
        <v>8355</v>
      </c>
      <c r="H1724" s="123" t="str">
        <f t="shared" si="18"/>
        <v>San Luis Basin , CO,Gas - Number of Well(s) per Engine</v>
      </c>
      <c r="I1724">
        <v>35.11</v>
      </c>
    </row>
    <row r="1725" spans="1:9">
      <c r="A1725" t="s">
        <v>168</v>
      </c>
      <c r="B1725" t="s">
        <v>81</v>
      </c>
      <c r="C1725" t="s">
        <v>8356</v>
      </c>
      <c r="D1725">
        <v>279.33330000000001</v>
      </c>
      <c r="E1725" t="s">
        <v>589</v>
      </c>
      <c r="F1725" t="s">
        <v>0</v>
      </c>
      <c r="G1725" t="s">
        <v>8357</v>
      </c>
      <c r="H1725" s="123" t="str">
        <f t="shared" si="18"/>
        <v>San Luis Basin , CO,Rich Burn - Rated Horsepower (hp/engine)</v>
      </c>
      <c r="I1725">
        <v>279.33330000000001</v>
      </c>
    </row>
    <row r="1726" spans="1:9">
      <c r="A1726" t="s">
        <v>168</v>
      </c>
      <c r="B1726" t="s">
        <v>81</v>
      </c>
      <c r="C1726" t="s">
        <v>8358</v>
      </c>
      <c r="D1726">
        <v>0.20295640000000001</v>
      </c>
      <c r="E1726" t="s">
        <v>589</v>
      </c>
      <c r="F1726" t="s">
        <v>0</v>
      </c>
      <c r="G1726" t="s">
        <v>8359</v>
      </c>
      <c r="H1726" s="123" t="str">
        <f t="shared" si="18"/>
        <v>San Luis Basin , CO,Rich Burn - Percent of Engines with Control</v>
      </c>
      <c r="I1726">
        <v>0.20295640000000001</v>
      </c>
    </row>
    <row r="1727" spans="1:9">
      <c r="A1727" t="s">
        <v>168</v>
      </c>
      <c r="B1727" t="s">
        <v>81</v>
      </c>
      <c r="C1727" t="s">
        <v>8360</v>
      </c>
      <c r="D1727">
        <v>0.98360000000000003</v>
      </c>
      <c r="E1727" t="s">
        <v>589</v>
      </c>
      <c r="F1727" t="s">
        <v>0</v>
      </c>
      <c r="G1727" t="s">
        <v>8360</v>
      </c>
      <c r="H1727" s="123" t="str">
        <f t="shared" si="18"/>
        <v>San Luis Basin , CO,Rich-burn Lateral Compressors Load Factor</v>
      </c>
      <c r="I1727">
        <v>0.98360000000000003</v>
      </c>
    </row>
    <row r="1728" spans="1:9">
      <c r="A1728" t="s">
        <v>168</v>
      </c>
      <c r="B1728" t="s">
        <v>120</v>
      </c>
      <c r="C1728" t="s">
        <v>8342</v>
      </c>
      <c r="D1728">
        <v>1</v>
      </c>
      <c r="E1728" t="s">
        <v>590</v>
      </c>
      <c r="F1728" t="s">
        <v>656</v>
      </c>
      <c r="G1728" t="s">
        <v>8342</v>
      </c>
      <c r="H1728" s="123" t="str">
        <f t="shared" si="18"/>
        <v>San Luis Basin , NM,Fraction of 50-499 HP  Lateral Compressor Engines</v>
      </c>
      <c r="I1728">
        <v>1</v>
      </c>
    </row>
    <row r="1729" spans="1:9">
      <c r="A1729" t="s">
        <v>168</v>
      </c>
      <c r="B1729" t="s">
        <v>120</v>
      </c>
      <c r="C1729" t="s">
        <v>8343</v>
      </c>
      <c r="D1729">
        <v>0.2</v>
      </c>
      <c r="E1729" t="s">
        <v>590</v>
      </c>
      <c r="F1729" t="s">
        <v>1</v>
      </c>
      <c r="G1729" t="s">
        <v>1</v>
      </c>
      <c r="H1729" s="123" t="str">
        <f t="shared" si="18"/>
        <v>San Luis Basin , NM,Lean Burn</v>
      </c>
      <c r="I1729">
        <v>0.2</v>
      </c>
    </row>
    <row r="1730" spans="1:9">
      <c r="A1730" t="s">
        <v>168</v>
      </c>
      <c r="B1730" t="s">
        <v>120</v>
      </c>
      <c r="C1730" t="s">
        <v>8344</v>
      </c>
      <c r="D1730">
        <v>0.8</v>
      </c>
      <c r="E1730" t="s">
        <v>590</v>
      </c>
      <c r="F1730" t="s">
        <v>0</v>
      </c>
      <c r="G1730" t="s">
        <v>0</v>
      </c>
      <c r="H1730" s="123" t="str">
        <f t="shared" si="18"/>
        <v>San Luis Basin , NM,Rich Burn</v>
      </c>
      <c r="I1730">
        <v>0.8</v>
      </c>
    </row>
    <row r="1731" spans="1:9">
      <c r="A1731" t="s">
        <v>168</v>
      </c>
      <c r="B1731" t="s">
        <v>120</v>
      </c>
      <c r="C1731" t="s">
        <v>8345</v>
      </c>
      <c r="D1731">
        <v>8760</v>
      </c>
      <c r="E1731" t="s">
        <v>590</v>
      </c>
      <c r="F1731" t="s">
        <v>656</v>
      </c>
      <c r="G1731" t="s">
        <v>2498</v>
      </c>
      <c r="H1731" s="123" t="str">
        <f t="shared" si="18"/>
        <v>San Luis Basin , NM,Hours of Operation (hours/engine)</v>
      </c>
      <c r="I1731">
        <v>8760</v>
      </c>
    </row>
    <row r="1732" spans="1:9">
      <c r="A1732" t="s">
        <v>168</v>
      </c>
      <c r="B1732" t="s">
        <v>120</v>
      </c>
      <c r="C1732" t="s">
        <v>8346</v>
      </c>
      <c r="D1732">
        <v>235.5</v>
      </c>
      <c r="E1732" t="s">
        <v>590</v>
      </c>
      <c r="F1732" t="s">
        <v>1</v>
      </c>
      <c r="G1732" t="s">
        <v>8347</v>
      </c>
      <c r="H1732" s="123" t="str">
        <f t="shared" si="18"/>
        <v>San Luis Basin , NM,Lean Burn - Rated Horsepower (hp/engine)</v>
      </c>
      <c r="I1732">
        <v>235.5</v>
      </c>
    </row>
    <row r="1733" spans="1:9">
      <c r="A1733" t="s">
        <v>168</v>
      </c>
      <c r="B1733" t="s">
        <v>120</v>
      </c>
      <c r="C1733" t="s">
        <v>8348</v>
      </c>
      <c r="D1733">
        <v>0.18236189999999999</v>
      </c>
      <c r="E1733" t="s">
        <v>590</v>
      </c>
      <c r="F1733" t="s">
        <v>1</v>
      </c>
      <c r="G1733" t="s">
        <v>8349</v>
      </c>
      <c r="H1733" s="123" t="str">
        <f t="shared" si="18"/>
        <v>San Luis Basin , NM,Lean Burn - Percent of Engines with Control</v>
      </c>
      <c r="I1733">
        <v>0.18236189999999999</v>
      </c>
    </row>
    <row r="1734" spans="1:9">
      <c r="A1734" t="s">
        <v>168</v>
      </c>
      <c r="B1734" t="s">
        <v>120</v>
      </c>
      <c r="C1734" t="s">
        <v>8350</v>
      </c>
      <c r="D1734">
        <v>0.73699999999999999</v>
      </c>
      <c r="E1734" t="s">
        <v>590</v>
      </c>
      <c r="F1734" t="s">
        <v>1</v>
      </c>
      <c r="G1734" t="s">
        <v>8350</v>
      </c>
      <c r="H1734" s="123" t="str">
        <f t="shared" si="18"/>
        <v>San Luis Basin , NM,Lean-burn Lateral Compressors Load Factor</v>
      </c>
      <c r="I1734">
        <v>0.73699999999999999</v>
      </c>
    </row>
    <row r="1735" spans="1:9">
      <c r="A1735" t="s">
        <v>168</v>
      </c>
      <c r="B1735" t="s">
        <v>120</v>
      </c>
      <c r="C1735" t="s">
        <v>8351</v>
      </c>
      <c r="D1735">
        <v>1</v>
      </c>
      <c r="E1735" t="s">
        <v>590</v>
      </c>
      <c r="F1735" t="s">
        <v>656</v>
      </c>
      <c r="G1735" t="s">
        <v>8351</v>
      </c>
      <c r="H1735" s="123" t="str">
        <f t="shared" si="18"/>
        <v>San Luis Basin , NM,Number of 4-Cycled Lateral Compressors</v>
      </c>
      <c r="I1735">
        <v>1</v>
      </c>
    </row>
    <row r="1736" spans="1:9">
      <c r="A1736" t="s">
        <v>168</v>
      </c>
      <c r="B1736" t="s">
        <v>120</v>
      </c>
      <c r="C1736" t="s">
        <v>8352</v>
      </c>
      <c r="D1736">
        <v>35.11</v>
      </c>
      <c r="E1736" t="s">
        <v>590</v>
      </c>
      <c r="F1736" t="s">
        <v>656</v>
      </c>
      <c r="G1736" t="s">
        <v>8353</v>
      </c>
      <c r="H1736" s="123" t="str">
        <f t="shared" si="18"/>
        <v>San Luis Basin , NM,CBM - Number of Well(s) per Engine</v>
      </c>
      <c r="I1736">
        <v>35.11</v>
      </c>
    </row>
    <row r="1737" spans="1:9">
      <c r="A1737" t="s">
        <v>168</v>
      </c>
      <c r="B1737" t="s">
        <v>120</v>
      </c>
      <c r="C1737" t="s">
        <v>8354</v>
      </c>
      <c r="D1737">
        <v>35.11</v>
      </c>
      <c r="E1737" t="s">
        <v>590</v>
      </c>
      <c r="F1737" t="s">
        <v>656</v>
      </c>
      <c r="G1737" t="s">
        <v>8355</v>
      </c>
      <c r="H1737" s="123" t="str">
        <f t="shared" si="18"/>
        <v>San Luis Basin , NM,Gas - Number of Well(s) per Engine</v>
      </c>
      <c r="I1737">
        <v>35.11</v>
      </c>
    </row>
    <row r="1738" spans="1:9">
      <c r="A1738" t="s">
        <v>168</v>
      </c>
      <c r="B1738" t="s">
        <v>120</v>
      </c>
      <c r="C1738" t="s">
        <v>8356</v>
      </c>
      <c r="D1738">
        <v>279.33330000000001</v>
      </c>
      <c r="E1738" t="s">
        <v>590</v>
      </c>
      <c r="F1738" t="s">
        <v>0</v>
      </c>
      <c r="G1738" t="s">
        <v>8357</v>
      </c>
      <c r="H1738" s="123" t="str">
        <f t="shared" si="18"/>
        <v>San Luis Basin , NM,Rich Burn - Rated Horsepower (hp/engine)</v>
      </c>
      <c r="I1738">
        <v>279.33330000000001</v>
      </c>
    </row>
    <row r="1739" spans="1:9">
      <c r="A1739" t="s">
        <v>168</v>
      </c>
      <c r="B1739" t="s">
        <v>120</v>
      </c>
      <c r="C1739" t="s">
        <v>8358</v>
      </c>
      <c r="D1739">
        <v>0.20295640000000001</v>
      </c>
      <c r="E1739" t="s">
        <v>590</v>
      </c>
      <c r="F1739" t="s">
        <v>0</v>
      </c>
      <c r="G1739" t="s">
        <v>8359</v>
      </c>
      <c r="H1739" s="123" t="str">
        <f t="shared" si="18"/>
        <v>San Luis Basin , NM,Rich Burn - Percent of Engines with Control</v>
      </c>
      <c r="I1739">
        <v>0.20295640000000001</v>
      </c>
    </row>
    <row r="1740" spans="1:9">
      <c r="A1740" t="s">
        <v>168</v>
      </c>
      <c r="B1740" t="s">
        <v>120</v>
      </c>
      <c r="C1740" t="s">
        <v>8360</v>
      </c>
      <c r="D1740">
        <v>0.98360000000000003</v>
      </c>
      <c r="E1740" t="s">
        <v>590</v>
      </c>
      <c r="F1740" t="s">
        <v>0</v>
      </c>
      <c r="G1740" t="s">
        <v>8360</v>
      </c>
      <c r="H1740" s="123" t="str">
        <f t="shared" si="18"/>
        <v>San Luis Basin , NM,Rich-burn Lateral Compressors Load Factor</v>
      </c>
      <c r="I1740">
        <v>0.98360000000000003</v>
      </c>
    </row>
    <row r="1741" spans="1:9">
      <c r="A1741" t="s">
        <v>152</v>
      </c>
      <c r="B1741" t="s">
        <v>116</v>
      </c>
      <c r="C1741" t="s">
        <v>8342</v>
      </c>
      <c r="D1741">
        <v>1</v>
      </c>
      <c r="E1741" t="s">
        <v>591</v>
      </c>
      <c r="F1741" t="s">
        <v>656</v>
      </c>
      <c r="G1741" t="s">
        <v>8342</v>
      </c>
      <c r="H1741" s="123" t="str">
        <f t="shared" si="18"/>
        <v>Santa Cruz Basin , CA,Fraction of 50-499 HP  Lateral Compressor Engines</v>
      </c>
      <c r="I1741">
        <v>1</v>
      </c>
    </row>
    <row r="1742" spans="1:9">
      <c r="A1742" t="s">
        <v>152</v>
      </c>
      <c r="B1742" t="s">
        <v>116</v>
      </c>
      <c r="C1742" t="s">
        <v>8343</v>
      </c>
      <c r="D1742">
        <v>0.2</v>
      </c>
      <c r="E1742" t="s">
        <v>591</v>
      </c>
      <c r="F1742" t="s">
        <v>1</v>
      </c>
      <c r="G1742" t="s">
        <v>1</v>
      </c>
      <c r="H1742" s="123" t="str">
        <f t="shared" si="18"/>
        <v>Santa Cruz Basin , CA,Lean Burn</v>
      </c>
      <c r="I1742">
        <v>0.2</v>
      </c>
    </row>
    <row r="1743" spans="1:9">
      <c r="A1743" t="s">
        <v>152</v>
      </c>
      <c r="B1743" t="s">
        <v>116</v>
      </c>
      <c r="C1743" t="s">
        <v>8344</v>
      </c>
      <c r="D1743">
        <v>0.8</v>
      </c>
      <c r="E1743" t="s">
        <v>591</v>
      </c>
      <c r="F1743" t="s">
        <v>0</v>
      </c>
      <c r="G1743" t="s">
        <v>0</v>
      </c>
      <c r="H1743" s="123" t="str">
        <f t="shared" si="18"/>
        <v>Santa Cruz Basin , CA,Rich Burn</v>
      </c>
      <c r="I1743">
        <v>0.8</v>
      </c>
    </row>
    <row r="1744" spans="1:9">
      <c r="A1744" t="s">
        <v>152</v>
      </c>
      <c r="B1744" t="s">
        <v>116</v>
      </c>
      <c r="C1744" t="s">
        <v>8345</v>
      </c>
      <c r="D1744">
        <v>8760</v>
      </c>
      <c r="E1744" t="s">
        <v>591</v>
      </c>
      <c r="F1744" t="s">
        <v>656</v>
      </c>
      <c r="G1744" t="s">
        <v>2498</v>
      </c>
      <c r="H1744" s="123" t="str">
        <f t="shared" si="18"/>
        <v>Santa Cruz Basin , CA,Hours of Operation (hours/engine)</v>
      </c>
      <c r="I1744">
        <v>8760</v>
      </c>
    </row>
    <row r="1745" spans="1:9">
      <c r="A1745" t="s">
        <v>152</v>
      </c>
      <c r="B1745" t="s">
        <v>116</v>
      </c>
      <c r="C1745" t="s">
        <v>8346</v>
      </c>
      <c r="D1745">
        <v>235.5</v>
      </c>
      <c r="E1745" t="s">
        <v>591</v>
      </c>
      <c r="F1745" t="s">
        <v>1</v>
      </c>
      <c r="G1745" t="s">
        <v>8347</v>
      </c>
      <c r="H1745" s="123" t="str">
        <f t="shared" si="18"/>
        <v>Santa Cruz Basin , CA,Lean Burn - Rated Horsepower (hp/engine)</v>
      </c>
      <c r="I1745">
        <v>235.5</v>
      </c>
    </row>
    <row r="1746" spans="1:9">
      <c r="A1746" t="s">
        <v>152</v>
      </c>
      <c r="B1746" t="s">
        <v>116</v>
      </c>
      <c r="C1746" t="s">
        <v>8348</v>
      </c>
      <c r="D1746">
        <v>0.18236189999999999</v>
      </c>
      <c r="E1746" t="s">
        <v>591</v>
      </c>
      <c r="F1746" t="s">
        <v>1</v>
      </c>
      <c r="G1746" t="s">
        <v>8349</v>
      </c>
      <c r="H1746" s="123" t="str">
        <f t="shared" si="18"/>
        <v>Santa Cruz Basin , CA,Lean Burn - Percent of Engines with Control</v>
      </c>
      <c r="I1746">
        <v>0.18236189999999999</v>
      </c>
    </row>
    <row r="1747" spans="1:9">
      <c r="A1747" t="s">
        <v>152</v>
      </c>
      <c r="B1747" t="s">
        <v>116</v>
      </c>
      <c r="C1747" t="s">
        <v>8350</v>
      </c>
      <c r="D1747">
        <v>0.73699999999999999</v>
      </c>
      <c r="E1747" t="s">
        <v>591</v>
      </c>
      <c r="F1747" t="s">
        <v>1</v>
      </c>
      <c r="G1747" t="s">
        <v>8350</v>
      </c>
      <c r="H1747" s="123" t="str">
        <f t="shared" si="18"/>
        <v>Santa Cruz Basin , CA,Lean-burn Lateral Compressors Load Factor</v>
      </c>
      <c r="I1747">
        <v>0.73699999999999999</v>
      </c>
    </row>
    <row r="1748" spans="1:9">
      <c r="A1748" t="s">
        <v>152</v>
      </c>
      <c r="B1748" t="s">
        <v>116</v>
      </c>
      <c r="C1748" t="s">
        <v>8351</v>
      </c>
      <c r="D1748">
        <v>1</v>
      </c>
      <c r="E1748" t="s">
        <v>591</v>
      </c>
      <c r="F1748" t="s">
        <v>656</v>
      </c>
      <c r="G1748" t="s">
        <v>8351</v>
      </c>
      <c r="H1748" s="123" t="str">
        <f t="shared" si="18"/>
        <v>Santa Cruz Basin , CA,Number of 4-Cycled Lateral Compressors</v>
      </c>
      <c r="I1748">
        <v>1</v>
      </c>
    </row>
    <row r="1749" spans="1:9">
      <c r="A1749" t="s">
        <v>152</v>
      </c>
      <c r="B1749" t="s">
        <v>116</v>
      </c>
      <c r="C1749" t="s">
        <v>8352</v>
      </c>
      <c r="D1749">
        <v>35.11</v>
      </c>
      <c r="E1749" t="s">
        <v>591</v>
      </c>
      <c r="F1749" t="s">
        <v>656</v>
      </c>
      <c r="G1749" t="s">
        <v>8353</v>
      </c>
      <c r="H1749" s="123" t="str">
        <f t="shared" ref="H1749:H1812" si="19">E1749&amp;","&amp;G1749</f>
        <v>Santa Cruz Basin , CA,CBM - Number of Well(s) per Engine</v>
      </c>
      <c r="I1749">
        <v>35.11</v>
      </c>
    </row>
    <row r="1750" spans="1:9">
      <c r="A1750" t="s">
        <v>152</v>
      </c>
      <c r="B1750" t="s">
        <v>116</v>
      </c>
      <c r="C1750" t="s">
        <v>8354</v>
      </c>
      <c r="D1750">
        <v>35.11</v>
      </c>
      <c r="E1750" t="s">
        <v>591</v>
      </c>
      <c r="F1750" t="s">
        <v>656</v>
      </c>
      <c r="G1750" t="s">
        <v>8355</v>
      </c>
      <c r="H1750" s="123" t="str">
        <f t="shared" si="19"/>
        <v>Santa Cruz Basin , CA,Gas - Number of Well(s) per Engine</v>
      </c>
      <c r="I1750">
        <v>35.11</v>
      </c>
    </row>
    <row r="1751" spans="1:9">
      <c r="A1751" t="s">
        <v>152</v>
      </c>
      <c r="B1751" t="s">
        <v>116</v>
      </c>
      <c r="C1751" t="s">
        <v>8356</v>
      </c>
      <c r="D1751">
        <v>279.33330000000001</v>
      </c>
      <c r="E1751" t="s">
        <v>591</v>
      </c>
      <c r="F1751" t="s">
        <v>0</v>
      </c>
      <c r="G1751" t="s">
        <v>8357</v>
      </c>
      <c r="H1751" s="123" t="str">
        <f t="shared" si="19"/>
        <v>Santa Cruz Basin , CA,Rich Burn - Rated Horsepower (hp/engine)</v>
      </c>
      <c r="I1751">
        <v>279.33330000000001</v>
      </c>
    </row>
    <row r="1752" spans="1:9">
      <c r="A1752" t="s">
        <v>152</v>
      </c>
      <c r="B1752" t="s">
        <v>116</v>
      </c>
      <c r="C1752" t="s">
        <v>8358</v>
      </c>
      <c r="D1752">
        <v>0.20295640000000001</v>
      </c>
      <c r="E1752" t="s">
        <v>591</v>
      </c>
      <c r="F1752" t="s">
        <v>0</v>
      </c>
      <c r="G1752" t="s">
        <v>8359</v>
      </c>
      <c r="H1752" s="123" t="str">
        <f t="shared" si="19"/>
        <v>Santa Cruz Basin , CA,Rich Burn - Percent of Engines with Control</v>
      </c>
      <c r="I1752">
        <v>0.20295640000000001</v>
      </c>
    </row>
    <row r="1753" spans="1:9">
      <c r="A1753" t="s">
        <v>152</v>
      </c>
      <c r="B1753" t="s">
        <v>116</v>
      </c>
      <c r="C1753" t="s">
        <v>8360</v>
      </c>
      <c r="D1753">
        <v>0.98360000000000003</v>
      </c>
      <c r="E1753" t="s">
        <v>591</v>
      </c>
      <c r="F1753" t="s">
        <v>0</v>
      </c>
      <c r="G1753" t="s">
        <v>8360</v>
      </c>
      <c r="H1753" s="123" t="str">
        <f t="shared" si="19"/>
        <v>Santa Cruz Basin , CA,Rich-burn Lateral Compressors Load Factor</v>
      </c>
      <c r="I1753">
        <v>0.98360000000000003</v>
      </c>
    </row>
    <row r="1754" spans="1:9">
      <c r="A1754" t="s">
        <v>153</v>
      </c>
      <c r="B1754" t="s">
        <v>116</v>
      </c>
      <c r="C1754" t="s">
        <v>8342</v>
      </c>
      <c r="D1754">
        <v>1</v>
      </c>
      <c r="E1754" t="s">
        <v>592</v>
      </c>
      <c r="F1754" t="s">
        <v>656</v>
      </c>
      <c r="G1754" t="s">
        <v>8342</v>
      </c>
      <c r="H1754" s="123" t="str">
        <f t="shared" si="19"/>
        <v>Santa Maria Basin , CA,Fraction of 50-499 HP  Lateral Compressor Engines</v>
      </c>
      <c r="I1754">
        <v>1</v>
      </c>
    </row>
    <row r="1755" spans="1:9">
      <c r="A1755" t="s">
        <v>153</v>
      </c>
      <c r="B1755" t="s">
        <v>116</v>
      </c>
      <c r="C1755" t="s">
        <v>8343</v>
      </c>
      <c r="D1755">
        <v>0.2</v>
      </c>
      <c r="E1755" t="s">
        <v>592</v>
      </c>
      <c r="F1755" t="s">
        <v>1</v>
      </c>
      <c r="G1755" t="s">
        <v>1</v>
      </c>
      <c r="H1755" s="123" t="str">
        <f t="shared" si="19"/>
        <v>Santa Maria Basin , CA,Lean Burn</v>
      </c>
      <c r="I1755">
        <v>0.2</v>
      </c>
    </row>
    <row r="1756" spans="1:9">
      <c r="A1756" t="s">
        <v>153</v>
      </c>
      <c r="B1756" t="s">
        <v>116</v>
      </c>
      <c r="C1756" t="s">
        <v>8344</v>
      </c>
      <c r="D1756">
        <v>0.8</v>
      </c>
      <c r="E1756" t="s">
        <v>592</v>
      </c>
      <c r="F1756" t="s">
        <v>0</v>
      </c>
      <c r="G1756" t="s">
        <v>0</v>
      </c>
      <c r="H1756" s="123" t="str">
        <f t="shared" si="19"/>
        <v>Santa Maria Basin , CA,Rich Burn</v>
      </c>
      <c r="I1756">
        <v>0.8</v>
      </c>
    </row>
    <row r="1757" spans="1:9">
      <c r="A1757" t="s">
        <v>153</v>
      </c>
      <c r="B1757" t="s">
        <v>116</v>
      </c>
      <c r="C1757" t="s">
        <v>8345</v>
      </c>
      <c r="D1757">
        <v>8760</v>
      </c>
      <c r="E1757" t="s">
        <v>592</v>
      </c>
      <c r="F1757" t="s">
        <v>656</v>
      </c>
      <c r="G1757" t="s">
        <v>2498</v>
      </c>
      <c r="H1757" s="123" t="str">
        <f t="shared" si="19"/>
        <v>Santa Maria Basin , CA,Hours of Operation (hours/engine)</v>
      </c>
      <c r="I1757">
        <v>8760</v>
      </c>
    </row>
    <row r="1758" spans="1:9">
      <c r="A1758" t="s">
        <v>153</v>
      </c>
      <c r="B1758" t="s">
        <v>116</v>
      </c>
      <c r="C1758" t="s">
        <v>8346</v>
      </c>
      <c r="D1758">
        <v>235.5</v>
      </c>
      <c r="E1758" t="s">
        <v>592</v>
      </c>
      <c r="F1758" t="s">
        <v>1</v>
      </c>
      <c r="G1758" t="s">
        <v>8347</v>
      </c>
      <c r="H1758" s="123" t="str">
        <f t="shared" si="19"/>
        <v>Santa Maria Basin , CA,Lean Burn - Rated Horsepower (hp/engine)</v>
      </c>
      <c r="I1758">
        <v>235.5</v>
      </c>
    </row>
    <row r="1759" spans="1:9">
      <c r="A1759" t="s">
        <v>153</v>
      </c>
      <c r="B1759" t="s">
        <v>116</v>
      </c>
      <c r="C1759" t="s">
        <v>8348</v>
      </c>
      <c r="D1759">
        <v>0.18236189999999999</v>
      </c>
      <c r="E1759" t="s">
        <v>592</v>
      </c>
      <c r="F1759" t="s">
        <v>1</v>
      </c>
      <c r="G1759" t="s">
        <v>8349</v>
      </c>
      <c r="H1759" s="123" t="str">
        <f t="shared" si="19"/>
        <v>Santa Maria Basin , CA,Lean Burn - Percent of Engines with Control</v>
      </c>
      <c r="I1759">
        <v>0.18236189999999999</v>
      </c>
    </row>
    <row r="1760" spans="1:9">
      <c r="A1760" t="s">
        <v>153</v>
      </c>
      <c r="B1760" t="s">
        <v>116</v>
      </c>
      <c r="C1760" t="s">
        <v>8350</v>
      </c>
      <c r="D1760">
        <v>0.73699999999999999</v>
      </c>
      <c r="E1760" t="s">
        <v>592</v>
      </c>
      <c r="F1760" t="s">
        <v>1</v>
      </c>
      <c r="G1760" t="s">
        <v>8350</v>
      </c>
      <c r="H1760" s="123" t="str">
        <f t="shared" si="19"/>
        <v>Santa Maria Basin , CA,Lean-burn Lateral Compressors Load Factor</v>
      </c>
      <c r="I1760">
        <v>0.73699999999999999</v>
      </c>
    </row>
    <row r="1761" spans="1:9">
      <c r="A1761" t="s">
        <v>153</v>
      </c>
      <c r="B1761" t="s">
        <v>116</v>
      </c>
      <c r="C1761" t="s">
        <v>8351</v>
      </c>
      <c r="D1761">
        <v>1</v>
      </c>
      <c r="E1761" t="s">
        <v>592</v>
      </c>
      <c r="F1761" t="s">
        <v>656</v>
      </c>
      <c r="G1761" t="s">
        <v>8351</v>
      </c>
      <c r="H1761" s="123" t="str">
        <f t="shared" si="19"/>
        <v>Santa Maria Basin , CA,Number of 4-Cycled Lateral Compressors</v>
      </c>
      <c r="I1761">
        <v>1</v>
      </c>
    </row>
    <row r="1762" spans="1:9">
      <c r="A1762" t="s">
        <v>153</v>
      </c>
      <c r="B1762" t="s">
        <v>116</v>
      </c>
      <c r="C1762" t="s">
        <v>8352</v>
      </c>
      <c r="D1762">
        <v>35.11</v>
      </c>
      <c r="E1762" t="s">
        <v>592</v>
      </c>
      <c r="F1762" t="s">
        <v>656</v>
      </c>
      <c r="G1762" t="s">
        <v>8353</v>
      </c>
      <c r="H1762" s="123" t="str">
        <f t="shared" si="19"/>
        <v>Santa Maria Basin , CA,CBM - Number of Well(s) per Engine</v>
      </c>
      <c r="I1762">
        <v>35.11</v>
      </c>
    </row>
    <row r="1763" spans="1:9">
      <c r="A1763" t="s">
        <v>153</v>
      </c>
      <c r="B1763" t="s">
        <v>116</v>
      </c>
      <c r="C1763" t="s">
        <v>8354</v>
      </c>
      <c r="D1763">
        <v>35.11</v>
      </c>
      <c r="E1763" t="s">
        <v>592</v>
      </c>
      <c r="F1763" t="s">
        <v>656</v>
      </c>
      <c r="G1763" t="s">
        <v>8355</v>
      </c>
      <c r="H1763" s="123" t="str">
        <f t="shared" si="19"/>
        <v>Santa Maria Basin , CA,Gas - Number of Well(s) per Engine</v>
      </c>
      <c r="I1763">
        <v>35.11</v>
      </c>
    </row>
    <row r="1764" spans="1:9">
      <c r="A1764" t="s">
        <v>153</v>
      </c>
      <c r="B1764" t="s">
        <v>116</v>
      </c>
      <c r="C1764" t="s">
        <v>8356</v>
      </c>
      <c r="D1764">
        <v>279.33330000000001</v>
      </c>
      <c r="E1764" t="s">
        <v>592</v>
      </c>
      <c r="F1764" t="s">
        <v>0</v>
      </c>
      <c r="G1764" t="s">
        <v>8357</v>
      </c>
      <c r="H1764" s="123" t="str">
        <f t="shared" si="19"/>
        <v>Santa Maria Basin , CA,Rich Burn - Rated Horsepower (hp/engine)</v>
      </c>
      <c r="I1764">
        <v>279.33330000000001</v>
      </c>
    </row>
    <row r="1765" spans="1:9">
      <c r="A1765" t="s">
        <v>153</v>
      </c>
      <c r="B1765" t="s">
        <v>116</v>
      </c>
      <c r="C1765" t="s">
        <v>8358</v>
      </c>
      <c r="D1765">
        <v>0.20295640000000001</v>
      </c>
      <c r="E1765" t="s">
        <v>592</v>
      </c>
      <c r="F1765" t="s">
        <v>0</v>
      </c>
      <c r="G1765" t="s">
        <v>8359</v>
      </c>
      <c r="H1765" s="123" t="str">
        <f t="shared" si="19"/>
        <v>Santa Maria Basin , CA,Rich Burn - Percent of Engines with Control</v>
      </c>
      <c r="I1765">
        <v>0.20295640000000001</v>
      </c>
    </row>
    <row r="1766" spans="1:9">
      <c r="A1766" t="s">
        <v>153</v>
      </c>
      <c r="B1766" t="s">
        <v>116</v>
      </c>
      <c r="C1766" t="s">
        <v>8360</v>
      </c>
      <c r="D1766">
        <v>0.98360000000000003</v>
      </c>
      <c r="E1766" t="s">
        <v>592</v>
      </c>
      <c r="F1766" t="s">
        <v>0</v>
      </c>
      <c r="G1766" t="s">
        <v>8360</v>
      </c>
      <c r="H1766" s="123" t="str">
        <f t="shared" si="19"/>
        <v>Santa Maria Basin , CA,Rich-burn Lateral Compressors Load Factor</v>
      </c>
      <c r="I1766">
        <v>0.98360000000000003</v>
      </c>
    </row>
    <row r="1767" spans="1:9">
      <c r="A1767" t="s">
        <v>185</v>
      </c>
      <c r="B1767" t="s">
        <v>120</v>
      </c>
      <c r="C1767" t="s">
        <v>8342</v>
      </c>
      <c r="D1767">
        <v>1</v>
      </c>
      <c r="E1767" t="s">
        <v>593</v>
      </c>
      <c r="F1767" t="s">
        <v>656</v>
      </c>
      <c r="G1767" t="s">
        <v>8342</v>
      </c>
      <c r="H1767" s="123" t="str">
        <f t="shared" si="19"/>
        <v>Sierra Grande Uplift , NM,Fraction of 50-499 HP  Lateral Compressor Engines</v>
      </c>
      <c r="I1767">
        <v>1</v>
      </c>
    </row>
    <row r="1768" spans="1:9">
      <c r="A1768" t="s">
        <v>185</v>
      </c>
      <c r="B1768" t="s">
        <v>120</v>
      </c>
      <c r="C1768" t="s">
        <v>8343</v>
      </c>
      <c r="D1768">
        <v>0.2</v>
      </c>
      <c r="E1768" t="s">
        <v>593</v>
      </c>
      <c r="F1768" t="s">
        <v>1</v>
      </c>
      <c r="G1768" t="s">
        <v>1</v>
      </c>
      <c r="H1768" s="123" t="str">
        <f t="shared" si="19"/>
        <v>Sierra Grande Uplift , NM,Lean Burn</v>
      </c>
      <c r="I1768">
        <v>0.2</v>
      </c>
    </row>
    <row r="1769" spans="1:9">
      <c r="A1769" t="s">
        <v>185</v>
      </c>
      <c r="B1769" t="s">
        <v>120</v>
      </c>
      <c r="C1769" t="s">
        <v>8344</v>
      </c>
      <c r="D1769">
        <v>0.8</v>
      </c>
      <c r="E1769" t="s">
        <v>593</v>
      </c>
      <c r="F1769" t="s">
        <v>0</v>
      </c>
      <c r="G1769" t="s">
        <v>0</v>
      </c>
      <c r="H1769" s="123" t="str">
        <f t="shared" si="19"/>
        <v>Sierra Grande Uplift , NM,Rich Burn</v>
      </c>
      <c r="I1769">
        <v>0.8</v>
      </c>
    </row>
    <row r="1770" spans="1:9">
      <c r="A1770" t="s">
        <v>185</v>
      </c>
      <c r="B1770" t="s">
        <v>120</v>
      </c>
      <c r="C1770" t="s">
        <v>8345</v>
      </c>
      <c r="D1770">
        <v>8760</v>
      </c>
      <c r="E1770" t="s">
        <v>593</v>
      </c>
      <c r="F1770" t="s">
        <v>656</v>
      </c>
      <c r="G1770" t="s">
        <v>2498</v>
      </c>
      <c r="H1770" s="123" t="str">
        <f t="shared" si="19"/>
        <v>Sierra Grande Uplift , NM,Hours of Operation (hours/engine)</v>
      </c>
      <c r="I1770">
        <v>8760</v>
      </c>
    </row>
    <row r="1771" spans="1:9">
      <c r="A1771" t="s">
        <v>185</v>
      </c>
      <c r="B1771" t="s">
        <v>120</v>
      </c>
      <c r="C1771" t="s">
        <v>8346</v>
      </c>
      <c r="D1771">
        <v>235.5</v>
      </c>
      <c r="E1771" t="s">
        <v>593</v>
      </c>
      <c r="F1771" t="s">
        <v>1</v>
      </c>
      <c r="G1771" t="s">
        <v>8347</v>
      </c>
      <c r="H1771" s="123" t="str">
        <f t="shared" si="19"/>
        <v>Sierra Grande Uplift , NM,Lean Burn - Rated Horsepower (hp/engine)</v>
      </c>
      <c r="I1771">
        <v>235.5</v>
      </c>
    </row>
    <row r="1772" spans="1:9">
      <c r="A1772" t="s">
        <v>185</v>
      </c>
      <c r="B1772" t="s">
        <v>120</v>
      </c>
      <c r="C1772" t="s">
        <v>8348</v>
      </c>
      <c r="D1772">
        <v>0.18236189999999999</v>
      </c>
      <c r="E1772" t="s">
        <v>593</v>
      </c>
      <c r="F1772" t="s">
        <v>1</v>
      </c>
      <c r="G1772" t="s">
        <v>8349</v>
      </c>
      <c r="H1772" s="123" t="str">
        <f t="shared" si="19"/>
        <v>Sierra Grande Uplift , NM,Lean Burn - Percent of Engines with Control</v>
      </c>
      <c r="I1772">
        <v>0.18236189999999999</v>
      </c>
    </row>
    <row r="1773" spans="1:9">
      <c r="A1773" t="s">
        <v>185</v>
      </c>
      <c r="B1773" t="s">
        <v>120</v>
      </c>
      <c r="C1773" t="s">
        <v>8350</v>
      </c>
      <c r="D1773">
        <v>0.73699999999999999</v>
      </c>
      <c r="E1773" t="s">
        <v>593</v>
      </c>
      <c r="F1773" t="s">
        <v>1</v>
      </c>
      <c r="G1773" t="s">
        <v>8350</v>
      </c>
      <c r="H1773" s="123" t="str">
        <f t="shared" si="19"/>
        <v>Sierra Grande Uplift , NM,Lean-burn Lateral Compressors Load Factor</v>
      </c>
      <c r="I1773">
        <v>0.73699999999999999</v>
      </c>
    </row>
    <row r="1774" spans="1:9">
      <c r="A1774" t="s">
        <v>185</v>
      </c>
      <c r="B1774" t="s">
        <v>120</v>
      </c>
      <c r="C1774" t="s">
        <v>8351</v>
      </c>
      <c r="D1774">
        <v>1</v>
      </c>
      <c r="E1774" t="s">
        <v>593</v>
      </c>
      <c r="F1774" t="s">
        <v>656</v>
      </c>
      <c r="G1774" t="s">
        <v>8351</v>
      </c>
      <c r="H1774" s="123" t="str">
        <f t="shared" si="19"/>
        <v>Sierra Grande Uplift , NM,Number of 4-Cycled Lateral Compressors</v>
      </c>
      <c r="I1774">
        <v>1</v>
      </c>
    </row>
    <row r="1775" spans="1:9">
      <c r="A1775" t="s">
        <v>185</v>
      </c>
      <c r="B1775" t="s">
        <v>120</v>
      </c>
      <c r="C1775" t="s">
        <v>8352</v>
      </c>
      <c r="D1775">
        <v>35.11</v>
      </c>
      <c r="E1775" t="s">
        <v>593</v>
      </c>
      <c r="F1775" t="s">
        <v>656</v>
      </c>
      <c r="G1775" t="s">
        <v>8353</v>
      </c>
      <c r="H1775" s="123" t="str">
        <f t="shared" si="19"/>
        <v>Sierra Grande Uplift , NM,CBM - Number of Well(s) per Engine</v>
      </c>
      <c r="I1775">
        <v>35.11</v>
      </c>
    </row>
    <row r="1776" spans="1:9">
      <c r="A1776" t="s">
        <v>185</v>
      </c>
      <c r="B1776" t="s">
        <v>120</v>
      </c>
      <c r="C1776" t="s">
        <v>8354</v>
      </c>
      <c r="D1776">
        <v>35.11</v>
      </c>
      <c r="E1776" t="s">
        <v>593</v>
      </c>
      <c r="F1776" t="s">
        <v>656</v>
      </c>
      <c r="G1776" t="s">
        <v>8355</v>
      </c>
      <c r="H1776" s="123" t="str">
        <f t="shared" si="19"/>
        <v>Sierra Grande Uplift , NM,Gas - Number of Well(s) per Engine</v>
      </c>
      <c r="I1776">
        <v>35.11</v>
      </c>
    </row>
    <row r="1777" spans="1:9">
      <c r="A1777" t="s">
        <v>185</v>
      </c>
      <c r="B1777" t="s">
        <v>120</v>
      </c>
      <c r="C1777" t="s">
        <v>8356</v>
      </c>
      <c r="D1777">
        <v>279.33330000000001</v>
      </c>
      <c r="E1777" t="s">
        <v>593</v>
      </c>
      <c r="F1777" t="s">
        <v>0</v>
      </c>
      <c r="G1777" t="s">
        <v>8357</v>
      </c>
      <c r="H1777" s="123" t="str">
        <f t="shared" si="19"/>
        <v>Sierra Grande Uplift , NM,Rich Burn - Rated Horsepower (hp/engine)</v>
      </c>
      <c r="I1777">
        <v>279.33330000000001</v>
      </c>
    </row>
    <row r="1778" spans="1:9">
      <c r="A1778" t="s">
        <v>185</v>
      </c>
      <c r="B1778" t="s">
        <v>120</v>
      </c>
      <c r="C1778" t="s">
        <v>8358</v>
      </c>
      <c r="D1778">
        <v>0.20295640000000001</v>
      </c>
      <c r="E1778" t="s">
        <v>593</v>
      </c>
      <c r="F1778" t="s">
        <v>0</v>
      </c>
      <c r="G1778" t="s">
        <v>8359</v>
      </c>
      <c r="H1778" s="123" t="str">
        <f t="shared" si="19"/>
        <v>Sierra Grande Uplift , NM,Rich Burn - Percent of Engines with Control</v>
      </c>
      <c r="I1778">
        <v>0.20295640000000001</v>
      </c>
    </row>
    <row r="1779" spans="1:9">
      <c r="A1779" t="s">
        <v>185</v>
      </c>
      <c r="B1779" t="s">
        <v>120</v>
      </c>
      <c r="C1779" t="s">
        <v>8360</v>
      </c>
      <c r="D1779">
        <v>0.98360000000000003</v>
      </c>
      <c r="E1779" t="s">
        <v>593</v>
      </c>
      <c r="F1779" t="s">
        <v>0</v>
      </c>
      <c r="G1779" t="s">
        <v>8360</v>
      </c>
      <c r="H1779" s="123" t="str">
        <f t="shared" si="19"/>
        <v>Sierra Grande Uplift , NM,Rich-burn Lateral Compressors Load Factor</v>
      </c>
      <c r="I1779">
        <v>0.98360000000000003</v>
      </c>
    </row>
    <row r="1780" spans="1:9">
      <c r="A1780" t="s">
        <v>154</v>
      </c>
      <c r="B1780" t="s">
        <v>116</v>
      </c>
      <c r="C1780" t="s">
        <v>8342</v>
      </c>
      <c r="D1780">
        <v>1</v>
      </c>
      <c r="E1780" t="s">
        <v>594</v>
      </c>
      <c r="F1780" t="s">
        <v>656</v>
      </c>
      <c r="G1780" t="s">
        <v>8342</v>
      </c>
      <c r="H1780" s="123" t="str">
        <f t="shared" si="19"/>
        <v>Sierra Nevada Province , CA,Fraction of 50-499 HP  Lateral Compressor Engines</v>
      </c>
      <c r="I1780">
        <v>1</v>
      </c>
    </row>
    <row r="1781" spans="1:9">
      <c r="A1781" t="s">
        <v>154</v>
      </c>
      <c r="B1781" t="s">
        <v>116</v>
      </c>
      <c r="C1781" t="s">
        <v>8343</v>
      </c>
      <c r="D1781">
        <v>0.19999999999999998</v>
      </c>
      <c r="E1781" t="s">
        <v>594</v>
      </c>
      <c r="F1781" t="s">
        <v>1</v>
      </c>
      <c r="G1781" t="s">
        <v>1</v>
      </c>
      <c r="H1781" s="123" t="str">
        <f t="shared" si="19"/>
        <v>Sierra Nevada Province , CA,Lean Burn</v>
      </c>
      <c r="I1781">
        <v>0.19999999999999998</v>
      </c>
    </row>
    <row r="1782" spans="1:9">
      <c r="A1782" t="s">
        <v>154</v>
      </c>
      <c r="B1782" t="s">
        <v>116</v>
      </c>
      <c r="C1782" t="s">
        <v>8344</v>
      </c>
      <c r="D1782">
        <v>0.79999999999999993</v>
      </c>
      <c r="E1782" t="s">
        <v>594</v>
      </c>
      <c r="F1782" t="s">
        <v>0</v>
      </c>
      <c r="G1782" t="s">
        <v>0</v>
      </c>
      <c r="H1782" s="123" t="str">
        <f t="shared" si="19"/>
        <v>Sierra Nevada Province , CA,Rich Burn</v>
      </c>
      <c r="I1782">
        <v>0.79999999999999993</v>
      </c>
    </row>
    <row r="1783" spans="1:9">
      <c r="A1783" t="s">
        <v>154</v>
      </c>
      <c r="B1783" t="s">
        <v>116</v>
      </c>
      <c r="C1783" t="s">
        <v>8345</v>
      </c>
      <c r="D1783">
        <v>8760</v>
      </c>
      <c r="E1783" t="s">
        <v>594</v>
      </c>
      <c r="F1783" t="s">
        <v>656</v>
      </c>
      <c r="G1783" t="s">
        <v>2498</v>
      </c>
      <c r="H1783" s="123" t="str">
        <f t="shared" si="19"/>
        <v>Sierra Nevada Province , CA,Hours of Operation (hours/engine)</v>
      </c>
      <c r="I1783">
        <v>8760</v>
      </c>
    </row>
    <row r="1784" spans="1:9">
      <c r="A1784" t="s">
        <v>154</v>
      </c>
      <c r="B1784" t="s">
        <v>116</v>
      </c>
      <c r="C1784" t="s">
        <v>8346</v>
      </c>
      <c r="D1784">
        <v>235.5</v>
      </c>
      <c r="E1784" t="s">
        <v>594</v>
      </c>
      <c r="F1784" t="s">
        <v>1</v>
      </c>
      <c r="G1784" t="s">
        <v>8347</v>
      </c>
      <c r="H1784" s="123" t="str">
        <f t="shared" si="19"/>
        <v>Sierra Nevada Province , CA,Lean Burn - Rated Horsepower (hp/engine)</v>
      </c>
      <c r="I1784">
        <v>235.5</v>
      </c>
    </row>
    <row r="1785" spans="1:9">
      <c r="A1785" t="s">
        <v>154</v>
      </c>
      <c r="B1785" t="s">
        <v>116</v>
      </c>
      <c r="C1785" t="s">
        <v>8348</v>
      </c>
      <c r="D1785">
        <v>0.18236190000000005</v>
      </c>
      <c r="E1785" t="s">
        <v>594</v>
      </c>
      <c r="F1785" t="s">
        <v>1</v>
      </c>
      <c r="G1785" t="s">
        <v>8349</v>
      </c>
      <c r="H1785" s="123" t="str">
        <f t="shared" si="19"/>
        <v>Sierra Nevada Province , CA,Lean Burn - Percent of Engines with Control</v>
      </c>
      <c r="I1785">
        <v>0.18236190000000005</v>
      </c>
    </row>
    <row r="1786" spans="1:9">
      <c r="A1786" t="s">
        <v>154</v>
      </c>
      <c r="B1786" t="s">
        <v>116</v>
      </c>
      <c r="C1786" t="s">
        <v>8350</v>
      </c>
      <c r="D1786">
        <v>0.73699999999999999</v>
      </c>
      <c r="E1786" t="s">
        <v>594</v>
      </c>
      <c r="F1786" t="s">
        <v>1</v>
      </c>
      <c r="G1786" t="s">
        <v>8350</v>
      </c>
      <c r="H1786" s="123" t="str">
        <f t="shared" si="19"/>
        <v>Sierra Nevada Province , CA,Lean-burn Lateral Compressors Load Factor</v>
      </c>
      <c r="I1786">
        <v>0.73699999999999999</v>
      </c>
    </row>
    <row r="1787" spans="1:9">
      <c r="A1787" t="s">
        <v>154</v>
      </c>
      <c r="B1787" t="s">
        <v>116</v>
      </c>
      <c r="C1787" t="s">
        <v>8351</v>
      </c>
      <c r="D1787">
        <v>1</v>
      </c>
      <c r="E1787" t="s">
        <v>594</v>
      </c>
      <c r="F1787" t="s">
        <v>656</v>
      </c>
      <c r="G1787" t="s">
        <v>8351</v>
      </c>
      <c r="H1787" s="123" t="str">
        <f t="shared" si="19"/>
        <v>Sierra Nevada Province , CA,Number of 4-Cycled Lateral Compressors</v>
      </c>
      <c r="I1787">
        <v>1</v>
      </c>
    </row>
    <row r="1788" spans="1:9">
      <c r="A1788" t="s">
        <v>154</v>
      </c>
      <c r="B1788" t="s">
        <v>116</v>
      </c>
      <c r="C1788" t="s">
        <v>8352</v>
      </c>
      <c r="D1788">
        <v>35.110000000000007</v>
      </c>
      <c r="E1788" t="s">
        <v>594</v>
      </c>
      <c r="F1788" t="s">
        <v>656</v>
      </c>
      <c r="G1788" t="s">
        <v>8353</v>
      </c>
      <c r="H1788" s="123" t="str">
        <f t="shared" si="19"/>
        <v>Sierra Nevada Province , CA,CBM - Number of Well(s) per Engine</v>
      </c>
      <c r="I1788">
        <v>35.110000000000007</v>
      </c>
    </row>
    <row r="1789" spans="1:9">
      <c r="A1789" t="s">
        <v>154</v>
      </c>
      <c r="B1789" t="s">
        <v>116</v>
      </c>
      <c r="C1789" t="s">
        <v>8354</v>
      </c>
      <c r="D1789">
        <v>35.110000000000007</v>
      </c>
      <c r="E1789" t="s">
        <v>594</v>
      </c>
      <c r="F1789" t="s">
        <v>656</v>
      </c>
      <c r="G1789" t="s">
        <v>8355</v>
      </c>
      <c r="H1789" s="123" t="str">
        <f t="shared" si="19"/>
        <v>Sierra Nevada Province , CA,Gas - Number of Well(s) per Engine</v>
      </c>
      <c r="I1789">
        <v>35.110000000000007</v>
      </c>
    </row>
    <row r="1790" spans="1:9">
      <c r="A1790" t="s">
        <v>154</v>
      </c>
      <c r="B1790" t="s">
        <v>116</v>
      </c>
      <c r="C1790" t="s">
        <v>8356</v>
      </c>
      <c r="D1790">
        <v>279.33330000000007</v>
      </c>
      <c r="E1790" t="s">
        <v>594</v>
      </c>
      <c r="F1790" t="s">
        <v>0</v>
      </c>
      <c r="G1790" t="s">
        <v>8357</v>
      </c>
      <c r="H1790" s="123" t="str">
        <f t="shared" si="19"/>
        <v>Sierra Nevada Province , CA,Rich Burn - Rated Horsepower (hp/engine)</v>
      </c>
      <c r="I1790">
        <v>279.33330000000007</v>
      </c>
    </row>
    <row r="1791" spans="1:9">
      <c r="A1791" t="s">
        <v>154</v>
      </c>
      <c r="B1791" t="s">
        <v>116</v>
      </c>
      <c r="C1791" t="s">
        <v>8358</v>
      </c>
      <c r="D1791">
        <v>0.20295639999999998</v>
      </c>
      <c r="E1791" t="s">
        <v>594</v>
      </c>
      <c r="F1791" t="s">
        <v>0</v>
      </c>
      <c r="G1791" t="s">
        <v>8359</v>
      </c>
      <c r="H1791" s="123" t="str">
        <f t="shared" si="19"/>
        <v>Sierra Nevada Province , CA,Rich Burn - Percent of Engines with Control</v>
      </c>
      <c r="I1791">
        <v>0.20295639999999998</v>
      </c>
    </row>
    <row r="1792" spans="1:9">
      <c r="A1792" t="s">
        <v>154</v>
      </c>
      <c r="B1792" t="s">
        <v>116</v>
      </c>
      <c r="C1792" t="s">
        <v>8360</v>
      </c>
      <c r="D1792">
        <v>0.98359999999999981</v>
      </c>
      <c r="E1792" t="s">
        <v>594</v>
      </c>
      <c r="F1792" t="s">
        <v>0</v>
      </c>
      <c r="G1792" t="s">
        <v>8360</v>
      </c>
      <c r="H1792" s="123" t="str">
        <f t="shared" si="19"/>
        <v>Sierra Nevada Province , CA,Rich-burn Lateral Compressors Load Factor</v>
      </c>
      <c r="I1792">
        <v>0.98359999999999981</v>
      </c>
    </row>
    <row r="1793" spans="1:9">
      <c r="A1793" t="s">
        <v>189</v>
      </c>
      <c r="B1793" t="s">
        <v>463</v>
      </c>
      <c r="C1793" t="s">
        <v>8342</v>
      </c>
      <c r="D1793">
        <v>1</v>
      </c>
      <c r="E1793" t="s">
        <v>4702</v>
      </c>
      <c r="F1793" t="s">
        <v>656</v>
      </c>
      <c r="G1793" t="s">
        <v>8342</v>
      </c>
      <c r="H1793" s="123" t="str">
        <f t="shared" si="19"/>
        <v>Sioux Uplift , MN,Fraction of 50-499 HP  Lateral Compressor Engines</v>
      </c>
      <c r="I1793">
        <v>1</v>
      </c>
    </row>
    <row r="1794" spans="1:9">
      <c r="A1794" t="s">
        <v>189</v>
      </c>
      <c r="B1794" t="s">
        <v>463</v>
      </c>
      <c r="C1794" t="s">
        <v>8343</v>
      </c>
      <c r="D1794">
        <v>0.19999999999999973</v>
      </c>
      <c r="E1794" t="s">
        <v>4702</v>
      </c>
      <c r="F1794" t="s">
        <v>1</v>
      </c>
      <c r="G1794" t="s">
        <v>1</v>
      </c>
      <c r="H1794" s="123" t="str">
        <f t="shared" si="19"/>
        <v>Sioux Uplift , MN,Lean Burn</v>
      </c>
      <c r="I1794">
        <v>0.19999999999999973</v>
      </c>
    </row>
    <row r="1795" spans="1:9">
      <c r="A1795" t="s">
        <v>189</v>
      </c>
      <c r="B1795" t="s">
        <v>463</v>
      </c>
      <c r="C1795" t="s">
        <v>8344</v>
      </c>
      <c r="D1795">
        <v>0.79999999999999893</v>
      </c>
      <c r="E1795" t="s">
        <v>4702</v>
      </c>
      <c r="F1795" t="s">
        <v>0</v>
      </c>
      <c r="G1795" t="s">
        <v>0</v>
      </c>
      <c r="H1795" s="123" t="str">
        <f t="shared" si="19"/>
        <v>Sioux Uplift , MN,Rich Burn</v>
      </c>
      <c r="I1795">
        <v>0.79999999999999893</v>
      </c>
    </row>
    <row r="1796" spans="1:9">
      <c r="A1796" t="s">
        <v>189</v>
      </c>
      <c r="B1796" t="s">
        <v>463</v>
      </c>
      <c r="C1796" t="s">
        <v>8345</v>
      </c>
      <c r="D1796">
        <v>8760</v>
      </c>
      <c r="E1796" t="s">
        <v>4702</v>
      </c>
      <c r="F1796" t="s">
        <v>656</v>
      </c>
      <c r="G1796" t="s">
        <v>2498</v>
      </c>
      <c r="H1796" s="123" t="str">
        <f t="shared" si="19"/>
        <v>Sioux Uplift , MN,Hours of Operation (hours/engine)</v>
      </c>
      <c r="I1796">
        <v>8760</v>
      </c>
    </row>
    <row r="1797" spans="1:9">
      <c r="A1797" t="s">
        <v>189</v>
      </c>
      <c r="B1797" t="s">
        <v>463</v>
      </c>
      <c r="C1797" t="s">
        <v>8346</v>
      </c>
      <c r="D1797">
        <v>235.5</v>
      </c>
      <c r="E1797" t="s">
        <v>4702</v>
      </c>
      <c r="F1797" t="s">
        <v>1</v>
      </c>
      <c r="G1797" t="s">
        <v>8347</v>
      </c>
      <c r="H1797" s="123" t="str">
        <f t="shared" si="19"/>
        <v>Sioux Uplift , MN,Lean Burn - Rated Horsepower (hp/engine)</v>
      </c>
      <c r="I1797">
        <v>235.5</v>
      </c>
    </row>
    <row r="1798" spans="1:9">
      <c r="A1798" t="s">
        <v>189</v>
      </c>
      <c r="B1798" t="s">
        <v>463</v>
      </c>
      <c r="C1798" t="s">
        <v>8348</v>
      </c>
      <c r="D1798">
        <v>0.18236190000000005</v>
      </c>
      <c r="E1798" t="s">
        <v>4702</v>
      </c>
      <c r="F1798" t="s">
        <v>1</v>
      </c>
      <c r="G1798" t="s">
        <v>8349</v>
      </c>
      <c r="H1798" s="123" t="str">
        <f t="shared" si="19"/>
        <v>Sioux Uplift , MN,Lean Burn - Percent of Engines with Control</v>
      </c>
      <c r="I1798">
        <v>0.18236190000000005</v>
      </c>
    </row>
    <row r="1799" spans="1:9">
      <c r="A1799" t="s">
        <v>189</v>
      </c>
      <c r="B1799" t="s">
        <v>463</v>
      </c>
      <c r="C1799" t="s">
        <v>8350</v>
      </c>
      <c r="D1799">
        <v>0.73700000000000021</v>
      </c>
      <c r="E1799" t="s">
        <v>4702</v>
      </c>
      <c r="F1799" t="s">
        <v>1</v>
      </c>
      <c r="G1799" t="s">
        <v>8350</v>
      </c>
      <c r="H1799" s="123" t="str">
        <f t="shared" si="19"/>
        <v>Sioux Uplift , MN,Lean-burn Lateral Compressors Load Factor</v>
      </c>
      <c r="I1799">
        <v>0.73700000000000021</v>
      </c>
    </row>
    <row r="1800" spans="1:9">
      <c r="A1800" t="s">
        <v>189</v>
      </c>
      <c r="B1800" t="s">
        <v>463</v>
      </c>
      <c r="C1800" t="s">
        <v>8351</v>
      </c>
      <c r="D1800">
        <v>1</v>
      </c>
      <c r="E1800" t="s">
        <v>4702</v>
      </c>
      <c r="F1800" t="s">
        <v>656</v>
      </c>
      <c r="G1800" t="s">
        <v>8351</v>
      </c>
      <c r="H1800" s="123" t="str">
        <f t="shared" si="19"/>
        <v>Sioux Uplift , MN,Number of 4-Cycled Lateral Compressors</v>
      </c>
      <c r="I1800">
        <v>1</v>
      </c>
    </row>
    <row r="1801" spans="1:9">
      <c r="A1801" t="s">
        <v>189</v>
      </c>
      <c r="B1801" t="s">
        <v>463</v>
      </c>
      <c r="C1801" t="s">
        <v>8352</v>
      </c>
      <c r="D1801">
        <v>35.109999999999992</v>
      </c>
      <c r="E1801" t="s">
        <v>4702</v>
      </c>
      <c r="F1801" t="s">
        <v>656</v>
      </c>
      <c r="G1801" t="s">
        <v>8353</v>
      </c>
      <c r="H1801" s="123" t="str">
        <f t="shared" si="19"/>
        <v>Sioux Uplift , MN,CBM - Number of Well(s) per Engine</v>
      </c>
      <c r="I1801">
        <v>35.109999999999992</v>
      </c>
    </row>
    <row r="1802" spans="1:9">
      <c r="A1802" t="s">
        <v>189</v>
      </c>
      <c r="B1802" t="s">
        <v>463</v>
      </c>
      <c r="C1802" t="s">
        <v>8354</v>
      </c>
      <c r="D1802">
        <v>35.109999999999992</v>
      </c>
      <c r="E1802" t="s">
        <v>4702</v>
      </c>
      <c r="F1802" t="s">
        <v>656</v>
      </c>
      <c r="G1802" t="s">
        <v>8355</v>
      </c>
      <c r="H1802" s="123" t="str">
        <f t="shared" si="19"/>
        <v>Sioux Uplift , MN,Gas - Number of Well(s) per Engine</v>
      </c>
      <c r="I1802">
        <v>35.109999999999992</v>
      </c>
    </row>
    <row r="1803" spans="1:9">
      <c r="A1803" t="s">
        <v>189</v>
      </c>
      <c r="B1803" t="s">
        <v>463</v>
      </c>
      <c r="C1803" t="s">
        <v>8356</v>
      </c>
      <c r="D1803">
        <v>279.33329999999984</v>
      </c>
      <c r="E1803" t="s">
        <v>4702</v>
      </c>
      <c r="F1803" t="s">
        <v>0</v>
      </c>
      <c r="G1803" t="s">
        <v>8357</v>
      </c>
      <c r="H1803" s="123" t="str">
        <f t="shared" si="19"/>
        <v>Sioux Uplift , MN,Rich Burn - Rated Horsepower (hp/engine)</v>
      </c>
      <c r="I1803">
        <v>279.33329999999984</v>
      </c>
    </row>
    <row r="1804" spans="1:9">
      <c r="A1804" t="s">
        <v>189</v>
      </c>
      <c r="B1804" t="s">
        <v>463</v>
      </c>
      <c r="C1804" t="s">
        <v>8358</v>
      </c>
      <c r="D1804">
        <v>0.20295639999999981</v>
      </c>
      <c r="E1804" t="s">
        <v>4702</v>
      </c>
      <c r="F1804" t="s">
        <v>0</v>
      </c>
      <c r="G1804" t="s">
        <v>8359</v>
      </c>
      <c r="H1804" s="123" t="str">
        <f t="shared" si="19"/>
        <v>Sioux Uplift , MN,Rich Burn - Percent of Engines with Control</v>
      </c>
      <c r="I1804">
        <v>0.20295639999999981</v>
      </c>
    </row>
    <row r="1805" spans="1:9">
      <c r="A1805" t="s">
        <v>189</v>
      </c>
      <c r="B1805" t="s">
        <v>463</v>
      </c>
      <c r="C1805" t="s">
        <v>8360</v>
      </c>
      <c r="D1805">
        <v>0.98360000000000047</v>
      </c>
      <c r="E1805" t="s">
        <v>4702</v>
      </c>
      <c r="F1805" t="s">
        <v>0</v>
      </c>
      <c r="G1805" t="s">
        <v>8360</v>
      </c>
      <c r="H1805" s="123" t="str">
        <f t="shared" si="19"/>
        <v>Sioux Uplift , MN,Rich-burn Lateral Compressors Load Factor</v>
      </c>
      <c r="I1805">
        <v>0.98360000000000047</v>
      </c>
    </row>
    <row r="1806" spans="1:9">
      <c r="A1806" t="s">
        <v>189</v>
      </c>
      <c r="B1806" t="s">
        <v>123</v>
      </c>
      <c r="C1806" t="s">
        <v>8342</v>
      </c>
      <c r="D1806">
        <v>1</v>
      </c>
      <c r="E1806" t="s">
        <v>595</v>
      </c>
      <c r="F1806" t="s">
        <v>656</v>
      </c>
      <c r="G1806" t="s">
        <v>8342</v>
      </c>
      <c r="H1806" s="123" t="str">
        <f t="shared" si="19"/>
        <v>Sioux Uplift , SD,Fraction of 50-499 HP  Lateral Compressor Engines</v>
      </c>
      <c r="I1806">
        <v>1</v>
      </c>
    </row>
    <row r="1807" spans="1:9">
      <c r="A1807" t="s">
        <v>189</v>
      </c>
      <c r="B1807" t="s">
        <v>123</v>
      </c>
      <c r="C1807" t="s">
        <v>8343</v>
      </c>
      <c r="D1807">
        <v>0.2</v>
      </c>
      <c r="E1807" t="s">
        <v>595</v>
      </c>
      <c r="F1807" t="s">
        <v>1</v>
      </c>
      <c r="G1807" t="s">
        <v>1</v>
      </c>
      <c r="H1807" s="123" t="str">
        <f t="shared" si="19"/>
        <v>Sioux Uplift , SD,Lean Burn</v>
      </c>
      <c r="I1807">
        <v>0.2</v>
      </c>
    </row>
    <row r="1808" spans="1:9">
      <c r="A1808" t="s">
        <v>189</v>
      </c>
      <c r="B1808" t="s">
        <v>123</v>
      </c>
      <c r="C1808" t="s">
        <v>8344</v>
      </c>
      <c r="D1808">
        <v>0.8</v>
      </c>
      <c r="E1808" t="s">
        <v>595</v>
      </c>
      <c r="F1808" t="s">
        <v>0</v>
      </c>
      <c r="G1808" t="s">
        <v>0</v>
      </c>
      <c r="H1808" s="123" t="str">
        <f t="shared" si="19"/>
        <v>Sioux Uplift , SD,Rich Burn</v>
      </c>
      <c r="I1808">
        <v>0.8</v>
      </c>
    </row>
    <row r="1809" spans="1:9">
      <c r="A1809" t="s">
        <v>189</v>
      </c>
      <c r="B1809" t="s">
        <v>123</v>
      </c>
      <c r="C1809" t="s">
        <v>8345</v>
      </c>
      <c r="D1809">
        <v>8760</v>
      </c>
      <c r="E1809" t="s">
        <v>595</v>
      </c>
      <c r="F1809" t="s">
        <v>656</v>
      </c>
      <c r="G1809" t="s">
        <v>2498</v>
      </c>
      <c r="H1809" s="123" t="str">
        <f t="shared" si="19"/>
        <v>Sioux Uplift , SD,Hours of Operation (hours/engine)</v>
      </c>
      <c r="I1809">
        <v>8760</v>
      </c>
    </row>
    <row r="1810" spans="1:9">
      <c r="A1810" t="s">
        <v>189</v>
      </c>
      <c r="B1810" t="s">
        <v>123</v>
      </c>
      <c r="C1810" t="s">
        <v>8346</v>
      </c>
      <c r="D1810">
        <v>235.5</v>
      </c>
      <c r="E1810" t="s">
        <v>595</v>
      </c>
      <c r="F1810" t="s">
        <v>1</v>
      </c>
      <c r="G1810" t="s">
        <v>8347</v>
      </c>
      <c r="H1810" s="123" t="str">
        <f t="shared" si="19"/>
        <v>Sioux Uplift , SD,Lean Burn - Rated Horsepower (hp/engine)</v>
      </c>
      <c r="I1810">
        <v>235.5</v>
      </c>
    </row>
    <row r="1811" spans="1:9">
      <c r="A1811" t="s">
        <v>189</v>
      </c>
      <c r="B1811" t="s">
        <v>123</v>
      </c>
      <c r="C1811" t="s">
        <v>8348</v>
      </c>
      <c r="D1811">
        <v>0.18236190000000005</v>
      </c>
      <c r="E1811" t="s">
        <v>595</v>
      </c>
      <c r="F1811" t="s">
        <v>1</v>
      </c>
      <c r="G1811" t="s">
        <v>8349</v>
      </c>
      <c r="H1811" s="123" t="str">
        <f t="shared" si="19"/>
        <v>Sioux Uplift , SD,Lean Burn - Percent of Engines with Control</v>
      </c>
      <c r="I1811">
        <v>0.18236190000000005</v>
      </c>
    </row>
    <row r="1812" spans="1:9">
      <c r="A1812" t="s">
        <v>189</v>
      </c>
      <c r="B1812" t="s">
        <v>123</v>
      </c>
      <c r="C1812" t="s">
        <v>8350</v>
      </c>
      <c r="D1812">
        <v>0.7369999999999991</v>
      </c>
      <c r="E1812" t="s">
        <v>595</v>
      </c>
      <c r="F1812" t="s">
        <v>1</v>
      </c>
      <c r="G1812" t="s">
        <v>8350</v>
      </c>
      <c r="H1812" s="123" t="str">
        <f t="shared" si="19"/>
        <v>Sioux Uplift , SD,Lean-burn Lateral Compressors Load Factor</v>
      </c>
      <c r="I1812">
        <v>0.7369999999999991</v>
      </c>
    </row>
    <row r="1813" spans="1:9">
      <c r="A1813" t="s">
        <v>189</v>
      </c>
      <c r="B1813" t="s">
        <v>123</v>
      </c>
      <c r="C1813" t="s">
        <v>8351</v>
      </c>
      <c r="D1813">
        <v>1</v>
      </c>
      <c r="E1813" t="s">
        <v>595</v>
      </c>
      <c r="F1813" t="s">
        <v>656</v>
      </c>
      <c r="G1813" t="s">
        <v>8351</v>
      </c>
      <c r="H1813" s="123" t="str">
        <f t="shared" ref="H1813:H1876" si="20">E1813&amp;","&amp;G1813</f>
        <v>Sioux Uplift , SD,Number of 4-Cycled Lateral Compressors</v>
      </c>
      <c r="I1813">
        <v>1</v>
      </c>
    </row>
    <row r="1814" spans="1:9">
      <c r="A1814" t="s">
        <v>189</v>
      </c>
      <c r="B1814" t="s">
        <v>123</v>
      </c>
      <c r="C1814" t="s">
        <v>8352</v>
      </c>
      <c r="D1814">
        <v>34.312045454545427</v>
      </c>
      <c r="E1814" t="s">
        <v>595</v>
      </c>
      <c r="F1814" t="s">
        <v>656</v>
      </c>
      <c r="G1814" t="s">
        <v>8353</v>
      </c>
      <c r="H1814" s="123" t="str">
        <f t="shared" si="20"/>
        <v>Sioux Uplift , SD,CBM - Number of Well(s) per Engine</v>
      </c>
      <c r="I1814">
        <v>34.312045454545427</v>
      </c>
    </row>
    <row r="1815" spans="1:9">
      <c r="A1815" t="s">
        <v>189</v>
      </c>
      <c r="B1815" t="s">
        <v>123</v>
      </c>
      <c r="C1815" t="s">
        <v>8354</v>
      </c>
      <c r="D1815">
        <v>34.312045454545427</v>
      </c>
      <c r="E1815" t="s">
        <v>595</v>
      </c>
      <c r="F1815" t="s">
        <v>656</v>
      </c>
      <c r="G1815" t="s">
        <v>8355</v>
      </c>
      <c r="H1815" s="123" t="str">
        <f t="shared" si="20"/>
        <v>Sioux Uplift , SD,Gas - Number of Well(s) per Engine</v>
      </c>
      <c r="I1815">
        <v>34.312045454545427</v>
      </c>
    </row>
    <row r="1816" spans="1:9">
      <c r="A1816" t="s">
        <v>189</v>
      </c>
      <c r="B1816" t="s">
        <v>123</v>
      </c>
      <c r="C1816" t="s">
        <v>8356</v>
      </c>
      <c r="D1816">
        <v>279.33330000000018</v>
      </c>
      <c r="E1816" t="s">
        <v>595</v>
      </c>
      <c r="F1816" t="s">
        <v>0</v>
      </c>
      <c r="G1816" t="s">
        <v>8357</v>
      </c>
      <c r="H1816" s="123" t="str">
        <f t="shared" si="20"/>
        <v>Sioux Uplift , SD,Rich Burn - Rated Horsepower (hp/engine)</v>
      </c>
      <c r="I1816">
        <v>279.33330000000018</v>
      </c>
    </row>
    <row r="1817" spans="1:9">
      <c r="A1817" t="s">
        <v>189</v>
      </c>
      <c r="B1817" t="s">
        <v>123</v>
      </c>
      <c r="C1817" t="s">
        <v>8358</v>
      </c>
      <c r="D1817">
        <v>0.20295639999999987</v>
      </c>
      <c r="E1817" t="s">
        <v>595</v>
      </c>
      <c r="F1817" t="s">
        <v>0</v>
      </c>
      <c r="G1817" t="s">
        <v>8359</v>
      </c>
      <c r="H1817" s="123" t="str">
        <f t="shared" si="20"/>
        <v>Sioux Uplift , SD,Rich Burn - Percent of Engines with Control</v>
      </c>
      <c r="I1817">
        <v>0.20295639999999987</v>
      </c>
    </row>
    <row r="1818" spans="1:9">
      <c r="A1818" t="s">
        <v>189</v>
      </c>
      <c r="B1818" t="s">
        <v>123</v>
      </c>
      <c r="C1818" t="s">
        <v>8360</v>
      </c>
      <c r="D1818">
        <v>0.98360000000000025</v>
      </c>
      <c r="E1818" t="s">
        <v>595</v>
      </c>
      <c r="F1818" t="s">
        <v>0</v>
      </c>
      <c r="G1818" t="s">
        <v>8360</v>
      </c>
      <c r="H1818" s="123" t="str">
        <f t="shared" si="20"/>
        <v>Sioux Uplift , SD,Rich-burn Lateral Compressors Load Factor</v>
      </c>
      <c r="I1818">
        <v>0.98360000000000025</v>
      </c>
    </row>
    <row r="1819" spans="1:9">
      <c r="A1819" t="s">
        <v>173</v>
      </c>
      <c r="B1819" t="s">
        <v>117</v>
      </c>
      <c r="C1819" t="s">
        <v>8342</v>
      </c>
      <c r="D1819">
        <v>1</v>
      </c>
      <c r="E1819" t="s">
        <v>596</v>
      </c>
      <c r="F1819" t="s">
        <v>656</v>
      </c>
      <c r="G1819" t="s">
        <v>8342</v>
      </c>
      <c r="H1819" s="123" t="str">
        <f t="shared" si="20"/>
        <v>Snake River Basin , ID,Fraction of 50-499 HP  Lateral Compressor Engines</v>
      </c>
      <c r="I1819">
        <v>1</v>
      </c>
    </row>
    <row r="1820" spans="1:9">
      <c r="A1820" t="s">
        <v>173</v>
      </c>
      <c r="B1820" t="s">
        <v>117</v>
      </c>
      <c r="C1820" t="s">
        <v>8343</v>
      </c>
      <c r="D1820">
        <v>0.20000000000000007</v>
      </c>
      <c r="E1820" t="s">
        <v>596</v>
      </c>
      <c r="F1820" t="s">
        <v>1</v>
      </c>
      <c r="G1820" t="s">
        <v>1</v>
      </c>
      <c r="H1820" s="123" t="str">
        <f t="shared" si="20"/>
        <v>Snake River Basin , ID,Lean Burn</v>
      </c>
      <c r="I1820">
        <v>0.20000000000000007</v>
      </c>
    </row>
    <row r="1821" spans="1:9">
      <c r="A1821" t="s">
        <v>173</v>
      </c>
      <c r="B1821" t="s">
        <v>117</v>
      </c>
      <c r="C1821" t="s">
        <v>8344</v>
      </c>
      <c r="D1821">
        <v>0.80000000000000027</v>
      </c>
      <c r="E1821" t="s">
        <v>596</v>
      </c>
      <c r="F1821" t="s">
        <v>0</v>
      </c>
      <c r="G1821" t="s">
        <v>0</v>
      </c>
      <c r="H1821" s="123" t="str">
        <f t="shared" si="20"/>
        <v>Snake River Basin , ID,Rich Burn</v>
      </c>
      <c r="I1821">
        <v>0.80000000000000027</v>
      </c>
    </row>
    <row r="1822" spans="1:9">
      <c r="A1822" t="s">
        <v>173</v>
      </c>
      <c r="B1822" t="s">
        <v>117</v>
      </c>
      <c r="C1822" t="s">
        <v>8345</v>
      </c>
      <c r="D1822">
        <v>8760</v>
      </c>
      <c r="E1822" t="s">
        <v>596</v>
      </c>
      <c r="F1822" t="s">
        <v>656</v>
      </c>
      <c r="G1822" t="s">
        <v>2498</v>
      </c>
      <c r="H1822" s="123" t="str">
        <f t="shared" si="20"/>
        <v>Snake River Basin , ID,Hours of Operation (hours/engine)</v>
      </c>
      <c r="I1822">
        <v>8760</v>
      </c>
    </row>
    <row r="1823" spans="1:9">
      <c r="A1823" t="s">
        <v>173</v>
      </c>
      <c r="B1823" t="s">
        <v>117</v>
      </c>
      <c r="C1823" t="s">
        <v>8346</v>
      </c>
      <c r="D1823">
        <v>235.5</v>
      </c>
      <c r="E1823" t="s">
        <v>596</v>
      </c>
      <c r="F1823" t="s">
        <v>1</v>
      </c>
      <c r="G1823" t="s">
        <v>8347</v>
      </c>
      <c r="H1823" s="123" t="str">
        <f t="shared" si="20"/>
        <v>Snake River Basin , ID,Lean Burn - Rated Horsepower (hp/engine)</v>
      </c>
      <c r="I1823">
        <v>235.5</v>
      </c>
    </row>
    <row r="1824" spans="1:9">
      <c r="A1824" t="s">
        <v>173</v>
      </c>
      <c r="B1824" t="s">
        <v>117</v>
      </c>
      <c r="C1824" t="s">
        <v>8348</v>
      </c>
      <c r="D1824">
        <v>0.18236190000000005</v>
      </c>
      <c r="E1824" t="s">
        <v>596</v>
      </c>
      <c r="F1824" t="s">
        <v>1</v>
      </c>
      <c r="G1824" t="s">
        <v>8349</v>
      </c>
      <c r="H1824" s="123" t="str">
        <f t="shared" si="20"/>
        <v>Snake River Basin , ID,Lean Burn - Percent of Engines with Control</v>
      </c>
      <c r="I1824">
        <v>0.18236190000000005</v>
      </c>
    </row>
    <row r="1825" spans="1:9">
      <c r="A1825" t="s">
        <v>173</v>
      </c>
      <c r="B1825" t="s">
        <v>117</v>
      </c>
      <c r="C1825" t="s">
        <v>8350</v>
      </c>
      <c r="D1825">
        <v>0.73699999999999999</v>
      </c>
      <c r="E1825" t="s">
        <v>596</v>
      </c>
      <c r="F1825" t="s">
        <v>1</v>
      </c>
      <c r="G1825" t="s">
        <v>8350</v>
      </c>
      <c r="H1825" s="123" t="str">
        <f t="shared" si="20"/>
        <v>Snake River Basin , ID,Lean-burn Lateral Compressors Load Factor</v>
      </c>
      <c r="I1825">
        <v>0.73699999999999999</v>
      </c>
    </row>
    <row r="1826" spans="1:9">
      <c r="A1826" t="s">
        <v>173</v>
      </c>
      <c r="B1826" t="s">
        <v>117</v>
      </c>
      <c r="C1826" t="s">
        <v>8351</v>
      </c>
      <c r="D1826">
        <v>1</v>
      </c>
      <c r="E1826" t="s">
        <v>596</v>
      </c>
      <c r="F1826" t="s">
        <v>656</v>
      </c>
      <c r="G1826" t="s">
        <v>8351</v>
      </c>
      <c r="H1826" s="123" t="str">
        <f t="shared" si="20"/>
        <v>Snake River Basin , ID,Number of 4-Cycled Lateral Compressors</v>
      </c>
      <c r="I1826">
        <v>1</v>
      </c>
    </row>
    <row r="1827" spans="1:9">
      <c r="A1827" t="s">
        <v>173</v>
      </c>
      <c r="B1827" t="s">
        <v>117</v>
      </c>
      <c r="C1827" t="s">
        <v>8352</v>
      </c>
      <c r="D1827">
        <v>35.110000000000007</v>
      </c>
      <c r="E1827" t="s">
        <v>596</v>
      </c>
      <c r="F1827" t="s">
        <v>656</v>
      </c>
      <c r="G1827" t="s">
        <v>8353</v>
      </c>
      <c r="H1827" s="123" t="str">
        <f t="shared" si="20"/>
        <v>Snake River Basin , ID,CBM - Number of Well(s) per Engine</v>
      </c>
      <c r="I1827">
        <v>35.110000000000007</v>
      </c>
    </row>
    <row r="1828" spans="1:9">
      <c r="A1828" t="s">
        <v>173</v>
      </c>
      <c r="B1828" t="s">
        <v>117</v>
      </c>
      <c r="C1828" t="s">
        <v>8354</v>
      </c>
      <c r="D1828">
        <v>35.110000000000007</v>
      </c>
      <c r="E1828" t="s">
        <v>596</v>
      </c>
      <c r="F1828" t="s">
        <v>656</v>
      </c>
      <c r="G1828" t="s">
        <v>8355</v>
      </c>
      <c r="H1828" s="123" t="str">
        <f t="shared" si="20"/>
        <v>Snake River Basin , ID,Gas - Number of Well(s) per Engine</v>
      </c>
      <c r="I1828">
        <v>35.110000000000007</v>
      </c>
    </row>
    <row r="1829" spans="1:9">
      <c r="A1829" t="s">
        <v>173</v>
      </c>
      <c r="B1829" t="s">
        <v>117</v>
      </c>
      <c r="C1829" t="s">
        <v>8356</v>
      </c>
      <c r="D1829">
        <v>279.33330000000012</v>
      </c>
      <c r="E1829" t="s">
        <v>596</v>
      </c>
      <c r="F1829" t="s">
        <v>0</v>
      </c>
      <c r="G1829" t="s">
        <v>8357</v>
      </c>
      <c r="H1829" s="123" t="str">
        <f t="shared" si="20"/>
        <v>Snake River Basin , ID,Rich Burn - Rated Horsepower (hp/engine)</v>
      </c>
      <c r="I1829">
        <v>279.33330000000012</v>
      </c>
    </row>
    <row r="1830" spans="1:9">
      <c r="A1830" t="s">
        <v>173</v>
      </c>
      <c r="B1830" t="s">
        <v>117</v>
      </c>
      <c r="C1830" t="s">
        <v>8358</v>
      </c>
      <c r="D1830">
        <v>0.20295640000000006</v>
      </c>
      <c r="E1830" t="s">
        <v>596</v>
      </c>
      <c r="F1830" t="s">
        <v>0</v>
      </c>
      <c r="G1830" t="s">
        <v>8359</v>
      </c>
      <c r="H1830" s="123" t="str">
        <f t="shared" si="20"/>
        <v>Snake River Basin , ID,Rich Burn - Percent of Engines with Control</v>
      </c>
      <c r="I1830">
        <v>0.20295640000000006</v>
      </c>
    </row>
    <row r="1831" spans="1:9">
      <c r="A1831" t="s">
        <v>173</v>
      </c>
      <c r="B1831" t="s">
        <v>117</v>
      </c>
      <c r="C1831" t="s">
        <v>8360</v>
      </c>
      <c r="D1831">
        <v>0.98359999999999947</v>
      </c>
      <c r="E1831" t="s">
        <v>596</v>
      </c>
      <c r="F1831" t="s">
        <v>0</v>
      </c>
      <c r="G1831" t="s">
        <v>8360</v>
      </c>
      <c r="H1831" s="123" t="str">
        <f t="shared" si="20"/>
        <v>Snake River Basin , ID,Rich-burn Lateral Compressors Load Factor</v>
      </c>
      <c r="I1831">
        <v>0.98359999999999947</v>
      </c>
    </row>
    <row r="1832" spans="1:9">
      <c r="A1832" t="s">
        <v>173</v>
      </c>
      <c r="B1832" t="s">
        <v>122</v>
      </c>
      <c r="C1832" t="s">
        <v>8342</v>
      </c>
      <c r="D1832">
        <v>1</v>
      </c>
      <c r="E1832" t="s">
        <v>597</v>
      </c>
      <c r="F1832" t="s">
        <v>656</v>
      </c>
      <c r="G1832" t="s">
        <v>8342</v>
      </c>
      <c r="H1832" s="123" t="str">
        <f t="shared" si="20"/>
        <v>Snake River Basin , OR,Fraction of 50-499 HP  Lateral Compressor Engines</v>
      </c>
      <c r="I1832">
        <v>1</v>
      </c>
    </row>
    <row r="1833" spans="1:9">
      <c r="A1833" t="s">
        <v>173</v>
      </c>
      <c r="B1833" t="s">
        <v>122</v>
      </c>
      <c r="C1833" t="s">
        <v>8343</v>
      </c>
      <c r="D1833">
        <v>0.20000000000000004</v>
      </c>
      <c r="E1833" t="s">
        <v>597</v>
      </c>
      <c r="F1833" t="s">
        <v>1</v>
      </c>
      <c r="G1833" t="s">
        <v>1</v>
      </c>
      <c r="H1833" s="123" t="str">
        <f t="shared" si="20"/>
        <v>Snake River Basin , OR,Lean Burn</v>
      </c>
      <c r="I1833">
        <v>0.20000000000000004</v>
      </c>
    </row>
    <row r="1834" spans="1:9">
      <c r="A1834" t="s">
        <v>173</v>
      </c>
      <c r="B1834" t="s">
        <v>122</v>
      </c>
      <c r="C1834" t="s">
        <v>8344</v>
      </c>
      <c r="D1834">
        <v>0.80000000000000016</v>
      </c>
      <c r="E1834" t="s">
        <v>597</v>
      </c>
      <c r="F1834" t="s">
        <v>0</v>
      </c>
      <c r="G1834" t="s">
        <v>0</v>
      </c>
      <c r="H1834" s="123" t="str">
        <f t="shared" si="20"/>
        <v>Snake River Basin , OR,Rich Burn</v>
      </c>
      <c r="I1834">
        <v>0.80000000000000016</v>
      </c>
    </row>
    <row r="1835" spans="1:9">
      <c r="A1835" t="s">
        <v>173</v>
      </c>
      <c r="B1835" t="s">
        <v>122</v>
      </c>
      <c r="C1835" t="s">
        <v>8345</v>
      </c>
      <c r="D1835">
        <v>8760</v>
      </c>
      <c r="E1835" t="s">
        <v>597</v>
      </c>
      <c r="F1835" t="s">
        <v>656</v>
      </c>
      <c r="G1835" t="s">
        <v>2498</v>
      </c>
      <c r="H1835" s="123" t="str">
        <f t="shared" si="20"/>
        <v>Snake River Basin , OR,Hours of Operation (hours/engine)</v>
      </c>
      <c r="I1835">
        <v>8760</v>
      </c>
    </row>
    <row r="1836" spans="1:9">
      <c r="A1836" t="s">
        <v>173</v>
      </c>
      <c r="B1836" t="s">
        <v>122</v>
      </c>
      <c r="C1836" t="s">
        <v>8346</v>
      </c>
      <c r="D1836">
        <v>235.5</v>
      </c>
      <c r="E1836" t="s">
        <v>597</v>
      </c>
      <c r="F1836" t="s">
        <v>1</v>
      </c>
      <c r="G1836" t="s">
        <v>8347</v>
      </c>
      <c r="H1836" s="123" t="str">
        <f t="shared" si="20"/>
        <v>Snake River Basin , OR,Lean Burn - Rated Horsepower (hp/engine)</v>
      </c>
      <c r="I1836">
        <v>235.5</v>
      </c>
    </row>
    <row r="1837" spans="1:9">
      <c r="A1837" t="s">
        <v>173</v>
      </c>
      <c r="B1837" t="s">
        <v>122</v>
      </c>
      <c r="C1837" t="s">
        <v>8348</v>
      </c>
      <c r="D1837">
        <v>0.18236189999999999</v>
      </c>
      <c r="E1837" t="s">
        <v>597</v>
      </c>
      <c r="F1837" t="s">
        <v>1</v>
      </c>
      <c r="G1837" t="s">
        <v>8349</v>
      </c>
      <c r="H1837" s="123" t="str">
        <f t="shared" si="20"/>
        <v>Snake River Basin , OR,Lean Burn - Percent of Engines with Control</v>
      </c>
      <c r="I1837">
        <v>0.18236189999999999</v>
      </c>
    </row>
    <row r="1838" spans="1:9">
      <c r="A1838" t="s">
        <v>173</v>
      </c>
      <c r="B1838" t="s">
        <v>122</v>
      </c>
      <c r="C1838" t="s">
        <v>8350</v>
      </c>
      <c r="D1838">
        <v>0.73699999999999999</v>
      </c>
      <c r="E1838" t="s">
        <v>597</v>
      </c>
      <c r="F1838" t="s">
        <v>1</v>
      </c>
      <c r="G1838" t="s">
        <v>8350</v>
      </c>
      <c r="H1838" s="123" t="str">
        <f t="shared" si="20"/>
        <v>Snake River Basin , OR,Lean-burn Lateral Compressors Load Factor</v>
      </c>
      <c r="I1838">
        <v>0.73699999999999999</v>
      </c>
    </row>
    <row r="1839" spans="1:9">
      <c r="A1839" t="s">
        <v>173</v>
      </c>
      <c r="B1839" t="s">
        <v>122</v>
      </c>
      <c r="C1839" t="s">
        <v>8351</v>
      </c>
      <c r="D1839">
        <v>1</v>
      </c>
      <c r="E1839" t="s">
        <v>597</v>
      </c>
      <c r="F1839" t="s">
        <v>656</v>
      </c>
      <c r="G1839" t="s">
        <v>8351</v>
      </c>
      <c r="H1839" s="123" t="str">
        <f t="shared" si="20"/>
        <v>Snake River Basin , OR,Number of 4-Cycled Lateral Compressors</v>
      </c>
      <c r="I1839">
        <v>1</v>
      </c>
    </row>
    <row r="1840" spans="1:9">
      <c r="A1840" t="s">
        <v>173</v>
      </c>
      <c r="B1840" t="s">
        <v>122</v>
      </c>
      <c r="C1840" t="s">
        <v>8352</v>
      </c>
      <c r="D1840">
        <v>35.11</v>
      </c>
      <c r="E1840" t="s">
        <v>597</v>
      </c>
      <c r="F1840" t="s">
        <v>656</v>
      </c>
      <c r="G1840" t="s">
        <v>8353</v>
      </c>
      <c r="H1840" s="123" t="str">
        <f t="shared" si="20"/>
        <v>Snake River Basin , OR,CBM - Number of Well(s) per Engine</v>
      </c>
      <c r="I1840">
        <v>35.11</v>
      </c>
    </row>
    <row r="1841" spans="1:9">
      <c r="A1841" t="s">
        <v>173</v>
      </c>
      <c r="B1841" t="s">
        <v>122</v>
      </c>
      <c r="C1841" t="s">
        <v>8354</v>
      </c>
      <c r="D1841">
        <v>35.11</v>
      </c>
      <c r="E1841" t="s">
        <v>597</v>
      </c>
      <c r="F1841" t="s">
        <v>656</v>
      </c>
      <c r="G1841" t="s">
        <v>8355</v>
      </c>
      <c r="H1841" s="123" t="str">
        <f t="shared" si="20"/>
        <v>Snake River Basin , OR,Gas - Number of Well(s) per Engine</v>
      </c>
      <c r="I1841">
        <v>35.11</v>
      </c>
    </row>
    <row r="1842" spans="1:9">
      <c r="A1842" t="s">
        <v>173</v>
      </c>
      <c r="B1842" t="s">
        <v>122</v>
      </c>
      <c r="C1842" t="s">
        <v>8356</v>
      </c>
      <c r="D1842">
        <v>279.33330000000001</v>
      </c>
      <c r="E1842" t="s">
        <v>597</v>
      </c>
      <c r="F1842" t="s">
        <v>0</v>
      </c>
      <c r="G1842" t="s">
        <v>8357</v>
      </c>
      <c r="H1842" s="123" t="str">
        <f t="shared" si="20"/>
        <v>Snake River Basin , OR,Rich Burn - Rated Horsepower (hp/engine)</v>
      </c>
      <c r="I1842">
        <v>279.33330000000001</v>
      </c>
    </row>
    <row r="1843" spans="1:9">
      <c r="A1843" t="s">
        <v>173</v>
      </c>
      <c r="B1843" t="s">
        <v>122</v>
      </c>
      <c r="C1843" t="s">
        <v>8358</v>
      </c>
      <c r="D1843">
        <v>0.20295640000000001</v>
      </c>
      <c r="E1843" t="s">
        <v>597</v>
      </c>
      <c r="F1843" t="s">
        <v>0</v>
      </c>
      <c r="G1843" t="s">
        <v>8359</v>
      </c>
      <c r="H1843" s="123" t="str">
        <f t="shared" si="20"/>
        <v>Snake River Basin , OR,Rich Burn - Percent of Engines with Control</v>
      </c>
      <c r="I1843">
        <v>0.20295640000000001</v>
      </c>
    </row>
    <row r="1844" spans="1:9">
      <c r="A1844" t="s">
        <v>173</v>
      </c>
      <c r="B1844" t="s">
        <v>122</v>
      </c>
      <c r="C1844" t="s">
        <v>8360</v>
      </c>
      <c r="D1844">
        <v>0.98360000000000003</v>
      </c>
      <c r="E1844" t="s">
        <v>597</v>
      </c>
      <c r="F1844" t="s">
        <v>0</v>
      </c>
      <c r="G1844" t="s">
        <v>8360</v>
      </c>
      <c r="H1844" s="123" t="str">
        <f t="shared" si="20"/>
        <v>Snake River Basin , OR,Rich-burn Lateral Compressors Load Factor</v>
      </c>
      <c r="I1844">
        <v>0.98360000000000003</v>
      </c>
    </row>
    <row r="1845" spans="1:9">
      <c r="A1845" t="s">
        <v>169</v>
      </c>
      <c r="B1845" t="s">
        <v>81</v>
      </c>
      <c r="C1845" t="s">
        <v>8342</v>
      </c>
      <c r="D1845">
        <v>1</v>
      </c>
      <c r="E1845" t="s">
        <v>598</v>
      </c>
      <c r="F1845" t="s">
        <v>656</v>
      </c>
      <c r="G1845" t="s">
        <v>8342</v>
      </c>
      <c r="H1845" s="123" t="str">
        <f t="shared" si="20"/>
        <v>South Park Basin , CO,Fraction of 50-499 HP  Lateral Compressor Engines</v>
      </c>
      <c r="I1845">
        <v>1</v>
      </c>
    </row>
    <row r="1846" spans="1:9">
      <c r="A1846" t="s">
        <v>169</v>
      </c>
      <c r="B1846" t="s">
        <v>81</v>
      </c>
      <c r="C1846" t="s">
        <v>8343</v>
      </c>
      <c r="D1846">
        <v>0.2</v>
      </c>
      <c r="E1846" t="s">
        <v>598</v>
      </c>
      <c r="F1846" t="s">
        <v>1</v>
      </c>
      <c r="G1846" t="s">
        <v>1</v>
      </c>
      <c r="H1846" s="123" t="str">
        <f t="shared" si="20"/>
        <v>South Park Basin , CO,Lean Burn</v>
      </c>
      <c r="I1846">
        <v>0.2</v>
      </c>
    </row>
    <row r="1847" spans="1:9">
      <c r="A1847" t="s">
        <v>169</v>
      </c>
      <c r="B1847" t="s">
        <v>81</v>
      </c>
      <c r="C1847" t="s">
        <v>8344</v>
      </c>
      <c r="D1847">
        <v>0.8</v>
      </c>
      <c r="E1847" t="s">
        <v>598</v>
      </c>
      <c r="F1847" t="s">
        <v>0</v>
      </c>
      <c r="G1847" t="s">
        <v>0</v>
      </c>
      <c r="H1847" s="123" t="str">
        <f t="shared" si="20"/>
        <v>South Park Basin , CO,Rich Burn</v>
      </c>
      <c r="I1847">
        <v>0.8</v>
      </c>
    </row>
    <row r="1848" spans="1:9">
      <c r="A1848" t="s">
        <v>169</v>
      </c>
      <c r="B1848" t="s">
        <v>81</v>
      </c>
      <c r="C1848" t="s">
        <v>8345</v>
      </c>
      <c r="D1848">
        <v>8760</v>
      </c>
      <c r="E1848" t="s">
        <v>598</v>
      </c>
      <c r="F1848" t="s">
        <v>656</v>
      </c>
      <c r="G1848" t="s">
        <v>2498</v>
      </c>
      <c r="H1848" s="123" t="str">
        <f t="shared" si="20"/>
        <v>South Park Basin , CO,Hours of Operation (hours/engine)</v>
      </c>
      <c r="I1848">
        <v>8760</v>
      </c>
    </row>
    <row r="1849" spans="1:9">
      <c r="A1849" t="s">
        <v>169</v>
      </c>
      <c r="B1849" t="s">
        <v>81</v>
      </c>
      <c r="C1849" t="s">
        <v>8346</v>
      </c>
      <c r="D1849">
        <v>235.5</v>
      </c>
      <c r="E1849" t="s">
        <v>598</v>
      </c>
      <c r="F1849" t="s">
        <v>1</v>
      </c>
      <c r="G1849" t="s">
        <v>8347</v>
      </c>
      <c r="H1849" s="123" t="str">
        <f t="shared" si="20"/>
        <v>South Park Basin , CO,Lean Burn - Rated Horsepower (hp/engine)</v>
      </c>
      <c r="I1849">
        <v>235.5</v>
      </c>
    </row>
    <row r="1850" spans="1:9">
      <c r="A1850" t="s">
        <v>169</v>
      </c>
      <c r="B1850" t="s">
        <v>81</v>
      </c>
      <c r="C1850" t="s">
        <v>8348</v>
      </c>
      <c r="D1850">
        <v>0.18236189999999999</v>
      </c>
      <c r="E1850" t="s">
        <v>598</v>
      </c>
      <c r="F1850" t="s">
        <v>1</v>
      </c>
      <c r="G1850" t="s">
        <v>8349</v>
      </c>
      <c r="H1850" s="123" t="str">
        <f t="shared" si="20"/>
        <v>South Park Basin , CO,Lean Burn - Percent of Engines with Control</v>
      </c>
      <c r="I1850">
        <v>0.18236189999999999</v>
      </c>
    </row>
    <row r="1851" spans="1:9">
      <c r="A1851" t="s">
        <v>169</v>
      </c>
      <c r="B1851" t="s">
        <v>81</v>
      </c>
      <c r="C1851" t="s">
        <v>8350</v>
      </c>
      <c r="D1851">
        <v>0.73699999999999999</v>
      </c>
      <c r="E1851" t="s">
        <v>598</v>
      </c>
      <c r="F1851" t="s">
        <v>1</v>
      </c>
      <c r="G1851" t="s">
        <v>8350</v>
      </c>
      <c r="H1851" s="123" t="str">
        <f t="shared" si="20"/>
        <v>South Park Basin , CO,Lean-burn Lateral Compressors Load Factor</v>
      </c>
      <c r="I1851">
        <v>0.73699999999999999</v>
      </c>
    </row>
    <row r="1852" spans="1:9">
      <c r="A1852" t="s">
        <v>169</v>
      </c>
      <c r="B1852" t="s">
        <v>81</v>
      </c>
      <c r="C1852" t="s">
        <v>8351</v>
      </c>
      <c r="D1852">
        <v>1</v>
      </c>
      <c r="E1852" t="s">
        <v>598</v>
      </c>
      <c r="F1852" t="s">
        <v>656</v>
      </c>
      <c r="G1852" t="s">
        <v>8351</v>
      </c>
      <c r="H1852" s="123" t="str">
        <f t="shared" si="20"/>
        <v>South Park Basin , CO,Number of 4-Cycled Lateral Compressors</v>
      </c>
      <c r="I1852">
        <v>1</v>
      </c>
    </row>
    <row r="1853" spans="1:9">
      <c r="A1853" t="s">
        <v>169</v>
      </c>
      <c r="B1853" t="s">
        <v>81</v>
      </c>
      <c r="C1853" t="s">
        <v>8352</v>
      </c>
      <c r="D1853">
        <v>35.11</v>
      </c>
      <c r="E1853" t="s">
        <v>598</v>
      </c>
      <c r="F1853" t="s">
        <v>656</v>
      </c>
      <c r="G1853" t="s">
        <v>8353</v>
      </c>
      <c r="H1853" s="123" t="str">
        <f t="shared" si="20"/>
        <v>South Park Basin , CO,CBM - Number of Well(s) per Engine</v>
      </c>
      <c r="I1853">
        <v>35.11</v>
      </c>
    </row>
    <row r="1854" spans="1:9">
      <c r="A1854" t="s">
        <v>169</v>
      </c>
      <c r="B1854" t="s">
        <v>81</v>
      </c>
      <c r="C1854" t="s">
        <v>8354</v>
      </c>
      <c r="D1854">
        <v>35.11</v>
      </c>
      <c r="E1854" t="s">
        <v>598</v>
      </c>
      <c r="F1854" t="s">
        <v>656</v>
      </c>
      <c r="G1854" t="s">
        <v>8355</v>
      </c>
      <c r="H1854" s="123" t="str">
        <f t="shared" si="20"/>
        <v>South Park Basin , CO,Gas - Number of Well(s) per Engine</v>
      </c>
      <c r="I1854">
        <v>35.11</v>
      </c>
    </row>
    <row r="1855" spans="1:9">
      <c r="A1855" t="s">
        <v>169</v>
      </c>
      <c r="B1855" t="s">
        <v>81</v>
      </c>
      <c r="C1855" t="s">
        <v>8356</v>
      </c>
      <c r="D1855">
        <v>279.33330000000001</v>
      </c>
      <c r="E1855" t="s">
        <v>598</v>
      </c>
      <c r="F1855" t="s">
        <v>0</v>
      </c>
      <c r="G1855" t="s">
        <v>8357</v>
      </c>
      <c r="H1855" s="123" t="str">
        <f t="shared" si="20"/>
        <v>South Park Basin , CO,Rich Burn - Rated Horsepower (hp/engine)</v>
      </c>
      <c r="I1855">
        <v>279.33330000000001</v>
      </c>
    </row>
    <row r="1856" spans="1:9">
      <c r="A1856" t="s">
        <v>169</v>
      </c>
      <c r="B1856" t="s">
        <v>81</v>
      </c>
      <c r="C1856" t="s">
        <v>8358</v>
      </c>
      <c r="D1856">
        <v>0.20295640000000001</v>
      </c>
      <c r="E1856" t="s">
        <v>598</v>
      </c>
      <c r="F1856" t="s">
        <v>0</v>
      </c>
      <c r="G1856" t="s">
        <v>8359</v>
      </c>
      <c r="H1856" s="123" t="str">
        <f t="shared" si="20"/>
        <v>South Park Basin , CO,Rich Burn - Percent of Engines with Control</v>
      </c>
      <c r="I1856">
        <v>0.20295640000000001</v>
      </c>
    </row>
    <row r="1857" spans="1:9">
      <c r="A1857" t="s">
        <v>169</v>
      </c>
      <c r="B1857" t="s">
        <v>81</v>
      </c>
      <c r="C1857" t="s">
        <v>8360</v>
      </c>
      <c r="D1857">
        <v>0.98360000000000003</v>
      </c>
      <c r="E1857" t="s">
        <v>598</v>
      </c>
      <c r="F1857" t="s">
        <v>0</v>
      </c>
      <c r="G1857" t="s">
        <v>8360</v>
      </c>
      <c r="H1857" s="123" t="str">
        <f t="shared" si="20"/>
        <v>South Park Basin , CO,Rich-burn Lateral Compressors Load Factor</v>
      </c>
      <c r="I1857">
        <v>0.98360000000000003</v>
      </c>
    </row>
    <row r="1858" spans="1:9">
      <c r="A1858" t="s">
        <v>186</v>
      </c>
      <c r="B1858" t="s">
        <v>121</v>
      </c>
      <c r="C1858" t="s">
        <v>8342</v>
      </c>
      <c r="D1858">
        <v>1</v>
      </c>
      <c r="E1858" t="s">
        <v>599</v>
      </c>
      <c r="F1858" t="s">
        <v>656</v>
      </c>
      <c r="G1858" t="s">
        <v>8342</v>
      </c>
      <c r="H1858" s="123" t="str">
        <f t="shared" si="20"/>
        <v>South Western Overthrust , NV,Fraction of 50-499 HP  Lateral Compressor Engines</v>
      </c>
      <c r="I1858">
        <v>1</v>
      </c>
    </row>
    <row r="1859" spans="1:9">
      <c r="A1859" t="s">
        <v>186</v>
      </c>
      <c r="B1859" t="s">
        <v>121</v>
      </c>
      <c r="C1859" t="s">
        <v>8343</v>
      </c>
      <c r="D1859">
        <v>0.2</v>
      </c>
      <c r="E1859" t="s">
        <v>599</v>
      </c>
      <c r="F1859" t="s">
        <v>1</v>
      </c>
      <c r="G1859" t="s">
        <v>1</v>
      </c>
      <c r="H1859" s="123" t="str">
        <f t="shared" si="20"/>
        <v>South Western Overthrust , NV,Lean Burn</v>
      </c>
      <c r="I1859">
        <v>0.2</v>
      </c>
    </row>
    <row r="1860" spans="1:9">
      <c r="A1860" t="s">
        <v>186</v>
      </c>
      <c r="B1860" t="s">
        <v>121</v>
      </c>
      <c r="C1860" t="s">
        <v>8344</v>
      </c>
      <c r="D1860">
        <v>0.8</v>
      </c>
      <c r="E1860" t="s">
        <v>599</v>
      </c>
      <c r="F1860" t="s">
        <v>0</v>
      </c>
      <c r="G1860" t="s">
        <v>0</v>
      </c>
      <c r="H1860" s="123" t="str">
        <f t="shared" si="20"/>
        <v>South Western Overthrust , NV,Rich Burn</v>
      </c>
      <c r="I1860">
        <v>0.8</v>
      </c>
    </row>
    <row r="1861" spans="1:9">
      <c r="A1861" t="s">
        <v>186</v>
      </c>
      <c r="B1861" t="s">
        <v>121</v>
      </c>
      <c r="C1861" t="s">
        <v>8345</v>
      </c>
      <c r="D1861">
        <v>7248</v>
      </c>
      <c r="E1861" t="s">
        <v>599</v>
      </c>
      <c r="F1861" t="s">
        <v>656</v>
      </c>
      <c r="G1861" t="s">
        <v>2498</v>
      </c>
      <c r="H1861" s="123" t="str">
        <f t="shared" si="20"/>
        <v>South Western Overthrust , NV,Hours of Operation (hours/engine)</v>
      </c>
      <c r="I1861">
        <v>7248</v>
      </c>
    </row>
    <row r="1862" spans="1:9">
      <c r="A1862" t="s">
        <v>186</v>
      </c>
      <c r="B1862" t="s">
        <v>121</v>
      </c>
      <c r="C1862" t="s">
        <v>8346</v>
      </c>
      <c r="D1862">
        <v>235.5</v>
      </c>
      <c r="E1862" t="s">
        <v>599</v>
      </c>
      <c r="F1862" t="s">
        <v>1</v>
      </c>
      <c r="G1862" t="s">
        <v>8347</v>
      </c>
      <c r="H1862" s="123" t="str">
        <f t="shared" si="20"/>
        <v>South Western Overthrust , NV,Lean Burn - Rated Horsepower (hp/engine)</v>
      </c>
      <c r="I1862">
        <v>235.5</v>
      </c>
    </row>
    <row r="1863" spans="1:9">
      <c r="A1863" t="s">
        <v>186</v>
      </c>
      <c r="B1863" t="s">
        <v>121</v>
      </c>
      <c r="C1863" t="s">
        <v>8348</v>
      </c>
      <c r="D1863">
        <v>0.18236189999999999</v>
      </c>
      <c r="E1863" t="s">
        <v>599</v>
      </c>
      <c r="F1863" t="s">
        <v>1</v>
      </c>
      <c r="G1863" t="s">
        <v>8349</v>
      </c>
      <c r="H1863" s="123" t="str">
        <f t="shared" si="20"/>
        <v>South Western Overthrust , NV,Lean Burn - Percent of Engines with Control</v>
      </c>
      <c r="I1863">
        <v>0.18236189999999999</v>
      </c>
    </row>
    <row r="1864" spans="1:9">
      <c r="A1864" t="s">
        <v>186</v>
      </c>
      <c r="B1864" t="s">
        <v>121</v>
      </c>
      <c r="C1864" t="s">
        <v>8350</v>
      </c>
      <c r="D1864">
        <v>0.73699999999999999</v>
      </c>
      <c r="E1864" t="s">
        <v>599</v>
      </c>
      <c r="F1864" t="s">
        <v>1</v>
      </c>
      <c r="G1864" t="s">
        <v>8350</v>
      </c>
      <c r="H1864" s="123" t="str">
        <f t="shared" si="20"/>
        <v>South Western Overthrust , NV,Lean-burn Lateral Compressors Load Factor</v>
      </c>
      <c r="I1864">
        <v>0.73699999999999999</v>
      </c>
    </row>
    <row r="1865" spans="1:9">
      <c r="A1865" t="s">
        <v>186</v>
      </c>
      <c r="B1865" t="s">
        <v>121</v>
      </c>
      <c r="C1865" t="s">
        <v>8351</v>
      </c>
      <c r="D1865">
        <v>1</v>
      </c>
      <c r="E1865" t="s">
        <v>599</v>
      </c>
      <c r="F1865" t="s">
        <v>656</v>
      </c>
      <c r="G1865" t="s">
        <v>8351</v>
      </c>
      <c r="H1865" s="123" t="str">
        <f t="shared" si="20"/>
        <v>South Western Overthrust , NV,Number of 4-Cycled Lateral Compressors</v>
      </c>
      <c r="I1865">
        <v>1</v>
      </c>
    </row>
    <row r="1866" spans="1:9">
      <c r="A1866" t="s">
        <v>186</v>
      </c>
      <c r="B1866" t="s">
        <v>121</v>
      </c>
      <c r="C1866" t="s">
        <v>8352</v>
      </c>
      <c r="D1866">
        <v>0</v>
      </c>
      <c r="E1866" t="s">
        <v>599</v>
      </c>
      <c r="F1866" t="s">
        <v>656</v>
      </c>
      <c r="G1866" t="s">
        <v>8353</v>
      </c>
      <c r="H1866" s="123" t="str">
        <f t="shared" si="20"/>
        <v>South Western Overthrust , NV,CBM - Number of Well(s) per Engine</v>
      </c>
      <c r="I1866">
        <v>0</v>
      </c>
    </row>
    <row r="1867" spans="1:9">
      <c r="A1867" t="s">
        <v>186</v>
      </c>
      <c r="B1867" t="s">
        <v>121</v>
      </c>
      <c r="C1867" t="s">
        <v>8354</v>
      </c>
      <c r="D1867">
        <v>0</v>
      </c>
      <c r="E1867" t="s">
        <v>599</v>
      </c>
      <c r="F1867" t="s">
        <v>656</v>
      </c>
      <c r="G1867" t="s">
        <v>8355</v>
      </c>
      <c r="H1867" s="123" t="str">
        <f t="shared" si="20"/>
        <v>South Western Overthrust , NV,Gas - Number of Well(s) per Engine</v>
      </c>
      <c r="I1867">
        <v>0</v>
      </c>
    </row>
    <row r="1868" spans="1:9">
      <c r="A1868" t="s">
        <v>186</v>
      </c>
      <c r="B1868" t="s">
        <v>121</v>
      </c>
      <c r="C1868" t="s">
        <v>8356</v>
      </c>
      <c r="D1868">
        <v>279.33330000000001</v>
      </c>
      <c r="E1868" t="s">
        <v>599</v>
      </c>
      <c r="F1868" t="s">
        <v>0</v>
      </c>
      <c r="G1868" t="s">
        <v>8357</v>
      </c>
      <c r="H1868" s="123" t="str">
        <f t="shared" si="20"/>
        <v>South Western Overthrust , NV,Rich Burn - Rated Horsepower (hp/engine)</v>
      </c>
      <c r="I1868">
        <v>279.33330000000001</v>
      </c>
    </row>
    <row r="1869" spans="1:9">
      <c r="A1869" t="s">
        <v>186</v>
      </c>
      <c r="B1869" t="s">
        <v>121</v>
      </c>
      <c r="C1869" t="s">
        <v>8358</v>
      </c>
      <c r="D1869">
        <v>0.20295640000000001</v>
      </c>
      <c r="E1869" t="s">
        <v>599</v>
      </c>
      <c r="F1869" t="s">
        <v>0</v>
      </c>
      <c r="G1869" t="s">
        <v>8359</v>
      </c>
      <c r="H1869" s="123" t="str">
        <f t="shared" si="20"/>
        <v>South Western Overthrust , NV,Rich Burn - Percent of Engines with Control</v>
      </c>
      <c r="I1869">
        <v>0.20295640000000001</v>
      </c>
    </row>
    <row r="1870" spans="1:9">
      <c r="A1870" t="s">
        <v>186</v>
      </c>
      <c r="B1870" t="s">
        <v>121</v>
      </c>
      <c r="C1870" t="s">
        <v>8360</v>
      </c>
      <c r="D1870">
        <v>0.98360000000000003</v>
      </c>
      <c r="E1870" t="s">
        <v>599</v>
      </c>
      <c r="F1870" t="s">
        <v>0</v>
      </c>
      <c r="G1870" t="s">
        <v>8360</v>
      </c>
      <c r="H1870" s="123" t="str">
        <f t="shared" si="20"/>
        <v>South Western Overthrust , NV,Rich-burn Lateral Compressors Load Factor</v>
      </c>
      <c r="I1870">
        <v>0.98360000000000003</v>
      </c>
    </row>
    <row r="1871" spans="1:9">
      <c r="A1871" t="s">
        <v>186</v>
      </c>
      <c r="B1871" t="s">
        <v>124</v>
      </c>
      <c r="C1871" t="s">
        <v>8342</v>
      </c>
      <c r="D1871">
        <v>1</v>
      </c>
      <c r="E1871" t="s">
        <v>600</v>
      </c>
      <c r="F1871" t="s">
        <v>656</v>
      </c>
      <c r="G1871" t="s">
        <v>8342</v>
      </c>
      <c r="H1871" s="123" t="str">
        <f t="shared" si="20"/>
        <v>South Western Overthrust , UT,Fraction of 50-499 HP  Lateral Compressor Engines</v>
      </c>
      <c r="I1871">
        <v>1</v>
      </c>
    </row>
    <row r="1872" spans="1:9">
      <c r="A1872" t="s">
        <v>186</v>
      </c>
      <c r="B1872" t="s">
        <v>124</v>
      </c>
      <c r="C1872" t="s">
        <v>8343</v>
      </c>
      <c r="D1872">
        <v>0.19999999999999998</v>
      </c>
      <c r="E1872" t="s">
        <v>600</v>
      </c>
      <c r="F1872" t="s">
        <v>1</v>
      </c>
      <c r="G1872" t="s">
        <v>1</v>
      </c>
      <c r="H1872" s="123" t="str">
        <f t="shared" si="20"/>
        <v>South Western Overthrust , UT,Lean Burn</v>
      </c>
      <c r="I1872">
        <v>0.19999999999999998</v>
      </c>
    </row>
    <row r="1873" spans="1:9">
      <c r="A1873" t="s">
        <v>186</v>
      </c>
      <c r="B1873" t="s">
        <v>124</v>
      </c>
      <c r="C1873" t="s">
        <v>8344</v>
      </c>
      <c r="D1873">
        <v>0.79999999999999993</v>
      </c>
      <c r="E1873" t="s">
        <v>600</v>
      </c>
      <c r="F1873" t="s">
        <v>0</v>
      </c>
      <c r="G1873" t="s">
        <v>0</v>
      </c>
      <c r="H1873" s="123" t="str">
        <f t="shared" si="20"/>
        <v>South Western Overthrust , UT,Rich Burn</v>
      </c>
      <c r="I1873">
        <v>0.79999999999999993</v>
      </c>
    </row>
    <row r="1874" spans="1:9">
      <c r="A1874" t="s">
        <v>186</v>
      </c>
      <c r="B1874" t="s">
        <v>124</v>
      </c>
      <c r="C1874" t="s">
        <v>8345</v>
      </c>
      <c r="D1874">
        <v>8760</v>
      </c>
      <c r="E1874" t="s">
        <v>600</v>
      </c>
      <c r="F1874" t="s">
        <v>656</v>
      </c>
      <c r="G1874" t="s">
        <v>2498</v>
      </c>
      <c r="H1874" s="123" t="str">
        <f t="shared" si="20"/>
        <v>South Western Overthrust , UT,Hours of Operation (hours/engine)</v>
      </c>
      <c r="I1874">
        <v>8760</v>
      </c>
    </row>
    <row r="1875" spans="1:9">
      <c r="A1875" t="s">
        <v>186</v>
      </c>
      <c r="B1875" t="s">
        <v>124</v>
      </c>
      <c r="C1875" t="s">
        <v>8346</v>
      </c>
      <c r="D1875">
        <v>235.5</v>
      </c>
      <c r="E1875" t="s">
        <v>600</v>
      </c>
      <c r="F1875" t="s">
        <v>1</v>
      </c>
      <c r="G1875" t="s">
        <v>8347</v>
      </c>
      <c r="H1875" s="123" t="str">
        <f t="shared" si="20"/>
        <v>South Western Overthrust , UT,Lean Burn - Rated Horsepower (hp/engine)</v>
      </c>
      <c r="I1875">
        <v>235.5</v>
      </c>
    </row>
    <row r="1876" spans="1:9">
      <c r="A1876" t="s">
        <v>186</v>
      </c>
      <c r="B1876" t="s">
        <v>124</v>
      </c>
      <c r="C1876" t="s">
        <v>8348</v>
      </c>
      <c r="D1876">
        <v>0.18236189999999999</v>
      </c>
      <c r="E1876" t="s">
        <v>600</v>
      </c>
      <c r="F1876" t="s">
        <v>1</v>
      </c>
      <c r="G1876" t="s">
        <v>8349</v>
      </c>
      <c r="H1876" s="123" t="str">
        <f t="shared" si="20"/>
        <v>South Western Overthrust , UT,Lean Burn - Percent of Engines with Control</v>
      </c>
      <c r="I1876">
        <v>0.18236189999999999</v>
      </c>
    </row>
    <row r="1877" spans="1:9">
      <c r="A1877" t="s">
        <v>186</v>
      </c>
      <c r="B1877" t="s">
        <v>124</v>
      </c>
      <c r="C1877" t="s">
        <v>8350</v>
      </c>
      <c r="D1877">
        <v>0.73699999999999999</v>
      </c>
      <c r="E1877" t="s">
        <v>600</v>
      </c>
      <c r="F1877" t="s">
        <v>1</v>
      </c>
      <c r="G1877" t="s">
        <v>8350</v>
      </c>
      <c r="H1877" s="123" t="str">
        <f t="shared" ref="H1877:H1940" si="21">E1877&amp;","&amp;G1877</f>
        <v>South Western Overthrust , UT,Lean-burn Lateral Compressors Load Factor</v>
      </c>
      <c r="I1877">
        <v>0.73699999999999999</v>
      </c>
    </row>
    <row r="1878" spans="1:9">
      <c r="A1878" t="s">
        <v>186</v>
      </c>
      <c r="B1878" t="s">
        <v>124</v>
      </c>
      <c r="C1878" t="s">
        <v>8351</v>
      </c>
      <c r="D1878">
        <v>1</v>
      </c>
      <c r="E1878" t="s">
        <v>600</v>
      </c>
      <c r="F1878" t="s">
        <v>656</v>
      </c>
      <c r="G1878" t="s">
        <v>8351</v>
      </c>
      <c r="H1878" s="123" t="str">
        <f t="shared" si="21"/>
        <v>South Western Overthrust , UT,Number of 4-Cycled Lateral Compressors</v>
      </c>
      <c r="I1878">
        <v>1</v>
      </c>
    </row>
    <row r="1879" spans="1:9">
      <c r="A1879" t="s">
        <v>186</v>
      </c>
      <c r="B1879" t="s">
        <v>124</v>
      </c>
      <c r="C1879" t="s">
        <v>8352</v>
      </c>
      <c r="D1879">
        <v>35.110000000000007</v>
      </c>
      <c r="E1879" t="s">
        <v>600</v>
      </c>
      <c r="F1879" t="s">
        <v>656</v>
      </c>
      <c r="G1879" t="s">
        <v>8353</v>
      </c>
      <c r="H1879" s="123" t="str">
        <f t="shared" si="21"/>
        <v>South Western Overthrust , UT,CBM - Number of Well(s) per Engine</v>
      </c>
      <c r="I1879">
        <v>35.110000000000007</v>
      </c>
    </row>
    <row r="1880" spans="1:9">
      <c r="A1880" t="s">
        <v>186</v>
      </c>
      <c r="B1880" t="s">
        <v>124</v>
      </c>
      <c r="C1880" t="s">
        <v>8354</v>
      </c>
      <c r="D1880">
        <v>35.110000000000007</v>
      </c>
      <c r="E1880" t="s">
        <v>600</v>
      </c>
      <c r="F1880" t="s">
        <v>656</v>
      </c>
      <c r="G1880" t="s">
        <v>8355</v>
      </c>
      <c r="H1880" s="123" t="str">
        <f t="shared" si="21"/>
        <v>South Western Overthrust , UT,Gas - Number of Well(s) per Engine</v>
      </c>
      <c r="I1880">
        <v>35.110000000000007</v>
      </c>
    </row>
    <row r="1881" spans="1:9">
      <c r="A1881" t="s">
        <v>186</v>
      </c>
      <c r="B1881" t="s">
        <v>124</v>
      </c>
      <c r="C1881" t="s">
        <v>8356</v>
      </c>
      <c r="D1881">
        <v>279.33330000000001</v>
      </c>
      <c r="E1881" t="s">
        <v>600</v>
      </c>
      <c r="F1881" t="s">
        <v>0</v>
      </c>
      <c r="G1881" t="s">
        <v>8357</v>
      </c>
      <c r="H1881" s="123" t="str">
        <f t="shared" si="21"/>
        <v>South Western Overthrust , UT,Rich Burn - Rated Horsepower (hp/engine)</v>
      </c>
      <c r="I1881">
        <v>279.33330000000001</v>
      </c>
    </row>
    <row r="1882" spans="1:9">
      <c r="A1882" t="s">
        <v>186</v>
      </c>
      <c r="B1882" t="s">
        <v>124</v>
      </c>
      <c r="C1882" t="s">
        <v>8358</v>
      </c>
      <c r="D1882">
        <v>0.20295640000000001</v>
      </c>
      <c r="E1882" t="s">
        <v>600</v>
      </c>
      <c r="F1882" t="s">
        <v>0</v>
      </c>
      <c r="G1882" t="s">
        <v>8359</v>
      </c>
      <c r="H1882" s="123" t="str">
        <f t="shared" si="21"/>
        <v>South Western Overthrust , UT,Rich Burn - Percent of Engines with Control</v>
      </c>
      <c r="I1882">
        <v>0.20295640000000001</v>
      </c>
    </row>
    <row r="1883" spans="1:9">
      <c r="A1883" t="s">
        <v>186</v>
      </c>
      <c r="B1883" t="s">
        <v>124</v>
      </c>
      <c r="C1883" t="s">
        <v>8360</v>
      </c>
      <c r="D1883">
        <v>0.98360000000000003</v>
      </c>
      <c r="E1883" t="s">
        <v>600</v>
      </c>
      <c r="F1883" t="s">
        <v>0</v>
      </c>
      <c r="G1883" t="s">
        <v>8360</v>
      </c>
      <c r="H1883" s="123" t="str">
        <f t="shared" si="21"/>
        <v>South Western Overthrust , UT,Rich-burn Lateral Compressors Load Factor</v>
      </c>
      <c r="I1883">
        <v>0.98360000000000003</v>
      </c>
    </row>
    <row r="1884" spans="1:9">
      <c r="A1884" t="s">
        <v>135</v>
      </c>
      <c r="B1884" t="s">
        <v>114</v>
      </c>
      <c r="C1884" t="s">
        <v>8342</v>
      </c>
      <c r="D1884">
        <v>1</v>
      </c>
      <c r="E1884" t="s">
        <v>601</v>
      </c>
      <c r="F1884" t="s">
        <v>656</v>
      </c>
      <c r="G1884" t="s">
        <v>8342</v>
      </c>
      <c r="H1884" s="123" t="str">
        <f t="shared" si="21"/>
        <v>Southeastern Alaska Provinces , AK,Fraction of 50-499 HP  Lateral Compressor Engines</v>
      </c>
      <c r="I1884">
        <v>1</v>
      </c>
    </row>
    <row r="1885" spans="1:9">
      <c r="A1885" t="s">
        <v>135</v>
      </c>
      <c r="B1885" t="s">
        <v>114</v>
      </c>
      <c r="C1885" t="s">
        <v>8343</v>
      </c>
      <c r="D1885">
        <v>0.20000000000000004</v>
      </c>
      <c r="E1885" t="s">
        <v>601</v>
      </c>
      <c r="F1885" t="s">
        <v>1</v>
      </c>
      <c r="G1885" t="s">
        <v>1</v>
      </c>
      <c r="H1885" s="123" t="str">
        <f t="shared" si="21"/>
        <v>Southeastern Alaska Provinces , AK,Lean Burn</v>
      </c>
      <c r="I1885">
        <v>0.20000000000000004</v>
      </c>
    </row>
    <row r="1886" spans="1:9">
      <c r="A1886" t="s">
        <v>135</v>
      </c>
      <c r="B1886" t="s">
        <v>114</v>
      </c>
      <c r="C1886" t="s">
        <v>8344</v>
      </c>
      <c r="D1886">
        <v>0.80000000000000016</v>
      </c>
      <c r="E1886" t="s">
        <v>601</v>
      </c>
      <c r="F1886" t="s">
        <v>0</v>
      </c>
      <c r="G1886" t="s">
        <v>0</v>
      </c>
      <c r="H1886" s="123" t="str">
        <f t="shared" si="21"/>
        <v>Southeastern Alaska Provinces , AK,Rich Burn</v>
      </c>
      <c r="I1886">
        <v>0.80000000000000016</v>
      </c>
    </row>
    <row r="1887" spans="1:9">
      <c r="A1887" t="s">
        <v>135</v>
      </c>
      <c r="B1887" t="s">
        <v>114</v>
      </c>
      <c r="C1887" t="s">
        <v>8345</v>
      </c>
      <c r="D1887">
        <v>8760</v>
      </c>
      <c r="E1887" t="s">
        <v>601</v>
      </c>
      <c r="F1887" t="s">
        <v>656</v>
      </c>
      <c r="G1887" t="s">
        <v>2498</v>
      </c>
      <c r="H1887" s="123" t="str">
        <f t="shared" si="21"/>
        <v>Southeastern Alaska Provinces , AK,Hours of Operation (hours/engine)</v>
      </c>
      <c r="I1887">
        <v>8760</v>
      </c>
    </row>
    <row r="1888" spans="1:9">
      <c r="A1888" t="s">
        <v>135</v>
      </c>
      <c r="B1888" t="s">
        <v>114</v>
      </c>
      <c r="C1888" t="s">
        <v>8346</v>
      </c>
      <c r="D1888">
        <v>235.5</v>
      </c>
      <c r="E1888" t="s">
        <v>601</v>
      </c>
      <c r="F1888" t="s">
        <v>1</v>
      </c>
      <c r="G1888" t="s">
        <v>8347</v>
      </c>
      <c r="H1888" s="123" t="str">
        <f t="shared" si="21"/>
        <v>Southeastern Alaska Provinces , AK,Lean Burn - Rated Horsepower (hp/engine)</v>
      </c>
      <c r="I1888">
        <v>235.5</v>
      </c>
    </row>
    <row r="1889" spans="1:9">
      <c r="A1889" t="s">
        <v>135</v>
      </c>
      <c r="B1889" t="s">
        <v>114</v>
      </c>
      <c r="C1889" t="s">
        <v>8348</v>
      </c>
      <c r="D1889">
        <v>0.18236189999999999</v>
      </c>
      <c r="E1889" t="s">
        <v>601</v>
      </c>
      <c r="F1889" t="s">
        <v>1</v>
      </c>
      <c r="G1889" t="s">
        <v>8349</v>
      </c>
      <c r="H1889" s="123" t="str">
        <f t="shared" si="21"/>
        <v>Southeastern Alaska Provinces , AK,Lean Burn - Percent of Engines with Control</v>
      </c>
      <c r="I1889">
        <v>0.18236189999999999</v>
      </c>
    </row>
    <row r="1890" spans="1:9">
      <c r="A1890" t="s">
        <v>135</v>
      </c>
      <c r="B1890" t="s">
        <v>114</v>
      </c>
      <c r="C1890" t="s">
        <v>8350</v>
      </c>
      <c r="D1890">
        <v>0.73699999999999999</v>
      </c>
      <c r="E1890" t="s">
        <v>601</v>
      </c>
      <c r="F1890" t="s">
        <v>1</v>
      </c>
      <c r="G1890" t="s">
        <v>8350</v>
      </c>
      <c r="H1890" s="123" t="str">
        <f t="shared" si="21"/>
        <v>Southeastern Alaska Provinces , AK,Lean-burn Lateral Compressors Load Factor</v>
      </c>
      <c r="I1890">
        <v>0.73699999999999999</v>
      </c>
    </row>
    <row r="1891" spans="1:9">
      <c r="A1891" t="s">
        <v>135</v>
      </c>
      <c r="B1891" t="s">
        <v>114</v>
      </c>
      <c r="C1891" t="s">
        <v>8351</v>
      </c>
      <c r="D1891">
        <v>1</v>
      </c>
      <c r="E1891" t="s">
        <v>601</v>
      </c>
      <c r="F1891" t="s">
        <v>656</v>
      </c>
      <c r="G1891" t="s">
        <v>8351</v>
      </c>
      <c r="H1891" s="123" t="str">
        <f t="shared" si="21"/>
        <v>Southeastern Alaska Provinces , AK,Number of 4-Cycled Lateral Compressors</v>
      </c>
      <c r="I1891">
        <v>1</v>
      </c>
    </row>
    <row r="1892" spans="1:9">
      <c r="A1892" t="s">
        <v>135</v>
      </c>
      <c r="B1892" t="s">
        <v>114</v>
      </c>
      <c r="C1892" t="s">
        <v>8352</v>
      </c>
      <c r="D1892">
        <v>35.11</v>
      </c>
      <c r="E1892" t="s">
        <v>601</v>
      </c>
      <c r="F1892" t="s">
        <v>656</v>
      </c>
      <c r="G1892" t="s">
        <v>8353</v>
      </c>
      <c r="H1892" s="123" t="str">
        <f t="shared" si="21"/>
        <v>Southeastern Alaska Provinces , AK,CBM - Number of Well(s) per Engine</v>
      </c>
      <c r="I1892">
        <v>35.11</v>
      </c>
    </row>
    <row r="1893" spans="1:9">
      <c r="A1893" t="s">
        <v>135</v>
      </c>
      <c r="B1893" t="s">
        <v>114</v>
      </c>
      <c r="C1893" t="s">
        <v>8354</v>
      </c>
      <c r="D1893">
        <v>35.11</v>
      </c>
      <c r="E1893" t="s">
        <v>601</v>
      </c>
      <c r="F1893" t="s">
        <v>656</v>
      </c>
      <c r="G1893" t="s">
        <v>8355</v>
      </c>
      <c r="H1893" s="123" t="str">
        <f t="shared" si="21"/>
        <v>Southeastern Alaska Provinces , AK,Gas - Number of Well(s) per Engine</v>
      </c>
      <c r="I1893">
        <v>35.11</v>
      </c>
    </row>
    <row r="1894" spans="1:9">
      <c r="A1894" t="s">
        <v>135</v>
      </c>
      <c r="B1894" t="s">
        <v>114</v>
      </c>
      <c r="C1894" t="s">
        <v>8356</v>
      </c>
      <c r="D1894">
        <v>279.33330000000001</v>
      </c>
      <c r="E1894" t="s">
        <v>601</v>
      </c>
      <c r="F1894" t="s">
        <v>0</v>
      </c>
      <c r="G1894" t="s">
        <v>8357</v>
      </c>
      <c r="H1894" s="123" t="str">
        <f t="shared" si="21"/>
        <v>Southeastern Alaska Provinces , AK,Rich Burn - Rated Horsepower (hp/engine)</v>
      </c>
      <c r="I1894">
        <v>279.33330000000001</v>
      </c>
    </row>
    <row r="1895" spans="1:9">
      <c r="A1895" t="s">
        <v>135</v>
      </c>
      <c r="B1895" t="s">
        <v>114</v>
      </c>
      <c r="C1895" t="s">
        <v>8358</v>
      </c>
      <c r="D1895">
        <v>0.20295640000000001</v>
      </c>
      <c r="E1895" t="s">
        <v>601</v>
      </c>
      <c r="F1895" t="s">
        <v>0</v>
      </c>
      <c r="G1895" t="s">
        <v>8359</v>
      </c>
      <c r="H1895" s="123" t="str">
        <f t="shared" si="21"/>
        <v>Southeastern Alaska Provinces , AK,Rich Burn - Percent of Engines with Control</v>
      </c>
      <c r="I1895">
        <v>0.20295640000000001</v>
      </c>
    </row>
    <row r="1896" spans="1:9">
      <c r="A1896" t="s">
        <v>135</v>
      </c>
      <c r="B1896" t="s">
        <v>114</v>
      </c>
      <c r="C1896" t="s">
        <v>8360</v>
      </c>
      <c r="D1896">
        <v>0.98360000000000003</v>
      </c>
      <c r="E1896" t="s">
        <v>601</v>
      </c>
      <c r="F1896" t="s">
        <v>0</v>
      </c>
      <c r="G1896" t="s">
        <v>8360</v>
      </c>
      <c r="H1896" s="123" t="str">
        <f t="shared" si="21"/>
        <v>Southeastern Alaska Provinces , AK,Rich-burn Lateral Compressors Load Factor</v>
      </c>
      <c r="I1896">
        <v>0.98360000000000003</v>
      </c>
    </row>
    <row r="1897" spans="1:9">
      <c r="A1897" t="s">
        <v>155</v>
      </c>
      <c r="B1897" t="s">
        <v>116</v>
      </c>
      <c r="C1897" t="s">
        <v>8342</v>
      </c>
      <c r="D1897">
        <v>1</v>
      </c>
      <c r="E1897" t="s">
        <v>602</v>
      </c>
      <c r="F1897" t="s">
        <v>656</v>
      </c>
      <c r="G1897" t="s">
        <v>8342</v>
      </c>
      <c r="H1897" s="123" t="str">
        <f t="shared" si="21"/>
        <v>Southern Oregon Basin , CA,Fraction of 50-499 HP  Lateral Compressor Engines</v>
      </c>
      <c r="I1897">
        <v>1</v>
      </c>
    </row>
    <row r="1898" spans="1:9">
      <c r="A1898" t="s">
        <v>155</v>
      </c>
      <c r="B1898" t="s">
        <v>116</v>
      </c>
      <c r="C1898" t="s">
        <v>8343</v>
      </c>
      <c r="D1898">
        <v>0.2</v>
      </c>
      <c r="E1898" t="s">
        <v>602</v>
      </c>
      <c r="F1898" t="s">
        <v>1</v>
      </c>
      <c r="G1898" t="s">
        <v>1</v>
      </c>
      <c r="H1898" s="123" t="str">
        <f t="shared" si="21"/>
        <v>Southern Oregon Basin , CA,Lean Burn</v>
      </c>
      <c r="I1898">
        <v>0.2</v>
      </c>
    </row>
    <row r="1899" spans="1:9">
      <c r="A1899" t="s">
        <v>155</v>
      </c>
      <c r="B1899" t="s">
        <v>116</v>
      </c>
      <c r="C1899" t="s">
        <v>8344</v>
      </c>
      <c r="D1899">
        <v>0.8</v>
      </c>
      <c r="E1899" t="s">
        <v>602</v>
      </c>
      <c r="F1899" t="s">
        <v>0</v>
      </c>
      <c r="G1899" t="s">
        <v>0</v>
      </c>
      <c r="H1899" s="123" t="str">
        <f t="shared" si="21"/>
        <v>Southern Oregon Basin , CA,Rich Burn</v>
      </c>
      <c r="I1899">
        <v>0.8</v>
      </c>
    </row>
    <row r="1900" spans="1:9">
      <c r="A1900" t="s">
        <v>155</v>
      </c>
      <c r="B1900" t="s">
        <v>116</v>
      </c>
      <c r="C1900" t="s">
        <v>8345</v>
      </c>
      <c r="D1900">
        <v>8760</v>
      </c>
      <c r="E1900" t="s">
        <v>602</v>
      </c>
      <c r="F1900" t="s">
        <v>656</v>
      </c>
      <c r="G1900" t="s">
        <v>2498</v>
      </c>
      <c r="H1900" s="123" t="str">
        <f t="shared" si="21"/>
        <v>Southern Oregon Basin , CA,Hours of Operation (hours/engine)</v>
      </c>
      <c r="I1900">
        <v>8760</v>
      </c>
    </row>
    <row r="1901" spans="1:9">
      <c r="A1901" t="s">
        <v>155</v>
      </c>
      <c r="B1901" t="s">
        <v>116</v>
      </c>
      <c r="C1901" t="s">
        <v>8346</v>
      </c>
      <c r="D1901">
        <v>235.5</v>
      </c>
      <c r="E1901" t="s">
        <v>602</v>
      </c>
      <c r="F1901" t="s">
        <v>1</v>
      </c>
      <c r="G1901" t="s">
        <v>8347</v>
      </c>
      <c r="H1901" s="123" t="str">
        <f t="shared" si="21"/>
        <v>Southern Oregon Basin , CA,Lean Burn - Rated Horsepower (hp/engine)</v>
      </c>
      <c r="I1901">
        <v>235.5</v>
      </c>
    </row>
    <row r="1902" spans="1:9">
      <c r="A1902" t="s">
        <v>155</v>
      </c>
      <c r="B1902" t="s">
        <v>116</v>
      </c>
      <c r="C1902" t="s">
        <v>8348</v>
      </c>
      <c r="D1902">
        <v>0.18236189999999999</v>
      </c>
      <c r="E1902" t="s">
        <v>602</v>
      </c>
      <c r="F1902" t="s">
        <v>1</v>
      </c>
      <c r="G1902" t="s">
        <v>8349</v>
      </c>
      <c r="H1902" s="123" t="str">
        <f t="shared" si="21"/>
        <v>Southern Oregon Basin , CA,Lean Burn - Percent of Engines with Control</v>
      </c>
      <c r="I1902">
        <v>0.18236189999999999</v>
      </c>
    </row>
    <row r="1903" spans="1:9">
      <c r="A1903" t="s">
        <v>155</v>
      </c>
      <c r="B1903" t="s">
        <v>116</v>
      </c>
      <c r="C1903" t="s">
        <v>8350</v>
      </c>
      <c r="D1903">
        <v>0.73699999999999999</v>
      </c>
      <c r="E1903" t="s">
        <v>602</v>
      </c>
      <c r="F1903" t="s">
        <v>1</v>
      </c>
      <c r="G1903" t="s">
        <v>8350</v>
      </c>
      <c r="H1903" s="123" t="str">
        <f t="shared" si="21"/>
        <v>Southern Oregon Basin , CA,Lean-burn Lateral Compressors Load Factor</v>
      </c>
      <c r="I1903">
        <v>0.73699999999999999</v>
      </c>
    </row>
    <row r="1904" spans="1:9">
      <c r="A1904" t="s">
        <v>155</v>
      </c>
      <c r="B1904" t="s">
        <v>116</v>
      </c>
      <c r="C1904" t="s">
        <v>8351</v>
      </c>
      <c r="D1904">
        <v>1</v>
      </c>
      <c r="E1904" t="s">
        <v>602</v>
      </c>
      <c r="F1904" t="s">
        <v>656</v>
      </c>
      <c r="G1904" t="s">
        <v>8351</v>
      </c>
      <c r="H1904" s="123" t="str">
        <f t="shared" si="21"/>
        <v>Southern Oregon Basin , CA,Number of 4-Cycled Lateral Compressors</v>
      </c>
      <c r="I1904">
        <v>1</v>
      </c>
    </row>
    <row r="1905" spans="1:9">
      <c r="A1905" t="s">
        <v>155</v>
      </c>
      <c r="B1905" t="s">
        <v>116</v>
      </c>
      <c r="C1905" t="s">
        <v>8352</v>
      </c>
      <c r="D1905">
        <v>35.11</v>
      </c>
      <c r="E1905" t="s">
        <v>602</v>
      </c>
      <c r="F1905" t="s">
        <v>656</v>
      </c>
      <c r="G1905" t="s">
        <v>8353</v>
      </c>
      <c r="H1905" s="123" t="str">
        <f t="shared" si="21"/>
        <v>Southern Oregon Basin , CA,CBM - Number of Well(s) per Engine</v>
      </c>
      <c r="I1905">
        <v>35.11</v>
      </c>
    </row>
    <row r="1906" spans="1:9">
      <c r="A1906" t="s">
        <v>155</v>
      </c>
      <c r="B1906" t="s">
        <v>116</v>
      </c>
      <c r="C1906" t="s">
        <v>8354</v>
      </c>
      <c r="D1906">
        <v>35.11</v>
      </c>
      <c r="E1906" t="s">
        <v>602</v>
      </c>
      <c r="F1906" t="s">
        <v>656</v>
      </c>
      <c r="G1906" t="s">
        <v>8355</v>
      </c>
      <c r="H1906" s="123" t="str">
        <f t="shared" si="21"/>
        <v>Southern Oregon Basin , CA,Gas - Number of Well(s) per Engine</v>
      </c>
      <c r="I1906">
        <v>35.11</v>
      </c>
    </row>
    <row r="1907" spans="1:9">
      <c r="A1907" t="s">
        <v>155</v>
      </c>
      <c r="B1907" t="s">
        <v>116</v>
      </c>
      <c r="C1907" t="s">
        <v>8356</v>
      </c>
      <c r="D1907">
        <v>279.33330000000001</v>
      </c>
      <c r="E1907" t="s">
        <v>602</v>
      </c>
      <c r="F1907" t="s">
        <v>0</v>
      </c>
      <c r="G1907" t="s">
        <v>8357</v>
      </c>
      <c r="H1907" s="123" t="str">
        <f t="shared" si="21"/>
        <v>Southern Oregon Basin , CA,Rich Burn - Rated Horsepower (hp/engine)</v>
      </c>
      <c r="I1907">
        <v>279.33330000000001</v>
      </c>
    </row>
    <row r="1908" spans="1:9">
      <c r="A1908" t="s">
        <v>155</v>
      </c>
      <c r="B1908" t="s">
        <v>116</v>
      </c>
      <c r="C1908" t="s">
        <v>8358</v>
      </c>
      <c r="D1908">
        <v>0.20295640000000001</v>
      </c>
      <c r="E1908" t="s">
        <v>602</v>
      </c>
      <c r="F1908" t="s">
        <v>0</v>
      </c>
      <c r="G1908" t="s">
        <v>8359</v>
      </c>
      <c r="H1908" s="123" t="str">
        <f t="shared" si="21"/>
        <v>Southern Oregon Basin , CA,Rich Burn - Percent of Engines with Control</v>
      </c>
      <c r="I1908">
        <v>0.20295640000000001</v>
      </c>
    </row>
    <row r="1909" spans="1:9">
      <c r="A1909" t="s">
        <v>155</v>
      </c>
      <c r="B1909" t="s">
        <v>116</v>
      </c>
      <c r="C1909" t="s">
        <v>8360</v>
      </c>
      <c r="D1909">
        <v>0.98360000000000003</v>
      </c>
      <c r="E1909" t="s">
        <v>602</v>
      </c>
      <c r="F1909" t="s">
        <v>0</v>
      </c>
      <c r="G1909" t="s">
        <v>8360</v>
      </c>
      <c r="H1909" s="123" t="str">
        <f t="shared" si="21"/>
        <v>Southern Oregon Basin , CA,Rich-burn Lateral Compressors Load Factor</v>
      </c>
      <c r="I1909">
        <v>0.98360000000000003</v>
      </c>
    </row>
    <row r="1910" spans="1:9">
      <c r="A1910" t="s">
        <v>155</v>
      </c>
      <c r="B1910" t="s">
        <v>121</v>
      </c>
      <c r="C1910" t="s">
        <v>8342</v>
      </c>
      <c r="D1910">
        <v>1</v>
      </c>
      <c r="E1910" t="s">
        <v>603</v>
      </c>
      <c r="F1910" t="s">
        <v>656</v>
      </c>
      <c r="G1910" t="s">
        <v>8342</v>
      </c>
      <c r="H1910" s="123" t="str">
        <f t="shared" si="21"/>
        <v>Southern Oregon Basin , NV,Fraction of 50-499 HP  Lateral Compressor Engines</v>
      </c>
      <c r="I1910">
        <v>1</v>
      </c>
    </row>
    <row r="1911" spans="1:9">
      <c r="A1911" t="s">
        <v>155</v>
      </c>
      <c r="B1911" t="s">
        <v>121</v>
      </c>
      <c r="C1911" t="s">
        <v>8343</v>
      </c>
      <c r="D1911">
        <v>0.2</v>
      </c>
      <c r="E1911" t="s">
        <v>603</v>
      </c>
      <c r="F1911" t="s">
        <v>1</v>
      </c>
      <c r="G1911" t="s">
        <v>1</v>
      </c>
      <c r="H1911" s="123" t="str">
        <f t="shared" si="21"/>
        <v>Southern Oregon Basin , NV,Lean Burn</v>
      </c>
      <c r="I1911">
        <v>0.2</v>
      </c>
    </row>
    <row r="1912" spans="1:9">
      <c r="A1912" t="s">
        <v>155</v>
      </c>
      <c r="B1912" t="s">
        <v>121</v>
      </c>
      <c r="C1912" t="s">
        <v>8344</v>
      </c>
      <c r="D1912">
        <v>0.8</v>
      </c>
      <c r="E1912" t="s">
        <v>603</v>
      </c>
      <c r="F1912" t="s">
        <v>0</v>
      </c>
      <c r="G1912" t="s">
        <v>0</v>
      </c>
      <c r="H1912" s="123" t="str">
        <f t="shared" si="21"/>
        <v>Southern Oregon Basin , NV,Rich Burn</v>
      </c>
      <c r="I1912">
        <v>0.8</v>
      </c>
    </row>
    <row r="1913" spans="1:9">
      <c r="A1913" t="s">
        <v>155</v>
      </c>
      <c r="B1913" t="s">
        <v>121</v>
      </c>
      <c r="C1913" t="s">
        <v>8345</v>
      </c>
      <c r="D1913">
        <v>7248</v>
      </c>
      <c r="E1913" t="s">
        <v>603</v>
      </c>
      <c r="F1913" t="s">
        <v>656</v>
      </c>
      <c r="G1913" t="s">
        <v>2498</v>
      </c>
      <c r="H1913" s="123" t="str">
        <f t="shared" si="21"/>
        <v>Southern Oregon Basin , NV,Hours of Operation (hours/engine)</v>
      </c>
      <c r="I1913">
        <v>7248</v>
      </c>
    </row>
    <row r="1914" spans="1:9">
      <c r="A1914" t="s">
        <v>155</v>
      </c>
      <c r="B1914" t="s">
        <v>121</v>
      </c>
      <c r="C1914" t="s">
        <v>8346</v>
      </c>
      <c r="D1914">
        <v>235.5</v>
      </c>
      <c r="E1914" t="s">
        <v>603</v>
      </c>
      <c r="F1914" t="s">
        <v>1</v>
      </c>
      <c r="G1914" t="s">
        <v>8347</v>
      </c>
      <c r="H1914" s="123" t="str">
        <f t="shared" si="21"/>
        <v>Southern Oregon Basin , NV,Lean Burn - Rated Horsepower (hp/engine)</v>
      </c>
      <c r="I1914">
        <v>235.5</v>
      </c>
    </row>
    <row r="1915" spans="1:9">
      <c r="A1915" t="s">
        <v>155</v>
      </c>
      <c r="B1915" t="s">
        <v>121</v>
      </c>
      <c r="C1915" t="s">
        <v>8348</v>
      </c>
      <c r="D1915">
        <v>0.18236189999999999</v>
      </c>
      <c r="E1915" t="s">
        <v>603</v>
      </c>
      <c r="F1915" t="s">
        <v>1</v>
      </c>
      <c r="G1915" t="s">
        <v>8349</v>
      </c>
      <c r="H1915" s="123" t="str">
        <f t="shared" si="21"/>
        <v>Southern Oregon Basin , NV,Lean Burn - Percent of Engines with Control</v>
      </c>
      <c r="I1915">
        <v>0.18236189999999999</v>
      </c>
    </row>
    <row r="1916" spans="1:9">
      <c r="A1916" t="s">
        <v>155</v>
      </c>
      <c r="B1916" t="s">
        <v>121</v>
      </c>
      <c r="C1916" t="s">
        <v>8350</v>
      </c>
      <c r="D1916">
        <v>0.73699999999999999</v>
      </c>
      <c r="E1916" t="s">
        <v>603</v>
      </c>
      <c r="F1916" t="s">
        <v>1</v>
      </c>
      <c r="G1916" t="s">
        <v>8350</v>
      </c>
      <c r="H1916" s="123" t="str">
        <f t="shared" si="21"/>
        <v>Southern Oregon Basin , NV,Lean-burn Lateral Compressors Load Factor</v>
      </c>
      <c r="I1916">
        <v>0.73699999999999999</v>
      </c>
    </row>
    <row r="1917" spans="1:9">
      <c r="A1917" t="s">
        <v>155</v>
      </c>
      <c r="B1917" t="s">
        <v>121</v>
      </c>
      <c r="C1917" t="s">
        <v>8351</v>
      </c>
      <c r="D1917">
        <v>1</v>
      </c>
      <c r="E1917" t="s">
        <v>603</v>
      </c>
      <c r="F1917" t="s">
        <v>656</v>
      </c>
      <c r="G1917" t="s">
        <v>8351</v>
      </c>
      <c r="H1917" s="123" t="str">
        <f t="shared" si="21"/>
        <v>Southern Oregon Basin , NV,Number of 4-Cycled Lateral Compressors</v>
      </c>
      <c r="I1917">
        <v>1</v>
      </c>
    </row>
    <row r="1918" spans="1:9">
      <c r="A1918" t="s">
        <v>155</v>
      </c>
      <c r="B1918" t="s">
        <v>121</v>
      </c>
      <c r="C1918" t="s">
        <v>8352</v>
      </c>
      <c r="D1918">
        <v>0</v>
      </c>
      <c r="E1918" t="s">
        <v>603</v>
      </c>
      <c r="F1918" t="s">
        <v>656</v>
      </c>
      <c r="G1918" t="s">
        <v>8353</v>
      </c>
      <c r="H1918" s="123" t="str">
        <f t="shared" si="21"/>
        <v>Southern Oregon Basin , NV,CBM - Number of Well(s) per Engine</v>
      </c>
      <c r="I1918">
        <v>0</v>
      </c>
    </row>
    <row r="1919" spans="1:9">
      <c r="A1919" t="s">
        <v>155</v>
      </c>
      <c r="B1919" t="s">
        <v>121</v>
      </c>
      <c r="C1919" t="s">
        <v>8354</v>
      </c>
      <c r="D1919">
        <v>0</v>
      </c>
      <c r="E1919" t="s">
        <v>603</v>
      </c>
      <c r="F1919" t="s">
        <v>656</v>
      </c>
      <c r="G1919" t="s">
        <v>8355</v>
      </c>
      <c r="H1919" s="123" t="str">
        <f t="shared" si="21"/>
        <v>Southern Oregon Basin , NV,Gas - Number of Well(s) per Engine</v>
      </c>
      <c r="I1919">
        <v>0</v>
      </c>
    </row>
    <row r="1920" spans="1:9">
      <c r="A1920" t="s">
        <v>155</v>
      </c>
      <c r="B1920" t="s">
        <v>121</v>
      </c>
      <c r="C1920" t="s">
        <v>8356</v>
      </c>
      <c r="D1920">
        <v>279.33330000000001</v>
      </c>
      <c r="E1920" t="s">
        <v>603</v>
      </c>
      <c r="F1920" t="s">
        <v>0</v>
      </c>
      <c r="G1920" t="s">
        <v>8357</v>
      </c>
      <c r="H1920" s="123" t="str">
        <f t="shared" si="21"/>
        <v>Southern Oregon Basin , NV,Rich Burn - Rated Horsepower (hp/engine)</v>
      </c>
      <c r="I1920">
        <v>279.33330000000001</v>
      </c>
    </row>
    <row r="1921" spans="1:9">
      <c r="A1921" t="s">
        <v>155</v>
      </c>
      <c r="B1921" t="s">
        <v>121</v>
      </c>
      <c r="C1921" t="s">
        <v>8358</v>
      </c>
      <c r="D1921">
        <v>0.20295640000000001</v>
      </c>
      <c r="E1921" t="s">
        <v>603</v>
      </c>
      <c r="F1921" t="s">
        <v>0</v>
      </c>
      <c r="G1921" t="s">
        <v>8359</v>
      </c>
      <c r="H1921" s="123" t="str">
        <f t="shared" si="21"/>
        <v>Southern Oregon Basin , NV,Rich Burn - Percent of Engines with Control</v>
      </c>
      <c r="I1921">
        <v>0.20295640000000001</v>
      </c>
    </row>
    <row r="1922" spans="1:9">
      <c r="A1922" t="s">
        <v>155</v>
      </c>
      <c r="B1922" t="s">
        <v>121</v>
      </c>
      <c r="C1922" t="s">
        <v>8360</v>
      </c>
      <c r="D1922">
        <v>0.98360000000000003</v>
      </c>
      <c r="E1922" t="s">
        <v>603</v>
      </c>
      <c r="F1922" t="s">
        <v>0</v>
      </c>
      <c r="G1922" t="s">
        <v>8360</v>
      </c>
      <c r="H1922" s="123" t="str">
        <f t="shared" si="21"/>
        <v>Southern Oregon Basin , NV,Rich-burn Lateral Compressors Load Factor</v>
      </c>
      <c r="I1922">
        <v>0.98360000000000003</v>
      </c>
    </row>
    <row r="1923" spans="1:9">
      <c r="A1923" t="s">
        <v>155</v>
      </c>
      <c r="B1923" t="s">
        <v>122</v>
      </c>
      <c r="C1923" t="s">
        <v>8342</v>
      </c>
      <c r="D1923">
        <v>1</v>
      </c>
      <c r="E1923" t="s">
        <v>604</v>
      </c>
      <c r="F1923" t="s">
        <v>656</v>
      </c>
      <c r="G1923" t="s">
        <v>8342</v>
      </c>
      <c r="H1923" s="123" t="str">
        <f t="shared" si="21"/>
        <v>Southern Oregon Basin , OR,Fraction of 50-499 HP  Lateral Compressor Engines</v>
      </c>
      <c r="I1923">
        <v>1</v>
      </c>
    </row>
    <row r="1924" spans="1:9">
      <c r="A1924" t="s">
        <v>155</v>
      </c>
      <c r="B1924" t="s">
        <v>122</v>
      </c>
      <c r="C1924" t="s">
        <v>8343</v>
      </c>
      <c r="D1924">
        <v>0.2</v>
      </c>
      <c r="E1924" t="s">
        <v>604</v>
      </c>
      <c r="F1924" t="s">
        <v>1</v>
      </c>
      <c r="G1924" t="s">
        <v>1</v>
      </c>
      <c r="H1924" s="123" t="str">
        <f t="shared" si="21"/>
        <v>Southern Oregon Basin , OR,Lean Burn</v>
      </c>
      <c r="I1924">
        <v>0.2</v>
      </c>
    </row>
    <row r="1925" spans="1:9">
      <c r="A1925" t="s">
        <v>155</v>
      </c>
      <c r="B1925" t="s">
        <v>122</v>
      </c>
      <c r="C1925" t="s">
        <v>8344</v>
      </c>
      <c r="D1925">
        <v>0.8</v>
      </c>
      <c r="E1925" t="s">
        <v>604</v>
      </c>
      <c r="F1925" t="s">
        <v>0</v>
      </c>
      <c r="G1925" t="s">
        <v>0</v>
      </c>
      <c r="H1925" s="123" t="str">
        <f t="shared" si="21"/>
        <v>Southern Oregon Basin , OR,Rich Burn</v>
      </c>
      <c r="I1925">
        <v>0.8</v>
      </c>
    </row>
    <row r="1926" spans="1:9">
      <c r="A1926" t="s">
        <v>155</v>
      </c>
      <c r="B1926" t="s">
        <v>122</v>
      </c>
      <c r="C1926" t="s">
        <v>8345</v>
      </c>
      <c r="D1926">
        <v>8760</v>
      </c>
      <c r="E1926" t="s">
        <v>604</v>
      </c>
      <c r="F1926" t="s">
        <v>656</v>
      </c>
      <c r="G1926" t="s">
        <v>2498</v>
      </c>
      <c r="H1926" s="123" t="str">
        <f t="shared" si="21"/>
        <v>Southern Oregon Basin , OR,Hours of Operation (hours/engine)</v>
      </c>
      <c r="I1926">
        <v>8760</v>
      </c>
    </row>
    <row r="1927" spans="1:9">
      <c r="A1927" t="s">
        <v>155</v>
      </c>
      <c r="B1927" t="s">
        <v>122</v>
      </c>
      <c r="C1927" t="s">
        <v>8346</v>
      </c>
      <c r="D1927">
        <v>235.5</v>
      </c>
      <c r="E1927" t="s">
        <v>604</v>
      </c>
      <c r="F1927" t="s">
        <v>1</v>
      </c>
      <c r="G1927" t="s">
        <v>8347</v>
      </c>
      <c r="H1927" s="123" t="str">
        <f t="shared" si="21"/>
        <v>Southern Oregon Basin , OR,Lean Burn - Rated Horsepower (hp/engine)</v>
      </c>
      <c r="I1927">
        <v>235.5</v>
      </c>
    </row>
    <row r="1928" spans="1:9">
      <c r="A1928" t="s">
        <v>155</v>
      </c>
      <c r="B1928" t="s">
        <v>122</v>
      </c>
      <c r="C1928" t="s">
        <v>8348</v>
      </c>
      <c r="D1928">
        <v>0.18236189999999999</v>
      </c>
      <c r="E1928" t="s">
        <v>604</v>
      </c>
      <c r="F1928" t="s">
        <v>1</v>
      </c>
      <c r="G1928" t="s">
        <v>8349</v>
      </c>
      <c r="H1928" s="123" t="str">
        <f t="shared" si="21"/>
        <v>Southern Oregon Basin , OR,Lean Burn - Percent of Engines with Control</v>
      </c>
      <c r="I1928">
        <v>0.18236189999999999</v>
      </c>
    </row>
    <row r="1929" spans="1:9">
      <c r="A1929" t="s">
        <v>155</v>
      </c>
      <c r="B1929" t="s">
        <v>122</v>
      </c>
      <c r="C1929" t="s">
        <v>8350</v>
      </c>
      <c r="D1929">
        <v>0.73699999999999999</v>
      </c>
      <c r="E1929" t="s">
        <v>604</v>
      </c>
      <c r="F1929" t="s">
        <v>1</v>
      </c>
      <c r="G1929" t="s">
        <v>8350</v>
      </c>
      <c r="H1929" s="123" t="str">
        <f t="shared" si="21"/>
        <v>Southern Oregon Basin , OR,Lean-burn Lateral Compressors Load Factor</v>
      </c>
      <c r="I1929">
        <v>0.73699999999999999</v>
      </c>
    </row>
    <row r="1930" spans="1:9">
      <c r="A1930" t="s">
        <v>155</v>
      </c>
      <c r="B1930" t="s">
        <v>122</v>
      </c>
      <c r="C1930" t="s">
        <v>8351</v>
      </c>
      <c r="D1930">
        <v>1</v>
      </c>
      <c r="E1930" t="s">
        <v>604</v>
      </c>
      <c r="F1930" t="s">
        <v>656</v>
      </c>
      <c r="G1930" t="s">
        <v>8351</v>
      </c>
      <c r="H1930" s="123" t="str">
        <f t="shared" si="21"/>
        <v>Southern Oregon Basin , OR,Number of 4-Cycled Lateral Compressors</v>
      </c>
      <c r="I1930">
        <v>1</v>
      </c>
    </row>
    <row r="1931" spans="1:9">
      <c r="A1931" t="s">
        <v>155</v>
      </c>
      <c r="B1931" t="s">
        <v>122</v>
      </c>
      <c r="C1931" t="s">
        <v>8352</v>
      </c>
      <c r="D1931">
        <v>35.11</v>
      </c>
      <c r="E1931" t="s">
        <v>604</v>
      </c>
      <c r="F1931" t="s">
        <v>656</v>
      </c>
      <c r="G1931" t="s">
        <v>8353</v>
      </c>
      <c r="H1931" s="123" t="str">
        <f t="shared" si="21"/>
        <v>Southern Oregon Basin , OR,CBM - Number of Well(s) per Engine</v>
      </c>
      <c r="I1931">
        <v>35.11</v>
      </c>
    </row>
    <row r="1932" spans="1:9">
      <c r="A1932" t="s">
        <v>155</v>
      </c>
      <c r="B1932" t="s">
        <v>122</v>
      </c>
      <c r="C1932" t="s">
        <v>8354</v>
      </c>
      <c r="D1932">
        <v>35.11</v>
      </c>
      <c r="E1932" t="s">
        <v>604</v>
      </c>
      <c r="F1932" t="s">
        <v>656</v>
      </c>
      <c r="G1932" t="s">
        <v>8355</v>
      </c>
      <c r="H1932" s="123" t="str">
        <f t="shared" si="21"/>
        <v>Southern Oregon Basin , OR,Gas - Number of Well(s) per Engine</v>
      </c>
      <c r="I1932">
        <v>35.11</v>
      </c>
    </row>
    <row r="1933" spans="1:9">
      <c r="A1933" t="s">
        <v>155</v>
      </c>
      <c r="B1933" t="s">
        <v>122</v>
      </c>
      <c r="C1933" t="s">
        <v>8356</v>
      </c>
      <c r="D1933">
        <v>279.33330000000001</v>
      </c>
      <c r="E1933" t="s">
        <v>604</v>
      </c>
      <c r="F1933" t="s">
        <v>0</v>
      </c>
      <c r="G1933" t="s">
        <v>8357</v>
      </c>
      <c r="H1933" s="123" t="str">
        <f t="shared" si="21"/>
        <v>Southern Oregon Basin , OR,Rich Burn - Rated Horsepower (hp/engine)</v>
      </c>
      <c r="I1933">
        <v>279.33330000000001</v>
      </c>
    </row>
    <row r="1934" spans="1:9">
      <c r="A1934" t="s">
        <v>155</v>
      </c>
      <c r="B1934" t="s">
        <v>122</v>
      </c>
      <c r="C1934" t="s">
        <v>8358</v>
      </c>
      <c r="D1934">
        <v>0.20295640000000001</v>
      </c>
      <c r="E1934" t="s">
        <v>604</v>
      </c>
      <c r="F1934" t="s">
        <v>0</v>
      </c>
      <c r="G1934" t="s">
        <v>8359</v>
      </c>
      <c r="H1934" s="123" t="str">
        <f t="shared" si="21"/>
        <v>Southern Oregon Basin , OR,Rich Burn - Percent of Engines with Control</v>
      </c>
      <c r="I1934">
        <v>0.20295640000000001</v>
      </c>
    </row>
    <row r="1935" spans="1:9">
      <c r="A1935" t="s">
        <v>155</v>
      </c>
      <c r="B1935" t="s">
        <v>122</v>
      </c>
      <c r="C1935" t="s">
        <v>8360</v>
      </c>
      <c r="D1935">
        <v>0.98360000000000003</v>
      </c>
      <c r="E1935" t="s">
        <v>604</v>
      </c>
      <c r="F1935" t="s">
        <v>0</v>
      </c>
      <c r="G1935" t="s">
        <v>8360</v>
      </c>
      <c r="H1935" s="123" t="str">
        <f t="shared" si="21"/>
        <v>Southern Oregon Basin , OR,Rich-burn Lateral Compressors Load Factor</v>
      </c>
      <c r="I1935">
        <v>0.98360000000000003</v>
      </c>
    </row>
    <row r="1936" spans="1:9">
      <c r="A1936" t="s">
        <v>641</v>
      </c>
      <c r="B1936" t="s">
        <v>118</v>
      </c>
      <c r="C1936" t="s">
        <v>8342</v>
      </c>
      <c r="D1936">
        <v>1</v>
      </c>
      <c r="E1936" t="s">
        <v>606</v>
      </c>
      <c r="F1936" t="s">
        <v>656</v>
      </c>
      <c r="G1936" t="s">
        <v>8342</v>
      </c>
      <c r="H1936" s="123" t="str">
        <f t="shared" si="21"/>
        <v>Sweetgrass Arch , MT,Fraction of 50-499 HP  Lateral Compressor Engines</v>
      </c>
      <c r="I1936">
        <v>1</v>
      </c>
    </row>
    <row r="1937" spans="1:9">
      <c r="A1937" t="s">
        <v>641</v>
      </c>
      <c r="B1937" t="s">
        <v>118</v>
      </c>
      <c r="C1937" t="s">
        <v>8343</v>
      </c>
      <c r="D1937">
        <v>0.71406979999999998</v>
      </c>
      <c r="E1937" t="s">
        <v>606</v>
      </c>
      <c r="F1937" t="s">
        <v>1</v>
      </c>
      <c r="G1937" t="s">
        <v>1</v>
      </c>
      <c r="H1937" s="123" t="str">
        <f t="shared" si="21"/>
        <v>Sweetgrass Arch , MT,Lean Burn</v>
      </c>
      <c r="I1937">
        <v>0.71406979999999998</v>
      </c>
    </row>
    <row r="1938" spans="1:9">
      <c r="A1938" t="s">
        <v>641</v>
      </c>
      <c r="B1938" t="s">
        <v>118</v>
      </c>
      <c r="C1938" t="s">
        <v>8344</v>
      </c>
      <c r="D1938">
        <v>0.28593020000000008</v>
      </c>
      <c r="E1938" t="s">
        <v>606</v>
      </c>
      <c r="F1938" t="s">
        <v>0</v>
      </c>
      <c r="G1938" t="s">
        <v>0</v>
      </c>
      <c r="H1938" s="123" t="str">
        <f t="shared" si="21"/>
        <v>Sweetgrass Arch , MT,Rich Burn</v>
      </c>
      <c r="I1938">
        <v>0.28593020000000008</v>
      </c>
    </row>
    <row r="1939" spans="1:9">
      <c r="A1939" t="s">
        <v>641</v>
      </c>
      <c r="B1939" t="s">
        <v>118</v>
      </c>
      <c r="C1939" t="s">
        <v>8345</v>
      </c>
      <c r="D1939">
        <v>8508.7039999999997</v>
      </c>
      <c r="E1939" t="s">
        <v>606</v>
      </c>
      <c r="F1939" t="s">
        <v>656</v>
      </c>
      <c r="G1939" t="s">
        <v>2498</v>
      </c>
      <c r="H1939" s="123" t="str">
        <f t="shared" si="21"/>
        <v>Sweetgrass Arch , MT,Hours of Operation (hours/engine)</v>
      </c>
      <c r="I1939">
        <v>8508.7039999999997</v>
      </c>
    </row>
    <row r="1940" spans="1:9">
      <c r="A1940" t="s">
        <v>641</v>
      </c>
      <c r="B1940" t="s">
        <v>118</v>
      </c>
      <c r="C1940" t="s">
        <v>8346</v>
      </c>
      <c r="D1940">
        <v>638.63530000000003</v>
      </c>
      <c r="E1940" t="s">
        <v>606</v>
      </c>
      <c r="F1940" t="s">
        <v>1</v>
      </c>
      <c r="G1940" t="s">
        <v>8347</v>
      </c>
      <c r="H1940" s="123" t="str">
        <f t="shared" si="21"/>
        <v>Sweetgrass Arch , MT,Lean Burn - Rated Horsepower (hp/engine)</v>
      </c>
      <c r="I1940">
        <v>638.63530000000003</v>
      </c>
    </row>
    <row r="1941" spans="1:9">
      <c r="A1941" t="s">
        <v>641</v>
      </c>
      <c r="B1941" t="s">
        <v>118</v>
      </c>
      <c r="C1941" t="s">
        <v>8348</v>
      </c>
      <c r="D1941">
        <v>0</v>
      </c>
      <c r="E1941" t="s">
        <v>606</v>
      </c>
      <c r="F1941" t="s">
        <v>1</v>
      </c>
      <c r="G1941" t="s">
        <v>8349</v>
      </c>
      <c r="H1941" s="123" t="str">
        <f t="shared" ref="H1941:H2004" si="22">E1941&amp;","&amp;G1941</f>
        <v>Sweetgrass Arch , MT,Lean Burn - Percent of Engines with Control</v>
      </c>
      <c r="I1941">
        <v>0</v>
      </c>
    </row>
    <row r="1942" spans="1:9">
      <c r="A1942" t="s">
        <v>641</v>
      </c>
      <c r="B1942" t="s">
        <v>118</v>
      </c>
      <c r="C1942" t="s">
        <v>8350</v>
      </c>
      <c r="D1942">
        <v>0.83030530000000002</v>
      </c>
      <c r="E1942" t="s">
        <v>606</v>
      </c>
      <c r="F1942" t="s">
        <v>1</v>
      </c>
      <c r="G1942" t="s">
        <v>8350</v>
      </c>
      <c r="H1942" s="123" t="str">
        <f t="shared" si="22"/>
        <v>Sweetgrass Arch , MT,Lean-burn Lateral Compressors Load Factor</v>
      </c>
      <c r="I1942">
        <v>0.83030530000000002</v>
      </c>
    </row>
    <row r="1943" spans="1:9">
      <c r="A1943" t="s">
        <v>641</v>
      </c>
      <c r="B1943" t="s">
        <v>118</v>
      </c>
      <c r="C1943" t="s">
        <v>8351</v>
      </c>
      <c r="D1943">
        <v>1</v>
      </c>
      <c r="E1943" t="s">
        <v>606</v>
      </c>
      <c r="F1943" t="s">
        <v>656</v>
      </c>
      <c r="G1943" t="s">
        <v>8351</v>
      </c>
      <c r="H1943" s="123" t="str">
        <f t="shared" si="22"/>
        <v>Sweetgrass Arch , MT,Number of 4-Cycled Lateral Compressors</v>
      </c>
      <c r="I1943">
        <v>1</v>
      </c>
    </row>
    <row r="1944" spans="1:9">
      <c r="A1944" t="s">
        <v>641</v>
      </c>
      <c r="B1944" t="s">
        <v>118</v>
      </c>
      <c r="C1944" t="s">
        <v>8352</v>
      </c>
      <c r="D1944">
        <v>152.8092</v>
      </c>
      <c r="E1944" t="s">
        <v>606</v>
      </c>
      <c r="F1944" t="s">
        <v>656</v>
      </c>
      <c r="G1944" t="s">
        <v>8353</v>
      </c>
      <c r="H1944" s="123" t="str">
        <f t="shared" si="22"/>
        <v>Sweetgrass Arch , MT,CBM - Number of Well(s) per Engine</v>
      </c>
      <c r="I1944">
        <v>152.8092</v>
      </c>
    </row>
    <row r="1945" spans="1:9">
      <c r="A1945" t="s">
        <v>641</v>
      </c>
      <c r="B1945" t="s">
        <v>118</v>
      </c>
      <c r="C1945" t="s">
        <v>8354</v>
      </c>
      <c r="D1945">
        <v>152.8092</v>
      </c>
      <c r="E1945" t="s">
        <v>606</v>
      </c>
      <c r="F1945" t="s">
        <v>656</v>
      </c>
      <c r="G1945" t="s">
        <v>8355</v>
      </c>
      <c r="H1945" s="123" t="str">
        <f t="shared" si="22"/>
        <v>Sweetgrass Arch , MT,Gas - Number of Well(s) per Engine</v>
      </c>
      <c r="I1945">
        <v>152.8092</v>
      </c>
    </row>
    <row r="1946" spans="1:9">
      <c r="A1946" t="s">
        <v>641</v>
      </c>
      <c r="B1946" t="s">
        <v>118</v>
      </c>
      <c r="C1946" t="s">
        <v>8356</v>
      </c>
      <c r="D1946">
        <v>257.80009999999999</v>
      </c>
      <c r="E1946" t="s">
        <v>606</v>
      </c>
      <c r="F1946" t="s">
        <v>0</v>
      </c>
      <c r="G1946" t="s">
        <v>8357</v>
      </c>
      <c r="H1946" s="123" t="str">
        <f t="shared" si="22"/>
        <v>Sweetgrass Arch , MT,Rich Burn - Rated Horsepower (hp/engine)</v>
      </c>
      <c r="I1946">
        <v>257.80009999999999</v>
      </c>
    </row>
    <row r="1947" spans="1:9">
      <c r="A1947" t="s">
        <v>641</v>
      </c>
      <c r="B1947" t="s">
        <v>118</v>
      </c>
      <c r="C1947" t="s">
        <v>8358</v>
      </c>
      <c r="D1947">
        <v>0</v>
      </c>
      <c r="E1947" t="s">
        <v>606</v>
      </c>
      <c r="F1947" t="s">
        <v>0</v>
      </c>
      <c r="G1947" t="s">
        <v>8359</v>
      </c>
      <c r="H1947" s="123" t="str">
        <f t="shared" si="22"/>
        <v>Sweetgrass Arch , MT,Rich Burn - Percent of Engines with Control</v>
      </c>
      <c r="I1947">
        <v>0</v>
      </c>
    </row>
    <row r="1948" spans="1:9">
      <c r="A1948" t="s">
        <v>641</v>
      </c>
      <c r="B1948" t="s">
        <v>118</v>
      </c>
      <c r="C1948" t="s">
        <v>8360</v>
      </c>
      <c r="D1948">
        <v>0.83030530000000002</v>
      </c>
      <c r="E1948" t="s">
        <v>606</v>
      </c>
      <c r="F1948" t="s">
        <v>0</v>
      </c>
      <c r="G1948" t="s">
        <v>8360</v>
      </c>
      <c r="H1948" s="123" t="str">
        <f t="shared" si="22"/>
        <v>Sweetgrass Arch , MT,Rich-burn Lateral Compressors Load Factor</v>
      </c>
      <c r="I1948">
        <v>0.83030530000000002</v>
      </c>
    </row>
    <row r="1949" spans="1:9">
      <c r="A1949" t="s">
        <v>642</v>
      </c>
      <c r="B1949" t="s">
        <v>124</v>
      </c>
      <c r="C1949" t="s">
        <v>8342</v>
      </c>
      <c r="D1949">
        <v>0.2</v>
      </c>
      <c r="E1949" t="s">
        <v>608</v>
      </c>
      <c r="F1949" t="s">
        <v>656</v>
      </c>
      <c r="G1949" t="s">
        <v>8342</v>
      </c>
      <c r="H1949" s="123" t="str">
        <f t="shared" si="22"/>
        <v>Uinta Basin , UT,Fraction of 50-499 HP  Lateral Compressor Engines</v>
      </c>
      <c r="I1949">
        <v>0.2</v>
      </c>
    </row>
    <row r="1950" spans="1:9">
      <c r="A1950" t="s">
        <v>642</v>
      </c>
      <c r="B1950" t="s">
        <v>124</v>
      </c>
      <c r="C1950" t="s">
        <v>8343</v>
      </c>
      <c r="D1950">
        <v>0.8066666400000001</v>
      </c>
      <c r="E1950" t="s">
        <v>608</v>
      </c>
      <c r="F1950" t="s">
        <v>1</v>
      </c>
      <c r="G1950" t="s">
        <v>1</v>
      </c>
      <c r="H1950" s="123" t="str">
        <f t="shared" si="22"/>
        <v>Uinta Basin , UT,Lean Burn</v>
      </c>
      <c r="I1950">
        <v>0.8066666400000001</v>
      </c>
    </row>
    <row r="1951" spans="1:9">
      <c r="A1951" t="s">
        <v>642</v>
      </c>
      <c r="B1951" t="s">
        <v>124</v>
      </c>
      <c r="C1951" t="s">
        <v>8344</v>
      </c>
      <c r="D1951">
        <v>0.19333333600000002</v>
      </c>
      <c r="E1951" t="s">
        <v>608</v>
      </c>
      <c r="F1951" t="s">
        <v>0</v>
      </c>
      <c r="G1951" t="s">
        <v>0</v>
      </c>
      <c r="H1951" s="123" t="str">
        <f t="shared" si="22"/>
        <v>Uinta Basin , UT,Rich Burn</v>
      </c>
      <c r="I1951">
        <v>0.19333333600000002</v>
      </c>
    </row>
    <row r="1952" spans="1:9">
      <c r="A1952" t="s">
        <v>642</v>
      </c>
      <c r="B1952" t="s">
        <v>124</v>
      </c>
      <c r="C1952" t="s">
        <v>8345</v>
      </c>
      <c r="D1952">
        <v>8164.5783999999985</v>
      </c>
      <c r="E1952" t="s">
        <v>608</v>
      </c>
      <c r="F1952" t="s">
        <v>656</v>
      </c>
      <c r="G1952" t="s">
        <v>2498</v>
      </c>
      <c r="H1952" s="123" t="str">
        <f t="shared" si="22"/>
        <v>Uinta Basin , UT,Hours of Operation (hours/engine)</v>
      </c>
      <c r="I1952">
        <v>8164.5783999999985</v>
      </c>
    </row>
    <row r="1953" spans="1:9">
      <c r="A1953" t="s">
        <v>642</v>
      </c>
      <c r="B1953" t="s">
        <v>124</v>
      </c>
      <c r="C1953" t="s">
        <v>8346</v>
      </c>
      <c r="D1953">
        <v>1063.6912</v>
      </c>
      <c r="E1953" t="s">
        <v>608</v>
      </c>
      <c r="F1953" t="s">
        <v>1</v>
      </c>
      <c r="G1953" t="s">
        <v>8347</v>
      </c>
      <c r="H1953" s="123" t="str">
        <f t="shared" si="22"/>
        <v>Uinta Basin , UT,Lean Burn - Rated Horsepower (hp/engine)</v>
      </c>
      <c r="I1953">
        <v>1063.6912</v>
      </c>
    </row>
    <row r="1954" spans="1:9">
      <c r="A1954" t="s">
        <v>642</v>
      </c>
      <c r="B1954" t="s">
        <v>124</v>
      </c>
      <c r="C1954" t="s">
        <v>8348</v>
      </c>
      <c r="D1954">
        <v>3.6472379999999999E-2</v>
      </c>
      <c r="E1954" t="s">
        <v>608</v>
      </c>
      <c r="F1954" t="s">
        <v>1</v>
      </c>
      <c r="G1954" t="s">
        <v>8349</v>
      </c>
      <c r="H1954" s="123" t="str">
        <f t="shared" si="22"/>
        <v>Uinta Basin , UT,Lean Burn - Percent of Engines with Control</v>
      </c>
      <c r="I1954">
        <v>3.6472379999999999E-2</v>
      </c>
    </row>
    <row r="1955" spans="1:9">
      <c r="A1955" t="s">
        <v>642</v>
      </c>
      <c r="B1955" t="s">
        <v>124</v>
      </c>
      <c r="C1955" t="s">
        <v>8350</v>
      </c>
      <c r="D1955">
        <v>0.86739999999999995</v>
      </c>
      <c r="E1955" t="s">
        <v>608</v>
      </c>
      <c r="F1955" t="s">
        <v>1</v>
      </c>
      <c r="G1955" t="s">
        <v>8350</v>
      </c>
      <c r="H1955" s="123" t="str">
        <f t="shared" si="22"/>
        <v>Uinta Basin , UT,Lean-burn Lateral Compressors Load Factor</v>
      </c>
      <c r="I1955">
        <v>0.86739999999999995</v>
      </c>
    </row>
    <row r="1956" spans="1:9">
      <c r="A1956" t="s">
        <v>642</v>
      </c>
      <c r="B1956" t="s">
        <v>124</v>
      </c>
      <c r="C1956" t="s">
        <v>8351</v>
      </c>
      <c r="D1956">
        <v>1</v>
      </c>
      <c r="E1956" t="s">
        <v>608</v>
      </c>
      <c r="F1956" t="s">
        <v>656</v>
      </c>
      <c r="G1956" t="s">
        <v>8351</v>
      </c>
      <c r="H1956" s="123" t="str">
        <f t="shared" si="22"/>
        <v>Uinta Basin , UT,Number of 4-Cycled Lateral Compressors</v>
      </c>
      <c r="I1956">
        <v>1</v>
      </c>
    </row>
    <row r="1957" spans="1:9">
      <c r="A1957" t="s">
        <v>642</v>
      </c>
      <c r="B1957" t="s">
        <v>124</v>
      </c>
      <c r="C1957" t="s">
        <v>8352</v>
      </c>
      <c r="D1957">
        <v>153.35535999999999</v>
      </c>
      <c r="E1957" t="s">
        <v>608</v>
      </c>
      <c r="F1957" t="s">
        <v>656</v>
      </c>
      <c r="G1957" t="s">
        <v>8353</v>
      </c>
      <c r="H1957" s="123" t="str">
        <f t="shared" si="22"/>
        <v>Uinta Basin , UT,CBM - Number of Well(s) per Engine</v>
      </c>
      <c r="I1957">
        <v>153.35535999999999</v>
      </c>
    </row>
    <row r="1958" spans="1:9">
      <c r="A1958" t="s">
        <v>642</v>
      </c>
      <c r="B1958" t="s">
        <v>124</v>
      </c>
      <c r="C1958" t="s">
        <v>8354</v>
      </c>
      <c r="D1958">
        <v>153.35535999999999</v>
      </c>
      <c r="E1958" t="s">
        <v>608</v>
      </c>
      <c r="F1958" t="s">
        <v>656</v>
      </c>
      <c r="G1958" t="s">
        <v>8355</v>
      </c>
      <c r="H1958" s="123" t="str">
        <f t="shared" si="22"/>
        <v>Uinta Basin , UT,Gas - Number of Well(s) per Engine</v>
      </c>
      <c r="I1958">
        <v>153.35535999999999</v>
      </c>
    </row>
    <row r="1959" spans="1:9">
      <c r="A1959" t="s">
        <v>642</v>
      </c>
      <c r="B1959" t="s">
        <v>124</v>
      </c>
      <c r="C1959" t="s">
        <v>8356</v>
      </c>
      <c r="D1959">
        <v>455.86666000000002</v>
      </c>
      <c r="E1959" t="s">
        <v>608</v>
      </c>
      <c r="F1959" t="s">
        <v>0</v>
      </c>
      <c r="G1959" t="s">
        <v>8357</v>
      </c>
      <c r="H1959" s="123" t="str">
        <f t="shared" si="22"/>
        <v>Uinta Basin , UT,Rich Burn - Rated Horsepower (hp/engine)</v>
      </c>
      <c r="I1959">
        <v>455.86666000000002</v>
      </c>
    </row>
    <row r="1960" spans="1:9">
      <c r="A1960" t="s">
        <v>642</v>
      </c>
      <c r="B1960" t="s">
        <v>124</v>
      </c>
      <c r="C1960" t="s">
        <v>8358</v>
      </c>
      <c r="D1960">
        <v>4.059128E-2</v>
      </c>
      <c r="E1960" t="s">
        <v>608</v>
      </c>
      <c r="F1960" t="s">
        <v>0</v>
      </c>
      <c r="G1960" t="s">
        <v>8359</v>
      </c>
      <c r="H1960" s="123" t="str">
        <f t="shared" si="22"/>
        <v>Uinta Basin , UT,Rich Burn - Percent of Engines with Control</v>
      </c>
      <c r="I1960">
        <v>4.059128E-2</v>
      </c>
    </row>
    <row r="1961" spans="1:9">
      <c r="A1961" t="s">
        <v>642</v>
      </c>
      <c r="B1961" t="s">
        <v>124</v>
      </c>
      <c r="C1961" t="s">
        <v>8360</v>
      </c>
      <c r="D1961">
        <v>0.91671999999999998</v>
      </c>
      <c r="E1961" t="s">
        <v>608</v>
      </c>
      <c r="F1961" t="s">
        <v>0</v>
      </c>
      <c r="G1961" t="s">
        <v>8360</v>
      </c>
      <c r="H1961" s="123" t="str">
        <f t="shared" si="22"/>
        <v>Uinta Basin , UT,Rich-burn Lateral Compressors Load Factor</v>
      </c>
      <c r="I1961">
        <v>0.91671999999999998</v>
      </c>
    </row>
    <row r="1962" spans="1:9">
      <c r="A1962" t="s">
        <v>156</v>
      </c>
      <c r="B1962" t="s">
        <v>116</v>
      </c>
      <c r="C1962" t="s">
        <v>8342</v>
      </c>
      <c r="D1962">
        <v>1</v>
      </c>
      <c r="E1962" t="s">
        <v>609</v>
      </c>
      <c r="F1962" t="s">
        <v>656</v>
      </c>
      <c r="G1962" t="s">
        <v>8342</v>
      </c>
      <c r="H1962" s="123" t="str">
        <f t="shared" si="22"/>
        <v>Ventura Basin , CA,Fraction of 50-499 HP  Lateral Compressor Engines</v>
      </c>
      <c r="I1962">
        <v>1</v>
      </c>
    </row>
    <row r="1963" spans="1:9">
      <c r="A1963" t="s">
        <v>156</v>
      </c>
      <c r="B1963" t="s">
        <v>116</v>
      </c>
      <c r="C1963" t="s">
        <v>8343</v>
      </c>
      <c r="D1963">
        <v>0.2</v>
      </c>
      <c r="E1963" t="s">
        <v>609</v>
      </c>
      <c r="F1963" t="s">
        <v>1</v>
      </c>
      <c r="G1963" t="s">
        <v>1</v>
      </c>
      <c r="H1963" s="123" t="str">
        <f t="shared" si="22"/>
        <v>Ventura Basin , CA,Lean Burn</v>
      </c>
      <c r="I1963">
        <v>0.2</v>
      </c>
    </row>
    <row r="1964" spans="1:9">
      <c r="A1964" t="s">
        <v>156</v>
      </c>
      <c r="B1964" t="s">
        <v>116</v>
      </c>
      <c r="C1964" t="s">
        <v>8344</v>
      </c>
      <c r="D1964">
        <v>0.8</v>
      </c>
      <c r="E1964" t="s">
        <v>609</v>
      </c>
      <c r="F1964" t="s">
        <v>0</v>
      </c>
      <c r="G1964" t="s">
        <v>0</v>
      </c>
      <c r="H1964" s="123" t="str">
        <f t="shared" si="22"/>
        <v>Ventura Basin , CA,Rich Burn</v>
      </c>
      <c r="I1964">
        <v>0.8</v>
      </c>
    </row>
    <row r="1965" spans="1:9">
      <c r="A1965" t="s">
        <v>156</v>
      </c>
      <c r="B1965" t="s">
        <v>116</v>
      </c>
      <c r="C1965" t="s">
        <v>8345</v>
      </c>
      <c r="D1965">
        <v>8760</v>
      </c>
      <c r="E1965" t="s">
        <v>609</v>
      </c>
      <c r="F1965" t="s">
        <v>656</v>
      </c>
      <c r="G1965" t="s">
        <v>2498</v>
      </c>
      <c r="H1965" s="123" t="str">
        <f t="shared" si="22"/>
        <v>Ventura Basin , CA,Hours of Operation (hours/engine)</v>
      </c>
      <c r="I1965">
        <v>8760</v>
      </c>
    </row>
    <row r="1966" spans="1:9">
      <c r="A1966" t="s">
        <v>156</v>
      </c>
      <c r="B1966" t="s">
        <v>116</v>
      </c>
      <c r="C1966" t="s">
        <v>8346</v>
      </c>
      <c r="D1966">
        <v>235.5</v>
      </c>
      <c r="E1966" t="s">
        <v>609</v>
      </c>
      <c r="F1966" t="s">
        <v>1</v>
      </c>
      <c r="G1966" t="s">
        <v>8347</v>
      </c>
      <c r="H1966" s="123" t="str">
        <f t="shared" si="22"/>
        <v>Ventura Basin , CA,Lean Burn - Rated Horsepower (hp/engine)</v>
      </c>
      <c r="I1966">
        <v>235.5</v>
      </c>
    </row>
    <row r="1967" spans="1:9">
      <c r="A1967" t="s">
        <v>156</v>
      </c>
      <c r="B1967" t="s">
        <v>116</v>
      </c>
      <c r="C1967" t="s">
        <v>8348</v>
      </c>
      <c r="D1967">
        <v>0.18236189999999999</v>
      </c>
      <c r="E1967" t="s">
        <v>609</v>
      </c>
      <c r="F1967" t="s">
        <v>1</v>
      </c>
      <c r="G1967" t="s">
        <v>8349</v>
      </c>
      <c r="H1967" s="123" t="str">
        <f t="shared" si="22"/>
        <v>Ventura Basin , CA,Lean Burn - Percent of Engines with Control</v>
      </c>
      <c r="I1967">
        <v>0.18236189999999999</v>
      </c>
    </row>
    <row r="1968" spans="1:9">
      <c r="A1968" t="s">
        <v>156</v>
      </c>
      <c r="B1968" t="s">
        <v>116</v>
      </c>
      <c r="C1968" t="s">
        <v>8350</v>
      </c>
      <c r="D1968">
        <v>0.73699999999999999</v>
      </c>
      <c r="E1968" t="s">
        <v>609</v>
      </c>
      <c r="F1968" t="s">
        <v>1</v>
      </c>
      <c r="G1968" t="s">
        <v>8350</v>
      </c>
      <c r="H1968" s="123" t="str">
        <f t="shared" si="22"/>
        <v>Ventura Basin , CA,Lean-burn Lateral Compressors Load Factor</v>
      </c>
      <c r="I1968">
        <v>0.73699999999999999</v>
      </c>
    </row>
    <row r="1969" spans="1:9">
      <c r="A1969" t="s">
        <v>156</v>
      </c>
      <c r="B1969" t="s">
        <v>116</v>
      </c>
      <c r="C1969" t="s">
        <v>8351</v>
      </c>
      <c r="D1969">
        <v>1</v>
      </c>
      <c r="E1969" t="s">
        <v>609</v>
      </c>
      <c r="F1969" t="s">
        <v>656</v>
      </c>
      <c r="G1969" t="s">
        <v>8351</v>
      </c>
      <c r="H1969" s="123" t="str">
        <f t="shared" si="22"/>
        <v>Ventura Basin , CA,Number of 4-Cycled Lateral Compressors</v>
      </c>
      <c r="I1969">
        <v>1</v>
      </c>
    </row>
    <row r="1970" spans="1:9">
      <c r="A1970" t="s">
        <v>156</v>
      </c>
      <c r="B1970" t="s">
        <v>116</v>
      </c>
      <c r="C1970" t="s">
        <v>8352</v>
      </c>
      <c r="D1970">
        <v>35.11</v>
      </c>
      <c r="E1970" t="s">
        <v>609</v>
      </c>
      <c r="F1970" t="s">
        <v>656</v>
      </c>
      <c r="G1970" t="s">
        <v>8353</v>
      </c>
      <c r="H1970" s="123" t="str">
        <f t="shared" si="22"/>
        <v>Ventura Basin , CA,CBM - Number of Well(s) per Engine</v>
      </c>
      <c r="I1970">
        <v>35.11</v>
      </c>
    </row>
    <row r="1971" spans="1:9">
      <c r="A1971" t="s">
        <v>156</v>
      </c>
      <c r="B1971" t="s">
        <v>116</v>
      </c>
      <c r="C1971" t="s">
        <v>8354</v>
      </c>
      <c r="D1971">
        <v>35.11</v>
      </c>
      <c r="E1971" t="s">
        <v>609</v>
      </c>
      <c r="F1971" t="s">
        <v>656</v>
      </c>
      <c r="G1971" t="s">
        <v>8355</v>
      </c>
      <c r="H1971" s="123" t="str">
        <f t="shared" si="22"/>
        <v>Ventura Basin , CA,Gas - Number of Well(s) per Engine</v>
      </c>
      <c r="I1971">
        <v>35.11</v>
      </c>
    </row>
    <row r="1972" spans="1:9">
      <c r="A1972" t="s">
        <v>156</v>
      </c>
      <c r="B1972" t="s">
        <v>116</v>
      </c>
      <c r="C1972" t="s">
        <v>8356</v>
      </c>
      <c r="D1972">
        <v>279.33330000000001</v>
      </c>
      <c r="E1972" t="s">
        <v>609</v>
      </c>
      <c r="F1972" t="s">
        <v>0</v>
      </c>
      <c r="G1972" t="s">
        <v>8357</v>
      </c>
      <c r="H1972" s="123" t="str">
        <f t="shared" si="22"/>
        <v>Ventura Basin , CA,Rich Burn - Rated Horsepower (hp/engine)</v>
      </c>
      <c r="I1972">
        <v>279.33330000000001</v>
      </c>
    </row>
    <row r="1973" spans="1:9">
      <c r="A1973" t="s">
        <v>156</v>
      </c>
      <c r="B1973" t="s">
        <v>116</v>
      </c>
      <c r="C1973" t="s">
        <v>8358</v>
      </c>
      <c r="D1973">
        <v>0.20295640000000001</v>
      </c>
      <c r="E1973" t="s">
        <v>609</v>
      </c>
      <c r="F1973" t="s">
        <v>0</v>
      </c>
      <c r="G1973" t="s">
        <v>8359</v>
      </c>
      <c r="H1973" s="123" t="str">
        <f t="shared" si="22"/>
        <v>Ventura Basin , CA,Rich Burn - Percent of Engines with Control</v>
      </c>
      <c r="I1973">
        <v>0.20295640000000001</v>
      </c>
    </row>
    <row r="1974" spans="1:9">
      <c r="A1974" t="s">
        <v>156</v>
      </c>
      <c r="B1974" t="s">
        <v>116</v>
      </c>
      <c r="C1974" t="s">
        <v>8360</v>
      </c>
      <c r="D1974">
        <v>0.98360000000000003</v>
      </c>
      <c r="E1974" t="s">
        <v>609</v>
      </c>
      <c r="F1974" t="s">
        <v>0</v>
      </c>
      <c r="G1974" t="s">
        <v>8360</v>
      </c>
      <c r="H1974" s="123" t="str">
        <f t="shared" si="22"/>
        <v>Ventura Basin , CA,Rich-burn Lateral Compressors Load Factor</v>
      </c>
      <c r="I1974">
        <v>0.98360000000000003</v>
      </c>
    </row>
    <row r="1975" spans="1:9">
      <c r="A1975" t="s">
        <v>187</v>
      </c>
      <c r="B1975" t="s">
        <v>122</v>
      </c>
      <c r="C1975" t="s">
        <v>8342</v>
      </c>
      <c r="D1975">
        <v>1</v>
      </c>
      <c r="E1975" t="s">
        <v>610</v>
      </c>
      <c r="F1975" t="s">
        <v>656</v>
      </c>
      <c r="G1975" t="s">
        <v>8342</v>
      </c>
      <c r="H1975" s="123" t="str">
        <f t="shared" si="22"/>
        <v>Western Columbia Basin , OR,Fraction of 50-499 HP  Lateral Compressor Engines</v>
      </c>
      <c r="I1975">
        <v>1</v>
      </c>
    </row>
    <row r="1976" spans="1:9">
      <c r="A1976" t="s">
        <v>187</v>
      </c>
      <c r="B1976" t="s">
        <v>122</v>
      </c>
      <c r="C1976" t="s">
        <v>8343</v>
      </c>
      <c r="D1976">
        <v>0.20000000000000004</v>
      </c>
      <c r="E1976" t="s">
        <v>610</v>
      </c>
      <c r="F1976" t="s">
        <v>1</v>
      </c>
      <c r="G1976" t="s">
        <v>1</v>
      </c>
      <c r="H1976" s="123" t="str">
        <f t="shared" si="22"/>
        <v>Western Columbia Basin , OR,Lean Burn</v>
      </c>
      <c r="I1976">
        <v>0.20000000000000004</v>
      </c>
    </row>
    <row r="1977" spans="1:9">
      <c r="A1977" t="s">
        <v>187</v>
      </c>
      <c r="B1977" t="s">
        <v>122</v>
      </c>
      <c r="C1977" t="s">
        <v>8344</v>
      </c>
      <c r="D1977">
        <v>0.80000000000000016</v>
      </c>
      <c r="E1977" t="s">
        <v>610</v>
      </c>
      <c r="F1977" t="s">
        <v>0</v>
      </c>
      <c r="G1977" t="s">
        <v>0</v>
      </c>
      <c r="H1977" s="123" t="str">
        <f t="shared" si="22"/>
        <v>Western Columbia Basin , OR,Rich Burn</v>
      </c>
      <c r="I1977">
        <v>0.80000000000000016</v>
      </c>
    </row>
    <row r="1978" spans="1:9">
      <c r="A1978" t="s">
        <v>187</v>
      </c>
      <c r="B1978" t="s">
        <v>122</v>
      </c>
      <c r="C1978" t="s">
        <v>8345</v>
      </c>
      <c r="D1978">
        <v>8760</v>
      </c>
      <c r="E1978" t="s">
        <v>610</v>
      </c>
      <c r="F1978" t="s">
        <v>656</v>
      </c>
      <c r="G1978" t="s">
        <v>2498</v>
      </c>
      <c r="H1978" s="123" t="str">
        <f t="shared" si="22"/>
        <v>Western Columbia Basin , OR,Hours of Operation (hours/engine)</v>
      </c>
      <c r="I1978">
        <v>8760</v>
      </c>
    </row>
    <row r="1979" spans="1:9">
      <c r="A1979" t="s">
        <v>187</v>
      </c>
      <c r="B1979" t="s">
        <v>122</v>
      </c>
      <c r="C1979" t="s">
        <v>8346</v>
      </c>
      <c r="D1979">
        <v>235.5</v>
      </c>
      <c r="E1979" t="s">
        <v>610</v>
      </c>
      <c r="F1979" t="s">
        <v>1</v>
      </c>
      <c r="G1979" t="s">
        <v>8347</v>
      </c>
      <c r="H1979" s="123" t="str">
        <f t="shared" si="22"/>
        <v>Western Columbia Basin , OR,Lean Burn - Rated Horsepower (hp/engine)</v>
      </c>
      <c r="I1979">
        <v>235.5</v>
      </c>
    </row>
    <row r="1980" spans="1:9">
      <c r="A1980" t="s">
        <v>187</v>
      </c>
      <c r="B1980" t="s">
        <v>122</v>
      </c>
      <c r="C1980" t="s">
        <v>8348</v>
      </c>
      <c r="D1980">
        <v>0.18236190000000005</v>
      </c>
      <c r="E1980" t="s">
        <v>610</v>
      </c>
      <c r="F1980" t="s">
        <v>1</v>
      </c>
      <c r="G1980" t="s">
        <v>8349</v>
      </c>
      <c r="H1980" s="123" t="str">
        <f t="shared" si="22"/>
        <v>Western Columbia Basin , OR,Lean Burn - Percent of Engines with Control</v>
      </c>
      <c r="I1980">
        <v>0.18236190000000005</v>
      </c>
    </row>
    <row r="1981" spans="1:9">
      <c r="A1981" t="s">
        <v>187</v>
      </c>
      <c r="B1981" t="s">
        <v>122</v>
      </c>
      <c r="C1981" t="s">
        <v>8350</v>
      </c>
      <c r="D1981">
        <v>0.73699999999999999</v>
      </c>
      <c r="E1981" t="s">
        <v>610</v>
      </c>
      <c r="F1981" t="s">
        <v>1</v>
      </c>
      <c r="G1981" t="s">
        <v>8350</v>
      </c>
      <c r="H1981" s="123" t="str">
        <f t="shared" si="22"/>
        <v>Western Columbia Basin , OR,Lean-burn Lateral Compressors Load Factor</v>
      </c>
      <c r="I1981">
        <v>0.73699999999999999</v>
      </c>
    </row>
    <row r="1982" spans="1:9">
      <c r="A1982" t="s">
        <v>187</v>
      </c>
      <c r="B1982" t="s">
        <v>122</v>
      </c>
      <c r="C1982" t="s">
        <v>8351</v>
      </c>
      <c r="D1982">
        <v>1</v>
      </c>
      <c r="E1982" t="s">
        <v>610</v>
      </c>
      <c r="F1982" t="s">
        <v>656</v>
      </c>
      <c r="G1982" t="s">
        <v>8351</v>
      </c>
      <c r="H1982" s="123" t="str">
        <f t="shared" si="22"/>
        <v>Western Columbia Basin , OR,Number of 4-Cycled Lateral Compressors</v>
      </c>
      <c r="I1982">
        <v>1</v>
      </c>
    </row>
    <row r="1983" spans="1:9">
      <c r="A1983" t="s">
        <v>187</v>
      </c>
      <c r="B1983" t="s">
        <v>122</v>
      </c>
      <c r="C1983" t="s">
        <v>8352</v>
      </c>
      <c r="D1983">
        <v>35.110000000000007</v>
      </c>
      <c r="E1983" t="s">
        <v>610</v>
      </c>
      <c r="F1983" t="s">
        <v>656</v>
      </c>
      <c r="G1983" t="s">
        <v>8353</v>
      </c>
      <c r="H1983" s="123" t="str">
        <f t="shared" si="22"/>
        <v>Western Columbia Basin , OR,CBM - Number of Well(s) per Engine</v>
      </c>
      <c r="I1983">
        <v>35.110000000000007</v>
      </c>
    </row>
    <row r="1984" spans="1:9">
      <c r="A1984" t="s">
        <v>187</v>
      </c>
      <c r="B1984" t="s">
        <v>122</v>
      </c>
      <c r="C1984" t="s">
        <v>8354</v>
      </c>
      <c r="D1984">
        <v>35.110000000000007</v>
      </c>
      <c r="E1984" t="s">
        <v>610</v>
      </c>
      <c r="F1984" t="s">
        <v>656</v>
      </c>
      <c r="G1984" t="s">
        <v>8355</v>
      </c>
      <c r="H1984" s="123" t="str">
        <f t="shared" si="22"/>
        <v>Western Columbia Basin , OR,Gas - Number of Well(s) per Engine</v>
      </c>
      <c r="I1984">
        <v>35.110000000000007</v>
      </c>
    </row>
    <row r="1985" spans="1:9">
      <c r="A1985" t="s">
        <v>187</v>
      </c>
      <c r="B1985" t="s">
        <v>122</v>
      </c>
      <c r="C1985" t="s">
        <v>8356</v>
      </c>
      <c r="D1985">
        <v>279.33330000000012</v>
      </c>
      <c r="E1985" t="s">
        <v>610</v>
      </c>
      <c r="F1985" t="s">
        <v>0</v>
      </c>
      <c r="G1985" t="s">
        <v>8357</v>
      </c>
      <c r="H1985" s="123" t="str">
        <f t="shared" si="22"/>
        <v>Western Columbia Basin , OR,Rich Burn - Rated Horsepower (hp/engine)</v>
      </c>
      <c r="I1985">
        <v>279.33330000000012</v>
      </c>
    </row>
    <row r="1986" spans="1:9">
      <c r="A1986" t="s">
        <v>187</v>
      </c>
      <c r="B1986" t="s">
        <v>122</v>
      </c>
      <c r="C1986" t="s">
        <v>8358</v>
      </c>
      <c r="D1986">
        <v>0.20295640000000004</v>
      </c>
      <c r="E1986" t="s">
        <v>610</v>
      </c>
      <c r="F1986" t="s">
        <v>0</v>
      </c>
      <c r="G1986" t="s">
        <v>8359</v>
      </c>
      <c r="H1986" s="123" t="str">
        <f t="shared" si="22"/>
        <v>Western Columbia Basin , OR,Rich Burn - Percent of Engines with Control</v>
      </c>
      <c r="I1986">
        <v>0.20295640000000004</v>
      </c>
    </row>
    <row r="1987" spans="1:9">
      <c r="A1987" t="s">
        <v>187</v>
      </c>
      <c r="B1987" t="s">
        <v>122</v>
      </c>
      <c r="C1987" t="s">
        <v>8360</v>
      </c>
      <c r="D1987">
        <v>0.98359999999999959</v>
      </c>
      <c r="E1987" t="s">
        <v>610</v>
      </c>
      <c r="F1987" t="s">
        <v>0</v>
      </c>
      <c r="G1987" t="s">
        <v>8360</v>
      </c>
      <c r="H1987" s="123" t="str">
        <f t="shared" si="22"/>
        <v>Western Columbia Basin , OR,Rich-burn Lateral Compressors Load Factor</v>
      </c>
      <c r="I1987">
        <v>0.98359999999999959</v>
      </c>
    </row>
    <row r="1988" spans="1:9">
      <c r="A1988" t="s">
        <v>187</v>
      </c>
      <c r="B1988" t="s">
        <v>125</v>
      </c>
      <c r="C1988" t="s">
        <v>8342</v>
      </c>
      <c r="D1988">
        <v>1</v>
      </c>
      <c r="E1988" t="s">
        <v>611</v>
      </c>
      <c r="F1988" t="s">
        <v>656</v>
      </c>
      <c r="G1988" t="s">
        <v>8342</v>
      </c>
      <c r="H1988" s="123" t="str">
        <f t="shared" si="22"/>
        <v>Western Columbia Basin , WA,Fraction of 50-499 HP  Lateral Compressor Engines</v>
      </c>
      <c r="I1988">
        <v>1</v>
      </c>
    </row>
    <row r="1989" spans="1:9">
      <c r="A1989" t="s">
        <v>187</v>
      </c>
      <c r="B1989" t="s">
        <v>125</v>
      </c>
      <c r="C1989" t="s">
        <v>8343</v>
      </c>
      <c r="D1989">
        <v>0.19999999999999998</v>
      </c>
      <c r="E1989" t="s">
        <v>611</v>
      </c>
      <c r="F1989" t="s">
        <v>1</v>
      </c>
      <c r="G1989" t="s">
        <v>1</v>
      </c>
      <c r="H1989" s="123" t="str">
        <f t="shared" si="22"/>
        <v>Western Columbia Basin , WA,Lean Burn</v>
      </c>
      <c r="I1989">
        <v>0.19999999999999998</v>
      </c>
    </row>
    <row r="1990" spans="1:9">
      <c r="A1990" t="s">
        <v>187</v>
      </c>
      <c r="B1990" t="s">
        <v>125</v>
      </c>
      <c r="C1990" t="s">
        <v>8344</v>
      </c>
      <c r="D1990">
        <v>0.79999999999999993</v>
      </c>
      <c r="E1990" t="s">
        <v>611</v>
      </c>
      <c r="F1990" t="s">
        <v>0</v>
      </c>
      <c r="G1990" t="s">
        <v>0</v>
      </c>
      <c r="H1990" s="123" t="str">
        <f t="shared" si="22"/>
        <v>Western Columbia Basin , WA,Rich Burn</v>
      </c>
      <c r="I1990">
        <v>0.79999999999999993</v>
      </c>
    </row>
    <row r="1991" spans="1:9">
      <c r="A1991" t="s">
        <v>187</v>
      </c>
      <c r="B1991" t="s">
        <v>125</v>
      </c>
      <c r="C1991" t="s">
        <v>8345</v>
      </c>
      <c r="D1991">
        <v>8760</v>
      </c>
      <c r="E1991" t="s">
        <v>611</v>
      </c>
      <c r="F1991" t="s">
        <v>656</v>
      </c>
      <c r="G1991" t="s">
        <v>2498</v>
      </c>
      <c r="H1991" s="123" t="str">
        <f t="shared" si="22"/>
        <v>Western Columbia Basin , WA,Hours of Operation (hours/engine)</v>
      </c>
      <c r="I1991">
        <v>8760</v>
      </c>
    </row>
    <row r="1992" spans="1:9">
      <c r="A1992" t="s">
        <v>187</v>
      </c>
      <c r="B1992" t="s">
        <v>125</v>
      </c>
      <c r="C1992" t="s">
        <v>8346</v>
      </c>
      <c r="D1992">
        <v>235.5</v>
      </c>
      <c r="E1992" t="s">
        <v>611</v>
      </c>
      <c r="F1992" t="s">
        <v>1</v>
      </c>
      <c r="G1992" t="s">
        <v>8347</v>
      </c>
      <c r="H1992" s="123" t="str">
        <f t="shared" si="22"/>
        <v>Western Columbia Basin , WA,Lean Burn - Rated Horsepower (hp/engine)</v>
      </c>
      <c r="I1992">
        <v>235.5</v>
      </c>
    </row>
    <row r="1993" spans="1:9">
      <c r="A1993" t="s">
        <v>187</v>
      </c>
      <c r="B1993" t="s">
        <v>125</v>
      </c>
      <c r="C1993" t="s">
        <v>8348</v>
      </c>
      <c r="D1993">
        <v>0.18236190000000002</v>
      </c>
      <c r="E1993" t="s">
        <v>611</v>
      </c>
      <c r="F1993" t="s">
        <v>1</v>
      </c>
      <c r="G1993" t="s">
        <v>8349</v>
      </c>
      <c r="H1993" s="123" t="str">
        <f t="shared" si="22"/>
        <v>Western Columbia Basin , WA,Lean Burn - Percent of Engines with Control</v>
      </c>
      <c r="I1993">
        <v>0.18236190000000002</v>
      </c>
    </row>
    <row r="1994" spans="1:9">
      <c r="A1994" t="s">
        <v>187</v>
      </c>
      <c r="B1994" t="s">
        <v>125</v>
      </c>
      <c r="C1994" t="s">
        <v>8350</v>
      </c>
      <c r="D1994">
        <v>0.73699999999999999</v>
      </c>
      <c r="E1994" t="s">
        <v>611</v>
      </c>
      <c r="F1994" t="s">
        <v>1</v>
      </c>
      <c r="G1994" t="s">
        <v>8350</v>
      </c>
      <c r="H1994" s="123" t="str">
        <f t="shared" si="22"/>
        <v>Western Columbia Basin , WA,Lean-burn Lateral Compressors Load Factor</v>
      </c>
      <c r="I1994">
        <v>0.73699999999999999</v>
      </c>
    </row>
    <row r="1995" spans="1:9">
      <c r="A1995" t="s">
        <v>187</v>
      </c>
      <c r="B1995" t="s">
        <v>125</v>
      </c>
      <c r="C1995" t="s">
        <v>8351</v>
      </c>
      <c r="D1995">
        <v>1</v>
      </c>
      <c r="E1995" t="s">
        <v>611</v>
      </c>
      <c r="F1995" t="s">
        <v>656</v>
      </c>
      <c r="G1995" t="s">
        <v>8351</v>
      </c>
      <c r="H1995" s="123" t="str">
        <f t="shared" si="22"/>
        <v>Western Columbia Basin , WA,Number of 4-Cycled Lateral Compressors</v>
      </c>
      <c r="I1995">
        <v>1</v>
      </c>
    </row>
    <row r="1996" spans="1:9">
      <c r="A1996" t="s">
        <v>187</v>
      </c>
      <c r="B1996" t="s">
        <v>125</v>
      </c>
      <c r="C1996" t="s">
        <v>8352</v>
      </c>
      <c r="D1996">
        <v>35.110000000000007</v>
      </c>
      <c r="E1996" t="s">
        <v>611</v>
      </c>
      <c r="F1996" t="s">
        <v>656</v>
      </c>
      <c r="G1996" t="s">
        <v>8353</v>
      </c>
      <c r="H1996" s="123" t="str">
        <f t="shared" si="22"/>
        <v>Western Columbia Basin , WA,CBM - Number of Well(s) per Engine</v>
      </c>
      <c r="I1996">
        <v>35.110000000000007</v>
      </c>
    </row>
    <row r="1997" spans="1:9">
      <c r="A1997" t="s">
        <v>187</v>
      </c>
      <c r="B1997" t="s">
        <v>125</v>
      </c>
      <c r="C1997" t="s">
        <v>8354</v>
      </c>
      <c r="D1997">
        <v>35.110000000000007</v>
      </c>
      <c r="E1997" t="s">
        <v>611</v>
      </c>
      <c r="F1997" t="s">
        <v>656</v>
      </c>
      <c r="G1997" t="s">
        <v>8355</v>
      </c>
      <c r="H1997" s="123" t="str">
        <f t="shared" si="22"/>
        <v>Western Columbia Basin , WA,Gas - Number of Well(s) per Engine</v>
      </c>
      <c r="I1997">
        <v>35.110000000000007</v>
      </c>
    </row>
    <row r="1998" spans="1:9">
      <c r="A1998" t="s">
        <v>187</v>
      </c>
      <c r="B1998" t="s">
        <v>125</v>
      </c>
      <c r="C1998" t="s">
        <v>8356</v>
      </c>
      <c r="D1998">
        <v>279.33330000000001</v>
      </c>
      <c r="E1998" t="s">
        <v>611</v>
      </c>
      <c r="F1998" t="s">
        <v>0</v>
      </c>
      <c r="G1998" t="s">
        <v>8357</v>
      </c>
      <c r="H1998" s="123" t="str">
        <f t="shared" si="22"/>
        <v>Western Columbia Basin , WA,Rich Burn - Rated Horsepower (hp/engine)</v>
      </c>
      <c r="I1998">
        <v>279.33330000000001</v>
      </c>
    </row>
    <row r="1999" spans="1:9">
      <c r="A1999" t="s">
        <v>187</v>
      </c>
      <c r="B1999" t="s">
        <v>125</v>
      </c>
      <c r="C1999" t="s">
        <v>8358</v>
      </c>
      <c r="D1999">
        <v>0.20295639999999998</v>
      </c>
      <c r="E1999" t="s">
        <v>611</v>
      </c>
      <c r="F1999" t="s">
        <v>0</v>
      </c>
      <c r="G1999" t="s">
        <v>8359</v>
      </c>
      <c r="H1999" s="123" t="str">
        <f t="shared" si="22"/>
        <v>Western Columbia Basin , WA,Rich Burn - Percent of Engines with Control</v>
      </c>
      <c r="I1999">
        <v>0.20295639999999998</v>
      </c>
    </row>
    <row r="2000" spans="1:9">
      <c r="A2000" t="s">
        <v>187</v>
      </c>
      <c r="B2000" t="s">
        <v>125</v>
      </c>
      <c r="C2000" t="s">
        <v>8360</v>
      </c>
      <c r="D2000">
        <v>0.98359999999999992</v>
      </c>
      <c r="E2000" t="s">
        <v>611</v>
      </c>
      <c r="F2000" t="s">
        <v>0</v>
      </c>
      <c r="G2000" t="s">
        <v>8360</v>
      </c>
      <c r="H2000" s="123" t="str">
        <f t="shared" si="22"/>
        <v>Western Columbia Basin , WA,Rich-burn Lateral Compressors Load Factor</v>
      </c>
      <c r="I2000">
        <v>0.98359999999999992</v>
      </c>
    </row>
    <row r="2001" spans="1:9">
      <c r="A2001" t="s">
        <v>643</v>
      </c>
      <c r="B2001" t="s">
        <v>118</v>
      </c>
      <c r="C2001" t="s">
        <v>8342</v>
      </c>
      <c r="D2001">
        <v>1</v>
      </c>
      <c r="E2001" t="s">
        <v>613</v>
      </c>
      <c r="F2001" t="s">
        <v>656</v>
      </c>
      <c r="G2001" t="s">
        <v>8342</v>
      </c>
      <c r="H2001" s="123" t="str">
        <f t="shared" si="22"/>
        <v>Williston Basin , MT,Fraction of 50-499 HP  Lateral Compressor Engines</v>
      </c>
      <c r="I2001">
        <v>1</v>
      </c>
    </row>
    <row r="2002" spans="1:9">
      <c r="A2002" t="s">
        <v>643</v>
      </c>
      <c r="B2002" t="s">
        <v>118</v>
      </c>
      <c r="C2002" t="s">
        <v>8343</v>
      </c>
      <c r="D2002">
        <v>0.24283915000000003</v>
      </c>
      <c r="E2002" t="s">
        <v>613</v>
      </c>
      <c r="F2002" t="s">
        <v>1</v>
      </c>
      <c r="G2002" t="s">
        <v>1</v>
      </c>
      <c r="H2002" s="123" t="str">
        <f t="shared" si="22"/>
        <v>Williston Basin , MT,Lean Burn</v>
      </c>
      <c r="I2002">
        <v>0.24283915000000003</v>
      </c>
    </row>
    <row r="2003" spans="1:9">
      <c r="A2003" t="s">
        <v>643</v>
      </c>
      <c r="B2003" t="s">
        <v>118</v>
      </c>
      <c r="C2003" t="s">
        <v>8344</v>
      </c>
      <c r="D2003">
        <v>0.75716085</v>
      </c>
      <c r="E2003" t="s">
        <v>613</v>
      </c>
      <c r="F2003" t="s">
        <v>0</v>
      </c>
      <c r="G2003" t="s">
        <v>0</v>
      </c>
      <c r="H2003" s="123" t="str">
        <f t="shared" si="22"/>
        <v>Williston Basin , MT,Rich Burn</v>
      </c>
      <c r="I2003">
        <v>0.75716085</v>
      </c>
    </row>
    <row r="2004" spans="1:9">
      <c r="A2004" t="s">
        <v>643</v>
      </c>
      <c r="B2004" t="s">
        <v>118</v>
      </c>
      <c r="C2004" t="s">
        <v>8345</v>
      </c>
      <c r="D2004">
        <v>8739.0586666666659</v>
      </c>
      <c r="E2004" t="s">
        <v>613</v>
      </c>
      <c r="F2004" t="s">
        <v>656</v>
      </c>
      <c r="G2004" t="s">
        <v>2498</v>
      </c>
      <c r="H2004" s="123" t="str">
        <f t="shared" si="22"/>
        <v>Williston Basin , MT,Hours of Operation (hours/engine)</v>
      </c>
      <c r="I2004">
        <v>8739.0586666666659</v>
      </c>
    </row>
    <row r="2005" spans="1:9">
      <c r="A2005" t="s">
        <v>643</v>
      </c>
      <c r="B2005" t="s">
        <v>118</v>
      </c>
      <c r="C2005" t="s">
        <v>8346</v>
      </c>
      <c r="D2005">
        <v>269.09460833333333</v>
      </c>
      <c r="E2005" t="s">
        <v>613</v>
      </c>
      <c r="F2005" t="s">
        <v>1</v>
      </c>
      <c r="G2005" t="s">
        <v>8347</v>
      </c>
      <c r="H2005" s="123" t="str">
        <f t="shared" ref="H2005:H2068" si="23">E2005&amp;","&amp;G2005</f>
        <v>Williston Basin , MT,Lean Burn - Rated Horsepower (hp/engine)</v>
      </c>
      <c r="I2005">
        <v>269.09460833333333</v>
      </c>
    </row>
    <row r="2006" spans="1:9">
      <c r="A2006" t="s">
        <v>643</v>
      </c>
      <c r="B2006" t="s">
        <v>118</v>
      </c>
      <c r="C2006" t="s">
        <v>8348</v>
      </c>
      <c r="D2006">
        <v>0.16716507500000002</v>
      </c>
      <c r="E2006" t="s">
        <v>613</v>
      </c>
      <c r="F2006" t="s">
        <v>1</v>
      </c>
      <c r="G2006" t="s">
        <v>8349</v>
      </c>
      <c r="H2006" s="123" t="str">
        <f t="shared" si="23"/>
        <v>Williston Basin , MT,Lean Burn - Percent of Engines with Control</v>
      </c>
      <c r="I2006">
        <v>0.16716507500000002</v>
      </c>
    </row>
    <row r="2007" spans="1:9">
      <c r="A2007" t="s">
        <v>643</v>
      </c>
      <c r="B2007" t="s">
        <v>118</v>
      </c>
      <c r="C2007" t="s">
        <v>8350</v>
      </c>
      <c r="D2007">
        <v>0.74477544166666665</v>
      </c>
      <c r="E2007" t="s">
        <v>613</v>
      </c>
      <c r="F2007" t="s">
        <v>1</v>
      </c>
      <c r="G2007" t="s">
        <v>8350</v>
      </c>
      <c r="H2007" s="123" t="str">
        <f t="shared" si="23"/>
        <v>Williston Basin , MT,Lean-burn Lateral Compressors Load Factor</v>
      </c>
      <c r="I2007">
        <v>0.74477544166666665</v>
      </c>
    </row>
    <row r="2008" spans="1:9">
      <c r="A2008" t="s">
        <v>643</v>
      </c>
      <c r="B2008" t="s">
        <v>118</v>
      </c>
      <c r="C2008" t="s">
        <v>8351</v>
      </c>
      <c r="D2008">
        <v>1</v>
      </c>
      <c r="E2008" t="s">
        <v>613</v>
      </c>
      <c r="F2008" t="s">
        <v>656</v>
      </c>
      <c r="G2008" t="s">
        <v>8351</v>
      </c>
      <c r="H2008" s="123" t="str">
        <f t="shared" si="23"/>
        <v>Williston Basin , MT,Number of 4-Cycled Lateral Compressors</v>
      </c>
      <c r="I2008">
        <v>1</v>
      </c>
    </row>
    <row r="2009" spans="1:9">
      <c r="A2009" t="s">
        <v>643</v>
      </c>
      <c r="B2009" t="s">
        <v>118</v>
      </c>
      <c r="C2009" t="s">
        <v>8352</v>
      </c>
      <c r="D2009">
        <v>12.7341</v>
      </c>
      <c r="E2009" t="s">
        <v>613</v>
      </c>
      <c r="F2009" t="s">
        <v>656</v>
      </c>
      <c r="G2009" t="s">
        <v>8353</v>
      </c>
      <c r="H2009" s="123" t="str">
        <f t="shared" si="23"/>
        <v>Williston Basin , MT,CBM - Number of Well(s) per Engine</v>
      </c>
      <c r="I2009">
        <v>12.7341</v>
      </c>
    </row>
    <row r="2010" spans="1:9">
      <c r="A2010" t="s">
        <v>643</v>
      </c>
      <c r="B2010" t="s">
        <v>118</v>
      </c>
      <c r="C2010" t="s">
        <v>8354</v>
      </c>
      <c r="D2010">
        <v>12.7341</v>
      </c>
      <c r="E2010" t="s">
        <v>613</v>
      </c>
      <c r="F2010" t="s">
        <v>656</v>
      </c>
      <c r="G2010" t="s">
        <v>8355</v>
      </c>
      <c r="H2010" s="123" t="str">
        <f t="shared" si="23"/>
        <v>Williston Basin , MT,Gas - Number of Well(s) per Engine</v>
      </c>
      <c r="I2010">
        <v>12.7341</v>
      </c>
    </row>
    <row r="2011" spans="1:9">
      <c r="A2011" t="s">
        <v>643</v>
      </c>
      <c r="B2011" t="s">
        <v>118</v>
      </c>
      <c r="C2011" t="s">
        <v>8356</v>
      </c>
      <c r="D2011">
        <v>277.53886666666676</v>
      </c>
      <c r="E2011" t="s">
        <v>613</v>
      </c>
      <c r="F2011" t="s">
        <v>0</v>
      </c>
      <c r="G2011" t="s">
        <v>8357</v>
      </c>
      <c r="H2011" s="123" t="str">
        <f t="shared" si="23"/>
        <v>Williston Basin , MT,Rich Burn - Rated Horsepower (hp/engine)</v>
      </c>
      <c r="I2011">
        <v>277.53886666666676</v>
      </c>
    </row>
    <row r="2012" spans="1:9">
      <c r="A2012" t="s">
        <v>643</v>
      </c>
      <c r="B2012" t="s">
        <v>118</v>
      </c>
      <c r="C2012" t="s">
        <v>8358</v>
      </c>
      <c r="D2012">
        <v>0.18604336666666665</v>
      </c>
      <c r="E2012" t="s">
        <v>613</v>
      </c>
      <c r="F2012" t="s">
        <v>0</v>
      </c>
      <c r="G2012" t="s">
        <v>8359</v>
      </c>
      <c r="H2012" s="123" t="str">
        <f t="shared" si="23"/>
        <v>Williston Basin , MT,Rich Burn - Percent of Engines with Control</v>
      </c>
      <c r="I2012">
        <v>0.18604336666666665</v>
      </c>
    </row>
    <row r="2013" spans="1:9">
      <c r="A2013" t="s">
        <v>643</v>
      </c>
      <c r="B2013" t="s">
        <v>118</v>
      </c>
      <c r="C2013" t="s">
        <v>8360</v>
      </c>
      <c r="D2013">
        <v>0.9708254416666664</v>
      </c>
      <c r="E2013" t="s">
        <v>613</v>
      </c>
      <c r="F2013" t="s">
        <v>0</v>
      </c>
      <c r="G2013" t="s">
        <v>8360</v>
      </c>
      <c r="H2013" s="123" t="str">
        <f t="shared" si="23"/>
        <v>Williston Basin , MT,Rich-burn Lateral Compressors Load Factor</v>
      </c>
      <c r="I2013">
        <v>0.9708254416666664</v>
      </c>
    </row>
    <row r="2014" spans="1:9">
      <c r="A2014" t="s">
        <v>643</v>
      </c>
      <c r="B2014" t="s">
        <v>119</v>
      </c>
      <c r="C2014" t="s">
        <v>8342</v>
      </c>
      <c r="D2014">
        <v>1</v>
      </c>
      <c r="E2014" t="s">
        <v>615</v>
      </c>
      <c r="F2014" t="s">
        <v>656</v>
      </c>
      <c r="G2014" t="s">
        <v>8342</v>
      </c>
      <c r="H2014" s="123" t="str">
        <f t="shared" si="23"/>
        <v>Williston Basin , ND,Fraction of 50-499 HP  Lateral Compressor Engines</v>
      </c>
      <c r="I2014">
        <v>1</v>
      </c>
    </row>
    <row r="2015" spans="1:9">
      <c r="A2015" t="s">
        <v>643</v>
      </c>
      <c r="B2015" t="s">
        <v>119</v>
      </c>
      <c r="C2015" t="s">
        <v>8343</v>
      </c>
      <c r="D2015">
        <v>0.1999999999999999</v>
      </c>
      <c r="E2015" t="s">
        <v>615</v>
      </c>
      <c r="F2015" t="s">
        <v>1</v>
      </c>
      <c r="G2015" t="s">
        <v>1</v>
      </c>
      <c r="H2015" s="123" t="str">
        <f t="shared" si="23"/>
        <v>Williston Basin , ND,Lean Burn</v>
      </c>
      <c r="I2015">
        <v>0.1999999999999999</v>
      </c>
    </row>
    <row r="2016" spans="1:9">
      <c r="A2016" t="s">
        <v>643</v>
      </c>
      <c r="B2016" t="s">
        <v>119</v>
      </c>
      <c r="C2016" t="s">
        <v>8344</v>
      </c>
      <c r="D2016">
        <v>0.7999999999999996</v>
      </c>
      <c r="E2016" t="s">
        <v>615</v>
      </c>
      <c r="F2016" t="s">
        <v>0</v>
      </c>
      <c r="G2016" t="s">
        <v>0</v>
      </c>
      <c r="H2016" s="123" t="str">
        <f t="shared" si="23"/>
        <v>Williston Basin , ND,Rich Burn</v>
      </c>
      <c r="I2016">
        <v>0.7999999999999996</v>
      </c>
    </row>
    <row r="2017" spans="1:9">
      <c r="A2017" t="s">
        <v>643</v>
      </c>
      <c r="B2017" t="s">
        <v>119</v>
      </c>
      <c r="C2017" t="s">
        <v>8345</v>
      </c>
      <c r="D2017">
        <v>8760</v>
      </c>
      <c r="E2017" t="s">
        <v>615</v>
      </c>
      <c r="F2017" t="s">
        <v>656</v>
      </c>
      <c r="G2017" t="s">
        <v>2498</v>
      </c>
      <c r="H2017" s="123" t="str">
        <f t="shared" si="23"/>
        <v>Williston Basin , ND,Hours of Operation (hours/engine)</v>
      </c>
      <c r="I2017">
        <v>8760</v>
      </c>
    </row>
    <row r="2018" spans="1:9">
      <c r="A2018" t="s">
        <v>643</v>
      </c>
      <c r="B2018" t="s">
        <v>119</v>
      </c>
      <c r="C2018" t="s">
        <v>8346</v>
      </c>
      <c r="D2018">
        <v>235.5</v>
      </c>
      <c r="E2018" t="s">
        <v>615</v>
      </c>
      <c r="F2018" t="s">
        <v>1</v>
      </c>
      <c r="G2018" t="s">
        <v>8347</v>
      </c>
      <c r="H2018" s="123" t="str">
        <f t="shared" si="23"/>
        <v>Williston Basin , ND,Lean Burn - Rated Horsepower (hp/engine)</v>
      </c>
      <c r="I2018">
        <v>235.5</v>
      </c>
    </row>
    <row r="2019" spans="1:9">
      <c r="A2019" t="s">
        <v>643</v>
      </c>
      <c r="B2019" t="s">
        <v>119</v>
      </c>
      <c r="C2019" t="s">
        <v>8348</v>
      </c>
      <c r="D2019">
        <v>0.18236190000000005</v>
      </c>
      <c r="E2019" t="s">
        <v>615</v>
      </c>
      <c r="F2019" t="s">
        <v>1</v>
      </c>
      <c r="G2019" t="s">
        <v>8349</v>
      </c>
      <c r="H2019" s="123" t="str">
        <f t="shared" si="23"/>
        <v>Williston Basin , ND,Lean Burn - Percent of Engines with Control</v>
      </c>
      <c r="I2019">
        <v>0.18236190000000005</v>
      </c>
    </row>
    <row r="2020" spans="1:9">
      <c r="A2020" t="s">
        <v>643</v>
      </c>
      <c r="B2020" t="s">
        <v>119</v>
      </c>
      <c r="C2020" t="s">
        <v>8350</v>
      </c>
      <c r="D2020">
        <v>0.73699999999999954</v>
      </c>
      <c r="E2020" t="s">
        <v>615</v>
      </c>
      <c r="F2020" t="s">
        <v>1</v>
      </c>
      <c r="G2020" t="s">
        <v>8350</v>
      </c>
      <c r="H2020" s="123" t="str">
        <f t="shared" si="23"/>
        <v>Williston Basin , ND,Lean-burn Lateral Compressors Load Factor</v>
      </c>
      <c r="I2020">
        <v>0.73699999999999954</v>
      </c>
    </row>
    <row r="2021" spans="1:9">
      <c r="A2021" t="s">
        <v>643</v>
      </c>
      <c r="B2021" t="s">
        <v>119</v>
      </c>
      <c r="C2021" t="s">
        <v>8351</v>
      </c>
      <c r="D2021">
        <v>1</v>
      </c>
      <c r="E2021" t="s">
        <v>615</v>
      </c>
      <c r="F2021" t="s">
        <v>656</v>
      </c>
      <c r="G2021" t="s">
        <v>8351</v>
      </c>
      <c r="H2021" s="123" t="str">
        <f t="shared" si="23"/>
        <v>Williston Basin , ND,Number of 4-Cycled Lateral Compressors</v>
      </c>
      <c r="I2021">
        <v>1</v>
      </c>
    </row>
    <row r="2022" spans="1:9">
      <c r="A2022" t="s">
        <v>643</v>
      </c>
      <c r="B2022" t="s">
        <v>119</v>
      </c>
      <c r="C2022" t="s">
        <v>8352</v>
      </c>
      <c r="D2022">
        <v>0</v>
      </c>
      <c r="E2022" t="s">
        <v>615</v>
      </c>
      <c r="F2022" t="s">
        <v>656</v>
      </c>
      <c r="G2022" t="s">
        <v>8353</v>
      </c>
      <c r="H2022" s="123" t="str">
        <f t="shared" si="23"/>
        <v>Williston Basin , ND,CBM - Number of Well(s) per Engine</v>
      </c>
      <c r="I2022">
        <v>0</v>
      </c>
    </row>
    <row r="2023" spans="1:9">
      <c r="A2023" t="s">
        <v>643</v>
      </c>
      <c r="B2023" t="s">
        <v>119</v>
      </c>
      <c r="C2023" t="s">
        <v>8354</v>
      </c>
      <c r="D2023">
        <v>0</v>
      </c>
      <c r="E2023" t="s">
        <v>615</v>
      </c>
      <c r="F2023" t="s">
        <v>656</v>
      </c>
      <c r="G2023" t="s">
        <v>8355</v>
      </c>
      <c r="H2023" s="123" t="str">
        <f t="shared" si="23"/>
        <v>Williston Basin , ND,Gas - Number of Well(s) per Engine</v>
      </c>
      <c r="I2023">
        <v>0</v>
      </c>
    </row>
    <row r="2024" spans="1:9">
      <c r="A2024" t="s">
        <v>643</v>
      </c>
      <c r="B2024" t="s">
        <v>119</v>
      </c>
      <c r="C2024" t="s">
        <v>8356</v>
      </c>
      <c r="D2024">
        <v>279.33330000000018</v>
      </c>
      <c r="E2024" t="s">
        <v>615</v>
      </c>
      <c r="F2024" t="s">
        <v>0</v>
      </c>
      <c r="G2024" t="s">
        <v>8357</v>
      </c>
      <c r="H2024" s="123" t="str">
        <f t="shared" si="23"/>
        <v>Williston Basin , ND,Rich Burn - Rated Horsepower (hp/engine)</v>
      </c>
      <c r="I2024">
        <v>279.33330000000018</v>
      </c>
    </row>
    <row r="2025" spans="1:9">
      <c r="A2025" t="s">
        <v>643</v>
      </c>
      <c r="B2025" t="s">
        <v>119</v>
      </c>
      <c r="C2025" t="s">
        <v>8358</v>
      </c>
      <c r="D2025">
        <v>0.20295639999999984</v>
      </c>
      <c r="E2025" t="s">
        <v>615</v>
      </c>
      <c r="F2025" t="s">
        <v>0</v>
      </c>
      <c r="G2025" t="s">
        <v>8359</v>
      </c>
      <c r="H2025" s="123" t="str">
        <f t="shared" si="23"/>
        <v>Williston Basin , ND,Rich Burn - Percent of Engines with Control</v>
      </c>
      <c r="I2025">
        <v>0.20295639999999984</v>
      </c>
    </row>
    <row r="2026" spans="1:9">
      <c r="A2026" t="s">
        <v>643</v>
      </c>
      <c r="B2026" t="s">
        <v>119</v>
      </c>
      <c r="C2026" t="s">
        <v>8360</v>
      </c>
      <c r="D2026">
        <v>0.9836000000000007</v>
      </c>
      <c r="E2026" t="s">
        <v>615</v>
      </c>
      <c r="F2026" t="s">
        <v>0</v>
      </c>
      <c r="G2026" t="s">
        <v>8360</v>
      </c>
      <c r="H2026" s="123" t="str">
        <f t="shared" si="23"/>
        <v>Williston Basin , ND,Rich-burn Lateral Compressors Load Factor</v>
      </c>
      <c r="I2026">
        <v>0.9836000000000007</v>
      </c>
    </row>
    <row r="2027" spans="1:9">
      <c r="A2027" t="s">
        <v>643</v>
      </c>
      <c r="B2027" t="s">
        <v>123</v>
      </c>
      <c r="C2027" t="s">
        <v>8342</v>
      </c>
      <c r="D2027">
        <v>1</v>
      </c>
      <c r="E2027" t="s">
        <v>617</v>
      </c>
      <c r="F2027" t="s">
        <v>656</v>
      </c>
      <c r="G2027" t="s">
        <v>8342</v>
      </c>
      <c r="H2027" s="123" t="str">
        <f t="shared" si="23"/>
        <v>Williston Basin , SD,Fraction of 50-499 HP  Lateral Compressor Engines</v>
      </c>
      <c r="I2027">
        <v>1</v>
      </c>
    </row>
    <row r="2028" spans="1:9">
      <c r="A2028" t="s">
        <v>643</v>
      </c>
      <c r="B2028" t="s">
        <v>123</v>
      </c>
      <c r="C2028" t="s">
        <v>8343</v>
      </c>
      <c r="D2028">
        <v>0.20000000000000007</v>
      </c>
      <c r="E2028" t="s">
        <v>617</v>
      </c>
      <c r="F2028" t="s">
        <v>1</v>
      </c>
      <c r="G2028" t="s">
        <v>1</v>
      </c>
      <c r="H2028" s="123" t="str">
        <f t="shared" si="23"/>
        <v>Williston Basin , SD,Lean Burn</v>
      </c>
      <c r="I2028">
        <v>0.20000000000000007</v>
      </c>
    </row>
    <row r="2029" spans="1:9">
      <c r="A2029" t="s">
        <v>643</v>
      </c>
      <c r="B2029" t="s">
        <v>123</v>
      </c>
      <c r="C2029" t="s">
        <v>8344</v>
      </c>
      <c r="D2029">
        <v>0.80000000000000027</v>
      </c>
      <c r="E2029" t="s">
        <v>617</v>
      </c>
      <c r="F2029" t="s">
        <v>0</v>
      </c>
      <c r="G2029" t="s">
        <v>0</v>
      </c>
      <c r="H2029" s="123" t="str">
        <f t="shared" si="23"/>
        <v>Williston Basin , SD,Rich Burn</v>
      </c>
      <c r="I2029">
        <v>0.80000000000000027</v>
      </c>
    </row>
    <row r="2030" spans="1:9">
      <c r="A2030" t="s">
        <v>643</v>
      </c>
      <c r="B2030" t="s">
        <v>123</v>
      </c>
      <c r="C2030" t="s">
        <v>8345</v>
      </c>
      <c r="D2030">
        <v>8760</v>
      </c>
      <c r="E2030" t="s">
        <v>617</v>
      </c>
      <c r="F2030" t="s">
        <v>656</v>
      </c>
      <c r="G2030" t="s">
        <v>2498</v>
      </c>
      <c r="H2030" s="123" t="str">
        <f t="shared" si="23"/>
        <v>Williston Basin , SD,Hours of Operation (hours/engine)</v>
      </c>
      <c r="I2030">
        <v>8760</v>
      </c>
    </row>
    <row r="2031" spans="1:9">
      <c r="A2031" t="s">
        <v>643</v>
      </c>
      <c r="B2031" t="s">
        <v>123</v>
      </c>
      <c r="C2031" t="s">
        <v>8346</v>
      </c>
      <c r="D2031">
        <v>235.5</v>
      </c>
      <c r="E2031" t="s">
        <v>617</v>
      </c>
      <c r="F2031" t="s">
        <v>1</v>
      </c>
      <c r="G2031" t="s">
        <v>8347</v>
      </c>
      <c r="H2031" s="123" t="str">
        <f t="shared" si="23"/>
        <v>Williston Basin , SD,Lean Burn - Rated Horsepower (hp/engine)</v>
      </c>
      <c r="I2031">
        <v>235.5</v>
      </c>
    </row>
    <row r="2032" spans="1:9">
      <c r="A2032" t="s">
        <v>643</v>
      </c>
      <c r="B2032" t="s">
        <v>123</v>
      </c>
      <c r="C2032" t="s">
        <v>8348</v>
      </c>
      <c r="D2032">
        <v>0.18236190000000005</v>
      </c>
      <c r="E2032" t="s">
        <v>617</v>
      </c>
      <c r="F2032" t="s">
        <v>1</v>
      </c>
      <c r="G2032" t="s">
        <v>8349</v>
      </c>
      <c r="H2032" s="123" t="str">
        <f t="shared" si="23"/>
        <v>Williston Basin , SD,Lean Burn - Percent of Engines with Control</v>
      </c>
      <c r="I2032">
        <v>0.18236190000000005</v>
      </c>
    </row>
    <row r="2033" spans="1:9">
      <c r="A2033" t="s">
        <v>643</v>
      </c>
      <c r="B2033" t="s">
        <v>123</v>
      </c>
      <c r="C2033" t="s">
        <v>8350</v>
      </c>
      <c r="D2033">
        <v>0.73699999999999999</v>
      </c>
      <c r="E2033" t="s">
        <v>617</v>
      </c>
      <c r="F2033" t="s">
        <v>1</v>
      </c>
      <c r="G2033" t="s">
        <v>8350</v>
      </c>
      <c r="H2033" s="123" t="str">
        <f t="shared" si="23"/>
        <v>Williston Basin , SD,Lean-burn Lateral Compressors Load Factor</v>
      </c>
      <c r="I2033">
        <v>0.73699999999999999</v>
      </c>
    </row>
    <row r="2034" spans="1:9">
      <c r="A2034" t="s">
        <v>643</v>
      </c>
      <c r="B2034" t="s">
        <v>123</v>
      </c>
      <c r="C2034" t="s">
        <v>8351</v>
      </c>
      <c r="D2034">
        <v>1</v>
      </c>
      <c r="E2034" t="s">
        <v>617</v>
      </c>
      <c r="F2034" t="s">
        <v>656</v>
      </c>
      <c r="G2034" t="s">
        <v>8351</v>
      </c>
      <c r="H2034" s="123" t="str">
        <f t="shared" si="23"/>
        <v>Williston Basin , SD,Number of 4-Cycled Lateral Compressors</v>
      </c>
      <c r="I2034">
        <v>1</v>
      </c>
    </row>
    <row r="2035" spans="1:9">
      <c r="A2035" t="s">
        <v>643</v>
      </c>
      <c r="B2035" t="s">
        <v>123</v>
      </c>
      <c r="C2035" t="s">
        <v>8352</v>
      </c>
      <c r="D2035">
        <v>0</v>
      </c>
      <c r="E2035" t="s">
        <v>617</v>
      </c>
      <c r="F2035" t="s">
        <v>656</v>
      </c>
      <c r="G2035" t="s">
        <v>8353</v>
      </c>
      <c r="H2035" s="123" t="str">
        <f t="shared" si="23"/>
        <v>Williston Basin , SD,CBM - Number of Well(s) per Engine</v>
      </c>
      <c r="I2035">
        <v>0</v>
      </c>
    </row>
    <row r="2036" spans="1:9">
      <c r="A2036" t="s">
        <v>643</v>
      </c>
      <c r="B2036" t="s">
        <v>123</v>
      </c>
      <c r="C2036" t="s">
        <v>8354</v>
      </c>
      <c r="D2036">
        <v>0</v>
      </c>
      <c r="E2036" t="s">
        <v>617</v>
      </c>
      <c r="F2036" t="s">
        <v>656</v>
      </c>
      <c r="G2036" t="s">
        <v>8355</v>
      </c>
      <c r="H2036" s="123" t="str">
        <f t="shared" si="23"/>
        <v>Williston Basin , SD,Gas - Number of Well(s) per Engine</v>
      </c>
      <c r="I2036">
        <v>0</v>
      </c>
    </row>
    <row r="2037" spans="1:9">
      <c r="A2037" t="s">
        <v>643</v>
      </c>
      <c r="B2037" t="s">
        <v>123</v>
      </c>
      <c r="C2037" t="s">
        <v>8356</v>
      </c>
      <c r="D2037">
        <v>279.33330000000012</v>
      </c>
      <c r="E2037" t="s">
        <v>617</v>
      </c>
      <c r="F2037" t="s">
        <v>0</v>
      </c>
      <c r="G2037" t="s">
        <v>8357</v>
      </c>
      <c r="H2037" s="123" t="str">
        <f t="shared" si="23"/>
        <v>Williston Basin , SD,Rich Burn - Rated Horsepower (hp/engine)</v>
      </c>
      <c r="I2037">
        <v>279.33330000000012</v>
      </c>
    </row>
    <row r="2038" spans="1:9">
      <c r="A2038" t="s">
        <v>643</v>
      </c>
      <c r="B2038" t="s">
        <v>123</v>
      </c>
      <c r="C2038" t="s">
        <v>8358</v>
      </c>
      <c r="D2038">
        <v>0.20295640000000006</v>
      </c>
      <c r="E2038" t="s">
        <v>617</v>
      </c>
      <c r="F2038" t="s">
        <v>0</v>
      </c>
      <c r="G2038" t="s">
        <v>8359</v>
      </c>
      <c r="H2038" s="123" t="str">
        <f t="shared" si="23"/>
        <v>Williston Basin , SD,Rich Burn - Percent of Engines with Control</v>
      </c>
      <c r="I2038">
        <v>0.20295640000000006</v>
      </c>
    </row>
    <row r="2039" spans="1:9">
      <c r="A2039" t="s">
        <v>643</v>
      </c>
      <c r="B2039" t="s">
        <v>123</v>
      </c>
      <c r="C2039" t="s">
        <v>8360</v>
      </c>
      <c r="D2039">
        <v>0.98359999999999947</v>
      </c>
      <c r="E2039" t="s">
        <v>617</v>
      </c>
      <c r="F2039" t="s">
        <v>0</v>
      </c>
      <c r="G2039" t="s">
        <v>8360</v>
      </c>
      <c r="H2039" s="123" t="str">
        <f t="shared" si="23"/>
        <v>Williston Basin , SD,Rich-burn Lateral Compressors Load Factor</v>
      </c>
      <c r="I2039">
        <v>0.98359999999999947</v>
      </c>
    </row>
    <row r="2040" spans="1:9">
      <c r="A2040" t="s">
        <v>644</v>
      </c>
      <c r="B2040" t="s">
        <v>126</v>
      </c>
      <c r="C2040" t="s">
        <v>8342</v>
      </c>
      <c r="D2040">
        <v>0.54166665000000003</v>
      </c>
      <c r="E2040" t="s">
        <v>619</v>
      </c>
      <c r="F2040" t="s">
        <v>656</v>
      </c>
      <c r="G2040" t="s">
        <v>8342</v>
      </c>
      <c r="H2040" s="123" t="str">
        <f t="shared" si="23"/>
        <v>Wind River Basin , WY,Fraction of 50-499 HP  Lateral Compressor Engines</v>
      </c>
      <c r="I2040">
        <v>0.54166665000000003</v>
      </c>
    </row>
    <row r="2041" spans="1:9">
      <c r="A2041" t="s">
        <v>644</v>
      </c>
      <c r="B2041" t="s">
        <v>126</v>
      </c>
      <c r="C2041" t="s">
        <v>8343</v>
      </c>
      <c r="D2041">
        <v>0.33961170000000002</v>
      </c>
      <c r="E2041" t="s">
        <v>619</v>
      </c>
      <c r="F2041" t="s">
        <v>1</v>
      </c>
      <c r="G2041" t="s">
        <v>1</v>
      </c>
      <c r="H2041" s="123" t="str">
        <f t="shared" si="23"/>
        <v>Wind River Basin , WY,Lean Burn</v>
      </c>
      <c r="I2041">
        <v>0.33961170000000002</v>
      </c>
    </row>
    <row r="2042" spans="1:9">
      <c r="A2042" t="s">
        <v>644</v>
      </c>
      <c r="B2042" t="s">
        <v>126</v>
      </c>
      <c r="C2042" t="s">
        <v>8344</v>
      </c>
      <c r="D2042">
        <v>0.66666665000000003</v>
      </c>
      <c r="E2042" t="s">
        <v>619</v>
      </c>
      <c r="F2042" t="s">
        <v>0</v>
      </c>
      <c r="G2042" t="s">
        <v>0</v>
      </c>
      <c r="H2042" s="123" t="str">
        <f t="shared" si="23"/>
        <v>Wind River Basin , WY,Rich Burn</v>
      </c>
      <c r="I2042">
        <v>0.66666665000000003</v>
      </c>
    </row>
    <row r="2043" spans="1:9">
      <c r="A2043" t="s">
        <v>644</v>
      </c>
      <c r="B2043" t="s">
        <v>126</v>
      </c>
      <c r="C2043" t="s">
        <v>8345</v>
      </c>
      <c r="D2043">
        <v>8301.2474999999995</v>
      </c>
      <c r="E2043" t="s">
        <v>619</v>
      </c>
      <c r="F2043" t="s">
        <v>656</v>
      </c>
      <c r="G2043" t="s">
        <v>2498</v>
      </c>
      <c r="H2043" s="123" t="str">
        <f t="shared" si="23"/>
        <v>Wind River Basin , WY,Hours of Operation (hours/engine)</v>
      </c>
      <c r="I2043">
        <v>8301.2474999999995</v>
      </c>
    </row>
    <row r="2044" spans="1:9">
      <c r="A2044" t="s">
        <v>644</v>
      </c>
      <c r="B2044" t="s">
        <v>126</v>
      </c>
      <c r="C2044" t="s">
        <v>8346</v>
      </c>
      <c r="D2044">
        <v>677.5</v>
      </c>
      <c r="E2044" t="s">
        <v>619</v>
      </c>
      <c r="F2044" t="s">
        <v>1</v>
      </c>
      <c r="G2044" t="s">
        <v>8347</v>
      </c>
      <c r="H2044" s="123" t="str">
        <f t="shared" si="23"/>
        <v>Wind River Basin , WY,Lean Burn - Rated Horsepower (hp/engine)</v>
      </c>
      <c r="I2044">
        <v>677.5</v>
      </c>
    </row>
    <row r="2045" spans="1:9">
      <c r="A2045" t="s">
        <v>644</v>
      </c>
      <c r="B2045" t="s">
        <v>126</v>
      </c>
      <c r="C2045" t="s">
        <v>8348</v>
      </c>
      <c r="D2045">
        <v>0.75</v>
      </c>
      <c r="E2045" t="s">
        <v>619</v>
      </c>
      <c r="F2045" t="s">
        <v>1</v>
      </c>
      <c r="G2045" t="s">
        <v>8349</v>
      </c>
      <c r="H2045" s="123" t="str">
        <f t="shared" si="23"/>
        <v>Wind River Basin , WY,Lean Burn - Percent of Engines with Control</v>
      </c>
      <c r="I2045">
        <v>0.75</v>
      </c>
    </row>
    <row r="2046" spans="1:9">
      <c r="A2046" t="s">
        <v>644</v>
      </c>
      <c r="B2046" t="s">
        <v>126</v>
      </c>
      <c r="C2046" t="s">
        <v>8350</v>
      </c>
      <c r="D2046">
        <v>0.89076454999999999</v>
      </c>
      <c r="E2046" t="s">
        <v>619</v>
      </c>
      <c r="F2046" t="s">
        <v>1</v>
      </c>
      <c r="G2046" t="s">
        <v>8350</v>
      </c>
      <c r="H2046" s="123" t="str">
        <f t="shared" si="23"/>
        <v>Wind River Basin , WY,Lean-burn Lateral Compressors Load Factor</v>
      </c>
      <c r="I2046">
        <v>0.89076454999999999</v>
      </c>
    </row>
    <row r="2047" spans="1:9">
      <c r="A2047" t="s">
        <v>644</v>
      </c>
      <c r="B2047" t="s">
        <v>126</v>
      </c>
      <c r="C2047" t="s">
        <v>8351</v>
      </c>
      <c r="D2047">
        <v>1</v>
      </c>
      <c r="E2047" t="s">
        <v>619</v>
      </c>
      <c r="F2047" t="s">
        <v>656</v>
      </c>
      <c r="G2047" t="s">
        <v>8351</v>
      </c>
      <c r="H2047" s="123" t="str">
        <f t="shared" si="23"/>
        <v>Wind River Basin , WY,Number of 4-Cycled Lateral Compressors</v>
      </c>
      <c r="I2047">
        <v>1</v>
      </c>
    </row>
    <row r="2048" spans="1:9">
      <c r="A2048" t="s">
        <v>644</v>
      </c>
      <c r="B2048" t="s">
        <v>126</v>
      </c>
      <c r="C2048" t="s">
        <v>8352</v>
      </c>
      <c r="D2048">
        <v>1661.9403</v>
      </c>
      <c r="E2048" t="s">
        <v>619</v>
      </c>
      <c r="F2048" t="s">
        <v>656</v>
      </c>
      <c r="G2048" t="s">
        <v>8353</v>
      </c>
      <c r="H2048" s="123" t="str">
        <f t="shared" si="23"/>
        <v>Wind River Basin , WY,CBM - Number of Well(s) per Engine</v>
      </c>
      <c r="I2048">
        <v>1661.9403</v>
      </c>
    </row>
    <row r="2049" spans="1:9">
      <c r="A2049" t="s">
        <v>644</v>
      </c>
      <c r="B2049" t="s">
        <v>126</v>
      </c>
      <c r="C2049" t="s">
        <v>8354</v>
      </c>
      <c r="D2049">
        <v>509.6146</v>
      </c>
      <c r="E2049" t="s">
        <v>619</v>
      </c>
      <c r="F2049" t="s">
        <v>656</v>
      </c>
      <c r="G2049" t="s">
        <v>8355</v>
      </c>
      <c r="H2049" s="123" t="str">
        <f t="shared" si="23"/>
        <v>Wind River Basin , WY,Gas - Number of Well(s) per Engine</v>
      </c>
      <c r="I2049">
        <v>509.6146</v>
      </c>
    </row>
    <row r="2050" spans="1:9">
      <c r="A2050" t="s">
        <v>644</v>
      </c>
      <c r="B2050" t="s">
        <v>126</v>
      </c>
      <c r="C2050" t="s">
        <v>8356</v>
      </c>
      <c r="D2050">
        <v>363.78185000000002</v>
      </c>
      <c r="E2050" t="s">
        <v>619</v>
      </c>
      <c r="F2050" t="s">
        <v>0</v>
      </c>
      <c r="G2050" t="s">
        <v>8357</v>
      </c>
      <c r="H2050" s="123" t="str">
        <f t="shared" si="23"/>
        <v>Wind River Basin , WY,Rich Burn - Rated Horsepower (hp/engine)</v>
      </c>
      <c r="I2050">
        <v>363.78185000000002</v>
      </c>
    </row>
    <row r="2051" spans="1:9">
      <c r="A2051" t="s">
        <v>644</v>
      </c>
      <c r="B2051" t="s">
        <v>126</v>
      </c>
      <c r="C2051" t="s">
        <v>8358</v>
      </c>
      <c r="D2051">
        <v>0.29122365</v>
      </c>
      <c r="E2051" t="s">
        <v>619</v>
      </c>
      <c r="F2051" t="s">
        <v>0</v>
      </c>
      <c r="G2051" t="s">
        <v>8359</v>
      </c>
      <c r="H2051" s="123" t="str">
        <f t="shared" si="23"/>
        <v>Wind River Basin , WY,Rich Burn - Percent of Engines with Control</v>
      </c>
      <c r="I2051">
        <v>0.29122365</v>
      </c>
    </row>
    <row r="2052" spans="1:9">
      <c r="A2052" t="s">
        <v>644</v>
      </c>
      <c r="B2052" t="s">
        <v>126</v>
      </c>
      <c r="C2052" t="s">
        <v>8360</v>
      </c>
      <c r="D2052">
        <v>0.83750000000000002</v>
      </c>
      <c r="E2052" t="s">
        <v>619</v>
      </c>
      <c r="F2052" t="s">
        <v>0</v>
      </c>
      <c r="G2052" t="s">
        <v>8360</v>
      </c>
      <c r="H2052" s="123" t="str">
        <f t="shared" si="23"/>
        <v>Wind River Basin , WY,Rich-burn Lateral Compressors Load Factor</v>
      </c>
      <c r="I2052">
        <v>0.83750000000000002</v>
      </c>
    </row>
    <row r="2053" spans="1:9">
      <c r="A2053" t="s">
        <v>197</v>
      </c>
      <c r="B2053" t="s">
        <v>126</v>
      </c>
      <c r="C2053" t="s">
        <v>8342</v>
      </c>
      <c r="D2053">
        <v>1</v>
      </c>
      <c r="E2053" t="s">
        <v>620</v>
      </c>
      <c r="F2053" t="s">
        <v>656</v>
      </c>
      <c r="G2053" t="s">
        <v>8342</v>
      </c>
      <c r="H2053" s="123" t="str">
        <f t="shared" si="23"/>
        <v>Yellowstone Province , WY,Fraction of 50-499 HP  Lateral Compressor Engines</v>
      </c>
      <c r="I2053">
        <v>1</v>
      </c>
    </row>
    <row r="2054" spans="1:9">
      <c r="A2054" t="s">
        <v>197</v>
      </c>
      <c r="B2054" t="s">
        <v>126</v>
      </c>
      <c r="C2054" t="s">
        <v>8343</v>
      </c>
      <c r="D2054">
        <v>0.2</v>
      </c>
      <c r="E2054" t="s">
        <v>620</v>
      </c>
      <c r="F2054" t="s">
        <v>1</v>
      </c>
      <c r="G2054" t="s">
        <v>1</v>
      </c>
      <c r="H2054" s="123" t="str">
        <f t="shared" si="23"/>
        <v>Yellowstone Province , WY,Lean Burn</v>
      </c>
      <c r="I2054">
        <v>0.2</v>
      </c>
    </row>
    <row r="2055" spans="1:9">
      <c r="A2055" t="s">
        <v>197</v>
      </c>
      <c r="B2055" t="s">
        <v>126</v>
      </c>
      <c r="C2055" t="s">
        <v>8344</v>
      </c>
      <c r="D2055">
        <v>0.8</v>
      </c>
      <c r="E2055" t="s">
        <v>620</v>
      </c>
      <c r="F2055" t="s">
        <v>0</v>
      </c>
      <c r="G2055" t="s">
        <v>0</v>
      </c>
      <c r="H2055" s="123" t="str">
        <f t="shared" si="23"/>
        <v>Yellowstone Province , WY,Rich Burn</v>
      </c>
      <c r="I2055">
        <v>0.8</v>
      </c>
    </row>
    <row r="2056" spans="1:9">
      <c r="A2056" t="s">
        <v>197</v>
      </c>
      <c r="B2056" t="s">
        <v>126</v>
      </c>
      <c r="C2056" t="s">
        <v>8345</v>
      </c>
      <c r="D2056">
        <v>8760</v>
      </c>
      <c r="E2056" t="s">
        <v>620</v>
      </c>
      <c r="F2056" t="s">
        <v>656</v>
      </c>
      <c r="G2056" t="s">
        <v>2498</v>
      </c>
      <c r="H2056" s="123" t="str">
        <f t="shared" si="23"/>
        <v>Yellowstone Province , WY,Hours of Operation (hours/engine)</v>
      </c>
      <c r="I2056">
        <v>8760</v>
      </c>
    </row>
    <row r="2057" spans="1:9">
      <c r="A2057" t="s">
        <v>197</v>
      </c>
      <c r="B2057" t="s">
        <v>126</v>
      </c>
      <c r="C2057" t="s">
        <v>8346</v>
      </c>
      <c r="D2057">
        <v>235.5</v>
      </c>
      <c r="E2057" t="s">
        <v>620</v>
      </c>
      <c r="F2057" t="s">
        <v>1</v>
      </c>
      <c r="G2057" t="s">
        <v>8347</v>
      </c>
      <c r="H2057" s="123" t="str">
        <f t="shared" si="23"/>
        <v>Yellowstone Province , WY,Lean Burn - Rated Horsepower (hp/engine)</v>
      </c>
      <c r="I2057">
        <v>235.5</v>
      </c>
    </row>
    <row r="2058" spans="1:9">
      <c r="A2058" t="s">
        <v>197</v>
      </c>
      <c r="B2058" t="s">
        <v>126</v>
      </c>
      <c r="C2058" t="s">
        <v>8348</v>
      </c>
      <c r="D2058">
        <v>0.18236189999999999</v>
      </c>
      <c r="E2058" t="s">
        <v>620</v>
      </c>
      <c r="F2058" t="s">
        <v>1</v>
      </c>
      <c r="G2058" t="s">
        <v>8349</v>
      </c>
      <c r="H2058" s="123" t="str">
        <f t="shared" si="23"/>
        <v>Yellowstone Province , WY,Lean Burn - Percent of Engines with Control</v>
      </c>
      <c r="I2058">
        <v>0.18236189999999999</v>
      </c>
    </row>
    <row r="2059" spans="1:9">
      <c r="A2059" t="s">
        <v>197</v>
      </c>
      <c r="B2059" t="s">
        <v>126</v>
      </c>
      <c r="C2059" t="s">
        <v>8350</v>
      </c>
      <c r="D2059">
        <v>0.73699999999999999</v>
      </c>
      <c r="E2059" t="s">
        <v>620</v>
      </c>
      <c r="F2059" t="s">
        <v>1</v>
      </c>
      <c r="G2059" t="s">
        <v>8350</v>
      </c>
      <c r="H2059" s="123" t="str">
        <f t="shared" si="23"/>
        <v>Yellowstone Province , WY,Lean-burn Lateral Compressors Load Factor</v>
      </c>
      <c r="I2059">
        <v>0.73699999999999999</v>
      </c>
    </row>
    <row r="2060" spans="1:9">
      <c r="A2060" t="s">
        <v>197</v>
      </c>
      <c r="B2060" t="s">
        <v>126</v>
      </c>
      <c r="C2060" t="s">
        <v>8351</v>
      </c>
      <c r="D2060">
        <v>1</v>
      </c>
      <c r="E2060" t="s">
        <v>620</v>
      </c>
      <c r="F2060" t="s">
        <v>656</v>
      </c>
      <c r="G2060" t="s">
        <v>8351</v>
      </c>
      <c r="H2060" s="123" t="str">
        <f t="shared" si="23"/>
        <v>Yellowstone Province , WY,Number of 4-Cycled Lateral Compressors</v>
      </c>
      <c r="I2060">
        <v>1</v>
      </c>
    </row>
    <row r="2061" spans="1:9">
      <c r="A2061" t="s">
        <v>197</v>
      </c>
      <c r="B2061" t="s">
        <v>126</v>
      </c>
      <c r="C2061" t="s">
        <v>8352</v>
      </c>
      <c r="D2061">
        <v>35.11</v>
      </c>
      <c r="E2061" t="s">
        <v>620</v>
      </c>
      <c r="F2061" t="s">
        <v>656</v>
      </c>
      <c r="G2061" t="s">
        <v>8353</v>
      </c>
      <c r="H2061" s="123" t="str">
        <f t="shared" si="23"/>
        <v>Yellowstone Province , WY,CBM - Number of Well(s) per Engine</v>
      </c>
      <c r="I2061">
        <v>35.11</v>
      </c>
    </row>
    <row r="2062" spans="1:9">
      <c r="A2062" t="s">
        <v>197</v>
      </c>
      <c r="B2062" t="s">
        <v>126</v>
      </c>
      <c r="C2062" t="s">
        <v>8354</v>
      </c>
      <c r="D2062">
        <v>35.11</v>
      </c>
      <c r="E2062" t="s">
        <v>620</v>
      </c>
      <c r="F2062" t="s">
        <v>656</v>
      </c>
      <c r="G2062" t="s">
        <v>8355</v>
      </c>
      <c r="H2062" s="123" t="str">
        <f t="shared" si="23"/>
        <v>Yellowstone Province , WY,Gas - Number of Well(s) per Engine</v>
      </c>
      <c r="I2062">
        <v>35.11</v>
      </c>
    </row>
    <row r="2063" spans="1:9">
      <c r="A2063" t="s">
        <v>197</v>
      </c>
      <c r="B2063" t="s">
        <v>126</v>
      </c>
      <c r="C2063" t="s">
        <v>8356</v>
      </c>
      <c r="D2063">
        <v>279.33330000000001</v>
      </c>
      <c r="E2063" t="s">
        <v>620</v>
      </c>
      <c r="F2063" t="s">
        <v>0</v>
      </c>
      <c r="G2063" t="s">
        <v>8357</v>
      </c>
      <c r="H2063" s="123" t="str">
        <f t="shared" si="23"/>
        <v>Yellowstone Province , WY,Rich Burn - Rated Horsepower (hp/engine)</v>
      </c>
      <c r="I2063">
        <v>279.33330000000001</v>
      </c>
    </row>
    <row r="2064" spans="1:9">
      <c r="A2064" t="s">
        <v>197</v>
      </c>
      <c r="B2064" t="s">
        <v>126</v>
      </c>
      <c r="C2064" t="s">
        <v>8358</v>
      </c>
      <c r="D2064">
        <v>0.20295640000000001</v>
      </c>
      <c r="E2064" t="s">
        <v>620</v>
      </c>
      <c r="F2064" t="s">
        <v>0</v>
      </c>
      <c r="G2064" t="s">
        <v>8359</v>
      </c>
      <c r="H2064" s="123" t="str">
        <f t="shared" si="23"/>
        <v>Yellowstone Province , WY,Rich Burn - Percent of Engines with Control</v>
      </c>
      <c r="I2064">
        <v>0.20295640000000001</v>
      </c>
    </row>
    <row r="2065" spans="1:9">
      <c r="A2065" t="s">
        <v>197</v>
      </c>
      <c r="B2065" t="s">
        <v>126</v>
      </c>
      <c r="C2065" t="s">
        <v>8360</v>
      </c>
      <c r="D2065">
        <v>0.98360000000000003</v>
      </c>
      <c r="E2065" t="s">
        <v>620</v>
      </c>
      <c r="F2065" t="s">
        <v>0</v>
      </c>
      <c r="G2065" t="s">
        <v>8360</v>
      </c>
      <c r="H2065" s="123" t="str">
        <f t="shared" si="23"/>
        <v>Yellowstone Province , WY,Rich-burn Lateral Compressors Load Factor</v>
      </c>
      <c r="I2065">
        <v>0.98360000000000003</v>
      </c>
    </row>
    <row r="2066" spans="1:9">
      <c r="A2066" t="s">
        <v>136</v>
      </c>
      <c r="B2066" t="s">
        <v>114</v>
      </c>
      <c r="C2066" t="s">
        <v>8342</v>
      </c>
      <c r="D2066">
        <v>1</v>
      </c>
      <c r="E2066" t="s">
        <v>621</v>
      </c>
      <c r="F2066" t="s">
        <v>656</v>
      </c>
      <c r="G2066" t="s">
        <v>8342</v>
      </c>
      <c r="H2066" s="123" t="str">
        <f t="shared" si="23"/>
        <v>Yukon-Koyukuk Province , AK,Fraction of 50-499 HP  Lateral Compressor Engines</v>
      </c>
      <c r="I2066">
        <v>1</v>
      </c>
    </row>
    <row r="2067" spans="1:9">
      <c r="A2067" t="s">
        <v>136</v>
      </c>
      <c r="B2067" t="s">
        <v>114</v>
      </c>
      <c r="C2067" t="s">
        <v>8343</v>
      </c>
      <c r="D2067">
        <v>0.20000000000000004</v>
      </c>
      <c r="E2067" t="s">
        <v>621</v>
      </c>
      <c r="F2067" t="s">
        <v>1</v>
      </c>
      <c r="G2067" t="s">
        <v>1</v>
      </c>
      <c r="H2067" s="123" t="str">
        <f t="shared" si="23"/>
        <v>Yukon-Koyukuk Province , AK,Lean Burn</v>
      </c>
      <c r="I2067">
        <v>0.20000000000000004</v>
      </c>
    </row>
    <row r="2068" spans="1:9">
      <c r="A2068" t="s">
        <v>136</v>
      </c>
      <c r="B2068" t="s">
        <v>114</v>
      </c>
      <c r="C2068" t="s">
        <v>8344</v>
      </c>
      <c r="D2068">
        <v>0.80000000000000016</v>
      </c>
      <c r="E2068" t="s">
        <v>621</v>
      </c>
      <c r="F2068" t="s">
        <v>0</v>
      </c>
      <c r="G2068" t="s">
        <v>0</v>
      </c>
      <c r="H2068" s="123" t="str">
        <f t="shared" si="23"/>
        <v>Yukon-Koyukuk Province , AK,Rich Burn</v>
      </c>
      <c r="I2068">
        <v>0.80000000000000016</v>
      </c>
    </row>
    <row r="2069" spans="1:9">
      <c r="A2069" t="s">
        <v>136</v>
      </c>
      <c r="B2069" t="s">
        <v>114</v>
      </c>
      <c r="C2069" t="s">
        <v>8345</v>
      </c>
      <c r="D2069">
        <v>8760</v>
      </c>
      <c r="E2069" t="s">
        <v>621</v>
      </c>
      <c r="F2069" t="s">
        <v>656</v>
      </c>
      <c r="G2069" t="s">
        <v>2498</v>
      </c>
      <c r="H2069" s="123" t="str">
        <f t="shared" ref="H2069:H2091" si="24">E2069&amp;","&amp;G2069</f>
        <v>Yukon-Koyukuk Province , AK,Hours of Operation (hours/engine)</v>
      </c>
      <c r="I2069">
        <v>8760</v>
      </c>
    </row>
    <row r="2070" spans="1:9">
      <c r="A2070" t="s">
        <v>136</v>
      </c>
      <c r="B2070" t="s">
        <v>114</v>
      </c>
      <c r="C2070" t="s">
        <v>8346</v>
      </c>
      <c r="D2070">
        <v>235.5</v>
      </c>
      <c r="E2070" t="s">
        <v>621</v>
      </c>
      <c r="F2070" t="s">
        <v>1</v>
      </c>
      <c r="G2070" t="s">
        <v>8347</v>
      </c>
      <c r="H2070" s="123" t="str">
        <f t="shared" si="24"/>
        <v>Yukon-Koyukuk Province , AK,Lean Burn - Rated Horsepower (hp/engine)</v>
      </c>
      <c r="I2070">
        <v>235.5</v>
      </c>
    </row>
    <row r="2071" spans="1:9">
      <c r="A2071" t="s">
        <v>136</v>
      </c>
      <c r="B2071" t="s">
        <v>114</v>
      </c>
      <c r="C2071" t="s">
        <v>8348</v>
      </c>
      <c r="D2071">
        <v>0.18236189999999999</v>
      </c>
      <c r="E2071" t="s">
        <v>621</v>
      </c>
      <c r="F2071" t="s">
        <v>1</v>
      </c>
      <c r="G2071" t="s">
        <v>8349</v>
      </c>
      <c r="H2071" s="123" t="str">
        <f t="shared" si="24"/>
        <v>Yukon-Koyukuk Province , AK,Lean Burn - Percent of Engines with Control</v>
      </c>
      <c r="I2071">
        <v>0.18236189999999999</v>
      </c>
    </row>
    <row r="2072" spans="1:9">
      <c r="A2072" t="s">
        <v>136</v>
      </c>
      <c r="B2072" t="s">
        <v>114</v>
      </c>
      <c r="C2072" t="s">
        <v>8350</v>
      </c>
      <c r="D2072">
        <v>0.73699999999999999</v>
      </c>
      <c r="E2072" t="s">
        <v>621</v>
      </c>
      <c r="F2072" t="s">
        <v>1</v>
      </c>
      <c r="G2072" t="s">
        <v>8350</v>
      </c>
      <c r="H2072" s="123" t="str">
        <f t="shared" si="24"/>
        <v>Yukon-Koyukuk Province , AK,Lean-burn Lateral Compressors Load Factor</v>
      </c>
      <c r="I2072">
        <v>0.73699999999999999</v>
      </c>
    </row>
    <row r="2073" spans="1:9">
      <c r="A2073" t="s">
        <v>136</v>
      </c>
      <c r="B2073" t="s">
        <v>114</v>
      </c>
      <c r="C2073" t="s">
        <v>8351</v>
      </c>
      <c r="D2073">
        <v>1</v>
      </c>
      <c r="E2073" t="s">
        <v>621</v>
      </c>
      <c r="F2073" t="s">
        <v>656</v>
      </c>
      <c r="G2073" t="s">
        <v>8351</v>
      </c>
      <c r="H2073" s="123" t="str">
        <f t="shared" si="24"/>
        <v>Yukon-Koyukuk Province , AK,Number of 4-Cycled Lateral Compressors</v>
      </c>
      <c r="I2073">
        <v>1</v>
      </c>
    </row>
    <row r="2074" spans="1:9">
      <c r="A2074" t="s">
        <v>136</v>
      </c>
      <c r="B2074" t="s">
        <v>114</v>
      </c>
      <c r="C2074" t="s">
        <v>8352</v>
      </c>
      <c r="D2074">
        <v>35.11</v>
      </c>
      <c r="E2074" t="s">
        <v>621</v>
      </c>
      <c r="F2074" t="s">
        <v>656</v>
      </c>
      <c r="G2074" t="s">
        <v>8353</v>
      </c>
      <c r="H2074" s="123" t="str">
        <f t="shared" si="24"/>
        <v>Yukon-Koyukuk Province , AK,CBM - Number of Well(s) per Engine</v>
      </c>
      <c r="I2074">
        <v>35.11</v>
      </c>
    </row>
    <row r="2075" spans="1:9">
      <c r="A2075" t="s">
        <v>136</v>
      </c>
      <c r="B2075" t="s">
        <v>114</v>
      </c>
      <c r="C2075" t="s">
        <v>8354</v>
      </c>
      <c r="D2075">
        <v>35.11</v>
      </c>
      <c r="E2075" t="s">
        <v>621</v>
      </c>
      <c r="F2075" t="s">
        <v>656</v>
      </c>
      <c r="G2075" t="s">
        <v>8355</v>
      </c>
      <c r="H2075" s="123" t="str">
        <f t="shared" si="24"/>
        <v>Yukon-Koyukuk Province , AK,Gas - Number of Well(s) per Engine</v>
      </c>
      <c r="I2075">
        <v>35.11</v>
      </c>
    </row>
    <row r="2076" spans="1:9">
      <c r="A2076" t="s">
        <v>136</v>
      </c>
      <c r="B2076" t="s">
        <v>114</v>
      </c>
      <c r="C2076" t="s">
        <v>8356</v>
      </c>
      <c r="D2076">
        <v>279.33330000000001</v>
      </c>
      <c r="E2076" t="s">
        <v>621</v>
      </c>
      <c r="F2076" t="s">
        <v>0</v>
      </c>
      <c r="G2076" t="s">
        <v>8357</v>
      </c>
      <c r="H2076" s="123" t="str">
        <f t="shared" si="24"/>
        <v>Yukon-Koyukuk Province , AK,Rich Burn - Rated Horsepower (hp/engine)</v>
      </c>
      <c r="I2076">
        <v>279.33330000000001</v>
      </c>
    </row>
    <row r="2077" spans="1:9">
      <c r="A2077" t="s">
        <v>136</v>
      </c>
      <c r="B2077" t="s">
        <v>114</v>
      </c>
      <c r="C2077" t="s">
        <v>8358</v>
      </c>
      <c r="D2077">
        <v>0.20295640000000001</v>
      </c>
      <c r="E2077" t="s">
        <v>621</v>
      </c>
      <c r="F2077" t="s">
        <v>0</v>
      </c>
      <c r="G2077" t="s">
        <v>8359</v>
      </c>
      <c r="H2077" s="123" t="str">
        <f t="shared" si="24"/>
        <v>Yukon-Koyukuk Province , AK,Rich Burn - Percent of Engines with Control</v>
      </c>
      <c r="I2077">
        <v>0.20295640000000001</v>
      </c>
    </row>
    <row r="2078" spans="1:9">
      <c r="A2078" t="s">
        <v>136</v>
      </c>
      <c r="B2078" t="s">
        <v>114</v>
      </c>
      <c r="C2078" t="s">
        <v>8360</v>
      </c>
      <c r="D2078">
        <v>0.98360000000000003</v>
      </c>
      <c r="E2078" t="s">
        <v>621</v>
      </c>
      <c r="F2078" t="s">
        <v>0</v>
      </c>
      <c r="G2078" t="s">
        <v>8360</v>
      </c>
      <c r="H2078" s="123" t="str">
        <f t="shared" si="24"/>
        <v>Yukon-Koyukuk Province , AK,Rich-burn Lateral Compressors Load Factor</v>
      </c>
      <c r="I2078">
        <v>0.98360000000000003</v>
      </c>
    </row>
    <row r="2079" spans="1:9">
      <c r="A2079" t="s">
        <v>649</v>
      </c>
      <c r="B2079" t="s">
        <v>431</v>
      </c>
      <c r="C2079" t="s">
        <v>8342</v>
      </c>
      <c r="D2079">
        <v>1</v>
      </c>
      <c r="E2079" t="s">
        <v>548</v>
      </c>
      <c r="F2079" t="s">
        <v>656</v>
      </c>
      <c r="G2079" t="s">
        <v>8342</v>
      </c>
      <c r="H2079" s="123" t="str">
        <f t="shared" si="24"/>
        <v>Louisiana-Mississippi Salt Basins , AR,Fraction of 50-499 HP  Lateral Compressor Engines</v>
      </c>
      <c r="I2079">
        <v>1</v>
      </c>
    </row>
    <row r="2080" spans="1:9">
      <c r="A2080" t="s">
        <v>649</v>
      </c>
      <c r="B2080" t="s">
        <v>431</v>
      </c>
      <c r="C2080" t="s">
        <v>8343</v>
      </c>
      <c r="D2080">
        <v>0</v>
      </c>
      <c r="E2080" t="s">
        <v>548</v>
      </c>
      <c r="F2080" t="s">
        <v>1</v>
      </c>
      <c r="G2080" t="s">
        <v>1</v>
      </c>
      <c r="H2080" s="123" t="str">
        <f t="shared" si="24"/>
        <v>Louisiana-Mississippi Salt Basins , AR,Lean Burn</v>
      </c>
      <c r="I2080">
        <v>0</v>
      </c>
    </row>
    <row r="2081" spans="1:9">
      <c r="A2081" t="s">
        <v>649</v>
      </c>
      <c r="B2081" t="s">
        <v>431</v>
      </c>
      <c r="C2081" t="s">
        <v>8344</v>
      </c>
      <c r="D2081">
        <v>1</v>
      </c>
      <c r="E2081" t="s">
        <v>548</v>
      </c>
      <c r="F2081" t="s">
        <v>0</v>
      </c>
      <c r="G2081" t="s">
        <v>0</v>
      </c>
      <c r="H2081" s="123" t="str">
        <f t="shared" si="24"/>
        <v>Louisiana-Mississippi Salt Basins , AR,Rich Burn</v>
      </c>
      <c r="I2081">
        <v>1</v>
      </c>
    </row>
    <row r="2082" spans="1:9">
      <c r="A2082" t="s">
        <v>649</v>
      </c>
      <c r="B2082" t="s">
        <v>431</v>
      </c>
      <c r="C2082" t="s">
        <v>8345</v>
      </c>
      <c r="D2082">
        <v>8760</v>
      </c>
      <c r="E2082" t="s">
        <v>548</v>
      </c>
      <c r="F2082" t="s">
        <v>656</v>
      </c>
      <c r="G2082" t="s">
        <v>2498</v>
      </c>
      <c r="H2082" s="123" t="str">
        <f t="shared" si="24"/>
        <v>Louisiana-Mississippi Salt Basins , AR,Hours of Operation (hours/engine)</v>
      </c>
      <c r="I2082">
        <v>8760</v>
      </c>
    </row>
    <row r="2083" spans="1:9">
      <c r="A2083" t="s">
        <v>649</v>
      </c>
      <c r="B2083" t="s">
        <v>431</v>
      </c>
      <c r="C2083" t="s">
        <v>8346</v>
      </c>
      <c r="D2083">
        <v>235.5</v>
      </c>
      <c r="E2083" t="s">
        <v>548</v>
      </c>
      <c r="F2083" t="s">
        <v>1</v>
      </c>
      <c r="G2083" t="s">
        <v>8347</v>
      </c>
      <c r="H2083" s="123" t="str">
        <f t="shared" si="24"/>
        <v>Louisiana-Mississippi Salt Basins , AR,Lean Burn - Rated Horsepower (hp/engine)</v>
      </c>
      <c r="I2083">
        <v>235.5</v>
      </c>
    </row>
    <row r="2084" spans="1:9">
      <c r="A2084" t="s">
        <v>649</v>
      </c>
      <c r="B2084" t="s">
        <v>431</v>
      </c>
      <c r="C2084" t="s">
        <v>8348</v>
      </c>
      <c r="D2084">
        <v>0</v>
      </c>
      <c r="E2084" t="s">
        <v>548</v>
      </c>
      <c r="F2084" t="s">
        <v>1</v>
      </c>
      <c r="G2084" t="s">
        <v>8349</v>
      </c>
      <c r="H2084" s="123" t="str">
        <f t="shared" si="24"/>
        <v>Louisiana-Mississippi Salt Basins , AR,Lean Burn - Percent of Engines with Control</v>
      </c>
      <c r="I2084">
        <v>0</v>
      </c>
    </row>
    <row r="2085" spans="1:9">
      <c r="A2085" t="s">
        <v>649</v>
      </c>
      <c r="B2085" t="s">
        <v>431</v>
      </c>
      <c r="C2085" t="s">
        <v>8350</v>
      </c>
      <c r="D2085">
        <v>0.73699999999999977</v>
      </c>
      <c r="E2085" t="s">
        <v>548</v>
      </c>
      <c r="F2085" t="s">
        <v>1</v>
      </c>
      <c r="G2085" t="s">
        <v>8350</v>
      </c>
      <c r="H2085" s="123" t="str">
        <f t="shared" si="24"/>
        <v>Louisiana-Mississippi Salt Basins , AR,Lean-burn Lateral Compressors Load Factor</v>
      </c>
      <c r="I2085">
        <v>0.73699999999999977</v>
      </c>
    </row>
    <row r="2086" spans="1:9">
      <c r="A2086" t="s">
        <v>649</v>
      </c>
      <c r="B2086" t="s">
        <v>431</v>
      </c>
      <c r="C2086" t="s">
        <v>8351</v>
      </c>
      <c r="D2086">
        <v>1</v>
      </c>
      <c r="E2086" t="s">
        <v>548</v>
      </c>
      <c r="F2086" t="s">
        <v>656</v>
      </c>
      <c r="G2086" t="s">
        <v>8351</v>
      </c>
      <c r="H2086" s="123" t="str">
        <f t="shared" si="24"/>
        <v>Louisiana-Mississippi Salt Basins , AR,Number of 4-Cycled Lateral Compressors</v>
      </c>
      <c r="I2086">
        <v>1</v>
      </c>
    </row>
    <row r="2087" spans="1:9">
      <c r="A2087" t="s">
        <v>649</v>
      </c>
      <c r="B2087" t="s">
        <v>431</v>
      </c>
      <c r="C2087" t="s">
        <v>8352</v>
      </c>
      <c r="D2087">
        <v>48</v>
      </c>
      <c r="E2087" t="s">
        <v>548</v>
      </c>
      <c r="F2087" t="s">
        <v>656</v>
      </c>
      <c r="G2087" t="s">
        <v>8353</v>
      </c>
      <c r="H2087" s="123" t="str">
        <f t="shared" si="24"/>
        <v>Louisiana-Mississippi Salt Basins , AR,CBM - Number of Well(s) per Engine</v>
      </c>
      <c r="I2087">
        <v>48</v>
      </c>
    </row>
    <row r="2088" spans="1:9">
      <c r="A2088" t="s">
        <v>649</v>
      </c>
      <c r="B2088" t="s">
        <v>431</v>
      </c>
      <c r="C2088" t="s">
        <v>8354</v>
      </c>
      <c r="D2088">
        <v>48</v>
      </c>
      <c r="E2088" t="s">
        <v>548</v>
      </c>
      <c r="F2088" t="s">
        <v>656</v>
      </c>
      <c r="G2088" t="s">
        <v>8355</v>
      </c>
      <c r="H2088" s="123" t="str">
        <f t="shared" si="24"/>
        <v>Louisiana-Mississippi Salt Basins , AR,Gas - Number of Well(s) per Engine</v>
      </c>
      <c r="I2088">
        <v>48</v>
      </c>
    </row>
    <row r="2089" spans="1:9">
      <c r="A2089" t="s">
        <v>649</v>
      </c>
      <c r="B2089" t="s">
        <v>431</v>
      </c>
      <c r="C2089" t="s">
        <v>8356</v>
      </c>
      <c r="D2089">
        <v>476</v>
      </c>
      <c r="E2089" t="s">
        <v>548</v>
      </c>
      <c r="F2089" t="s">
        <v>0</v>
      </c>
      <c r="G2089" t="s">
        <v>8357</v>
      </c>
      <c r="H2089" s="123" t="str">
        <f t="shared" si="24"/>
        <v>Louisiana-Mississippi Salt Basins , AR,Rich Burn - Rated Horsepower (hp/engine)</v>
      </c>
      <c r="I2089">
        <v>476</v>
      </c>
    </row>
    <row r="2090" spans="1:9">
      <c r="A2090" t="s">
        <v>649</v>
      </c>
      <c r="B2090" t="s">
        <v>431</v>
      </c>
      <c r="C2090" t="s">
        <v>8358</v>
      </c>
      <c r="D2090">
        <v>0</v>
      </c>
      <c r="E2090" t="s">
        <v>548</v>
      </c>
      <c r="F2090" t="s">
        <v>0</v>
      </c>
      <c r="G2090" t="s">
        <v>8359</v>
      </c>
      <c r="H2090" s="123" t="str">
        <f t="shared" si="24"/>
        <v>Louisiana-Mississippi Salt Basins , AR,Rich Burn - Percent of Engines with Control</v>
      </c>
      <c r="I2090">
        <v>0</v>
      </c>
    </row>
    <row r="2091" spans="1:9">
      <c r="A2091" t="s">
        <v>649</v>
      </c>
      <c r="B2091" t="s">
        <v>431</v>
      </c>
      <c r="C2091" t="s">
        <v>8360</v>
      </c>
      <c r="D2091">
        <v>1</v>
      </c>
      <c r="E2091" t="s">
        <v>548</v>
      </c>
      <c r="F2091" t="s">
        <v>0</v>
      </c>
      <c r="G2091" t="s">
        <v>8360</v>
      </c>
      <c r="H2091" s="123" t="str">
        <f t="shared" si="24"/>
        <v>Louisiana-Mississippi Salt Basins , AR,Rich-burn Lateral Compressors Load Factor</v>
      </c>
      <c r="I2091">
        <v>1</v>
      </c>
    </row>
    <row r="2092" spans="1:9">
      <c r="A2092" s="183" t="s">
        <v>78</v>
      </c>
      <c r="B2092" s="183"/>
      <c r="C2092" s="183"/>
      <c r="D2092" s="183"/>
      <c r="E2092" s="183"/>
      <c r="F2092" s="183"/>
      <c r="G2092" s="183"/>
      <c r="H2092" s="183"/>
    </row>
    <row r="2093" spans="1:9">
      <c r="A2093" t="s">
        <v>624</v>
      </c>
      <c r="B2093" t="s">
        <v>625</v>
      </c>
      <c r="C2093" t="s">
        <v>626</v>
      </c>
      <c r="D2093" t="s">
        <v>627</v>
      </c>
      <c r="E2093" s="57" t="s">
        <v>628</v>
      </c>
      <c r="F2093" s="57" t="s">
        <v>650</v>
      </c>
      <c r="G2093" s="57" t="s">
        <v>629</v>
      </c>
      <c r="H2093" s="57" t="s">
        <v>630</v>
      </c>
      <c r="I2093" s="57" t="s">
        <v>631</v>
      </c>
    </row>
    <row r="2094" spans="1:9">
      <c r="A2094" t="s">
        <v>127</v>
      </c>
      <c r="B2094" t="s">
        <v>114</v>
      </c>
      <c r="C2094" t="s">
        <v>9083</v>
      </c>
      <c r="D2094">
        <v>0</v>
      </c>
      <c r="E2094" t="s">
        <v>497</v>
      </c>
      <c r="F2094" t="s">
        <v>656</v>
      </c>
      <c r="G2094" t="s">
        <v>9083</v>
      </c>
      <c r="H2094" s="123" t="str">
        <f t="shared" ref="H2094" si="25">E2094&amp;","&amp;G2094</f>
        <v>AK Cook Inlet Basin , AK,Gas Wells - Fraction of 2-cycle Engines</v>
      </c>
      <c r="I2094">
        <v>0</v>
      </c>
    </row>
    <row r="2095" spans="1:9">
      <c r="A2095" t="s">
        <v>127</v>
      </c>
      <c r="B2095" t="s">
        <v>114</v>
      </c>
      <c r="C2095" t="s">
        <v>9084</v>
      </c>
      <c r="D2095">
        <v>1</v>
      </c>
      <c r="E2095" t="s">
        <v>497</v>
      </c>
      <c r="F2095" t="s">
        <v>656</v>
      </c>
      <c r="G2095" t="s">
        <v>9084</v>
      </c>
      <c r="H2095" s="123" t="str">
        <f t="shared" ref="H2095" si="26">E2095&amp;","&amp;G2095</f>
        <v>AK Cook Inlet Basin , AK,Gas Wells - Fraction of 4-cycle Engines</v>
      </c>
      <c r="I2095">
        <v>1</v>
      </c>
    </row>
    <row r="2096" spans="1:9">
      <c r="A2096" t="s">
        <v>127</v>
      </c>
      <c r="B2096" t="s">
        <v>114</v>
      </c>
      <c r="C2096" t="s">
        <v>9085</v>
      </c>
      <c r="D2096">
        <v>0</v>
      </c>
      <c r="E2096" t="s">
        <v>497</v>
      </c>
      <c r="F2096" t="s">
        <v>656</v>
      </c>
      <c r="G2096" t="s">
        <v>9085</v>
      </c>
      <c r="H2096" s="123" t="str">
        <f t="shared" ref="H2096:H2159" si="27">E2096&amp;","&amp;G2096</f>
        <v>AK Cook Inlet Basin , AK,Gas Wells - Fraction of Compressors Engines &lt;50 HP</v>
      </c>
      <c r="I2096">
        <v>0</v>
      </c>
    </row>
    <row r="2097" spans="1:9">
      <c r="A2097" t="s">
        <v>127</v>
      </c>
      <c r="B2097" t="s">
        <v>114</v>
      </c>
      <c r="C2097" t="s">
        <v>9086</v>
      </c>
      <c r="D2097">
        <v>0</v>
      </c>
      <c r="E2097" t="s">
        <v>497</v>
      </c>
      <c r="F2097" t="s">
        <v>656</v>
      </c>
      <c r="G2097" t="s">
        <v>9086</v>
      </c>
      <c r="H2097" s="123" t="str">
        <f t="shared" si="27"/>
        <v>AK Cook Inlet Basin , AK,Gas Wells - Fraction of Compressors Engines &gt;500 HP</v>
      </c>
      <c r="I2097">
        <v>0</v>
      </c>
    </row>
    <row r="2098" spans="1:9">
      <c r="A2098" t="s">
        <v>127</v>
      </c>
      <c r="B2098" t="s">
        <v>114</v>
      </c>
      <c r="C2098" t="s">
        <v>9087</v>
      </c>
      <c r="D2098">
        <v>1</v>
      </c>
      <c r="E2098" t="s">
        <v>497</v>
      </c>
      <c r="F2098" t="s">
        <v>656</v>
      </c>
      <c r="G2098" t="s">
        <v>9087</v>
      </c>
      <c r="H2098" s="123" t="str">
        <f t="shared" si="27"/>
        <v>AK Cook Inlet Basin , AK,Gas Wells - Fraction of Compressors Engines between 50-499 HP</v>
      </c>
      <c r="I2098">
        <v>1</v>
      </c>
    </row>
    <row r="2099" spans="1:9">
      <c r="A2099" t="s">
        <v>127</v>
      </c>
      <c r="B2099" t="s">
        <v>114</v>
      </c>
      <c r="C2099" t="s">
        <v>9088</v>
      </c>
      <c r="D2099">
        <v>0.18</v>
      </c>
      <c r="E2099" t="s">
        <v>497</v>
      </c>
      <c r="F2099" t="s">
        <v>1</v>
      </c>
      <c r="G2099" t="s">
        <v>8349</v>
      </c>
      <c r="H2099" s="123" t="str">
        <f t="shared" si="27"/>
        <v>AK Cook Inlet Basin , AK,Lean Burn - Percent of Engines with Control</v>
      </c>
      <c r="I2099">
        <v>0.18</v>
      </c>
    </row>
    <row r="2100" spans="1:9">
      <c r="A2100" t="s">
        <v>127</v>
      </c>
      <c r="B2100" t="s">
        <v>114</v>
      </c>
      <c r="C2100" t="s">
        <v>9089</v>
      </c>
      <c r="D2100">
        <v>0.31</v>
      </c>
      <c r="E2100" t="s">
        <v>497</v>
      </c>
      <c r="F2100" t="s">
        <v>0</v>
      </c>
      <c r="G2100" t="s">
        <v>8359</v>
      </c>
      <c r="H2100" s="123" t="str">
        <f t="shared" si="27"/>
        <v>AK Cook Inlet Basin , AK,Rich Burn - Percent of Engines with Control</v>
      </c>
      <c r="I2100">
        <v>0.31</v>
      </c>
    </row>
    <row r="2101" spans="1:9">
      <c r="A2101" t="s">
        <v>127</v>
      </c>
      <c r="B2101" t="s">
        <v>114</v>
      </c>
      <c r="C2101" t="s">
        <v>9090</v>
      </c>
      <c r="D2101">
        <v>0.3</v>
      </c>
      <c r="E2101" t="s">
        <v>497</v>
      </c>
      <c r="F2101" t="s">
        <v>1</v>
      </c>
      <c r="G2101" t="s">
        <v>1</v>
      </c>
      <c r="H2101" s="123" t="str">
        <f t="shared" si="27"/>
        <v>AK Cook Inlet Basin , AK,Lean Burn</v>
      </c>
      <c r="I2101">
        <v>0.3</v>
      </c>
    </row>
    <row r="2102" spans="1:9">
      <c r="A2102" t="s">
        <v>127</v>
      </c>
      <c r="B2102" t="s">
        <v>114</v>
      </c>
      <c r="C2102" t="s">
        <v>9091</v>
      </c>
      <c r="D2102">
        <v>0.7</v>
      </c>
      <c r="E2102" t="s">
        <v>497</v>
      </c>
      <c r="F2102" t="s">
        <v>0</v>
      </c>
      <c r="G2102" t="s">
        <v>0</v>
      </c>
      <c r="H2102" s="123" t="str">
        <f t="shared" si="27"/>
        <v>AK Cook Inlet Basin , AK,Rich Burn</v>
      </c>
      <c r="I2102">
        <v>0.7</v>
      </c>
    </row>
    <row r="2103" spans="1:9">
      <c r="A2103" t="s">
        <v>127</v>
      </c>
      <c r="B2103" t="s">
        <v>114</v>
      </c>
      <c r="C2103" t="s">
        <v>9092</v>
      </c>
      <c r="D2103">
        <v>8439</v>
      </c>
      <c r="E2103" t="s">
        <v>497</v>
      </c>
      <c r="F2103" t="s">
        <v>656</v>
      </c>
      <c r="G2103" t="s">
        <v>2498</v>
      </c>
      <c r="H2103" s="123" t="str">
        <f t="shared" si="27"/>
        <v>AK Cook Inlet Basin , AK,Hours of Operation (hours/engine)</v>
      </c>
      <c r="I2103">
        <v>8439</v>
      </c>
    </row>
    <row r="2104" spans="1:9">
      <c r="A2104" t="s">
        <v>127</v>
      </c>
      <c r="B2104" t="s">
        <v>114</v>
      </c>
      <c r="C2104" t="s">
        <v>9093</v>
      </c>
      <c r="D2104">
        <v>0.75</v>
      </c>
      <c r="E2104" t="s">
        <v>497</v>
      </c>
      <c r="F2104" t="s">
        <v>1</v>
      </c>
      <c r="G2104" t="s">
        <v>9093</v>
      </c>
      <c r="H2104" s="123" t="str">
        <f t="shared" si="27"/>
        <v>AK Cook Inlet Basin , AK,Gas Wells - Lean Burn Load Factor</v>
      </c>
      <c r="I2104">
        <v>0.75</v>
      </c>
    </row>
    <row r="2105" spans="1:9">
      <c r="A2105" t="s">
        <v>127</v>
      </c>
      <c r="B2105" t="s">
        <v>114</v>
      </c>
      <c r="C2105" t="s">
        <v>9094</v>
      </c>
      <c r="D2105">
        <v>138</v>
      </c>
      <c r="E2105" t="s">
        <v>497</v>
      </c>
      <c r="F2105" t="s">
        <v>1</v>
      </c>
      <c r="G2105" t="s">
        <v>8347</v>
      </c>
      <c r="H2105" s="123" t="str">
        <f t="shared" si="27"/>
        <v>AK Cook Inlet Basin , AK,Lean Burn - Rated Horsepower (hp/engine)</v>
      </c>
      <c r="I2105">
        <v>138</v>
      </c>
    </row>
    <row r="2106" spans="1:9">
      <c r="A2106" t="s">
        <v>127</v>
      </c>
      <c r="B2106" t="s">
        <v>114</v>
      </c>
      <c r="C2106" t="s">
        <v>9095</v>
      </c>
      <c r="D2106">
        <v>133.4</v>
      </c>
      <c r="E2106" t="s">
        <v>497</v>
      </c>
      <c r="F2106" t="s">
        <v>0</v>
      </c>
      <c r="G2106" t="s">
        <v>8357</v>
      </c>
      <c r="H2106" s="123" t="str">
        <f t="shared" si="27"/>
        <v>AK Cook Inlet Basin , AK,Rich Burn - Rated Horsepower (hp/engine)</v>
      </c>
      <c r="I2106">
        <v>133.4</v>
      </c>
    </row>
    <row r="2107" spans="1:9">
      <c r="A2107" t="s">
        <v>127</v>
      </c>
      <c r="B2107" t="s">
        <v>114</v>
      </c>
      <c r="C2107" t="s">
        <v>9096</v>
      </c>
      <c r="D2107">
        <v>0.76</v>
      </c>
      <c r="E2107" t="s">
        <v>497</v>
      </c>
      <c r="F2107" t="s">
        <v>0</v>
      </c>
      <c r="G2107" t="s">
        <v>9096</v>
      </c>
      <c r="H2107" s="123" t="str">
        <f t="shared" si="27"/>
        <v>AK Cook Inlet Basin , AK,Gas Wells - Rich-burn Load Factor</v>
      </c>
      <c r="I2107">
        <v>0.76</v>
      </c>
    </row>
    <row r="2108" spans="1:9">
      <c r="A2108" t="s">
        <v>157</v>
      </c>
      <c r="B2108" t="s">
        <v>81</v>
      </c>
      <c r="C2108" t="s">
        <v>9083</v>
      </c>
      <c r="D2108">
        <v>0</v>
      </c>
      <c r="E2108" t="s">
        <v>498</v>
      </c>
      <c r="F2108" t="s">
        <v>656</v>
      </c>
      <c r="G2108" t="s">
        <v>9083</v>
      </c>
      <c r="H2108" s="123" t="str">
        <f t="shared" si="27"/>
        <v>Anadarko Basin , CO,Gas Wells - Fraction of 2-cycle Engines</v>
      </c>
      <c r="I2108">
        <v>0</v>
      </c>
    </row>
    <row r="2109" spans="1:9">
      <c r="A2109" t="s">
        <v>157</v>
      </c>
      <c r="B2109" t="s">
        <v>81</v>
      </c>
      <c r="C2109" t="s">
        <v>9084</v>
      </c>
      <c r="D2109">
        <v>1</v>
      </c>
      <c r="E2109" t="s">
        <v>498</v>
      </c>
      <c r="F2109" t="s">
        <v>656</v>
      </c>
      <c r="G2109" t="s">
        <v>9084</v>
      </c>
      <c r="H2109" s="123" t="str">
        <f t="shared" si="27"/>
        <v>Anadarko Basin , CO,Gas Wells - Fraction of 4-cycle Engines</v>
      </c>
      <c r="I2109">
        <v>1</v>
      </c>
    </row>
    <row r="2110" spans="1:9">
      <c r="A2110" t="s">
        <v>157</v>
      </c>
      <c r="B2110" t="s">
        <v>81</v>
      </c>
      <c r="C2110" t="s">
        <v>9085</v>
      </c>
      <c r="D2110">
        <v>0</v>
      </c>
      <c r="E2110" t="s">
        <v>498</v>
      </c>
      <c r="F2110" t="s">
        <v>656</v>
      </c>
      <c r="G2110" t="s">
        <v>9085</v>
      </c>
      <c r="H2110" s="123" t="str">
        <f t="shared" si="27"/>
        <v>Anadarko Basin , CO,Gas Wells - Fraction of Compressors Engines &lt;50 HP</v>
      </c>
      <c r="I2110">
        <v>0</v>
      </c>
    </row>
    <row r="2111" spans="1:9">
      <c r="A2111" t="s">
        <v>157</v>
      </c>
      <c r="B2111" t="s">
        <v>81</v>
      </c>
      <c r="C2111" t="s">
        <v>9086</v>
      </c>
      <c r="D2111">
        <v>0</v>
      </c>
      <c r="E2111" t="s">
        <v>498</v>
      </c>
      <c r="F2111" t="s">
        <v>656</v>
      </c>
      <c r="G2111" t="s">
        <v>9086</v>
      </c>
      <c r="H2111" s="123" t="str">
        <f t="shared" si="27"/>
        <v>Anadarko Basin , CO,Gas Wells - Fraction of Compressors Engines &gt;500 HP</v>
      </c>
      <c r="I2111">
        <v>0</v>
      </c>
    </row>
    <row r="2112" spans="1:9">
      <c r="A2112" t="s">
        <v>157</v>
      </c>
      <c r="B2112" t="s">
        <v>81</v>
      </c>
      <c r="C2112" t="s">
        <v>9087</v>
      </c>
      <c r="D2112">
        <v>1</v>
      </c>
      <c r="E2112" t="s">
        <v>498</v>
      </c>
      <c r="F2112" t="s">
        <v>656</v>
      </c>
      <c r="G2112" t="s">
        <v>9087</v>
      </c>
      <c r="H2112" s="123" t="str">
        <f t="shared" si="27"/>
        <v>Anadarko Basin , CO,Gas Wells - Fraction of Compressors Engines between 50-499 HP</v>
      </c>
      <c r="I2112">
        <v>1</v>
      </c>
    </row>
    <row r="2113" spans="1:9">
      <c r="A2113" t="s">
        <v>157</v>
      </c>
      <c r="B2113" t="s">
        <v>81</v>
      </c>
      <c r="C2113" t="s">
        <v>9088</v>
      </c>
      <c r="D2113">
        <v>0.45641029999999999</v>
      </c>
      <c r="E2113" t="s">
        <v>498</v>
      </c>
      <c r="F2113" t="s">
        <v>1</v>
      </c>
      <c r="G2113" t="s">
        <v>8349</v>
      </c>
      <c r="H2113" s="123" t="str">
        <f t="shared" si="27"/>
        <v>Anadarko Basin , CO,Lean Burn - Percent of Engines with Control</v>
      </c>
      <c r="I2113">
        <v>0.45641029999999999</v>
      </c>
    </row>
    <row r="2114" spans="1:9">
      <c r="A2114" t="s">
        <v>157</v>
      </c>
      <c r="B2114" t="s">
        <v>81</v>
      </c>
      <c r="C2114" t="s">
        <v>9089</v>
      </c>
      <c r="D2114">
        <v>0.78</v>
      </c>
      <c r="E2114" t="s">
        <v>498</v>
      </c>
      <c r="F2114" t="s">
        <v>0</v>
      </c>
      <c r="G2114" t="s">
        <v>8359</v>
      </c>
      <c r="H2114" s="123" t="str">
        <f t="shared" si="27"/>
        <v>Anadarko Basin , CO,Rich Burn - Percent of Engines with Control</v>
      </c>
      <c r="I2114">
        <v>0.78</v>
      </c>
    </row>
    <row r="2115" spans="1:9">
      <c r="A2115" t="s">
        <v>157</v>
      </c>
      <c r="B2115" t="s">
        <v>81</v>
      </c>
      <c r="C2115" t="s">
        <v>9090</v>
      </c>
      <c r="D2115">
        <v>0.23</v>
      </c>
      <c r="E2115" t="s">
        <v>498</v>
      </c>
      <c r="F2115" t="s">
        <v>1</v>
      </c>
      <c r="G2115" t="s">
        <v>1</v>
      </c>
      <c r="H2115" s="123" t="str">
        <f t="shared" si="27"/>
        <v>Anadarko Basin , CO,Lean Burn</v>
      </c>
      <c r="I2115">
        <v>0.23</v>
      </c>
    </row>
    <row r="2116" spans="1:9">
      <c r="A2116" t="s">
        <v>157</v>
      </c>
      <c r="B2116" t="s">
        <v>81</v>
      </c>
      <c r="C2116" t="s">
        <v>9091</v>
      </c>
      <c r="D2116">
        <v>0.77</v>
      </c>
      <c r="E2116" t="s">
        <v>498</v>
      </c>
      <c r="F2116" t="s">
        <v>0</v>
      </c>
      <c r="G2116" t="s">
        <v>0</v>
      </c>
      <c r="H2116" s="123" t="str">
        <f t="shared" si="27"/>
        <v>Anadarko Basin , CO,Rich Burn</v>
      </c>
      <c r="I2116">
        <v>0.77</v>
      </c>
    </row>
    <row r="2117" spans="1:9">
      <c r="A2117" t="s">
        <v>157</v>
      </c>
      <c r="B2117" t="s">
        <v>81</v>
      </c>
      <c r="C2117" t="s">
        <v>9092</v>
      </c>
      <c r="D2117">
        <v>8532</v>
      </c>
      <c r="E2117" t="s">
        <v>498</v>
      </c>
      <c r="F2117" t="s">
        <v>656</v>
      </c>
      <c r="G2117" t="s">
        <v>2498</v>
      </c>
      <c r="H2117" s="123" t="str">
        <f t="shared" si="27"/>
        <v>Anadarko Basin , CO,Hours of Operation (hours/engine)</v>
      </c>
      <c r="I2117">
        <v>8532</v>
      </c>
    </row>
    <row r="2118" spans="1:9">
      <c r="A2118" t="s">
        <v>157</v>
      </c>
      <c r="B2118" t="s">
        <v>81</v>
      </c>
      <c r="C2118" t="s">
        <v>9093</v>
      </c>
      <c r="D2118">
        <v>0.75</v>
      </c>
      <c r="E2118" t="s">
        <v>498</v>
      </c>
      <c r="F2118" t="s">
        <v>1</v>
      </c>
      <c r="G2118" t="s">
        <v>9093</v>
      </c>
      <c r="H2118" s="123" t="str">
        <f t="shared" si="27"/>
        <v>Anadarko Basin , CO,Gas Wells - Lean Burn Load Factor</v>
      </c>
      <c r="I2118">
        <v>0.75</v>
      </c>
    </row>
    <row r="2119" spans="1:9">
      <c r="A2119" t="s">
        <v>157</v>
      </c>
      <c r="B2119" t="s">
        <v>81</v>
      </c>
      <c r="C2119" t="s">
        <v>9094</v>
      </c>
      <c r="D2119">
        <v>68</v>
      </c>
      <c r="E2119" t="s">
        <v>498</v>
      </c>
      <c r="F2119" t="s">
        <v>1</v>
      </c>
      <c r="G2119" t="s">
        <v>8347</v>
      </c>
      <c r="H2119" s="123" t="str">
        <f t="shared" si="27"/>
        <v>Anadarko Basin , CO,Lean Burn - Rated Horsepower (hp/engine)</v>
      </c>
      <c r="I2119">
        <v>68</v>
      </c>
    </row>
    <row r="2120" spans="1:9">
      <c r="A2120" t="s">
        <v>157</v>
      </c>
      <c r="B2120" t="s">
        <v>81</v>
      </c>
      <c r="C2120" t="s">
        <v>9095</v>
      </c>
      <c r="D2120">
        <v>119.5</v>
      </c>
      <c r="E2120" t="s">
        <v>498</v>
      </c>
      <c r="F2120" t="s">
        <v>0</v>
      </c>
      <c r="G2120" t="s">
        <v>8357</v>
      </c>
      <c r="H2120" s="123" t="str">
        <f t="shared" si="27"/>
        <v>Anadarko Basin , CO,Rich Burn - Rated Horsepower (hp/engine)</v>
      </c>
      <c r="I2120">
        <v>119.5</v>
      </c>
    </row>
    <row r="2121" spans="1:9">
      <c r="A2121" t="s">
        <v>157</v>
      </c>
      <c r="B2121" t="s">
        <v>81</v>
      </c>
      <c r="C2121" t="s">
        <v>9096</v>
      </c>
      <c r="D2121">
        <v>0.68</v>
      </c>
      <c r="E2121" t="s">
        <v>498</v>
      </c>
      <c r="F2121" t="s">
        <v>0</v>
      </c>
      <c r="G2121" t="s">
        <v>9096</v>
      </c>
      <c r="H2121" s="123" t="str">
        <f t="shared" si="27"/>
        <v>Anadarko Basin , CO,Gas Wells - Rich-burn Load Factor</v>
      </c>
      <c r="I2121">
        <v>0.68</v>
      </c>
    </row>
    <row r="2122" spans="1:9">
      <c r="A2122" t="s">
        <v>157</v>
      </c>
      <c r="B2122" t="s">
        <v>449</v>
      </c>
      <c r="C2122" t="s">
        <v>9083</v>
      </c>
      <c r="D2122">
        <v>0</v>
      </c>
      <c r="E2122" t="s">
        <v>3157</v>
      </c>
      <c r="F2122" t="s">
        <v>656</v>
      </c>
      <c r="G2122" t="s">
        <v>9083</v>
      </c>
      <c r="H2122" s="123" t="str">
        <f t="shared" si="27"/>
        <v>Anadarko Basin , KS,Gas Wells - Fraction of 2-cycle Engines</v>
      </c>
      <c r="I2122">
        <v>0</v>
      </c>
    </row>
    <row r="2123" spans="1:9">
      <c r="A2123" t="s">
        <v>157</v>
      </c>
      <c r="B2123" t="s">
        <v>449</v>
      </c>
      <c r="C2123" t="s">
        <v>9084</v>
      </c>
      <c r="D2123">
        <v>1</v>
      </c>
      <c r="E2123" t="s">
        <v>3157</v>
      </c>
      <c r="F2123" t="s">
        <v>656</v>
      </c>
      <c r="G2123" t="s">
        <v>9084</v>
      </c>
      <c r="H2123" s="123" t="str">
        <f t="shared" si="27"/>
        <v>Anadarko Basin , KS,Gas Wells - Fraction of 4-cycle Engines</v>
      </c>
      <c r="I2123">
        <v>1</v>
      </c>
    </row>
    <row r="2124" spans="1:9">
      <c r="A2124" t="s">
        <v>157</v>
      </c>
      <c r="B2124" t="s">
        <v>449</v>
      </c>
      <c r="C2124" t="s">
        <v>9085</v>
      </c>
      <c r="D2124">
        <v>0</v>
      </c>
      <c r="E2124" t="s">
        <v>3157</v>
      </c>
      <c r="F2124" t="s">
        <v>656</v>
      </c>
      <c r="G2124" t="s">
        <v>9085</v>
      </c>
      <c r="H2124" s="123" t="str">
        <f t="shared" si="27"/>
        <v>Anadarko Basin , KS,Gas Wells - Fraction of Compressors Engines &lt;50 HP</v>
      </c>
      <c r="I2124">
        <v>0</v>
      </c>
    </row>
    <row r="2125" spans="1:9">
      <c r="A2125" t="s">
        <v>157</v>
      </c>
      <c r="B2125" t="s">
        <v>449</v>
      </c>
      <c r="C2125" t="s">
        <v>9086</v>
      </c>
      <c r="D2125">
        <v>0</v>
      </c>
      <c r="E2125" t="s">
        <v>3157</v>
      </c>
      <c r="F2125" t="s">
        <v>656</v>
      </c>
      <c r="G2125" t="s">
        <v>9086</v>
      </c>
      <c r="H2125" s="123" t="str">
        <f t="shared" si="27"/>
        <v>Anadarko Basin , KS,Gas Wells - Fraction of Compressors Engines &gt;500 HP</v>
      </c>
      <c r="I2125">
        <v>0</v>
      </c>
    </row>
    <row r="2126" spans="1:9">
      <c r="A2126" t="s">
        <v>157</v>
      </c>
      <c r="B2126" t="s">
        <v>449</v>
      </c>
      <c r="C2126" t="s">
        <v>9087</v>
      </c>
      <c r="D2126">
        <v>1</v>
      </c>
      <c r="E2126" t="s">
        <v>3157</v>
      </c>
      <c r="F2126" t="s">
        <v>656</v>
      </c>
      <c r="G2126" t="s">
        <v>9087</v>
      </c>
      <c r="H2126" s="123" t="str">
        <f t="shared" si="27"/>
        <v>Anadarko Basin , KS,Gas Wells - Fraction of Compressors Engines between 50-499 HP</v>
      </c>
      <c r="I2126">
        <v>1</v>
      </c>
    </row>
    <row r="2127" spans="1:9">
      <c r="A2127" t="s">
        <v>157</v>
      </c>
      <c r="B2127" t="s">
        <v>449</v>
      </c>
      <c r="C2127" t="s">
        <v>9088</v>
      </c>
      <c r="D2127">
        <v>0.45641029999999999</v>
      </c>
      <c r="E2127" t="s">
        <v>3157</v>
      </c>
      <c r="F2127" t="s">
        <v>1</v>
      </c>
      <c r="G2127" t="s">
        <v>8349</v>
      </c>
      <c r="H2127" s="123" t="str">
        <f t="shared" si="27"/>
        <v>Anadarko Basin , KS,Lean Burn - Percent of Engines with Control</v>
      </c>
      <c r="I2127">
        <v>0.45641029999999999</v>
      </c>
    </row>
    <row r="2128" spans="1:9">
      <c r="A2128" t="s">
        <v>157</v>
      </c>
      <c r="B2128" t="s">
        <v>449</v>
      </c>
      <c r="C2128" t="s">
        <v>9089</v>
      </c>
      <c r="D2128">
        <v>0.78</v>
      </c>
      <c r="E2128" t="s">
        <v>3157</v>
      </c>
      <c r="F2128" t="s">
        <v>0</v>
      </c>
      <c r="G2128" t="s">
        <v>8359</v>
      </c>
      <c r="H2128" s="123" t="str">
        <f t="shared" si="27"/>
        <v>Anadarko Basin , KS,Rich Burn - Percent of Engines with Control</v>
      </c>
      <c r="I2128">
        <v>0.78</v>
      </c>
    </row>
    <row r="2129" spans="1:9">
      <c r="A2129" t="s">
        <v>157</v>
      </c>
      <c r="B2129" t="s">
        <v>449</v>
      </c>
      <c r="C2129" t="s">
        <v>9090</v>
      </c>
      <c r="D2129">
        <v>0.23000000000000015</v>
      </c>
      <c r="E2129" t="s">
        <v>3157</v>
      </c>
      <c r="F2129" t="s">
        <v>1</v>
      </c>
      <c r="G2129" t="s">
        <v>1</v>
      </c>
      <c r="H2129" s="123" t="str">
        <f t="shared" si="27"/>
        <v>Anadarko Basin , KS,Lean Burn</v>
      </c>
      <c r="I2129">
        <v>0.23000000000000015</v>
      </c>
    </row>
    <row r="2130" spans="1:9">
      <c r="A2130" t="s">
        <v>157</v>
      </c>
      <c r="B2130" t="s">
        <v>449</v>
      </c>
      <c r="C2130" t="s">
        <v>9091</v>
      </c>
      <c r="D2130">
        <v>0.76999999999999968</v>
      </c>
      <c r="E2130" t="s">
        <v>3157</v>
      </c>
      <c r="F2130" t="s">
        <v>0</v>
      </c>
      <c r="G2130" t="s">
        <v>0</v>
      </c>
      <c r="H2130" s="123" t="str">
        <f t="shared" si="27"/>
        <v>Anadarko Basin , KS,Rich Burn</v>
      </c>
      <c r="I2130">
        <v>0.76999999999999968</v>
      </c>
    </row>
    <row r="2131" spans="1:9">
      <c r="A2131" t="s">
        <v>157</v>
      </c>
      <c r="B2131" t="s">
        <v>449</v>
      </c>
      <c r="C2131" t="s">
        <v>9092</v>
      </c>
      <c r="D2131">
        <v>8532</v>
      </c>
      <c r="E2131" t="s">
        <v>3157</v>
      </c>
      <c r="F2131" t="s">
        <v>656</v>
      </c>
      <c r="G2131" t="s">
        <v>2498</v>
      </c>
      <c r="H2131" s="123" t="str">
        <f t="shared" si="27"/>
        <v>Anadarko Basin , KS,Hours of Operation (hours/engine)</v>
      </c>
      <c r="I2131">
        <v>8532</v>
      </c>
    </row>
    <row r="2132" spans="1:9">
      <c r="A2132" t="s">
        <v>157</v>
      </c>
      <c r="B2132" t="s">
        <v>449</v>
      </c>
      <c r="C2132" t="s">
        <v>9093</v>
      </c>
      <c r="D2132">
        <v>0.75</v>
      </c>
      <c r="E2132" t="s">
        <v>3157</v>
      </c>
      <c r="F2132" t="s">
        <v>1</v>
      </c>
      <c r="G2132" t="s">
        <v>9093</v>
      </c>
      <c r="H2132" s="123" t="str">
        <f t="shared" si="27"/>
        <v>Anadarko Basin , KS,Gas Wells - Lean Burn Load Factor</v>
      </c>
      <c r="I2132">
        <v>0.75</v>
      </c>
    </row>
    <row r="2133" spans="1:9">
      <c r="A2133" t="s">
        <v>157</v>
      </c>
      <c r="B2133" t="s">
        <v>449</v>
      </c>
      <c r="C2133" t="s">
        <v>9094</v>
      </c>
      <c r="D2133">
        <v>68</v>
      </c>
      <c r="E2133" t="s">
        <v>3157</v>
      </c>
      <c r="F2133" t="s">
        <v>1</v>
      </c>
      <c r="G2133" t="s">
        <v>8347</v>
      </c>
      <c r="H2133" s="123" t="str">
        <f t="shared" si="27"/>
        <v>Anadarko Basin , KS,Lean Burn - Rated Horsepower (hp/engine)</v>
      </c>
      <c r="I2133">
        <v>68</v>
      </c>
    </row>
    <row r="2134" spans="1:9">
      <c r="A2134" t="s">
        <v>157</v>
      </c>
      <c r="B2134" t="s">
        <v>449</v>
      </c>
      <c r="C2134" t="s">
        <v>9095</v>
      </c>
      <c r="D2134">
        <v>119.5</v>
      </c>
      <c r="E2134" t="s">
        <v>3157</v>
      </c>
      <c r="F2134" t="s">
        <v>0</v>
      </c>
      <c r="G2134" t="s">
        <v>8357</v>
      </c>
      <c r="H2134" s="123" t="str">
        <f t="shared" si="27"/>
        <v>Anadarko Basin , KS,Rich Burn - Rated Horsepower (hp/engine)</v>
      </c>
      <c r="I2134">
        <v>119.5</v>
      </c>
    </row>
    <row r="2135" spans="1:9">
      <c r="A2135" t="s">
        <v>157</v>
      </c>
      <c r="B2135" t="s">
        <v>449</v>
      </c>
      <c r="C2135" t="s">
        <v>9096</v>
      </c>
      <c r="D2135">
        <v>0.67999999999999983</v>
      </c>
      <c r="E2135" t="s">
        <v>3157</v>
      </c>
      <c r="F2135" t="s">
        <v>0</v>
      </c>
      <c r="G2135" t="s">
        <v>9096</v>
      </c>
      <c r="H2135" s="123" t="str">
        <f t="shared" si="27"/>
        <v>Anadarko Basin , KS,Gas Wells - Rich-burn Load Factor</v>
      </c>
      <c r="I2135">
        <v>0.67999999999999983</v>
      </c>
    </row>
    <row r="2136" spans="1:9">
      <c r="A2136" t="s">
        <v>157</v>
      </c>
      <c r="B2136" t="s">
        <v>477</v>
      </c>
      <c r="C2136" t="s">
        <v>9083</v>
      </c>
      <c r="D2136">
        <v>0</v>
      </c>
      <c r="E2136" t="s">
        <v>3137</v>
      </c>
      <c r="F2136" t="s">
        <v>656</v>
      </c>
      <c r="G2136" t="s">
        <v>9083</v>
      </c>
      <c r="H2136" s="123" t="str">
        <f t="shared" si="27"/>
        <v>Anadarko Basin , OK,Gas Wells - Fraction of 2-cycle Engines</v>
      </c>
      <c r="I2136">
        <v>0</v>
      </c>
    </row>
    <row r="2137" spans="1:9">
      <c r="A2137" t="s">
        <v>157</v>
      </c>
      <c r="B2137" t="s">
        <v>477</v>
      </c>
      <c r="C2137" t="s">
        <v>9084</v>
      </c>
      <c r="D2137">
        <v>1</v>
      </c>
      <c r="E2137" t="s">
        <v>3137</v>
      </c>
      <c r="F2137" t="s">
        <v>656</v>
      </c>
      <c r="G2137" t="s">
        <v>9084</v>
      </c>
      <c r="H2137" s="123" t="str">
        <f t="shared" si="27"/>
        <v>Anadarko Basin , OK,Gas Wells - Fraction of 4-cycle Engines</v>
      </c>
      <c r="I2137">
        <v>1</v>
      </c>
    </row>
    <row r="2138" spans="1:9">
      <c r="A2138" t="s">
        <v>157</v>
      </c>
      <c r="B2138" t="s">
        <v>477</v>
      </c>
      <c r="C2138" t="s">
        <v>9085</v>
      </c>
      <c r="D2138">
        <v>0</v>
      </c>
      <c r="E2138" t="s">
        <v>3137</v>
      </c>
      <c r="F2138" t="s">
        <v>656</v>
      </c>
      <c r="G2138" t="s">
        <v>9085</v>
      </c>
      <c r="H2138" s="123" t="str">
        <f t="shared" si="27"/>
        <v>Anadarko Basin , OK,Gas Wells - Fraction of Compressors Engines &lt;50 HP</v>
      </c>
      <c r="I2138">
        <v>0</v>
      </c>
    </row>
    <row r="2139" spans="1:9">
      <c r="A2139" t="s">
        <v>157</v>
      </c>
      <c r="B2139" t="s">
        <v>477</v>
      </c>
      <c r="C2139" t="s">
        <v>9086</v>
      </c>
      <c r="D2139">
        <v>0</v>
      </c>
      <c r="E2139" t="s">
        <v>3137</v>
      </c>
      <c r="F2139" t="s">
        <v>656</v>
      </c>
      <c r="G2139" t="s">
        <v>9086</v>
      </c>
      <c r="H2139" s="123" t="str">
        <f t="shared" si="27"/>
        <v>Anadarko Basin , OK,Gas Wells - Fraction of Compressors Engines &gt;500 HP</v>
      </c>
      <c r="I2139">
        <v>0</v>
      </c>
    </row>
    <row r="2140" spans="1:9">
      <c r="A2140" t="s">
        <v>157</v>
      </c>
      <c r="B2140" t="s">
        <v>477</v>
      </c>
      <c r="C2140" t="s">
        <v>9087</v>
      </c>
      <c r="D2140">
        <v>1</v>
      </c>
      <c r="E2140" t="s">
        <v>3137</v>
      </c>
      <c r="F2140" t="s">
        <v>656</v>
      </c>
      <c r="G2140" t="s">
        <v>9087</v>
      </c>
      <c r="H2140" s="123" t="str">
        <f t="shared" si="27"/>
        <v>Anadarko Basin , OK,Gas Wells - Fraction of Compressors Engines between 50-499 HP</v>
      </c>
      <c r="I2140">
        <v>1</v>
      </c>
    </row>
    <row r="2141" spans="1:9">
      <c r="A2141" t="s">
        <v>157</v>
      </c>
      <c r="B2141" t="s">
        <v>477</v>
      </c>
      <c r="C2141" t="s">
        <v>9088</v>
      </c>
      <c r="D2141">
        <v>0.45641030000000005</v>
      </c>
      <c r="E2141" t="s">
        <v>3137</v>
      </c>
      <c r="F2141" t="s">
        <v>1</v>
      </c>
      <c r="G2141" t="s">
        <v>8349</v>
      </c>
      <c r="H2141" s="123" t="str">
        <f t="shared" si="27"/>
        <v>Anadarko Basin , OK,Lean Burn - Percent of Engines with Control</v>
      </c>
      <c r="I2141">
        <v>0.45641030000000005</v>
      </c>
    </row>
    <row r="2142" spans="1:9">
      <c r="A2142" t="s">
        <v>157</v>
      </c>
      <c r="B2142" t="s">
        <v>477</v>
      </c>
      <c r="C2142" t="s">
        <v>9089</v>
      </c>
      <c r="D2142">
        <v>0.7799999999999998</v>
      </c>
      <c r="E2142" t="s">
        <v>3137</v>
      </c>
      <c r="F2142" t="s">
        <v>0</v>
      </c>
      <c r="G2142" t="s">
        <v>8359</v>
      </c>
      <c r="H2142" s="123" t="str">
        <f t="shared" si="27"/>
        <v>Anadarko Basin , OK,Rich Burn - Percent of Engines with Control</v>
      </c>
      <c r="I2142">
        <v>0.7799999999999998</v>
      </c>
    </row>
    <row r="2143" spans="1:9">
      <c r="A2143" t="s">
        <v>157</v>
      </c>
      <c r="B2143" t="s">
        <v>477</v>
      </c>
      <c r="C2143" t="s">
        <v>9090</v>
      </c>
      <c r="D2143">
        <v>0.23000000000000007</v>
      </c>
      <c r="E2143" t="s">
        <v>3137</v>
      </c>
      <c r="F2143" t="s">
        <v>1</v>
      </c>
      <c r="G2143" t="s">
        <v>1</v>
      </c>
      <c r="H2143" s="123" t="str">
        <f t="shared" si="27"/>
        <v>Anadarko Basin , OK,Lean Burn</v>
      </c>
      <c r="I2143">
        <v>0.23000000000000007</v>
      </c>
    </row>
    <row r="2144" spans="1:9">
      <c r="A2144" t="s">
        <v>157</v>
      </c>
      <c r="B2144" t="s">
        <v>477</v>
      </c>
      <c r="C2144" t="s">
        <v>9091</v>
      </c>
      <c r="D2144">
        <v>0.7699999999999998</v>
      </c>
      <c r="E2144" t="s">
        <v>3137</v>
      </c>
      <c r="F2144" t="s">
        <v>0</v>
      </c>
      <c r="G2144" t="s">
        <v>0</v>
      </c>
      <c r="H2144" s="123" t="str">
        <f t="shared" si="27"/>
        <v>Anadarko Basin , OK,Rich Burn</v>
      </c>
      <c r="I2144">
        <v>0.7699999999999998</v>
      </c>
    </row>
    <row r="2145" spans="1:9">
      <c r="A2145" t="s">
        <v>157</v>
      </c>
      <c r="B2145" t="s">
        <v>477</v>
      </c>
      <c r="C2145" t="s">
        <v>9092</v>
      </c>
      <c r="D2145">
        <v>8532</v>
      </c>
      <c r="E2145" t="s">
        <v>3137</v>
      </c>
      <c r="F2145" t="s">
        <v>656</v>
      </c>
      <c r="G2145" t="s">
        <v>2498</v>
      </c>
      <c r="H2145" s="123" t="str">
        <f t="shared" si="27"/>
        <v>Anadarko Basin , OK,Hours of Operation (hours/engine)</v>
      </c>
      <c r="I2145">
        <v>8532</v>
      </c>
    </row>
    <row r="2146" spans="1:9">
      <c r="A2146" t="s">
        <v>157</v>
      </c>
      <c r="B2146" t="s">
        <v>477</v>
      </c>
      <c r="C2146" t="s">
        <v>9093</v>
      </c>
      <c r="D2146">
        <v>0.75</v>
      </c>
      <c r="E2146" t="s">
        <v>3137</v>
      </c>
      <c r="F2146" t="s">
        <v>1</v>
      </c>
      <c r="G2146" t="s">
        <v>9093</v>
      </c>
      <c r="H2146" s="123" t="str">
        <f t="shared" si="27"/>
        <v>Anadarko Basin , OK,Gas Wells - Lean Burn Load Factor</v>
      </c>
      <c r="I2146">
        <v>0.75</v>
      </c>
    </row>
    <row r="2147" spans="1:9">
      <c r="A2147" t="s">
        <v>157</v>
      </c>
      <c r="B2147" t="s">
        <v>477</v>
      </c>
      <c r="C2147" t="s">
        <v>9094</v>
      </c>
      <c r="D2147">
        <v>68</v>
      </c>
      <c r="E2147" t="s">
        <v>3137</v>
      </c>
      <c r="F2147" t="s">
        <v>1</v>
      </c>
      <c r="G2147" t="s">
        <v>8347</v>
      </c>
      <c r="H2147" s="123" t="str">
        <f t="shared" si="27"/>
        <v>Anadarko Basin , OK,Lean Burn - Rated Horsepower (hp/engine)</v>
      </c>
      <c r="I2147">
        <v>68</v>
      </c>
    </row>
    <row r="2148" spans="1:9">
      <c r="A2148" t="s">
        <v>157</v>
      </c>
      <c r="B2148" t="s">
        <v>477</v>
      </c>
      <c r="C2148" t="s">
        <v>9095</v>
      </c>
      <c r="D2148">
        <v>119.5</v>
      </c>
      <c r="E2148" t="s">
        <v>3137</v>
      </c>
      <c r="F2148" t="s">
        <v>0</v>
      </c>
      <c r="G2148" t="s">
        <v>8357</v>
      </c>
      <c r="H2148" s="123" t="str">
        <f t="shared" si="27"/>
        <v>Anadarko Basin , OK,Rich Burn - Rated Horsepower (hp/engine)</v>
      </c>
      <c r="I2148">
        <v>119.5</v>
      </c>
    </row>
    <row r="2149" spans="1:9">
      <c r="A2149" t="s">
        <v>157</v>
      </c>
      <c r="B2149" t="s">
        <v>477</v>
      </c>
      <c r="C2149" t="s">
        <v>9096</v>
      </c>
      <c r="D2149">
        <v>0.67999999999999983</v>
      </c>
      <c r="E2149" t="s">
        <v>3137</v>
      </c>
      <c r="F2149" t="s">
        <v>0</v>
      </c>
      <c r="G2149" t="s">
        <v>9096</v>
      </c>
      <c r="H2149" s="123" t="str">
        <f t="shared" si="27"/>
        <v>Anadarko Basin , OK,Gas Wells - Rich-burn Load Factor</v>
      </c>
      <c r="I2149">
        <v>0.67999999999999983</v>
      </c>
    </row>
    <row r="2150" spans="1:9">
      <c r="A2150" t="s">
        <v>157</v>
      </c>
      <c r="B2150" t="s">
        <v>485</v>
      </c>
      <c r="C2150" t="s">
        <v>9083</v>
      </c>
      <c r="D2150">
        <v>0</v>
      </c>
      <c r="E2150" t="s">
        <v>3177</v>
      </c>
      <c r="F2150" t="s">
        <v>656</v>
      </c>
      <c r="G2150" t="s">
        <v>9083</v>
      </c>
      <c r="H2150" s="123" t="str">
        <f t="shared" si="27"/>
        <v>Anadarko Basin , TX,Gas Wells - Fraction of 2-cycle Engines</v>
      </c>
      <c r="I2150">
        <v>0</v>
      </c>
    </row>
    <row r="2151" spans="1:9">
      <c r="A2151" t="s">
        <v>157</v>
      </c>
      <c r="B2151" t="s">
        <v>485</v>
      </c>
      <c r="C2151" t="s">
        <v>9084</v>
      </c>
      <c r="D2151">
        <v>1</v>
      </c>
      <c r="E2151" t="s">
        <v>3177</v>
      </c>
      <c r="F2151" t="s">
        <v>656</v>
      </c>
      <c r="G2151" t="s">
        <v>9084</v>
      </c>
      <c r="H2151" s="123" t="str">
        <f t="shared" si="27"/>
        <v>Anadarko Basin , TX,Gas Wells - Fraction of 4-cycle Engines</v>
      </c>
      <c r="I2151">
        <v>1</v>
      </c>
    </row>
    <row r="2152" spans="1:9">
      <c r="A2152" t="s">
        <v>157</v>
      </c>
      <c r="B2152" t="s">
        <v>485</v>
      </c>
      <c r="C2152" t="s">
        <v>9085</v>
      </c>
      <c r="D2152">
        <v>0</v>
      </c>
      <c r="E2152" t="s">
        <v>3177</v>
      </c>
      <c r="F2152" t="s">
        <v>656</v>
      </c>
      <c r="G2152" t="s">
        <v>9085</v>
      </c>
      <c r="H2152" s="123" t="str">
        <f t="shared" si="27"/>
        <v>Anadarko Basin , TX,Gas Wells - Fraction of Compressors Engines &lt;50 HP</v>
      </c>
      <c r="I2152">
        <v>0</v>
      </c>
    </row>
    <row r="2153" spans="1:9">
      <c r="A2153" t="s">
        <v>157</v>
      </c>
      <c r="B2153" t="s">
        <v>485</v>
      </c>
      <c r="C2153" t="s">
        <v>9086</v>
      </c>
      <c r="D2153">
        <v>0</v>
      </c>
      <c r="E2153" t="s">
        <v>3177</v>
      </c>
      <c r="F2153" t="s">
        <v>656</v>
      </c>
      <c r="G2153" t="s">
        <v>9086</v>
      </c>
      <c r="H2153" s="123" t="str">
        <f t="shared" si="27"/>
        <v>Anadarko Basin , TX,Gas Wells - Fraction of Compressors Engines &gt;500 HP</v>
      </c>
      <c r="I2153">
        <v>0</v>
      </c>
    </row>
    <row r="2154" spans="1:9">
      <c r="A2154" t="s">
        <v>157</v>
      </c>
      <c r="B2154" t="s">
        <v>485</v>
      </c>
      <c r="C2154" t="s">
        <v>9087</v>
      </c>
      <c r="D2154">
        <v>1</v>
      </c>
      <c r="E2154" t="s">
        <v>3177</v>
      </c>
      <c r="F2154" t="s">
        <v>656</v>
      </c>
      <c r="G2154" t="s">
        <v>9087</v>
      </c>
      <c r="H2154" s="123" t="str">
        <f t="shared" si="27"/>
        <v>Anadarko Basin , TX,Gas Wells - Fraction of Compressors Engines between 50-499 HP</v>
      </c>
      <c r="I2154">
        <v>1</v>
      </c>
    </row>
    <row r="2155" spans="1:9">
      <c r="A2155" t="s">
        <v>157</v>
      </c>
      <c r="B2155" t="s">
        <v>485</v>
      </c>
      <c r="C2155" t="s">
        <v>9088</v>
      </c>
      <c r="D2155">
        <v>0.45641029999999999</v>
      </c>
      <c r="E2155" t="s">
        <v>3177</v>
      </c>
      <c r="F2155" t="s">
        <v>1</v>
      </c>
      <c r="G2155" t="s">
        <v>8349</v>
      </c>
      <c r="H2155" s="123" t="str">
        <f t="shared" si="27"/>
        <v>Anadarko Basin , TX,Lean Burn - Percent of Engines with Control</v>
      </c>
      <c r="I2155">
        <v>0.45641029999999999</v>
      </c>
    </row>
    <row r="2156" spans="1:9">
      <c r="A2156" t="s">
        <v>157</v>
      </c>
      <c r="B2156" t="s">
        <v>485</v>
      </c>
      <c r="C2156" t="s">
        <v>9089</v>
      </c>
      <c r="D2156">
        <v>0.78000000000000014</v>
      </c>
      <c r="E2156" t="s">
        <v>3177</v>
      </c>
      <c r="F2156" t="s">
        <v>0</v>
      </c>
      <c r="G2156" t="s">
        <v>8359</v>
      </c>
      <c r="H2156" s="123" t="str">
        <f t="shared" si="27"/>
        <v>Anadarko Basin , TX,Rich Burn - Percent of Engines with Control</v>
      </c>
      <c r="I2156">
        <v>0.78000000000000014</v>
      </c>
    </row>
    <row r="2157" spans="1:9">
      <c r="A2157" t="s">
        <v>157</v>
      </c>
      <c r="B2157" t="s">
        <v>485</v>
      </c>
      <c r="C2157" t="s">
        <v>9090</v>
      </c>
      <c r="D2157">
        <v>0.23</v>
      </c>
      <c r="E2157" t="s">
        <v>3177</v>
      </c>
      <c r="F2157" t="s">
        <v>1</v>
      </c>
      <c r="G2157" t="s">
        <v>1</v>
      </c>
      <c r="H2157" s="123" t="str">
        <f t="shared" si="27"/>
        <v>Anadarko Basin , TX,Lean Burn</v>
      </c>
      <c r="I2157">
        <v>0.23</v>
      </c>
    </row>
    <row r="2158" spans="1:9">
      <c r="A2158" t="s">
        <v>157</v>
      </c>
      <c r="B2158" t="s">
        <v>485</v>
      </c>
      <c r="C2158" t="s">
        <v>9091</v>
      </c>
      <c r="D2158">
        <v>0.76999999999999991</v>
      </c>
      <c r="E2158" t="s">
        <v>3177</v>
      </c>
      <c r="F2158" t="s">
        <v>0</v>
      </c>
      <c r="G2158" t="s">
        <v>0</v>
      </c>
      <c r="H2158" s="123" t="str">
        <f t="shared" si="27"/>
        <v>Anadarko Basin , TX,Rich Burn</v>
      </c>
      <c r="I2158">
        <v>0.76999999999999991</v>
      </c>
    </row>
    <row r="2159" spans="1:9">
      <c r="A2159" t="s">
        <v>157</v>
      </c>
      <c r="B2159" t="s">
        <v>485</v>
      </c>
      <c r="C2159" t="s">
        <v>9092</v>
      </c>
      <c r="D2159">
        <v>8532</v>
      </c>
      <c r="E2159" t="s">
        <v>3177</v>
      </c>
      <c r="F2159" t="s">
        <v>656</v>
      </c>
      <c r="G2159" t="s">
        <v>2498</v>
      </c>
      <c r="H2159" s="123" t="str">
        <f t="shared" si="27"/>
        <v>Anadarko Basin , TX,Hours of Operation (hours/engine)</v>
      </c>
      <c r="I2159">
        <v>8532</v>
      </c>
    </row>
    <row r="2160" spans="1:9">
      <c r="A2160" t="s">
        <v>157</v>
      </c>
      <c r="B2160" t="s">
        <v>485</v>
      </c>
      <c r="C2160" t="s">
        <v>9093</v>
      </c>
      <c r="D2160">
        <v>0.75</v>
      </c>
      <c r="E2160" t="s">
        <v>3177</v>
      </c>
      <c r="F2160" t="s">
        <v>1</v>
      </c>
      <c r="G2160" t="s">
        <v>9093</v>
      </c>
      <c r="H2160" s="123" t="str">
        <f t="shared" ref="H2160:H2223" si="28">E2160&amp;","&amp;G2160</f>
        <v>Anadarko Basin , TX,Gas Wells - Lean Burn Load Factor</v>
      </c>
      <c r="I2160">
        <v>0.75</v>
      </c>
    </row>
    <row r="2161" spans="1:9">
      <c r="A2161" t="s">
        <v>157</v>
      </c>
      <c r="B2161" t="s">
        <v>485</v>
      </c>
      <c r="C2161" t="s">
        <v>9094</v>
      </c>
      <c r="D2161">
        <v>68</v>
      </c>
      <c r="E2161" t="s">
        <v>3177</v>
      </c>
      <c r="F2161" t="s">
        <v>1</v>
      </c>
      <c r="G2161" t="s">
        <v>8347</v>
      </c>
      <c r="H2161" s="123" t="str">
        <f t="shared" si="28"/>
        <v>Anadarko Basin , TX,Lean Burn - Rated Horsepower (hp/engine)</v>
      </c>
      <c r="I2161">
        <v>68</v>
      </c>
    </row>
    <row r="2162" spans="1:9">
      <c r="A2162" t="s">
        <v>157</v>
      </c>
      <c r="B2162" t="s">
        <v>485</v>
      </c>
      <c r="C2162" t="s">
        <v>9095</v>
      </c>
      <c r="D2162">
        <v>119.5</v>
      </c>
      <c r="E2162" t="s">
        <v>3177</v>
      </c>
      <c r="F2162" t="s">
        <v>0</v>
      </c>
      <c r="G2162" t="s">
        <v>8357</v>
      </c>
      <c r="H2162" s="123" t="str">
        <f t="shared" si="28"/>
        <v>Anadarko Basin , TX,Rich Burn - Rated Horsepower (hp/engine)</v>
      </c>
      <c r="I2162">
        <v>119.5</v>
      </c>
    </row>
    <row r="2163" spans="1:9">
      <c r="A2163" t="s">
        <v>157</v>
      </c>
      <c r="B2163" t="s">
        <v>485</v>
      </c>
      <c r="C2163" t="s">
        <v>9096</v>
      </c>
      <c r="D2163">
        <v>0.67999999999999983</v>
      </c>
      <c r="E2163" t="s">
        <v>3177</v>
      </c>
      <c r="F2163" t="s">
        <v>0</v>
      </c>
      <c r="G2163" t="s">
        <v>9096</v>
      </c>
      <c r="H2163" s="123" t="str">
        <f t="shared" si="28"/>
        <v>Anadarko Basin , TX,Gas Wells - Rich-burn Load Factor</v>
      </c>
      <c r="I2163">
        <v>0.67999999999999983</v>
      </c>
    </row>
    <row r="2164" spans="1:9">
      <c r="A2164" t="s">
        <v>128</v>
      </c>
      <c r="B2164" t="s">
        <v>114</v>
      </c>
      <c r="C2164" t="s">
        <v>9083</v>
      </c>
      <c r="D2164">
        <v>0</v>
      </c>
      <c r="E2164" t="s">
        <v>499</v>
      </c>
      <c r="F2164" t="s">
        <v>656</v>
      </c>
      <c r="G2164" t="s">
        <v>9083</v>
      </c>
      <c r="H2164" s="123" t="str">
        <f t="shared" si="28"/>
        <v>Arctic Coastal Plains Province , AK,Gas Wells - Fraction of 2-cycle Engines</v>
      </c>
      <c r="I2164">
        <v>0</v>
      </c>
    </row>
    <row r="2165" spans="1:9">
      <c r="A2165" t="s">
        <v>128</v>
      </c>
      <c r="B2165" t="s">
        <v>114</v>
      </c>
      <c r="C2165" t="s">
        <v>9084</v>
      </c>
      <c r="D2165">
        <v>1</v>
      </c>
      <c r="E2165" t="s">
        <v>499</v>
      </c>
      <c r="F2165" t="s">
        <v>656</v>
      </c>
      <c r="G2165" t="s">
        <v>9084</v>
      </c>
      <c r="H2165" s="123" t="str">
        <f t="shared" si="28"/>
        <v>Arctic Coastal Plains Province , AK,Gas Wells - Fraction of 4-cycle Engines</v>
      </c>
      <c r="I2165">
        <v>1</v>
      </c>
    </row>
    <row r="2166" spans="1:9">
      <c r="A2166" t="s">
        <v>128</v>
      </c>
      <c r="B2166" t="s">
        <v>114</v>
      </c>
      <c r="C2166" t="s">
        <v>9085</v>
      </c>
      <c r="D2166">
        <v>0</v>
      </c>
      <c r="E2166" t="s">
        <v>499</v>
      </c>
      <c r="F2166" t="s">
        <v>656</v>
      </c>
      <c r="G2166" t="s">
        <v>9085</v>
      </c>
      <c r="H2166" s="123" t="str">
        <f t="shared" si="28"/>
        <v>Arctic Coastal Plains Province , AK,Gas Wells - Fraction of Compressors Engines &lt;50 HP</v>
      </c>
      <c r="I2166">
        <v>0</v>
      </c>
    </row>
    <row r="2167" spans="1:9">
      <c r="A2167" t="s">
        <v>128</v>
      </c>
      <c r="B2167" t="s">
        <v>114</v>
      </c>
      <c r="C2167" t="s">
        <v>9086</v>
      </c>
      <c r="D2167">
        <v>0</v>
      </c>
      <c r="E2167" t="s">
        <v>499</v>
      </c>
      <c r="F2167" t="s">
        <v>656</v>
      </c>
      <c r="G2167" t="s">
        <v>9086</v>
      </c>
      <c r="H2167" s="123" t="str">
        <f t="shared" si="28"/>
        <v>Arctic Coastal Plains Province , AK,Gas Wells - Fraction of Compressors Engines &gt;500 HP</v>
      </c>
      <c r="I2167">
        <v>0</v>
      </c>
    </row>
    <row r="2168" spans="1:9">
      <c r="A2168" t="s">
        <v>128</v>
      </c>
      <c r="B2168" t="s">
        <v>114</v>
      </c>
      <c r="C2168" t="s">
        <v>9087</v>
      </c>
      <c r="D2168">
        <v>1</v>
      </c>
      <c r="E2168" t="s">
        <v>499</v>
      </c>
      <c r="F2168" t="s">
        <v>656</v>
      </c>
      <c r="G2168" t="s">
        <v>9087</v>
      </c>
      <c r="H2168" s="123" t="str">
        <f t="shared" si="28"/>
        <v>Arctic Coastal Plains Province , AK,Gas Wells - Fraction of Compressors Engines between 50-499 HP</v>
      </c>
      <c r="I2168">
        <v>1</v>
      </c>
    </row>
    <row r="2169" spans="1:9">
      <c r="A2169" t="s">
        <v>128</v>
      </c>
      <c r="B2169" t="s">
        <v>114</v>
      </c>
      <c r="C2169" t="s">
        <v>9088</v>
      </c>
      <c r="D2169">
        <v>0.18</v>
      </c>
      <c r="E2169" t="s">
        <v>499</v>
      </c>
      <c r="F2169" t="s">
        <v>1</v>
      </c>
      <c r="G2169" t="s">
        <v>8349</v>
      </c>
      <c r="H2169" s="123" t="str">
        <f t="shared" si="28"/>
        <v>Arctic Coastal Plains Province , AK,Lean Burn - Percent of Engines with Control</v>
      </c>
      <c r="I2169">
        <v>0.18</v>
      </c>
    </row>
    <row r="2170" spans="1:9">
      <c r="A2170" t="s">
        <v>128</v>
      </c>
      <c r="B2170" t="s">
        <v>114</v>
      </c>
      <c r="C2170" t="s">
        <v>9089</v>
      </c>
      <c r="D2170">
        <v>0.31</v>
      </c>
      <c r="E2170" t="s">
        <v>499</v>
      </c>
      <c r="F2170" t="s">
        <v>0</v>
      </c>
      <c r="G2170" t="s">
        <v>8359</v>
      </c>
      <c r="H2170" s="123" t="str">
        <f t="shared" si="28"/>
        <v>Arctic Coastal Plains Province , AK,Rich Burn - Percent of Engines with Control</v>
      </c>
      <c r="I2170">
        <v>0.31</v>
      </c>
    </row>
    <row r="2171" spans="1:9">
      <c r="A2171" t="s">
        <v>128</v>
      </c>
      <c r="B2171" t="s">
        <v>114</v>
      </c>
      <c r="C2171" t="s">
        <v>9090</v>
      </c>
      <c r="D2171">
        <v>0.3</v>
      </c>
      <c r="E2171" t="s">
        <v>499</v>
      </c>
      <c r="F2171" t="s">
        <v>1</v>
      </c>
      <c r="G2171" t="s">
        <v>1</v>
      </c>
      <c r="H2171" s="123" t="str">
        <f t="shared" si="28"/>
        <v>Arctic Coastal Plains Province , AK,Lean Burn</v>
      </c>
      <c r="I2171">
        <v>0.3</v>
      </c>
    </row>
    <row r="2172" spans="1:9">
      <c r="A2172" t="s">
        <v>128</v>
      </c>
      <c r="B2172" t="s">
        <v>114</v>
      </c>
      <c r="C2172" t="s">
        <v>9091</v>
      </c>
      <c r="D2172">
        <v>0.7</v>
      </c>
      <c r="E2172" t="s">
        <v>499</v>
      </c>
      <c r="F2172" t="s">
        <v>0</v>
      </c>
      <c r="G2172" t="s">
        <v>0</v>
      </c>
      <c r="H2172" s="123" t="str">
        <f t="shared" si="28"/>
        <v>Arctic Coastal Plains Province , AK,Rich Burn</v>
      </c>
      <c r="I2172">
        <v>0.7</v>
      </c>
    </row>
    <row r="2173" spans="1:9">
      <c r="A2173" t="s">
        <v>128</v>
      </c>
      <c r="B2173" t="s">
        <v>114</v>
      </c>
      <c r="C2173" t="s">
        <v>9092</v>
      </c>
      <c r="D2173">
        <v>8439</v>
      </c>
      <c r="E2173" t="s">
        <v>499</v>
      </c>
      <c r="F2173" t="s">
        <v>656</v>
      </c>
      <c r="G2173" t="s">
        <v>2498</v>
      </c>
      <c r="H2173" s="123" t="str">
        <f t="shared" si="28"/>
        <v>Arctic Coastal Plains Province , AK,Hours of Operation (hours/engine)</v>
      </c>
      <c r="I2173">
        <v>8439</v>
      </c>
    </row>
    <row r="2174" spans="1:9">
      <c r="A2174" t="s">
        <v>128</v>
      </c>
      <c r="B2174" t="s">
        <v>114</v>
      </c>
      <c r="C2174" t="s">
        <v>9093</v>
      </c>
      <c r="D2174">
        <v>0.75</v>
      </c>
      <c r="E2174" t="s">
        <v>499</v>
      </c>
      <c r="F2174" t="s">
        <v>1</v>
      </c>
      <c r="G2174" t="s">
        <v>9093</v>
      </c>
      <c r="H2174" s="123" t="str">
        <f t="shared" si="28"/>
        <v>Arctic Coastal Plains Province , AK,Gas Wells - Lean Burn Load Factor</v>
      </c>
      <c r="I2174">
        <v>0.75</v>
      </c>
    </row>
    <row r="2175" spans="1:9">
      <c r="A2175" t="s">
        <v>128</v>
      </c>
      <c r="B2175" t="s">
        <v>114</v>
      </c>
      <c r="C2175" t="s">
        <v>9094</v>
      </c>
      <c r="D2175">
        <v>138</v>
      </c>
      <c r="E2175" t="s">
        <v>499</v>
      </c>
      <c r="F2175" t="s">
        <v>1</v>
      </c>
      <c r="G2175" t="s">
        <v>8347</v>
      </c>
      <c r="H2175" s="123" t="str">
        <f t="shared" si="28"/>
        <v>Arctic Coastal Plains Province , AK,Lean Burn - Rated Horsepower (hp/engine)</v>
      </c>
      <c r="I2175">
        <v>138</v>
      </c>
    </row>
    <row r="2176" spans="1:9">
      <c r="A2176" t="s">
        <v>128</v>
      </c>
      <c r="B2176" t="s">
        <v>114</v>
      </c>
      <c r="C2176" t="s">
        <v>9095</v>
      </c>
      <c r="D2176">
        <v>133.4</v>
      </c>
      <c r="E2176" t="s">
        <v>499</v>
      </c>
      <c r="F2176" t="s">
        <v>0</v>
      </c>
      <c r="G2176" t="s">
        <v>8357</v>
      </c>
      <c r="H2176" s="123" t="str">
        <f t="shared" si="28"/>
        <v>Arctic Coastal Plains Province , AK,Rich Burn - Rated Horsepower (hp/engine)</v>
      </c>
      <c r="I2176">
        <v>133.4</v>
      </c>
    </row>
    <row r="2177" spans="1:9">
      <c r="A2177" t="s">
        <v>128</v>
      </c>
      <c r="B2177" t="s">
        <v>114</v>
      </c>
      <c r="C2177" t="s">
        <v>9096</v>
      </c>
      <c r="D2177">
        <v>0.76</v>
      </c>
      <c r="E2177" t="s">
        <v>499</v>
      </c>
      <c r="F2177" t="s">
        <v>0</v>
      </c>
      <c r="G2177" t="s">
        <v>9096</v>
      </c>
      <c r="H2177" s="123" t="str">
        <f t="shared" si="28"/>
        <v>Arctic Coastal Plains Province , AK,Gas Wells - Rich-burn Load Factor</v>
      </c>
      <c r="I2177">
        <v>0.76</v>
      </c>
    </row>
    <row r="2178" spans="1:9">
      <c r="A2178" t="s">
        <v>646</v>
      </c>
      <c r="B2178" t="s">
        <v>431</v>
      </c>
      <c r="C2178" t="s">
        <v>9083</v>
      </c>
      <c r="D2178">
        <v>0</v>
      </c>
      <c r="E2178" t="s">
        <v>500</v>
      </c>
      <c r="F2178" t="s">
        <v>656</v>
      </c>
      <c r="G2178" t="s">
        <v>9083</v>
      </c>
      <c r="H2178" s="123" t="str">
        <f t="shared" si="28"/>
        <v>Arkoma Basin , AR,Gas Wells - Fraction of 2-cycle Engines</v>
      </c>
      <c r="I2178">
        <v>0</v>
      </c>
    </row>
    <row r="2179" spans="1:9">
      <c r="A2179" t="s">
        <v>646</v>
      </c>
      <c r="B2179" t="s">
        <v>431</v>
      </c>
      <c r="C2179" t="s">
        <v>9084</v>
      </c>
      <c r="D2179">
        <v>1</v>
      </c>
      <c r="E2179" t="s">
        <v>500</v>
      </c>
      <c r="F2179" t="s">
        <v>656</v>
      </c>
      <c r="G2179" t="s">
        <v>9084</v>
      </c>
      <c r="H2179" s="123" t="str">
        <f t="shared" si="28"/>
        <v>Arkoma Basin , AR,Gas Wells - Fraction of 4-cycle Engines</v>
      </c>
      <c r="I2179">
        <v>1</v>
      </c>
    </row>
    <row r="2180" spans="1:9">
      <c r="A2180" t="s">
        <v>646</v>
      </c>
      <c r="B2180" t="s">
        <v>431</v>
      </c>
      <c r="C2180" t="s">
        <v>9085</v>
      </c>
      <c r="D2180">
        <v>0</v>
      </c>
      <c r="E2180" t="s">
        <v>500</v>
      </c>
      <c r="F2180" t="s">
        <v>656</v>
      </c>
      <c r="G2180" t="s">
        <v>9085</v>
      </c>
      <c r="H2180" s="123" t="str">
        <f t="shared" si="28"/>
        <v>Arkoma Basin , AR,Gas Wells - Fraction of Compressors Engines &lt;50 HP</v>
      </c>
      <c r="I2180">
        <v>0</v>
      </c>
    </row>
    <row r="2181" spans="1:9">
      <c r="A2181" t="s">
        <v>646</v>
      </c>
      <c r="B2181" t="s">
        <v>431</v>
      </c>
      <c r="C2181" t="s">
        <v>9086</v>
      </c>
      <c r="D2181">
        <v>0</v>
      </c>
      <c r="E2181" t="s">
        <v>500</v>
      </c>
      <c r="F2181" t="s">
        <v>656</v>
      </c>
      <c r="G2181" t="s">
        <v>9086</v>
      </c>
      <c r="H2181" s="123" t="str">
        <f t="shared" si="28"/>
        <v>Arkoma Basin , AR,Gas Wells - Fraction of Compressors Engines &gt;500 HP</v>
      </c>
      <c r="I2181">
        <v>0</v>
      </c>
    </row>
    <row r="2182" spans="1:9">
      <c r="A2182" t="s">
        <v>646</v>
      </c>
      <c r="B2182" t="s">
        <v>431</v>
      </c>
      <c r="C2182" t="s">
        <v>9087</v>
      </c>
      <c r="D2182">
        <v>1</v>
      </c>
      <c r="E2182" t="s">
        <v>500</v>
      </c>
      <c r="F2182" t="s">
        <v>656</v>
      </c>
      <c r="G2182" t="s">
        <v>9087</v>
      </c>
      <c r="H2182" s="123" t="str">
        <f t="shared" si="28"/>
        <v>Arkoma Basin , AR,Gas Wells - Fraction of Compressors Engines between 50-499 HP</v>
      </c>
      <c r="I2182">
        <v>1</v>
      </c>
    </row>
    <row r="2183" spans="1:9">
      <c r="A2183" t="s">
        <v>646</v>
      </c>
      <c r="B2183" t="s">
        <v>431</v>
      </c>
      <c r="C2183" t="s">
        <v>9088</v>
      </c>
      <c r="D2183">
        <v>0.4553991</v>
      </c>
      <c r="E2183" t="s">
        <v>500</v>
      </c>
      <c r="F2183" t="s">
        <v>1</v>
      </c>
      <c r="G2183" t="s">
        <v>8349</v>
      </c>
      <c r="H2183" s="123" t="str">
        <f t="shared" si="28"/>
        <v>Arkoma Basin , AR,Lean Burn - Percent of Engines with Control</v>
      </c>
      <c r="I2183">
        <v>0.4553991</v>
      </c>
    </row>
    <row r="2184" spans="1:9">
      <c r="A2184" t="s">
        <v>646</v>
      </c>
      <c r="B2184" t="s">
        <v>431</v>
      </c>
      <c r="C2184" t="s">
        <v>9089</v>
      </c>
      <c r="D2184">
        <v>0.44000000000000011</v>
      </c>
      <c r="E2184" t="s">
        <v>500</v>
      </c>
      <c r="F2184" t="s">
        <v>0</v>
      </c>
      <c r="G2184" t="s">
        <v>8359</v>
      </c>
      <c r="H2184" s="123" t="str">
        <f t="shared" si="28"/>
        <v>Arkoma Basin , AR,Rich Burn - Percent of Engines with Control</v>
      </c>
      <c r="I2184">
        <v>0.44000000000000011</v>
      </c>
    </row>
    <row r="2185" spans="1:9">
      <c r="A2185" t="s">
        <v>646</v>
      </c>
      <c r="B2185" t="s">
        <v>431</v>
      </c>
      <c r="C2185" t="s">
        <v>9090</v>
      </c>
      <c r="D2185">
        <v>0.5099999999999999</v>
      </c>
      <c r="E2185" t="s">
        <v>500</v>
      </c>
      <c r="F2185" t="s">
        <v>1</v>
      </c>
      <c r="G2185" t="s">
        <v>1</v>
      </c>
      <c r="H2185" s="123" t="str">
        <f t="shared" si="28"/>
        <v>Arkoma Basin , AR,Lean Burn</v>
      </c>
      <c r="I2185">
        <v>0.5099999999999999</v>
      </c>
    </row>
    <row r="2186" spans="1:9">
      <c r="A2186" t="s">
        <v>646</v>
      </c>
      <c r="B2186" t="s">
        <v>431</v>
      </c>
      <c r="C2186" t="s">
        <v>9091</v>
      </c>
      <c r="D2186">
        <v>0.4900000000000001</v>
      </c>
      <c r="E2186" t="s">
        <v>500</v>
      </c>
      <c r="F2186" t="s">
        <v>0</v>
      </c>
      <c r="G2186" t="s">
        <v>0</v>
      </c>
      <c r="H2186" s="123" t="str">
        <f t="shared" si="28"/>
        <v>Arkoma Basin , AR,Rich Burn</v>
      </c>
      <c r="I2186">
        <v>0.4900000000000001</v>
      </c>
    </row>
    <row r="2187" spans="1:9">
      <c r="A2187" t="s">
        <v>646</v>
      </c>
      <c r="B2187" t="s">
        <v>431</v>
      </c>
      <c r="C2187" t="s">
        <v>9092</v>
      </c>
      <c r="D2187">
        <v>8370</v>
      </c>
      <c r="E2187" t="s">
        <v>500</v>
      </c>
      <c r="F2187" t="s">
        <v>656</v>
      </c>
      <c r="G2187" t="s">
        <v>2498</v>
      </c>
      <c r="H2187" s="123" t="str">
        <f t="shared" si="28"/>
        <v>Arkoma Basin , AR,Hours of Operation (hours/engine)</v>
      </c>
      <c r="I2187">
        <v>8370</v>
      </c>
    </row>
    <row r="2188" spans="1:9">
      <c r="A2188" t="s">
        <v>646</v>
      </c>
      <c r="B2188" t="s">
        <v>431</v>
      </c>
      <c r="C2188" t="s">
        <v>9093</v>
      </c>
      <c r="D2188">
        <v>0.65000000000000013</v>
      </c>
      <c r="E2188" t="s">
        <v>500</v>
      </c>
      <c r="F2188" t="s">
        <v>1</v>
      </c>
      <c r="G2188" t="s">
        <v>9093</v>
      </c>
      <c r="H2188" s="123" t="str">
        <f t="shared" si="28"/>
        <v>Arkoma Basin , AR,Gas Wells - Lean Burn Load Factor</v>
      </c>
      <c r="I2188">
        <v>0.65000000000000013</v>
      </c>
    </row>
    <row r="2189" spans="1:9">
      <c r="A2189" t="s">
        <v>646</v>
      </c>
      <c r="B2189" t="s">
        <v>431</v>
      </c>
      <c r="C2189" t="s">
        <v>9094</v>
      </c>
      <c r="D2189">
        <v>242</v>
      </c>
      <c r="E2189" t="s">
        <v>500</v>
      </c>
      <c r="F2189" t="s">
        <v>1</v>
      </c>
      <c r="G2189" t="s">
        <v>8347</v>
      </c>
      <c r="H2189" s="123" t="str">
        <f t="shared" si="28"/>
        <v>Arkoma Basin , AR,Lean Burn - Rated Horsepower (hp/engine)</v>
      </c>
      <c r="I2189">
        <v>242</v>
      </c>
    </row>
    <row r="2190" spans="1:9">
      <c r="A2190" t="s">
        <v>646</v>
      </c>
      <c r="B2190" t="s">
        <v>431</v>
      </c>
      <c r="C2190" t="s">
        <v>9095</v>
      </c>
      <c r="D2190">
        <v>105.5</v>
      </c>
      <c r="E2190" t="s">
        <v>500</v>
      </c>
      <c r="F2190" t="s">
        <v>0</v>
      </c>
      <c r="G2190" t="s">
        <v>8357</v>
      </c>
      <c r="H2190" s="123" t="str">
        <f t="shared" si="28"/>
        <v>Arkoma Basin , AR,Rich Burn - Rated Horsepower (hp/engine)</v>
      </c>
      <c r="I2190">
        <v>105.5</v>
      </c>
    </row>
    <row r="2191" spans="1:9">
      <c r="A2191" t="s">
        <v>646</v>
      </c>
      <c r="B2191" t="s">
        <v>431</v>
      </c>
      <c r="C2191" t="s">
        <v>9096</v>
      </c>
      <c r="D2191">
        <v>0.7699999999999998</v>
      </c>
      <c r="E2191" t="s">
        <v>500</v>
      </c>
      <c r="F2191" t="s">
        <v>0</v>
      </c>
      <c r="G2191" t="s">
        <v>9096</v>
      </c>
      <c r="H2191" s="123" t="str">
        <f t="shared" si="28"/>
        <v>Arkoma Basin , AR,Gas Wells - Rich-burn Load Factor</v>
      </c>
      <c r="I2191">
        <v>0.7699999999999998</v>
      </c>
    </row>
    <row r="2192" spans="1:9">
      <c r="A2192" t="s">
        <v>646</v>
      </c>
      <c r="B2192" t="s">
        <v>477</v>
      </c>
      <c r="C2192" t="s">
        <v>9083</v>
      </c>
      <c r="D2192">
        <v>0</v>
      </c>
      <c r="E2192" t="s">
        <v>2935</v>
      </c>
      <c r="F2192" t="s">
        <v>656</v>
      </c>
      <c r="G2192" t="s">
        <v>9083</v>
      </c>
      <c r="H2192" s="123" t="str">
        <f t="shared" si="28"/>
        <v>Arkoma Basin , OK,Gas Wells - Fraction of 2-cycle Engines</v>
      </c>
      <c r="I2192">
        <v>0</v>
      </c>
    </row>
    <row r="2193" spans="1:9">
      <c r="A2193" t="s">
        <v>646</v>
      </c>
      <c r="B2193" t="s">
        <v>477</v>
      </c>
      <c r="C2193" t="s">
        <v>9084</v>
      </c>
      <c r="D2193">
        <v>1</v>
      </c>
      <c r="E2193" t="s">
        <v>2935</v>
      </c>
      <c r="F2193" t="s">
        <v>656</v>
      </c>
      <c r="G2193" t="s">
        <v>9084</v>
      </c>
      <c r="H2193" s="123" t="str">
        <f t="shared" si="28"/>
        <v>Arkoma Basin , OK,Gas Wells - Fraction of 4-cycle Engines</v>
      </c>
      <c r="I2193">
        <v>1</v>
      </c>
    </row>
    <row r="2194" spans="1:9">
      <c r="A2194" t="s">
        <v>646</v>
      </c>
      <c r="B2194" t="s">
        <v>477</v>
      </c>
      <c r="C2194" t="s">
        <v>9085</v>
      </c>
      <c r="D2194">
        <v>0</v>
      </c>
      <c r="E2194" t="s">
        <v>2935</v>
      </c>
      <c r="F2194" t="s">
        <v>656</v>
      </c>
      <c r="G2194" t="s">
        <v>9085</v>
      </c>
      <c r="H2194" s="123" t="str">
        <f t="shared" si="28"/>
        <v>Arkoma Basin , OK,Gas Wells - Fraction of Compressors Engines &lt;50 HP</v>
      </c>
      <c r="I2194">
        <v>0</v>
      </c>
    </row>
    <row r="2195" spans="1:9">
      <c r="A2195" t="s">
        <v>646</v>
      </c>
      <c r="B2195" t="s">
        <v>477</v>
      </c>
      <c r="C2195" t="s">
        <v>9086</v>
      </c>
      <c r="D2195">
        <v>0</v>
      </c>
      <c r="E2195" t="s">
        <v>2935</v>
      </c>
      <c r="F2195" t="s">
        <v>656</v>
      </c>
      <c r="G2195" t="s">
        <v>9086</v>
      </c>
      <c r="H2195" s="123" t="str">
        <f t="shared" si="28"/>
        <v>Arkoma Basin , OK,Gas Wells - Fraction of Compressors Engines &gt;500 HP</v>
      </c>
      <c r="I2195">
        <v>0</v>
      </c>
    </row>
    <row r="2196" spans="1:9">
      <c r="A2196" t="s">
        <v>646</v>
      </c>
      <c r="B2196" t="s">
        <v>477</v>
      </c>
      <c r="C2196" t="s">
        <v>9087</v>
      </c>
      <c r="D2196">
        <v>1</v>
      </c>
      <c r="E2196" t="s">
        <v>2935</v>
      </c>
      <c r="F2196" t="s">
        <v>656</v>
      </c>
      <c r="G2196" t="s">
        <v>9087</v>
      </c>
      <c r="H2196" s="123" t="str">
        <f t="shared" si="28"/>
        <v>Arkoma Basin , OK,Gas Wells - Fraction of Compressors Engines between 50-499 HP</v>
      </c>
      <c r="I2196">
        <v>1</v>
      </c>
    </row>
    <row r="2197" spans="1:9">
      <c r="A2197" t="s">
        <v>646</v>
      </c>
      <c r="B2197" t="s">
        <v>477</v>
      </c>
      <c r="C2197" t="s">
        <v>9088</v>
      </c>
      <c r="D2197">
        <v>0.45539910000000006</v>
      </c>
      <c r="E2197" t="s">
        <v>2935</v>
      </c>
      <c r="F2197" t="s">
        <v>1</v>
      </c>
      <c r="G2197" t="s">
        <v>8349</v>
      </c>
      <c r="H2197" s="123" t="str">
        <f t="shared" si="28"/>
        <v>Arkoma Basin , OK,Lean Burn - Percent of Engines with Control</v>
      </c>
      <c r="I2197">
        <v>0.45539910000000006</v>
      </c>
    </row>
    <row r="2198" spans="1:9">
      <c r="A2198" t="s">
        <v>646</v>
      </c>
      <c r="B2198" t="s">
        <v>477</v>
      </c>
      <c r="C2198" t="s">
        <v>9089</v>
      </c>
      <c r="D2198">
        <v>0.44</v>
      </c>
      <c r="E2198" t="s">
        <v>2935</v>
      </c>
      <c r="F2198" t="s">
        <v>0</v>
      </c>
      <c r="G2198" t="s">
        <v>8359</v>
      </c>
      <c r="H2198" s="123" t="str">
        <f t="shared" si="28"/>
        <v>Arkoma Basin , OK,Rich Burn - Percent of Engines with Control</v>
      </c>
      <c r="I2198">
        <v>0.44</v>
      </c>
    </row>
    <row r="2199" spans="1:9">
      <c r="A2199" t="s">
        <v>646</v>
      </c>
      <c r="B2199" t="s">
        <v>477</v>
      </c>
      <c r="C2199" t="s">
        <v>9090</v>
      </c>
      <c r="D2199">
        <v>0.5099999999999999</v>
      </c>
      <c r="E2199" t="s">
        <v>2935</v>
      </c>
      <c r="F2199" t="s">
        <v>1</v>
      </c>
      <c r="G2199" t="s">
        <v>1</v>
      </c>
      <c r="H2199" s="123" t="str">
        <f t="shared" si="28"/>
        <v>Arkoma Basin , OK,Lean Burn</v>
      </c>
      <c r="I2199">
        <v>0.5099999999999999</v>
      </c>
    </row>
    <row r="2200" spans="1:9">
      <c r="A2200" t="s">
        <v>646</v>
      </c>
      <c r="B2200" t="s">
        <v>477</v>
      </c>
      <c r="C2200" t="s">
        <v>9091</v>
      </c>
      <c r="D2200">
        <v>0.4900000000000001</v>
      </c>
      <c r="E2200" t="s">
        <v>2935</v>
      </c>
      <c r="F2200" t="s">
        <v>0</v>
      </c>
      <c r="G2200" t="s">
        <v>0</v>
      </c>
      <c r="H2200" s="123" t="str">
        <f t="shared" si="28"/>
        <v>Arkoma Basin , OK,Rich Burn</v>
      </c>
      <c r="I2200">
        <v>0.4900000000000001</v>
      </c>
    </row>
    <row r="2201" spans="1:9">
      <c r="A2201" t="s">
        <v>646</v>
      </c>
      <c r="B2201" t="s">
        <v>477</v>
      </c>
      <c r="C2201" t="s">
        <v>9092</v>
      </c>
      <c r="D2201">
        <v>8370</v>
      </c>
      <c r="E2201" t="s">
        <v>2935</v>
      </c>
      <c r="F2201" t="s">
        <v>656</v>
      </c>
      <c r="G2201" t="s">
        <v>2498</v>
      </c>
      <c r="H2201" s="123" t="str">
        <f t="shared" si="28"/>
        <v>Arkoma Basin , OK,Hours of Operation (hours/engine)</v>
      </c>
      <c r="I2201">
        <v>8370</v>
      </c>
    </row>
    <row r="2202" spans="1:9">
      <c r="A2202" t="s">
        <v>646</v>
      </c>
      <c r="B2202" t="s">
        <v>477</v>
      </c>
      <c r="C2202" t="s">
        <v>9093</v>
      </c>
      <c r="D2202">
        <v>0.65</v>
      </c>
      <c r="E2202" t="s">
        <v>2935</v>
      </c>
      <c r="F2202" t="s">
        <v>1</v>
      </c>
      <c r="G2202" t="s">
        <v>9093</v>
      </c>
      <c r="H2202" s="123" t="str">
        <f t="shared" si="28"/>
        <v>Arkoma Basin , OK,Gas Wells - Lean Burn Load Factor</v>
      </c>
      <c r="I2202">
        <v>0.65</v>
      </c>
    </row>
    <row r="2203" spans="1:9">
      <c r="A2203" t="s">
        <v>646</v>
      </c>
      <c r="B2203" t="s">
        <v>477</v>
      </c>
      <c r="C2203" t="s">
        <v>9094</v>
      </c>
      <c r="D2203">
        <v>242</v>
      </c>
      <c r="E2203" t="s">
        <v>2935</v>
      </c>
      <c r="F2203" t="s">
        <v>1</v>
      </c>
      <c r="G2203" t="s">
        <v>8347</v>
      </c>
      <c r="H2203" s="123" t="str">
        <f t="shared" si="28"/>
        <v>Arkoma Basin , OK,Lean Burn - Rated Horsepower (hp/engine)</v>
      </c>
      <c r="I2203">
        <v>242</v>
      </c>
    </row>
    <row r="2204" spans="1:9">
      <c r="A2204" t="s">
        <v>646</v>
      </c>
      <c r="B2204" t="s">
        <v>477</v>
      </c>
      <c r="C2204" t="s">
        <v>9095</v>
      </c>
      <c r="D2204">
        <v>105.5</v>
      </c>
      <c r="E2204" t="s">
        <v>2935</v>
      </c>
      <c r="F2204" t="s">
        <v>0</v>
      </c>
      <c r="G2204" t="s">
        <v>8357</v>
      </c>
      <c r="H2204" s="123" t="str">
        <f t="shared" si="28"/>
        <v>Arkoma Basin , OK,Rich Burn - Rated Horsepower (hp/engine)</v>
      </c>
      <c r="I2204">
        <v>105.5</v>
      </c>
    </row>
    <row r="2205" spans="1:9">
      <c r="A2205" t="s">
        <v>646</v>
      </c>
      <c r="B2205" t="s">
        <v>477</v>
      </c>
      <c r="C2205" t="s">
        <v>9096</v>
      </c>
      <c r="D2205">
        <v>0.77000000000000013</v>
      </c>
      <c r="E2205" t="s">
        <v>2935</v>
      </c>
      <c r="F2205" t="s">
        <v>0</v>
      </c>
      <c r="G2205" t="s">
        <v>9096</v>
      </c>
      <c r="H2205" s="123" t="str">
        <f t="shared" si="28"/>
        <v>Arkoma Basin , OK,Gas Wells - Rich-burn Load Factor</v>
      </c>
      <c r="I2205">
        <v>0.77000000000000013</v>
      </c>
    </row>
    <row r="2206" spans="1:9">
      <c r="A2206" t="s">
        <v>137</v>
      </c>
      <c r="B2206" t="s">
        <v>115</v>
      </c>
      <c r="C2206" t="s">
        <v>9083</v>
      </c>
      <c r="D2206">
        <v>0</v>
      </c>
      <c r="E2206" t="s">
        <v>501</v>
      </c>
      <c r="F2206" t="s">
        <v>656</v>
      </c>
      <c r="G2206" t="s">
        <v>9083</v>
      </c>
      <c r="H2206" s="123" t="str">
        <f t="shared" si="28"/>
        <v>Basin-And-Range Province , AZ,Gas Wells - Fraction of 2-cycle Engines</v>
      </c>
      <c r="I2206">
        <v>0</v>
      </c>
    </row>
    <row r="2207" spans="1:9">
      <c r="A2207" t="s">
        <v>137</v>
      </c>
      <c r="B2207" t="s">
        <v>115</v>
      </c>
      <c r="C2207" t="s">
        <v>9084</v>
      </c>
      <c r="D2207">
        <v>1</v>
      </c>
      <c r="E2207" t="s">
        <v>501</v>
      </c>
      <c r="F2207" t="s">
        <v>656</v>
      </c>
      <c r="G2207" t="s">
        <v>9084</v>
      </c>
      <c r="H2207" s="123" t="str">
        <f t="shared" si="28"/>
        <v>Basin-And-Range Province , AZ,Gas Wells - Fraction of 4-cycle Engines</v>
      </c>
      <c r="I2207">
        <v>1</v>
      </c>
    </row>
    <row r="2208" spans="1:9">
      <c r="A2208" t="s">
        <v>137</v>
      </c>
      <c r="B2208" t="s">
        <v>115</v>
      </c>
      <c r="C2208" t="s">
        <v>9085</v>
      </c>
      <c r="D2208">
        <v>0</v>
      </c>
      <c r="E2208" t="s">
        <v>501</v>
      </c>
      <c r="F2208" t="s">
        <v>656</v>
      </c>
      <c r="G2208" t="s">
        <v>9085</v>
      </c>
      <c r="H2208" s="123" t="str">
        <f t="shared" si="28"/>
        <v>Basin-And-Range Province , AZ,Gas Wells - Fraction of Compressors Engines &lt;50 HP</v>
      </c>
      <c r="I2208">
        <v>0</v>
      </c>
    </row>
    <row r="2209" spans="1:9">
      <c r="A2209" t="s">
        <v>137</v>
      </c>
      <c r="B2209" t="s">
        <v>115</v>
      </c>
      <c r="C2209" t="s">
        <v>9086</v>
      </c>
      <c r="D2209">
        <v>0</v>
      </c>
      <c r="E2209" t="s">
        <v>501</v>
      </c>
      <c r="F2209" t="s">
        <v>656</v>
      </c>
      <c r="G2209" t="s">
        <v>9086</v>
      </c>
      <c r="H2209" s="123" t="str">
        <f t="shared" si="28"/>
        <v>Basin-And-Range Province , AZ,Gas Wells - Fraction of Compressors Engines &gt;500 HP</v>
      </c>
      <c r="I2209">
        <v>0</v>
      </c>
    </row>
    <row r="2210" spans="1:9">
      <c r="A2210" t="s">
        <v>137</v>
      </c>
      <c r="B2210" t="s">
        <v>115</v>
      </c>
      <c r="C2210" t="s">
        <v>9087</v>
      </c>
      <c r="D2210">
        <v>1</v>
      </c>
      <c r="E2210" t="s">
        <v>501</v>
      </c>
      <c r="F2210" t="s">
        <v>656</v>
      </c>
      <c r="G2210" t="s">
        <v>9087</v>
      </c>
      <c r="H2210" s="123" t="str">
        <f t="shared" si="28"/>
        <v>Basin-And-Range Province , AZ,Gas Wells - Fraction of Compressors Engines between 50-499 HP</v>
      </c>
      <c r="I2210">
        <v>1</v>
      </c>
    </row>
    <row r="2211" spans="1:9">
      <c r="A2211" t="s">
        <v>137</v>
      </c>
      <c r="B2211" t="s">
        <v>115</v>
      </c>
      <c r="C2211" t="s">
        <v>9088</v>
      </c>
      <c r="D2211">
        <v>0.17999999999999997</v>
      </c>
      <c r="E2211" t="s">
        <v>501</v>
      </c>
      <c r="F2211" t="s">
        <v>1</v>
      </c>
      <c r="G2211" t="s">
        <v>8349</v>
      </c>
      <c r="H2211" s="123" t="str">
        <f t="shared" si="28"/>
        <v>Basin-And-Range Province , AZ,Lean Burn - Percent of Engines with Control</v>
      </c>
      <c r="I2211">
        <v>0.17999999999999997</v>
      </c>
    </row>
    <row r="2212" spans="1:9">
      <c r="A2212" t="s">
        <v>137</v>
      </c>
      <c r="B2212" t="s">
        <v>115</v>
      </c>
      <c r="C2212" t="s">
        <v>9089</v>
      </c>
      <c r="D2212">
        <v>0.31</v>
      </c>
      <c r="E2212" t="s">
        <v>501</v>
      </c>
      <c r="F2212" t="s">
        <v>0</v>
      </c>
      <c r="G2212" t="s">
        <v>8359</v>
      </c>
      <c r="H2212" s="123" t="str">
        <f t="shared" si="28"/>
        <v>Basin-And-Range Province , AZ,Rich Burn - Percent of Engines with Control</v>
      </c>
      <c r="I2212">
        <v>0.31</v>
      </c>
    </row>
    <row r="2213" spans="1:9">
      <c r="A2213" t="s">
        <v>137</v>
      </c>
      <c r="B2213" t="s">
        <v>115</v>
      </c>
      <c r="C2213" t="s">
        <v>9090</v>
      </c>
      <c r="D2213">
        <v>0.29999999999999993</v>
      </c>
      <c r="E2213" t="s">
        <v>501</v>
      </c>
      <c r="F2213" t="s">
        <v>1</v>
      </c>
      <c r="G2213" t="s">
        <v>1</v>
      </c>
      <c r="H2213" s="123" t="str">
        <f t="shared" si="28"/>
        <v>Basin-And-Range Province , AZ,Lean Burn</v>
      </c>
      <c r="I2213">
        <v>0.29999999999999993</v>
      </c>
    </row>
    <row r="2214" spans="1:9">
      <c r="A2214" t="s">
        <v>137</v>
      </c>
      <c r="B2214" t="s">
        <v>115</v>
      </c>
      <c r="C2214" t="s">
        <v>9091</v>
      </c>
      <c r="D2214">
        <v>0.70000000000000007</v>
      </c>
      <c r="E2214" t="s">
        <v>501</v>
      </c>
      <c r="F2214" t="s">
        <v>0</v>
      </c>
      <c r="G2214" t="s">
        <v>0</v>
      </c>
      <c r="H2214" s="123" t="str">
        <f t="shared" si="28"/>
        <v>Basin-And-Range Province , AZ,Rich Burn</v>
      </c>
      <c r="I2214">
        <v>0.70000000000000007</v>
      </c>
    </row>
    <row r="2215" spans="1:9">
      <c r="A2215" t="s">
        <v>137</v>
      </c>
      <c r="B2215" t="s">
        <v>115</v>
      </c>
      <c r="C2215" t="s">
        <v>9092</v>
      </c>
      <c r="D2215">
        <v>8439</v>
      </c>
      <c r="E2215" t="s">
        <v>501</v>
      </c>
      <c r="F2215" t="s">
        <v>656</v>
      </c>
      <c r="G2215" t="s">
        <v>2498</v>
      </c>
      <c r="H2215" s="123" t="str">
        <f t="shared" si="28"/>
        <v>Basin-And-Range Province , AZ,Hours of Operation (hours/engine)</v>
      </c>
      <c r="I2215">
        <v>8439</v>
      </c>
    </row>
    <row r="2216" spans="1:9">
      <c r="A2216" t="s">
        <v>137</v>
      </c>
      <c r="B2216" t="s">
        <v>115</v>
      </c>
      <c r="C2216" t="s">
        <v>9093</v>
      </c>
      <c r="D2216">
        <v>0.75</v>
      </c>
      <c r="E2216" t="s">
        <v>501</v>
      </c>
      <c r="F2216" t="s">
        <v>1</v>
      </c>
      <c r="G2216" t="s">
        <v>9093</v>
      </c>
      <c r="H2216" s="123" t="str">
        <f t="shared" si="28"/>
        <v>Basin-And-Range Province , AZ,Gas Wells - Lean Burn Load Factor</v>
      </c>
      <c r="I2216">
        <v>0.75</v>
      </c>
    </row>
    <row r="2217" spans="1:9">
      <c r="A2217" t="s">
        <v>137</v>
      </c>
      <c r="B2217" t="s">
        <v>115</v>
      </c>
      <c r="C2217" t="s">
        <v>9094</v>
      </c>
      <c r="D2217">
        <v>138</v>
      </c>
      <c r="E2217" t="s">
        <v>501</v>
      </c>
      <c r="F2217" t="s">
        <v>1</v>
      </c>
      <c r="G2217" t="s">
        <v>8347</v>
      </c>
      <c r="H2217" s="123" t="str">
        <f t="shared" si="28"/>
        <v>Basin-And-Range Province , AZ,Lean Burn - Rated Horsepower (hp/engine)</v>
      </c>
      <c r="I2217">
        <v>138</v>
      </c>
    </row>
    <row r="2218" spans="1:9">
      <c r="A2218" t="s">
        <v>137</v>
      </c>
      <c r="B2218" t="s">
        <v>115</v>
      </c>
      <c r="C2218" t="s">
        <v>9095</v>
      </c>
      <c r="D2218">
        <v>133.40000000000003</v>
      </c>
      <c r="E2218" t="s">
        <v>501</v>
      </c>
      <c r="F2218" t="s">
        <v>0</v>
      </c>
      <c r="G2218" t="s">
        <v>8357</v>
      </c>
      <c r="H2218" s="123" t="str">
        <f t="shared" si="28"/>
        <v>Basin-And-Range Province , AZ,Rich Burn - Rated Horsepower (hp/engine)</v>
      </c>
      <c r="I2218">
        <v>133.40000000000003</v>
      </c>
    </row>
    <row r="2219" spans="1:9">
      <c r="A2219" t="s">
        <v>137</v>
      </c>
      <c r="B2219" t="s">
        <v>115</v>
      </c>
      <c r="C2219" t="s">
        <v>9096</v>
      </c>
      <c r="D2219">
        <v>0.7599999999999999</v>
      </c>
      <c r="E2219" t="s">
        <v>501</v>
      </c>
      <c r="F2219" t="s">
        <v>0</v>
      </c>
      <c r="G2219" t="s">
        <v>9096</v>
      </c>
      <c r="H2219" s="123" t="str">
        <f t="shared" si="28"/>
        <v>Basin-And-Range Province , AZ,Gas Wells - Rich-burn Load Factor</v>
      </c>
      <c r="I2219">
        <v>0.7599999999999999</v>
      </c>
    </row>
    <row r="2220" spans="1:9">
      <c r="A2220" t="s">
        <v>137</v>
      </c>
      <c r="B2220" t="s">
        <v>120</v>
      </c>
      <c r="C2220" t="s">
        <v>9083</v>
      </c>
      <c r="D2220">
        <v>0</v>
      </c>
      <c r="E2220" t="s">
        <v>502</v>
      </c>
      <c r="F2220" t="s">
        <v>656</v>
      </c>
      <c r="G2220" t="s">
        <v>9083</v>
      </c>
      <c r="H2220" s="123" t="str">
        <f t="shared" si="28"/>
        <v>Basin-And-Range Province , NM,Gas Wells - Fraction of 2-cycle Engines</v>
      </c>
      <c r="I2220">
        <v>0</v>
      </c>
    </row>
    <row r="2221" spans="1:9">
      <c r="A2221" t="s">
        <v>137</v>
      </c>
      <c r="B2221" t="s">
        <v>120</v>
      </c>
      <c r="C2221" t="s">
        <v>9084</v>
      </c>
      <c r="D2221">
        <v>1</v>
      </c>
      <c r="E2221" t="s">
        <v>502</v>
      </c>
      <c r="F2221" t="s">
        <v>656</v>
      </c>
      <c r="G2221" t="s">
        <v>9084</v>
      </c>
      <c r="H2221" s="123" t="str">
        <f t="shared" si="28"/>
        <v>Basin-And-Range Province , NM,Gas Wells - Fraction of 4-cycle Engines</v>
      </c>
      <c r="I2221">
        <v>1</v>
      </c>
    </row>
    <row r="2222" spans="1:9">
      <c r="A2222" t="s">
        <v>137</v>
      </c>
      <c r="B2222" t="s">
        <v>120</v>
      </c>
      <c r="C2222" t="s">
        <v>9085</v>
      </c>
      <c r="D2222">
        <v>0</v>
      </c>
      <c r="E2222" t="s">
        <v>502</v>
      </c>
      <c r="F2222" t="s">
        <v>656</v>
      </c>
      <c r="G2222" t="s">
        <v>9085</v>
      </c>
      <c r="H2222" s="123" t="str">
        <f t="shared" si="28"/>
        <v>Basin-And-Range Province , NM,Gas Wells - Fraction of Compressors Engines &lt;50 HP</v>
      </c>
      <c r="I2222">
        <v>0</v>
      </c>
    </row>
    <row r="2223" spans="1:9">
      <c r="A2223" t="s">
        <v>137</v>
      </c>
      <c r="B2223" t="s">
        <v>120</v>
      </c>
      <c r="C2223" t="s">
        <v>9086</v>
      </c>
      <c r="D2223">
        <v>0</v>
      </c>
      <c r="E2223" t="s">
        <v>502</v>
      </c>
      <c r="F2223" t="s">
        <v>656</v>
      </c>
      <c r="G2223" t="s">
        <v>9086</v>
      </c>
      <c r="H2223" s="123" t="str">
        <f t="shared" si="28"/>
        <v>Basin-And-Range Province , NM,Gas Wells - Fraction of Compressors Engines &gt;500 HP</v>
      </c>
      <c r="I2223">
        <v>0</v>
      </c>
    </row>
    <row r="2224" spans="1:9">
      <c r="A2224" t="s">
        <v>137</v>
      </c>
      <c r="B2224" t="s">
        <v>120</v>
      </c>
      <c r="C2224" t="s">
        <v>9087</v>
      </c>
      <c r="D2224">
        <v>1</v>
      </c>
      <c r="E2224" t="s">
        <v>502</v>
      </c>
      <c r="F2224" t="s">
        <v>656</v>
      </c>
      <c r="G2224" t="s">
        <v>9087</v>
      </c>
      <c r="H2224" s="123" t="str">
        <f t="shared" ref="H2224:H2287" si="29">E2224&amp;","&amp;G2224</f>
        <v>Basin-And-Range Province , NM,Gas Wells - Fraction of Compressors Engines between 50-499 HP</v>
      </c>
      <c r="I2224">
        <v>1</v>
      </c>
    </row>
    <row r="2225" spans="1:9">
      <c r="A2225" t="s">
        <v>137</v>
      </c>
      <c r="B2225" t="s">
        <v>120</v>
      </c>
      <c r="C2225" t="s">
        <v>9088</v>
      </c>
      <c r="D2225">
        <v>0.18000000000000002</v>
      </c>
      <c r="E2225" t="s">
        <v>502</v>
      </c>
      <c r="F2225" t="s">
        <v>1</v>
      </c>
      <c r="G2225" t="s">
        <v>8349</v>
      </c>
      <c r="H2225" s="123" t="str">
        <f t="shared" si="29"/>
        <v>Basin-And-Range Province , NM,Lean Burn - Percent of Engines with Control</v>
      </c>
      <c r="I2225">
        <v>0.18000000000000002</v>
      </c>
    </row>
    <row r="2226" spans="1:9">
      <c r="A2226" t="s">
        <v>137</v>
      </c>
      <c r="B2226" t="s">
        <v>120</v>
      </c>
      <c r="C2226" t="s">
        <v>9089</v>
      </c>
      <c r="D2226">
        <v>0.31</v>
      </c>
      <c r="E2226" t="s">
        <v>502</v>
      </c>
      <c r="F2226" t="s">
        <v>0</v>
      </c>
      <c r="G2226" t="s">
        <v>8359</v>
      </c>
      <c r="H2226" s="123" t="str">
        <f t="shared" si="29"/>
        <v>Basin-And-Range Province , NM,Rich Burn - Percent of Engines with Control</v>
      </c>
      <c r="I2226">
        <v>0.31</v>
      </c>
    </row>
    <row r="2227" spans="1:9">
      <c r="A2227" t="s">
        <v>137</v>
      </c>
      <c r="B2227" t="s">
        <v>120</v>
      </c>
      <c r="C2227" t="s">
        <v>9090</v>
      </c>
      <c r="D2227">
        <v>0.3</v>
      </c>
      <c r="E2227" t="s">
        <v>502</v>
      </c>
      <c r="F2227" t="s">
        <v>1</v>
      </c>
      <c r="G2227" t="s">
        <v>1</v>
      </c>
      <c r="H2227" s="123" t="str">
        <f t="shared" si="29"/>
        <v>Basin-And-Range Province , NM,Lean Burn</v>
      </c>
      <c r="I2227">
        <v>0.3</v>
      </c>
    </row>
    <row r="2228" spans="1:9">
      <c r="A2228" t="s">
        <v>137</v>
      </c>
      <c r="B2228" t="s">
        <v>120</v>
      </c>
      <c r="C2228" t="s">
        <v>9091</v>
      </c>
      <c r="D2228">
        <v>0.69999999999999984</v>
      </c>
      <c r="E2228" t="s">
        <v>502</v>
      </c>
      <c r="F2228" t="s">
        <v>0</v>
      </c>
      <c r="G2228" t="s">
        <v>0</v>
      </c>
      <c r="H2228" s="123" t="str">
        <f t="shared" si="29"/>
        <v>Basin-And-Range Province , NM,Rich Burn</v>
      </c>
      <c r="I2228">
        <v>0.69999999999999984</v>
      </c>
    </row>
    <row r="2229" spans="1:9">
      <c r="A2229" t="s">
        <v>137</v>
      </c>
      <c r="B2229" t="s">
        <v>120</v>
      </c>
      <c r="C2229" t="s">
        <v>9092</v>
      </c>
      <c r="D2229">
        <v>8439</v>
      </c>
      <c r="E2229" t="s">
        <v>502</v>
      </c>
      <c r="F2229" t="s">
        <v>656</v>
      </c>
      <c r="G2229" t="s">
        <v>2498</v>
      </c>
      <c r="H2229" s="123" t="str">
        <f t="shared" si="29"/>
        <v>Basin-And-Range Province , NM,Hours of Operation (hours/engine)</v>
      </c>
      <c r="I2229">
        <v>8439</v>
      </c>
    </row>
    <row r="2230" spans="1:9">
      <c r="A2230" t="s">
        <v>137</v>
      </c>
      <c r="B2230" t="s">
        <v>120</v>
      </c>
      <c r="C2230" t="s">
        <v>9093</v>
      </c>
      <c r="D2230">
        <v>0.75</v>
      </c>
      <c r="E2230" t="s">
        <v>502</v>
      </c>
      <c r="F2230" t="s">
        <v>1</v>
      </c>
      <c r="G2230" t="s">
        <v>9093</v>
      </c>
      <c r="H2230" s="123" t="str">
        <f t="shared" si="29"/>
        <v>Basin-And-Range Province , NM,Gas Wells - Lean Burn Load Factor</v>
      </c>
      <c r="I2230">
        <v>0.75</v>
      </c>
    </row>
    <row r="2231" spans="1:9">
      <c r="A2231" t="s">
        <v>137</v>
      </c>
      <c r="B2231" t="s">
        <v>120</v>
      </c>
      <c r="C2231" t="s">
        <v>9094</v>
      </c>
      <c r="D2231">
        <v>138</v>
      </c>
      <c r="E2231" t="s">
        <v>502</v>
      </c>
      <c r="F2231" t="s">
        <v>1</v>
      </c>
      <c r="G2231" t="s">
        <v>8347</v>
      </c>
      <c r="H2231" s="123" t="str">
        <f t="shared" si="29"/>
        <v>Basin-And-Range Province , NM,Lean Burn - Rated Horsepower (hp/engine)</v>
      </c>
      <c r="I2231">
        <v>138</v>
      </c>
    </row>
    <row r="2232" spans="1:9">
      <c r="A2232" t="s">
        <v>137</v>
      </c>
      <c r="B2232" t="s">
        <v>120</v>
      </c>
      <c r="C2232" t="s">
        <v>9095</v>
      </c>
      <c r="D2232">
        <v>133.4</v>
      </c>
      <c r="E2232" t="s">
        <v>502</v>
      </c>
      <c r="F2232" t="s">
        <v>0</v>
      </c>
      <c r="G2232" t="s">
        <v>8357</v>
      </c>
      <c r="H2232" s="123" t="str">
        <f t="shared" si="29"/>
        <v>Basin-And-Range Province , NM,Rich Burn - Rated Horsepower (hp/engine)</v>
      </c>
      <c r="I2232">
        <v>133.4</v>
      </c>
    </row>
    <row r="2233" spans="1:9">
      <c r="A2233" t="s">
        <v>137</v>
      </c>
      <c r="B2233" t="s">
        <v>120</v>
      </c>
      <c r="C2233" t="s">
        <v>9096</v>
      </c>
      <c r="D2233">
        <v>0.76000000000000012</v>
      </c>
      <c r="E2233" t="s">
        <v>502</v>
      </c>
      <c r="F2233" t="s">
        <v>0</v>
      </c>
      <c r="G2233" t="s">
        <v>9096</v>
      </c>
      <c r="H2233" s="123" t="str">
        <f t="shared" si="29"/>
        <v>Basin-And-Range Province , NM,Gas Wells - Rich-burn Load Factor</v>
      </c>
      <c r="I2233">
        <v>0.76000000000000012</v>
      </c>
    </row>
    <row r="2234" spans="1:9">
      <c r="A2234" t="s">
        <v>192</v>
      </c>
      <c r="B2234" t="s">
        <v>125</v>
      </c>
      <c r="C2234" t="s">
        <v>9083</v>
      </c>
      <c r="D2234">
        <v>0</v>
      </c>
      <c r="E2234" t="s">
        <v>503</v>
      </c>
      <c r="F2234" t="s">
        <v>656</v>
      </c>
      <c r="G2234" t="s">
        <v>9083</v>
      </c>
      <c r="H2234" s="123" t="str">
        <f t="shared" si="29"/>
        <v>Bellingham Basin , WA,Gas Wells - Fraction of 2-cycle Engines</v>
      </c>
      <c r="I2234">
        <v>0</v>
      </c>
    </row>
    <row r="2235" spans="1:9">
      <c r="A2235" t="s">
        <v>192</v>
      </c>
      <c r="B2235" t="s">
        <v>125</v>
      </c>
      <c r="C2235" t="s">
        <v>9084</v>
      </c>
      <c r="D2235">
        <v>1</v>
      </c>
      <c r="E2235" t="s">
        <v>503</v>
      </c>
      <c r="F2235" t="s">
        <v>656</v>
      </c>
      <c r="G2235" t="s">
        <v>9084</v>
      </c>
      <c r="H2235" s="123" t="str">
        <f t="shared" si="29"/>
        <v>Bellingham Basin , WA,Gas Wells - Fraction of 4-cycle Engines</v>
      </c>
      <c r="I2235">
        <v>1</v>
      </c>
    </row>
    <row r="2236" spans="1:9">
      <c r="A2236" t="s">
        <v>192</v>
      </c>
      <c r="B2236" t="s">
        <v>125</v>
      </c>
      <c r="C2236" t="s">
        <v>9085</v>
      </c>
      <c r="D2236">
        <v>0</v>
      </c>
      <c r="E2236" t="s">
        <v>503</v>
      </c>
      <c r="F2236" t="s">
        <v>656</v>
      </c>
      <c r="G2236" t="s">
        <v>9085</v>
      </c>
      <c r="H2236" s="123" t="str">
        <f t="shared" si="29"/>
        <v>Bellingham Basin , WA,Gas Wells - Fraction of Compressors Engines &lt;50 HP</v>
      </c>
      <c r="I2236">
        <v>0</v>
      </c>
    </row>
    <row r="2237" spans="1:9">
      <c r="A2237" t="s">
        <v>192</v>
      </c>
      <c r="B2237" t="s">
        <v>125</v>
      </c>
      <c r="C2237" t="s">
        <v>9086</v>
      </c>
      <c r="D2237">
        <v>0</v>
      </c>
      <c r="E2237" t="s">
        <v>503</v>
      </c>
      <c r="F2237" t="s">
        <v>656</v>
      </c>
      <c r="G2237" t="s">
        <v>9086</v>
      </c>
      <c r="H2237" s="123" t="str">
        <f t="shared" si="29"/>
        <v>Bellingham Basin , WA,Gas Wells - Fraction of Compressors Engines &gt;500 HP</v>
      </c>
      <c r="I2237">
        <v>0</v>
      </c>
    </row>
    <row r="2238" spans="1:9">
      <c r="A2238" t="s">
        <v>192</v>
      </c>
      <c r="B2238" t="s">
        <v>125</v>
      </c>
      <c r="C2238" t="s">
        <v>9087</v>
      </c>
      <c r="D2238">
        <v>1</v>
      </c>
      <c r="E2238" t="s">
        <v>503</v>
      </c>
      <c r="F2238" t="s">
        <v>656</v>
      </c>
      <c r="G2238" t="s">
        <v>9087</v>
      </c>
      <c r="H2238" s="123" t="str">
        <f t="shared" si="29"/>
        <v>Bellingham Basin , WA,Gas Wells - Fraction of Compressors Engines between 50-499 HP</v>
      </c>
      <c r="I2238">
        <v>1</v>
      </c>
    </row>
    <row r="2239" spans="1:9">
      <c r="A2239" t="s">
        <v>192</v>
      </c>
      <c r="B2239" t="s">
        <v>125</v>
      </c>
      <c r="C2239" t="s">
        <v>9088</v>
      </c>
      <c r="D2239">
        <v>0.18</v>
      </c>
      <c r="E2239" t="s">
        <v>503</v>
      </c>
      <c r="F2239" t="s">
        <v>1</v>
      </c>
      <c r="G2239" t="s">
        <v>8349</v>
      </c>
      <c r="H2239" s="123" t="str">
        <f t="shared" si="29"/>
        <v>Bellingham Basin , WA,Lean Burn - Percent of Engines with Control</v>
      </c>
      <c r="I2239">
        <v>0.18</v>
      </c>
    </row>
    <row r="2240" spans="1:9">
      <c r="A2240" t="s">
        <v>192</v>
      </c>
      <c r="B2240" t="s">
        <v>125</v>
      </c>
      <c r="C2240" t="s">
        <v>9089</v>
      </c>
      <c r="D2240">
        <v>0.31</v>
      </c>
      <c r="E2240" t="s">
        <v>503</v>
      </c>
      <c r="F2240" t="s">
        <v>0</v>
      </c>
      <c r="G2240" t="s">
        <v>8359</v>
      </c>
      <c r="H2240" s="123" t="str">
        <f t="shared" si="29"/>
        <v>Bellingham Basin , WA,Rich Burn - Percent of Engines with Control</v>
      </c>
      <c r="I2240">
        <v>0.31</v>
      </c>
    </row>
    <row r="2241" spans="1:9">
      <c r="A2241" t="s">
        <v>192</v>
      </c>
      <c r="B2241" t="s">
        <v>125</v>
      </c>
      <c r="C2241" t="s">
        <v>9090</v>
      </c>
      <c r="D2241">
        <v>0.3</v>
      </c>
      <c r="E2241" t="s">
        <v>503</v>
      </c>
      <c r="F2241" t="s">
        <v>1</v>
      </c>
      <c r="G2241" t="s">
        <v>1</v>
      </c>
      <c r="H2241" s="123" t="str">
        <f t="shared" si="29"/>
        <v>Bellingham Basin , WA,Lean Burn</v>
      </c>
      <c r="I2241">
        <v>0.3</v>
      </c>
    </row>
    <row r="2242" spans="1:9">
      <c r="A2242" t="s">
        <v>192</v>
      </c>
      <c r="B2242" t="s">
        <v>125</v>
      </c>
      <c r="C2242" t="s">
        <v>9091</v>
      </c>
      <c r="D2242">
        <v>0.7</v>
      </c>
      <c r="E2242" t="s">
        <v>503</v>
      </c>
      <c r="F2242" t="s">
        <v>0</v>
      </c>
      <c r="G2242" t="s">
        <v>0</v>
      </c>
      <c r="H2242" s="123" t="str">
        <f t="shared" si="29"/>
        <v>Bellingham Basin , WA,Rich Burn</v>
      </c>
      <c r="I2242">
        <v>0.7</v>
      </c>
    </row>
    <row r="2243" spans="1:9">
      <c r="A2243" t="s">
        <v>192</v>
      </c>
      <c r="B2243" t="s">
        <v>125</v>
      </c>
      <c r="C2243" t="s">
        <v>9092</v>
      </c>
      <c r="D2243">
        <v>8439</v>
      </c>
      <c r="E2243" t="s">
        <v>503</v>
      </c>
      <c r="F2243" t="s">
        <v>656</v>
      </c>
      <c r="G2243" t="s">
        <v>2498</v>
      </c>
      <c r="H2243" s="123" t="str">
        <f t="shared" si="29"/>
        <v>Bellingham Basin , WA,Hours of Operation (hours/engine)</v>
      </c>
      <c r="I2243">
        <v>8439</v>
      </c>
    </row>
    <row r="2244" spans="1:9">
      <c r="A2244" t="s">
        <v>192</v>
      </c>
      <c r="B2244" t="s">
        <v>125</v>
      </c>
      <c r="C2244" t="s">
        <v>9093</v>
      </c>
      <c r="D2244">
        <v>0.75</v>
      </c>
      <c r="E2244" t="s">
        <v>503</v>
      </c>
      <c r="F2244" t="s">
        <v>1</v>
      </c>
      <c r="G2244" t="s">
        <v>9093</v>
      </c>
      <c r="H2244" s="123" t="str">
        <f t="shared" si="29"/>
        <v>Bellingham Basin , WA,Gas Wells - Lean Burn Load Factor</v>
      </c>
      <c r="I2244">
        <v>0.75</v>
      </c>
    </row>
    <row r="2245" spans="1:9">
      <c r="A2245" t="s">
        <v>192</v>
      </c>
      <c r="B2245" t="s">
        <v>125</v>
      </c>
      <c r="C2245" t="s">
        <v>9094</v>
      </c>
      <c r="D2245">
        <v>138</v>
      </c>
      <c r="E2245" t="s">
        <v>503</v>
      </c>
      <c r="F2245" t="s">
        <v>1</v>
      </c>
      <c r="G2245" t="s">
        <v>8347</v>
      </c>
      <c r="H2245" s="123" t="str">
        <f t="shared" si="29"/>
        <v>Bellingham Basin , WA,Lean Burn - Rated Horsepower (hp/engine)</v>
      </c>
      <c r="I2245">
        <v>138</v>
      </c>
    </row>
    <row r="2246" spans="1:9">
      <c r="A2246" t="s">
        <v>192</v>
      </c>
      <c r="B2246" t="s">
        <v>125</v>
      </c>
      <c r="C2246" t="s">
        <v>9095</v>
      </c>
      <c r="D2246">
        <v>133.4</v>
      </c>
      <c r="E2246" t="s">
        <v>503</v>
      </c>
      <c r="F2246" t="s">
        <v>0</v>
      </c>
      <c r="G2246" t="s">
        <v>8357</v>
      </c>
      <c r="H2246" s="123" t="str">
        <f t="shared" si="29"/>
        <v>Bellingham Basin , WA,Rich Burn - Rated Horsepower (hp/engine)</v>
      </c>
      <c r="I2246">
        <v>133.4</v>
      </c>
    </row>
    <row r="2247" spans="1:9">
      <c r="A2247" t="s">
        <v>192</v>
      </c>
      <c r="B2247" t="s">
        <v>125</v>
      </c>
      <c r="C2247" t="s">
        <v>9096</v>
      </c>
      <c r="D2247">
        <v>0.76</v>
      </c>
      <c r="E2247" t="s">
        <v>503</v>
      </c>
      <c r="F2247" t="s">
        <v>0</v>
      </c>
      <c r="G2247" t="s">
        <v>9096</v>
      </c>
      <c r="H2247" s="123" t="str">
        <f t="shared" si="29"/>
        <v>Bellingham Basin , WA,Gas Wells - Rich-burn Load Factor</v>
      </c>
      <c r="I2247">
        <v>0.76</v>
      </c>
    </row>
    <row r="2248" spans="1:9">
      <c r="A2248" t="s">
        <v>651</v>
      </c>
      <c r="B2248" t="s">
        <v>477</v>
      </c>
      <c r="C2248" t="s">
        <v>9083</v>
      </c>
      <c r="D2248">
        <v>0</v>
      </c>
      <c r="E2248" t="s">
        <v>5332</v>
      </c>
      <c r="F2248" t="s">
        <v>656</v>
      </c>
      <c r="G2248" t="s">
        <v>9083</v>
      </c>
      <c r="H2248" s="123" t="str">
        <f t="shared" si="29"/>
        <v>Bend Arch-Fort Worth Basin , OK,Gas Wells - Fraction of 2-cycle Engines</v>
      </c>
      <c r="I2248">
        <v>0</v>
      </c>
    </row>
    <row r="2249" spans="1:9">
      <c r="A2249" t="s">
        <v>651</v>
      </c>
      <c r="B2249" t="s">
        <v>477</v>
      </c>
      <c r="C2249" t="s">
        <v>9084</v>
      </c>
      <c r="D2249">
        <v>1</v>
      </c>
      <c r="E2249" t="s">
        <v>5332</v>
      </c>
      <c r="F2249" t="s">
        <v>656</v>
      </c>
      <c r="G2249" t="s">
        <v>9084</v>
      </c>
      <c r="H2249" s="123" t="str">
        <f t="shared" si="29"/>
        <v>Bend Arch-Fort Worth Basin , OK,Gas Wells - Fraction of 4-cycle Engines</v>
      </c>
      <c r="I2249">
        <v>1</v>
      </c>
    </row>
    <row r="2250" spans="1:9">
      <c r="A2250" t="s">
        <v>651</v>
      </c>
      <c r="B2250" t="s">
        <v>477</v>
      </c>
      <c r="C2250" t="s">
        <v>9085</v>
      </c>
      <c r="D2250">
        <v>0</v>
      </c>
      <c r="E2250" t="s">
        <v>5332</v>
      </c>
      <c r="F2250" t="s">
        <v>656</v>
      </c>
      <c r="G2250" t="s">
        <v>9085</v>
      </c>
      <c r="H2250" s="123" t="str">
        <f t="shared" si="29"/>
        <v>Bend Arch-Fort Worth Basin , OK,Gas Wells - Fraction of Compressors Engines &lt;50 HP</v>
      </c>
      <c r="I2250">
        <v>0</v>
      </c>
    </row>
    <row r="2251" spans="1:9">
      <c r="A2251" t="s">
        <v>651</v>
      </c>
      <c r="B2251" t="s">
        <v>477</v>
      </c>
      <c r="C2251" t="s">
        <v>9086</v>
      </c>
      <c r="D2251">
        <v>0</v>
      </c>
      <c r="E2251" t="s">
        <v>5332</v>
      </c>
      <c r="F2251" t="s">
        <v>656</v>
      </c>
      <c r="G2251" t="s">
        <v>9086</v>
      </c>
      <c r="H2251" s="123" t="str">
        <f t="shared" si="29"/>
        <v>Bend Arch-Fort Worth Basin , OK,Gas Wells - Fraction of Compressors Engines &gt;500 HP</v>
      </c>
      <c r="I2251">
        <v>0</v>
      </c>
    </row>
    <row r="2252" spans="1:9">
      <c r="A2252" t="s">
        <v>651</v>
      </c>
      <c r="B2252" t="s">
        <v>477</v>
      </c>
      <c r="C2252" t="s">
        <v>9087</v>
      </c>
      <c r="D2252">
        <v>1</v>
      </c>
      <c r="E2252" t="s">
        <v>5332</v>
      </c>
      <c r="F2252" t="s">
        <v>656</v>
      </c>
      <c r="G2252" t="s">
        <v>9087</v>
      </c>
      <c r="H2252" s="123" t="str">
        <f t="shared" si="29"/>
        <v>Bend Arch-Fort Worth Basin , OK,Gas Wells - Fraction of Compressors Engines between 50-499 HP</v>
      </c>
      <c r="I2252">
        <v>1</v>
      </c>
    </row>
    <row r="2253" spans="1:9">
      <c r="A2253" t="s">
        <v>651</v>
      </c>
      <c r="B2253" t="s">
        <v>477</v>
      </c>
      <c r="C2253" t="s">
        <v>9088</v>
      </c>
      <c r="D2253">
        <v>0.18000000000000002</v>
      </c>
      <c r="E2253" t="s">
        <v>5332</v>
      </c>
      <c r="F2253" t="s">
        <v>1</v>
      </c>
      <c r="G2253" t="s">
        <v>8349</v>
      </c>
      <c r="H2253" s="123" t="str">
        <f t="shared" si="29"/>
        <v>Bend Arch-Fort Worth Basin , OK,Lean Burn - Percent of Engines with Control</v>
      </c>
      <c r="I2253">
        <v>0.18000000000000002</v>
      </c>
    </row>
    <row r="2254" spans="1:9">
      <c r="A2254" t="s">
        <v>651</v>
      </c>
      <c r="B2254" t="s">
        <v>477</v>
      </c>
      <c r="C2254" t="s">
        <v>9089</v>
      </c>
      <c r="D2254">
        <v>0.31</v>
      </c>
      <c r="E2254" t="s">
        <v>5332</v>
      </c>
      <c r="F2254" t="s">
        <v>0</v>
      </c>
      <c r="G2254" t="s">
        <v>8359</v>
      </c>
      <c r="H2254" s="123" t="str">
        <f t="shared" si="29"/>
        <v>Bend Arch-Fort Worth Basin , OK,Rich Burn - Percent of Engines with Control</v>
      </c>
      <c r="I2254">
        <v>0.31</v>
      </c>
    </row>
    <row r="2255" spans="1:9">
      <c r="A2255" t="s">
        <v>651</v>
      </c>
      <c r="B2255" t="s">
        <v>477</v>
      </c>
      <c r="C2255" t="s">
        <v>9090</v>
      </c>
      <c r="D2255">
        <v>0.3</v>
      </c>
      <c r="E2255" t="s">
        <v>5332</v>
      </c>
      <c r="F2255" t="s">
        <v>1</v>
      </c>
      <c r="G2255" t="s">
        <v>1</v>
      </c>
      <c r="H2255" s="123" t="str">
        <f t="shared" si="29"/>
        <v>Bend Arch-Fort Worth Basin , OK,Lean Burn</v>
      </c>
      <c r="I2255">
        <v>0.3</v>
      </c>
    </row>
    <row r="2256" spans="1:9">
      <c r="A2256" t="s">
        <v>651</v>
      </c>
      <c r="B2256" t="s">
        <v>477</v>
      </c>
      <c r="C2256" t="s">
        <v>9091</v>
      </c>
      <c r="D2256">
        <v>0.69999999999999984</v>
      </c>
      <c r="E2256" t="s">
        <v>5332</v>
      </c>
      <c r="F2256" t="s">
        <v>0</v>
      </c>
      <c r="G2256" t="s">
        <v>0</v>
      </c>
      <c r="H2256" s="123" t="str">
        <f t="shared" si="29"/>
        <v>Bend Arch-Fort Worth Basin , OK,Rich Burn</v>
      </c>
      <c r="I2256">
        <v>0.69999999999999984</v>
      </c>
    </row>
    <row r="2257" spans="1:9">
      <c r="A2257" t="s">
        <v>651</v>
      </c>
      <c r="B2257" t="s">
        <v>477</v>
      </c>
      <c r="C2257" t="s">
        <v>9092</v>
      </c>
      <c r="D2257">
        <v>8439</v>
      </c>
      <c r="E2257" t="s">
        <v>5332</v>
      </c>
      <c r="F2257" t="s">
        <v>656</v>
      </c>
      <c r="G2257" t="s">
        <v>2498</v>
      </c>
      <c r="H2257" s="123" t="str">
        <f t="shared" si="29"/>
        <v>Bend Arch-Fort Worth Basin , OK,Hours of Operation (hours/engine)</v>
      </c>
      <c r="I2257">
        <v>8439</v>
      </c>
    </row>
    <row r="2258" spans="1:9">
      <c r="A2258" t="s">
        <v>651</v>
      </c>
      <c r="B2258" t="s">
        <v>477</v>
      </c>
      <c r="C2258" t="s">
        <v>9093</v>
      </c>
      <c r="D2258">
        <v>0.75</v>
      </c>
      <c r="E2258" t="s">
        <v>5332</v>
      </c>
      <c r="F2258" t="s">
        <v>1</v>
      </c>
      <c r="G2258" t="s">
        <v>9093</v>
      </c>
      <c r="H2258" s="123" t="str">
        <f t="shared" si="29"/>
        <v>Bend Arch-Fort Worth Basin , OK,Gas Wells - Lean Burn Load Factor</v>
      </c>
      <c r="I2258">
        <v>0.75</v>
      </c>
    </row>
    <row r="2259" spans="1:9">
      <c r="A2259" t="s">
        <v>651</v>
      </c>
      <c r="B2259" t="s">
        <v>477</v>
      </c>
      <c r="C2259" t="s">
        <v>9094</v>
      </c>
      <c r="D2259">
        <v>138</v>
      </c>
      <c r="E2259" t="s">
        <v>5332</v>
      </c>
      <c r="F2259" t="s">
        <v>1</v>
      </c>
      <c r="G2259" t="s">
        <v>8347</v>
      </c>
      <c r="H2259" s="123" t="str">
        <f t="shared" si="29"/>
        <v>Bend Arch-Fort Worth Basin , OK,Lean Burn - Rated Horsepower (hp/engine)</v>
      </c>
      <c r="I2259">
        <v>138</v>
      </c>
    </row>
    <row r="2260" spans="1:9">
      <c r="A2260" t="s">
        <v>651</v>
      </c>
      <c r="B2260" t="s">
        <v>477</v>
      </c>
      <c r="C2260" t="s">
        <v>9095</v>
      </c>
      <c r="D2260">
        <v>133.4</v>
      </c>
      <c r="E2260" t="s">
        <v>5332</v>
      </c>
      <c r="F2260" t="s">
        <v>0</v>
      </c>
      <c r="G2260" t="s">
        <v>8357</v>
      </c>
      <c r="H2260" s="123" t="str">
        <f t="shared" si="29"/>
        <v>Bend Arch-Fort Worth Basin , OK,Rich Burn - Rated Horsepower (hp/engine)</v>
      </c>
      <c r="I2260">
        <v>133.4</v>
      </c>
    </row>
    <row r="2261" spans="1:9">
      <c r="A2261" t="s">
        <v>651</v>
      </c>
      <c r="B2261" t="s">
        <v>477</v>
      </c>
      <c r="C2261" t="s">
        <v>9096</v>
      </c>
      <c r="D2261">
        <v>0.76000000000000012</v>
      </c>
      <c r="E2261" t="s">
        <v>5332</v>
      </c>
      <c r="F2261" t="s">
        <v>0</v>
      </c>
      <c r="G2261" t="s">
        <v>9096</v>
      </c>
      <c r="H2261" s="123" t="str">
        <f t="shared" si="29"/>
        <v>Bend Arch-Fort Worth Basin , OK,Gas Wells - Rich-burn Load Factor</v>
      </c>
      <c r="I2261">
        <v>0.76000000000000012</v>
      </c>
    </row>
    <row r="2262" spans="1:9">
      <c r="A2262" t="s">
        <v>651</v>
      </c>
      <c r="B2262" t="s">
        <v>485</v>
      </c>
      <c r="C2262" t="s">
        <v>9083</v>
      </c>
      <c r="D2262">
        <v>0</v>
      </c>
      <c r="E2262" t="s">
        <v>5352</v>
      </c>
      <c r="F2262" t="s">
        <v>656</v>
      </c>
      <c r="G2262" t="s">
        <v>9083</v>
      </c>
      <c r="H2262" s="123" t="str">
        <f t="shared" si="29"/>
        <v>Bend Arch-Fort Worth Basin , TX,Gas Wells - Fraction of 2-cycle Engines</v>
      </c>
      <c r="I2262">
        <v>0</v>
      </c>
    </row>
    <row r="2263" spans="1:9">
      <c r="A2263" t="s">
        <v>651</v>
      </c>
      <c r="B2263" t="s">
        <v>485</v>
      </c>
      <c r="C2263" t="s">
        <v>9084</v>
      </c>
      <c r="D2263">
        <v>1</v>
      </c>
      <c r="E2263" t="s">
        <v>5352</v>
      </c>
      <c r="F2263" t="s">
        <v>656</v>
      </c>
      <c r="G2263" t="s">
        <v>9084</v>
      </c>
      <c r="H2263" s="123" t="str">
        <f t="shared" si="29"/>
        <v>Bend Arch-Fort Worth Basin , TX,Gas Wells - Fraction of 4-cycle Engines</v>
      </c>
      <c r="I2263">
        <v>1</v>
      </c>
    </row>
    <row r="2264" spans="1:9">
      <c r="A2264" t="s">
        <v>651</v>
      </c>
      <c r="B2264" t="s">
        <v>485</v>
      </c>
      <c r="C2264" t="s">
        <v>9085</v>
      </c>
      <c r="D2264">
        <v>0</v>
      </c>
      <c r="E2264" t="s">
        <v>5352</v>
      </c>
      <c r="F2264" t="s">
        <v>656</v>
      </c>
      <c r="G2264" t="s">
        <v>9085</v>
      </c>
      <c r="H2264" s="123" t="str">
        <f t="shared" si="29"/>
        <v>Bend Arch-Fort Worth Basin , TX,Gas Wells - Fraction of Compressors Engines &lt;50 HP</v>
      </c>
      <c r="I2264">
        <v>0</v>
      </c>
    </row>
    <row r="2265" spans="1:9">
      <c r="A2265" t="s">
        <v>651</v>
      </c>
      <c r="B2265" t="s">
        <v>485</v>
      </c>
      <c r="C2265" t="s">
        <v>9086</v>
      </c>
      <c r="D2265">
        <v>0</v>
      </c>
      <c r="E2265" t="s">
        <v>5352</v>
      </c>
      <c r="F2265" t="s">
        <v>656</v>
      </c>
      <c r="G2265" t="s">
        <v>9086</v>
      </c>
      <c r="H2265" s="123" t="str">
        <f t="shared" si="29"/>
        <v>Bend Arch-Fort Worth Basin , TX,Gas Wells - Fraction of Compressors Engines &gt;500 HP</v>
      </c>
      <c r="I2265">
        <v>0</v>
      </c>
    </row>
    <row r="2266" spans="1:9">
      <c r="A2266" t="s">
        <v>651</v>
      </c>
      <c r="B2266" t="s">
        <v>485</v>
      </c>
      <c r="C2266" t="s">
        <v>9087</v>
      </c>
      <c r="D2266">
        <v>1</v>
      </c>
      <c r="E2266" t="s">
        <v>5352</v>
      </c>
      <c r="F2266" t="s">
        <v>656</v>
      </c>
      <c r="G2266" t="s">
        <v>9087</v>
      </c>
      <c r="H2266" s="123" t="str">
        <f t="shared" si="29"/>
        <v>Bend Arch-Fort Worth Basin , TX,Gas Wells - Fraction of Compressors Engines between 50-499 HP</v>
      </c>
      <c r="I2266">
        <v>1</v>
      </c>
    </row>
    <row r="2267" spans="1:9">
      <c r="A2267" t="s">
        <v>651</v>
      </c>
      <c r="B2267" t="s">
        <v>485</v>
      </c>
      <c r="C2267" t="s">
        <v>9088</v>
      </c>
      <c r="D2267">
        <v>0.17999999999999997</v>
      </c>
      <c r="E2267" t="s">
        <v>5352</v>
      </c>
      <c r="F2267" t="s">
        <v>1</v>
      </c>
      <c r="G2267" t="s">
        <v>8349</v>
      </c>
      <c r="H2267" s="123" t="str">
        <f t="shared" si="29"/>
        <v>Bend Arch-Fort Worth Basin , TX,Lean Burn - Percent of Engines with Control</v>
      </c>
      <c r="I2267">
        <v>0.17999999999999997</v>
      </c>
    </row>
    <row r="2268" spans="1:9">
      <c r="A2268" t="s">
        <v>651</v>
      </c>
      <c r="B2268" t="s">
        <v>485</v>
      </c>
      <c r="C2268" t="s">
        <v>9089</v>
      </c>
      <c r="D2268">
        <v>0.31</v>
      </c>
      <c r="E2268" t="s">
        <v>5352</v>
      </c>
      <c r="F2268" t="s">
        <v>0</v>
      </c>
      <c r="G2268" t="s">
        <v>8359</v>
      </c>
      <c r="H2268" s="123" t="str">
        <f t="shared" si="29"/>
        <v>Bend Arch-Fort Worth Basin , TX,Rich Burn - Percent of Engines with Control</v>
      </c>
      <c r="I2268">
        <v>0.31</v>
      </c>
    </row>
    <row r="2269" spans="1:9">
      <c r="A2269" t="s">
        <v>651</v>
      </c>
      <c r="B2269" t="s">
        <v>485</v>
      </c>
      <c r="C2269" t="s">
        <v>9090</v>
      </c>
      <c r="D2269">
        <v>0.29999999999999993</v>
      </c>
      <c r="E2269" t="s">
        <v>5352</v>
      </c>
      <c r="F2269" t="s">
        <v>1</v>
      </c>
      <c r="G2269" t="s">
        <v>1</v>
      </c>
      <c r="H2269" s="123" t="str">
        <f t="shared" si="29"/>
        <v>Bend Arch-Fort Worth Basin , TX,Lean Burn</v>
      </c>
      <c r="I2269">
        <v>0.29999999999999993</v>
      </c>
    </row>
    <row r="2270" spans="1:9">
      <c r="A2270" t="s">
        <v>651</v>
      </c>
      <c r="B2270" t="s">
        <v>485</v>
      </c>
      <c r="C2270" t="s">
        <v>9091</v>
      </c>
      <c r="D2270">
        <v>0.70000000000000007</v>
      </c>
      <c r="E2270" t="s">
        <v>5352</v>
      </c>
      <c r="F2270" t="s">
        <v>0</v>
      </c>
      <c r="G2270" t="s">
        <v>0</v>
      </c>
      <c r="H2270" s="123" t="str">
        <f t="shared" si="29"/>
        <v>Bend Arch-Fort Worth Basin , TX,Rich Burn</v>
      </c>
      <c r="I2270">
        <v>0.70000000000000007</v>
      </c>
    </row>
    <row r="2271" spans="1:9">
      <c r="A2271" t="s">
        <v>651</v>
      </c>
      <c r="B2271" t="s">
        <v>485</v>
      </c>
      <c r="C2271" t="s">
        <v>9092</v>
      </c>
      <c r="D2271">
        <v>8439</v>
      </c>
      <c r="E2271" t="s">
        <v>5352</v>
      </c>
      <c r="F2271" t="s">
        <v>656</v>
      </c>
      <c r="G2271" t="s">
        <v>2498</v>
      </c>
      <c r="H2271" s="123" t="str">
        <f t="shared" si="29"/>
        <v>Bend Arch-Fort Worth Basin , TX,Hours of Operation (hours/engine)</v>
      </c>
      <c r="I2271">
        <v>8439</v>
      </c>
    </row>
    <row r="2272" spans="1:9">
      <c r="A2272" t="s">
        <v>651</v>
      </c>
      <c r="B2272" t="s">
        <v>485</v>
      </c>
      <c r="C2272" t="s">
        <v>9093</v>
      </c>
      <c r="D2272">
        <v>0.75</v>
      </c>
      <c r="E2272" t="s">
        <v>5352</v>
      </c>
      <c r="F2272" t="s">
        <v>1</v>
      </c>
      <c r="G2272" t="s">
        <v>9093</v>
      </c>
      <c r="H2272" s="123" t="str">
        <f t="shared" si="29"/>
        <v>Bend Arch-Fort Worth Basin , TX,Gas Wells - Lean Burn Load Factor</v>
      </c>
      <c r="I2272">
        <v>0.75</v>
      </c>
    </row>
    <row r="2273" spans="1:9">
      <c r="A2273" t="s">
        <v>651</v>
      </c>
      <c r="B2273" t="s">
        <v>485</v>
      </c>
      <c r="C2273" t="s">
        <v>9094</v>
      </c>
      <c r="D2273">
        <v>138</v>
      </c>
      <c r="E2273" t="s">
        <v>5352</v>
      </c>
      <c r="F2273" t="s">
        <v>1</v>
      </c>
      <c r="G2273" t="s">
        <v>8347</v>
      </c>
      <c r="H2273" s="123" t="str">
        <f t="shared" si="29"/>
        <v>Bend Arch-Fort Worth Basin , TX,Lean Burn - Rated Horsepower (hp/engine)</v>
      </c>
      <c r="I2273">
        <v>138</v>
      </c>
    </row>
    <row r="2274" spans="1:9">
      <c r="A2274" t="s">
        <v>651</v>
      </c>
      <c r="B2274" t="s">
        <v>485</v>
      </c>
      <c r="C2274" t="s">
        <v>9095</v>
      </c>
      <c r="D2274">
        <v>133.40000000000003</v>
      </c>
      <c r="E2274" t="s">
        <v>5352</v>
      </c>
      <c r="F2274" t="s">
        <v>0</v>
      </c>
      <c r="G2274" t="s">
        <v>8357</v>
      </c>
      <c r="H2274" s="123" t="str">
        <f t="shared" si="29"/>
        <v>Bend Arch-Fort Worth Basin , TX,Rich Burn - Rated Horsepower (hp/engine)</v>
      </c>
      <c r="I2274">
        <v>133.40000000000003</v>
      </c>
    </row>
    <row r="2275" spans="1:9">
      <c r="A2275" t="s">
        <v>651</v>
      </c>
      <c r="B2275" t="s">
        <v>485</v>
      </c>
      <c r="C2275" t="s">
        <v>9096</v>
      </c>
      <c r="D2275">
        <v>0.7599999999999999</v>
      </c>
      <c r="E2275" t="s">
        <v>5352</v>
      </c>
      <c r="F2275" t="s">
        <v>0</v>
      </c>
      <c r="G2275" t="s">
        <v>9096</v>
      </c>
      <c r="H2275" s="123" t="str">
        <f t="shared" si="29"/>
        <v>Bend Arch-Fort Worth Basin , TX,Gas Wells - Rich-burn Load Factor</v>
      </c>
      <c r="I2275">
        <v>0.7599999999999999</v>
      </c>
    </row>
    <row r="2276" spans="1:9">
      <c r="A2276" t="s">
        <v>632</v>
      </c>
      <c r="B2276" t="s">
        <v>118</v>
      </c>
      <c r="C2276" t="s">
        <v>9083</v>
      </c>
      <c r="D2276">
        <v>0</v>
      </c>
      <c r="E2276" t="s">
        <v>505</v>
      </c>
      <c r="F2276" t="s">
        <v>656</v>
      </c>
      <c r="G2276" t="s">
        <v>9083</v>
      </c>
      <c r="H2276" s="123" t="str">
        <f t="shared" si="29"/>
        <v>Big Horn Basin , MT,Gas Wells - Fraction of 2-cycle Engines</v>
      </c>
      <c r="I2276">
        <v>0</v>
      </c>
    </row>
    <row r="2277" spans="1:9">
      <c r="A2277" t="s">
        <v>632</v>
      </c>
      <c r="B2277" t="s">
        <v>118</v>
      </c>
      <c r="C2277" t="s">
        <v>9084</v>
      </c>
      <c r="D2277">
        <v>1</v>
      </c>
      <c r="E2277" t="s">
        <v>505</v>
      </c>
      <c r="F2277" t="s">
        <v>656</v>
      </c>
      <c r="G2277" t="s">
        <v>9084</v>
      </c>
      <c r="H2277" s="123" t="str">
        <f t="shared" si="29"/>
        <v>Big Horn Basin , MT,Gas Wells - Fraction of 4-cycle Engines</v>
      </c>
      <c r="I2277">
        <v>1</v>
      </c>
    </row>
    <row r="2278" spans="1:9">
      <c r="A2278" t="s">
        <v>632</v>
      </c>
      <c r="B2278" t="s">
        <v>118</v>
      </c>
      <c r="C2278" t="s">
        <v>9085</v>
      </c>
      <c r="D2278">
        <v>0</v>
      </c>
      <c r="E2278" t="s">
        <v>505</v>
      </c>
      <c r="F2278" t="s">
        <v>656</v>
      </c>
      <c r="G2278" t="s">
        <v>9085</v>
      </c>
      <c r="H2278" s="123" t="str">
        <f t="shared" si="29"/>
        <v>Big Horn Basin , MT,Gas Wells - Fraction of Compressors Engines &lt;50 HP</v>
      </c>
      <c r="I2278">
        <v>0</v>
      </c>
    </row>
    <row r="2279" spans="1:9">
      <c r="A2279" t="s">
        <v>632</v>
      </c>
      <c r="B2279" t="s">
        <v>118</v>
      </c>
      <c r="C2279" t="s">
        <v>9086</v>
      </c>
      <c r="D2279">
        <v>0</v>
      </c>
      <c r="E2279" t="s">
        <v>505</v>
      </c>
      <c r="F2279" t="s">
        <v>656</v>
      </c>
      <c r="G2279" t="s">
        <v>9086</v>
      </c>
      <c r="H2279" s="123" t="str">
        <f t="shared" si="29"/>
        <v>Big Horn Basin , MT,Gas Wells - Fraction of Compressors Engines &gt;500 HP</v>
      </c>
      <c r="I2279">
        <v>0</v>
      </c>
    </row>
    <row r="2280" spans="1:9">
      <c r="A2280" t="s">
        <v>632</v>
      </c>
      <c r="B2280" t="s">
        <v>118</v>
      </c>
      <c r="C2280" t="s">
        <v>9087</v>
      </c>
      <c r="D2280">
        <v>1</v>
      </c>
      <c r="E2280" t="s">
        <v>505</v>
      </c>
      <c r="F2280" t="s">
        <v>656</v>
      </c>
      <c r="G2280" t="s">
        <v>9087</v>
      </c>
      <c r="H2280" s="123" t="str">
        <f t="shared" si="29"/>
        <v>Big Horn Basin , MT,Gas Wells - Fraction of Compressors Engines between 50-499 HP</v>
      </c>
      <c r="I2280">
        <v>1</v>
      </c>
    </row>
    <row r="2281" spans="1:9">
      <c r="A2281" t="s">
        <v>632</v>
      </c>
      <c r="B2281" t="s">
        <v>118</v>
      </c>
      <c r="C2281" t="s">
        <v>9088</v>
      </c>
      <c r="D2281">
        <v>0.18</v>
      </c>
      <c r="E2281" t="s">
        <v>505</v>
      </c>
      <c r="F2281" t="s">
        <v>1</v>
      </c>
      <c r="G2281" t="s">
        <v>8349</v>
      </c>
      <c r="H2281" s="123" t="str">
        <f t="shared" si="29"/>
        <v>Big Horn Basin , MT,Lean Burn - Percent of Engines with Control</v>
      </c>
      <c r="I2281">
        <v>0.18</v>
      </c>
    </row>
    <row r="2282" spans="1:9">
      <c r="A2282" t="s">
        <v>632</v>
      </c>
      <c r="B2282" t="s">
        <v>118</v>
      </c>
      <c r="C2282" t="s">
        <v>9089</v>
      </c>
      <c r="D2282">
        <v>0.31</v>
      </c>
      <c r="E2282" t="s">
        <v>505</v>
      </c>
      <c r="F2282" t="s">
        <v>0</v>
      </c>
      <c r="G2282" t="s">
        <v>8359</v>
      </c>
      <c r="H2282" s="123" t="str">
        <f t="shared" si="29"/>
        <v>Big Horn Basin , MT,Rich Burn - Percent of Engines with Control</v>
      </c>
      <c r="I2282">
        <v>0.31</v>
      </c>
    </row>
    <row r="2283" spans="1:9">
      <c r="A2283" t="s">
        <v>632</v>
      </c>
      <c r="B2283" t="s">
        <v>118</v>
      </c>
      <c r="C2283" t="s">
        <v>9090</v>
      </c>
      <c r="D2283">
        <v>0.3</v>
      </c>
      <c r="E2283" t="s">
        <v>505</v>
      </c>
      <c r="F2283" t="s">
        <v>1</v>
      </c>
      <c r="G2283" t="s">
        <v>1</v>
      </c>
      <c r="H2283" s="123" t="str">
        <f t="shared" si="29"/>
        <v>Big Horn Basin , MT,Lean Burn</v>
      </c>
      <c r="I2283">
        <v>0.3</v>
      </c>
    </row>
    <row r="2284" spans="1:9">
      <c r="A2284" t="s">
        <v>632</v>
      </c>
      <c r="B2284" t="s">
        <v>118</v>
      </c>
      <c r="C2284" t="s">
        <v>9091</v>
      </c>
      <c r="D2284">
        <v>0.7</v>
      </c>
      <c r="E2284" t="s">
        <v>505</v>
      </c>
      <c r="F2284" t="s">
        <v>0</v>
      </c>
      <c r="G2284" t="s">
        <v>0</v>
      </c>
      <c r="H2284" s="123" t="str">
        <f t="shared" si="29"/>
        <v>Big Horn Basin , MT,Rich Burn</v>
      </c>
      <c r="I2284">
        <v>0.7</v>
      </c>
    </row>
    <row r="2285" spans="1:9">
      <c r="A2285" t="s">
        <v>632</v>
      </c>
      <c r="B2285" t="s">
        <v>118</v>
      </c>
      <c r="C2285" t="s">
        <v>9092</v>
      </c>
      <c r="D2285">
        <v>8439</v>
      </c>
      <c r="E2285" t="s">
        <v>505</v>
      </c>
      <c r="F2285" t="s">
        <v>656</v>
      </c>
      <c r="G2285" t="s">
        <v>2498</v>
      </c>
      <c r="H2285" s="123" t="str">
        <f t="shared" si="29"/>
        <v>Big Horn Basin , MT,Hours of Operation (hours/engine)</v>
      </c>
      <c r="I2285">
        <v>8439</v>
      </c>
    </row>
    <row r="2286" spans="1:9">
      <c r="A2286" t="s">
        <v>632</v>
      </c>
      <c r="B2286" t="s">
        <v>118</v>
      </c>
      <c r="C2286" t="s">
        <v>9093</v>
      </c>
      <c r="D2286">
        <v>0.75</v>
      </c>
      <c r="E2286" t="s">
        <v>505</v>
      </c>
      <c r="F2286" t="s">
        <v>1</v>
      </c>
      <c r="G2286" t="s">
        <v>9093</v>
      </c>
      <c r="H2286" s="123" t="str">
        <f t="shared" si="29"/>
        <v>Big Horn Basin , MT,Gas Wells - Lean Burn Load Factor</v>
      </c>
      <c r="I2286">
        <v>0.75</v>
      </c>
    </row>
    <row r="2287" spans="1:9">
      <c r="A2287" t="s">
        <v>632</v>
      </c>
      <c r="B2287" t="s">
        <v>118</v>
      </c>
      <c r="C2287" t="s">
        <v>9094</v>
      </c>
      <c r="D2287">
        <v>138</v>
      </c>
      <c r="E2287" t="s">
        <v>505</v>
      </c>
      <c r="F2287" t="s">
        <v>1</v>
      </c>
      <c r="G2287" t="s">
        <v>8347</v>
      </c>
      <c r="H2287" s="123" t="str">
        <f t="shared" si="29"/>
        <v>Big Horn Basin , MT,Lean Burn - Rated Horsepower (hp/engine)</v>
      </c>
      <c r="I2287">
        <v>138</v>
      </c>
    </row>
    <row r="2288" spans="1:9">
      <c r="A2288" t="s">
        <v>632</v>
      </c>
      <c r="B2288" t="s">
        <v>118</v>
      </c>
      <c r="C2288" t="s">
        <v>9095</v>
      </c>
      <c r="D2288">
        <v>133.4</v>
      </c>
      <c r="E2288" t="s">
        <v>505</v>
      </c>
      <c r="F2288" t="s">
        <v>0</v>
      </c>
      <c r="G2288" t="s">
        <v>8357</v>
      </c>
      <c r="H2288" s="123" t="str">
        <f t="shared" ref="H2288:H2351" si="30">E2288&amp;","&amp;G2288</f>
        <v>Big Horn Basin , MT,Rich Burn - Rated Horsepower (hp/engine)</v>
      </c>
      <c r="I2288">
        <v>133.4</v>
      </c>
    </row>
    <row r="2289" spans="1:9">
      <c r="A2289" t="s">
        <v>632</v>
      </c>
      <c r="B2289" t="s">
        <v>118</v>
      </c>
      <c r="C2289" t="s">
        <v>9096</v>
      </c>
      <c r="D2289">
        <v>0.76</v>
      </c>
      <c r="E2289" t="s">
        <v>505</v>
      </c>
      <c r="F2289" t="s">
        <v>0</v>
      </c>
      <c r="G2289" t="s">
        <v>9096</v>
      </c>
      <c r="H2289" s="123" t="str">
        <f t="shared" si="30"/>
        <v>Big Horn Basin , MT,Gas Wells - Rich-burn Load Factor</v>
      </c>
      <c r="I2289">
        <v>0.76</v>
      </c>
    </row>
    <row r="2290" spans="1:9">
      <c r="A2290" t="s">
        <v>632</v>
      </c>
      <c r="B2290" t="s">
        <v>126</v>
      </c>
      <c r="C2290" t="s">
        <v>9083</v>
      </c>
      <c r="D2290">
        <v>0</v>
      </c>
      <c r="E2290" t="s">
        <v>507</v>
      </c>
      <c r="F2290" t="s">
        <v>656</v>
      </c>
      <c r="G2290" t="s">
        <v>9083</v>
      </c>
      <c r="H2290" s="123" t="str">
        <f t="shared" si="30"/>
        <v>Big Horn Basin , WY,Gas Wells - Fraction of 2-cycle Engines</v>
      </c>
      <c r="I2290">
        <v>0</v>
      </c>
    </row>
    <row r="2291" spans="1:9">
      <c r="A2291" t="s">
        <v>632</v>
      </c>
      <c r="B2291" t="s">
        <v>126</v>
      </c>
      <c r="C2291" t="s">
        <v>9084</v>
      </c>
      <c r="D2291">
        <v>1</v>
      </c>
      <c r="E2291" t="s">
        <v>507</v>
      </c>
      <c r="F2291" t="s">
        <v>656</v>
      </c>
      <c r="G2291" t="s">
        <v>9084</v>
      </c>
      <c r="H2291" s="123" t="str">
        <f t="shared" si="30"/>
        <v>Big Horn Basin , WY,Gas Wells - Fraction of 4-cycle Engines</v>
      </c>
      <c r="I2291">
        <v>1</v>
      </c>
    </row>
    <row r="2292" spans="1:9">
      <c r="A2292" t="s">
        <v>632</v>
      </c>
      <c r="B2292" t="s">
        <v>126</v>
      </c>
      <c r="C2292" t="s">
        <v>9085</v>
      </c>
      <c r="D2292">
        <v>0</v>
      </c>
      <c r="E2292" t="s">
        <v>507</v>
      </c>
      <c r="F2292" t="s">
        <v>656</v>
      </c>
      <c r="G2292" t="s">
        <v>9085</v>
      </c>
      <c r="H2292" s="123" t="str">
        <f t="shared" si="30"/>
        <v>Big Horn Basin , WY,Gas Wells - Fraction of Compressors Engines &lt;50 HP</v>
      </c>
      <c r="I2292">
        <v>0</v>
      </c>
    </row>
    <row r="2293" spans="1:9">
      <c r="A2293" t="s">
        <v>632</v>
      </c>
      <c r="B2293" t="s">
        <v>126</v>
      </c>
      <c r="C2293" t="s">
        <v>9086</v>
      </c>
      <c r="D2293">
        <v>0</v>
      </c>
      <c r="E2293" t="s">
        <v>507</v>
      </c>
      <c r="F2293" t="s">
        <v>656</v>
      </c>
      <c r="G2293" t="s">
        <v>9086</v>
      </c>
      <c r="H2293" s="123" t="str">
        <f t="shared" si="30"/>
        <v>Big Horn Basin , WY,Gas Wells - Fraction of Compressors Engines &gt;500 HP</v>
      </c>
      <c r="I2293">
        <v>0</v>
      </c>
    </row>
    <row r="2294" spans="1:9">
      <c r="A2294" t="s">
        <v>632</v>
      </c>
      <c r="B2294" t="s">
        <v>126</v>
      </c>
      <c r="C2294" t="s">
        <v>9087</v>
      </c>
      <c r="D2294">
        <v>1</v>
      </c>
      <c r="E2294" t="s">
        <v>507</v>
      </c>
      <c r="F2294" t="s">
        <v>656</v>
      </c>
      <c r="G2294" t="s">
        <v>9087</v>
      </c>
      <c r="H2294" s="123" t="str">
        <f t="shared" si="30"/>
        <v>Big Horn Basin , WY,Gas Wells - Fraction of Compressors Engines between 50-499 HP</v>
      </c>
      <c r="I2294">
        <v>1</v>
      </c>
    </row>
    <row r="2295" spans="1:9">
      <c r="A2295" t="s">
        <v>632</v>
      </c>
      <c r="B2295" t="s">
        <v>126</v>
      </c>
      <c r="C2295" t="s">
        <v>9088</v>
      </c>
      <c r="D2295">
        <v>0.18</v>
      </c>
      <c r="E2295" t="s">
        <v>507</v>
      </c>
      <c r="F2295" t="s">
        <v>1</v>
      </c>
      <c r="G2295" t="s">
        <v>8349</v>
      </c>
      <c r="H2295" s="123" t="str">
        <f t="shared" si="30"/>
        <v>Big Horn Basin , WY,Lean Burn - Percent of Engines with Control</v>
      </c>
      <c r="I2295">
        <v>0.18</v>
      </c>
    </row>
    <row r="2296" spans="1:9">
      <c r="A2296" t="s">
        <v>632</v>
      </c>
      <c r="B2296" t="s">
        <v>126</v>
      </c>
      <c r="C2296" t="s">
        <v>9089</v>
      </c>
      <c r="D2296">
        <v>0.31</v>
      </c>
      <c r="E2296" t="s">
        <v>507</v>
      </c>
      <c r="F2296" t="s">
        <v>0</v>
      </c>
      <c r="G2296" t="s">
        <v>8359</v>
      </c>
      <c r="H2296" s="123" t="str">
        <f t="shared" si="30"/>
        <v>Big Horn Basin , WY,Rich Burn - Percent of Engines with Control</v>
      </c>
      <c r="I2296">
        <v>0.31</v>
      </c>
    </row>
    <row r="2297" spans="1:9">
      <c r="A2297" t="s">
        <v>632</v>
      </c>
      <c r="B2297" t="s">
        <v>126</v>
      </c>
      <c r="C2297" t="s">
        <v>9090</v>
      </c>
      <c r="D2297">
        <v>0.3</v>
      </c>
      <c r="E2297" t="s">
        <v>507</v>
      </c>
      <c r="F2297" t="s">
        <v>1</v>
      </c>
      <c r="G2297" t="s">
        <v>1</v>
      </c>
      <c r="H2297" s="123" t="str">
        <f t="shared" si="30"/>
        <v>Big Horn Basin , WY,Lean Burn</v>
      </c>
      <c r="I2297">
        <v>0.3</v>
      </c>
    </row>
    <row r="2298" spans="1:9">
      <c r="A2298" t="s">
        <v>632</v>
      </c>
      <c r="B2298" t="s">
        <v>126</v>
      </c>
      <c r="C2298" t="s">
        <v>9091</v>
      </c>
      <c r="D2298">
        <v>0.7</v>
      </c>
      <c r="E2298" t="s">
        <v>507</v>
      </c>
      <c r="F2298" t="s">
        <v>0</v>
      </c>
      <c r="G2298" t="s">
        <v>0</v>
      </c>
      <c r="H2298" s="123" t="str">
        <f t="shared" si="30"/>
        <v>Big Horn Basin , WY,Rich Burn</v>
      </c>
      <c r="I2298">
        <v>0.7</v>
      </c>
    </row>
    <row r="2299" spans="1:9">
      <c r="A2299" t="s">
        <v>632</v>
      </c>
      <c r="B2299" t="s">
        <v>126</v>
      </c>
      <c r="C2299" t="s">
        <v>9092</v>
      </c>
      <c r="D2299">
        <v>8439</v>
      </c>
      <c r="E2299" t="s">
        <v>507</v>
      </c>
      <c r="F2299" t="s">
        <v>656</v>
      </c>
      <c r="G2299" t="s">
        <v>2498</v>
      </c>
      <c r="H2299" s="123" t="str">
        <f t="shared" si="30"/>
        <v>Big Horn Basin , WY,Hours of Operation (hours/engine)</v>
      </c>
      <c r="I2299">
        <v>8439</v>
      </c>
    </row>
    <row r="2300" spans="1:9">
      <c r="A2300" t="s">
        <v>632</v>
      </c>
      <c r="B2300" t="s">
        <v>126</v>
      </c>
      <c r="C2300" t="s">
        <v>9093</v>
      </c>
      <c r="D2300">
        <v>0.75</v>
      </c>
      <c r="E2300" t="s">
        <v>507</v>
      </c>
      <c r="F2300" t="s">
        <v>1</v>
      </c>
      <c r="G2300" t="s">
        <v>9093</v>
      </c>
      <c r="H2300" s="123" t="str">
        <f t="shared" si="30"/>
        <v>Big Horn Basin , WY,Gas Wells - Lean Burn Load Factor</v>
      </c>
      <c r="I2300">
        <v>0.75</v>
      </c>
    </row>
    <row r="2301" spans="1:9">
      <c r="A2301" t="s">
        <v>632</v>
      </c>
      <c r="B2301" t="s">
        <v>126</v>
      </c>
      <c r="C2301" t="s">
        <v>9094</v>
      </c>
      <c r="D2301">
        <v>138</v>
      </c>
      <c r="E2301" t="s">
        <v>507</v>
      </c>
      <c r="F2301" t="s">
        <v>1</v>
      </c>
      <c r="G2301" t="s">
        <v>8347</v>
      </c>
      <c r="H2301" s="123" t="str">
        <f t="shared" si="30"/>
        <v>Big Horn Basin , WY,Lean Burn - Rated Horsepower (hp/engine)</v>
      </c>
      <c r="I2301">
        <v>138</v>
      </c>
    </row>
    <row r="2302" spans="1:9">
      <c r="A2302" t="s">
        <v>632</v>
      </c>
      <c r="B2302" t="s">
        <v>126</v>
      </c>
      <c r="C2302" t="s">
        <v>9095</v>
      </c>
      <c r="D2302">
        <v>133.4</v>
      </c>
      <c r="E2302" t="s">
        <v>507</v>
      </c>
      <c r="F2302" t="s">
        <v>0</v>
      </c>
      <c r="G2302" t="s">
        <v>8357</v>
      </c>
      <c r="H2302" s="123" t="str">
        <f t="shared" si="30"/>
        <v>Big Horn Basin , WY,Rich Burn - Rated Horsepower (hp/engine)</v>
      </c>
      <c r="I2302">
        <v>133.4</v>
      </c>
    </row>
    <row r="2303" spans="1:9">
      <c r="A2303" t="s">
        <v>632</v>
      </c>
      <c r="B2303" t="s">
        <v>126</v>
      </c>
      <c r="C2303" t="s">
        <v>9096</v>
      </c>
      <c r="D2303">
        <v>0.76</v>
      </c>
      <c r="E2303" t="s">
        <v>507</v>
      </c>
      <c r="F2303" t="s">
        <v>0</v>
      </c>
      <c r="G2303" t="s">
        <v>9096</v>
      </c>
      <c r="H2303" s="123" t="str">
        <f t="shared" si="30"/>
        <v>Big Horn Basin , WY,Gas Wells - Rich-burn Load Factor</v>
      </c>
      <c r="I2303">
        <v>0.76</v>
      </c>
    </row>
    <row r="2304" spans="1:9">
      <c r="A2304" t="s">
        <v>138</v>
      </c>
      <c r="B2304" t="s">
        <v>115</v>
      </c>
      <c r="C2304" t="s">
        <v>9083</v>
      </c>
      <c r="D2304">
        <v>0</v>
      </c>
      <c r="E2304" t="s">
        <v>508</v>
      </c>
      <c r="F2304" t="s">
        <v>656</v>
      </c>
      <c r="G2304" t="s">
        <v>9083</v>
      </c>
      <c r="H2304" s="123" t="str">
        <f t="shared" si="30"/>
        <v>Black Mesa Basin , AZ,Gas Wells - Fraction of 2-cycle Engines</v>
      </c>
      <c r="I2304">
        <v>0</v>
      </c>
    </row>
    <row r="2305" spans="1:9">
      <c r="A2305" t="s">
        <v>138</v>
      </c>
      <c r="B2305" t="s">
        <v>115</v>
      </c>
      <c r="C2305" t="s">
        <v>9084</v>
      </c>
      <c r="D2305">
        <v>1</v>
      </c>
      <c r="E2305" t="s">
        <v>508</v>
      </c>
      <c r="F2305" t="s">
        <v>656</v>
      </c>
      <c r="G2305" t="s">
        <v>9084</v>
      </c>
      <c r="H2305" s="123" t="str">
        <f t="shared" si="30"/>
        <v>Black Mesa Basin , AZ,Gas Wells - Fraction of 4-cycle Engines</v>
      </c>
      <c r="I2305">
        <v>1</v>
      </c>
    </row>
    <row r="2306" spans="1:9">
      <c r="A2306" t="s">
        <v>138</v>
      </c>
      <c r="B2306" t="s">
        <v>115</v>
      </c>
      <c r="C2306" t="s">
        <v>9085</v>
      </c>
      <c r="D2306">
        <v>0</v>
      </c>
      <c r="E2306" t="s">
        <v>508</v>
      </c>
      <c r="F2306" t="s">
        <v>656</v>
      </c>
      <c r="G2306" t="s">
        <v>9085</v>
      </c>
      <c r="H2306" s="123" t="str">
        <f t="shared" si="30"/>
        <v>Black Mesa Basin , AZ,Gas Wells - Fraction of Compressors Engines &lt;50 HP</v>
      </c>
      <c r="I2306">
        <v>0</v>
      </c>
    </row>
    <row r="2307" spans="1:9">
      <c r="A2307" t="s">
        <v>138</v>
      </c>
      <c r="B2307" t="s">
        <v>115</v>
      </c>
      <c r="C2307" t="s">
        <v>9086</v>
      </c>
      <c r="D2307">
        <v>0</v>
      </c>
      <c r="E2307" t="s">
        <v>508</v>
      </c>
      <c r="F2307" t="s">
        <v>656</v>
      </c>
      <c r="G2307" t="s">
        <v>9086</v>
      </c>
      <c r="H2307" s="123" t="str">
        <f t="shared" si="30"/>
        <v>Black Mesa Basin , AZ,Gas Wells - Fraction of Compressors Engines &gt;500 HP</v>
      </c>
      <c r="I2307">
        <v>0</v>
      </c>
    </row>
    <row r="2308" spans="1:9">
      <c r="A2308" t="s">
        <v>138</v>
      </c>
      <c r="B2308" t="s">
        <v>115</v>
      </c>
      <c r="C2308" t="s">
        <v>9087</v>
      </c>
      <c r="D2308">
        <v>1</v>
      </c>
      <c r="E2308" t="s">
        <v>508</v>
      </c>
      <c r="F2308" t="s">
        <v>656</v>
      </c>
      <c r="G2308" t="s">
        <v>9087</v>
      </c>
      <c r="H2308" s="123" t="str">
        <f t="shared" si="30"/>
        <v>Black Mesa Basin , AZ,Gas Wells - Fraction of Compressors Engines between 50-499 HP</v>
      </c>
      <c r="I2308">
        <v>1</v>
      </c>
    </row>
    <row r="2309" spans="1:9">
      <c r="A2309" t="s">
        <v>138</v>
      </c>
      <c r="B2309" t="s">
        <v>115</v>
      </c>
      <c r="C2309" t="s">
        <v>9088</v>
      </c>
      <c r="D2309">
        <v>0.18</v>
      </c>
      <c r="E2309" t="s">
        <v>508</v>
      </c>
      <c r="F2309" t="s">
        <v>1</v>
      </c>
      <c r="G2309" t="s">
        <v>8349</v>
      </c>
      <c r="H2309" s="123" t="str">
        <f t="shared" si="30"/>
        <v>Black Mesa Basin , AZ,Lean Burn - Percent of Engines with Control</v>
      </c>
      <c r="I2309">
        <v>0.18</v>
      </c>
    </row>
    <row r="2310" spans="1:9">
      <c r="A2310" t="s">
        <v>138</v>
      </c>
      <c r="B2310" t="s">
        <v>115</v>
      </c>
      <c r="C2310" t="s">
        <v>9089</v>
      </c>
      <c r="D2310">
        <v>0.31</v>
      </c>
      <c r="E2310" t="s">
        <v>508</v>
      </c>
      <c r="F2310" t="s">
        <v>0</v>
      </c>
      <c r="G2310" t="s">
        <v>8359</v>
      </c>
      <c r="H2310" s="123" t="str">
        <f t="shared" si="30"/>
        <v>Black Mesa Basin , AZ,Rich Burn - Percent of Engines with Control</v>
      </c>
      <c r="I2310">
        <v>0.31</v>
      </c>
    </row>
    <row r="2311" spans="1:9">
      <c r="A2311" t="s">
        <v>138</v>
      </c>
      <c r="B2311" t="s">
        <v>115</v>
      </c>
      <c r="C2311" t="s">
        <v>9090</v>
      </c>
      <c r="D2311">
        <v>0.3</v>
      </c>
      <c r="E2311" t="s">
        <v>508</v>
      </c>
      <c r="F2311" t="s">
        <v>1</v>
      </c>
      <c r="G2311" t="s">
        <v>1</v>
      </c>
      <c r="H2311" s="123" t="str">
        <f t="shared" si="30"/>
        <v>Black Mesa Basin , AZ,Lean Burn</v>
      </c>
      <c r="I2311">
        <v>0.3</v>
      </c>
    </row>
    <row r="2312" spans="1:9">
      <c r="A2312" t="s">
        <v>138</v>
      </c>
      <c r="B2312" t="s">
        <v>115</v>
      </c>
      <c r="C2312" t="s">
        <v>9091</v>
      </c>
      <c r="D2312">
        <v>0.7</v>
      </c>
      <c r="E2312" t="s">
        <v>508</v>
      </c>
      <c r="F2312" t="s">
        <v>0</v>
      </c>
      <c r="G2312" t="s">
        <v>0</v>
      </c>
      <c r="H2312" s="123" t="str">
        <f t="shared" si="30"/>
        <v>Black Mesa Basin , AZ,Rich Burn</v>
      </c>
      <c r="I2312">
        <v>0.7</v>
      </c>
    </row>
    <row r="2313" spans="1:9">
      <c r="A2313" t="s">
        <v>138</v>
      </c>
      <c r="B2313" t="s">
        <v>115</v>
      </c>
      <c r="C2313" t="s">
        <v>9092</v>
      </c>
      <c r="D2313">
        <v>8439</v>
      </c>
      <c r="E2313" t="s">
        <v>508</v>
      </c>
      <c r="F2313" t="s">
        <v>656</v>
      </c>
      <c r="G2313" t="s">
        <v>2498</v>
      </c>
      <c r="H2313" s="123" t="str">
        <f t="shared" si="30"/>
        <v>Black Mesa Basin , AZ,Hours of Operation (hours/engine)</v>
      </c>
      <c r="I2313">
        <v>8439</v>
      </c>
    </row>
    <row r="2314" spans="1:9">
      <c r="A2314" t="s">
        <v>138</v>
      </c>
      <c r="B2314" t="s">
        <v>115</v>
      </c>
      <c r="C2314" t="s">
        <v>9093</v>
      </c>
      <c r="D2314">
        <v>0.75</v>
      </c>
      <c r="E2314" t="s">
        <v>508</v>
      </c>
      <c r="F2314" t="s">
        <v>1</v>
      </c>
      <c r="G2314" t="s">
        <v>9093</v>
      </c>
      <c r="H2314" s="123" t="str">
        <f t="shared" si="30"/>
        <v>Black Mesa Basin , AZ,Gas Wells - Lean Burn Load Factor</v>
      </c>
      <c r="I2314">
        <v>0.75</v>
      </c>
    </row>
    <row r="2315" spans="1:9">
      <c r="A2315" t="s">
        <v>138</v>
      </c>
      <c r="B2315" t="s">
        <v>115</v>
      </c>
      <c r="C2315" t="s">
        <v>9094</v>
      </c>
      <c r="D2315">
        <v>138</v>
      </c>
      <c r="E2315" t="s">
        <v>508</v>
      </c>
      <c r="F2315" t="s">
        <v>1</v>
      </c>
      <c r="G2315" t="s">
        <v>8347</v>
      </c>
      <c r="H2315" s="123" t="str">
        <f t="shared" si="30"/>
        <v>Black Mesa Basin , AZ,Lean Burn - Rated Horsepower (hp/engine)</v>
      </c>
      <c r="I2315">
        <v>138</v>
      </c>
    </row>
    <row r="2316" spans="1:9">
      <c r="A2316" t="s">
        <v>138</v>
      </c>
      <c r="B2316" t="s">
        <v>115</v>
      </c>
      <c r="C2316" t="s">
        <v>9095</v>
      </c>
      <c r="D2316">
        <v>133.4</v>
      </c>
      <c r="E2316" t="s">
        <v>508</v>
      </c>
      <c r="F2316" t="s">
        <v>0</v>
      </c>
      <c r="G2316" t="s">
        <v>8357</v>
      </c>
      <c r="H2316" s="123" t="str">
        <f t="shared" si="30"/>
        <v>Black Mesa Basin , AZ,Rich Burn - Rated Horsepower (hp/engine)</v>
      </c>
      <c r="I2316">
        <v>133.4</v>
      </c>
    </row>
    <row r="2317" spans="1:9">
      <c r="A2317" t="s">
        <v>138</v>
      </c>
      <c r="B2317" t="s">
        <v>115</v>
      </c>
      <c r="C2317" t="s">
        <v>9096</v>
      </c>
      <c r="D2317">
        <v>0.76</v>
      </c>
      <c r="E2317" t="s">
        <v>508</v>
      </c>
      <c r="F2317" t="s">
        <v>0</v>
      </c>
      <c r="G2317" t="s">
        <v>9096</v>
      </c>
      <c r="H2317" s="123" t="str">
        <f t="shared" si="30"/>
        <v>Black Mesa Basin , AZ,Gas Wells - Rich-burn Load Factor</v>
      </c>
      <c r="I2317">
        <v>0.76</v>
      </c>
    </row>
    <row r="2318" spans="1:9">
      <c r="A2318" t="s">
        <v>129</v>
      </c>
      <c r="B2318" t="s">
        <v>114</v>
      </c>
      <c r="C2318" t="s">
        <v>9083</v>
      </c>
      <c r="D2318">
        <v>0</v>
      </c>
      <c r="E2318" t="s">
        <v>509</v>
      </c>
      <c r="F2318" t="s">
        <v>656</v>
      </c>
      <c r="G2318" t="s">
        <v>9083</v>
      </c>
      <c r="H2318" s="123" t="str">
        <f t="shared" si="30"/>
        <v>Bristol Bay Basin , AK,Gas Wells - Fraction of 2-cycle Engines</v>
      </c>
      <c r="I2318">
        <v>0</v>
      </c>
    </row>
    <row r="2319" spans="1:9">
      <c r="A2319" t="s">
        <v>129</v>
      </c>
      <c r="B2319" t="s">
        <v>114</v>
      </c>
      <c r="C2319" t="s">
        <v>9084</v>
      </c>
      <c r="D2319">
        <v>1</v>
      </c>
      <c r="E2319" t="s">
        <v>509</v>
      </c>
      <c r="F2319" t="s">
        <v>656</v>
      </c>
      <c r="G2319" t="s">
        <v>9084</v>
      </c>
      <c r="H2319" s="123" t="str">
        <f t="shared" si="30"/>
        <v>Bristol Bay Basin , AK,Gas Wells - Fraction of 4-cycle Engines</v>
      </c>
      <c r="I2319">
        <v>1</v>
      </c>
    </row>
    <row r="2320" spans="1:9">
      <c r="A2320" t="s">
        <v>129</v>
      </c>
      <c r="B2320" t="s">
        <v>114</v>
      </c>
      <c r="C2320" t="s">
        <v>9085</v>
      </c>
      <c r="D2320">
        <v>0</v>
      </c>
      <c r="E2320" t="s">
        <v>509</v>
      </c>
      <c r="F2320" t="s">
        <v>656</v>
      </c>
      <c r="G2320" t="s">
        <v>9085</v>
      </c>
      <c r="H2320" s="123" t="str">
        <f t="shared" si="30"/>
        <v>Bristol Bay Basin , AK,Gas Wells - Fraction of Compressors Engines &lt;50 HP</v>
      </c>
      <c r="I2320">
        <v>0</v>
      </c>
    </row>
    <row r="2321" spans="1:9">
      <c r="A2321" t="s">
        <v>129</v>
      </c>
      <c r="B2321" t="s">
        <v>114</v>
      </c>
      <c r="C2321" t="s">
        <v>9086</v>
      </c>
      <c r="D2321">
        <v>0</v>
      </c>
      <c r="E2321" t="s">
        <v>509</v>
      </c>
      <c r="F2321" t="s">
        <v>656</v>
      </c>
      <c r="G2321" t="s">
        <v>9086</v>
      </c>
      <c r="H2321" s="123" t="str">
        <f t="shared" si="30"/>
        <v>Bristol Bay Basin , AK,Gas Wells - Fraction of Compressors Engines &gt;500 HP</v>
      </c>
      <c r="I2321">
        <v>0</v>
      </c>
    </row>
    <row r="2322" spans="1:9">
      <c r="A2322" t="s">
        <v>129</v>
      </c>
      <c r="B2322" t="s">
        <v>114</v>
      </c>
      <c r="C2322" t="s">
        <v>9087</v>
      </c>
      <c r="D2322">
        <v>1</v>
      </c>
      <c r="E2322" t="s">
        <v>509</v>
      </c>
      <c r="F2322" t="s">
        <v>656</v>
      </c>
      <c r="G2322" t="s">
        <v>9087</v>
      </c>
      <c r="H2322" s="123" t="str">
        <f t="shared" si="30"/>
        <v>Bristol Bay Basin , AK,Gas Wells - Fraction of Compressors Engines between 50-499 HP</v>
      </c>
      <c r="I2322">
        <v>1</v>
      </c>
    </row>
    <row r="2323" spans="1:9">
      <c r="A2323" t="s">
        <v>129</v>
      </c>
      <c r="B2323" t="s">
        <v>114</v>
      </c>
      <c r="C2323" t="s">
        <v>9088</v>
      </c>
      <c r="D2323">
        <v>0.18</v>
      </c>
      <c r="E2323" t="s">
        <v>509</v>
      </c>
      <c r="F2323" t="s">
        <v>1</v>
      </c>
      <c r="G2323" t="s">
        <v>8349</v>
      </c>
      <c r="H2323" s="123" t="str">
        <f t="shared" si="30"/>
        <v>Bristol Bay Basin , AK,Lean Burn - Percent of Engines with Control</v>
      </c>
      <c r="I2323">
        <v>0.18</v>
      </c>
    </row>
    <row r="2324" spans="1:9">
      <c r="A2324" t="s">
        <v>129</v>
      </c>
      <c r="B2324" t="s">
        <v>114</v>
      </c>
      <c r="C2324" t="s">
        <v>9089</v>
      </c>
      <c r="D2324">
        <v>0.31</v>
      </c>
      <c r="E2324" t="s">
        <v>509</v>
      </c>
      <c r="F2324" t="s">
        <v>0</v>
      </c>
      <c r="G2324" t="s">
        <v>8359</v>
      </c>
      <c r="H2324" s="123" t="str">
        <f t="shared" si="30"/>
        <v>Bristol Bay Basin , AK,Rich Burn - Percent of Engines with Control</v>
      </c>
      <c r="I2324">
        <v>0.31</v>
      </c>
    </row>
    <row r="2325" spans="1:9">
      <c r="A2325" t="s">
        <v>129</v>
      </c>
      <c r="B2325" t="s">
        <v>114</v>
      </c>
      <c r="C2325" t="s">
        <v>9090</v>
      </c>
      <c r="D2325">
        <v>0.3</v>
      </c>
      <c r="E2325" t="s">
        <v>509</v>
      </c>
      <c r="F2325" t="s">
        <v>1</v>
      </c>
      <c r="G2325" t="s">
        <v>1</v>
      </c>
      <c r="H2325" s="123" t="str">
        <f t="shared" si="30"/>
        <v>Bristol Bay Basin , AK,Lean Burn</v>
      </c>
      <c r="I2325">
        <v>0.3</v>
      </c>
    </row>
    <row r="2326" spans="1:9">
      <c r="A2326" t="s">
        <v>129</v>
      </c>
      <c r="B2326" t="s">
        <v>114</v>
      </c>
      <c r="C2326" t="s">
        <v>9091</v>
      </c>
      <c r="D2326">
        <v>0.7</v>
      </c>
      <c r="E2326" t="s">
        <v>509</v>
      </c>
      <c r="F2326" t="s">
        <v>0</v>
      </c>
      <c r="G2326" t="s">
        <v>0</v>
      </c>
      <c r="H2326" s="123" t="str">
        <f t="shared" si="30"/>
        <v>Bristol Bay Basin , AK,Rich Burn</v>
      </c>
      <c r="I2326">
        <v>0.7</v>
      </c>
    </row>
    <row r="2327" spans="1:9">
      <c r="A2327" t="s">
        <v>129</v>
      </c>
      <c r="B2327" t="s">
        <v>114</v>
      </c>
      <c r="C2327" t="s">
        <v>9092</v>
      </c>
      <c r="D2327">
        <v>8439</v>
      </c>
      <c r="E2327" t="s">
        <v>509</v>
      </c>
      <c r="F2327" t="s">
        <v>656</v>
      </c>
      <c r="G2327" t="s">
        <v>2498</v>
      </c>
      <c r="H2327" s="123" t="str">
        <f t="shared" si="30"/>
        <v>Bristol Bay Basin , AK,Hours of Operation (hours/engine)</v>
      </c>
      <c r="I2327">
        <v>8439</v>
      </c>
    </row>
    <row r="2328" spans="1:9">
      <c r="A2328" t="s">
        <v>129</v>
      </c>
      <c r="B2328" t="s">
        <v>114</v>
      </c>
      <c r="C2328" t="s">
        <v>9093</v>
      </c>
      <c r="D2328">
        <v>0.75</v>
      </c>
      <c r="E2328" t="s">
        <v>509</v>
      </c>
      <c r="F2328" t="s">
        <v>1</v>
      </c>
      <c r="G2328" t="s">
        <v>9093</v>
      </c>
      <c r="H2328" s="123" t="str">
        <f t="shared" si="30"/>
        <v>Bristol Bay Basin , AK,Gas Wells - Lean Burn Load Factor</v>
      </c>
      <c r="I2328">
        <v>0.75</v>
      </c>
    </row>
    <row r="2329" spans="1:9">
      <c r="A2329" t="s">
        <v>129</v>
      </c>
      <c r="B2329" t="s">
        <v>114</v>
      </c>
      <c r="C2329" t="s">
        <v>9094</v>
      </c>
      <c r="D2329">
        <v>138</v>
      </c>
      <c r="E2329" t="s">
        <v>509</v>
      </c>
      <c r="F2329" t="s">
        <v>1</v>
      </c>
      <c r="G2329" t="s">
        <v>8347</v>
      </c>
      <c r="H2329" s="123" t="str">
        <f t="shared" si="30"/>
        <v>Bristol Bay Basin , AK,Lean Burn - Rated Horsepower (hp/engine)</v>
      </c>
      <c r="I2329">
        <v>138</v>
      </c>
    </row>
    <row r="2330" spans="1:9">
      <c r="A2330" t="s">
        <v>129</v>
      </c>
      <c r="B2330" t="s">
        <v>114</v>
      </c>
      <c r="C2330" t="s">
        <v>9095</v>
      </c>
      <c r="D2330">
        <v>133.4</v>
      </c>
      <c r="E2330" t="s">
        <v>509</v>
      </c>
      <c r="F2330" t="s">
        <v>0</v>
      </c>
      <c r="G2330" t="s">
        <v>8357</v>
      </c>
      <c r="H2330" s="123" t="str">
        <f t="shared" si="30"/>
        <v>Bristol Bay Basin , AK,Rich Burn - Rated Horsepower (hp/engine)</v>
      </c>
      <c r="I2330">
        <v>133.4</v>
      </c>
    </row>
    <row r="2331" spans="1:9">
      <c r="A2331" t="s">
        <v>129</v>
      </c>
      <c r="B2331" t="s">
        <v>114</v>
      </c>
      <c r="C2331" t="s">
        <v>9096</v>
      </c>
      <c r="D2331">
        <v>0.76</v>
      </c>
      <c r="E2331" t="s">
        <v>509</v>
      </c>
      <c r="F2331" t="s">
        <v>0</v>
      </c>
      <c r="G2331" t="s">
        <v>9096</v>
      </c>
      <c r="H2331" s="123" t="str">
        <f t="shared" si="30"/>
        <v>Bristol Bay Basin , AK,Gas Wells - Rich-burn Load Factor</v>
      </c>
      <c r="I2331">
        <v>0.76</v>
      </c>
    </row>
    <row r="2332" spans="1:9">
      <c r="A2332" t="s">
        <v>652</v>
      </c>
      <c r="B2332" t="s">
        <v>449</v>
      </c>
      <c r="C2332" t="s">
        <v>9083</v>
      </c>
      <c r="D2332">
        <v>0</v>
      </c>
      <c r="E2332" t="s">
        <v>5292</v>
      </c>
      <c r="F2332" t="s">
        <v>656</v>
      </c>
      <c r="G2332" t="s">
        <v>9083</v>
      </c>
      <c r="H2332" s="123" t="str">
        <f t="shared" si="30"/>
        <v>Cambridge Arch-Central Kansas Uplift , KS,Gas Wells - Fraction of 2-cycle Engines</v>
      </c>
      <c r="I2332">
        <v>0</v>
      </c>
    </row>
    <row r="2333" spans="1:9">
      <c r="A2333" t="s">
        <v>652</v>
      </c>
      <c r="B2333" t="s">
        <v>449</v>
      </c>
      <c r="C2333" t="s">
        <v>9084</v>
      </c>
      <c r="D2333">
        <v>1</v>
      </c>
      <c r="E2333" t="s">
        <v>5292</v>
      </c>
      <c r="F2333" t="s">
        <v>656</v>
      </c>
      <c r="G2333" t="s">
        <v>9084</v>
      </c>
      <c r="H2333" s="123" t="str">
        <f t="shared" si="30"/>
        <v>Cambridge Arch-Central Kansas Uplift , KS,Gas Wells - Fraction of 4-cycle Engines</v>
      </c>
      <c r="I2333">
        <v>1</v>
      </c>
    </row>
    <row r="2334" spans="1:9">
      <c r="A2334" t="s">
        <v>652</v>
      </c>
      <c r="B2334" t="s">
        <v>449</v>
      </c>
      <c r="C2334" t="s">
        <v>9085</v>
      </c>
      <c r="D2334">
        <v>0</v>
      </c>
      <c r="E2334" t="s">
        <v>5292</v>
      </c>
      <c r="F2334" t="s">
        <v>656</v>
      </c>
      <c r="G2334" t="s">
        <v>9085</v>
      </c>
      <c r="H2334" s="123" t="str">
        <f t="shared" si="30"/>
        <v>Cambridge Arch-Central Kansas Uplift , KS,Gas Wells - Fraction of Compressors Engines &lt;50 HP</v>
      </c>
      <c r="I2334">
        <v>0</v>
      </c>
    </row>
    <row r="2335" spans="1:9">
      <c r="A2335" t="s">
        <v>652</v>
      </c>
      <c r="B2335" t="s">
        <v>449</v>
      </c>
      <c r="C2335" t="s">
        <v>9086</v>
      </c>
      <c r="D2335">
        <v>0</v>
      </c>
      <c r="E2335" t="s">
        <v>5292</v>
      </c>
      <c r="F2335" t="s">
        <v>656</v>
      </c>
      <c r="G2335" t="s">
        <v>9086</v>
      </c>
      <c r="H2335" s="123" t="str">
        <f t="shared" si="30"/>
        <v>Cambridge Arch-Central Kansas Uplift , KS,Gas Wells - Fraction of Compressors Engines &gt;500 HP</v>
      </c>
      <c r="I2335">
        <v>0</v>
      </c>
    </row>
    <row r="2336" spans="1:9">
      <c r="A2336" t="s">
        <v>652</v>
      </c>
      <c r="B2336" t="s">
        <v>449</v>
      </c>
      <c r="C2336" t="s">
        <v>9087</v>
      </c>
      <c r="D2336">
        <v>1</v>
      </c>
      <c r="E2336" t="s">
        <v>5292</v>
      </c>
      <c r="F2336" t="s">
        <v>656</v>
      </c>
      <c r="G2336" t="s">
        <v>9087</v>
      </c>
      <c r="H2336" s="123" t="str">
        <f t="shared" si="30"/>
        <v>Cambridge Arch-Central Kansas Uplift , KS,Gas Wells - Fraction of Compressors Engines between 50-499 HP</v>
      </c>
      <c r="I2336">
        <v>1</v>
      </c>
    </row>
    <row r="2337" spans="1:9">
      <c r="A2337" t="s">
        <v>652</v>
      </c>
      <c r="B2337" t="s">
        <v>449</v>
      </c>
      <c r="C2337" t="s">
        <v>9088</v>
      </c>
      <c r="D2337">
        <v>0</v>
      </c>
      <c r="E2337" t="s">
        <v>5292</v>
      </c>
      <c r="F2337" t="s">
        <v>1</v>
      </c>
      <c r="G2337" t="s">
        <v>8349</v>
      </c>
      <c r="H2337" s="123" t="str">
        <f t="shared" si="30"/>
        <v>Cambridge Arch-Central Kansas Uplift , KS,Lean Burn - Percent of Engines with Control</v>
      </c>
      <c r="I2337">
        <v>0</v>
      </c>
    </row>
    <row r="2338" spans="1:9">
      <c r="A2338" t="s">
        <v>652</v>
      </c>
      <c r="B2338" t="s">
        <v>449</v>
      </c>
      <c r="C2338" t="s">
        <v>9089</v>
      </c>
      <c r="D2338">
        <v>0</v>
      </c>
      <c r="E2338" t="s">
        <v>5292</v>
      </c>
      <c r="F2338" t="s">
        <v>0</v>
      </c>
      <c r="G2338" t="s">
        <v>8359</v>
      </c>
      <c r="H2338" s="123" t="str">
        <f t="shared" si="30"/>
        <v>Cambridge Arch-Central Kansas Uplift , KS,Rich Burn - Percent of Engines with Control</v>
      </c>
      <c r="I2338">
        <v>0</v>
      </c>
    </row>
    <row r="2339" spans="1:9">
      <c r="A2339" t="s">
        <v>652</v>
      </c>
      <c r="B2339" t="s">
        <v>449</v>
      </c>
      <c r="C2339" t="s">
        <v>9090</v>
      </c>
      <c r="D2339">
        <v>0.23</v>
      </c>
      <c r="E2339" t="s">
        <v>5292</v>
      </c>
      <c r="F2339" t="s">
        <v>1</v>
      </c>
      <c r="G2339" t="s">
        <v>1</v>
      </c>
      <c r="H2339" s="123" t="str">
        <f t="shared" si="30"/>
        <v>Cambridge Arch-Central Kansas Uplift , KS,Lean Burn</v>
      </c>
      <c r="I2339">
        <v>0.23</v>
      </c>
    </row>
    <row r="2340" spans="1:9">
      <c r="A2340" t="s">
        <v>652</v>
      </c>
      <c r="B2340" t="s">
        <v>449</v>
      </c>
      <c r="C2340" t="s">
        <v>9091</v>
      </c>
      <c r="D2340">
        <v>0.77</v>
      </c>
      <c r="E2340" t="s">
        <v>5292</v>
      </c>
      <c r="F2340" t="s">
        <v>0</v>
      </c>
      <c r="G2340" t="s">
        <v>0</v>
      </c>
      <c r="H2340" s="123" t="str">
        <f t="shared" si="30"/>
        <v>Cambridge Arch-Central Kansas Uplift , KS,Rich Burn</v>
      </c>
      <c r="I2340">
        <v>0.77</v>
      </c>
    </row>
    <row r="2341" spans="1:9">
      <c r="A2341" t="s">
        <v>652</v>
      </c>
      <c r="B2341" t="s">
        <v>449</v>
      </c>
      <c r="C2341" t="s">
        <v>9092</v>
      </c>
      <c r="D2341">
        <v>8532</v>
      </c>
      <c r="E2341" t="s">
        <v>5292</v>
      </c>
      <c r="F2341" t="s">
        <v>656</v>
      </c>
      <c r="G2341" t="s">
        <v>2498</v>
      </c>
      <c r="H2341" s="123" t="str">
        <f t="shared" si="30"/>
        <v>Cambridge Arch-Central Kansas Uplift , KS,Hours of Operation (hours/engine)</v>
      </c>
      <c r="I2341">
        <v>8532</v>
      </c>
    </row>
    <row r="2342" spans="1:9">
      <c r="A2342" t="s">
        <v>652</v>
      </c>
      <c r="B2342" t="s">
        <v>449</v>
      </c>
      <c r="C2342" t="s">
        <v>9093</v>
      </c>
      <c r="D2342">
        <v>0.75</v>
      </c>
      <c r="E2342" t="s">
        <v>5292</v>
      </c>
      <c r="F2342" t="s">
        <v>1</v>
      </c>
      <c r="G2342" t="s">
        <v>9093</v>
      </c>
      <c r="H2342" s="123" t="str">
        <f t="shared" si="30"/>
        <v>Cambridge Arch-Central Kansas Uplift , KS,Gas Wells - Lean Burn Load Factor</v>
      </c>
      <c r="I2342">
        <v>0.75</v>
      </c>
    </row>
    <row r="2343" spans="1:9">
      <c r="A2343" t="s">
        <v>652</v>
      </c>
      <c r="B2343" t="s">
        <v>449</v>
      </c>
      <c r="C2343" t="s">
        <v>9094</v>
      </c>
      <c r="D2343">
        <v>68</v>
      </c>
      <c r="E2343" t="s">
        <v>5292</v>
      </c>
      <c r="F2343" t="s">
        <v>1</v>
      </c>
      <c r="G2343" t="s">
        <v>8347</v>
      </c>
      <c r="H2343" s="123" t="str">
        <f t="shared" si="30"/>
        <v>Cambridge Arch-Central Kansas Uplift , KS,Lean Burn - Rated Horsepower (hp/engine)</v>
      </c>
      <c r="I2343">
        <v>68</v>
      </c>
    </row>
    <row r="2344" spans="1:9">
      <c r="A2344" t="s">
        <v>652</v>
      </c>
      <c r="B2344" t="s">
        <v>449</v>
      </c>
      <c r="C2344" t="s">
        <v>9095</v>
      </c>
      <c r="D2344">
        <v>119.5</v>
      </c>
      <c r="E2344" t="s">
        <v>5292</v>
      </c>
      <c r="F2344" t="s">
        <v>0</v>
      </c>
      <c r="G2344" t="s">
        <v>8357</v>
      </c>
      <c r="H2344" s="123" t="str">
        <f t="shared" si="30"/>
        <v>Cambridge Arch-Central Kansas Uplift , KS,Rich Burn - Rated Horsepower (hp/engine)</v>
      </c>
      <c r="I2344">
        <v>119.5</v>
      </c>
    </row>
    <row r="2345" spans="1:9">
      <c r="A2345" t="s">
        <v>652</v>
      </c>
      <c r="B2345" t="s">
        <v>449</v>
      </c>
      <c r="C2345" t="s">
        <v>9096</v>
      </c>
      <c r="D2345">
        <v>0.68</v>
      </c>
      <c r="E2345" t="s">
        <v>5292</v>
      </c>
      <c r="F2345" t="s">
        <v>0</v>
      </c>
      <c r="G2345" t="s">
        <v>9096</v>
      </c>
      <c r="H2345" s="123" t="str">
        <f t="shared" si="30"/>
        <v>Cambridge Arch-Central Kansas Uplift , KS,Gas Wells - Rich-burn Load Factor</v>
      </c>
      <c r="I2345">
        <v>0.68</v>
      </c>
    </row>
    <row r="2346" spans="1:9">
      <c r="A2346" t="s">
        <v>652</v>
      </c>
      <c r="B2346" t="s">
        <v>469</v>
      </c>
      <c r="C2346" t="s">
        <v>9083</v>
      </c>
      <c r="D2346">
        <v>0</v>
      </c>
      <c r="E2346" t="s">
        <v>5312</v>
      </c>
      <c r="F2346" t="s">
        <v>656</v>
      </c>
      <c r="G2346" t="s">
        <v>9083</v>
      </c>
      <c r="H2346" s="123" t="str">
        <f t="shared" si="30"/>
        <v>Cambridge Arch-Central Kansas Uplift , NE,Gas Wells - Fraction of 2-cycle Engines</v>
      </c>
      <c r="I2346">
        <v>0</v>
      </c>
    </row>
    <row r="2347" spans="1:9">
      <c r="A2347" t="s">
        <v>652</v>
      </c>
      <c r="B2347" t="s">
        <v>469</v>
      </c>
      <c r="C2347" t="s">
        <v>9084</v>
      </c>
      <c r="D2347">
        <v>1</v>
      </c>
      <c r="E2347" t="s">
        <v>5312</v>
      </c>
      <c r="F2347" t="s">
        <v>656</v>
      </c>
      <c r="G2347" t="s">
        <v>9084</v>
      </c>
      <c r="H2347" s="123" t="str">
        <f t="shared" si="30"/>
        <v>Cambridge Arch-Central Kansas Uplift , NE,Gas Wells - Fraction of 4-cycle Engines</v>
      </c>
      <c r="I2347">
        <v>1</v>
      </c>
    </row>
    <row r="2348" spans="1:9">
      <c r="A2348" t="s">
        <v>652</v>
      </c>
      <c r="B2348" t="s">
        <v>469</v>
      </c>
      <c r="C2348" t="s">
        <v>9085</v>
      </c>
      <c r="D2348">
        <v>0</v>
      </c>
      <c r="E2348" t="s">
        <v>5312</v>
      </c>
      <c r="F2348" t="s">
        <v>656</v>
      </c>
      <c r="G2348" t="s">
        <v>9085</v>
      </c>
      <c r="H2348" s="123" t="str">
        <f t="shared" si="30"/>
        <v>Cambridge Arch-Central Kansas Uplift , NE,Gas Wells - Fraction of Compressors Engines &lt;50 HP</v>
      </c>
      <c r="I2348">
        <v>0</v>
      </c>
    </row>
    <row r="2349" spans="1:9">
      <c r="A2349" t="s">
        <v>652</v>
      </c>
      <c r="B2349" t="s">
        <v>469</v>
      </c>
      <c r="C2349" t="s">
        <v>9086</v>
      </c>
      <c r="D2349">
        <v>0</v>
      </c>
      <c r="E2349" t="s">
        <v>5312</v>
      </c>
      <c r="F2349" t="s">
        <v>656</v>
      </c>
      <c r="G2349" t="s">
        <v>9086</v>
      </c>
      <c r="H2349" s="123" t="str">
        <f t="shared" si="30"/>
        <v>Cambridge Arch-Central Kansas Uplift , NE,Gas Wells - Fraction of Compressors Engines &gt;500 HP</v>
      </c>
      <c r="I2349">
        <v>0</v>
      </c>
    </row>
    <row r="2350" spans="1:9">
      <c r="A2350" t="s">
        <v>652</v>
      </c>
      <c r="B2350" t="s">
        <v>469</v>
      </c>
      <c r="C2350" t="s">
        <v>9087</v>
      </c>
      <c r="D2350">
        <v>1</v>
      </c>
      <c r="E2350" t="s">
        <v>5312</v>
      </c>
      <c r="F2350" t="s">
        <v>656</v>
      </c>
      <c r="G2350" t="s">
        <v>9087</v>
      </c>
      <c r="H2350" s="123" t="str">
        <f t="shared" si="30"/>
        <v>Cambridge Arch-Central Kansas Uplift , NE,Gas Wells - Fraction of Compressors Engines between 50-499 HP</v>
      </c>
      <c r="I2350">
        <v>1</v>
      </c>
    </row>
    <row r="2351" spans="1:9">
      <c r="A2351" t="s">
        <v>652</v>
      </c>
      <c r="B2351" t="s">
        <v>469</v>
      </c>
      <c r="C2351" t="s">
        <v>9088</v>
      </c>
      <c r="D2351">
        <v>0</v>
      </c>
      <c r="E2351" t="s">
        <v>5312</v>
      </c>
      <c r="F2351" t="s">
        <v>1</v>
      </c>
      <c r="G2351" t="s">
        <v>8349</v>
      </c>
      <c r="H2351" s="123" t="str">
        <f t="shared" si="30"/>
        <v>Cambridge Arch-Central Kansas Uplift , NE,Lean Burn - Percent of Engines with Control</v>
      </c>
      <c r="I2351">
        <v>0</v>
      </c>
    </row>
    <row r="2352" spans="1:9">
      <c r="A2352" t="s">
        <v>652</v>
      </c>
      <c r="B2352" t="s">
        <v>469</v>
      </c>
      <c r="C2352" t="s">
        <v>9089</v>
      </c>
      <c r="D2352">
        <v>0</v>
      </c>
      <c r="E2352" t="s">
        <v>5312</v>
      </c>
      <c r="F2352" t="s">
        <v>0</v>
      </c>
      <c r="G2352" t="s">
        <v>8359</v>
      </c>
      <c r="H2352" s="123" t="str">
        <f t="shared" ref="H2352:H2415" si="31">E2352&amp;","&amp;G2352</f>
        <v>Cambridge Arch-Central Kansas Uplift , NE,Rich Burn - Percent of Engines with Control</v>
      </c>
      <c r="I2352">
        <v>0</v>
      </c>
    </row>
    <row r="2353" spans="1:9">
      <c r="A2353" t="s">
        <v>652</v>
      </c>
      <c r="B2353" t="s">
        <v>469</v>
      </c>
      <c r="C2353" t="s">
        <v>9090</v>
      </c>
      <c r="D2353">
        <v>0.23000000000000007</v>
      </c>
      <c r="E2353" t="s">
        <v>5312</v>
      </c>
      <c r="F2353" t="s">
        <v>1</v>
      </c>
      <c r="G2353" t="s">
        <v>1</v>
      </c>
      <c r="H2353" s="123" t="str">
        <f t="shared" si="31"/>
        <v>Cambridge Arch-Central Kansas Uplift , NE,Lean Burn</v>
      </c>
      <c r="I2353">
        <v>0.23000000000000007</v>
      </c>
    </row>
    <row r="2354" spans="1:9">
      <c r="A2354" t="s">
        <v>652</v>
      </c>
      <c r="B2354" t="s">
        <v>469</v>
      </c>
      <c r="C2354" t="s">
        <v>9091</v>
      </c>
      <c r="D2354">
        <v>0.7699999999999998</v>
      </c>
      <c r="E2354" t="s">
        <v>5312</v>
      </c>
      <c r="F2354" t="s">
        <v>0</v>
      </c>
      <c r="G2354" t="s">
        <v>0</v>
      </c>
      <c r="H2354" s="123" t="str">
        <f t="shared" si="31"/>
        <v>Cambridge Arch-Central Kansas Uplift , NE,Rich Burn</v>
      </c>
      <c r="I2354">
        <v>0.7699999999999998</v>
      </c>
    </row>
    <row r="2355" spans="1:9">
      <c r="A2355" t="s">
        <v>652</v>
      </c>
      <c r="B2355" t="s">
        <v>469</v>
      </c>
      <c r="C2355" t="s">
        <v>9092</v>
      </c>
      <c r="D2355">
        <v>8532</v>
      </c>
      <c r="E2355" t="s">
        <v>5312</v>
      </c>
      <c r="F2355" t="s">
        <v>656</v>
      </c>
      <c r="G2355" t="s">
        <v>2498</v>
      </c>
      <c r="H2355" s="123" t="str">
        <f t="shared" si="31"/>
        <v>Cambridge Arch-Central Kansas Uplift , NE,Hours of Operation (hours/engine)</v>
      </c>
      <c r="I2355">
        <v>8532</v>
      </c>
    </row>
    <row r="2356" spans="1:9">
      <c r="A2356" t="s">
        <v>652</v>
      </c>
      <c r="B2356" t="s">
        <v>469</v>
      </c>
      <c r="C2356" t="s">
        <v>9093</v>
      </c>
      <c r="D2356">
        <v>0.75</v>
      </c>
      <c r="E2356" t="s">
        <v>5312</v>
      </c>
      <c r="F2356" t="s">
        <v>1</v>
      </c>
      <c r="G2356" t="s">
        <v>9093</v>
      </c>
      <c r="H2356" s="123" t="str">
        <f t="shared" si="31"/>
        <v>Cambridge Arch-Central Kansas Uplift , NE,Gas Wells - Lean Burn Load Factor</v>
      </c>
      <c r="I2356">
        <v>0.75</v>
      </c>
    </row>
    <row r="2357" spans="1:9">
      <c r="A2357" t="s">
        <v>652</v>
      </c>
      <c r="B2357" t="s">
        <v>469</v>
      </c>
      <c r="C2357" t="s">
        <v>9094</v>
      </c>
      <c r="D2357">
        <v>68</v>
      </c>
      <c r="E2357" t="s">
        <v>5312</v>
      </c>
      <c r="F2357" t="s">
        <v>1</v>
      </c>
      <c r="G2357" t="s">
        <v>8347</v>
      </c>
      <c r="H2357" s="123" t="str">
        <f t="shared" si="31"/>
        <v>Cambridge Arch-Central Kansas Uplift , NE,Lean Burn - Rated Horsepower (hp/engine)</v>
      </c>
      <c r="I2357">
        <v>68</v>
      </c>
    </row>
    <row r="2358" spans="1:9">
      <c r="A2358" t="s">
        <v>652</v>
      </c>
      <c r="B2358" t="s">
        <v>469</v>
      </c>
      <c r="C2358" t="s">
        <v>9095</v>
      </c>
      <c r="D2358">
        <v>119.5</v>
      </c>
      <c r="E2358" t="s">
        <v>5312</v>
      </c>
      <c r="F2358" t="s">
        <v>0</v>
      </c>
      <c r="G2358" t="s">
        <v>8357</v>
      </c>
      <c r="H2358" s="123" t="str">
        <f t="shared" si="31"/>
        <v>Cambridge Arch-Central Kansas Uplift , NE,Rich Burn - Rated Horsepower (hp/engine)</v>
      </c>
      <c r="I2358">
        <v>119.5</v>
      </c>
    </row>
    <row r="2359" spans="1:9">
      <c r="A2359" t="s">
        <v>652</v>
      </c>
      <c r="B2359" t="s">
        <v>469</v>
      </c>
      <c r="C2359" t="s">
        <v>9096</v>
      </c>
      <c r="D2359">
        <v>0.67999999999999983</v>
      </c>
      <c r="E2359" t="s">
        <v>5312</v>
      </c>
      <c r="F2359" t="s">
        <v>0</v>
      </c>
      <c r="G2359" t="s">
        <v>9096</v>
      </c>
      <c r="H2359" s="123" t="str">
        <f t="shared" si="31"/>
        <v>Cambridge Arch-Central Kansas Uplift , NE,Gas Wells - Rich-burn Load Factor</v>
      </c>
      <c r="I2359">
        <v>0.67999999999999983</v>
      </c>
    </row>
    <row r="2360" spans="1:9">
      <c r="A2360" t="s">
        <v>141</v>
      </c>
      <c r="B2360" t="s">
        <v>116</v>
      </c>
      <c r="C2360" t="s">
        <v>9083</v>
      </c>
      <c r="D2360">
        <v>0</v>
      </c>
      <c r="E2360" t="s">
        <v>510</v>
      </c>
      <c r="F2360" t="s">
        <v>656</v>
      </c>
      <c r="G2360" t="s">
        <v>9083</v>
      </c>
      <c r="H2360" s="123" t="str">
        <f t="shared" si="31"/>
        <v>Capistrano Basin , CA,Gas Wells - Fraction of 2-cycle Engines</v>
      </c>
      <c r="I2360">
        <v>0</v>
      </c>
    </row>
    <row r="2361" spans="1:9">
      <c r="A2361" t="s">
        <v>141</v>
      </c>
      <c r="B2361" t="s">
        <v>116</v>
      </c>
      <c r="C2361" t="s">
        <v>9084</v>
      </c>
      <c r="D2361">
        <v>1</v>
      </c>
      <c r="E2361" t="s">
        <v>510</v>
      </c>
      <c r="F2361" t="s">
        <v>656</v>
      </c>
      <c r="G2361" t="s">
        <v>9084</v>
      </c>
      <c r="H2361" s="123" t="str">
        <f t="shared" si="31"/>
        <v>Capistrano Basin , CA,Gas Wells - Fraction of 4-cycle Engines</v>
      </c>
      <c r="I2361">
        <v>1</v>
      </c>
    </row>
    <row r="2362" spans="1:9">
      <c r="A2362" t="s">
        <v>141</v>
      </c>
      <c r="B2362" t="s">
        <v>116</v>
      </c>
      <c r="C2362" t="s">
        <v>9085</v>
      </c>
      <c r="D2362">
        <v>0</v>
      </c>
      <c r="E2362" t="s">
        <v>510</v>
      </c>
      <c r="F2362" t="s">
        <v>656</v>
      </c>
      <c r="G2362" t="s">
        <v>9085</v>
      </c>
      <c r="H2362" s="123" t="str">
        <f t="shared" si="31"/>
        <v>Capistrano Basin , CA,Gas Wells - Fraction of Compressors Engines &lt;50 HP</v>
      </c>
      <c r="I2362">
        <v>0</v>
      </c>
    </row>
    <row r="2363" spans="1:9">
      <c r="A2363" t="s">
        <v>141</v>
      </c>
      <c r="B2363" t="s">
        <v>116</v>
      </c>
      <c r="C2363" t="s">
        <v>9086</v>
      </c>
      <c r="D2363">
        <v>0</v>
      </c>
      <c r="E2363" t="s">
        <v>510</v>
      </c>
      <c r="F2363" t="s">
        <v>656</v>
      </c>
      <c r="G2363" t="s">
        <v>9086</v>
      </c>
      <c r="H2363" s="123" t="str">
        <f t="shared" si="31"/>
        <v>Capistrano Basin , CA,Gas Wells - Fraction of Compressors Engines &gt;500 HP</v>
      </c>
      <c r="I2363">
        <v>0</v>
      </c>
    </row>
    <row r="2364" spans="1:9">
      <c r="A2364" t="s">
        <v>141</v>
      </c>
      <c r="B2364" t="s">
        <v>116</v>
      </c>
      <c r="C2364" t="s">
        <v>9087</v>
      </c>
      <c r="D2364">
        <v>1</v>
      </c>
      <c r="E2364" t="s">
        <v>510</v>
      </c>
      <c r="F2364" t="s">
        <v>656</v>
      </c>
      <c r="G2364" t="s">
        <v>9087</v>
      </c>
      <c r="H2364" s="123" t="str">
        <f t="shared" si="31"/>
        <v>Capistrano Basin , CA,Gas Wells - Fraction of Compressors Engines between 50-499 HP</v>
      </c>
      <c r="I2364">
        <v>1</v>
      </c>
    </row>
    <row r="2365" spans="1:9">
      <c r="A2365" t="s">
        <v>141</v>
      </c>
      <c r="B2365" t="s">
        <v>116</v>
      </c>
      <c r="C2365" t="s">
        <v>9088</v>
      </c>
      <c r="D2365">
        <v>0.18</v>
      </c>
      <c r="E2365" t="s">
        <v>510</v>
      </c>
      <c r="F2365" t="s">
        <v>1</v>
      </c>
      <c r="G2365" t="s">
        <v>8349</v>
      </c>
      <c r="H2365" s="123" t="str">
        <f t="shared" si="31"/>
        <v>Capistrano Basin , CA,Lean Burn - Percent of Engines with Control</v>
      </c>
      <c r="I2365">
        <v>0.18</v>
      </c>
    </row>
    <row r="2366" spans="1:9">
      <c r="A2366" t="s">
        <v>141</v>
      </c>
      <c r="B2366" t="s">
        <v>116</v>
      </c>
      <c r="C2366" t="s">
        <v>9089</v>
      </c>
      <c r="D2366">
        <v>0.31</v>
      </c>
      <c r="E2366" t="s">
        <v>510</v>
      </c>
      <c r="F2366" t="s">
        <v>0</v>
      </c>
      <c r="G2366" t="s">
        <v>8359</v>
      </c>
      <c r="H2366" s="123" t="str">
        <f t="shared" si="31"/>
        <v>Capistrano Basin , CA,Rich Burn - Percent of Engines with Control</v>
      </c>
      <c r="I2366">
        <v>0.31</v>
      </c>
    </row>
    <row r="2367" spans="1:9">
      <c r="A2367" t="s">
        <v>141</v>
      </c>
      <c r="B2367" t="s">
        <v>116</v>
      </c>
      <c r="C2367" t="s">
        <v>9090</v>
      </c>
      <c r="D2367">
        <v>0.3</v>
      </c>
      <c r="E2367" t="s">
        <v>510</v>
      </c>
      <c r="F2367" t="s">
        <v>1</v>
      </c>
      <c r="G2367" t="s">
        <v>1</v>
      </c>
      <c r="H2367" s="123" t="str">
        <f t="shared" si="31"/>
        <v>Capistrano Basin , CA,Lean Burn</v>
      </c>
      <c r="I2367">
        <v>0.3</v>
      </c>
    </row>
    <row r="2368" spans="1:9">
      <c r="A2368" t="s">
        <v>141</v>
      </c>
      <c r="B2368" t="s">
        <v>116</v>
      </c>
      <c r="C2368" t="s">
        <v>9091</v>
      </c>
      <c r="D2368">
        <v>0.7</v>
      </c>
      <c r="E2368" t="s">
        <v>510</v>
      </c>
      <c r="F2368" t="s">
        <v>0</v>
      </c>
      <c r="G2368" t="s">
        <v>0</v>
      </c>
      <c r="H2368" s="123" t="str">
        <f t="shared" si="31"/>
        <v>Capistrano Basin , CA,Rich Burn</v>
      </c>
      <c r="I2368">
        <v>0.7</v>
      </c>
    </row>
    <row r="2369" spans="1:9">
      <c r="A2369" t="s">
        <v>141</v>
      </c>
      <c r="B2369" t="s">
        <v>116</v>
      </c>
      <c r="C2369" t="s">
        <v>9092</v>
      </c>
      <c r="D2369">
        <v>8439</v>
      </c>
      <c r="E2369" t="s">
        <v>510</v>
      </c>
      <c r="F2369" t="s">
        <v>656</v>
      </c>
      <c r="G2369" t="s">
        <v>2498</v>
      </c>
      <c r="H2369" s="123" t="str">
        <f t="shared" si="31"/>
        <v>Capistrano Basin , CA,Hours of Operation (hours/engine)</v>
      </c>
      <c r="I2369">
        <v>8439</v>
      </c>
    </row>
    <row r="2370" spans="1:9">
      <c r="A2370" t="s">
        <v>141</v>
      </c>
      <c r="B2370" t="s">
        <v>116</v>
      </c>
      <c r="C2370" t="s">
        <v>9093</v>
      </c>
      <c r="D2370">
        <v>0.75</v>
      </c>
      <c r="E2370" t="s">
        <v>510</v>
      </c>
      <c r="F2370" t="s">
        <v>1</v>
      </c>
      <c r="G2370" t="s">
        <v>9093</v>
      </c>
      <c r="H2370" s="123" t="str">
        <f t="shared" si="31"/>
        <v>Capistrano Basin , CA,Gas Wells - Lean Burn Load Factor</v>
      </c>
      <c r="I2370">
        <v>0.75</v>
      </c>
    </row>
    <row r="2371" spans="1:9">
      <c r="A2371" t="s">
        <v>141</v>
      </c>
      <c r="B2371" t="s">
        <v>116</v>
      </c>
      <c r="C2371" t="s">
        <v>9094</v>
      </c>
      <c r="D2371">
        <v>138</v>
      </c>
      <c r="E2371" t="s">
        <v>510</v>
      </c>
      <c r="F2371" t="s">
        <v>1</v>
      </c>
      <c r="G2371" t="s">
        <v>8347</v>
      </c>
      <c r="H2371" s="123" t="str">
        <f t="shared" si="31"/>
        <v>Capistrano Basin , CA,Lean Burn - Rated Horsepower (hp/engine)</v>
      </c>
      <c r="I2371">
        <v>138</v>
      </c>
    </row>
    <row r="2372" spans="1:9">
      <c r="A2372" t="s">
        <v>141</v>
      </c>
      <c r="B2372" t="s">
        <v>116</v>
      </c>
      <c r="C2372" t="s">
        <v>9095</v>
      </c>
      <c r="D2372">
        <v>133.4</v>
      </c>
      <c r="E2372" t="s">
        <v>510</v>
      </c>
      <c r="F2372" t="s">
        <v>0</v>
      </c>
      <c r="G2372" t="s">
        <v>8357</v>
      </c>
      <c r="H2372" s="123" t="str">
        <f t="shared" si="31"/>
        <v>Capistrano Basin , CA,Rich Burn - Rated Horsepower (hp/engine)</v>
      </c>
      <c r="I2372">
        <v>133.4</v>
      </c>
    </row>
    <row r="2373" spans="1:9">
      <c r="A2373" t="s">
        <v>141</v>
      </c>
      <c r="B2373" t="s">
        <v>116</v>
      </c>
      <c r="C2373" t="s">
        <v>9096</v>
      </c>
      <c r="D2373">
        <v>0.76</v>
      </c>
      <c r="E2373" t="s">
        <v>510</v>
      </c>
      <c r="F2373" t="s">
        <v>0</v>
      </c>
      <c r="G2373" t="s">
        <v>9096</v>
      </c>
      <c r="H2373" s="123" t="str">
        <f t="shared" si="31"/>
        <v>Capistrano Basin , CA,Gas Wells - Rich-burn Load Factor</v>
      </c>
      <c r="I2373">
        <v>0.76</v>
      </c>
    </row>
    <row r="2374" spans="1:9">
      <c r="A2374" t="s">
        <v>175</v>
      </c>
      <c r="B2374" t="s">
        <v>118</v>
      </c>
      <c r="C2374" t="s">
        <v>9083</v>
      </c>
      <c r="D2374">
        <v>0</v>
      </c>
      <c r="E2374" t="s">
        <v>511</v>
      </c>
      <c r="F2374" t="s">
        <v>656</v>
      </c>
      <c r="G2374" t="s">
        <v>9083</v>
      </c>
      <c r="H2374" s="123" t="str">
        <f t="shared" si="31"/>
        <v>Central Montana Uplift , MT,Gas Wells - Fraction of 2-cycle Engines</v>
      </c>
      <c r="I2374">
        <v>0</v>
      </c>
    </row>
    <row r="2375" spans="1:9">
      <c r="A2375" t="s">
        <v>175</v>
      </c>
      <c r="B2375" t="s">
        <v>118</v>
      </c>
      <c r="C2375" t="s">
        <v>9084</v>
      </c>
      <c r="D2375">
        <v>1</v>
      </c>
      <c r="E2375" t="s">
        <v>511</v>
      </c>
      <c r="F2375" t="s">
        <v>656</v>
      </c>
      <c r="G2375" t="s">
        <v>9084</v>
      </c>
      <c r="H2375" s="123" t="str">
        <f t="shared" si="31"/>
        <v>Central Montana Uplift , MT,Gas Wells - Fraction of 4-cycle Engines</v>
      </c>
      <c r="I2375">
        <v>1</v>
      </c>
    </row>
    <row r="2376" spans="1:9">
      <c r="A2376" t="s">
        <v>175</v>
      </c>
      <c r="B2376" t="s">
        <v>118</v>
      </c>
      <c r="C2376" t="s">
        <v>9085</v>
      </c>
      <c r="D2376">
        <v>0</v>
      </c>
      <c r="E2376" t="s">
        <v>511</v>
      </c>
      <c r="F2376" t="s">
        <v>656</v>
      </c>
      <c r="G2376" t="s">
        <v>9085</v>
      </c>
      <c r="H2376" s="123" t="str">
        <f t="shared" si="31"/>
        <v>Central Montana Uplift , MT,Gas Wells - Fraction of Compressors Engines &lt;50 HP</v>
      </c>
      <c r="I2376">
        <v>0</v>
      </c>
    </row>
    <row r="2377" spans="1:9">
      <c r="A2377" t="s">
        <v>175</v>
      </c>
      <c r="B2377" t="s">
        <v>118</v>
      </c>
      <c r="C2377" t="s">
        <v>9086</v>
      </c>
      <c r="D2377">
        <v>0</v>
      </c>
      <c r="E2377" t="s">
        <v>511</v>
      </c>
      <c r="F2377" t="s">
        <v>656</v>
      </c>
      <c r="G2377" t="s">
        <v>9086</v>
      </c>
      <c r="H2377" s="123" t="str">
        <f t="shared" si="31"/>
        <v>Central Montana Uplift , MT,Gas Wells - Fraction of Compressors Engines &gt;500 HP</v>
      </c>
      <c r="I2377">
        <v>0</v>
      </c>
    </row>
    <row r="2378" spans="1:9">
      <c r="A2378" t="s">
        <v>175</v>
      </c>
      <c r="B2378" t="s">
        <v>118</v>
      </c>
      <c r="C2378" t="s">
        <v>9087</v>
      </c>
      <c r="D2378">
        <v>1</v>
      </c>
      <c r="E2378" t="s">
        <v>511</v>
      </c>
      <c r="F2378" t="s">
        <v>656</v>
      </c>
      <c r="G2378" t="s">
        <v>9087</v>
      </c>
      <c r="H2378" s="123" t="str">
        <f t="shared" si="31"/>
        <v>Central Montana Uplift , MT,Gas Wells - Fraction of Compressors Engines between 50-499 HP</v>
      </c>
      <c r="I2378">
        <v>1</v>
      </c>
    </row>
    <row r="2379" spans="1:9">
      <c r="A2379" t="s">
        <v>175</v>
      </c>
      <c r="B2379" t="s">
        <v>118</v>
      </c>
      <c r="C2379" t="s">
        <v>9088</v>
      </c>
      <c r="D2379">
        <v>0.17999999999999997</v>
      </c>
      <c r="E2379" t="s">
        <v>511</v>
      </c>
      <c r="F2379" t="s">
        <v>1</v>
      </c>
      <c r="G2379" t="s">
        <v>8349</v>
      </c>
      <c r="H2379" s="123" t="str">
        <f t="shared" si="31"/>
        <v>Central Montana Uplift , MT,Lean Burn - Percent of Engines with Control</v>
      </c>
      <c r="I2379">
        <v>0.17999999999999997</v>
      </c>
    </row>
    <row r="2380" spans="1:9">
      <c r="A2380" t="s">
        <v>175</v>
      </c>
      <c r="B2380" t="s">
        <v>118</v>
      </c>
      <c r="C2380" t="s">
        <v>9089</v>
      </c>
      <c r="D2380">
        <v>0.31</v>
      </c>
      <c r="E2380" t="s">
        <v>511</v>
      </c>
      <c r="F2380" t="s">
        <v>0</v>
      </c>
      <c r="G2380" t="s">
        <v>8359</v>
      </c>
      <c r="H2380" s="123" t="str">
        <f t="shared" si="31"/>
        <v>Central Montana Uplift , MT,Rich Burn - Percent of Engines with Control</v>
      </c>
      <c r="I2380">
        <v>0.31</v>
      </c>
    </row>
    <row r="2381" spans="1:9">
      <c r="A2381" t="s">
        <v>175</v>
      </c>
      <c r="B2381" t="s">
        <v>118</v>
      </c>
      <c r="C2381" t="s">
        <v>9090</v>
      </c>
      <c r="D2381">
        <v>0.29999999999999993</v>
      </c>
      <c r="E2381" t="s">
        <v>511</v>
      </c>
      <c r="F2381" t="s">
        <v>1</v>
      </c>
      <c r="G2381" t="s">
        <v>1</v>
      </c>
      <c r="H2381" s="123" t="str">
        <f t="shared" si="31"/>
        <v>Central Montana Uplift , MT,Lean Burn</v>
      </c>
      <c r="I2381">
        <v>0.29999999999999993</v>
      </c>
    </row>
    <row r="2382" spans="1:9">
      <c r="A2382" t="s">
        <v>175</v>
      </c>
      <c r="B2382" t="s">
        <v>118</v>
      </c>
      <c r="C2382" t="s">
        <v>9091</v>
      </c>
      <c r="D2382">
        <v>0.70000000000000007</v>
      </c>
      <c r="E2382" t="s">
        <v>511</v>
      </c>
      <c r="F2382" t="s">
        <v>0</v>
      </c>
      <c r="G2382" t="s">
        <v>0</v>
      </c>
      <c r="H2382" s="123" t="str">
        <f t="shared" si="31"/>
        <v>Central Montana Uplift , MT,Rich Burn</v>
      </c>
      <c r="I2382">
        <v>0.70000000000000007</v>
      </c>
    </row>
    <row r="2383" spans="1:9">
      <c r="A2383" t="s">
        <v>175</v>
      </c>
      <c r="B2383" t="s">
        <v>118</v>
      </c>
      <c r="C2383" t="s">
        <v>9092</v>
      </c>
      <c r="D2383">
        <v>1687.8</v>
      </c>
      <c r="E2383" t="s">
        <v>511</v>
      </c>
      <c r="F2383" t="s">
        <v>656</v>
      </c>
      <c r="G2383" t="s">
        <v>2498</v>
      </c>
      <c r="H2383" s="123" t="str">
        <f t="shared" si="31"/>
        <v>Central Montana Uplift , MT,Hours of Operation (hours/engine)</v>
      </c>
      <c r="I2383">
        <v>1687.8</v>
      </c>
    </row>
    <row r="2384" spans="1:9">
      <c r="A2384" t="s">
        <v>175</v>
      </c>
      <c r="B2384" t="s">
        <v>118</v>
      </c>
      <c r="C2384" t="s">
        <v>9093</v>
      </c>
      <c r="D2384">
        <v>0.75</v>
      </c>
      <c r="E2384" t="s">
        <v>511</v>
      </c>
      <c r="F2384" t="s">
        <v>1</v>
      </c>
      <c r="G2384" t="s">
        <v>9093</v>
      </c>
      <c r="H2384" s="123" t="str">
        <f t="shared" si="31"/>
        <v>Central Montana Uplift , MT,Gas Wells - Lean Burn Load Factor</v>
      </c>
      <c r="I2384">
        <v>0.75</v>
      </c>
    </row>
    <row r="2385" spans="1:9">
      <c r="A2385" t="s">
        <v>175</v>
      </c>
      <c r="B2385" t="s">
        <v>118</v>
      </c>
      <c r="C2385" t="s">
        <v>9094</v>
      </c>
      <c r="D2385">
        <v>138</v>
      </c>
      <c r="E2385" t="s">
        <v>511</v>
      </c>
      <c r="F2385" t="s">
        <v>1</v>
      </c>
      <c r="G2385" t="s">
        <v>8347</v>
      </c>
      <c r="H2385" s="123" t="str">
        <f t="shared" si="31"/>
        <v>Central Montana Uplift , MT,Lean Burn - Rated Horsepower (hp/engine)</v>
      </c>
      <c r="I2385">
        <v>138</v>
      </c>
    </row>
    <row r="2386" spans="1:9">
      <c r="A2386" t="s">
        <v>175</v>
      </c>
      <c r="B2386" t="s">
        <v>118</v>
      </c>
      <c r="C2386" t="s">
        <v>9095</v>
      </c>
      <c r="D2386">
        <v>133.40000000000003</v>
      </c>
      <c r="E2386" t="s">
        <v>511</v>
      </c>
      <c r="F2386" t="s">
        <v>0</v>
      </c>
      <c r="G2386" t="s">
        <v>8357</v>
      </c>
      <c r="H2386" s="123" t="str">
        <f t="shared" si="31"/>
        <v>Central Montana Uplift , MT,Rich Burn - Rated Horsepower (hp/engine)</v>
      </c>
      <c r="I2386">
        <v>133.40000000000003</v>
      </c>
    </row>
    <row r="2387" spans="1:9">
      <c r="A2387" t="s">
        <v>175</v>
      </c>
      <c r="B2387" t="s">
        <v>118</v>
      </c>
      <c r="C2387" t="s">
        <v>9096</v>
      </c>
      <c r="D2387">
        <v>0.7599999999999999</v>
      </c>
      <c r="E2387" t="s">
        <v>511</v>
      </c>
      <c r="F2387" t="s">
        <v>0</v>
      </c>
      <c r="G2387" t="s">
        <v>9096</v>
      </c>
      <c r="H2387" s="123" t="str">
        <f t="shared" si="31"/>
        <v>Central Montana Uplift , MT,Gas Wells - Rich-burn Load Factor</v>
      </c>
      <c r="I2387">
        <v>0.7599999999999999</v>
      </c>
    </row>
    <row r="2388" spans="1:9">
      <c r="A2388" t="s">
        <v>633</v>
      </c>
      <c r="B2388" t="s">
        <v>117</v>
      </c>
      <c r="C2388" t="s">
        <v>9083</v>
      </c>
      <c r="D2388">
        <v>0</v>
      </c>
      <c r="E2388" t="s">
        <v>513</v>
      </c>
      <c r="F2388" t="s">
        <v>656</v>
      </c>
      <c r="G2388" t="s">
        <v>9083</v>
      </c>
      <c r="H2388" s="123" t="str">
        <f t="shared" si="31"/>
        <v>Central Western Overthrust , ID,Gas Wells - Fraction of 2-cycle Engines</v>
      </c>
      <c r="I2388">
        <v>0</v>
      </c>
    </row>
    <row r="2389" spans="1:9">
      <c r="A2389" t="s">
        <v>633</v>
      </c>
      <c r="B2389" t="s">
        <v>117</v>
      </c>
      <c r="C2389" t="s">
        <v>9084</v>
      </c>
      <c r="D2389">
        <v>1</v>
      </c>
      <c r="E2389" t="s">
        <v>513</v>
      </c>
      <c r="F2389" t="s">
        <v>656</v>
      </c>
      <c r="G2389" t="s">
        <v>9084</v>
      </c>
      <c r="H2389" s="123" t="str">
        <f t="shared" si="31"/>
        <v>Central Western Overthrust , ID,Gas Wells - Fraction of 4-cycle Engines</v>
      </c>
      <c r="I2389">
        <v>1</v>
      </c>
    </row>
    <row r="2390" spans="1:9">
      <c r="A2390" t="s">
        <v>633</v>
      </c>
      <c r="B2390" t="s">
        <v>117</v>
      </c>
      <c r="C2390" t="s">
        <v>9085</v>
      </c>
      <c r="D2390">
        <v>0</v>
      </c>
      <c r="E2390" t="s">
        <v>513</v>
      </c>
      <c r="F2390" t="s">
        <v>656</v>
      </c>
      <c r="G2390" t="s">
        <v>9085</v>
      </c>
      <c r="H2390" s="123" t="str">
        <f t="shared" si="31"/>
        <v>Central Western Overthrust , ID,Gas Wells - Fraction of Compressors Engines &lt;50 HP</v>
      </c>
      <c r="I2390">
        <v>0</v>
      </c>
    </row>
    <row r="2391" spans="1:9">
      <c r="A2391" t="s">
        <v>633</v>
      </c>
      <c r="B2391" t="s">
        <v>117</v>
      </c>
      <c r="C2391" t="s">
        <v>9086</v>
      </c>
      <c r="D2391">
        <v>0</v>
      </c>
      <c r="E2391" t="s">
        <v>513</v>
      </c>
      <c r="F2391" t="s">
        <v>656</v>
      </c>
      <c r="G2391" t="s">
        <v>9086</v>
      </c>
      <c r="H2391" s="123" t="str">
        <f t="shared" si="31"/>
        <v>Central Western Overthrust , ID,Gas Wells - Fraction of Compressors Engines &gt;500 HP</v>
      </c>
      <c r="I2391">
        <v>0</v>
      </c>
    </row>
    <row r="2392" spans="1:9">
      <c r="A2392" t="s">
        <v>633</v>
      </c>
      <c r="B2392" t="s">
        <v>117</v>
      </c>
      <c r="C2392" t="s">
        <v>9087</v>
      </c>
      <c r="D2392">
        <v>1</v>
      </c>
      <c r="E2392" t="s">
        <v>513</v>
      </c>
      <c r="F2392" t="s">
        <v>656</v>
      </c>
      <c r="G2392" t="s">
        <v>9087</v>
      </c>
      <c r="H2392" s="123" t="str">
        <f t="shared" si="31"/>
        <v>Central Western Overthrust , ID,Gas Wells - Fraction of Compressors Engines between 50-499 HP</v>
      </c>
      <c r="I2392">
        <v>1</v>
      </c>
    </row>
    <row r="2393" spans="1:9">
      <c r="A2393" t="s">
        <v>633</v>
      </c>
      <c r="B2393" t="s">
        <v>117</v>
      </c>
      <c r="C2393" t="s">
        <v>9088</v>
      </c>
      <c r="D2393">
        <v>0.17999999999999997</v>
      </c>
      <c r="E2393" t="s">
        <v>513</v>
      </c>
      <c r="F2393" t="s">
        <v>1</v>
      </c>
      <c r="G2393" t="s">
        <v>8349</v>
      </c>
      <c r="H2393" s="123" t="str">
        <f t="shared" si="31"/>
        <v>Central Western Overthrust , ID,Lean Burn - Percent of Engines with Control</v>
      </c>
      <c r="I2393">
        <v>0.17999999999999997</v>
      </c>
    </row>
    <row r="2394" spans="1:9">
      <c r="A2394" t="s">
        <v>633</v>
      </c>
      <c r="B2394" t="s">
        <v>117</v>
      </c>
      <c r="C2394" t="s">
        <v>9089</v>
      </c>
      <c r="D2394">
        <v>0.31</v>
      </c>
      <c r="E2394" t="s">
        <v>513</v>
      </c>
      <c r="F2394" t="s">
        <v>0</v>
      </c>
      <c r="G2394" t="s">
        <v>8359</v>
      </c>
      <c r="H2394" s="123" t="str">
        <f t="shared" si="31"/>
        <v>Central Western Overthrust , ID,Rich Burn - Percent of Engines with Control</v>
      </c>
      <c r="I2394">
        <v>0.31</v>
      </c>
    </row>
    <row r="2395" spans="1:9">
      <c r="A2395" t="s">
        <v>633</v>
      </c>
      <c r="B2395" t="s">
        <v>117</v>
      </c>
      <c r="C2395" t="s">
        <v>9090</v>
      </c>
      <c r="D2395">
        <v>0.3</v>
      </c>
      <c r="E2395" t="s">
        <v>513</v>
      </c>
      <c r="F2395" t="s">
        <v>1</v>
      </c>
      <c r="G2395" t="s">
        <v>1</v>
      </c>
      <c r="H2395" s="123" t="str">
        <f t="shared" si="31"/>
        <v>Central Western Overthrust , ID,Lean Burn</v>
      </c>
      <c r="I2395">
        <v>0.3</v>
      </c>
    </row>
    <row r="2396" spans="1:9">
      <c r="A2396" t="s">
        <v>633</v>
      </c>
      <c r="B2396" t="s">
        <v>117</v>
      </c>
      <c r="C2396" t="s">
        <v>9091</v>
      </c>
      <c r="D2396">
        <v>0.70000000000000007</v>
      </c>
      <c r="E2396" t="s">
        <v>513</v>
      </c>
      <c r="F2396" t="s">
        <v>0</v>
      </c>
      <c r="G2396" t="s">
        <v>0</v>
      </c>
      <c r="H2396" s="123" t="str">
        <f t="shared" si="31"/>
        <v>Central Western Overthrust , ID,Rich Burn</v>
      </c>
      <c r="I2396">
        <v>0.70000000000000007</v>
      </c>
    </row>
    <row r="2397" spans="1:9">
      <c r="A2397" t="s">
        <v>633</v>
      </c>
      <c r="B2397" t="s">
        <v>117</v>
      </c>
      <c r="C2397" t="s">
        <v>9092</v>
      </c>
      <c r="D2397">
        <v>8439</v>
      </c>
      <c r="E2397" t="s">
        <v>513</v>
      </c>
      <c r="F2397" t="s">
        <v>656</v>
      </c>
      <c r="G2397" t="s">
        <v>2498</v>
      </c>
      <c r="H2397" s="123" t="str">
        <f t="shared" si="31"/>
        <v>Central Western Overthrust , ID,Hours of Operation (hours/engine)</v>
      </c>
      <c r="I2397">
        <v>8439</v>
      </c>
    </row>
    <row r="2398" spans="1:9">
      <c r="A2398" t="s">
        <v>633</v>
      </c>
      <c r="B2398" t="s">
        <v>117</v>
      </c>
      <c r="C2398" t="s">
        <v>9093</v>
      </c>
      <c r="D2398">
        <v>0.75</v>
      </c>
      <c r="E2398" t="s">
        <v>513</v>
      </c>
      <c r="F2398" t="s">
        <v>1</v>
      </c>
      <c r="G2398" t="s">
        <v>9093</v>
      </c>
      <c r="H2398" s="123" t="str">
        <f t="shared" si="31"/>
        <v>Central Western Overthrust , ID,Gas Wells - Lean Burn Load Factor</v>
      </c>
      <c r="I2398">
        <v>0.75</v>
      </c>
    </row>
    <row r="2399" spans="1:9">
      <c r="A2399" t="s">
        <v>633</v>
      </c>
      <c r="B2399" t="s">
        <v>117</v>
      </c>
      <c r="C2399" t="s">
        <v>9094</v>
      </c>
      <c r="D2399">
        <v>138</v>
      </c>
      <c r="E2399" t="s">
        <v>513</v>
      </c>
      <c r="F2399" t="s">
        <v>1</v>
      </c>
      <c r="G2399" t="s">
        <v>8347</v>
      </c>
      <c r="H2399" s="123" t="str">
        <f t="shared" si="31"/>
        <v>Central Western Overthrust , ID,Lean Burn - Rated Horsepower (hp/engine)</v>
      </c>
      <c r="I2399">
        <v>138</v>
      </c>
    </row>
    <row r="2400" spans="1:9">
      <c r="A2400" t="s">
        <v>633</v>
      </c>
      <c r="B2400" t="s">
        <v>117</v>
      </c>
      <c r="C2400" t="s">
        <v>9095</v>
      </c>
      <c r="D2400">
        <v>133.4</v>
      </c>
      <c r="E2400" t="s">
        <v>513</v>
      </c>
      <c r="F2400" t="s">
        <v>0</v>
      </c>
      <c r="G2400" t="s">
        <v>8357</v>
      </c>
      <c r="H2400" s="123" t="str">
        <f t="shared" si="31"/>
        <v>Central Western Overthrust , ID,Rich Burn - Rated Horsepower (hp/engine)</v>
      </c>
      <c r="I2400">
        <v>133.4</v>
      </c>
    </row>
    <row r="2401" spans="1:9">
      <c r="A2401" t="s">
        <v>633</v>
      </c>
      <c r="B2401" t="s">
        <v>117</v>
      </c>
      <c r="C2401" t="s">
        <v>9096</v>
      </c>
      <c r="D2401">
        <v>0.7599999999999999</v>
      </c>
      <c r="E2401" t="s">
        <v>513</v>
      </c>
      <c r="F2401" t="s">
        <v>0</v>
      </c>
      <c r="G2401" t="s">
        <v>9096</v>
      </c>
      <c r="H2401" s="123" t="str">
        <f t="shared" si="31"/>
        <v>Central Western Overthrust , ID,Gas Wells - Rich-burn Load Factor</v>
      </c>
      <c r="I2401">
        <v>0.7599999999999999</v>
      </c>
    </row>
    <row r="2402" spans="1:9">
      <c r="A2402" t="s">
        <v>633</v>
      </c>
      <c r="B2402" t="s">
        <v>124</v>
      </c>
      <c r="C2402" t="s">
        <v>9083</v>
      </c>
      <c r="D2402">
        <v>0</v>
      </c>
      <c r="E2402" t="s">
        <v>515</v>
      </c>
      <c r="F2402" t="s">
        <v>656</v>
      </c>
      <c r="G2402" t="s">
        <v>9083</v>
      </c>
      <c r="H2402" s="123" t="str">
        <f t="shared" si="31"/>
        <v>Central Western Overthrust , UT,Gas Wells - Fraction of 2-cycle Engines</v>
      </c>
      <c r="I2402">
        <v>0</v>
      </c>
    </row>
    <row r="2403" spans="1:9">
      <c r="A2403" t="s">
        <v>633</v>
      </c>
      <c r="B2403" t="s">
        <v>124</v>
      </c>
      <c r="C2403" t="s">
        <v>9084</v>
      </c>
      <c r="D2403">
        <v>1</v>
      </c>
      <c r="E2403" t="s">
        <v>515</v>
      </c>
      <c r="F2403" t="s">
        <v>656</v>
      </c>
      <c r="G2403" t="s">
        <v>9084</v>
      </c>
      <c r="H2403" s="123" t="str">
        <f t="shared" si="31"/>
        <v>Central Western Overthrust , UT,Gas Wells - Fraction of 4-cycle Engines</v>
      </c>
      <c r="I2403">
        <v>1</v>
      </c>
    </row>
    <row r="2404" spans="1:9">
      <c r="A2404" t="s">
        <v>633</v>
      </c>
      <c r="B2404" t="s">
        <v>124</v>
      </c>
      <c r="C2404" t="s">
        <v>9085</v>
      </c>
      <c r="D2404">
        <v>0</v>
      </c>
      <c r="E2404" t="s">
        <v>515</v>
      </c>
      <c r="F2404" t="s">
        <v>656</v>
      </c>
      <c r="G2404" t="s">
        <v>9085</v>
      </c>
      <c r="H2404" s="123" t="str">
        <f t="shared" si="31"/>
        <v>Central Western Overthrust , UT,Gas Wells - Fraction of Compressors Engines &lt;50 HP</v>
      </c>
      <c r="I2404">
        <v>0</v>
      </c>
    </row>
    <row r="2405" spans="1:9">
      <c r="A2405" t="s">
        <v>633</v>
      </c>
      <c r="B2405" t="s">
        <v>124</v>
      </c>
      <c r="C2405" t="s">
        <v>9086</v>
      </c>
      <c r="D2405">
        <v>0</v>
      </c>
      <c r="E2405" t="s">
        <v>515</v>
      </c>
      <c r="F2405" t="s">
        <v>656</v>
      </c>
      <c r="G2405" t="s">
        <v>9086</v>
      </c>
      <c r="H2405" s="123" t="str">
        <f t="shared" si="31"/>
        <v>Central Western Overthrust , UT,Gas Wells - Fraction of Compressors Engines &gt;500 HP</v>
      </c>
      <c r="I2405">
        <v>0</v>
      </c>
    </row>
    <row r="2406" spans="1:9">
      <c r="A2406" t="s">
        <v>633</v>
      </c>
      <c r="B2406" t="s">
        <v>124</v>
      </c>
      <c r="C2406" t="s">
        <v>9087</v>
      </c>
      <c r="D2406">
        <v>1</v>
      </c>
      <c r="E2406" t="s">
        <v>515</v>
      </c>
      <c r="F2406" t="s">
        <v>656</v>
      </c>
      <c r="G2406" t="s">
        <v>9087</v>
      </c>
      <c r="H2406" s="123" t="str">
        <f t="shared" si="31"/>
        <v>Central Western Overthrust , UT,Gas Wells - Fraction of Compressors Engines between 50-499 HP</v>
      </c>
      <c r="I2406">
        <v>1</v>
      </c>
    </row>
    <row r="2407" spans="1:9">
      <c r="A2407" t="s">
        <v>633</v>
      </c>
      <c r="B2407" t="s">
        <v>124</v>
      </c>
      <c r="C2407" t="s">
        <v>9088</v>
      </c>
      <c r="D2407">
        <v>0.18000000000000002</v>
      </c>
      <c r="E2407" t="s">
        <v>515</v>
      </c>
      <c r="F2407" t="s">
        <v>1</v>
      </c>
      <c r="G2407" t="s">
        <v>8349</v>
      </c>
      <c r="H2407" s="123" t="str">
        <f t="shared" si="31"/>
        <v>Central Western Overthrust , UT,Lean Burn - Percent of Engines with Control</v>
      </c>
      <c r="I2407">
        <v>0.18000000000000002</v>
      </c>
    </row>
    <row r="2408" spans="1:9">
      <c r="A2408" t="s">
        <v>633</v>
      </c>
      <c r="B2408" t="s">
        <v>124</v>
      </c>
      <c r="C2408" t="s">
        <v>9089</v>
      </c>
      <c r="D2408">
        <v>0.31</v>
      </c>
      <c r="E2408" t="s">
        <v>515</v>
      </c>
      <c r="F2408" t="s">
        <v>0</v>
      </c>
      <c r="G2408" t="s">
        <v>8359</v>
      </c>
      <c r="H2408" s="123" t="str">
        <f t="shared" si="31"/>
        <v>Central Western Overthrust , UT,Rich Burn - Percent of Engines with Control</v>
      </c>
      <c r="I2408">
        <v>0.31</v>
      </c>
    </row>
    <row r="2409" spans="1:9">
      <c r="A2409" t="s">
        <v>633</v>
      </c>
      <c r="B2409" t="s">
        <v>124</v>
      </c>
      <c r="C2409" t="s">
        <v>9090</v>
      </c>
      <c r="D2409">
        <v>0.3</v>
      </c>
      <c r="E2409" t="s">
        <v>515</v>
      </c>
      <c r="F2409" t="s">
        <v>1</v>
      </c>
      <c r="G2409" t="s">
        <v>1</v>
      </c>
      <c r="H2409" s="123" t="str">
        <f t="shared" si="31"/>
        <v>Central Western Overthrust , UT,Lean Burn</v>
      </c>
      <c r="I2409">
        <v>0.3</v>
      </c>
    </row>
    <row r="2410" spans="1:9">
      <c r="A2410" t="s">
        <v>633</v>
      </c>
      <c r="B2410" t="s">
        <v>124</v>
      </c>
      <c r="C2410" t="s">
        <v>9091</v>
      </c>
      <c r="D2410">
        <v>0.69999999999999984</v>
      </c>
      <c r="E2410" t="s">
        <v>515</v>
      </c>
      <c r="F2410" t="s">
        <v>0</v>
      </c>
      <c r="G2410" t="s">
        <v>0</v>
      </c>
      <c r="H2410" s="123" t="str">
        <f t="shared" si="31"/>
        <v>Central Western Overthrust , UT,Rich Burn</v>
      </c>
      <c r="I2410">
        <v>0.69999999999999984</v>
      </c>
    </row>
    <row r="2411" spans="1:9">
      <c r="A2411" t="s">
        <v>633</v>
      </c>
      <c r="B2411" t="s">
        <v>124</v>
      </c>
      <c r="C2411" t="s">
        <v>9092</v>
      </c>
      <c r="D2411">
        <v>8439</v>
      </c>
      <c r="E2411" t="s">
        <v>515</v>
      </c>
      <c r="F2411" t="s">
        <v>656</v>
      </c>
      <c r="G2411" t="s">
        <v>2498</v>
      </c>
      <c r="H2411" s="123" t="str">
        <f t="shared" si="31"/>
        <v>Central Western Overthrust , UT,Hours of Operation (hours/engine)</v>
      </c>
      <c r="I2411">
        <v>8439</v>
      </c>
    </row>
    <row r="2412" spans="1:9">
      <c r="A2412" t="s">
        <v>633</v>
      </c>
      <c r="B2412" t="s">
        <v>124</v>
      </c>
      <c r="C2412" t="s">
        <v>9093</v>
      </c>
      <c r="D2412">
        <v>0.75</v>
      </c>
      <c r="E2412" t="s">
        <v>515</v>
      </c>
      <c r="F2412" t="s">
        <v>1</v>
      </c>
      <c r="G2412" t="s">
        <v>9093</v>
      </c>
      <c r="H2412" s="123" t="str">
        <f t="shared" si="31"/>
        <v>Central Western Overthrust , UT,Gas Wells - Lean Burn Load Factor</v>
      </c>
      <c r="I2412">
        <v>0.75</v>
      </c>
    </row>
    <row r="2413" spans="1:9">
      <c r="A2413" t="s">
        <v>633</v>
      </c>
      <c r="B2413" t="s">
        <v>124</v>
      </c>
      <c r="C2413" t="s">
        <v>9094</v>
      </c>
      <c r="D2413">
        <v>138</v>
      </c>
      <c r="E2413" t="s">
        <v>515</v>
      </c>
      <c r="F2413" t="s">
        <v>1</v>
      </c>
      <c r="G2413" t="s">
        <v>8347</v>
      </c>
      <c r="H2413" s="123" t="str">
        <f t="shared" si="31"/>
        <v>Central Western Overthrust , UT,Lean Burn - Rated Horsepower (hp/engine)</v>
      </c>
      <c r="I2413">
        <v>138</v>
      </c>
    </row>
    <row r="2414" spans="1:9">
      <c r="A2414" t="s">
        <v>633</v>
      </c>
      <c r="B2414" t="s">
        <v>124</v>
      </c>
      <c r="C2414" t="s">
        <v>9095</v>
      </c>
      <c r="D2414">
        <v>133.4</v>
      </c>
      <c r="E2414" t="s">
        <v>515</v>
      </c>
      <c r="F2414" t="s">
        <v>0</v>
      </c>
      <c r="G2414" t="s">
        <v>8357</v>
      </c>
      <c r="H2414" s="123" t="str">
        <f t="shared" si="31"/>
        <v>Central Western Overthrust , UT,Rich Burn - Rated Horsepower (hp/engine)</v>
      </c>
      <c r="I2414">
        <v>133.4</v>
      </c>
    </row>
    <row r="2415" spans="1:9">
      <c r="A2415" t="s">
        <v>633</v>
      </c>
      <c r="B2415" t="s">
        <v>124</v>
      </c>
      <c r="C2415" t="s">
        <v>9096</v>
      </c>
      <c r="D2415">
        <v>0.76000000000000012</v>
      </c>
      <c r="E2415" t="s">
        <v>515</v>
      </c>
      <c r="F2415" t="s">
        <v>0</v>
      </c>
      <c r="G2415" t="s">
        <v>9096</v>
      </c>
      <c r="H2415" s="123" t="str">
        <f t="shared" si="31"/>
        <v>Central Western Overthrust , UT,Gas Wells - Rich-burn Load Factor</v>
      </c>
      <c r="I2415">
        <v>0.76000000000000012</v>
      </c>
    </row>
    <row r="2416" spans="1:9">
      <c r="A2416" t="s">
        <v>633</v>
      </c>
      <c r="B2416" t="s">
        <v>126</v>
      </c>
      <c r="C2416" t="s">
        <v>9083</v>
      </c>
      <c r="D2416">
        <v>0</v>
      </c>
      <c r="E2416" t="s">
        <v>2584</v>
      </c>
      <c r="F2416" t="s">
        <v>656</v>
      </c>
      <c r="G2416" t="s">
        <v>9083</v>
      </c>
      <c r="H2416" s="123" t="str">
        <f t="shared" ref="H2416:H2479" si="32">E2416&amp;","&amp;G2416</f>
        <v>Central Western Overthrust , WY,Gas Wells - Fraction of 2-cycle Engines</v>
      </c>
      <c r="I2416">
        <v>0</v>
      </c>
    </row>
    <row r="2417" spans="1:9">
      <c r="A2417" t="s">
        <v>633</v>
      </c>
      <c r="B2417" t="s">
        <v>126</v>
      </c>
      <c r="C2417" t="s">
        <v>9084</v>
      </c>
      <c r="D2417">
        <v>1</v>
      </c>
      <c r="E2417" t="s">
        <v>2584</v>
      </c>
      <c r="F2417" t="s">
        <v>656</v>
      </c>
      <c r="G2417" t="s">
        <v>9084</v>
      </c>
      <c r="H2417" s="123" t="str">
        <f t="shared" si="32"/>
        <v>Central Western Overthrust , WY,Gas Wells - Fraction of 4-cycle Engines</v>
      </c>
      <c r="I2417">
        <v>1</v>
      </c>
    </row>
    <row r="2418" spans="1:9">
      <c r="A2418" t="s">
        <v>633</v>
      </c>
      <c r="B2418" t="s">
        <v>126</v>
      </c>
      <c r="C2418" t="s">
        <v>9085</v>
      </c>
      <c r="D2418">
        <v>0</v>
      </c>
      <c r="E2418" t="s">
        <v>2584</v>
      </c>
      <c r="F2418" t="s">
        <v>656</v>
      </c>
      <c r="G2418" t="s">
        <v>9085</v>
      </c>
      <c r="H2418" s="123" t="str">
        <f t="shared" si="32"/>
        <v>Central Western Overthrust , WY,Gas Wells - Fraction of Compressors Engines &lt;50 HP</v>
      </c>
      <c r="I2418">
        <v>0</v>
      </c>
    </row>
    <row r="2419" spans="1:9">
      <c r="A2419" t="s">
        <v>633</v>
      </c>
      <c r="B2419" t="s">
        <v>126</v>
      </c>
      <c r="C2419" t="s">
        <v>9086</v>
      </c>
      <c r="D2419">
        <v>0</v>
      </c>
      <c r="E2419" t="s">
        <v>2584</v>
      </c>
      <c r="F2419" t="s">
        <v>656</v>
      </c>
      <c r="G2419" t="s">
        <v>9086</v>
      </c>
      <c r="H2419" s="123" t="str">
        <f t="shared" si="32"/>
        <v>Central Western Overthrust , WY,Gas Wells - Fraction of Compressors Engines &gt;500 HP</v>
      </c>
      <c r="I2419">
        <v>0</v>
      </c>
    </row>
    <row r="2420" spans="1:9">
      <c r="A2420" t="s">
        <v>633</v>
      </c>
      <c r="B2420" t="s">
        <v>126</v>
      </c>
      <c r="C2420" t="s">
        <v>9087</v>
      </c>
      <c r="D2420">
        <v>1</v>
      </c>
      <c r="E2420" t="s">
        <v>2584</v>
      </c>
      <c r="F2420" t="s">
        <v>656</v>
      </c>
      <c r="G2420" t="s">
        <v>9087</v>
      </c>
      <c r="H2420" s="123" t="str">
        <f t="shared" si="32"/>
        <v>Central Western Overthrust , WY,Gas Wells - Fraction of Compressors Engines between 50-499 HP</v>
      </c>
      <c r="I2420">
        <v>1</v>
      </c>
    </row>
    <row r="2421" spans="1:9">
      <c r="A2421" t="s">
        <v>633</v>
      </c>
      <c r="B2421" t="s">
        <v>126</v>
      </c>
      <c r="C2421" t="s">
        <v>9088</v>
      </c>
      <c r="D2421">
        <v>0.18</v>
      </c>
      <c r="E2421" t="s">
        <v>2584</v>
      </c>
      <c r="F2421" t="s">
        <v>1</v>
      </c>
      <c r="G2421" t="s">
        <v>8349</v>
      </c>
      <c r="H2421" s="123" t="str">
        <f t="shared" si="32"/>
        <v>Central Western Overthrust , WY,Lean Burn - Percent of Engines with Control</v>
      </c>
      <c r="I2421">
        <v>0.18</v>
      </c>
    </row>
    <row r="2422" spans="1:9">
      <c r="A2422" t="s">
        <v>633</v>
      </c>
      <c r="B2422" t="s">
        <v>126</v>
      </c>
      <c r="C2422" t="s">
        <v>9089</v>
      </c>
      <c r="D2422">
        <v>0.31</v>
      </c>
      <c r="E2422" t="s">
        <v>2584</v>
      </c>
      <c r="F2422" t="s">
        <v>0</v>
      </c>
      <c r="G2422" t="s">
        <v>8359</v>
      </c>
      <c r="H2422" s="123" t="str">
        <f t="shared" si="32"/>
        <v>Central Western Overthrust , WY,Rich Burn - Percent of Engines with Control</v>
      </c>
      <c r="I2422">
        <v>0.31</v>
      </c>
    </row>
    <row r="2423" spans="1:9">
      <c r="A2423" t="s">
        <v>633</v>
      </c>
      <c r="B2423" t="s">
        <v>126</v>
      </c>
      <c r="C2423" t="s">
        <v>9090</v>
      </c>
      <c r="D2423">
        <v>0.3</v>
      </c>
      <c r="E2423" t="s">
        <v>2584</v>
      </c>
      <c r="F2423" t="s">
        <v>1</v>
      </c>
      <c r="G2423" t="s">
        <v>1</v>
      </c>
      <c r="H2423" s="123" t="str">
        <f t="shared" si="32"/>
        <v>Central Western Overthrust , WY,Lean Burn</v>
      </c>
      <c r="I2423">
        <v>0.3</v>
      </c>
    </row>
    <row r="2424" spans="1:9">
      <c r="A2424" t="s">
        <v>633</v>
      </c>
      <c r="B2424" t="s">
        <v>126</v>
      </c>
      <c r="C2424" t="s">
        <v>9091</v>
      </c>
      <c r="D2424">
        <v>0.7</v>
      </c>
      <c r="E2424" t="s">
        <v>2584</v>
      </c>
      <c r="F2424" t="s">
        <v>0</v>
      </c>
      <c r="G2424" t="s">
        <v>0</v>
      </c>
      <c r="H2424" s="123" t="str">
        <f t="shared" si="32"/>
        <v>Central Western Overthrust , WY,Rich Burn</v>
      </c>
      <c r="I2424">
        <v>0.7</v>
      </c>
    </row>
    <row r="2425" spans="1:9">
      <c r="A2425" t="s">
        <v>633</v>
      </c>
      <c r="B2425" t="s">
        <v>126</v>
      </c>
      <c r="C2425" t="s">
        <v>9092</v>
      </c>
      <c r="D2425">
        <v>8439</v>
      </c>
      <c r="E2425" t="s">
        <v>2584</v>
      </c>
      <c r="F2425" t="s">
        <v>656</v>
      </c>
      <c r="G2425" t="s">
        <v>2498</v>
      </c>
      <c r="H2425" s="123" t="str">
        <f t="shared" si="32"/>
        <v>Central Western Overthrust , WY,Hours of Operation (hours/engine)</v>
      </c>
      <c r="I2425">
        <v>8439</v>
      </c>
    </row>
    <row r="2426" spans="1:9">
      <c r="A2426" t="s">
        <v>633</v>
      </c>
      <c r="B2426" t="s">
        <v>126</v>
      </c>
      <c r="C2426" t="s">
        <v>9093</v>
      </c>
      <c r="D2426">
        <v>0.75</v>
      </c>
      <c r="E2426" t="s">
        <v>2584</v>
      </c>
      <c r="F2426" t="s">
        <v>1</v>
      </c>
      <c r="G2426" t="s">
        <v>9093</v>
      </c>
      <c r="H2426" s="123" t="str">
        <f t="shared" si="32"/>
        <v>Central Western Overthrust , WY,Gas Wells - Lean Burn Load Factor</v>
      </c>
      <c r="I2426">
        <v>0.75</v>
      </c>
    </row>
    <row r="2427" spans="1:9">
      <c r="A2427" t="s">
        <v>633</v>
      </c>
      <c r="B2427" t="s">
        <v>126</v>
      </c>
      <c r="C2427" t="s">
        <v>9094</v>
      </c>
      <c r="D2427">
        <v>138</v>
      </c>
      <c r="E2427" t="s">
        <v>2584</v>
      </c>
      <c r="F2427" t="s">
        <v>1</v>
      </c>
      <c r="G2427" t="s">
        <v>8347</v>
      </c>
      <c r="H2427" s="123" t="str">
        <f t="shared" si="32"/>
        <v>Central Western Overthrust , WY,Lean Burn - Rated Horsepower (hp/engine)</v>
      </c>
      <c r="I2427">
        <v>138</v>
      </c>
    </row>
    <row r="2428" spans="1:9">
      <c r="A2428" t="s">
        <v>633</v>
      </c>
      <c r="B2428" t="s">
        <v>126</v>
      </c>
      <c r="C2428" t="s">
        <v>9095</v>
      </c>
      <c r="D2428">
        <v>133.4</v>
      </c>
      <c r="E2428" t="s">
        <v>2584</v>
      </c>
      <c r="F2428" t="s">
        <v>0</v>
      </c>
      <c r="G2428" t="s">
        <v>8357</v>
      </c>
      <c r="H2428" s="123" t="str">
        <f t="shared" si="32"/>
        <v>Central Western Overthrust , WY,Rich Burn - Rated Horsepower (hp/engine)</v>
      </c>
      <c r="I2428">
        <v>133.4</v>
      </c>
    </row>
    <row r="2429" spans="1:9">
      <c r="A2429" t="s">
        <v>633</v>
      </c>
      <c r="B2429" t="s">
        <v>126</v>
      </c>
      <c r="C2429" t="s">
        <v>9096</v>
      </c>
      <c r="D2429">
        <v>0.76</v>
      </c>
      <c r="E2429" t="s">
        <v>2584</v>
      </c>
      <c r="F2429" t="s">
        <v>0</v>
      </c>
      <c r="G2429" t="s">
        <v>9096</v>
      </c>
      <c r="H2429" s="123" t="str">
        <f t="shared" si="32"/>
        <v>Central Western Overthrust , WY,Gas Wells - Rich-burn Load Factor</v>
      </c>
      <c r="I2429">
        <v>0.76</v>
      </c>
    </row>
    <row r="2430" spans="1:9">
      <c r="A2430" t="s">
        <v>188</v>
      </c>
      <c r="B2430" t="s">
        <v>123</v>
      </c>
      <c r="C2430" t="s">
        <v>9083</v>
      </c>
      <c r="D2430">
        <v>0</v>
      </c>
      <c r="E2430" t="s">
        <v>516</v>
      </c>
      <c r="F2430" t="s">
        <v>656</v>
      </c>
      <c r="G2430" t="s">
        <v>9083</v>
      </c>
      <c r="H2430" s="123" t="str">
        <f t="shared" si="32"/>
        <v>Chadron Arch , SD,Gas Wells - Fraction of 2-cycle Engines</v>
      </c>
      <c r="I2430">
        <v>0</v>
      </c>
    </row>
    <row r="2431" spans="1:9">
      <c r="A2431" t="s">
        <v>188</v>
      </c>
      <c r="B2431" t="s">
        <v>123</v>
      </c>
      <c r="C2431" t="s">
        <v>9084</v>
      </c>
      <c r="D2431">
        <v>1</v>
      </c>
      <c r="E2431" t="s">
        <v>516</v>
      </c>
      <c r="F2431" t="s">
        <v>656</v>
      </c>
      <c r="G2431" t="s">
        <v>9084</v>
      </c>
      <c r="H2431" s="123" t="str">
        <f t="shared" si="32"/>
        <v>Chadron Arch , SD,Gas Wells - Fraction of 4-cycle Engines</v>
      </c>
      <c r="I2431">
        <v>1</v>
      </c>
    </row>
    <row r="2432" spans="1:9">
      <c r="A2432" t="s">
        <v>188</v>
      </c>
      <c r="B2432" t="s">
        <v>123</v>
      </c>
      <c r="C2432" t="s">
        <v>9085</v>
      </c>
      <c r="D2432">
        <v>0</v>
      </c>
      <c r="E2432" t="s">
        <v>516</v>
      </c>
      <c r="F2432" t="s">
        <v>656</v>
      </c>
      <c r="G2432" t="s">
        <v>9085</v>
      </c>
      <c r="H2432" s="123" t="str">
        <f t="shared" si="32"/>
        <v>Chadron Arch , SD,Gas Wells - Fraction of Compressors Engines &lt;50 HP</v>
      </c>
      <c r="I2432">
        <v>0</v>
      </c>
    </row>
    <row r="2433" spans="1:9">
      <c r="A2433" t="s">
        <v>188</v>
      </c>
      <c r="B2433" t="s">
        <v>123</v>
      </c>
      <c r="C2433" t="s">
        <v>9086</v>
      </c>
      <c r="D2433">
        <v>0</v>
      </c>
      <c r="E2433" t="s">
        <v>516</v>
      </c>
      <c r="F2433" t="s">
        <v>656</v>
      </c>
      <c r="G2433" t="s">
        <v>9086</v>
      </c>
      <c r="H2433" s="123" t="str">
        <f t="shared" si="32"/>
        <v>Chadron Arch , SD,Gas Wells - Fraction of Compressors Engines &gt;500 HP</v>
      </c>
      <c r="I2433">
        <v>0</v>
      </c>
    </row>
    <row r="2434" spans="1:9">
      <c r="A2434" t="s">
        <v>188</v>
      </c>
      <c r="B2434" t="s">
        <v>123</v>
      </c>
      <c r="C2434" t="s">
        <v>9087</v>
      </c>
      <c r="D2434">
        <v>1</v>
      </c>
      <c r="E2434" t="s">
        <v>516</v>
      </c>
      <c r="F2434" t="s">
        <v>656</v>
      </c>
      <c r="G2434" t="s">
        <v>9087</v>
      </c>
      <c r="H2434" s="123" t="str">
        <f t="shared" si="32"/>
        <v>Chadron Arch , SD,Gas Wells - Fraction of Compressors Engines between 50-499 HP</v>
      </c>
      <c r="I2434">
        <v>1</v>
      </c>
    </row>
    <row r="2435" spans="1:9">
      <c r="A2435" t="s">
        <v>188</v>
      </c>
      <c r="B2435" t="s">
        <v>123</v>
      </c>
      <c r="C2435" t="s">
        <v>9088</v>
      </c>
      <c r="D2435">
        <v>0</v>
      </c>
      <c r="E2435" t="s">
        <v>516</v>
      </c>
      <c r="F2435" t="s">
        <v>1</v>
      </c>
      <c r="G2435" t="s">
        <v>8349</v>
      </c>
      <c r="H2435" s="123" t="str">
        <f t="shared" si="32"/>
        <v>Chadron Arch , SD,Lean Burn - Percent of Engines with Control</v>
      </c>
      <c r="I2435">
        <v>0</v>
      </c>
    </row>
    <row r="2436" spans="1:9">
      <c r="A2436" t="s">
        <v>188</v>
      </c>
      <c r="B2436" t="s">
        <v>123</v>
      </c>
      <c r="C2436" t="s">
        <v>9089</v>
      </c>
      <c r="D2436">
        <v>0</v>
      </c>
      <c r="E2436" t="s">
        <v>516</v>
      </c>
      <c r="F2436" t="s">
        <v>0</v>
      </c>
      <c r="G2436" t="s">
        <v>8359</v>
      </c>
      <c r="H2436" s="123" t="str">
        <f t="shared" si="32"/>
        <v>Chadron Arch , SD,Rich Burn - Percent of Engines with Control</v>
      </c>
      <c r="I2436">
        <v>0</v>
      </c>
    </row>
    <row r="2437" spans="1:9">
      <c r="A2437" t="s">
        <v>188</v>
      </c>
      <c r="B2437" t="s">
        <v>123</v>
      </c>
      <c r="C2437" t="s">
        <v>9090</v>
      </c>
      <c r="D2437">
        <v>0.23</v>
      </c>
      <c r="E2437" t="s">
        <v>516</v>
      </c>
      <c r="F2437" t="s">
        <v>1</v>
      </c>
      <c r="G2437" t="s">
        <v>1</v>
      </c>
      <c r="H2437" s="123" t="str">
        <f t="shared" si="32"/>
        <v>Chadron Arch , SD,Lean Burn</v>
      </c>
      <c r="I2437">
        <v>0.23</v>
      </c>
    </row>
    <row r="2438" spans="1:9">
      <c r="A2438" t="s">
        <v>188</v>
      </c>
      <c r="B2438" t="s">
        <v>123</v>
      </c>
      <c r="C2438" t="s">
        <v>9091</v>
      </c>
      <c r="D2438">
        <v>0.77</v>
      </c>
      <c r="E2438" t="s">
        <v>516</v>
      </c>
      <c r="F2438" t="s">
        <v>0</v>
      </c>
      <c r="G2438" t="s">
        <v>0</v>
      </c>
      <c r="H2438" s="123" t="str">
        <f t="shared" si="32"/>
        <v>Chadron Arch , SD,Rich Burn</v>
      </c>
      <c r="I2438">
        <v>0.77</v>
      </c>
    </row>
    <row r="2439" spans="1:9">
      <c r="A2439" t="s">
        <v>188</v>
      </c>
      <c r="B2439" t="s">
        <v>123</v>
      </c>
      <c r="C2439" t="s">
        <v>9092</v>
      </c>
      <c r="D2439">
        <v>8532</v>
      </c>
      <c r="E2439" t="s">
        <v>516</v>
      </c>
      <c r="F2439" t="s">
        <v>656</v>
      </c>
      <c r="G2439" t="s">
        <v>2498</v>
      </c>
      <c r="H2439" s="123" t="str">
        <f t="shared" si="32"/>
        <v>Chadron Arch , SD,Hours of Operation (hours/engine)</v>
      </c>
      <c r="I2439">
        <v>8532</v>
      </c>
    </row>
    <row r="2440" spans="1:9">
      <c r="A2440" t="s">
        <v>188</v>
      </c>
      <c r="B2440" t="s">
        <v>123</v>
      </c>
      <c r="C2440" t="s">
        <v>9093</v>
      </c>
      <c r="D2440">
        <v>0.75</v>
      </c>
      <c r="E2440" t="s">
        <v>516</v>
      </c>
      <c r="F2440" t="s">
        <v>1</v>
      </c>
      <c r="G2440" t="s">
        <v>9093</v>
      </c>
      <c r="H2440" s="123" t="str">
        <f t="shared" si="32"/>
        <v>Chadron Arch , SD,Gas Wells - Lean Burn Load Factor</v>
      </c>
      <c r="I2440">
        <v>0.75</v>
      </c>
    </row>
    <row r="2441" spans="1:9">
      <c r="A2441" t="s">
        <v>188</v>
      </c>
      <c r="B2441" t="s">
        <v>123</v>
      </c>
      <c r="C2441" t="s">
        <v>9094</v>
      </c>
      <c r="D2441">
        <v>68</v>
      </c>
      <c r="E2441" t="s">
        <v>516</v>
      </c>
      <c r="F2441" t="s">
        <v>1</v>
      </c>
      <c r="G2441" t="s">
        <v>8347</v>
      </c>
      <c r="H2441" s="123" t="str">
        <f t="shared" si="32"/>
        <v>Chadron Arch , SD,Lean Burn - Rated Horsepower (hp/engine)</v>
      </c>
      <c r="I2441">
        <v>68</v>
      </c>
    </row>
    <row r="2442" spans="1:9">
      <c r="A2442" t="s">
        <v>188</v>
      </c>
      <c r="B2442" t="s">
        <v>123</v>
      </c>
      <c r="C2442" t="s">
        <v>9095</v>
      </c>
      <c r="D2442">
        <v>119.5</v>
      </c>
      <c r="E2442" t="s">
        <v>516</v>
      </c>
      <c r="F2442" t="s">
        <v>0</v>
      </c>
      <c r="G2442" t="s">
        <v>8357</v>
      </c>
      <c r="H2442" s="123" t="str">
        <f t="shared" si="32"/>
        <v>Chadron Arch , SD,Rich Burn - Rated Horsepower (hp/engine)</v>
      </c>
      <c r="I2442">
        <v>119.5</v>
      </c>
    </row>
    <row r="2443" spans="1:9">
      <c r="A2443" t="s">
        <v>188</v>
      </c>
      <c r="B2443" t="s">
        <v>123</v>
      </c>
      <c r="C2443" t="s">
        <v>9096</v>
      </c>
      <c r="D2443">
        <v>0.68</v>
      </c>
      <c r="E2443" t="s">
        <v>516</v>
      </c>
      <c r="F2443" t="s">
        <v>0</v>
      </c>
      <c r="G2443" t="s">
        <v>9096</v>
      </c>
      <c r="H2443" s="123" t="str">
        <f t="shared" si="32"/>
        <v>Chadron Arch , SD,Gas Wells - Rich-burn Load Factor</v>
      </c>
      <c r="I2443">
        <v>0.68</v>
      </c>
    </row>
    <row r="2444" spans="1:9">
      <c r="A2444" t="s">
        <v>648</v>
      </c>
      <c r="B2444" t="s">
        <v>477</v>
      </c>
      <c r="C2444" t="s">
        <v>9083</v>
      </c>
      <c r="D2444">
        <v>0</v>
      </c>
      <c r="E2444" t="s">
        <v>2959</v>
      </c>
      <c r="F2444" t="s">
        <v>656</v>
      </c>
      <c r="G2444" t="s">
        <v>9083</v>
      </c>
      <c r="H2444" s="123" t="str">
        <f t="shared" si="32"/>
        <v>Cherokee Platform , OK,Gas Wells - Fraction of 2-cycle Engines</v>
      </c>
      <c r="I2444">
        <v>0</v>
      </c>
    </row>
    <row r="2445" spans="1:9">
      <c r="A2445" t="s">
        <v>648</v>
      </c>
      <c r="B2445" t="s">
        <v>477</v>
      </c>
      <c r="C2445" t="s">
        <v>9084</v>
      </c>
      <c r="D2445">
        <v>1</v>
      </c>
      <c r="E2445" t="s">
        <v>2959</v>
      </c>
      <c r="F2445" t="s">
        <v>656</v>
      </c>
      <c r="G2445" t="s">
        <v>9084</v>
      </c>
      <c r="H2445" s="123" t="str">
        <f t="shared" si="32"/>
        <v>Cherokee Platform , OK,Gas Wells - Fraction of 4-cycle Engines</v>
      </c>
      <c r="I2445">
        <v>1</v>
      </c>
    </row>
    <row r="2446" spans="1:9">
      <c r="A2446" t="s">
        <v>648</v>
      </c>
      <c r="B2446" t="s">
        <v>477</v>
      </c>
      <c r="C2446" t="s">
        <v>9085</v>
      </c>
      <c r="D2446">
        <v>0</v>
      </c>
      <c r="E2446" t="s">
        <v>2959</v>
      </c>
      <c r="F2446" t="s">
        <v>656</v>
      </c>
      <c r="G2446" t="s">
        <v>9085</v>
      </c>
      <c r="H2446" s="123" t="str">
        <f t="shared" si="32"/>
        <v>Cherokee Platform , OK,Gas Wells - Fraction of Compressors Engines &lt;50 HP</v>
      </c>
      <c r="I2446">
        <v>0</v>
      </c>
    </row>
    <row r="2447" spans="1:9">
      <c r="A2447" t="s">
        <v>648</v>
      </c>
      <c r="B2447" t="s">
        <v>477</v>
      </c>
      <c r="C2447" t="s">
        <v>9086</v>
      </c>
      <c r="D2447">
        <v>0</v>
      </c>
      <c r="E2447" t="s">
        <v>2959</v>
      </c>
      <c r="F2447" t="s">
        <v>656</v>
      </c>
      <c r="G2447" t="s">
        <v>9086</v>
      </c>
      <c r="H2447" s="123" t="str">
        <f t="shared" si="32"/>
        <v>Cherokee Platform , OK,Gas Wells - Fraction of Compressors Engines &gt;500 HP</v>
      </c>
      <c r="I2447">
        <v>0</v>
      </c>
    </row>
    <row r="2448" spans="1:9">
      <c r="A2448" t="s">
        <v>648</v>
      </c>
      <c r="B2448" t="s">
        <v>477</v>
      </c>
      <c r="C2448" t="s">
        <v>9087</v>
      </c>
      <c r="D2448">
        <v>1</v>
      </c>
      <c r="E2448" t="s">
        <v>2959</v>
      </c>
      <c r="F2448" t="s">
        <v>656</v>
      </c>
      <c r="G2448" t="s">
        <v>9087</v>
      </c>
      <c r="H2448" s="123" t="str">
        <f t="shared" si="32"/>
        <v>Cherokee Platform , OK,Gas Wells - Fraction of Compressors Engines between 50-499 HP</v>
      </c>
      <c r="I2448">
        <v>1</v>
      </c>
    </row>
    <row r="2449" spans="1:9">
      <c r="A2449" t="s">
        <v>648</v>
      </c>
      <c r="B2449" t="s">
        <v>477</v>
      </c>
      <c r="C2449" t="s">
        <v>9088</v>
      </c>
      <c r="D2449">
        <v>0.18</v>
      </c>
      <c r="E2449" t="s">
        <v>2959</v>
      </c>
      <c r="F2449" t="s">
        <v>1</v>
      </c>
      <c r="G2449" t="s">
        <v>8349</v>
      </c>
      <c r="H2449" s="123" t="str">
        <f t="shared" si="32"/>
        <v>Cherokee Platform , OK,Lean Burn - Percent of Engines with Control</v>
      </c>
      <c r="I2449">
        <v>0.18</v>
      </c>
    </row>
    <row r="2450" spans="1:9">
      <c r="A2450" t="s">
        <v>648</v>
      </c>
      <c r="B2450" t="s">
        <v>477</v>
      </c>
      <c r="C2450" t="s">
        <v>9089</v>
      </c>
      <c r="D2450">
        <v>0.31</v>
      </c>
      <c r="E2450" t="s">
        <v>2959</v>
      </c>
      <c r="F2450" t="s">
        <v>0</v>
      </c>
      <c r="G2450" t="s">
        <v>8359</v>
      </c>
      <c r="H2450" s="123" t="str">
        <f t="shared" si="32"/>
        <v>Cherokee Platform , OK,Rich Burn - Percent of Engines with Control</v>
      </c>
      <c r="I2450">
        <v>0.31</v>
      </c>
    </row>
    <row r="2451" spans="1:9">
      <c r="A2451" t="s">
        <v>648</v>
      </c>
      <c r="B2451" t="s">
        <v>477</v>
      </c>
      <c r="C2451" t="s">
        <v>9090</v>
      </c>
      <c r="D2451">
        <v>0.3</v>
      </c>
      <c r="E2451" t="s">
        <v>2959</v>
      </c>
      <c r="F2451" t="s">
        <v>1</v>
      </c>
      <c r="G2451" t="s">
        <v>1</v>
      </c>
      <c r="H2451" s="123" t="str">
        <f t="shared" si="32"/>
        <v>Cherokee Platform , OK,Lean Burn</v>
      </c>
      <c r="I2451">
        <v>0.3</v>
      </c>
    </row>
    <row r="2452" spans="1:9">
      <c r="A2452" t="s">
        <v>648</v>
      </c>
      <c r="B2452" t="s">
        <v>477</v>
      </c>
      <c r="C2452" t="s">
        <v>9091</v>
      </c>
      <c r="D2452">
        <v>0.7</v>
      </c>
      <c r="E2452" t="s">
        <v>2959</v>
      </c>
      <c r="F2452" t="s">
        <v>0</v>
      </c>
      <c r="G2452" t="s">
        <v>0</v>
      </c>
      <c r="H2452" s="123" t="str">
        <f t="shared" si="32"/>
        <v>Cherokee Platform , OK,Rich Burn</v>
      </c>
      <c r="I2452">
        <v>0.7</v>
      </c>
    </row>
    <row r="2453" spans="1:9">
      <c r="A2453" t="s">
        <v>648</v>
      </c>
      <c r="B2453" t="s">
        <v>477</v>
      </c>
      <c r="C2453" t="s">
        <v>9092</v>
      </c>
      <c r="D2453">
        <v>8439</v>
      </c>
      <c r="E2453" t="s">
        <v>2959</v>
      </c>
      <c r="F2453" t="s">
        <v>656</v>
      </c>
      <c r="G2453" t="s">
        <v>2498</v>
      </c>
      <c r="H2453" s="123" t="str">
        <f t="shared" si="32"/>
        <v>Cherokee Platform , OK,Hours of Operation (hours/engine)</v>
      </c>
      <c r="I2453">
        <v>8439</v>
      </c>
    </row>
    <row r="2454" spans="1:9">
      <c r="A2454" t="s">
        <v>648</v>
      </c>
      <c r="B2454" t="s">
        <v>477</v>
      </c>
      <c r="C2454" t="s">
        <v>9093</v>
      </c>
      <c r="D2454">
        <v>0.75</v>
      </c>
      <c r="E2454" t="s">
        <v>2959</v>
      </c>
      <c r="F2454" t="s">
        <v>1</v>
      </c>
      <c r="G2454" t="s">
        <v>9093</v>
      </c>
      <c r="H2454" s="123" t="str">
        <f t="shared" si="32"/>
        <v>Cherokee Platform , OK,Gas Wells - Lean Burn Load Factor</v>
      </c>
      <c r="I2454">
        <v>0.75</v>
      </c>
    </row>
    <row r="2455" spans="1:9">
      <c r="A2455" t="s">
        <v>648</v>
      </c>
      <c r="B2455" t="s">
        <v>477</v>
      </c>
      <c r="C2455" t="s">
        <v>9094</v>
      </c>
      <c r="D2455">
        <v>138</v>
      </c>
      <c r="E2455" t="s">
        <v>2959</v>
      </c>
      <c r="F2455" t="s">
        <v>1</v>
      </c>
      <c r="G2455" t="s">
        <v>8347</v>
      </c>
      <c r="H2455" s="123" t="str">
        <f t="shared" si="32"/>
        <v>Cherokee Platform , OK,Lean Burn - Rated Horsepower (hp/engine)</v>
      </c>
      <c r="I2455">
        <v>138</v>
      </c>
    </row>
    <row r="2456" spans="1:9">
      <c r="A2456" t="s">
        <v>648</v>
      </c>
      <c r="B2456" t="s">
        <v>477</v>
      </c>
      <c r="C2456" t="s">
        <v>9095</v>
      </c>
      <c r="D2456">
        <v>133.4</v>
      </c>
      <c r="E2456" t="s">
        <v>2959</v>
      </c>
      <c r="F2456" t="s">
        <v>0</v>
      </c>
      <c r="G2456" t="s">
        <v>8357</v>
      </c>
      <c r="H2456" s="123" t="str">
        <f t="shared" si="32"/>
        <v>Cherokee Platform , OK,Rich Burn - Rated Horsepower (hp/engine)</v>
      </c>
      <c r="I2456">
        <v>133.4</v>
      </c>
    </row>
    <row r="2457" spans="1:9">
      <c r="A2457" t="s">
        <v>648</v>
      </c>
      <c r="B2457" t="s">
        <v>477</v>
      </c>
      <c r="C2457" t="s">
        <v>9096</v>
      </c>
      <c r="D2457">
        <v>0.76</v>
      </c>
      <c r="E2457" t="s">
        <v>2959</v>
      </c>
      <c r="F2457" t="s">
        <v>0</v>
      </c>
      <c r="G2457" t="s">
        <v>9096</v>
      </c>
      <c r="H2457" s="123" t="str">
        <f t="shared" si="32"/>
        <v>Cherokee Platform , OK,Gas Wells - Rich-burn Load Factor</v>
      </c>
      <c r="I2457">
        <v>0.76</v>
      </c>
    </row>
    <row r="2458" spans="1:9">
      <c r="A2458" t="s">
        <v>142</v>
      </c>
      <c r="B2458" t="s">
        <v>116</v>
      </c>
      <c r="C2458" t="s">
        <v>9083</v>
      </c>
      <c r="D2458">
        <v>0</v>
      </c>
      <c r="E2458" t="s">
        <v>517</v>
      </c>
      <c r="F2458" t="s">
        <v>656</v>
      </c>
      <c r="G2458" t="s">
        <v>9083</v>
      </c>
      <c r="H2458" s="123" t="str">
        <f t="shared" si="32"/>
        <v>Coastal Basins , CA,Gas Wells - Fraction of 2-cycle Engines</v>
      </c>
      <c r="I2458">
        <v>0</v>
      </c>
    </row>
    <row r="2459" spans="1:9">
      <c r="A2459" t="s">
        <v>142</v>
      </c>
      <c r="B2459" t="s">
        <v>116</v>
      </c>
      <c r="C2459" t="s">
        <v>9084</v>
      </c>
      <c r="D2459">
        <v>1</v>
      </c>
      <c r="E2459" t="s">
        <v>517</v>
      </c>
      <c r="F2459" t="s">
        <v>656</v>
      </c>
      <c r="G2459" t="s">
        <v>9084</v>
      </c>
      <c r="H2459" s="123" t="str">
        <f t="shared" si="32"/>
        <v>Coastal Basins , CA,Gas Wells - Fraction of 4-cycle Engines</v>
      </c>
      <c r="I2459">
        <v>1</v>
      </c>
    </row>
    <row r="2460" spans="1:9">
      <c r="A2460" t="s">
        <v>142</v>
      </c>
      <c r="B2460" t="s">
        <v>116</v>
      </c>
      <c r="C2460" t="s">
        <v>9085</v>
      </c>
      <c r="D2460">
        <v>0</v>
      </c>
      <c r="E2460" t="s">
        <v>517</v>
      </c>
      <c r="F2460" t="s">
        <v>656</v>
      </c>
      <c r="G2460" t="s">
        <v>9085</v>
      </c>
      <c r="H2460" s="123" t="str">
        <f t="shared" si="32"/>
        <v>Coastal Basins , CA,Gas Wells - Fraction of Compressors Engines &lt;50 HP</v>
      </c>
      <c r="I2460">
        <v>0</v>
      </c>
    </row>
    <row r="2461" spans="1:9">
      <c r="A2461" t="s">
        <v>142</v>
      </c>
      <c r="B2461" t="s">
        <v>116</v>
      </c>
      <c r="C2461" t="s">
        <v>9086</v>
      </c>
      <c r="D2461">
        <v>0</v>
      </c>
      <c r="E2461" t="s">
        <v>517</v>
      </c>
      <c r="F2461" t="s">
        <v>656</v>
      </c>
      <c r="G2461" t="s">
        <v>9086</v>
      </c>
      <c r="H2461" s="123" t="str">
        <f t="shared" si="32"/>
        <v>Coastal Basins , CA,Gas Wells - Fraction of Compressors Engines &gt;500 HP</v>
      </c>
      <c r="I2461">
        <v>0</v>
      </c>
    </row>
    <row r="2462" spans="1:9">
      <c r="A2462" t="s">
        <v>142</v>
      </c>
      <c r="B2462" t="s">
        <v>116</v>
      </c>
      <c r="C2462" t="s">
        <v>9087</v>
      </c>
      <c r="D2462">
        <v>1</v>
      </c>
      <c r="E2462" t="s">
        <v>517</v>
      </c>
      <c r="F2462" t="s">
        <v>656</v>
      </c>
      <c r="G2462" t="s">
        <v>9087</v>
      </c>
      <c r="H2462" s="123" t="str">
        <f t="shared" si="32"/>
        <v>Coastal Basins , CA,Gas Wells - Fraction of Compressors Engines between 50-499 HP</v>
      </c>
      <c r="I2462">
        <v>1</v>
      </c>
    </row>
    <row r="2463" spans="1:9">
      <c r="A2463" t="s">
        <v>142</v>
      </c>
      <c r="B2463" t="s">
        <v>116</v>
      </c>
      <c r="C2463" t="s">
        <v>9088</v>
      </c>
      <c r="D2463">
        <v>0.18</v>
      </c>
      <c r="E2463" t="s">
        <v>517</v>
      </c>
      <c r="F2463" t="s">
        <v>1</v>
      </c>
      <c r="G2463" t="s">
        <v>8349</v>
      </c>
      <c r="H2463" s="123" t="str">
        <f t="shared" si="32"/>
        <v>Coastal Basins , CA,Lean Burn - Percent of Engines with Control</v>
      </c>
      <c r="I2463">
        <v>0.18</v>
      </c>
    </row>
    <row r="2464" spans="1:9">
      <c r="A2464" t="s">
        <v>142</v>
      </c>
      <c r="B2464" t="s">
        <v>116</v>
      </c>
      <c r="C2464" t="s">
        <v>9089</v>
      </c>
      <c r="D2464">
        <v>0.31</v>
      </c>
      <c r="E2464" t="s">
        <v>517</v>
      </c>
      <c r="F2464" t="s">
        <v>0</v>
      </c>
      <c r="G2464" t="s">
        <v>8359</v>
      </c>
      <c r="H2464" s="123" t="str">
        <f t="shared" si="32"/>
        <v>Coastal Basins , CA,Rich Burn - Percent of Engines with Control</v>
      </c>
      <c r="I2464">
        <v>0.31</v>
      </c>
    </row>
    <row r="2465" spans="1:9">
      <c r="A2465" t="s">
        <v>142</v>
      </c>
      <c r="B2465" t="s">
        <v>116</v>
      </c>
      <c r="C2465" t="s">
        <v>9090</v>
      </c>
      <c r="D2465">
        <v>0.3</v>
      </c>
      <c r="E2465" t="s">
        <v>517</v>
      </c>
      <c r="F2465" t="s">
        <v>1</v>
      </c>
      <c r="G2465" t="s">
        <v>1</v>
      </c>
      <c r="H2465" s="123" t="str">
        <f t="shared" si="32"/>
        <v>Coastal Basins , CA,Lean Burn</v>
      </c>
      <c r="I2465">
        <v>0.3</v>
      </c>
    </row>
    <row r="2466" spans="1:9">
      <c r="A2466" t="s">
        <v>142</v>
      </c>
      <c r="B2466" t="s">
        <v>116</v>
      </c>
      <c r="C2466" t="s">
        <v>9091</v>
      </c>
      <c r="D2466">
        <v>0.7</v>
      </c>
      <c r="E2466" t="s">
        <v>517</v>
      </c>
      <c r="F2466" t="s">
        <v>0</v>
      </c>
      <c r="G2466" t="s">
        <v>0</v>
      </c>
      <c r="H2466" s="123" t="str">
        <f t="shared" si="32"/>
        <v>Coastal Basins , CA,Rich Burn</v>
      </c>
      <c r="I2466">
        <v>0.7</v>
      </c>
    </row>
    <row r="2467" spans="1:9">
      <c r="A2467" t="s">
        <v>142</v>
      </c>
      <c r="B2467" t="s">
        <v>116</v>
      </c>
      <c r="C2467" t="s">
        <v>9092</v>
      </c>
      <c r="D2467">
        <v>8439</v>
      </c>
      <c r="E2467" t="s">
        <v>517</v>
      </c>
      <c r="F2467" t="s">
        <v>656</v>
      </c>
      <c r="G2467" t="s">
        <v>2498</v>
      </c>
      <c r="H2467" s="123" t="str">
        <f t="shared" si="32"/>
        <v>Coastal Basins , CA,Hours of Operation (hours/engine)</v>
      </c>
      <c r="I2467">
        <v>8439</v>
      </c>
    </row>
    <row r="2468" spans="1:9">
      <c r="A2468" t="s">
        <v>142</v>
      </c>
      <c r="B2468" t="s">
        <v>116</v>
      </c>
      <c r="C2468" t="s">
        <v>9093</v>
      </c>
      <c r="D2468">
        <v>0.75</v>
      </c>
      <c r="E2468" t="s">
        <v>517</v>
      </c>
      <c r="F2468" t="s">
        <v>1</v>
      </c>
      <c r="G2468" t="s">
        <v>9093</v>
      </c>
      <c r="H2468" s="123" t="str">
        <f t="shared" si="32"/>
        <v>Coastal Basins , CA,Gas Wells - Lean Burn Load Factor</v>
      </c>
      <c r="I2468">
        <v>0.75</v>
      </c>
    </row>
    <row r="2469" spans="1:9">
      <c r="A2469" t="s">
        <v>142</v>
      </c>
      <c r="B2469" t="s">
        <v>116</v>
      </c>
      <c r="C2469" t="s">
        <v>9094</v>
      </c>
      <c r="D2469">
        <v>138</v>
      </c>
      <c r="E2469" t="s">
        <v>517</v>
      </c>
      <c r="F2469" t="s">
        <v>1</v>
      </c>
      <c r="G2469" t="s">
        <v>8347</v>
      </c>
      <c r="H2469" s="123" t="str">
        <f t="shared" si="32"/>
        <v>Coastal Basins , CA,Lean Burn - Rated Horsepower (hp/engine)</v>
      </c>
      <c r="I2469">
        <v>138</v>
      </c>
    </row>
    <row r="2470" spans="1:9">
      <c r="A2470" t="s">
        <v>142</v>
      </c>
      <c r="B2470" t="s">
        <v>116</v>
      </c>
      <c r="C2470" t="s">
        <v>9095</v>
      </c>
      <c r="D2470">
        <v>133.4</v>
      </c>
      <c r="E2470" t="s">
        <v>517</v>
      </c>
      <c r="F2470" t="s">
        <v>0</v>
      </c>
      <c r="G2470" t="s">
        <v>8357</v>
      </c>
      <c r="H2470" s="123" t="str">
        <f t="shared" si="32"/>
        <v>Coastal Basins , CA,Rich Burn - Rated Horsepower (hp/engine)</v>
      </c>
      <c r="I2470">
        <v>133.4</v>
      </c>
    </row>
    <row r="2471" spans="1:9">
      <c r="A2471" t="s">
        <v>142</v>
      </c>
      <c r="B2471" t="s">
        <v>116</v>
      </c>
      <c r="C2471" t="s">
        <v>9096</v>
      </c>
      <c r="D2471">
        <v>0.76</v>
      </c>
      <c r="E2471" t="s">
        <v>517</v>
      </c>
      <c r="F2471" t="s">
        <v>0</v>
      </c>
      <c r="G2471" t="s">
        <v>9096</v>
      </c>
      <c r="H2471" s="123" t="str">
        <f t="shared" si="32"/>
        <v>Coastal Basins , CA,Gas Wells - Rich-burn Load Factor</v>
      </c>
      <c r="I2471">
        <v>0.76</v>
      </c>
    </row>
    <row r="2472" spans="1:9">
      <c r="A2472" t="s">
        <v>130</v>
      </c>
      <c r="B2472" t="s">
        <v>114</v>
      </c>
      <c r="C2472" t="s">
        <v>9083</v>
      </c>
      <c r="D2472">
        <v>0</v>
      </c>
      <c r="E2472" t="s">
        <v>518</v>
      </c>
      <c r="F2472" t="s">
        <v>656</v>
      </c>
      <c r="G2472" t="s">
        <v>9083</v>
      </c>
      <c r="H2472" s="123" t="str">
        <f t="shared" si="32"/>
        <v>Copper River Basin , AK,Gas Wells - Fraction of 2-cycle Engines</v>
      </c>
      <c r="I2472">
        <v>0</v>
      </c>
    </row>
    <row r="2473" spans="1:9">
      <c r="A2473" t="s">
        <v>130</v>
      </c>
      <c r="B2473" t="s">
        <v>114</v>
      </c>
      <c r="C2473" t="s">
        <v>9084</v>
      </c>
      <c r="D2473">
        <v>1</v>
      </c>
      <c r="E2473" t="s">
        <v>518</v>
      </c>
      <c r="F2473" t="s">
        <v>656</v>
      </c>
      <c r="G2473" t="s">
        <v>9084</v>
      </c>
      <c r="H2473" s="123" t="str">
        <f t="shared" si="32"/>
        <v>Copper River Basin , AK,Gas Wells - Fraction of 4-cycle Engines</v>
      </c>
      <c r="I2473">
        <v>1</v>
      </c>
    </row>
    <row r="2474" spans="1:9">
      <c r="A2474" t="s">
        <v>130</v>
      </c>
      <c r="B2474" t="s">
        <v>114</v>
      </c>
      <c r="C2474" t="s">
        <v>9085</v>
      </c>
      <c r="D2474">
        <v>0</v>
      </c>
      <c r="E2474" t="s">
        <v>518</v>
      </c>
      <c r="F2474" t="s">
        <v>656</v>
      </c>
      <c r="G2474" t="s">
        <v>9085</v>
      </c>
      <c r="H2474" s="123" t="str">
        <f t="shared" si="32"/>
        <v>Copper River Basin , AK,Gas Wells - Fraction of Compressors Engines &lt;50 HP</v>
      </c>
      <c r="I2474">
        <v>0</v>
      </c>
    </row>
    <row r="2475" spans="1:9">
      <c r="A2475" t="s">
        <v>130</v>
      </c>
      <c r="B2475" t="s">
        <v>114</v>
      </c>
      <c r="C2475" t="s">
        <v>9086</v>
      </c>
      <c r="D2475">
        <v>0</v>
      </c>
      <c r="E2475" t="s">
        <v>518</v>
      </c>
      <c r="F2475" t="s">
        <v>656</v>
      </c>
      <c r="G2475" t="s">
        <v>9086</v>
      </c>
      <c r="H2475" s="123" t="str">
        <f t="shared" si="32"/>
        <v>Copper River Basin , AK,Gas Wells - Fraction of Compressors Engines &gt;500 HP</v>
      </c>
      <c r="I2475">
        <v>0</v>
      </c>
    </row>
    <row r="2476" spans="1:9">
      <c r="A2476" t="s">
        <v>130</v>
      </c>
      <c r="B2476" t="s">
        <v>114</v>
      </c>
      <c r="C2476" t="s">
        <v>9087</v>
      </c>
      <c r="D2476">
        <v>1</v>
      </c>
      <c r="E2476" t="s">
        <v>518</v>
      </c>
      <c r="F2476" t="s">
        <v>656</v>
      </c>
      <c r="G2476" t="s">
        <v>9087</v>
      </c>
      <c r="H2476" s="123" t="str">
        <f t="shared" si="32"/>
        <v>Copper River Basin , AK,Gas Wells - Fraction of Compressors Engines between 50-499 HP</v>
      </c>
      <c r="I2476">
        <v>1</v>
      </c>
    </row>
    <row r="2477" spans="1:9">
      <c r="A2477" t="s">
        <v>130</v>
      </c>
      <c r="B2477" t="s">
        <v>114</v>
      </c>
      <c r="C2477" t="s">
        <v>9088</v>
      </c>
      <c r="D2477">
        <v>0.18</v>
      </c>
      <c r="E2477" t="s">
        <v>518</v>
      </c>
      <c r="F2477" t="s">
        <v>1</v>
      </c>
      <c r="G2477" t="s">
        <v>8349</v>
      </c>
      <c r="H2477" s="123" t="str">
        <f t="shared" si="32"/>
        <v>Copper River Basin , AK,Lean Burn - Percent of Engines with Control</v>
      </c>
      <c r="I2477">
        <v>0.18</v>
      </c>
    </row>
    <row r="2478" spans="1:9">
      <c r="A2478" t="s">
        <v>130</v>
      </c>
      <c r="B2478" t="s">
        <v>114</v>
      </c>
      <c r="C2478" t="s">
        <v>9089</v>
      </c>
      <c r="D2478">
        <v>0.31</v>
      </c>
      <c r="E2478" t="s">
        <v>518</v>
      </c>
      <c r="F2478" t="s">
        <v>0</v>
      </c>
      <c r="G2478" t="s">
        <v>8359</v>
      </c>
      <c r="H2478" s="123" t="str">
        <f t="shared" si="32"/>
        <v>Copper River Basin , AK,Rich Burn - Percent of Engines with Control</v>
      </c>
      <c r="I2478">
        <v>0.31</v>
      </c>
    </row>
    <row r="2479" spans="1:9">
      <c r="A2479" t="s">
        <v>130</v>
      </c>
      <c r="B2479" t="s">
        <v>114</v>
      </c>
      <c r="C2479" t="s">
        <v>9090</v>
      </c>
      <c r="D2479">
        <v>0.3</v>
      </c>
      <c r="E2479" t="s">
        <v>518</v>
      </c>
      <c r="F2479" t="s">
        <v>1</v>
      </c>
      <c r="G2479" t="s">
        <v>1</v>
      </c>
      <c r="H2479" s="123" t="str">
        <f t="shared" si="32"/>
        <v>Copper River Basin , AK,Lean Burn</v>
      </c>
      <c r="I2479">
        <v>0.3</v>
      </c>
    </row>
    <row r="2480" spans="1:9">
      <c r="A2480" t="s">
        <v>130</v>
      </c>
      <c r="B2480" t="s">
        <v>114</v>
      </c>
      <c r="C2480" t="s">
        <v>9091</v>
      </c>
      <c r="D2480">
        <v>0.7</v>
      </c>
      <c r="E2480" t="s">
        <v>518</v>
      </c>
      <c r="F2480" t="s">
        <v>0</v>
      </c>
      <c r="G2480" t="s">
        <v>0</v>
      </c>
      <c r="H2480" s="123" t="str">
        <f t="shared" ref="H2480:H2543" si="33">E2480&amp;","&amp;G2480</f>
        <v>Copper River Basin , AK,Rich Burn</v>
      </c>
      <c r="I2480">
        <v>0.7</v>
      </c>
    </row>
    <row r="2481" spans="1:9">
      <c r="A2481" t="s">
        <v>130</v>
      </c>
      <c r="B2481" t="s">
        <v>114</v>
      </c>
      <c r="C2481" t="s">
        <v>9092</v>
      </c>
      <c r="D2481">
        <v>8439</v>
      </c>
      <c r="E2481" t="s">
        <v>518</v>
      </c>
      <c r="F2481" t="s">
        <v>656</v>
      </c>
      <c r="G2481" t="s">
        <v>2498</v>
      </c>
      <c r="H2481" s="123" t="str">
        <f t="shared" si="33"/>
        <v>Copper River Basin , AK,Hours of Operation (hours/engine)</v>
      </c>
      <c r="I2481">
        <v>8439</v>
      </c>
    </row>
    <row r="2482" spans="1:9">
      <c r="A2482" t="s">
        <v>130</v>
      </c>
      <c r="B2482" t="s">
        <v>114</v>
      </c>
      <c r="C2482" t="s">
        <v>9093</v>
      </c>
      <c r="D2482">
        <v>0.75</v>
      </c>
      <c r="E2482" t="s">
        <v>518</v>
      </c>
      <c r="F2482" t="s">
        <v>1</v>
      </c>
      <c r="G2482" t="s">
        <v>9093</v>
      </c>
      <c r="H2482" s="123" t="str">
        <f t="shared" si="33"/>
        <v>Copper River Basin , AK,Gas Wells - Lean Burn Load Factor</v>
      </c>
      <c r="I2482">
        <v>0.75</v>
      </c>
    </row>
    <row r="2483" spans="1:9">
      <c r="A2483" t="s">
        <v>130</v>
      </c>
      <c r="B2483" t="s">
        <v>114</v>
      </c>
      <c r="C2483" t="s">
        <v>9094</v>
      </c>
      <c r="D2483">
        <v>138</v>
      </c>
      <c r="E2483" t="s">
        <v>518</v>
      </c>
      <c r="F2483" t="s">
        <v>1</v>
      </c>
      <c r="G2483" t="s">
        <v>8347</v>
      </c>
      <c r="H2483" s="123" t="str">
        <f t="shared" si="33"/>
        <v>Copper River Basin , AK,Lean Burn - Rated Horsepower (hp/engine)</v>
      </c>
      <c r="I2483">
        <v>138</v>
      </c>
    </row>
    <row r="2484" spans="1:9">
      <c r="A2484" t="s">
        <v>130</v>
      </c>
      <c r="B2484" t="s">
        <v>114</v>
      </c>
      <c r="C2484" t="s">
        <v>9095</v>
      </c>
      <c r="D2484">
        <v>133.4</v>
      </c>
      <c r="E2484" t="s">
        <v>518</v>
      </c>
      <c r="F2484" t="s">
        <v>0</v>
      </c>
      <c r="G2484" t="s">
        <v>8357</v>
      </c>
      <c r="H2484" s="123" t="str">
        <f t="shared" si="33"/>
        <v>Copper River Basin , AK,Rich Burn - Rated Horsepower (hp/engine)</v>
      </c>
      <c r="I2484">
        <v>133.4</v>
      </c>
    </row>
    <row r="2485" spans="1:9">
      <c r="A2485" t="s">
        <v>130</v>
      </c>
      <c r="B2485" t="s">
        <v>114</v>
      </c>
      <c r="C2485" t="s">
        <v>9096</v>
      </c>
      <c r="D2485">
        <v>0.76</v>
      </c>
      <c r="E2485" t="s">
        <v>518</v>
      </c>
      <c r="F2485" t="s">
        <v>0</v>
      </c>
      <c r="G2485" t="s">
        <v>9096</v>
      </c>
      <c r="H2485" s="123" t="str">
        <f t="shared" si="33"/>
        <v>Copper River Basin , AK,Gas Wells - Rich-burn Load Factor</v>
      </c>
      <c r="I2485">
        <v>0.76</v>
      </c>
    </row>
    <row r="2486" spans="1:9">
      <c r="A2486" t="s">
        <v>634</v>
      </c>
      <c r="B2486" t="s">
        <v>81</v>
      </c>
      <c r="C2486" t="s">
        <v>9083</v>
      </c>
      <c r="D2486">
        <v>0</v>
      </c>
      <c r="E2486" t="s">
        <v>520</v>
      </c>
      <c r="F2486" t="s">
        <v>656</v>
      </c>
      <c r="G2486" t="s">
        <v>9083</v>
      </c>
      <c r="H2486" s="123" t="str">
        <f t="shared" si="33"/>
        <v>Denver Basin , CO,Gas Wells - Fraction of 2-cycle Engines</v>
      </c>
      <c r="I2486">
        <v>0</v>
      </c>
    </row>
    <row r="2487" spans="1:9">
      <c r="A2487" t="s">
        <v>634</v>
      </c>
      <c r="B2487" t="s">
        <v>81</v>
      </c>
      <c r="C2487" t="s">
        <v>9084</v>
      </c>
      <c r="D2487">
        <v>1</v>
      </c>
      <c r="E2487" t="s">
        <v>520</v>
      </c>
      <c r="F2487" t="s">
        <v>656</v>
      </c>
      <c r="G2487" t="s">
        <v>9084</v>
      </c>
      <c r="H2487" s="123" t="str">
        <f t="shared" si="33"/>
        <v>Denver Basin , CO,Gas Wells - Fraction of 4-cycle Engines</v>
      </c>
      <c r="I2487">
        <v>1</v>
      </c>
    </row>
    <row r="2488" spans="1:9">
      <c r="A2488" t="s">
        <v>634</v>
      </c>
      <c r="B2488" t="s">
        <v>81</v>
      </c>
      <c r="C2488" t="s">
        <v>9085</v>
      </c>
      <c r="D2488">
        <v>0</v>
      </c>
      <c r="E2488" t="s">
        <v>520</v>
      </c>
      <c r="F2488" t="s">
        <v>656</v>
      </c>
      <c r="G2488" t="s">
        <v>9085</v>
      </c>
      <c r="H2488" s="123" t="str">
        <f t="shared" si="33"/>
        <v>Denver Basin , CO,Gas Wells - Fraction of Compressors Engines &lt;50 HP</v>
      </c>
      <c r="I2488">
        <v>0</v>
      </c>
    </row>
    <row r="2489" spans="1:9">
      <c r="A2489" t="s">
        <v>634</v>
      </c>
      <c r="B2489" t="s">
        <v>81</v>
      </c>
      <c r="C2489" t="s">
        <v>9086</v>
      </c>
      <c r="D2489">
        <v>0</v>
      </c>
      <c r="E2489" t="s">
        <v>520</v>
      </c>
      <c r="F2489" t="s">
        <v>656</v>
      </c>
      <c r="G2489" t="s">
        <v>9086</v>
      </c>
      <c r="H2489" s="123" t="str">
        <f t="shared" si="33"/>
        <v>Denver Basin , CO,Gas Wells - Fraction of Compressors Engines &gt;500 HP</v>
      </c>
      <c r="I2489">
        <v>0</v>
      </c>
    </row>
    <row r="2490" spans="1:9">
      <c r="A2490" t="s">
        <v>634</v>
      </c>
      <c r="B2490" t="s">
        <v>81</v>
      </c>
      <c r="C2490" t="s">
        <v>9087</v>
      </c>
      <c r="D2490">
        <v>1</v>
      </c>
      <c r="E2490" t="s">
        <v>520</v>
      </c>
      <c r="F2490" t="s">
        <v>656</v>
      </c>
      <c r="G2490" t="s">
        <v>9087</v>
      </c>
      <c r="H2490" s="123" t="str">
        <f t="shared" si="33"/>
        <v>Denver Basin , CO,Gas Wells - Fraction of Compressors Engines between 50-499 HP</v>
      </c>
      <c r="I2490">
        <v>1</v>
      </c>
    </row>
    <row r="2491" spans="1:9">
      <c r="A2491" t="s">
        <v>634</v>
      </c>
      <c r="B2491" t="s">
        <v>81</v>
      </c>
      <c r="C2491" t="s">
        <v>9088</v>
      </c>
      <c r="D2491">
        <v>0</v>
      </c>
      <c r="E2491" t="s">
        <v>520</v>
      </c>
      <c r="F2491" t="s">
        <v>1</v>
      </c>
      <c r="G2491" t="s">
        <v>8349</v>
      </c>
      <c r="H2491" s="123" t="str">
        <f t="shared" si="33"/>
        <v>Denver Basin , CO,Lean Burn - Percent of Engines with Control</v>
      </c>
      <c r="I2491">
        <v>0</v>
      </c>
    </row>
    <row r="2492" spans="1:9">
      <c r="A2492" t="s">
        <v>634</v>
      </c>
      <c r="B2492" t="s">
        <v>81</v>
      </c>
      <c r="C2492" t="s">
        <v>9089</v>
      </c>
      <c r="D2492">
        <v>0</v>
      </c>
      <c r="E2492" t="s">
        <v>520</v>
      </c>
      <c r="F2492" t="s">
        <v>0</v>
      </c>
      <c r="G2492" t="s">
        <v>8359</v>
      </c>
      <c r="H2492" s="123" t="str">
        <f t="shared" si="33"/>
        <v>Denver Basin , CO,Rich Burn - Percent of Engines with Control</v>
      </c>
      <c r="I2492">
        <v>0</v>
      </c>
    </row>
    <row r="2493" spans="1:9">
      <c r="A2493" t="s">
        <v>634</v>
      </c>
      <c r="B2493" t="s">
        <v>81</v>
      </c>
      <c r="C2493" t="s">
        <v>9090</v>
      </c>
      <c r="D2493">
        <v>0.23000000000000012</v>
      </c>
      <c r="E2493" t="s">
        <v>520</v>
      </c>
      <c r="F2493" t="s">
        <v>1</v>
      </c>
      <c r="G2493" t="s">
        <v>1</v>
      </c>
      <c r="H2493" s="123" t="str">
        <f t="shared" si="33"/>
        <v>Denver Basin , CO,Lean Burn</v>
      </c>
      <c r="I2493">
        <v>0.23000000000000012</v>
      </c>
    </row>
    <row r="2494" spans="1:9">
      <c r="A2494" t="s">
        <v>634</v>
      </c>
      <c r="B2494" t="s">
        <v>81</v>
      </c>
      <c r="C2494" t="s">
        <v>9091</v>
      </c>
      <c r="D2494">
        <v>0.76999999999999968</v>
      </c>
      <c r="E2494" t="s">
        <v>520</v>
      </c>
      <c r="F2494" t="s">
        <v>0</v>
      </c>
      <c r="G2494" t="s">
        <v>0</v>
      </c>
      <c r="H2494" s="123" t="str">
        <f t="shared" si="33"/>
        <v>Denver Basin , CO,Rich Burn</v>
      </c>
      <c r="I2494">
        <v>0.76999999999999968</v>
      </c>
    </row>
    <row r="2495" spans="1:9">
      <c r="A2495" t="s">
        <v>634</v>
      </c>
      <c r="B2495" t="s">
        <v>81</v>
      </c>
      <c r="C2495" t="s">
        <v>9092</v>
      </c>
      <c r="D2495">
        <v>8532</v>
      </c>
      <c r="E2495" t="s">
        <v>520</v>
      </c>
      <c r="F2495" t="s">
        <v>656</v>
      </c>
      <c r="G2495" t="s">
        <v>2498</v>
      </c>
      <c r="H2495" s="123" t="str">
        <f t="shared" si="33"/>
        <v>Denver Basin , CO,Hours of Operation (hours/engine)</v>
      </c>
      <c r="I2495">
        <v>8532</v>
      </c>
    </row>
    <row r="2496" spans="1:9">
      <c r="A2496" t="s">
        <v>634</v>
      </c>
      <c r="B2496" t="s">
        <v>81</v>
      </c>
      <c r="C2496" t="s">
        <v>9093</v>
      </c>
      <c r="D2496">
        <v>0.75</v>
      </c>
      <c r="E2496" t="s">
        <v>520</v>
      </c>
      <c r="F2496" t="s">
        <v>1</v>
      </c>
      <c r="G2496" t="s">
        <v>9093</v>
      </c>
      <c r="H2496" s="123" t="str">
        <f t="shared" si="33"/>
        <v>Denver Basin , CO,Gas Wells - Lean Burn Load Factor</v>
      </c>
      <c r="I2496">
        <v>0.75</v>
      </c>
    </row>
    <row r="2497" spans="1:9">
      <c r="A2497" t="s">
        <v>634</v>
      </c>
      <c r="B2497" t="s">
        <v>81</v>
      </c>
      <c r="C2497" t="s">
        <v>9094</v>
      </c>
      <c r="D2497">
        <v>68</v>
      </c>
      <c r="E2497" t="s">
        <v>520</v>
      </c>
      <c r="F2497" t="s">
        <v>1</v>
      </c>
      <c r="G2497" t="s">
        <v>8347</v>
      </c>
      <c r="H2497" s="123" t="str">
        <f t="shared" si="33"/>
        <v>Denver Basin , CO,Lean Burn - Rated Horsepower (hp/engine)</v>
      </c>
      <c r="I2497">
        <v>68</v>
      </c>
    </row>
    <row r="2498" spans="1:9">
      <c r="A2498" t="s">
        <v>634</v>
      </c>
      <c r="B2498" t="s">
        <v>81</v>
      </c>
      <c r="C2498" t="s">
        <v>9095</v>
      </c>
      <c r="D2498">
        <v>119.5</v>
      </c>
      <c r="E2498" t="s">
        <v>520</v>
      </c>
      <c r="F2498" t="s">
        <v>0</v>
      </c>
      <c r="G2498" t="s">
        <v>8357</v>
      </c>
      <c r="H2498" s="123" t="str">
        <f t="shared" si="33"/>
        <v>Denver Basin , CO,Rich Burn - Rated Horsepower (hp/engine)</v>
      </c>
      <c r="I2498">
        <v>119.5</v>
      </c>
    </row>
    <row r="2499" spans="1:9">
      <c r="A2499" t="s">
        <v>634</v>
      </c>
      <c r="B2499" t="s">
        <v>81</v>
      </c>
      <c r="C2499" t="s">
        <v>9096</v>
      </c>
      <c r="D2499">
        <v>0.67999999999999983</v>
      </c>
      <c r="E2499" t="s">
        <v>520</v>
      </c>
      <c r="F2499" t="s">
        <v>0</v>
      </c>
      <c r="G2499" t="s">
        <v>9096</v>
      </c>
      <c r="H2499" s="123" t="str">
        <f t="shared" si="33"/>
        <v>Denver Basin , CO,Gas Wells - Rich-burn Load Factor</v>
      </c>
      <c r="I2499">
        <v>0.67999999999999983</v>
      </c>
    </row>
    <row r="2500" spans="1:9">
      <c r="A2500" t="s">
        <v>634</v>
      </c>
      <c r="B2500" t="s">
        <v>469</v>
      </c>
      <c r="C2500" t="s">
        <v>9083</v>
      </c>
      <c r="D2500">
        <v>0</v>
      </c>
      <c r="E2500" t="s">
        <v>3539</v>
      </c>
      <c r="F2500" t="s">
        <v>656</v>
      </c>
      <c r="G2500" t="s">
        <v>9083</v>
      </c>
      <c r="H2500" s="123" t="str">
        <f t="shared" si="33"/>
        <v>Denver Basin , NE,Gas Wells - Fraction of 2-cycle Engines</v>
      </c>
      <c r="I2500">
        <v>0</v>
      </c>
    </row>
    <row r="2501" spans="1:9">
      <c r="A2501" t="s">
        <v>634</v>
      </c>
      <c r="B2501" t="s">
        <v>469</v>
      </c>
      <c r="C2501" t="s">
        <v>9084</v>
      </c>
      <c r="D2501">
        <v>1</v>
      </c>
      <c r="E2501" t="s">
        <v>3539</v>
      </c>
      <c r="F2501" t="s">
        <v>656</v>
      </c>
      <c r="G2501" t="s">
        <v>9084</v>
      </c>
      <c r="H2501" s="123" t="str">
        <f t="shared" si="33"/>
        <v>Denver Basin , NE,Gas Wells - Fraction of 4-cycle Engines</v>
      </c>
      <c r="I2501">
        <v>1</v>
      </c>
    </row>
    <row r="2502" spans="1:9">
      <c r="A2502" t="s">
        <v>634</v>
      </c>
      <c r="B2502" t="s">
        <v>469</v>
      </c>
      <c r="C2502" t="s">
        <v>9085</v>
      </c>
      <c r="D2502">
        <v>0</v>
      </c>
      <c r="E2502" t="s">
        <v>3539</v>
      </c>
      <c r="F2502" t="s">
        <v>656</v>
      </c>
      <c r="G2502" t="s">
        <v>9085</v>
      </c>
      <c r="H2502" s="123" t="str">
        <f t="shared" si="33"/>
        <v>Denver Basin , NE,Gas Wells - Fraction of Compressors Engines &lt;50 HP</v>
      </c>
      <c r="I2502">
        <v>0</v>
      </c>
    </row>
    <row r="2503" spans="1:9">
      <c r="A2503" t="s">
        <v>634</v>
      </c>
      <c r="B2503" t="s">
        <v>469</v>
      </c>
      <c r="C2503" t="s">
        <v>9086</v>
      </c>
      <c r="D2503">
        <v>0</v>
      </c>
      <c r="E2503" t="s">
        <v>3539</v>
      </c>
      <c r="F2503" t="s">
        <v>656</v>
      </c>
      <c r="G2503" t="s">
        <v>9086</v>
      </c>
      <c r="H2503" s="123" t="str">
        <f t="shared" si="33"/>
        <v>Denver Basin , NE,Gas Wells - Fraction of Compressors Engines &gt;500 HP</v>
      </c>
      <c r="I2503">
        <v>0</v>
      </c>
    </row>
    <row r="2504" spans="1:9">
      <c r="A2504" t="s">
        <v>634</v>
      </c>
      <c r="B2504" t="s">
        <v>469</v>
      </c>
      <c r="C2504" t="s">
        <v>9087</v>
      </c>
      <c r="D2504">
        <v>1</v>
      </c>
      <c r="E2504" t="s">
        <v>3539</v>
      </c>
      <c r="F2504" t="s">
        <v>656</v>
      </c>
      <c r="G2504" t="s">
        <v>9087</v>
      </c>
      <c r="H2504" s="123" t="str">
        <f t="shared" si="33"/>
        <v>Denver Basin , NE,Gas Wells - Fraction of Compressors Engines between 50-499 HP</v>
      </c>
      <c r="I2504">
        <v>1</v>
      </c>
    </row>
    <row r="2505" spans="1:9">
      <c r="A2505" t="s">
        <v>634</v>
      </c>
      <c r="B2505" t="s">
        <v>469</v>
      </c>
      <c r="C2505" t="s">
        <v>9088</v>
      </c>
      <c r="D2505">
        <v>0</v>
      </c>
      <c r="E2505" t="s">
        <v>3539</v>
      </c>
      <c r="F2505" t="s">
        <v>1</v>
      </c>
      <c r="G2505" t="s">
        <v>8349</v>
      </c>
      <c r="H2505" s="123" t="str">
        <f t="shared" si="33"/>
        <v>Denver Basin , NE,Lean Burn - Percent of Engines with Control</v>
      </c>
      <c r="I2505">
        <v>0</v>
      </c>
    </row>
    <row r="2506" spans="1:9">
      <c r="A2506" t="s">
        <v>634</v>
      </c>
      <c r="B2506" t="s">
        <v>469</v>
      </c>
      <c r="C2506" t="s">
        <v>9089</v>
      </c>
      <c r="D2506">
        <v>0</v>
      </c>
      <c r="E2506" t="s">
        <v>3539</v>
      </c>
      <c r="F2506" t="s">
        <v>0</v>
      </c>
      <c r="G2506" t="s">
        <v>8359</v>
      </c>
      <c r="H2506" s="123" t="str">
        <f t="shared" si="33"/>
        <v>Denver Basin , NE,Rich Burn - Percent of Engines with Control</v>
      </c>
      <c r="I2506">
        <v>0</v>
      </c>
    </row>
    <row r="2507" spans="1:9">
      <c r="A2507" t="s">
        <v>634</v>
      </c>
      <c r="B2507" t="s">
        <v>469</v>
      </c>
      <c r="C2507" t="s">
        <v>9090</v>
      </c>
      <c r="D2507">
        <v>0.23</v>
      </c>
      <c r="E2507" t="s">
        <v>3539</v>
      </c>
      <c r="F2507" t="s">
        <v>1</v>
      </c>
      <c r="G2507" t="s">
        <v>1</v>
      </c>
      <c r="H2507" s="123" t="str">
        <f t="shared" si="33"/>
        <v>Denver Basin , NE,Lean Burn</v>
      </c>
      <c r="I2507">
        <v>0.23</v>
      </c>
    </row>
    <row r="2508" spans="1:9">
      <c r="A2508" t="s">
        <v>634</v>
      </c>
      <c r="B2508" t="s">
        <v>469</v>
      </c>
      <c r="C2508" t="s">
        <v>9091</v>
      </c>
      <c r="D2508">
        <v>0.76999999999999991</v>
      </c>
      <c r="E2508" t="s">
        <v>3539</v>
      </c>
      <c r="F2508" t="s">
        <v>0</v>
      </c>
      <c r="G2508" t="s">
        <v>0</v>
      </c>
      <c r="H2508" s="123" t="str">
        <f t="shared" si="33"/>
        <v>Denver Basin , NE,Rich Burn</v>
      </c>
      <c r="I2508">
        <v>0.76999999999999991</v>
      </c>
    </row>
    <row r="2509" spans="1:9">
      <c r="A2509" t="s">
        <v>634</v>
      </c>
      <c r="B2509" t="s">
        <v>469</v>
      </c>
      <c r="C2509" t="s">
        <v>9092</v>
      </c>
      <c r="D2509">
        <v>8532</v>
      </c>
      <c r="E2509" t="s">
        <v>3539</v>
      </c>
      <c r="F2509" t="s">
        <v>656</v>
      </c>
      <c r="G2509" t="s">
        <v>2498</v>
      </c>
      <c r="H2509" s="123" t="str">
        <f t="shared" si="33"/>
        <v>Denver Basin , NE,Hours of Operation (hours/engine)</v>
      </c>
      <c r="I2509">
        <v>8532</v>
      </c>
    </row>
    <row r="2510" spans="1:9">
      <c r="A2510" t="s">
        <v>634</v>
      </c>
      <c r="B2510" t="s">
        <v>469</v>
      </c>
      <c r="C2510" t="s">
        <v>9093</v>
      </c>
      <c r="D2510">
        <v>0.75</v>
      </c>
      <c r="E2510" t="s">
        <v>3539</v>
      </c>
      <c r="F2510" t="s">
        <v>1</v>
      </c>
      <c r="G2510" t="s">
        <v>9093</v>
      </c>
      <c r="H2510" s="123" t="str">
        <f t="shared" si="33"/>
        <v>Denver Basin , NE,Gas Wells - Lean Burn Load Factor</v>
      </c>
      <c r="I2510">
        <v>0.75</v>
      </c>
    </row>
    <row r="2511" spans="1:9">
      <c r="A2511" t="s">
        <v>634</v>
      </c>
      <c r="B2511" t="s">
        <v>469</v>
      </c>
      <c r="C2511" t="s">
        <v>9094</v>
      </c>
      <c r="D2511">
        <v>68</v>
      </c>
      <c r="E2511" t="s">
        <v>3539</v>
      </c>
      <c r="F2511" t="s">
        <v>1</v>
      </c>
      <c r="G2511" t="s">
        <v>8347</v>
      </c>
      <c r="H2511" s="123" t="str">
        <f t="shared" si="33"/>
        <v>Denver Basin , NE,Lean Burn - Rated Horsepower (hp/engine)</v>
      </c>
      <c r="I2511">
        <v>68</v>
      </c>
    </row>
    <row r="2512" spans="1:9">
      <c r="A2512" t="s">
        <v>634</v>
      </c>
      <c r="B2512" t="s">
        <v>469</v>
      </c>
      <c r="C2512" t="s">
        <v>9095</v>
      </c>
      <c r="D2512">
        <v>119.5</v>
      </c>
      <c r="E2512" t="s">
        <v>3539</v>
      </c>
      <c r="F2512" t="s">
        <v>0</v>
      </c>
      <c r="G2512" t="s">
        <v>8357</v>
      </c>
      <c r="H2512" s="123" t="str">
        <f t="shared" si="33"/>
        <v>Denver Basin , NE,Rich Burn - Rated Horsepower (hp/engine)</v>
      </c>
      <c r="I2512">
        <v>119.5</v>
      </c>
    </row>
    <row r="2513" spans="1:9">
      <c r="A2513" t="s">
        <v>634</v>
      </c>
      <c r="B2513" t="s">
        <v>469</v>
      </c>
      <c r="C2513" t="s">
        <v>9096</v>
      </c>
      <c r="D2513">
        <v>0.67999999999999983</v>
      </c>
      <c r="E2513" t="s">
        <v>3539</v>
      </c>
      <c r="F2513" t="s">
        <v>0</v>
      </c>
      <c r="G2513" t="s">
        <v>9096</v>
      </c>
      <c r="H2513" s="123" t="str">
        <f t="shared" si="33"/>
        <v>Denver Basin , NE,Gas Wells - Rich-burn Load Factor</v>
      </c>
      <c r="I2513">
        <v>0.67999999999999983</v>
      </c>
    </row>
    <row r="2514" spans="1:9">
      <c r="A2514" t="s">
        <v>634</v>
      </c>
      <c r="B2514" t="s">
        <v>126</v>
      </c>
      <c r="C2514" t="s">
        <v>9083</v>
      </c>
      <c r="D2514">
        <v>0</v>
      </c>
      <c r="E2514" t="s">
        <v>522</v>
      </c>
      <c r="F2514" t="s">
        <v>656</v>
      </c>
      <c r="G2514" t="s">
        <v>9083</v>
      </c>
      <c r="H2514" s="123" t="str">
        <f t="shared" si="33"/>
        <v>Denver Basin , WY,Gas Wells - Fraction of 2-cycle Engines</v>
      </c>
      <c r="I2514">
        <v>0</v>
      </c>
    </row>
    <row r="2515" spans="1:9">
      <c r="A2515" t="s">
        <v>634</v>
      </c>
      <c r="B2515" t="s">
        <v>126</v>
      </c>
      <c r="C2515" t="s">
        <v>9084</v>
      </c>
      <c r="D2515">
        <v>1</v>
      </c>
      <c r="E2515" t="s">
        <v>522</v>
      </c>
      <c r="F2515" t="s">
        <v>656</v>
      </c>
      <c r="G2515" t="s">
        <v>9084</v>
      </c>
      <c r="H2515" s="123" t="str">
        <f t="shared" si="33"/>
        <v>Denver Basin , WY,Gas Wells - Fraction of 4-cycle Engines</v>
      </c>
      <c r="I2515">
        <v>1</v>
      </c>
    </row>
    <row r="2516" spans="1:9">
      <c r="A2516" t="s">
        <v>634</v>
      </c>
      <c r="B2516" t="s">
        <v>126</v>
      </c>
      <c r="C2516" t="s">
        <v>9085</v>
      </c>
      <c r="D2516">
        <v>0</v>
      </c>
      <c r="E2516" t="s">
        <v>522</v>
      </c>
      <c r="F2516" t="s">
        <v>656</v>
      </c>
      <c r="G2516" t="s">
        <v>9085</v>
      </c>
      <c r="H2516" s="123" t="str">
        <f t="shared" si="33"/>
        <v>Denver Basin , WY,Gas Wells - Fraction of Compressors Engines &lt;50 HP</v>
      </c>
      <c r="I2516">
        <v>0</v>
      </c>
    </row>
    <row r="2517" spans="1:9">
      <c r="A2517" t="s">
        <v>634</v>
      </c>
      <c r="B2517" t="s">
        <v>126</v>
      </c>
      <c r="C2517" t="s">
        <v>9086</v>
      </c>
      <c r="D2517">
        <v>0</v>
      </c>
      <c r="E2517" t="s">
        <v>522</v>
      </c>
      <c r="F2517" t="s">
        <v>656</v>
      </c>
      <c r="G2517" t="s">
        <v>9086</v>
      </c>
      <c r="H2517" s="123" t="str">
        <f t="shared" si="33"/>
        <v>Denver Basin , WY,Gas Wells - Fraction of Compressors Engines &gt;500 HP</v>
      </c>
      <c r="I2517">
        <v>0</v>
      </c>
    </row>
    <row r="2518" spans="1:9">
      <c r="A2518" t="s">
        <v>634</v>
      </c>
      <c r="B2518" t="s">
        <v>126</v>
      </c>
      <c r="C2518" t="s">
        <v>9087</v>
      </c>
      <c r="D2518">
        <v>1</v>
      </c>
      <c r="E2518" t="s">
        <v>522</v>
      </c>
      <c r="F2518" t="s">
        <v>656</v>
      </c>
      <c r="G2518" t="s">
        <v>9087</v>
      </c>
      <c r="H2518" s="123" t="str">
        <f t="shared" si="33"/>
        <v>Denver Basin , WY,Gas Wells - Fraction of Compressors Engines between 50-499 HP</v>
      </c>
      <c r="I2518">
        <v>1</v>
      </c>
    </row>
    <row r="2519" spans="1:9">
      <c r="A2519" t="s">
        <v>634</v>
      </c>
      <c r="B2519" t="s">
        <v>126</v>
      </c>
      <c r="C2519" t="s">
        <v>9088</v>
      </c>
      <c r="D2519">
        <v>0</v>
      </c>
      <c r="E2519" t="s">
        <v>522</v>
      </c>
      <c r="F2519" t="s">
        <v>1</v>
      </c>
      <c r="G2519" t="s">
        <v>8349</v>
      </c>
      <c r="H2519" s="123" t="str">
        <f t="shared" si="33"/>
        <v>Denver Basin , WY,Lean Burn - Percent of Engines with Control</v>
      </c>
      <c r="I2519">
        <v>0</v>
      </c>
    </row>
    <row r="2520" spans="1:9">
      <c r="A2520" t="s">
        <v>634</v>
      </c>
      <c r="B2520" t="s">
        <v>126</v>
      </c>
      <c r="C2520" t="s">
        <v>9089</v>
      </c>
      <c r="D2520">
        <v>0</v>
      </c>
      <c r="E2520" t="s">
        <v>522</v>
      </c>
      <c r="F2520" t="s">
        <v>0</v>
      </c>
      <c r="G2520" t="s">
        <v>8359</v>
      </c>
      <c r="H2520" s="123" t="str">
        <f t="shared" si="33"/>
        <v>Denver Basin , WY,Rich Burn - Percent of Engines with Control</v>
      </c>
      <c r="I2520">
        <v>0</v>
      </c>
    </row>
    <row r="2521" spans="1:9">
      <c r="A2521" t="s">
        <v>634</v>
      </c>
      <c r="B2521" t="s">
        <v>126</v>
      </c>
      <c r="C2521" t="s">
        <v>9090</v>
      </c>
      <c r="D2521">
        <v>0.23</v>
      </c>
      <c r="E2521" t="s">
        <v>522</v>
      </c>
      <c r="F2521" t="s">
        <v>1</v>
      </c>
      <c r="G2521" t="s">
        <v>1</v>
      </c>
      <c r="H2521" s="123" t="str">
        <f t="shared" si="33"/>
        <v>Denver Basin , WY,Lean Burn</v>
      </c>
      <c r="I2521">
        <v>0.23</v>
      </c>
    </row>
    <row r="2522" spans="1:9">
      <c r="A2522" t="s">
        <v>634</v>
      </c>
      <c r="B2522" t="s">
        <v>126</v>
      </c>
      <c r="C2522" t="s">
        <v>9091</v>
      </c>
      <c r="D2522">
        <v>0.77</v>
      </c>
      <c r="E2522" t="s">
        <v>522</v>
      </c>
      <c r="F2522" t="s">
        <v>0</v>
      </c>
      <c r="G2522" t="s">
        <v>0</v>
      </c>
      <c r="H2522" s="123" t="str">
        <f t="shared" si="33"/>
        <v>Denver Basin , WY,Rich Burn</v>
      </c>
      <c r="I2522">
        <v>0.77</v>
      </c>
    </row>
    <row r="2523" spans="1:9">
      <c r="A2523" t="s">
        <v>634</v>
      </c>
      <c r="B2523" t="s">
        <v>126</v>
      </c>
      <c r="C2523" t="s">
        <v>9092</v>
      </c>
      <c r="D2523">
        <v>8532</v>
      </c>
      <c r="E2523" t="s">
        <v>522</v>
      </c>
      <c r="F2523" t="s">
        <v>656</v>
      </c>
      <c r="G2523" t="s">
        <v>2498</v>
      </c>
      <c r="H2523" s="123" t="str">
        <f t="shared" si="33"/>
        <v>Denver Basin , WY,Hours of Operation (hours/engine)</v>
      </c>
      <c r="I2523">
        <v>8532</v>
      </c>
    </row>
    <row r="2524" spans="1:9">
      <c r="A2524" t="s">
        <v>634</v>
      </c>
      <c r="B2524" t="s">
        <v>126</v>
      </c>
      <c r="C2524" t="s">
        <v>9093</v>
      </c>
      <c r="D2524">
        <v>0.75</v>
      </c>
      <c r="E2524" t="s">
        <v>522</v>
      </c>
      <c r="F2524" t="s">
        <v>1</v>
      </c>
      <c r="G2524" t="s">
        <v>9093</v>
      </c>
      <c r="H2524" s="123" t="str">
        <f t="shared" si="33"/>
        <v>Denver Basin , WY,Gas Wells - Lean Burn Load Factor</v>
      </c>
      <c r="I2524">
        <v>0.75</v>
      </c>
    </row>
    <row r="2525" spans="1:9">
      <c r="A2525" t="s">
        <v>634</v>
      </c>
      <c r="B2525" t="s">
        <v>126</v>
      </c>
      <c r="C2525" t="s">
        <v>9094</v>
      </c>
      <c r="D2525">
        <v>68</v>
      </c>
      <c r="E2525" t="s">
        <v>522</v>
      </c>
      <c r="F2525" t="s">
        <v>1</v>
      </c>
      <c r="G2525" t="s">
        <v>8347</v>
      </c>
      <c r="H2525" s="123" t="str">
        <f t="shared" si="33"/>
        <v>Denver Basin , WY,Lean Burn - Rated Horsepower (hp/engine)</v>
      </c>
      <c r="I2525">
        <v>68</v>
      </c>
    </row>
    <row r="2526" spans="1:9">
      <c r="A2526" t="s">
        <v>634</v>
      </c>
      <c r="B2526" t="s">
        <v>126</v>
      </c>
      <c r="C2526" t="s">
        <v>9095</v>
      </c>
      <c r="D2526">
        <v>119.5</v>
      </c>
      <c r="E2526" t="s">
        <v>522</v>
      </c>
      <c r="F2526" t="s">
        <v>0</v>
      </c>
      <c r="G2526" t="s">
        <v>8357</v>
      </c>
      <c r="H2526" s="123" t="str">
        <f t="shared" si="33"/>
        <v>Denver Basin , WY,Rich Burn - Rated Horsepower (hp/engine)</v>
      </c>
      <c r="I2526">
        <v>119.5</v>
      </c>
    </row>
    <row r="2527" spans="1:9">
      <c r="A2527" t="s">
        <v>634</v>
      </c>
      <c r="B2527" t="s">
        <v>126</v>
      </c>
      <c r="C2527" t="s">
        <v>9096</v>
      </c>
      <c r="D2527">
        <v>0.68</v>
      </c>
      <c r="E2527" t="s">
        <v>522</v>
      </c>
      <c r="F2527" t="s">
        <v>0</v>
      </c>
      <c r="G2527" t="s">
        <v>9096</v>
      </c>
      <c r="H2527" s="123" t="str">
        <f t="shared" si="33"/>
        <v>Denver Basin , WY,Gas Wells - Rich-burn Load Factor</v>
      </c>
      <c r="I2527">
        <v>0.68</v>
      </c>
    </row>
    <row r="2528" spans="1:9">
      <c r="A2528" t="s">
        <v>158</v>
      </c>
      <c r="B2528" t="s">
        <v>81</v>
      </c>
      <c r="C2528" t="s">
        <v>9083</v>
      </c>
      <c r="D2528">
        <v>0</v>
      </c>
      <c r="E2528" t="s">
        <v>523</v>
      </c>
      <c r="F2528" t="s">
        <v>656</v>
      </c>
      <c r="G2528" t="s">
        <v>9083</v>
      </c>
      <c r="H2528" s="123" t="str">
        <f t="shared" si="33"/>
        <v>Eagle Basin , CO,Gas Wells - Fraction of 2-cycle Engines</v>
      </c>
      <c r="I2528">
        <v>0</v>
      </c>
    </row>
    <row r="2529" spans="1:9">
      <c r="A2529" t="s">
        <v>158</v>
      </c>
      <c r="B2529" t="s">
        <v>81</v>
      </c>
      <c r="C2529" t="s">
        <v>9084</v>
      </c>
      <c r="D2529">
        <v>1</v>
      </c>
      <c r="E2529" t="s">
        <v>523</v>
      </c>
      <c r="F2529" t="s">
        <v>656</v>
      </c>
      <c r="G2529" t="s">
        <v>9084</v>
      </c>
      <c r="H2529" s="123" t="str">
        <f t="shared" si="33"/>
        <v>Eagle Basin , CO,Gas Wells - Fraction of 4-cycle Engines</v>
      </c>
      <c r="I2529">
        <v>1</v>
      </c>
    </row>
    <row r="2530" spans="1:9">
      <c r="A2530" t="s">
        <v>158</v>
      </c>
      <c r="B2530" t="s">
        <v>81</v>
      </c>
      <c r="C2530" t="s">
        <v>9085</v>
      </c>
      <c r="D2530">
        <v>0</v>
      </c>
      <c r="E2530" t="s">
        <v>523</v>
      </c>
      <c r="F2530" t="s">
        <v>656</v>
      </c>
      <c r="G2530" t="s">
        <v>9085</v>
      </c>
      <c r="H2530" s="123" t="str">
        <f t="shared" si="33"/>
        <v>Eagle Basin , CO,Gas Wells - Fraction of Compressors Engines &lt;50 HP</v>
      </c>
      <c r="I2530">
        <v>0</v>
      </c>
    </row>
    <row r="2531" spans="1:9">
      <c r="A2531" t="s">
        <v>158</v>
      </c>
      <c r="B2531" t="s">
        <v>81</v>
      </c>
      <c r="C2531" t="s">
        <v>9086</v>
      </c>
      <c r="D2531">
        <v>0</v>
      </c>
      <c r="E2531" t="s">
        <v>523</v>
      </c>
      <c r="F2531" t="s">
        <v>656</v>
      </c>
      <c r="G2531" t="s">
        <v>9086</v>
      </c>
      <c r="H2531" s="123" t="str">
        <f t="shared" si="33"/>
        <v>Eagle Basin , CO,Gas Wells - Fraction of Compressors Engines &gt;500 HP</v>
      </c>
      <c r="I2531">
        <v>0</v>
      </c>
    </row>
    <row r="2532" spans="1:9">
      <c r="A2532" t="s">
        <v>158</v>
      </c>
      <c r="B2532" t="s">
        <v>81</v>
      </c>
      <c r="C2532" t="s">
        <v>9087</v>
      </c>
      <c r="D2532">
        <v>1</v>
      </c>
      <c r="E2532" t="s">
        <v>523</v>
      </c>
      <c r="F2532" t="s">
        <v>656</v>
      </c>
      <c r="G2532" t="s">
        <v>9087</v>
      </c>
      <c r="H2532" s="123" t="str">
        <f t="shared" si="33"/>
        <v>Eagle Basin , CO,Gas Wells - Fraction of Compressors Engines between 50-499 HP</v>
      </c>
      <c r="I2532">
        <v>1</v>
      </c>
    </row>
    <row r="2533" spans="1:9">
      <c r="A2533" t="s">
        <v>158</v>
      </c>
      <c r="B2533" t="s">
        <v>81</v>
      </c>
      <c r="C2533" t="s">
        <v>9088</v>
      </c>
      <c r="D2533">
        <v>0.18</v>
      </c>
      <c r="E2533" t="s">
        <v>523</v>
      </c>
      <c r="F2533" t="s">
        <v>1</v>
      </c>
      <c r="G2533" t="s">
        <v>8349</v>
      </c>
      <c r="H2533" s="123" t="str">
        <f t="shared" si="33"/>
        <v>Eagle Basin , CO,Lean Burn - Percent of Engines with Control</v>
      </c>
      <c r="I2533">
        <v>0.18</v>
      </c>
    </row>
    <row r="2534" spans="1:9">
      <c r="A2534" t="s">
        <v>158</v>
      </c>
      <c r="B2534" t="s">
        <v>81</v>
      </c>
      <c r="C2534" t="s">
        <v>9089</v>
      </c>
      <c r="D2534">
        <v>0.31</v>
      </c>
      <c r="E2534" t="s">
        <v>523</v>
      </c>
      <c r="F2534" t="s">
        <v>0</v>
      </c>
      <c r="G2534" t="s">
        <v>8359</v>
      </c>
      <c r="H2534" s="123" t="str">
        <f t="shared" si="33"/>
        <v>Eagle Basin , CO,Rich Burn - Percent of Engines with Control</v>
      </c>
      <c r="I2534">
        <v>0.31</v>
      </c>
    </row>
    <row r="2535" spans="1:9">
      <c r="A2535" t="s">
        <v>158</v>
      </c>
      <c r="B2535" t="s">
        <v>81</v>
      </c>
      <c r="C2535" t="s">
        <v>9090</v>
      </c>
      <c r="D2535">
        <v>0.3</v>
      </c>
      <c r="E2535" t="s">
        <v>523</v>
      </c>
      <c r="F2535" t="s">
        <v>1</v>
      </c>
      <c r="G2535" t="s">
        <v>1</v>
      </c>
      <c r="H2535" s="123" t="str">
        <f t="shared" si="33"/>
        <v>Eagle Basin , CO,Lean Burn</v>
      </c>
      <c r="I2535">
        <v>0.3</v>
      </c>
    </row>
    <row r="2536" spans="1:9">
      <c r="A2536" t="s">
        <v>158</v>
      </c>
      <c r="B2536" t="s">
        <v>81</v>
      </c>
      <c r="C2536" t="s">
        <v>9091</v>
      </c>
      <c r="D2536">
        <v>0.7</v>
      </c>
      <c r="E2536" t="s">
        <v>523</v>
      </c>
      <c r="F2536" t="s">
        <v>0</v>
      </c>
      <c r="G2536" t="s">
        <v>0</v>
      </c>
      <c r="H2536" s="123" t="str">
        <f t="shared" si="33"/>
        <v>Eagle Basin , CO,Rich Burn</v>
      </c>
      <c r="I2536">
        <v>0.7</v>
      </c>
    </row>
    <row r="2537" spans="1:9">
      <c r="A2537" t="s">
        <v>158</v>
      </c>
      <c r="B2537" t="s">
        <v>81</v>
      </c>
      <c r="C2537" t="s">
        <v>9092</v>
      </c>
      <c r="D2537">
        <v>8439</v>
      </c>
      <c r="E2537" t="s">
        <v>523</v>
      </c>
      <c r="F2537" t="s">
        <v>656</v>
      </c>
      <c r="G2537" t="s">
        <v>2498</v>
      </c>
      <c r="H2537" s="123" t="str">
        <f t="shared" si="33"/>
        <v>Eagle Basin , CO,Hours of Operation (hours/engine)</v>
      </c>
      <c r="I2537">
        <v>8439</v>
      </c>
    </row>
    <row r="2538" spans="1:9">
      <c r="A2538" t="s">
        <v>158</v>
      </c>
      <c r="B2538" t="s">
        <v>81</v>
      </c>
      <c r="C2538" t="s">
        <v>9093</v>
      </c>
      <c r="D2538">
        <v>0.75</v>
      </c>
      <c r="E2538" t="s">
        <v>523</v>
      </c>
      <c r="F2538" t="s">
        <v>1</v>
      </c>
      <c r="G2538" t="s">
        <v>9093</v>
      </c>
      <c r="H2538" s="123" t="str">
        <f t="shared" si="33"/>
        <v>Eagle Basin , CO,Gas Wells - Lean Burn Load Factor</v>
      </c>
      <c r="I2538">
        <v>0.75</v>
      </c>
    </row>
    <row r="2539" spans="1:9">
      <c r="A2539" t="s">
        <v>158</v>
      </c>
      <c r="B2539" t="s">
        <v>81</v>
      </c>
      <c r="C2539" t="s">
        <v>9094</v>
      </c>
      <c r="D2539">
        <v>138</v>
      </c>
      <c r="E2539" t="s">
        <v>523</v>
      </c>
      <c r="F2539" t="s">
        <v>1</v>
      </c>
      <c r="G2539" t="s">
        <v>8347</v>
      </c>
      <c r="H2539" s="123" t="str">
        <f t="shared" si="33"/>
        <v>Eagle Basin , CO,Lean Burn - Rated Horsepower (hp/engine)</v>
      </c>
      <c r="I2539">
        <v>138</v>
      </c>
    </row>
    <row r="2540" spans="1:9">
      <c r="A2540" t="s">
        <v>158</v>
      </c>
      <c r="B2540" t="s">
        <v>81</v>
      </c>
      <c r="C2540" t="s">
        <v>9095</v>
      </c>
      <c r="D2540">
        <v>133.4</v>
      </c>
      <c r="E2540" t="s">
        <v>523</v>
      </c>
      <c r="F2540" t="s">
        <v>0</v>
      </c>
      <c r="G2540" t="s">
        <v>8357</v>
      </c>
      <c r="H2540" s="123" t="str">
        <f t="shared" si="33"/>
        <v>Eagle Basin , CO,Rich Burn - Rated Horsepower (hp/engine)</v>
      </c>
      <c r="I2540">
        <v>133.4</v>
      </c>
    </row>
    <row r="2541" spans="1:9">
      <c r="A2541" t="s">
        <v>158</v>
      </c>
      <c r="B2541" t="s">
        <v>81</v>
      </c>
      <c r="C2541" t="s">
        <v>9096</v>
      </c>
      <c r="D2541">
        <v>0.76</v>
      </c>
      <c r="E2541" t="s">
        <v>523</v>
      </c>
      <c r="F2541" t="s">
        <v>0</v>
      </c>
      <c r="G2541" t="s">
        <v>9096</v>
      </c>
      <c r="H2541" s="123" t="str">
        <f t="shared" si="33"/>
        <v>Eagle Basin , CO,Gas Wells - Rich-burn Load Factor</v>
      </c>
      <c r="I2541">
        <v>0.76</v>
      </c>
    </row>
    <row r="2542" spans="1:9">
      <c r="A2542" t="s">
        <v>171</v>
      </c>
      <c r="B2542" t="s">
        <v>117</v>
      </c>
      <c r="C2542" t="s">
        <v>9083</v>
      </c>
      <c r="D2542">
        <v>0</v>
      </c>
      <c r="E2542" t="s">
        <v>524</v>
      </c>
      <c r="F2542" t="s">
        <v>656</v>
      </c>
      <c r="G2542" t="s">
        <v>9083</v>
      </c>
      <c r="H2542" s="123" t="str">
        <f t="shared" si="33"/>
        <v>Eastern Columbia Basin , ID,Gas Wells - Fraction of 2-cycle Engines</v>
      </c>
      <c r="I2542">
        <v>0</v>
      </c>
    </row>
    <row r="2543" spans="1:9">
      <c r="A2543" t="s">
        <v>171</v>
      </c>
      <c r="B2543" t="s">
        <v>117</v>
      </c>
      <c r="C2543" t="s">
        <v>9084</v>
      </c>
      <c r="D2543">
        <v>1</v>
      </c>
      <c r="E2543" t="s">
        <v>524</v>
      </c>
      <c r="F2543" t="s">
        <v>656</v>
      </c>
      <c r="G2543" t="s">
        <v>9084</v>
      </c>
      <c r="H2543" s="123" t="str">
        <f t="shared" si="33"/>
        <v>Eastern Columbia Basin , ID,Gas Wells - Fraction of 4-cycle Engines</v>
      </c>
      <c r="I2543">
        <v>1</v>
      </c>
    </row>
    <row r="2544" spans="1:9">
      <c r="A2544" t="s">
        <v>171</v>
      </c>
      <c r="B2544" t="s">
        <v>117</v>
      </c>
      <c r="C2544" t="s">
        <v>9085</v>
      </c>
      <c r="D2544">
        <v>0</v>
      </c>
      <c r="E2544" t="s">
        <v>524</v>
      </c>
      <c r="F2544" t="s">
        <v>656</v>
      </c>
      <c r="G2544" t="s">
        <v>9085</v>
      </c>
      <c r="H2544" s="123" t="str">
        <f t="shared" ref="H2544:H2607" si="34">E2544&amp;","&amp;G2544</f>
        <v>Eastern Columbia Basin , ID,Gas Wells - Fraction of Compressors Engines &lt;50 HP</v>
      </c>
      <c r="I2544">
        <v>0</v>
      </c>
    </row>
    <row r="2545" spans="1:9">
      <c r="A2545" t="s">
        <v>171</v>
      </c>
      <c r="B2545" t="s">
        <v>117</v>
      </c>
      <c r="C2545" t="s">
        <v>9086</v>
      </c>
      <c r="D2545">
        <v>0</v>
      </c>
      <c r="E2545" t="s">
        <v>524</v>
      </c>
      <c r="F2545" t="s">
        <v>656</v>
      </c>
      <c r="G2545" t="s">
        <v>9086</v>
      </c>
      <c r="H2545" s="123" t="str">
        <f t="shared" si="34"/>
        <v>Eastern Columbia Basin , ID,Gas Wells - Fraction of Compressors Engines &gt;500 HP</v>
      </c>
      <c r="I2545">
        <v>0</v>
      </c>
    </row>
    <row r="2546" spans="1:9">
      <c r="A2546" t="s">
        <v>171</v>
      </c>
      <c r="B2546" t="s">
        <v>117</v>
      </c>
      <c r="C2546" t="s">
        <v>9087</v>
      </c>
      <c r="D2546">
        <v>1</v>
      </c>
      <c r="E2546" t="s">
        <v>524</v>
      </c>
      <c r="F2546" t="s">
        <v>656</v>
      </c>
      <c r="G2546" t="s">
        <v>9087</v>
      </c>
      <c r="H2546" s="123" t="str">
        <f t="shared" si="34"/>
        <v>Eastern Columbia Basin , ID,Gas Wells - Fraction of Compressors Engines between 50-499 HP</v>
      </c>
      <c r="I2546">
        <v>1</v>
      </c>
    </row>
    <row r="2547" spans="1:9">
      <c r="A2547" t="s">
        <v>171</v>
      </c>
      <c r="B2547" t="s">
        <v>117</v>
      </c>
      <c r="C2547" t="s">
        <v>9088</v>
      </c>
      <c r="D2547">
        <v>0.18000000000000002</v>
      </c>
      <c r="E2547" t="s">
        <v>524</v>
      </c>
      <c r="F2547" t="s">
        <v>1</v>
      </c>
      <c r="G2547" t="s">
        <v>8349</v>
      </c>
      <c r="H2547" s="123" t="str">
        <f t="shared" si="34"/>
        <v>Eastern Columbia Basin , ID,Lean Burn - Percent of Engines with Control</v>
      </c>
      <c r="I2547">
        <v>0.18000000000000002</v>
      </c>
    </row>
    <row r="2548" spans="1:9">
      <c r="A2548" t="s">
        <v>171</v>
      </c>
      <c r="B2548" t="s">
        <v>117</v>
      </c>
      <c r="C2548" t="s">
        <v>9089</v>
      </c>
      <c r="D2548">
        <v>0.31</v>
      </c>
      <c r="E2548" t="s">
        <v>524</v>
      </c>
      <c r="F2548" t="s">
        <v>0</v>
      </c>
      <c r="G2548" t="s">
        <v>8359</v>
      </c>
      <c r="H2548" s="123" t="str">
        <f t="shared" si="34"/>
        <v>Eastern Columbia Basin , ID,Rich Burn - Percent of Engines with Control</v>
      </c>
      <c r="I2548">
        <v>0.31</v>
      </c>
    </row>
    <row r="2549" spans="1:9">
      <c r="A2549" t="s">
        <v>171</v>
      </c>
      <c r="B2549" t="s">
        <v>117</v>
      </c>
      <c r="C2549" t="s">
        <v>9090</v>
      </c>
      <c r="D2549">
        <v>0.3</v>
      </c>
      <c r="E2549" t="s">
        <v>524</v>
      </c>
      <c r="F2549" t="s">
        <v>1</v>
      </c>
      <c r="G2549" t="s">
        <v>1</v>
      </c>
      <c r="H2549" s="123" t="str">
        <f t="shared" si="34"/>
        <v>Eastern Columbia Basin , ID,Lean Burn</v>
      </c>
      <c r="I2549">
        <v>0.3</v>
      </c>
    </row>
    <row r="2550" spans="1:9">
      <c r="A2550" t="s">
        <v>171</v>
      </c>
      <c r="B2550" t="s">
        <v>117</v>
      </c>
      <c r="C2550" t="s">
        <v>9091</v>
      </c>
      <c r="D2550">
        <v>0.69999999999999984</v>
      </c>
      <c r="E2550" t="s">
        <v>524</v>
      </c>
      <c r="F2550" t="s">
        <v>0</v>
      </c>
      <c r="G2550" t="s">
        <v>0</v>
      </c>
      <c r="H2550" s="123" t="str">
        <f t="shared" si="34"/>
        <v>Eastern Columbia Basin , ID,Rich Burn</v>
      </c>
      <c r="I2550">
        <v>0.69999999999999984</v>
      </c>
    </row>
    <row r="2551" spans="1:9">
      <c r="A2551" t="s">
        <v>171</v>
      </c>
      <c r="B2551" t="s">
        <v>117</v>
      </c>
      <c r="C2551" t="s">
        <v>9092</v>
      </c>
      <c r="D2551">
        <v>8439</v>
      </c>
      <c r="E2551" t="s">
        <v>524</v>
      </c>
      <c r="F2551" t="s">
        <v>656</v>
      </c>
      <c r="G2551" t="s">
        <v>2498</v>
      </c>
      <c r="H2551" s="123" t="str">
        <f t="shared" si="34"/>
        <v>Eastern Columbia Basin , ID,Hours of Operation (hours/engine)</v>
      </c>
      <c r="I2551">
        <v>8439</v>
      </c>
    </row>
    <row r="2552" spans="1:9">
      <c r="A2552" t="s">
        <v>171</v>
      </c>
      <c r="B2552" t="s">
        <v>117</v>
      </c>
      <c r="C2552" t="s">
        <v>9093</v>
      </c>
      <c r="D2552">
        <v>0.75</v>
      </c>
      <c r="E2552" t="s">
        <v>524</v>
      </c>
      <c r="F2552" t="s">
        <v>1</v>
      </c>
      <c r="G2552" t="s">
        <v>9093</v>
      </c>
      <c r="H2552" s="123" t="str">
        <f t="shared" si="34"/>
        <v>Eastern Columbia Basin , ID,Gas Wells - Lean Burn Load Factor</v>
      </c>
      <c r="I2552">
        <v>0.75</v>
      </c>
    </row>
    <row r="2553" spans="1:9">
      <c r="A2553" t="s">
        <v>171</v>
      </c>
      <c r="B2553" t="s">
        <v>117</v>
      </c>
      <c r="C2553" t="s">
        <v>9094</v>
      </c>
      <c r="D2553">
        <v>138</v>
      </c>
      <c r="E2553" t="s">
        <v>524</v>
      </c>
      <c r="F2553" t="s">
        <v>1</v>
      </c>
      <c r="G2553" t="s">
        <v>8347</v>
      </c>
      <c r="H2553" s="123" t="str">
        <f t="shared" si="34"/>
        <v>Eastern Columbia Basin , ID,Lean Burn - Rated Horsepower (hp/engine)</v>
      </c>
      <c r="I2553">
        <v>138</v>
      </c>
    </row>
    <row r="2554" spans="1:9">
      <c r="A2554" t="s">
        <v>171</v>
      </c>
      <c r="B2554" t="s">
        <v>117</v>
      </c>
      <c r="C2554" t="s">
        <v>9095</v>
      </c>
      <c r="D2554">
        <v>133.4</v>
      </c>
      <c r="E2554" t="s">
        <v>524</v>
      </c>
      <c r="F2554" t="s">
        <v>0</v>
      </c>
      <c r="G2554" t="s">
        <v>8357</v>
      </c>
      <c r="H2554" s="123" t="str">
        <f t="shared" si="34"/>
        <v>Eastern Columbia Basin , ID,Rich Burn - Rated Horsepower (hp/engine)</v>
      </c>
      <c r="I2554">
        <v>133.4</v>
      </c>
    </row>
    <row r="2555" spans="1:9">
      <c r="A2555" t="s">
        <v>171</v>
      </c>
      <c r="B2555" t="s">
        <v>117</v>
      </c>
      <c r="C2555" t="s">
        <v>9096</v>
      </c>
      <c r="D2555">
        <v>0.76000000000000012</v>
      </c>
      <c r="E2555" t="s">
        <v>524</v>
      </c>
      <c r="F2555" t="s">
        <v>0</v>
      </c>
      <c r="G2555" t="s">
        <v>9096</v>
      </c>
      <c r="H2555" s="123" t="str">
        <f t="shared" si="34"/>
        <v>Eastern Columbia Basin , ID,Gas Wells - Rich-burn Load Factor</v>
      </c>
      <c r="I2555">
        <v>0.76000000000000012</v>
      </c>
    </row>
    <row r="2556" spans="1:9">
      <c r="A2556" t="s">
        <v>171</v>
      </c>
      <c r="B2556" t="s">
        <v>122</v>
      </c>
      <c r="C2556" t="s">
        <v>9083</v>
      </c>
      <c r="D2556">
        <v>0</v>
      </c>
      <c r="E2556" t="s">
        <v>525</v>
      </c>
      <c r="F2556" t="s">
        <v>656</v>
      </c>
      <c r="G2556" t="s">
        <v>9083</v>
      </c>
      <c r="H2556" s="123" t="str">
        <f t="shared" si="34"/>
        <v>Eastern Columbia Basin , OR,Gas Wells - Fraction of 2-cycle Engines</v>
      </c>
      <c r="I2556">
        <v>0</v>
      </c>
    </row>
    <row r="2557" spans="1:9">
      <c r="A2557" t="s">
        <v>171</v>
      </c>
      <c r="B2557" t="s">
        <v>122</v>
      </c>
      <c r="C2557" t="s">
        <v>9084</v>
      </c>
      <c r="D2557">
        <v>1</v>
      </c>
      <c r="E2557" t="s">
        <v>525</v>
      </c>
      <c r="F2557" t="s">
        <v>656</v>
      </c>
      <c r="G2557" t="s">
        <v>9084</v>
      </c>
      <c r="H2557" s="123" t="str">
        <f t="shared" si="34"/>
        <v>Eastern Columbia Basin , OR,Gas Wells - Fraction of 4-cycle Engines</v>
      </c>
      <c r="I2557">
        <v>1</v>
      </c>
    </row>
    <row r="2558" spans="1:9">
      <c r="A2558" t="s">
        <v>171</v>
      </c>
      <c r="B2558" t="s">
        <v>122</v>
      </c>
      <c r="C2558" t="s">
        <v>9085</v>
      </c>
      <c r="D2558">
        <v>0</v>
      </c>
      <c r="E2558" t="s">
        <v>525</v>
      </c>
      <c r="F2558" t="s">
        <v>656</v>
      </c>
      <c r="G2558" t="s">
        <v>9085</v>
      </c>
      <c r="H2558" s="123" t="str">
        <f t="shared" si="34"/>
        <v>Eastern Columbia Basin , OR,Gas Wells - Fraction of Compressors Engines &lt;50 HP</v>
      </c>
      <c r="I2558">
        <v>0</v>
      </c>
    </row>
    <row r="2559" spans="1:9">
      <c r="A2559" t="s">
        <v>171</v>
      </c>
      <c r="B2559" t="s">
        <v>122</v>
      </c>
      <c r="C2559" t="s">
        <v>9086</v>
      </c>
      <c r="D2559">
        <v>0</v>
      </c>
      <c r="E2559" t="s">
        <v>525</v>
      </c>
      <c r="F2559" t="s">
        <v>656</v>
      </c>
      <c r="G2559" t="s">
        <v>9086</v>
      </c>
      <c r="H2559" s="123" t="str">
        <f t="shared" si="34"/>
        <v>Eastern Columbia Basin , OR,Gas Wells - Fraction of Compressors Engines &gt;500 HP</v>
      </c>
      <c r="I2559">
        <v>0</v>
      </c>
    </row>
    <row r="2560" spans="1:9">
      <c r="A2560" t="s">
        <v>171</v>
      </c>
      <c r="B2560" t="s">
        <v>122</v>
      </c>
      <c r="C2560" t="s">
        <v>9087</v>
      </c>
      <c r="D2560">
        <v>1</v>
      </c>
      <c r="E2560" t="s">
        <v>525</v>
      </c>
      <c r="F2560" t="s">
        <v>656</v>
      </c>
      <c r="G2560" t="s">
        <v>9087</v>
      </c>
      <c r="H2560" s="123" t="str">
        <f t="shared" si="34"/>
        <v>Eastern Columbia Basin , OR,Gas Wells - Fraction of Compressors Engines between 50-499 HP</v>
      </c>
      <c r="I2560">
        <v>1</v>
      </c>
    </row>
    <row r="2561" spans="1:9">
      <c r="A2561" t="s">
        <v>171</v>
      </c>
      <c r="B2561" t="s">
        <v>122</v>
      </c>
      <c r="C2561" t="s">
        <v>9088</v>
      </c>
      <c r="D2561">
        <v>0.17999999999999997</v>
      </c>
      <c r="E2561" t="s">
        <v>525</v>
      </c>
      <c r="F2561" t="s">
        <v>1</v>
      </c>
      <c r="G2561" t="s">
        <v>8349</v>
      </c>
      <c r="H2561" s="123" t="str">
        <f t="shared" si="34"/>
        <v>Eastern Columbia Basin , OR,Lean Burn - Percent of Engines with Control</v>
      </c>
      <c r="I2561">
        <v>0.17999999999999997</v>
      </c>
    </row>
    <row r="2562" spans="1:9">
      <c r="A2562" t="s">
        <v>171</v>
      </c>
      <c r="B2562" t="s">
        <v>122</v>
      </c>
      <c r="C2562" t="s">
        <v>9089</v>
      </c>
      <c r="D2562">
        <v>0.31</v>
      </c>
      <c r="E2562" t="s">
        <v>525</v>
      </c>
      <c r="F2562" t="s">
        <v>0</v>
      </c>
      <c r="G2562" t="s">
        <v>8359</v>
      </c>
      <c r="H2562" s="123" t="str">
        <f t="shared" si="34"/>
        <v>Eastern Columbia Basin , OR,Rich Burn - Percent of Engines with Control</v>
      </c>
      <c r="I2562">
        <v>0.31</v>
      </c>
    </row>
    <row r="2563" spans="1:9">
      <c r="A2563" t="s">
        <v>171</v>
      </c>
      <c r="B2563" t="s">
        <v>122</v>
      </c>
      <c r="C2563" t="s">
        <v>9090</v>
      </c>
      <c r="D2563">
        <v>0.29999999999999993</v>
      </c>
      <c r="E2563" t="s">
        <v>525</v>
      </c>
      <c r="F2563" t="s">
        <v>1</v>
      </c>
      <c r="G2563" t="s">
        <v>1</v>
      </c>
      <c r="H2563" s="123" t="str">
        <f t="shared" si="34"/>
        <v>Eastern Columbia Basin , OR,Lean Burn</v>
      </c>
      <c r="I2563">
        <v>0.29999999999999993</v>
      </c>
    </row>
    <row r="2564" spans="1:9">
      <c r="A2564" t="s">
        <v>171</v>
      </c>
      <c r="B2564" t="s">
        <v>122</v>
      </c>
      <c r="C2564" t="s">
        <v>9091</v>
      </c>
      <c r="D2564">
        <v>0.70000000000000007</v>
      </c>
      <c r="E2564" t="s">
        <v>525</v>
      </c>
      <c r="F2564" t="s">
        <v>0</v>
      </c>
      <c r="G2564" t="s">
        <v>0</v>
      </c>
      <c r="H2564" s="123" t="str">
        <f t="shared" si="34"/>
        <v>Eastern Columbia Basin , OR,Rich Burn</v>
      </c>
      <c r="I2564">
        <v>0.70000000000000007</v>
      </c>
    </row>
    <row r="2565" spans="1:9">
      <c r="A2565" t="s">
        <v>171</v>
      </c>
      <c r="B2565" t="s">
        <v>122</v>
      </c>
      <c r="C2565" t="s">
        <v>9092</v>
      </c>
      <c r="D2565">
        <v>8439</v>
      </c>
      <c r="E2565" t="s">
        <v>525</v>
      </c>
      <c r="F2565" t="s">
        <v>656</v>
      </c>
      <c r="G2565" t="s">
        <v>2498</v>
      </c>
      <c r="H2565" s="123" t="str">
        <f t="shared" si="34"/>
        <v>Eastern Columbia Basin , OR,Hours of Operation (hours/engine)</v>
      </c>
      <c r="I2565">
        <v>8439</v>
      </c>
    </row>
    <row r="2566" spans="1:9">
      <c r="A2566" t="s">
        <v>171</v>
      </c>
      <c r="B2566" t="s">
        <v>122</v>
      </c>
      <c r="C2566" t="s">
        <v>9093</v>
      </c>
      <c r="D2566">
        <v>0.75</v>
      </c>
      <c r="E2566" t="s">
        <v>525</v>
      </c>
      <c r="F2566" t="s">
        <v>1</v>
      </c>
      <c r="G2566" t="s">
        <v>9093</v>
      </c>
      <c r="H2566" s="123" t="str">
        <f t="shared" si="34"/>
        <v>Eastern Columbia Basin , OR,Gas Wells - Lean Burn Load Factor</v>
      </c>
      <c r="I2566">
        <v>0.75</v>
      </c>
    </row>
    <row r="2567" spans="1:9">
      <c r="A2567" t="s">
        <v>171</v>
      </c>
      <c r="B2567" t="s">
        <v>122</v>
      </c>
      <c r="C2567" t="s">
        <v>9094</v>
      </c>
      <c r="D2567">
        <v>138</v>
      </c>
      <c r="E2567" t="s">
        <v>525</v>
      </c>
      <c r="F2567" t="s">
        <v>1</v>
      </c>
      <c r="G2567" t="s">
        <v>8347</v>
      </c>
      <c r="H2567" s="123" t="str">
        <f t="shared" si="34"/>
        <v>Eastern Columbia Basin , OR,Lean Burn - Rated Horsepower (hp/engine)</v>
      </c>
      <c r="I2567">
        <v>138</v>
      </c>
    </row>
    <row r="2568" spans="1:9">
      <c r="A2568" t="s">
        <v>171</v>
      </c>
      <c r="B2568" t="s">
        <v>122</v>
      </c>
      <c r="C2568" t="s">
        <v>9095</v>
      </c>
      <c r="D2568">
        <v>133.40000000000003</v>
      </c>
      <c r="E2568" t="s">
        <v>525</v>
      </c>
      <c r="F2568" t="s">
        <v>0</v>
      </c>
      <c r="G2568" t="s">
        <v>8357</v>
      </c>
      <c r="H2568" s="123" t="str">
        <f t="shared" si="34"/>
        <v>Eastern Columbia Basin , OR,Rich Burn - Rated Horsepower (hp/engine)</v>
      </c>
      <c r="I2568">
        <v>133.40000000000003</v>
      </c>
    </row>
    <row r="2569" spans="1:9">
      <c r="A2569" t="s">
        <v>171</v>
      </c>
      <c r="B2569" t="s">
        <v>122</v>
      </c>
      <c r="C2569" t="s">
        <v>9096</v>
      </c>
      <c r="D2569">
        <v>0.7599999999999999</v>
      </c>
      <c r="E2569" t="s">
        <v>525</v>
      </c>
      <c r="F2569" t="s">
        <v>0</v>
      </c>
      <c r="G2569" t="s">
        <v>9096</v>
      </c>
      <c r="H2569" s="123" t="str">
        <f t="shared" si="34"/>
        <v>Eastern Columbia Basin , OR,Gas Wells - Rich-burn Load Factor</v>
      </c>
      <c r="I2569">
        <v>0.7599999999999999</v>
      </c>
    </row>
    <row r="2570" spans="1:9">
      <c r="A2570" t="s">
        <v>171</v>
      </c>
      <c r="B2570" t="s">
        <v>125</v>
      </c>
      <c r="C2570" t="s">
        <v>9083</v>
      </c>
      <c r="D2570">
        <v>0</v>
      </c>
      <c r="E2570" t="s">
        <v>526</v>
      </c>
      <c r="F2570" t="s">
        <v>656</v>
      </c>
      <c r="G2570" t="s">
        <v>9083</v>
      </c>
      <c r="H2570" s="123" t="str">
        <f t="shared" si="34"/>
        <v>Eastern Columbia Basin , WA,Gas Wells - Fraction of 2-cycle Engines</v>
      </c>
      <c r="I2570">
        <v>0</v>
      </c>
    </row>
    <row r="2571" spans="1:9">
      <c r="A2571" t="s">
        <v>171</v>
      </c>
      <c r="B2571" t="s">
        <v>125</v>
      </c>
      <c r="C2571" t="s">
        <v>9084</v>
      </c>
      <c r="D2571">
        <v>1</v>
      </c>
      <c r="E2571" t="s">
        <v>526</v>
      </c>
      <c r="F2571" t="s">
        <v>656</v>
      </c>
      <c r="G2571" t="s">
        <v>9084</v>
      </c>
      <c r="H2571" s="123" t="str">
        <f t="shared" si="34"/>
        <v>Eastern Columbia Basin , WA,Gas Wells - Fraction of 4-cycle Engines</v>
      </c>
      <c r="I2571">
        <v>1</v>
      </c>
    </row>
    <row r="2572" spans="1:9">
      <c r="A2572" t="s">
        <v>171</v>
      </c>
      <c r="B2572" t="s">
        <v>125</v>
      </c>
      <c r="C2572" t="s">
        <v>9085</v>
      </c>
      <c r="D2572">
        <v>0</v>
      </c>
      <c r="E2572" t="s">
        <v>526</v>
      </c>
      <c r="F2572" t="s">
        <v>656</v>
      </c>
      <c r="G2572" t="s">
        <v>9085</v>
      </c>
      <c r="H2572" s="123" t="str">
        <f t="shared" si="34"/>
        <v>Eastern Columbia Basin , WA,Gas Wells - Fraction of Compressors Engines &lt;50 HP</v>
      </c>
      <c r="I2572">
        <v>0</v>
      </c>
    </row>
    <row r="2573" spans="1:9">
      <c r="A2573" t="s">
        <v>171</v>
      </c>
      <c r="B2573" t="s">
        <v>125</v>
      </c>
      <c r="C2573" t="s">
        <v>9086</v>
      </c>
      <c r="D2573">
        <v>0</v>
      </c>
      <c r="E2573" t="s">
        <v>526</v>
      </c>
      <c r="F2573" t="s">
        <v>656</v>
      </c>
      <c r="G2573" t="s">
        <v>9086</v>
      </c>
      <c r="H2573" s="123" t="str">
        <f t="shared" si="34"/>
        <v>Eastern Columbia Basin , WA,Gas Wells - Fraction of Compressors Engines &gt;500 HP</v>
      </c>
      <c r="I2573">
        <v>0</v>
      </c>
    </row>
    <row r="2574" spans="1:9">
      <c r="A2574" t="s">
        <v>171</v>
      </c>
      <c r="B2574" t="s">
        <v>125</v>
      </c>
      <c r="C2574" t="s">
        <v>9087</v>
      </c>
      <c r="D2574">
        <v>1</v>
      </c>
      <c r="E2574" t="s">
        <v>526</v>
      </c>
      <c r="F2574" t="s">
        <v>656</v>
      </c>
      <c r="G2574" t="s">
        <v>9087</v>
      </c>
      <c r="H2574" s="123" t="str">
        <f t="shared" si="34"/>
        <v>Eastern Columbia Basin , WA,Gas Wells - Fraction of Compressors Engines between 50-499 HP</v>
      </c>
      <c r="I2574">
        <v>1</v>
      </c>
    </row>
    <row r="2575" spans="1:9">
      <c r="A2575" t="s">
        <v>171</v>
      </c>
      <c r="B2575" t="s">
        <v>125</v>
      </c>
      <c r="C2575" t="s">
        <v>9088</v>
      </c>
      <c r="D2575">
        <v>0.18000000000000002</v>
      </c>
      <c r="E2575" t="s">
        <v>526</v>
      </c>
      <c r="F2575" t="s">
        <v>1</v>
      </c>
      <c r="G2575" t="s">
        <v>8349</v>
      </c>
      <c r="H2575" s="123" t="str">
        <f t="shared" si="34"/>
        <v>Eastern Columbia Basin , WA,Lean Burn - Percent of Engines with Control</v>
      </c>
      <c r="I2575">
        <v>0.18000000000000002</v>
      </c>
    </row>
    <row r="2576" spans="1:9">
      <c r="A2576" t="s">
        <v>171</v>
      </c>
      <c r="B2576" t="s">
        <v>125</v>
      </c>
      <c r="C2576" t="s">
        <v>9089</v>
      </c>
      <c r="D2576">
        <v>0.30999999999999994</v>
      </c>
      <c r="E2576" t="s">
        <v>526</v>
      </c>
      <c r="F2576" t="s">
        <v>0</v>
      </c>
      <c r="G2576" t="s">
        <v>8359</v>
      </c>
      <c r="H2576" s="123" t="str">
        <f t="shared" si="34"/>
        <v>Eastern Columbia Basin , WA,Rich Burn - Percent of Engines with Control</v>
      </c>
      <c r="I2576">
        <v>0.30999999999999994</v>
      </c>
    </row>
    <row r="2577" spans="1:9">
      <c r="A2577" t="s">
        <v>171</v>
      </c>
      <c r="B2577" t="s">
        <v>125</v>
      </c>
      <c r="C2577" t="s">
        <v>9090</v>
      </c>
      <c r="D2577">
        <v>0.29999999999999993</v>
      </c>
      <c r="E2577" t="s">
        <v>526</v>
      </c>
      <c r="F2577" t="s">
        <v>1</v>
      </c>
      <c r="G2577" t="s">
        <v>1</v>
      </c>
      <c r="H2577" s="123" t="str">
        <f t="shared" si="34"/>
        <v>Eastern Columbia Basin , WA,Lean Burn</v>
      </c>
      <c r="I2577">
        <v>0.29999999999999993</v>
      </c>
    </row>
    <row r="2578" spans="1:9">
      <c r="A2578" t="s">
        <v>171</v>
      </c>
      <c r="B2578" t="s">
        <v>125</v>
      </c>
      <c r="C2578" t="s">
        <v>9091</v>
      </c>
      <c r="D2578">
        <v>0.69999999999999984</v>
      </c>
      <c r="E2578" t="s">
        <v>526</v>
      </c>
      <c r="F2578" t="s">
        <v>0</v>
      </c>
      <c r="G2578" t="s">
        <v>0</v>
      </c>
      <c r="H2578" s="123" t="str">
        <f t="shared" si="34"/>
        <v>Eastern Columbia Basin , WA,Rich Burn</v>
      </c>
      <c r="I2578">
        <v>0.69999999999999984</v>
      </c>
    </row>
    <row r="2579" spans="1:9">
      <c r="A2579" t="s">
        <v>171</v>
      </c>
      <c r="B2579" t="s">
        <v>125</v>
      </c>
      <c r="C2579" t="s">
        <v>9092</v>
      </c>
      <c r="D2579">
        <v>8439</v>
      </c>
      <c r="E2579" t="s">
        <v>526</v>
      </c>
      <c r="F2579" t="s">
        <v>656</v>
      </c>
      <c r="G2579" t="s">
        <v>2498</v>
      </c>
      <c r="H2579" s="123" t="str">
        <f t="shared" si="34"/>
        <v>Eastern Columbia Basin , WA,Hours of Operation (hours/engine)</v>
      </c>
      <c r="I2579">
        <v>8439</v>
      </c>
    </row>
    <row r="2580" spans="1:9">
      <c r="A2580" t="s">
        <v>171</v>
      </c>
      <c r="B2580" t="s">
        <v>125</v>
      </c>
      <c r="C2580" t="s">
        <v>9093</v>
      </c>
      <c r="D2580">
        <v>0.75</v>
      </c>
      <c r="E2580" t="s">
        <v>526</v>
      </c>
      <c r="F2580" t="s">
        <v>1</v>
      </c>
      <c r="G2580" t="s">
        <v>9093</v>
      </c>
      <c r="H2580" s="123" t="str">
        <f t="shared" si="34"/>
        <v>Eastern Columbia Basin , WA,Gas Wells - Lean Burn Load Factor</v>
      </c>
      <c r="I2580">
        <v>0.75</v>
      </c>
    </row>
    <row r="2581" spans="1:9">
      <c r="A2581" t="s">
        <v>171</v>
      </c>
      <c r="B2581" t="s">
        <v>125</v>
      </c>
      <c r="C2581" t="s">
        <v>9094</v>
      </c>
      <c r="D2581">
        <v>138</v>
      </c>
      <c r="E2581" t="s">
        <v>526</v>
      </c>
      <c r="F2581" t="s">
        <v>1</v>
      </c>
      <c r="G2581" t="s">
        <v>8347</v>
      </c>
      <c r="H2581" s="123" t="str">
        <f t="shared" si="34"/>
        <v>Eastern Columbia Basin , WA,Lean Burn - Rated Horsepower (hp/engine)</v>
      </c>
      <c r="I2581">
        <v>138</v>
      </c>
    </row>
    <row r="2582" spans="1:9">
      <c r="A2582" t="s">
        <v>171</v>
      </c>
      <c r="B2582" t="s">
        <v>125</v>
      </c>
      <c r="C2582" t="s">
        <v>9095</v>
      </c>
      <c r="D2582">
        <v>133.40000000000003</v>
      </c>
      <c r="E2582" t="s">
        <v>526</v>
      </c>
      <c r="F2582" t="s">
        <v>0</v>
      </c>
      <c r="G2582" t="s">
        <v>8357</v>
      </c>
      <c r="H2582" s="123" t="str">
        <f t="shared" si="34"/>
        <v>Eastern Columbia Basin , WA,Rich Burn - Rated Horsepower (hp/engine)</v>
      </c>
      <c r="I2582">
        <v>133.40000000000003</v>
      </c>
    </row>
    <row r="2583" spans="1:9">
      <c r="A2583" t="s">
        <v>171</v>
      </c>
      <c r="B2583" t="s">
        <v>125</v>
      </c>
      <c r="C2583" t="s">
        <v>9096</v>
      </c>
      <c r="D2583">
        <v>0.7599999999999999</v>
      </c>
      <c r="E2583" t="s">
        <v>526</v>
      </c>
      <c r="F2583" t="s">
        <v>0</v>
      </c>
      <c r="G2583" t="s">
        <v>9096</v>
      </c>
      <c r="H2583" s="123" t="str">
        <f t="shared" si="34"/>
        <v>Eastern Columbia Basin , WA,Gas Wells - Rich-burn Load Factor</v>
      </c>
      <c r="I2583">
        <v>0.7599999999999999</v>
      </c>
    </row>
    <row r="2584" spans="1:9">
      <c r="A2584" t="s">
        <v>143</v>
      </c>
      <c r="B2584" t="s">
        <v>116</v>
      </c>
      <c r="C2584" t="s">
        <v>9083</v>
      </c>
      <c r="D2584">
        <v>0</v>
      </c>
      <c r="E2584" t="s">
        <v>527</v>
      </c>
      <c r="F2584" t="s">
        <v>656</v>
      </c>
      <c r="G2584" t="s">
        <v>9083</v>
      </c>
      <c r="H2584" s="123" t="str">
        <f t="shared" si="34"/>
        <v>Eel River Basin , CA,Gas Wells - Fraction of 2-cycle Engines</v>
      </c>
      <c r="I2584">
        <v>0</v>
      </c>
    </row>
    <row r="2585" spans="1:9">
      <c r="A2585" t="s">
        <v>143</v>
      </c>
      <c r="B2585" t="s">
        <v>116</v>
      </c>
      <c r="C2585" t="s">
        <v>9084</v>
      </c>
      <c r="D2585">
        <v>1</v>
      </c>
      <c r="E2585" t="s">
        <v>527</v>
      </c>
      <c r="F2585" t="s">
        <v>656</v>
      </c>
      <c r="G2585" t="s">
        <v>9084</v>
      </c>
      <c r="H2585" s="123" t="str">
        <f t="shared" si="34"/>
        <v>Eel River Basin , CA,Gas Wells - Fraction of 4-cycle Engines</v>
      </c>
      <c r="I2585">
        <v>1</v>
      </c>
    </row>
    <row r="2586" spans="1:9">
      <c r="A2586" t="s">
        <v>143</v>
      </c>
      <c r="B2586" t="s">
        <v>116</v>
      </c>
      <c r="C2586" t="s">
        <v>9085</v>
      </c>
      <c r="D2586">
        <v>0</v>
      </c>
      <c r="E2586" t="s">
        <v>527</v>
      </c>
      <c r="F2586" t="s">
        <v>656</v>
      </c>
      <c r="G2586" t="s">
        <v>9085</v>
      </c>
      <c r="H2586" s="123" t="str">
        <f t="shared" si="34"/>
        <v>Eel River Basin , CA,Gas Wells - Fraction of Compressors Engines &lt;50 HP</v>
      </c>
      <c r="I2586">
        <v>0</v>
      </c>
    </row>
    <row r="2587" spans="1:9">
      <c r="A2587" t="s">
        <v>143</v>
      </c>
      <c r="B2587" t="s">
        <v>116</v>
      </c>
      <c r="C2587" t="s">
        <v>9086</v>
      </c>
      <c r="D2587">
        <v>0</v>
      </c>
      <c r="E2587" t="s">
        <v>527</v>
      </c>
      <c r="F2587" t="s">
        <v>656</v>
      </c>
      <c r="G2587" t="s">
        <v>9086</v>
      </c>
      <c r="H2587" s="123" t="str">
        <f t="shared" si="34"/>
        <v>Eel River Basin , CA,Gas Wells - Fraction of Compressors Engines &gt;500 HP</v>
      </c>
      <c r="I2587">
        <v>0</v>
      </c>
    </row>
    <row r="2588" spans="1:9">
      <c r="A2588" t="s">
        <v>143</v>
      </c>
      <c r="B2588" t="s">
        <v>116</v>
      </c>
      <c r="C2588" t="s">
        <v>9087</v>
      </c>
      <c r="D2588">
        <v>1</v>
      </c>
      <c r="E2588" t="s">
        <v>527</v>
      </c>
      <c r="F2588" t="s">
        <v>656</v>
      </c>
      <c r="G2588" t="s">
        <v>9087</v>
      </c>
      <c r="H2588" s="123" t="str">
        <f t="shared" si="34"/>
        <v>Eel River Basin , CA,Gas Wells - Fraction of Compressors Engines between 50-499 HP</v>
      </c>
      <c r="I2588">
        <v>1</v>
      </c>
    </row>
    <row r="2589" spans="1:9">
      <c r="A2589" t="s">
        <v>143</v>
      </c>
      <c r="B2589" t="s">
        <v>116</v>
      </c>
      <c r="C2589" t="s">
        <v>9088</v>
      </c>
      <c r="D2589">
        <v>0.18</v>
      </c>
      <c r="E2589" t="s">
        <v>527</v>
      </c>
      <c r="F2589" t="s">
        <v>1</v>
      </c>
      <c r="G2589" t="s">
        <v>8349</v>
      </c>
      <c r="H2589" s="123" t="str">
        <f t="shared" si="34"/>
        <v>Eel River Basin , CA,Lean Burn - Percent of Engines with Control</v>
      </c>
      <c r="I2589">
        <v>0.18</v>
      </c>
    </row>
    <row r="2590" spans="1:9">
      <c r="A2590" t="s">
        <v>143</v>
      </c>
      <c r="B2590" t="s">
        <v>116</v>
      </c>
      <c r="C2590" t="s">
        <v>9089</v>
      </c>
      <c r="D2590">
        <v>0.31</v>
      </c>
      <c r="E2590" t="s">
        <v>527</v>
      </c>
      <c r="F2590" t="s">
        <v>0</v>
      </c>
      <c r="G2590" t="s">
        <v>8359</v>
      </c>
      <c r="H2590" s="123" t="str">
        <f t="shared" si="34"/>
        <v>Eel River Basin , CA,Rich Burn - Percent of Engines with Control</v>
      </c>
      <c r="I2590">
        <v>0.31</v>
      </c>
    </row>
    <row r="2591" spans="1:9">
      <c r="A2591" t="s">
        <v>143</v>
      </c>
      <c r="B2591" t="s">
        <v>116</v>
      </c>
      <c r="C2591" t="s">
        <v>9090</v>
      </c>
      <c r="D2591">
        <v>0.3</v>
      </c>
      <c r="E2591" t="s">
        <v>527</v>
      </c>
      <c r="F2591" t="s">
        <v>1</v>
      </c>
      <c r="G2591" t="s">
        <v>1</v>
      </c>
      <c r="H2591" s="123" t="str">
        <f t="shared" si="34"/>
        <v>Eel River Basin , CA,Lean Burn</v>
      </c>
      <c r="I2591">
        <v>0.3</v>
      </c>
    </row>
    <row r="2592" spans="1:9">
      <c r="A2592" t="s">
        <v>143</v>
      </c>
      <c r="B2592" t="s">
        <v>116</v>
      </c>
      <c r="C2592" t="s">
        <v>9091</v>
      </c>
      <c r="D2592">
        <v>0.7</v>
      </c>
      <c r="E2592" t="s">
        <v>527</v>
      </c>
      <c r="F2592" t="s">
        <v>0</v>
      </c>
      <c r="G2592" t="s">
        <v>0</v>
      </c>
      <c r="H2592" s="123" t="str">
        <f t="shared" si="34"/>
        <v>Eel River Basin , CA,Rich Burn</v>
      </c>
      <c r="I2592">
        <v>0.7</v>
      </c>
    </row>
    <row r="2593" spans="1:9">
      <c r="A2593" t="s">
        <v>143</v>
      </c>
      <c r="B2593" t="s">
        <v>116</v>
      </c>
      <c r="C2593" t="s">
        <v>9092</v>
      </c>
      <c r="D2593">
        <v>8439</v>
      </c>
      <c r="E2593" t="s">
        <v>527</v>
      </c>
      <c r="F2593" t="s">
        <v>656</v>
      </c>
      <c r="G2593" t="s">
        <v>2498</v>
      </c>
      <c r="H2593" s="123" t="str">
        <f t="shared" si="34"/>
        <v>Eel River Basin , CA,Hours of Operation (hours/engine)</v>
      </c>
      <c r="I2593">
        <v>8439</v>
      </c>
    </row>
    <row r="2594" spans="1:9">
      <c r="A2594" t="s">
        <v>143</v>
      </c>
      <c r="B2594" t="s">
        <v>116</v>
      </c>
      <c r="C2594" t="s">
        <v>9093</v>
      </c>
      <c r="D2594">
        <v>0.75</v>
      </c>
      <c r="E2594" t="s">
        <v>527</v>
      </c>
      <c r="F2594" t="s">
        <v>1</v>
      </c>
      <c r="G2594" t="s">
        <v>9093</v>
      </c>
      <c r="H2594" s="123" t="str">
        <f t="shared" si="34"/>
        <v>Eel River Basin , CA,Gas Wells - Lean Burn Load Factor</v>
      </c>
      <c r="I2594">
        <v>0.75</v>
      </c>
    </row>
    <row r="2595" spans="1:9">
      <c r="A2595" t="s">
        <v>143</v>
      </c>
      <c r="B2595" t="s">
        <v>116</v>
      </c>
      <c r="C2595" t="s">
        <v>9094</v>
      </c>
      <c r="D2595">
        <v>138</v>
      </c>
      <c r="E2595" t="s">
        <v>527</v>
      </c>
      <c r="F2595" t="s">
        <v>1</v>
      </c>
      <c r="G2595" t="s">
        <v>8347</v>
      </c>
      <c r="H2595" s="123" t="str">
        <f t="shared" si="34"/>
        <v>Eel River Basin , CA,Lean Burn - Rated Horsepower (hp/engine)</v>
      </c>
      <c r="I2595">
        <v>138</v>
      </c>
    </row>
    <row r="2596" spans="1:9">
      <c r="A2596" t="s">
        <v>143</v>
      </c>
      <c r="B2596" t="s">
        <v>116</v>
      </c>
      <c r="C2596" t="s">
        <v>9095</v>
      </c>
      <c r="D2596">
        <v>133.4</v>
      </c>
      <c r="E2596" t="s">
        <v>527</v>
      </c>
      <c r="F2596" t="s">
        <v>0</v>
      </c>
      <c r="G2596" t="s">
        <v>8357</v>
      </c>
      <c r="H2596" s="123" t="str">
        <f t="shared" si="34"/>
        <v>Eel River Basin , CA,Rich Burn - Rated Horsepower (hp/engine)</v>
      </c>
      <c r="I2596">
        <v>133.4</v>
      </c>
    </row>
    <row r="2597" spans="1:9">
      <c r="A2597" t="s">
        <v>143</v>
      </c>
      <c r="B2597" t="s">
        <v>116</v>
      </c>
      <c r="C2597" t="s">
        <v>9096</v>
      </c>
      <c r="D2597">
        <v>0.76</v>
      </c>
      <c r="E2597" t="s">
        <v>527</v>
      </c>
      <c r="F2597" t="s">
        <v>0</v>
      </c>
      <c r="G2597" t="s">
        <v>9096</v>
      </c>
      <c r="H2597" s="123" t="str">
        <f t="shared" si="34"/>
        <v>Eel River Basin , CA,Gas Wells - Rich-burn Load Factor</v>
      </c>
      <c r="I2597">
        <v>0.76</v>
      </c>
    </row>
    <row r="2598" spans="1:9">
      <c r="A2598" t="s">
        <v>181</v>
      </c>
      <c r="B2598" t="s">
        <v>120</v>
      </c>
      <c r="C2598" t="s">
        <v>9083</v>
      </c>
      <c r="D2598">
        <v>0</v>
      </c>
      <c r="E2598" t="s">
        <v>528</v>
      </c>
      <c r="F2598" t="s">
        <v>656</v>
      </c>
      <c r="G2598" t="s">
        <v>9083</v>
      </c>
      <c r="H2598" s="123" t="str">
        <f t="shared" si="34"/>
        <v>Estancia Basin , NM,Gas Wells - Fraction of 2-cycle Engines</v>
      </c>
      <c r="I2598">
        <v>0</v>
      </c>
    </row>
    <row r="2599" spans="1:9">
      <c r="A2599" t="s">
        <v>181</v>
      </c>
      <c r="B2599" t="s">
        <v>120</v>
      </c>
      <c r="C2599" t="s">
        <v>9084</v>
      </c>
      <c r="D2599">
        <v>1</v>
      </c>
      <c r="E2599" t="s">
        <v>528</v>
      </c>
      <c r="F2599" t="s">
        <v>656</v>
      </c>
      <c r="G2599" t="s">
        <v>9084</v>
      </c>
      <c r="H2599" s="123" t="str">
        <f t="shared" si="34"/>
        <v>Estancia Basin , NM,Gas Wells - Fraction of 4-cycle Engines</v>
      </c>
      <c r="I2599">
        <v>1</v>
      </c>
    </row>
    <row r="2600" spans="1:9">
      <c r="A2600" t="s">
        <v>181</v>
      </c>
      <c r="B2600" t="s">
        <v>120</v>
      </c>
      <c r="C2600" t="s">
        <v>9085</v>
      </c>
      <c r="D2600">
        <v>0</v>
      </c>
      <c r="E2600" t="s">
        <v>528</v>
      </c>
      <c r="F2600" t="s">
        <v>656</v>
      </c>
      <c r="G2600" t="s">
        <v>9085</v>
      </c>
      <c r="H2600" s="123" t="str">
        <f t="shared" si="34"/>
        <v>Estancia Basin , NM,Gas Wells - Fraction of Compressors Engines &lt;50 HP</v>
      </c>
      <c r="I2600">
        <v>0</v>
      </c>
    </row>
    <row r="2601" spans="1:9">
      <c r="A2601" t="s">
        <v>181</v>
      </c>
      <c r="B2601" t="s">
        <v>120</v>
      </c>
      <c r="C2601" t="s">
        <v>9086</v>
      </c>
      <c r="D2601">
        <v>0</v>
      </c>
      <c r="E2601" t="s">
        <v>528</v>
      </c>
      <c r="F2601" t="s">
        <v>656</v>
      </c>
      <c r="G2601" t="s">
        <v>9086</v>
      </c>
      <c r="H2601" s="123" t="str">
        <f t="shared" si="34"/>
        <v>Estancia Basin , NM,Gas Wells - Fraction of Compressors Engines &gt;500 HP</v>
      </c>
      <c r="I2601">
        <v>0</v>
      </c>
    </row>
    <row r="2602" spans="1:9">
      <c r="A2602" t="s">
        <v>181</v>
      </c>
      <c r="B2602" t="s">
        <v>120</v>
      </c>
      <c r="C2602" t="s">
        <v>9087</v>
      </c>
      <c r="D2602">
        <v>1</v>
      </c>
      <c r="E2602" t="s">
        <v>528</v>
      </c>
      <c r="F2602" t="s">
        <v>656</v>
      </c>
      <c r="G2602" t="s">
        <v>9087</v>
      </c>
      <c r="H2602" s="123" t="str">
        <f t="shared" si="34"/>
        <v>Estancia Basin , NM,Gas Wells - Fraction of Compressors Engines between 50-499 HP</v>
      </c>
      <c r="I2602">
        <v>1</v>
      </c>
    </row>
    <row r="2603" spans="1:9">
      <c r="A2603" t="s">
        <v>181</v>
      </c>
      <c r="B2603" t="s">
        <v>120</v>
      </c>
      <c r="C2603" t="s">
        <v>9088</v>
      </c>
      <c r="D2603">
        <v>0.18000000000000002</v>
      </c>
      <c r="E2603" t="s">
        <v>528</v>
      </c>
      <c r="F2603" t="s">
        <v>1</v>
      </c>
      <c r="G2603" t="s">
        <v>8349</v>
      </c>
      <c r="H2603" s="123" t="str">
        <f t="shared" si="34"/>
        <v>Estancia Basin , NM,Lean Burn - Percent of Engines with Control</v>
      </c>
      <c r="I2603">
        <v>0.18000000000000002</v>
      </c>
    </row>
    <row r="2604" spans="1:9">
      <c r="A2604" t="s">
        <v>181</v>
      </c>
      <c r="B2604" t="s">
        <v>120</v>
      </c>
      <c r="C2604" t="s">
        <v>9089</v>
      </c>
      <c r="D2604">
        <v>0.31</v>
      </c>
      <c r="E2604" t="s">
        <v>528</v>
      </c>
      <c r="F2604" t="s">
        <v>0</v>
      </c>
      <c r="G2604" t="s">
        <v>8359</v>
      </c>
      <c r="H2604" s="123" t="str">
        <f t="shared" si="34"/>
        <v>Estancia Basin , NM,Rich Burn - Percent of Engines with Control</v>
      </c>
      <c r="I2604">
        <v>0.31</v>
      </c>
    </row>
    <row r="2605" spans="1:9">
      <c r="A2605" t="s">
        <v>181</v>
      </c>
      <c r="B2605" t="s">
        <v>120</v>
      </c>
      <c r="C2605" t="s">
        <v>9090</v>
      </c>
      <c r="D2605">
        <v>0.3</v>
      </c>
      <c r="E2605" t="s">
        <v>528</v>
      </c>
      <c r="F2605" t="s">
        <v>1</v>
      </c>
      <c r="G2605" t="s">
        <v>1</v>
      </c>
      <c r="H2605" s="123" t="str">
        <f t="shared" si="34"/>
        <v>Estancia Basin , NM,Lean Burn</v>
      </c>
      <c r="I2605">
        <v>0.3</v>
      </c>
    </row>
    <row r="2606" spans="1:9">
      <c r="A2606" t="s">
        <v>181</v>
      </c>
      <c r="B2606" t="s">
        <v>120</v>
      </c>
      <c r="C2606" t="s">
        <v>9091</v>
      </c>
      <c r="D2606">
        <v>0.69999999999999984</v>
      </c>
      <c r="E2606" t="s">
        <v>528</v>
      </c>
      <c r="F2606" t="s">
        <v>0</v>
      </c>
      <c r="G2606" t="s">
        <v>0</v>
      </c>
      <c r="H2606" s="123" t="str">
        <f t="shared" si="34"/>
        <v>Estancia Basin , NM,Rich Burn</v>
      </c>
      <c r="I2606">
        <v>0.69999999999999984</v>
      </c>
    </row>
    <row r="2607" spans="1:9">
      <c r="A2607" t="s">
        <v>181</v>
      </c>
      <c r="B2607" t="s">
        <v>120</v>
      </c>
      <c r="C2607" t="s">
        <v>9092</v>
      </c>
      <c r="D2607">
        <v>8439</v>
      </c>
      <c r="E2607" t="s">
        <v>528</v>
      </c>
      <c r="F2607" t="s">
        <v>656</v>
      </c>
      <c r="G2607" t="s">
        <v>2498</v>
      </c>
      <c r="H2607" s="123" t="str">
        <f t="shared" si="34"/>
        <v>Estancia Basin , NM,Hours of Operation (hours/engine)</v>
      </c>
      <c r="I2607">
        <v>8439</v>
      </c>
    </row>
    <row r="2608" spans="1:9">
      <c r="A2608" t="s">
        <v>181</v>
      </c>
      <c r="B2608" t="s">
        <v>120</v>
      </c>
      <c r="C2608" t="s">
        <v>9093</v>
      </c>
      <c r="D2608">
        <v>0.75</v>
      </c>
      <c r="E2608" t="s">
        <v>528</v>
      </c>
      <c r="F2608" t="s">
        <v>1</v>
      </c>
      <c r="G2608" t="s">
        <v>9093</v>
      </c>
      <c r="H2608" s="123" t="str">
        <f t="shared" ref="H2608:H2671" si="35">E2608&amp;","&amp;G2608</f>
        <v>Estancia Basin , NM,Gas Wells - Lean Burn Load Factor</v>
      </c>
      <c r="I2608">
        <v>0.75</v>
      </c>
    </row>
    <row r="2609" spans="1:9">
      <c r="A2609" t="s">
        <v>181</v>
      </c>
      <c r="B2609" t="s">
        <v>120</v>
      </c>
      <c r="C2609" t="s">
        <v>9094</v>
      </c>
      <c r="D2609">
        <v>138</v>
      </c>
      <c r="E2609" t="s">
        <v>528</v>
      </c>
      <c r="F2609" t="s">
        <v>1</v>
      </c>
      <c r="G2609" t="s">
        <v>8347</v>
      </c>
      <c r="H2609" s="123" t="str">
        <f t="shared" si="35"/>
        <v>Estancia Basin , NM,Lean Burn - Rated Horsepower (hp/engine)</v>
      </c>
      <c r="I2609">
        <v>138</v>
      </c>
    </row>
    <row r="2610" spans="1:9">
      <c r="A2610" t="s">
        <v>181</v>
      </c>
      <c r="B2610" t="s">
        <v>120</v>
      </c>
      <c r="C2610" t="s">
        <v>9095</v>
      </c>
      <c r="D2610">
        <v>133.4</v>
      </c>
      <c r="E2610" t="s">
        <v>528</v>
      </c>
      <c r="F2610" t="s">
        <v>0</v>
      </c>
      <c r="G2610" t="s">
        <v>8357</v>
      </c>
      <c r="H2610" s="123" t="str">
        <f t="shared" si="35"/>
        <v>Estancia Basin , NM,Rich Burn - Rated Horsepower (hp/engine)</v>
      </c>
      <c r="I2610">
        <v>133.4</v>
      </c>
    </row>
    <row r="2611" spans="1:9">
      <c r="A2611" t="s">
        <v>181</v>
      </c>
      <c r="B2611" t="s">
        <v>120</v>
      </c>
      <c r="C2611" t="s">
        <v>9096</v>
      </c>
      <c r="D2611">
        <v>0.76000000000000012</v>
      </c>
      <c r="E2611" t="s">
        <v>528</v>
      </c>
      <c r="F2611" t="s">
        <v>0</v>
      </c>
      <c r="G2611" t="s">
        <v>9096</v>
      </c>
      <c r="H2611" s="123" t="str">
        <f t="shared" si="35"/>
        <v>Estancia Basin , NM,Gas Wells - Rich-burn Load Factor</v>
      </c>
      <c r="I2611">
        <v>0.76000000000000012</v>
      </c>
    </row>
    <row r="2612" spans="1:9">
      <c r="A2612" t="s">
        <v>144</v>
      </c>
      <c r="B2612" t="s">
        <v>116</v>
      </c>
      <c r="C2612" t="s">
        <v>9083</v>
      </c>
      <c r="D2612">
        <v>0</v>
      </c>
      <c r="E2612" t="s">
        <v>529</v>
      </c>
      <c r="F2612" t="s">
        <v>656</v>
      </c>
      <c r="G2612" t="s">
        <v>9083</v>
      </c>
      <c r="H2612" s="123" t="str">
        <f t="shared" si="35"/>
        <v>Great Basin Province , CA,Gas Wells - Fraction of 2-cycle Engines</v>
      </c>
      <c r="I2612">
        <v>0</v>
      </c>
    </row>
    <row r="2613" spans="1:9">
      <c r="A2613" t="s">
        <v>144</v>
      </c>
      <c r="B2613" t="s">
        <v>116</v>
      </c>
      <c r="C2613" t="s">
        <v>9084</v>
      </c>
      <c r="D2613">
        <v>1</v>
      </c>
      <c r="E2613" t="s">
        <v>529</v>
      </c>
      <c r="F2613" t="s">
        <v>656</v>
      </c>
      <c r="G2613" t="s">
        <v>9084</v>
      </c>
      <c r="H2613" s="123" t="str">
        <f t="shared" si="35"/>
        <v>Great Basin Province , CA,Gas Wells - Fraction of 4-cycle Engines</v>
      </c>
      <c r="I2613">
        <v>1</v>
      </c>
    </row>
    <row r="2614" spans="1:9">
      <c r="A2614" t="s">
        <v>144</v>
      </c>
      <c r="B2614" t="s">
        <v>116</v>
      </c>
      <c r="C2614" t="s">
        <v>9085</v>
      </c>
      <c r="D2614">
        <v>0</v>
      </c>
      <c r="E2614" t="s">
        <v>529</v>
      </c>
      <c r="F2614" t="s">
        <v>656</v>
      </c>
      <c r="G2614" t="s">
        <v>9085</v>
      </c>
      <c r="H2614" s="123" t="str">
        <f t="shared" si="35"/>
        <v>Great Basin Province , CA,Gas Wells - Fraction of Compressors Engines &lt;50 HP</v>
      </c>
      <c r="I2614">
        <v>0</v>
      </c>
    </row>
    <row r="2615" spans="1:9">
      <c r="A2615" t="s">
        <v>144</v>
      </c>
      <c r="B2615" t="s">
        <v>116</v>
      </c>
      <c r="C2615" t="s">
        <v>9086</v>
      </c>
      <c r="D2615">
        <v>0</v>
      </c>
      <c r="E2615" t="s">
        <v>529</v>
      </c>
      <c r="F2615" t="s">
        <v>656</v>
      </c>
      <c r="G2615" t="s">
        <v>9086</v>
      </c>
      <c r="H2615" s="123" t="str">
        <f t="shared" si="35"/>
        <v>Great Basin Province , CA,Gas Wells - Fraction of Compressors Engines &gt;500 HP</v>
      </c>
      <c r="I2615">
        <v>0</v>
      </c>
    </row>
    <row r="2616" spans="1:9">
      <c r="A2616" t="s">
        <v>144</v>
      </c>
      <c r="B2616" t="s">
        <v>116</v>
      </c>
      <c r="C2616" t="s">
        <v>9087</v>
      </c>
      <c r="D2616">
        <v>1</v>
      </c>
      <c r="E2616" t="s">
        <v>529</v>
      </c>
      <c r="F2616" t="s">
        <v>656</v>
      </c>
      <c r="G2616" t="s">
        <v>9087</v>
      </c>
      <c r="H2616" s="123" t="str">
        <f t="shared" si="35"/>
        <v>Great Basin Province , CA,Gas Wells - Fraction of Compressors Engines between 50-499 HP</v>
      </c>
      <c r="I2616">
        <v>1</v>
      </c>
    </row>
    <row r="2617" spans="1:9">
      <c r="A2617" t="s">
        <v>144</v>
      </c>
      <c r="B2617" t="s">
        <v>116</v>
      </c>
      <c r="C2617" t="s">
        <v>9088</v>
      </c>
      <c r="D2617">
        <v>0.18</v>
      </c>
      <c r="E2617" t="s">
        <v>529</v>
      </c>
      <c r="F2617" t="s">
        <v>1</v>
      </c>
      <c r="G2617" t="s">
        <v>8349</v>
      </c>
      <c r="H2617" s="123" t="str">
        <f t="shared" si="35"/>
        <v>Great Basin Province , CA,Lean Burn - Percent of Engines with Control</v>
      </c>
      <c r="I2617">
        <v>0.18</v>
      </c>
    </row>
    <row r="2618" spans="1:9">
      <c r="A2618" t="s">
        <v>144</v>
      </c>
      <c r="B2618" t="s">
        <v>116</v>
      </c>
      <c r="C2618" t="s">
        <v>9089</v>
      </c>
      <c r="D2618">
        <v>0.31</v>
      </c>
      <c r="E2618" t="s">
        <v>529</v>
      </c>
      <c r="F2618" t="s">
        <v>0</v>
      </c>
      <c r="G2618" t="s">
        <v>8359</v>
      </c>
      <c r="H2618" s="123" t="str">
        <f t="shared" si="35"/>
        <v>Great Basin Province , CA,Rich Burn - Percent of Engines with Control</v>
      </c>
      <c r="I2618">
        <v>0.31</v>
      </c>
    </row>
    <row r="2619" spans="1:9">
      <c r="A2619" t="s">
        <v>144</v>
      </c>
      <c r="B2619" t="s">
        <v>116</v>
      </c>
      <c r="C2619" t="s">
        <v>9090</v>
      </c>
      <c r="D2619">
        <v>0.3</v>
      </c>
      <c r="E2619" t="s">
        <v>529</v>
      </c>
      <c r="F2619" t="s">
        <v>1</v>
      </c>
      <c r="G2619" t="s">
        <v>1</v>
      </c>
      <c r="H2619" s="123" t="str">
        <f t="shared" si="35"/>
        <v>Great Basin Province , CA,Lean Burn</v>
      </c>
      <c r="I2619">
        <v>0.3</v>
      </c>
    </row>
    <row r="2620" spans="1:9">
      <c r="A2620" t="s">
        <v>144</v>
      </c>
      <c r="B2620" t="s">
        <v>116</v>
      </c>
      <c r="C2620" t="s">
        <v>9091</v>
      </c>
      <c r="D2620">
        <v>0.7</v>
      </c>
      <c r="E2620" t="s">
        <v>529</v>
      </c>
      <c r="F2620" t="s">
        <v>0</v>
      </c>
      <c r="G2620" t="s">
        <v>0</v>
      </c>
      <c r="H2620" s="123" t="str">
        <f t="shared" si="35"/>
        <v>Great Basin Province , CA,Rich Burn</v>
      </c>
      <c r="I2620">
        <v>0.7</v>
      </c>
    </row>
    <row r="2621" spans="1:9">
      <c r="A2621" t="s">
        <v>144</v>
      </c>
      <c r="B2621" t="s">
        <v>116</v>
      </c>
      <c r="C2621" t="s">
        <v>9092</v>
      </c>
      <c r="D2621">
        <v>8439</v>
      </c>
      <c r="E2621" t="s">
        <v>529</v>
      </c>
      <c r="F2621" t="s">
        <v>656</v>
      </c>
      <c r="G2621" t="s">
        <v>2498</v>
      </c>
      <c r="H2621" s="123" t="str">
        <f t="shared" si="35"/>
        <v>Great Basin Province , CA,Hours of Operation (hours/engine)</v>
      </c>
      <c r="I2621">
        <v>8439</v>
      </c>
    </row>
    <row r="2622" spans="1:9">
      <c r="A2622" t="s">
        <v>144</v>
      </c>
      <c r="B2622" t="s">
        <v>116</v>
      </c>
      <c r="C2622" t="s">
        <v>9093</v>
      </c>
      <c r="D2622">
        <v>0.75</v>
      </c>
      <c r="E2622" t="s">
        <v>529</v>
      </c>
      <c r="F2622" t="s">
        <v>1</v>
      </c>
      <c r="G2622" t="s">
        <v>9093</v>
      </c>
      <c r="H2622" s="123" t="str">
        <f t="shared" si="35"/>
        <v>Great Basin Province , CA,Gas Wells - Lean Burn Load Factor</v>
      </c>
      <c r="I2622">
        <v>0.75</v>
      </c>
    </row>
    <row r="2623" spans="1:9">
      <c r="A2623" t="s">
        <v>144</v>
      </c>
      <c r="B2623" t="s">
        <v>116</v>
      </c>
      <c r="C2623" t="s">
        <v>9094</v>
      </c>
      <c r="D2623">
        <v>138</v>
      </c>
      <c r="E2623" t="s">
        <v>529</v>
      </c>
      <c r="F2623" t="s">
        <v>1</v>
      </c>
      <c r="G2623" t="s">
        <v>8347</v>
      </c>
      <c r="H2623" s="123" t="str">
        <f t="shared" si="35"/>
        <v>Great Basin Province , CA,Lean Burn - Rated Horsepower (hp/engine)</v>
      </c>
      <c r="I2623">
        <v>138</v>
      </c>
    </row>
    <row r="2624" spans="1:9">
      <c r="A2624" t="s">
        <v>144</v>
      </c>
      <c r="B2624" t="s">
        <v>116</v>
      </c>
      <c r="C2624" t="s">
        <v>9095</v>
      </c>
      <c r="D2624">
        <v>133.4</v>
      </c>
      <c r="E2624" t="s">
        <v>529</v>
      </c>
      <c r="F2624" t="s">
        <v>0</v>
      </c>
      <c r="G2624" t="s">
        <v>8357</v>
      </c>
      <c r="H2624" s="123" t="str">
        <f t="shared" si="35"/>
        <v>Great Basin Province , CA,Rich Burn - Rated Horsepower (hp/engine)</v>
      </c>
      <c r="I2624">
        <v>133.4</v>
      </c>
    </row>
    <row r="2625" spans="1:9">
      <c r="A2625" t="s">
        <v>144</v>
      </c>
      <c r="B2625" t="s">
        <v>116</v>
      </c>
      <c r="C2625" t="s">
        <v>9096</v>
      </c>
      <c r="D2625">
        <v>0.76</v>
      </c>
      <c r="E2625" t="s">
        <v>529</v>
      </c>
      <c r="F2625" t="s">
        <v>0</v>
      </c>
      <c r="G2625" t="s">
        <v>9096</v>
      </c>
      <c r="H2625" s="123" t="str">
        <f t="shared" si="35"/>
        <v>Great Basin Province , CA,Gas Wells - Rich-burn Load Factor</v>
      </c>
      <c r="I2625">
        <v>0.76</v>
      </c>
    </row>
    <row r="2626" spans="1:9">
      <c r="A2626" t="s">
        <v>144</v>
      </c>
      <c r="B2626" t="s">
        <v>117</v>
      </c>
      <c r="C2626" t="s">
        <v>9083</v>
      </c>
      <c r="D2626">
        <v>0</v>
      </c>
      <c r="E2626" t="s">
        <v>530</v>
      </c>
      <c r="F2626" t="s">
        <v>656</v>
      </c>
      <c r="G2626" t="s">
        <v>9083</v>
      </c>
      <c r="H2626" s="123" t="str">
        <f t="shared" si="35"/>
        <v>Great Basin Province , ID,Gas Wells - Fraction of 2-cycle Engines</v>
      </c>
      <c r="I2626">
        <v>0</v>
      </c>
    </row>
    <row r="2627" spans="1:9">
      <c r="A2627" t="s">
        <v>144</v>
      </c>
      <c r="B2627" t="s">
        <v>117</v>
      </c>
      <c r="C2627" t="s">
        <v>9084</v>
      </c>
      <c r="D2627">
        <v>1</v>
      </c>
      <c r="E2627" t="s">
        <v>530</v>
      </c>
      <c r="F2627" t="s">
        <v>656</v>
      </c>
      <c r="G2627" t="s">
        <v>9084</v>
      </c>
      <c r="H2627" s="123" t="str">
        <f t="shared" si="35"/>
        <v>Great Basin Province , ID,Gas Wells - Fraction of 4-cycle Engines</v>
      </c>
      <c r="I2627">
        <v>1</v>
      </c>
    </row>
    <row r="2628" spans="1:9">
      <c r="A2628" t="s">
        <v>144</v>
      </c>
      <c r="B2628" t="s">
        <v>117</v>
      </c>
      <c r="C2628" t="s">
        <v>9085</v>
      </c>
      <c r="D2628">
        <v>0</v>
      </c>
      <c r="E2628" t="s">
        <v>530</v>
      </c>
      <c r="F2628" t="s">
        <v>656</v>
      </c>
      <c r="G2628" t="s">
        <v>9085</v>
      </c>
      <c r="H2628" s="123" t="str">
        <f t="shared" si="35"/>
        <v>Great Basin Province , ID,Gas Wells - Fraction of Compressors Engines &lt;50 HP</v>
      </c>
      <c r="I2628">
        <v>0</v>
      </c>
    </row>
    <row r="2629" spans="1:9">
      <c r="A2629" t="s">
        <v>144</v>
      </c>
      <c r="B2629" t="s">
        <v>117</v>
      </c>
      <c r="C2629" t="s">
        <v>9086</v>
      </c>
      <c r="D2629">
        <v>0</v>
      </c>
      <c r="E2629" t="s">
        <v>530</v>
      </c>
      <c r="F2629" t="s">
        <v>656</v>
      </c>
      <c r="G2629" t="s">
        <v>9086</v>
      </c>
      <c r="H2629" s="123" t="str">
        <f t="shared" si="35"/>
        <v>Great Basin Province , ID,Gas Wells - Fraction of Compressors Engines &gt;500 HP</v>
      </c>
      <c r="I2629">
        <v>0</v>
      </c>
    </row>
    <row r="2630" spans="1:9">
      <c r="A2630" t="s">
        <v>144</v>
      </c>
      <c r="B2630" t="s">
        <v>117</v>
      </c>
      <c r="C2630" t="s">
        <v>9087</v>
      </c>
      <c r="D2630">
        <v>1</v>
      </c>
      <c r="E2630" t="s">
        <v>530</v>
      </c>
      <c r="F2630" t="s">
        <v>656</v>
      </c>
      <c r="G2630" t="s">
        <v>9087</v>
      </c>
      <c r="H2630" s="123" t="str">
        <f t="shared" si="35"/>
        <v>Great Basin Province , ID,Gas Wells - Fraction of Compressors Engines between 50-499 HP</v>
      </c>
      <c r="I2630">
        <v>1</v>
      </c>
    </row>
    <row r="2631" spans="1:9">
      <c r="A2631" t="s">
        <v>144</v>
      </c>
      <c r="B2631" t="s">
        <v>117</v>
      </c>
      <c r="C2631" t="s">
        <v>9088</v>
      </c>
      <c r="D2631">
        <v>0.18000000000000002</v>
      </c>
      <c r="E2631" t="s">
        <v>530</v>
      </c>
      <c r="F2631" t="s">
        <v>1</v>
      </c>
      <c r="G2631" t="s">
        <v>8349</v>
      </c>
      <c r="H2631" s="123" t="str">
        <f t="shared" si="35"/>
        <v>Great Basin Province , ID,Lean Burn - Percent of Engines with Control</v>
      </c>
      <c r="I2631">
        <v>0.18000000000000002</v>
      </c>
    </row>
    <row r="2632" spans="1:9">
      <c r="A2632" t="s">
        <v>144</v>
      </c>
      <c r="B2632" t="s">
        <v>117</v>
      </c>
      <c r="C2632" t="s">
        <v>9089</v>
      </c>
      <c r="D2632">
        <v>0.31</v>
      </c>
      <c r="E2632" t="s">
        <v>530</v>
      </c>
      <c r="F2632" t="s">
        <v>0</v>
      </c>
      <c r="G2632" t="s">
        <v>8359</v>
      </c>
      <c r="H2632" s="123" t="str">
        <f t="shared" si="35"/>
        <v>Great Basin Province , ID,Rich Burn - Percent of Engines with Control</v>
      </c>
      <c r="I2632">
        <v>0.31</v>
      </c>
    </row>
    <row r="2633" spans="1:9">
      <c r="A2633" t="s">
        <v>144</v>
      </c>
      <c r="B2633" t="s">
        <v>117</v>
      </c>
      <c r="C2633" t="s">
        <v>9090</v>
      </c>
      <c r="D2633">
        <v>0.3</v>
      </c>
      <c r="E2633" t="s">
        <v>530</v>
      </c>
      <c r="F2633" t="s">
        <v>1</v>
      </c>
      <c r="G2633" t="s">
        <v>1</v>
      </c>
      <c r="H2633" s="123" t="str">
        <f t="shared" si="35"/>
        <v>Great Basin Province , ID,Lean Burn</v>
      </c>
      <c r="I2633">
        <v>0.3</v>
      </c>
    </row>
    <row r="2634" spans="1:9">
      <c r="A2634" t="s">
        <v>144</v>
      </c>
      <c r="B2634" t="s">
        <v>117</v>
      </c>
      <c r="C2634" t="s">
        <v>9091</v>
      </c>
      <c r="D2634">
        <v>0.69999999999999984</v>
      </c>
      <c r="E2634" t="s">
        <v>530</v>
      </c>
      <c r="F2634" t="s">
        <v>0</v>
      </c>
      <c r="G2634" t="s">
        <v>0</v>
      </c>
      <c r="H2634" s="123" t="str">
        <f t="shared" si="35"/>
        <v>Great Basin Province , ID,Rich Burn</v>
      </c>
      <c r="I2634">
        <v>0.69999999999999984</v>
      </c>
    </row>
    <row r="2635" spans="1:9">
      <c r="A2635" t="s">
        <v>144</v>
      </c>
      <c r="B2635" t="s">
        <v>117</v>
      </c>
      <c r="C2635" t="s">
        <v>9092</v>
      </c>
      <c r="D2635">
        <v>8439</v>
      </c>
      <c r="E2635" t="s">
        <v>530</v>
      </c>
      <c r="F2635" t="s">
        <v>656</v>
      </c>
      <c r="G2635" t="s">
        <v>2498</v>
      </c>
      <c r="H2635" s="123" t="str">
        <f t="shared" si="35"/>
        <v>Great Basin Province , ID,Hours of Operation (hours/engine)</v>
      </c>
      <c r="I2635">
        <v>8439</v>
      </c>
    </row>
    <row r="2636" spans="1:9">
      <c r="A2636" t="s">
        <v>144</v>
      </c>
      <c r="B2636" t="s">
        <v>117</v>
      </c>
      <c r="C2636" t="s">
        <v>9093</v>
      </c>
      <c r="D2636">
        <v>0.75</v>
      </c>
      <c r="E2636" t="s">
        <v>530</v>
      </c>
      <c r="F2636" t="s">
        <v>1</v>
      </c>
      <c r="G2636" t="s">
        <v>9093</v>
      </c>
      <c r="H2636" s="123" t="str">
        <f t="shared" si="35"/>
        <v>Great Basin Province , ID,Gas Wells - Lean Burn Load Factor</v>
      </c>
      <c r="I2636">
        <v>0.75</v>
      </c>
    </row>
    <row r="2637" spans="1:9">
      <c r="A2637" t="s">
        <v>144</v>
      </c>
      <c r="B2637" t="s">
        <v>117</v>
      </c>
      <c r="C2637" t="s">
        <v>9094</v>
      </c>
      <c r="D2637">
        <v>138</v>
      </c>
      <c r="E2637" t="s">
        <v>530</v>
      </c>
      <c r="F2637" t="s">
        <v>1</v>
      </c>
      <c r="G2637" t="s">
        <v>8347</v>
      </c>
      <c r="H2637" s="123" t="str">
        <f t="shared" si="35"/>
        <v>Great Basin Province , ID,Lean Burn - Rated Horsepower (hp/engine)</v>
      </c>
      <c r="I2637">
        <v>138</v>
      </c>
    </row>
    <row r="2638" spans="1:9">
      <c r="A2638" t="s">
        <v>144</v>
      </c>
      <c r="B2638" t="s">
        <v>117</v>
      </c>
      <c r="C2638" t="s">
        <v>9095</v>
      </c>
      <c r="D2638">
        <v>133.4</v>
      </c>
      <c r="E2638" t="s">
        <v>530</v>
      </c>
      <c r="F2638" t="s">
        <v>0</v>
      </c>
      <c r="G2638" t="s">
        <v>8357</v>
      </c>
      <c r="H2638" s="123" t="str">
        <f t="shared" si="35"/>
        <v>Great Basin Province , ID,Rich Burn - Rated Horsepower (hp/engine)</v>
      </c>
      <c r="I2638">
        <v>133.4</v>
      </c>
    </row>
    <row r="2639" spans="1:9">
      <c r="A2639" t="s">
        <v>144</v>
      </c>
      <c r="B2639" t="s">
        <v>117</v>
      </c>
      <c r="C2639" t="s">
        <v>9096</v>
      </c>
      <c r="D2639">
        <v>0.76000000000000012</v>
      </c>
      <c r="E2639" t="s">
        <v>530</v>
      </c>
      <c r="F2639" t="s">
        <v>0</v>
      </c>
      <c r="G2639" t="s">
        <v>9096</v>
      </c>
      <c r="H2639" s="123" t="str">
        <f t="shared" si="35"/>
        <v>Great Basin Province , ID,Gas Wells - Rich-burn Load Factor</v>
      </c>
      <c r="I2639">
        <v>0.76000000000000012</v>
      </c>
    </row>
    <row r="2640" spans="1:9">
      <c r="A2640" t="s">
        <v>144</v>
      </c>
      <c r="B2640" t="s">
        <v>121</v>
      </c>
      <c r="C2640" t="s">
        <v>9083</v>
      </c>
      <c r="D2640">
        <v>0</v>
      </c>
      <c r="E2640" t="s">
        <v>531</v>
      </c>
      <c r="F2640" t="s">
        <v>656</v>
      </c>
      <c r="G2640" t="s">
        <v>9083</v>
      </c>
      <c r="H2640" s="123" t="str">
        <f t="shared" si="35"/>
        <v>Great Basin Province , NV,Gas Wells - Fraction of 2-cycle Engines</v>
      </c>
      <c r="I2640">
        <v>0</v>
      </c>
    </row>
    <row r="2641" spans="1:9">
      <c r="A2641" t="s">
        <v>144</v>
      </c>
      <c r="B2641" t="s">
        <v>121</v>
      </c>
      <c r="C2641" t="s">
        <v>9084</v>
      </c>
      <c r="D2641">
        <v>1</v>
      </c>
      <c r="E2641" t="s">
        <v>531</v>
      </c>
      <c r="F2641" t="s">
        <v>656</v>
      </c>
      <c r="G2641" t="s">
        <v>9084</v>
      </c>
      <c r="H2641" s="123" t="str">
        <f t="shared" si="35"/>
        <v>Great Basin Province , NV,Gas Wells - Fraction of 4-cycle Engines</v>
      </c>
      <c r="I2641">
        <v>1</v>
      </c>
    </row>
    <row r="2642" spans="1:9">
      <c r="A2642" t="s">
        <v>144</v>
      </c>
      <c r="B2642" t="s">
        <v>121</v>
      </c>
      <c r="C2642" t="s">
        <v>9085</v>
      </c>
      <c r="D2642">
        <v>0</v>
      </c>
      <c r="E2642" t="s">
        <v>531</v>
      </c>
      <c r="F2642" t="s">
        <v>656</v>
      </c>
      <c r="G2642" t="s">
        <v>9085</v>
      </c>
      <c r="H2642" s="123" t="str">
        <f t="shared" si="35"/>
        <v>Great Basin Province , NV,Gas Wells - Fraction of Compressors Engines &lt;50 HP</v>
      </c>
      <c r="I2642">
        <v>0</v>
      </c>
    </row>
    <row r="2643" spans="1:9">
      <c r="A2643" t="s">
        <v>144</v>
      </c>
      <c r="B2643" t="s">
        <v>121</v>
      </c>
      <c r="C2643" t="s">
        <v>9086</v>
      </c>
      <c r="D2643">
        <v>0</v>
      </c>
      <c r="E2643" t="s">
        <v>531</v>
      </c>
      <c r="F2643" t="s">
        <v>656</v>
      </c>
      <c r="G2643" t="s">
        <v>9086</v>
      </c>
      <c r="H2643" s="123" t="str">
        <f t="shared" si="35"/>
        <v>Great Basin Province , NV,Gas Wells - Fraction of Compressors Engines &gt;500 HP</v>
      </c>
      <c r="I2643">
        <v>0</v>
      </c>
    </row>
    <row r="2644" spans="1:9">
      <c r="A2644" t="s">
        <v>144</v>
      </c>
      <c r="B2644" t="s">
        <v>121</v>
      </c>
      <c r="C2644" t="s">
        <v>9087</v>
      </c>
      <c r="D2644">
        <v>1</v>
      </c>
      <c r="E2644" t="s">
        <v>531</v>
      </c>
      <c r="F2644" t="s">
        <v>656</v>
      </c>
      <c r="G2644" t="s">
        <v>9087</v>
      </c>
      <c r="H2644" s="123" t="str">
        <f t="shared" si="35"/>
        <v>Great Basin Province , NV,Gas Wells - Fraction of Compressors Engines between 50-499 HP</v>
      </c>
      <c r="I2644">
        <v>1</v>
      </c>
    </row>
    <row r="2645" spans="1:9">
      <c r="A2645" t="s">
        <v>144</v>
      </c>
      <c r="B2645" t="s">
        <v>121</v>
      </c>
      <c r="C2645" t="s">
        <v>9088</v>
      </c>
      <c r="D2645">
        <v>0.18</v>
      </c>
      <c r="E2645" t="s">
        <v>531</v>
      </c>
      <c r="F2645" t="s">
        <v>1</v>
      </c>
      <c r="G2645" t="s">
        <v>8349</v>
      </c>
      <c r="H2645" s="123" t="str">
        <f t="shared" si="35"/>
        <v>Great Basin Province , NV,Lean Burn - Percent of Engines with Control</v>
      </c>
      <c r="I2645">
        <v>0.18</v>
      </c>
    </row>
    <row r="2646" spans="1:9">
      <c r="A2646" t="s">
        <v>144</v>
      </c>
      <c r="B2646" t="s">
        <v>121</v>
      </c>
      <c r="C2646" t="s">
        <v>9089</v>
      </c>
      <c r="D2646">
        <v>0.31</v>
      </c>
      <c r="E2646" t="s">
        <v>531</v>
      </c>
      <c r="F2646" t="s">
        <v>0</v>
      </c>
      <c r="G2646" t="s">
        <v>8359</v>
      </c>
      <c r="H2646" s="123" t="str">
        <f t="shared" si="35"/>
        <v>Great Basin Province , NV,Rich Burn - Percent of Engines with Control</v>
      </c>
      <c r="I2646">
        <v>0.31</v>
      </c>
    </row>
    <row r="2647" spans="1:9">
      <c r="A2647" t="s">
        <v>144</v>
      </c>
      <c r="B2647" t="s">
        <v>121</v>
      </c>
      <c r="C2647" t="s">
        <v>9090</v>
      </c>
      <c r="D2647">
        <v>0.29999999999999993</v>
      </c>
      <c r="E2647" t="s">
        <v>531</v>
      </c>
      <c r="F2647" t="s">
        <v>1</v>
      </c>
      <c r="G2647" t="s">
        <v>1</v>
      </c>
      <c r="H2647" s="123" t="str">
        <f t="shared" si="35"/>
        <v>Great Basin Province , NV,Lean Burn</v>
      </c>
      <c r="I2647">
        <v>0.29999999999999993</v>
      </c>
    </row>
    <row r="2648" spans="1:9">
      <c r="A2648" t="s">
        <v>144</v>
      </c>
      <c r="B2648" t="s">
        <v>121</v>
      </c>
      <c r="C2648" t="s">
        <v>9091</v>
      </c>
      <c r="D2648">
        <v>0.7</v>
      </c>
      <c r="E2648" t="s">
        <v>531</v>
      </c>
      <c r="F2648" t="s">
        <v>0</v>
      </c>
      <c r="G2648" t="s">
        <v>0</v>
      </c>
      <c r="H2648" s="123" t="str">
        <f t="shared" si="35"/>
        <v>Great Basin Province , NV,Rich Burn</v>
      </c>
      <c r="I2648">
        <v>0.7</v>
      </c>
    </row>
    <row r="2649" spans="1:9">
      <c r="A2649" t="s">
        <v>144</v>
      </c>
      <c r="B2649" t="s">
        <v>121</v>
      </c>
      <c r="C2649" t="s">
        <v>9092</v>
      </c>
      <c r="D2649">
        <v>7248</v>
      </c>
      <c r="E2649" t="s">
        <v>531</v>
      </c>
      <c r="F2649" t="s">
        <v>656</v>
      </c>
      <c r="G2649" t="s">
        <v>2498</v>
      </c>
      <c r="H2649" s="123" t="str">
        <f t="shared" si="35"/>
        <v>Great Basin Province , NV,Hours of Operation (hours/engine)</v>
      </c>
      <c r="I2649">
        <v>7248</v>
      </c>
    </row>
    <row r="2650" spans="1:9">
      <c r="A2650" t="s">
        <v>144</v>
      </c>
      <c r="B2650" t="s">
        <v>121</v>
      </c>
      <c r="C2650" t="s">
        <v>9093</v>
      </c>
      <c r="D2650">
        <v>0.75</v>
      </c>
      <c r="E2650" t="s">
        <v>531</v>
      </c>
      <c r="F2650" t="s">
        <v>1</v>
      </c>
      <c r="G2650" t="s">
        <v>9093</v>
      </c>
      <c r="H2650" s="123" t="str">
        <f t="shared" si="35"/>
        <v>Great Basin Province , NV,Gas Wells - Lean Burn Load Factor</v>
      </c>
      <c r="I2650">
        <v>0.75</v>
      </c>
    </row>
    <row r="2651" spans="1:9">
      <c r="A2651" t="s">
        <v>144</v>
      </c>
      <c r="B2651" t="s">
        <v>121</v>
      </c>
      <c r="C2651" t="s">
        <v>9094</v>
      </c>
      <c r="D2651">
        <v>138</v>
      </c>
      <c r="E2651" t="s">
        <v>531</v>
      </c>
      <c r="F2651" t="s">
        <v>1</v>
      </c>
      <c r="G2651" t="s">
        <v>8347</v>
      </c>
      <c r="H2651" s="123" t="str">
        <f t="shared" si="35"/>
        <v>Great Basin Province , NV,Lean Burn - Rated Horsepower (hp/engine)</v>
      </c>
      <c r="I2651">
        <v>138</v>
      </c>
    </row>
    <row r="2652" spans="1:9">
      <c r="A2652" t="s">
        <v>144</v>
      </c>
      <c r="B2652" t="s">
        <v>121</v>
      </c>
      <c r="C2652" t="s">
        <v>9095</v>
      </c>
      <c r="D2652">
        <v>133.40000000000003</v>
      </c>
      <c r="E2652" t="s">
        <v>531</v>
      </c>
      <c r="F2652" t="s">
        <v>0</v>
      </c>
      <c r="G2652" t="s">
        <v>8357</v>
      </c>
      <c r="H2652" s="123" t="str">
        <f t="shared" si="35"/>
        <v>Great Basin Province , NV,Rich Burn - Rated Horsepower (hp/engine)</v>
      </c>
      <c r="I2652">
        <v>133.40000000000003</v>
      </c>
    </row>
    <row r="2653" spans="1:9">
      <c r="A2653" t="s">
        <v>144</v>
      </c>
      <c r="B2653" t="s">
        <v>121</v>
      </c>
      <c r="C2653" t="s">
        <v>9096</v>
      </c>
      <c r="D2653">
        <v>0.7599999999999999</v>
      </c>
      <c r="E2653" t="s">
        <v>531</v>
      </c>
      <c r="F2653" t="s">
        <v>0</v>
      </c>
      <c r="G2653" t="s">
        <v>9096</v>
      </c>
      <c r="H2653" s="123" t="str">
        <f t="shared" si="35"/>
        <v>Great Basin Province , NV,Gas Wells - Rich-burn Load Factor</v>
      </c>
      <c r="I2653">
        <v>0.7599999999999999</v>
      </c>
    </row>
    <row r="2654" spans="1:9">
      <c r="A2654" t="s">
        <v>144</v>
      </c>
      <c r="B2654" t="s">
        <v>124</v>
      </c>
      <c r="C2654" t="s">
        <v>9083</v>
      </c>
      <c r="D2654">
        <v>0</v>
      </c>
      <c r="E2654" t="s">
        <v>532</v>
      </c>
      <c r="F2654" t="s">
        <v>656</v>
      </c>
      <c r="G2654" t="s">
        <v>9083</v>
      </c>
      <c r="H2654" s="123" t="str">
        <f t="shared" si="35"/>
        <v>Great Basin Province , UT,Gas Wells - Fraction of 2-cycle Engines</v>
      </c>
      <c r="I2654">
        <v>0</v>
      </c>
    </row>
    <row r="2655" spans="1:9">
      <c r="A2655" t="s">
        <v>144</v>
      </c>
      <c r="B2655" t="s">
        <v>124</v>
      </c>
      <c r="C2655" t="s">
        <v>9084</v>
      </c>
      <c r="D2655">
        <v>1</v>
      </c>
      <c r="E2655" t="s">
        <v>532</v>
      </c>
      <c r="F2655" t="s">
        <v>656</v>
      </c>
      <c r="G2655" t="s">
        <v>9084</v>
      </c>
      <c r="H2655" s="123" t="str">
        <f t="shared" si="35"/>
        <v>Great Basin Province , UT,Gas Wells - Fraction of 4-cycle Engines</v>
      </c>
      <c r="I2655">
        <v>1</v>
      </c>
    </row>
    <row r="2656" spans="1:9">
      <c r="A2656" t="s">
        <v>144</v>
      </c>
      <c r="B2656" t="s">
        <v>124</v>
      </c>
      <c r="C2656" t="s">
        <v>9085</v>
      </c>
      <c r="D2656">
        <v>0</v>
      </c>
      <c r="E2656" t="s">
        <v>532</v>
      </c>
      <c r="F2656" t="s">
        <v>656</v>
      </c>
      <c r="G2656" t="s">
        <v>9085</v>
      </c>
      <c r="H2656" s="123" t="str">
        <f t="shared" si="35"/>
        <v>Great Basin Province , UT,Gas Wells - Fraction of Compressors Engines &lt;50 HP</v>
      </c>
      <c r="I2656">
        <v>0</v>
      </c>
    </row>
    <row r="2657" spans="1:9">
      <c r="A2657" t="s">
        <v>144</v>
      </c>
      <c r="B2657" t="s">
        <v>124</v>
      </c>
      <c r="C2657" t="s">
        <v>9086</v>
      </c>
      <c r="D2657">
        <v>0</v>
      </c>
      <c r="E2657" t="s">
        <v>532</v>
      </c>
      <c r="F2657" t="s">
        <v>656</v>
      </c>
      <c r="G2657" t="s">
        <v>9086</v>
      </c>
      <c r="H2657" s="123" t="str">
        <f t="shared" si="35"/>
        <v>Great Basin Province , UT,Gas Wells - Fraction of Compressors Engines &gt;500 HP</v>
      </c>
      <c r="I2657">
        <v>0</v>
      </c>
    </row>
    <row r="2658" spans="1:9">
      <c r="A2658" t="s">
        <v>144</v>
      </c>
      <c r="B2658" t="s">
        <v>124</v>
      </c>
      <c r="C2658" t="s">
        <v>9087</v>
      </c>
      <c r="D2658">
        <v>1</v>
      </c>
      <c r="E2658" t="s">
        <v>532</v>
      </c>
      <c r="F2658" t="s">
        <v>656</v>
      </c>
      <c r="G2658" t="s">
        <v>9087</v>
      </c>
      <c r="H2658" s="123" t="str">
        <f t="shared" si="35"/>
        <v>Great Basin Province , UT,Gas Wells - Fraction of Compressors Engines between 50-499 HP</v>
      </c>
      <c r="I2658">
        <v>1</v>
      </c>
    </row>
    <row r="2659" spans="1:9">
      <c r="A2659" t="s">
        <v>144</v>
      </c>
      <c r="B2659" t="s">
        <v>124</v>
      </c>
      <c r="C2659" t="s">
        <v>9088</v>
      </c>
      <c r="D2659">
        <v>0.18</v>
      </c>
      <c r="E2659" t="s">
        <v>532</v>
      </c>
      <c r="F2659" t="s">
        <v>1</v>
      </c>
      <c r="G2659" t="s">
        <v>8349</v>
      </c>
      <c r="H2659" s="123" t="str">
        <f t="shared" si="35"/>
        <v>Great Basin Province , UT,Lean Burn - Percent of Engines with Control</v>
      </c>
      <c r="I2659">
        <v>0.18</v>
      </c>
    </row>
    <row r="2660" spans="1:9">
      <c r="A2660" t="s">
        <v>144</v>
      </c>
      <c r="B2660" t="s">
        <v>124</v>
      </c>
      <c r="C2660" t="s">
        <v>9089</v>
      </c>
      <c r="D2660">
        <v>0.31</v>
      </c>
      <c r="E2660" t="s">
        <v>532</v>
      </c>
      <c r="F2660" t="s">
        <v>0</v>
      </c>
      <c r="G2660" t="s">
        <v>8359</v>
      </c>
      <c r="H2660" s="123" t="str">
        <f t="shared" si="35"/>
        <v>Great Basin Province , UT,Rich Burn - Percent of Engines with Control</v>
      </c>
      <c r="I2660">
        <v>0.31</v>
      </c>
    </row>
    <row r="2661" spans="1:9">
      <c r="A2661" t="s">
        <v>144</v>
      </c>
      <c r="B2661" t="s">
        <v>124</v>
      </c>
      <c r="C2661" t="s">
        <v>9090</v>
      </c>
      <c r="D2661">
        <v>0.3</v>
      </c>
      <c r="E2661" t="s">
        <v>532</v>
      </c>
      <c r="F2661" t="s">
        <v>1</v>
      </c>
      <c r="G2661" t="s">
        <v>1</v>
      </c>
      <c r="H2661" s="123" t="str">
        <f t="shared" si="35"/>
        <v>Great Basin Province , UT,Lean Burn</v>
      </c>
      <c r="I2661">
        <v>0.3</v>
      </c>
    </row>
    <row r="2662" spans="1:9">
      <c r="A2662" t="s">
        <v>144</v>
      </c>
      <c r="B2662" t="s">
        <v>124</v>
      </c>
      <c r="C2662" t="s">
        <v>9091</v>
      </c>
      <c r="D2662">
        <v>0.7</v>
      </c>
      <c r="E2662" t="s">
        <v>532</v>
      </c>
      <c r="F2662" t="s">
        <v>0</v>
      </c>
      <c r="G2662" t="s">
        <v>0</v>
      </c>
      <c r="H2662" s="123" t="str">
        <f t="shared" si="35"/>
        <v>Great Basin Province , UT,Rich Burn</v>
      </c>
      <c r="I2662">
        <v>0.7</v>
      </c>
    </row>
    <row r="2663" spans="1:9">
      <c r="A2663" t="s">
        <v>144</v>
      </c>
      <c r="B2663" t="s">
        <v>124</v>
      </c>
      <c r="C2663" t="s">
        <v>9092</v>
      </c>
      <c r="D2663">
        <v>8439</v>
      </c>
      <c r="E2663" t="s">
        <v>532</v>
      </c>
      <c r="F2663" t="s">
        <v>656</v>
      </c>
      <c r="G2663" t="s">
        <v>2498</v>
      </c>
      <c r="H2663" s="123" t="str">
        <f t="shared" si="35"/>
        <v>Great Basin Province , UT,Hours of Operation (hours/engine)</v>
      </c>
      <c r="I2663">
        <v>8439</v>
      </c>
    </row>
    <row r="2664" spans="1:9">
      <c r="A2664" t="s">
        <v>144</v>
      </c>
      <c r="B2664" t="s">
        <v>124</v>
      </c>
      <c r="C2664" t="s">
        <v>9093</v>
      </c>
      <c r="D2664">
        <v>0.75</v>
      </c>
      <c r="E2664" t="s">
        <v>532</v>
      </c>
      <c r="F2664" t="s">
        <v>1</v>
      </c>
      <c r="G2664" t="s">
        <v>9093</v>
      </c>
      <c r="H2664" s="123" t="str">
        <f t="shared" si="35"/>
        <v>Great Basin Province , UT,Gas Wells - Lean Burn Load Factor</v>
      </c>
      <c r="I2664">
        <v>0.75</v>
      </c>
    </row>
    <row r="2665" spans="1:9">
      <c r="A2665" t="s">
        <v>144</v>
      </c>
      <c r="B2665" t="s">
        <v>124</v>
      </c>
      <c r="C2665" t="s">
        <v>9094</v>
      </c>
      <c r="D2665">
        <v>138</v>
      </c>
      <c r="E2665" t="s">
        <v>532</v>
      </c>
      <c r="F2665" t="s">
        <v>1</v>
      </c>
      <c r="G2665" t="s">
        <v>8347</v>
      </c>
      <c r="H2665" s="123" t="str">
        <f t="shared" si="35"/>
        <v>Great Basin Province , UT,Lean Burn - Rated Horsepower (hp/engine)</v>
      </c>
      <c r="I2665">
        <v>138</v>
      </c>
    </row>
    <row r="2666" spans="1:9">
      <c r="A2666" t="s">
        <v>144</v>
      </c>
      <c r="B2666" t="s">
        <v>124</v>
      </c>
      <c r="C2666" t="s">
        <v>9095</v>
      </c>
      <c r="D2666">
        <v>133.4</v>
      </c>
      <c r="E2666" t="s">
        <v>532</v>
      </c>
      <c r="F2666" t="s">
        <v>0</v>
      </c>
      <c r="G2666" t="s">
        <v>8357</v>
      </c>
      <c r="H2666" s="123" t="str">
        <f t="shared" si="35"/>
        <v>Great Basin Province , UT,Rich Burn - Rated Horsepower (hp/engine)</v>
      </c>
      <c r="I2666">
        <v>133.4</v>
      </c>
    </row>
    <row r="2667" spans="1:9">
      <c r="A2667" t="s">
        <v>144</v>
      </c>
      <c r="B2667" t="s">
        <v>124</v>
      </c>
      <c r="C2667" t="s">
        <v>9096</v>
      </c>
      <c r="D2667">
        <v>0.76</v>
      </c>
      <c r="E2667" t="s">
        <v>532</v>
      </c>
      <c r="F2667" t="s">
        <v>0</v>
      </c>
      <c r="G2667" t="s">
        <v>9096</v>
      </c>
      <c r="H2667" s="123" t="str">
        <f t="shared" si="35"/>
        <v>Great Basin Province , UT,Gas Wells - Rich-burn Load Factor</v>
      </c>
      <c r="I2667">
        <v>0.76</v>
      </c>
    </row>
    <row r="2668" spans="1:9">
      <c r="A2668" t="s">
        <v>635</v>
      </c>
      <c r="B2668" t="s">
        <v>81</v>
      </c>
      <c r="C2668" t="s">
        <v>9083</v>
      </c>
      <c r="D2668">
        <v>0</v>
      </c>
      <c r="E2668" t="s">
        <v>534</v>
      </c>
      <c r="F2668" t="s">
        <v>656</v>
      </c>
      <c r="G2668" t="s">
        <v>9083</v>
      </c>
      <c r="H2668" s="123" t="str">
        <f t="shared" si="35"/>
        <v>Green River Basin , CO,Gas Wells - Fraction of 2-cycle Engines</v>
      </c>
      <c r="I2668">
        <v>0</v>
      </c>
    </row>
    <row r="2669" spans="1:9">
      <c r="A2669" t="s">
        <v>635</v>
      </c>
      <c r="B2669" t="s">
        <v>81</v>
      </c>
      <c r="C2669" t="s">
        <v>9084</v>
      </c>
      <c r="D2669">
        <v>1</v>
      </c>
      <c r="E2669" t="s">
        <v>534</v>
      </c>
      <c r="F2669" t="s">
        <v>656</v>
      </c>
      <c r="G2669" t="s">
        <v>9084</v>
      </c>
      <c r="H2669" s="123" t="str">
        <f t="shared" si="35"/>
        <v>Green River Basin , CO,Gas Wells - Fraction of 4-cycle Engines</v>
      </c>
      <c r="I2669">
        <v>1</v>
      </c>
    </row>
    <row r="2670" spans="1:9">
      <c r="A2670" t="s">
        <v>635</v>
      </c>
      <c r="B2670" t="s">
        <v>81</v>
      </c>
      <c r="C2670" t="s">
        <v>9085</v>
      </c>
      <c r="D2670">
        <v>0</v>
      </c>
      <c r="E2670" t="s">
        <v>534</v>
      </c>
      <c r="F2670" t="s">
        <v>656</v>
      </c>
      <c r="G2670" t="s">
        <v>9085</v>
      </c>
      <c r="H2670" s="123" t="str">
        <f t="shared" si="35"/>
        <v>Green River Basin , CO,Gas Wells - Fraction of Compressors Engines &lt;50 HP</v>
      </c>
      <c r="I2670">
        <v>0</v>
      </c>
    </row>
    <row r="2671" spans="1:9">
      <c r="A2671" t="s">
        <v>635</v>
      </c>
      <c r="B2671" t="s">
        <v>81</v>
      </c>
      <c r="C2671" t="s">
        <v>9086</v>
      </c>
      <c r="D2671">
        <v>0</v>
      </c>
      <c r="E2671" t="s">
        <v>534</v>
      </c>
      <c r="F2671" t="s">
        <v>656</v>
      </c>
      <c r="G2671" t="s">
        <v>9086</v>
      </c>
      <c r="H2671" s="123" t="str">
        <f t="shared" si="35"/>
        <v>Green River Basin , CO,Gas Wells - Fraction of Compressors Engines &gt;500 HP</v>
      </c>
      <c r="I2671">
        <v>0</v>
      </c>
    </row>
    <row r="2672" spans="1:9">
      <c r="A2672" t="s">
        <v>635</v>
      </c>
      <c r="B2672" t="s">
        <v>81</v>
      </c>
      <c r="C2672" t="s">
        <v>9087</v>
      </c>
      <c r="D2672">
        <v>1</v>
      </c>
      <c r="E2672" t="s">
        <v>534</v>
      </c>
      <c r="F2672" t="s">
        <v>656</v>
      </c>
      <c r="G2672" t="s">
        <v>9087</v>
      </c>
      <c r="H2672" s="123" t="str">
        <f t="shared" ref="H2672:H2735" si="36">E2672&amp;","&amp;G2672</f>
        <v>Green River Basin , CO,Gas Wells - Fraction of Compressors Engines between 50-499 HP</v>
      </c>
      <c r="I2672">
        <v>1</v>
      </c>
    </row>
    <row r="2673" spans="1:9">
      <c r="A2673" t="s">
        <v>635</v>
      </c>
      <c r="B2673" t="s">
        <v>81</v>
      </c>
      <c r="C2673" t="s">
        <v>9088</v>
      </c>
      <c r="D2673">
        <v>0.18</v>
      </c>
      <c r="E2673" t="s">
        <v>534</v>
      </c>
      <c r="F2673" t="s">
        <v>1</v>
      </c>
      <c r="G2673" t="s">
        <v>8349</v>
      </c>
      <c r="H2673" s="123" t="str">
        <f t="shared" si="36"/>
        <v>Green River Basin , CO,Lean Burn - Percent of Engines with Control</v>
      </c>
      <c r="I2673">
        <v>0.18</v>
      </c>
    </row>
    <row r="2674" spans="1:9">
      <c r="A2674" t="s">
        <v>635</v>
      </c>
      <c r="B2674" t="s">
        <v>81</v>
      </c>
      <c r="C2674" t="s">
        <v>9089</v>
      </c>
      <c r="D2674">
        <v>0.31</v>
      </c>
      <c r="E2674" t="s">
        <v>534</v>
      </c>
      <c r="F2674" t="s">
        <v>0</v>
      </c>
      <c r="G2674" t="s">
        <v>8359</v>
      </c>
      <c r="H2674" s="123" t="str">
        <f t="shared" si="36"/>
        <v>Green River Basin , CO,Rich Burn - Percent of Engines with Control</v>
      </c>
      <c r="I2674">
        <v>0.31</v>
      </c>
    </row>
    <row r="2675" spans="1:9">
      <c r="A2675" t="s">
        <v>635</v>
      </c>
      <c r="B2675" t="s">
        <v>81</v>
      </c>
      <c r="C2675" t="s">
        <v>9090</v>
      </c>
      <c r="D2675">
        <v>0.3</v>
      </c>
      <c r="E2675" t="s">
        <v>534</v>
      </c>
      <c r="F2675" t="s">
        <v>1</v>
      </c>
      <c r="G2675" t="s">
        <v>1</v>
      </c>
      <c r="H2675" s="123" t="str">
        <f t="shared" si="36"/>
        <v>Green River Basin , CO,Lean Burn</v>
      </c>
      <c r="I2675">
        <v>0.3</v>
      </c>
    </row>
    <row r="2676" spans="1:9">
      <c r="A2676" t="s">
        <v>635</v>
      </c>
      <c r="B2676" t="s">
        <v>81</v>
      </c>
      <c r="C2676" t="s">
        <v>9091</v>
      </c>
      <c r="D2676">
        <v>0.7</v>
      </c>
      <c r="E2676" t="s">
        <v>534</v>
      </c>
      <c r="F2676" t="s">
        <v>0</v>
      </c>
      <c r="G2676" t="s">
        <v>0</v>
      </c>
      <c r="H2676" s="123" t="str">
        <f t="shared" si="36"/>
        <v>Green River Basin , CO,Rich Burn</v>
      </c>
      <c r="I2676">
        <v>0.7</v>
      </c>
    </row>
    <row r="2677" spans="1:9">
      <c r="A2677" t="s">
        <v>635</v>
      </c>
      <c r="B2677" t="s">
        <v>81</v>
      </c>
      <c r="C2677" t="s">
        <v>9092</v>
      </c>
      <c r="D2677">
        <v>8439</v>
      </c>
      <c r="E2677" t="s">
        <v>534</v>
      </c>
      <c r="F2677" t="s">
        <v>656</v>
      </c>
      <c r="G2677" t="s">
        <v>2498</v>
      </c>
      <c r="H2677" s="123" t="str">
        <f t="shared" si="36"/>
        <v>Green River Basin , CO,Hours of Operation (hours/engine)</v>
      </c>
      <c r="I2677">
        <v>8439</v>
      </c>
    </row>
    <row r="2678" spans="1:9">
      <c r="A2678" t="s">
        <v>635</v>
      </c>
      <c r="B2678" t="s">
        <v>81</v>
      </c>
      <c r="C2678" t="s">
        <v>9093</v>
      </c>
      <c r="D2678">
        <v>0.75</v>
      </c>
      <c r="E2678" t="s">
        <v>534</v>
      </c>
      <c r="F2678" t="s">
        <v>1</v>
      </c>
      <c r="G2678" t="s">
        <v>9093</v>
      </c>
      <c r="H2678" s="123" t="str">
        <f t="shared" si="36"/>
        <v>Green River Basin , CO,Gas Wells - Lean Burn Load Factor</v>
      </c>
      <c r="I2678">
        <v>0.75</v>
      </c>
    </row>
    <row r="2679" spans="1:9">
      <c r="A2679" t="s">
        <v>635</v>
      </c>
      <c r="B2679" t="s">
        <v>81</v>
      </c>
      <c r="C2679" t="s">
        <v>9094</v>
      </c>
      <c r="D2679">
        <v>138</v>
      </c>
      <c r="E2679" t="s">
        <v>534</v>
      </c>
      <c r="F2679" t="s">
        <v>1</v>
      </c>
      <c r="G2679" t="s">
        <v>8347</v>
      </c>
      <c r="H2679" s="123" t="str">
        <f t="shared" si="36"/>
        <v>Green River Basin , CO,Lean Burn - Rated Horsepower (hp/engine)</v>
      </c>
      <c r="I2679">
        <v>138</v>
      </c>
    </row>
    <row r="2680" spans="1:9">
      <c r="A2680" t="s">
        <v>635</v>
      </c>
      <c r="B2680" t="s">
        <v>81</v>
      </c>
      <c r="C2680" t="s">
        <v>9095</v>
      </c>
      <c r="D2680">
        <v>133.4</v>
      </c>
      <c r="E2680" t="s">
        <v>534</v>
      </c>
      <c r="F2680" t="s">
        <v>0</v>
      </c>
      <c r="G2680" t="s">
        <v>8357</v>
      </c>
      <c r="H2680" s="123" t="str">
        <f t="shared" si="36"/>
        <v>Green River Basin , CO,Rich Burn - Rated Horsepower (hp/engine)</v>
      </c>
      <c r="I2680">
        <v>133.4</v>
      </c>
    </row>
    <row r="2681" spans="1:9">
      <c r="A2681" t="s">
        <v>635</v>
      </c>
      <c r="B2681" t="s">
        <v>81</v>
      </c>
      <c r="C2681" t="s">
        <v>9096</v>
      </c>
      <c r="D2681">
        <v>0.76</v>
      </c>
      <c r="E2681" t="s">
        <v>534</v>
      </c>
      <c r="F2681" t="s">
        <v>0</v>
      </c>
      <c r="G2681" t="s">
        <v>9096</v>
      </c>
      <c r="H2681" s="123" t="str">
        <f t="shared" si="36"/>
        <v>Green River Basin , CO,Gas Wells - Rich-burn Load Factor</v>
      </c>
      <c r="I2681">
        <v>0.76</v>
      </c>
    </row>
    <row r="2682" spans="1:9">
      <c r="A2682" t="s">
        <v>635</v>
      </c>
      <c r="B2682" t="s">
        <v>126</v>
      </c>
      <c r="C2682" t="s">
        <v>9083</v>
      </c>
      <c r="D2682">
        <v>0</v>
      </c>
      <c r="E2682" t="s">
        <v>536</v>
      </c>
      <c r="F2682" t="s">
        <v>656</v>
      </c>
      <c r="G2682" t="s">
        <v>9083</v>
      </c>
      <c r="H2682" s="123" t="str">
        <f t="shared" si="36"/>
        <v>Green River Basin , WY,Gas Wells - Fraction of 2-cycle Engines</v>
      </c>
      <c r="I2682">
        <v>0</v>
      </c>
    </row>
    <row r="2683" spans="1:9">
      <c r="A2683" t="s">
        <v>635</v>
      </c>
      <c r="B2683" t="s">
        <v>126</v>
      </c>
      <c r="C2683" t="s">
        <v>9084</v>
      </c>
      <c r="D2683">
        <v>1</v>
      </c>
      <c r="E2683" t="s">
        <v>536</v>
      </c>
      <c r="F2683" t="s">
        <v>656</v>
      </c>
      <c r="G2683" t="s">
        <v>9084</v>
      </c>
      <c r="H2683" s="123" t="str">
        <f t="shared" si="36"/>
        <v>Green River Basin , WY,Gas Wells - Fraction of 4-cycle Engines</v>
      </c>
      <c r="I2683">
        <v>1</v>
      </c>
    </row>
    <row r="2684" spans="1:9">
      <c r="A2684" t="s">
        <v>635</v>
      </c>
      <c r="B2684" t="s">
        <v>126</v>
      </c>
      <c r="C2684" t="s">
        <v>9085</v>
      </c>
      <c r="D2684">
        <v>0</v>
      </c>
      <c r="E2684" t="s">
        <v>536</v>
      </c>
      <c r="F2684" t="s">
        <v>656</v>
      </c>
      <c r="G2684" t="s">
        <v>9085</v>
      </c>
      <c r="H2684" s="123" t="str">
        <f t="shared" si="36"/>
        <v>Green River Basin , WY,Gas Wells - Fraction of Compressors Engines &lt;50 HP</v>
      </c>
      <c r="I2684">
        <v>0</v>
      </c>
    </row>
    <row r="2685" spans="1:9">
      <c r="A2685" t="s">
        <v>635</v>
      </c>
      <c r="B2685" t="s">
        <v>126</v>
      </c>
      <c r="C2685" t="s">
        <v>9086</v>
      </c>
      <c r="D2685">
        <v>0</v>
      </c>
      <c r="E2685" t="s">
        <v>536</v>
      </c>
      <c r="F2685" t="s">
        <v>656</v>
      </c>
      <c r="G2685" t="s">
        <v>9086</v>
      </c>
      <c r="H2685" s="123" t="str">
        <f t="shared" si="36"/>
        <v>Green River Basin , WY,Gas Wells - Fraction of Compressors Engines &gt;500 HP</v>
      </c>
      <c r="I2685">
        <v>0</v>
      </c>
    </row>
    <row r="2686" spans="1:9">
      <c r="A2686" t="s">
        <v>635</v>
      </c>
      <c r="B2686" t="s">
        <v>126</v>
      </c>
      <c r="C2686" t="s">
        <v>9087</v>
      </c>
      <c r="D2686">
        <v>1</v>
      </c>
      <c r="E2686" t="s">
        <v>536</v>
      </c>
      <c r="F2686" t="s">
        <v>656</v>
      </c>
      <c r="G2686" t="s">
        <v>9087</v>
      </c>
      <c r="H2686" s="123" t="str">
        <f t="shared" si="36"/>
        <v>Green River Basin , WY,Gas Wells - Fraction of Compressors Engines between 50-499 HP</v>
      </c>
      <c r="I2686">
        <v>1</v>
      </c>
    </row>
    <row r="2687" spans="1:9">
      <c r="A2687" t="s">
        <v>635</v>
      </c>
      <c r="B2687" t="s">
        <v>126</v>
      </c>
      <c r="C2687" t="s">
        <v>9088</v>
      </c>
      <c r="D2687">
        <v>0.18</v>
      </c>
      <c r="E2687" t="s">
        <v>536</v>
      </c>
      <c r="F2687" t="s">
        <v>1</v>
      </c>
      <c r="G2687" t="s">
        <v>8349</v>
      </c>
      <c r="H2687" s="123" t="str">
        <f t="shared" si="36"/>
        <v>Green River Basin , WY,Lean Burn - Percent of Engines with Control</v>
      </c>
      <c r="I2687">
        <v>0.18</v>
      </c>
    </row>
    <row r="2688" spans="1:9">
      <c r="A2688" t="s">
        <v>635</v>
      </c>
      <c r="B2688" t="s">
        <v>126</v>
      </c>
      <c r="C2688" t="s">
        <v>9089</v>
      </c>
      <c r="D2688">
        <v>0.31</v>
      </c>
      <c r="E2688" t="s">
        <v>536</v>
      </c>
      <c r="F2688" t="s">
        <v>0</v>
      </c>
      <c r="G2688" t="s">
        <v>8359</v>
      </c>
      <c r="H2688" s="123" t="str">
        <f t="shared" si="36"/>
        <v>Green River Basin , WY,Rich Burn - Percent of Engines with Control</v>
      </c>
      <c r="I2688">
        <v>0.31</v>
      </c>
    </row>
    <row r="2689" spans="1:9">
      <c r="A2689" t="s">
        <v>635</v>
      </c>
      <c r="B2689" t="s">
        <v>126</v>
      </c>
      <c r="C2689" t="s">
        <v>9090</v>
      </c>
      <c r="D2689">
        <v>0.3</v>
      </c>
      <c r="E2689" t="s">
        <v>536</v>
      </c>
      <c r="F2689" t="s">
        <v>1</v>
      </c>
      <c r="G2689" t="s">
        <v>1</v>
      </c>
      <c r="H2689" s="123" t="str">
        <f t="shared" si="36"/>
        <v>Green River Basin , WY,Lean Burn</v>
      </c>
      <c r="I2689">
        <v>0.3</v>
      </c>
    </row>
    <row r="2690" spans="1:9">
      <c r="A2690" t="s">
        <v>635</v>
      </c>
      <c r="B2690" t="s">
        <v>126</v>
      </c>
      <c r="C2690" t="s">
        <v>9091</v>
      </c>
      <c r="D2690">
        <v>0.7</v>
      </c>
      <c r="E2690" t="s">
        <v>536</v>
      </c>
      <c r="F2690" t="s">
        <v>0</v>
      </c>
      <c r="G2690" t="s">
        <v>0</v>
      </c>
      <c r="H2690" s="123" t="str">
        <f t="shared" si="36"/>
        <v>Green River Basin , WY,Rich Burn</v>
      </c>
      <c r="I2690">
        <v>0.7</v>
      </c>
    </row>
    <row r="2691" spans="1:9">
      <c r="A2691" t="s">
        <v>635</v>
      </c>
      <c r="B2691" t="s">
        <v>126</v>
      </c>
      <c r="C2691" t="s">
        <v>9092</v>
      </c>
      <c r="D2691">
        <v>8439</v>
      </c>
      <c r="E2691" t="s">
        <v>536</v>
      </c>
      <c r="F2691" t="s">
        <v>656</v>
      </c>
      <c r="G2691" t="s">
        <v>2498</v>
      </c>
      <c r="H2691" s="123" t="str">
        <f t="shared" si="36"/>
        <v>Green River Basin , WY,Hours of Operation (hours/engine)</v>
      </c>
      <c r="I2691">
        <v>8439</v>
      </c>
    </row>
    <row r="2692" spans="1:9">
      <c r="A2692" t="s">
        <v>635</v>
      </c>
      <c r="B2692" t="s">
        <v>126</v>
      </c>
      <c r="C2692" t="s">
        <v>9093</v>
      </c>
      <c r="D2692">
        <v>0.75</v>
      </c>
      <c r="E2692" t="s">
        <v>536</v>
      </c>
      <c r="F2692" t="s">
        <v>1</v>
      </c>
      <c r="G2692" t="s">
        <v>9093</v>
      </c>
      <c r="H2692" s="123" t="str">
        <f t="shared" si="36"/>
        <v>Green River Basin , WY,Gas Wells - Lean Burn Load Factor</v>
      </c>
      <c r="I2692">
        <v>0.75</v>
      </c>
    </row>
    <row r="2693" spans="1:9">
      <c r="A2693" t="s">
        <v>635</v>
      </c>
      <c r="B2693" t="s">
        <v>126</v>
      </c>
      <c r="C2693" t="s">
        <v>9094</v>
      </c>
      <c r="D2693">
        <v>138</v>
      </c>
      <c r="E2693" t="s">
        <v>536</v>
      </c>
      <c r="F2693" t="s">
        <v>1</v>
      </c>
      <c r="G2693" t="s">
        <v>8347</v>
      </c>
      <c r="H2693" s="123" t="str">
        <f t="shared" si="36"/>
        <v>Green River Basin , WY,Lean Burn - Rated Horsepower (hp/engine)</v>
      </c>
      <c r="I2693">
        <v>138</v>
      </c>
    </row>
    <row r="2694" spans="1:9">
      <c r="A2694" t="s">
        <v>635</v>
      </c>
      <c r="B2694" t="s">
        <v>126</v>
      </c>
      <c r="C2694" t="s">
        <v>9095</v>
      </c>
      <c r="D2694">
        <v>133.4</v>
      </c>
      <c r="E2694" t="s">
        <v>536</v>
      </c>
      <c r="F2694" t="s">
        <v>0</v>
      </c>
      <c r="G2694" t="s">
        <v>8357</v>
      </c>
      <c r="H2694" s="123" t="str">
        <f t="shared" si="36"/>
        <v>Green River Basin , WY,Rich Burn - Rated Horsepower (hp/engine)</v>
      </c>
      <c r="I2694">
        <v>133.4</v>
      </c>
    </row>
    <row r="2695" spans="1:9">
      <c r="A2695" t="s">
        <v>635</v>
      </c>
      <c r="B2695" t="s">
        <v>126</v>
      </c>
      <c r="C2695" t="s">
        <v>9096</v>
      </c>
      <c r="D2695">
        <v>0.76</v>
      </c>
      <c r="E2695" t="s">
        <v>536</v>
      </c>
      <c r="F2695" t="s">
        <v>0</v>
      </c>
      <c r="G2695" t="s">
        <v>9096</v>
      </c>
      <c r="H2695" s="123" t="str">
        <f t="shared" si="36"/>
        <v>Green River Basin , WY,Gas Wells - Rich-burn Load Factor</v>
      </c>
      <c r="I2695">
        <v>0.76</v>
      </c>
    </row>
    <row r="2696" spans="1:9">
      <c r="A2696" t="s">
        <v>131</v>
      </c>
      <c r="B2696" t="s">
        <v>114</v>
      </c>
      <c r="C2696" t="s">
        <v>9083</v>
      </c>
      <c r="D2696">
        <v>0</v>
      </c>
      <c r="E2696" t="s">
        <v>537</v>
      </c>
      <c r="F2696" t="s">
        <v>656</v>
      </c>
      <c r="G2696" t="s">
        <v>9083</v>
      </c>
      <c r="H2696" s="123" t="str">
        <f t="shared" si="36"/>
        <v>Gulf of Alaska Basin , AK,Gas Wells - Fraction of 2-cycle Engines</v>
      </c>
      <c r="I2696">
        <v>0</v>
      </c>
    </row>
    <row r="2697" spans="1:9">
      <c r="A2697" t="s">
        <v>131</v>
      </c>
      <c r="B2697" t="s">
        <v>114</v>
      </c>
      <c r="C2697" t="s">
        <v>9084</v>
      </c>
      <c r="D2697">
        <v>1</v>
      </c>
      <c r="E2697" t="s">
        <v>537</v>
      </c>
      <c r="F2697" t="s">
        <v>656</v>
      </c>
      <c r="G2697" t="s">
        <v>9084</v>
      </c>
      <c r="H2697" s="123" t="str">
        <f t="shared" si="36"/>
        <v>Gulf of Alaska Basin , AK,Gas Wells - Fraction of 4-cycle Engines</v>
      </c>
      <c r="I2697">
        <v>1</v>
      </c>
    </row>
    <row r="2698" spans="1:9">
      <c r="A2698" t="s">
        <v>131</v>
      </c>
      <c r="B2698" t="s">
        <v>114</v>
      </c>
      <c r="C2698" t="s">
        <v>9085</v>
      </c>
      <c r="D2698">
        <v>0</v>
      </c>
      <c r="E2698" t="s">
        <v>537</v>
      </c>
      <c r="F2698" t="s">
        <v>656</v>
      </c>
      <c r="G2698" t="s">
        <v>9085</v>
      </c>
      <c r="H2698" s="123" t="str">
        <f t="shared" si="36"/>
        <v>Gulf of Alaska Basin , AK,Gas Wells - Fraction of Compressors Engines &lt;50 HP</v>
      </c>
      <c r="I2698">
        <v>0</v>
      </c>
    </row>
    <row r="2699" spans="1:9">
      <c r="A2699" t="s">
        <v>131</v>
      </c>
      <c r="B2699" t="s">
        <v>114</v>
      </c>
      <c r="C2699" t="s">
        <v>9086</v>
      </c>
      <c r="D2699">
        <v>0</v>
      </c>
      <c r="E2699" t="s">
        <v>537</v>
      </c>
      <c r="F2699" t="s">
        <v>656</v>
      </c>
      <c r="G2699" t="s">
        <v>9086</v>
      </c>
      <c r="H2699" s="123" t="str">
        <f t="shared" si="36"/>
        <v>Gulf of Alaska Basin , AK,Gas Wells - Fraction of Compressors Engines &gt;500 HP</v>
      </c>
      <c r="I2699">
        <v>0</v>
      </c>
    </row>
    <row r="2700" spans="1:9">
      <c r="A2700" t="s">
        <v>131</v>
      </c>
      <c r="B2700" t="s">
        <v>114</v>
      </c>
      <c r="C2700" t="s">
        <v>9087</v>
      </c>
      <c r="D2700">
        <v>1</v>
      </c>
      <c r="E2700" t="s">
        <v>537</v>
      </c>
      <c r="F2700" t="s">
        <v>656</v>
      </c>
      <c r="G2700" t="s">
        <v>9087</v>
      </c>
      <c r="H2700" s="123" t="str">
        <f t="shared" si="36"/>
        <v>Gulf of Alaska Basin , AK,Gas Wells - Fraction of Compressors Engines between 50-499 HP</v>
      </c>
      <c r="I2700">
        <v>1</v>
      </c>
    </row>
    <row r="2701" spans="1:9">
      <c r="A2701" t="s">
        <v>131</v>
      </c>
      <c r="B2701" t="s">
        <v>114</v>
      </c>
      <c r="C2701" t="s">
        <v>9088</v>
      </c>
      <c r="D2701">
        <v>0.18</v>
      </c>
      <c r="E2701" t="s">
        <v>537</v>
      </c>
      <c r="F2701" t="s">
        <v>1</v>
      </c>
      <c r="G2701" t="s">
        <v>8349</v>
      </c>
      <c r="H2701" s="123" t="str">
        <f t="shared" si="36"/>
        <v>Gulf of Alaska Basin , AK,Lean Burn - Percent of Engines with Control</v>
      </c>
      <c r="I2701">
        <v>0.18</v>
      </c>
    </row>
    <row r="2702" spans="1:9">
      <c r="A2702" t="s">
        <v>131</v>
      </c>
      <c r="B2702" t="s">
        <v>114</v>
      </c>
      <c r="C2702" t="s">
        <v>9089</v>
      </c>
      <c r="D2702">
        <v>0.31</v>
      </c>
      <c r="E2702" t="s">
        <v>537</v>
      </c>
      <c r="F2702" t="s">
        <v>0</v>
      </c>
      <c r="G2702" t="s">
        <v>8359</v>
      </c>
      <c r="H2702" s="123" t="str">
        <f t="shared" si="36"/>
        <v>Gulf of Alaska Basin , AK,Rich Burn - Percent of Engines with Control</v>
      </c>
      <c r="I2702">
        <v>0.31</v>
      </c>
    </row>
    <row r="2703" spans="1:9">
      <c r="A2703" t="s">
        <v>131</v>
      </c>
      <c r="B2703" t="s">
        <v>114</v>
      </c>
      <c r="C2703" t="s">
        <v>9090</v>
      </c>
      <c r="D2703">
        <v>0.3</v>
      </c>
      <c r="E2703" t="s">
        <v>537</v>
      </c>
      <c r="F2703" t="s">
        <v>1</v>
      </c>
      <c r="G2703" t="s">
        <v>1</v>
      </c>
      <c r="H2703" s="123" t="str">
        <f t="shared" si="36"/>
        <v>Gulf of Alaska Basin , AK,Lean Burn</v>
      </c>
      <c r="I2703">
        <v>0.3</v>
      </c>
    </row>
    <row r="2704" spans="1:9">
      <c r="A2704" t="s">
        <v>131</v>
      </c>
      <c r="B2704" t="s">
        <v>114</v>
      </c>
      <c r="C2704" t="s">
        <v>9091</v>
      </c>
      <c r="D2704">
        <v>0.7</v>
      </c>
      <c r="E2704" t="s">
        <v>537</v>
      </c>
      <c r="F2704" t="s">
        <v>0</v>
      </c>
      <c r="G2704" t="s">
        <v>0</v>
      </c>
      <c r="H2704" s="123" t="str">
        <f t="shared" si="36"/>
        <v>Gulf of Alaska Basin , AK,Rich Burn</v>
      </c>
      <c r="I2704">
        <v>0.7</v>
      </c>
    </row>
    <row r="2705" spans="1:9">
      <c r="A2705" t="s">
        <v>131</v>
      </c>
      <c r="B2705" t="s">
        <v>114</v>
      </c>
      <c r="C2705" t="s">
        <v>9092</v>
      </c>
      <c r="D2705">
        <v>8439</v>
      </c>
      <c r="E2705" t="s">
        <v>537</v>
      </c>
      <c r="F2705" t="s">
        <v>656</v>
      </c>
      <c r="G2705" t="s">
        <v>2498</v>
      </c>
      <c r="H2705" s="123" t="str">
        <f t="shared" si="36"/>
        <v>Gulf of Alaska Basin , AK,Hours of Operation (hours/engine)</v>
      </c>
      <c r="I2705">
        <v>8439</v>
      </c>
    </row>
    <row r="2706" spans="1:9">
      <c r="A2706" t="s">
        <v>131</v>
      </c>
      <c r="B2706" t="s">
        <v>114</v>
      </c>
      <c r="C2706" t="s">
        <v>9093</v>
      </c>
      <c r="D2706">
        <v>0.75</v>
      </c>
      <c r="E2706" t="s">
        <v>537</v>
      </c>
      <c r="F2706" t="s">
        <v>1</v>
      </c>
      <c r="G2706" t="s">
        <v>9093</v>
      </c>
      <c r="H2706" s="123" t="str">
        <f t="shared" si="36"/>
        <v>Gulf of Alaska Basin , AK,Gas Wells - Lean Burn Load Factor</v>
      </c>
      <c r="I2706">
        <v>0.75</v>
      </c>
    </row>
    <row r="2707" spans="1:9">
      <c r="A2707" t="s">
        <v>131</v>
      </c>
      <c r="B2707" t="s">
        <v>114</v>
      </c>
      <c r="C2707" t="s">
        <v>9094</v>
      </c>
      <c r="D2707">
        <v>138</v>
      </c>
      <c r="E2707" t="s">
        <v>537</v>
      </c>
      <c r="F2707" t="s">
        <v>1</v>
      </c>
      <c r="G2707" t="s">
        <v>8347</v>
      </c>
      <c r="H2707" s="123" t="str">
        <f t="shared" si="36"/>
        <v>Gulf of Alaska Basin , AK,Lean Burn - Rated Horsepower (hp/engine)</v>
      </c>
      <c r="I2707">
        <v>138</v>
      </c>
    </row>
    <row r="2708" spans="1:9">
      <c r="A2708" t="s">
        <v>131</v>
      </c>
      <c r="B2708" t="s">
        <v>114</v>
      </c>
      <c r="C2708" t="s">
        <v>9095</v>
      </c>
      <c r="D2708">
        <v>133.4</v>
      </c>
      <c r="E2708" t="s">
        <v>537</v>
      </c>
      <c r="F2708" t="s">
        <v>0</v>
      </c>
      <c r="G2708" t="s">
        <v>8357</v>
      </c>
      <c r="H2708" s="123" t="str">
        <f t="shared" si="36"/>
        <v>Gulf of Alaska Basin , AK,Rich Burn - Rated Horsepower (hp/engine)</v>
      </c>
      <c r="I2708">
        <v>133.4</v>
      </c>
    </row>
    <row r="2709" spans="1:9">
      <c r="A2709" t="s">
        <v>131</v>
      </c>
      <c r="B2709" t="s">
        <v>114</v>
      </c>
      <c r="C2709" t="s">
        <v>9096</v>
      </c>
      <c r="D2709">
        <v>0.76</v>
      </c>
      <c r="E2709" t="s">
        <v>537</v>
      </c>
      <c r="F2709" t="s">
        <v>0</v>
      </c>
      <c r="G2709" t="s">
        <v>9096</v>
      </c>
      <c r="H2709" s="123" t="str">
        <f t="shared" si="36"/>
        <v>Gulf of Alaska Basin , AK,Gas Wells - Rich-burn Load Factor</v>
      </c>
      <c r="I2709">
        <v>0.76</v>
      </c>
    </row>
    <row r="2710" spans="1:9">
      <c r="A2710" t="s">
        <v>172</v>
      </c>
      <c r="B2710" t="s">
        <v>117</v>
      </c>
      <c r="C2710" t="s">
        <v>9083</v>
      </c>
      <c r="D2710">
        <v>0</v>
      </c>
      <c r="E2710" t="s">
        <v>538</v>
      </c>
      <c r="F2710" t="s">
        <v>656</v>
      </c>
      <c r="G2710" t="s">
        <v>9083</v>
      </c>
      <c r="H2710" s="123" t="str">
        <f t="shared" si="36"/>
        <v>Idaho Mountains Province , ID,Gas Wells - Fraction of 2-cycle Engines</v>
      </c>
      <c r="I2710">
        <v>0</v>
      </c>
    </row>
    <row r="2711" spans="1:9">
      <c r="A2711" t="s">
        <v>172</v>
      </c>
      <c r="B2711" t="s">
        <v>117</v>
      </c>
      <c r="C2711" t="s">
        <v>9084</v>
      </c>
      <c r="D2711">
        <v>1</v>
      </c>
      <c r="E2711" t="s">
        <v>538</v>
      </c>
      <c r="F2711" t="s">
        <v>656</v>
      </c>
      <c r="G2711" t="s">
        <v>9084</v>
      </c>
      <c r="H2711" s="123" t="str">
        <f t="shared" si="36"/>
        <v>Idaho Mountains Province , ID,Gas Wells - Fraction of 4-cycle Engines</v>
      </c>
      <c r="I2711">
        <v>1</v>
      </c>
    </row>
    <row r="2712" spans="1:9">
      <c r="A2712" t="s">
        <v>172</v>
      </c>
      <c r="B2712" t="s">
        <v>117</v>
      </c>
      <c r="C2712" t="s">
        <v>9085</v>
      </c>
      <c r="D2712">
        <v>0</v>
      </c>
      <c r="E2712" t="s">
        <v>538</v>
      </c>
      <c r="F2712" t="s">
        <v>656</v>
      </c>
      <c r="G2712" t="s">
        <v>9085</v>
      </c>
      <c r="H2712" s="123" t="str">
        <f t="shared" si="36"/>
        <v>Idaho Mountains Province , ID,Gas Wells - Fraction of Compressors Engines &lt;50 HP</v>
      </c>
      <c r="I2712">
        <v>0</v>
      </c>
    </row>
    <row r="2713" spans="1:9">
      <c r="A2713" t="s">
        <v>172</v>
      </c>
      <c r="B2713" t="s">
        <v>117</v>
      </c>
      <c r="C2713" t="s">
        <v>9086</v>
      </c>
      <c r="D2713">
        <v>0</v>
      </c>
      <c r="E2713" t="s">
        <v>538</v>
      </c>
      <c r="F2713" t="s">
        <v>656</v>
      </c>
      <c r="G2713" t="s">
        <v>9086</v>
      </c>
      <c r="H2713" s="123" t="str">
        <f t="shared" si="36"/>
        <v>Idaho Mountains Province , ID,Gas Wells - Fraction of Compressors Engines &gt;500 HP</v>
      </c>
      <c r="I2713">
        <v>0</v>
      </c>
    </row>
    <row r="2714" spans="1:9">
      <c r="A2714" t="s">
        <v>172</v>
      </c>
      <c r="B2714" t="s">
        <v>117</v>
      </c>
      <c r="C2714" t="s">
        <v>9087</v>
      </c>
      <c r="D2714">
        <v>1</v>
      </c>
      <c r="E2714" t="s">
        <v>538</v>
      </c>
      <c r="F2714" t="s">
        <v>656</v>
      </c>
      <c r="G2714" t="s">
        <v>9087</v>
      </c>
      <c r="H2714" s="123" t="str">
        <f t="shared" si="36"/>
        <v>Idaho Mountains Province , ID,Gas Wells - Fraction of Compressors Engines between 50-499 HP</v>
      </c>
      <c r="I2714">
        <v>1</v>
      </c>
    </row>
    <row r="2715" spans="1:9">
      <c r="A2715" t="s">
        <v>172</v>
      </c>
      <c r="B2715" t="s">
        <v>117</v>
      </c>
      <c r="C2715" t="s">
        <v>9088</v>
      </c>
      <c r="D2715">
        <v>0.17999999999999997</v>
      </c>
      <c r="E2715" t="s">
        <v>538</v>
      </c>
      <c r="F2715" t="s">
        <v>1</v>
      </c>
      <c r="G2715" t="s">
        <v>8349</v>
      </c>
      <c r="H2715" s="123" t="str">
        <f t="shared" si="36"/>
        <v>Idaho Mountains Province , ID,Lean Burn - Percent of Engines with Control</v>
      </c>
      <c r="I2715">
        <v>0.17999999999999997</v>
      </c>
    </row>
    <row r="2716" spans="1:9">
      <c r="A2716" t="s">
        <v>172</v>
      </c>
      <c r="B2716" t="s">
        <v>117</v>
      </c>
      <c r="C2716" t="s">
        <v>9089</v>
      </c>
      <c r="D2716">
        <v>0.31</v>
      </c>
      <c r="E2716" t="s">
        <v>538</v>
      </c>
      <c r="F2716" t="s">
        <v>0</v>
      </c>
      <c r="G2716" t="s">
        <v>8359</v>
      </c>
      <c r="H2716" s="123" t="str">
        <f t="shared" si="36"/>
        <v>Idaho Mountains Province , ID,Rich Burn - Percent of Engines with Control</v>
      </c>
      <c r="I2716">
        <v>0.31</v>
      </c>
    </row>
    <row r="2717" spans="1:9">
      <c r="A2717" t="s">
        <v>172</v>
      </c>
      <c r="B2717" t="s">
        <v>117</v>
      </c>
      <c r="C2717" t="s">
        <v>9090</v>
      </c>
      <c r="D2717">
        <v>0.29999999999999993</v>
      </c>
      <c r="E2717" t="s">
        <v>538</v>
      </c>
      <c r="F2717" t="s">
        <v>1</v>
      </c>
      <c r="G2717" t="s">
        <v>1</v>
      </c>
      <c r="H2717" s="123" t="str">
        <f t="shared" si="36"/>
        <v>Idaho Mountains Province , ID,Lean Burn</v>
      </c>
      <c r="I2717">
        <v>0.29999999999999993</v>
      </c>
    </row>
    <row r="2718" spans="1:9">
      <c r="A2718" t="s">
        <v>172</v>
      </c>
      <c r="B2718" t="s">
        <v>117</v>
      </c>
      <c r="C2718" t="s">
        <v>9091</v>
      </c>
      <c r="D2718">
        <v>0.70000000000000007</v>
      </c>
      <c r="E2718" t="s">
        <v>538</v>
      </c>
      <c r="F2718" t="s">
        <v>0</v>
      </c>
      <c r="G2718" t="s">
        <v>0</v>
      </c>
      <c r="H2718" s="123" t="str">
        <f t="shared" si="36"/>
        <v>Idaho Mountains Province , ID,Rich Burn</v>
      </c>
      <c r="I2718">
        <v>0.70000000000000007</v>
      </c>
    </row>
    <row r="2719" spans="1:9">
      <c r="A2719" t="s">
        <v>172</v>
      </c>
      <c r="B2719" t="s">
        <v>117</v>
      </c>
      <c r="C2719" t="s">
        <v>9092</v>
      </c>
      <c r="D2719">
        <v>8439</v>
      </c>
      <c r="E2719" t="s">
        <v>538</v>
      </c>
      <c r="F2719" t="s">
        <v>656</v>
      </c>
      <c r="G2719" t="s">
        <v>2498</v>
      </c>
      <c r="H2719" s="123" t="str">
        <f t="shared" si="36"/>
        <v>Idaho Mountains Province , ID,Hours of Operation (hours/engine)</v>
      </c>
      <c r="I2719">
        <v>8439</v>
      </c>
    </row>
    <row r="2720" spans="1:9">
      <c r="A2720" t="s">
        <v>172</v>
      </c>
      <c r="B2720" t="s">
        <v>117</v>
      </c>
      <c r="C2720" t="s">
        <v>9093</v>
      </c>
      <c r="D2720">
        <v>0.75</v>
      </c>
      <c r="E2720" t="s">
        <v>538</v>
      </c>
      <c r="F2720" t="s">
        <v>1</v>
      </c>
      <c r="G2720" t="s">
        <v>9093</v>
      </c>
      <c r="H2720" s="123" t="str">
        <f t="shared" si="36"/>
        <v>Idaho Mountains Province , ID,Gas Wells - Lean Burn Load Factor</v>
      </c>
      <c r="I2720">
        <v>0.75</v>
      </c>
    </row>
    <row r="2721" spans="1:9">
      <c r="A2721" t="s">
        <v>172</v>
      </c>
      <c r="B2721" t="s">
        <v>117</v>
      </c>
      <c r="C2721" t="s">
        <v>9094</v>
      </c>
      <c r="D2721">
        <v>138</v>
      </c>
      <c r="E2721" t="s">
        <v>538</v>
      </c>
      <c r="F2721" t="s">
        <v>1</v>
      </c>
      <c r="G2721" t="s">
        <v>8347</v>
      </c>
      <c r="H2721" s="123" t="str">
        <f t="shared" si="36"/>
        <v>Idaho Mountains Province , ID,Lean Burn - Rated Horsepower (hp/engine)</v>
      </c>
      <c r="I2721">
        <v>138</v>
      </c>
    </row>
    <row r="2722" spans="1:9">
      <c r="A2722" t="s">
        <v>172</v>
      </c>
      <c r="B2722" t="s">
        <v>117</v>
      </c>
      <c r="C2722" t="s">
        <v>9095</v>
      </c>
      <c r="D2722">
        <v>133.40000000000003</v>
      </c>
      <c r="E2722" t="s">
        <v>538</v>
      </c>
      <c r="F2722" t="s">
        <v>0</v>
      </c>
      <c r="G2722" t="s">
        <v>8357</v>
      </c>
      <c r="H2722" s="123" t="str">
        <f t="shared" si="36"/>
        <v>Idaho Mountains Province , ID,Rich Burn - Rated Horsepower (hp/engine)</v>
      </c>
      <c r="I2722">
        <v>133.40000000000003</v>
      </c>
    </row>
    <row r="2723" spans="1:9">
      <c r="A2723" t="s">
        <v>172</v>
      </c>
      <c r="B2723" t="s">
        <v>117</v>
      </c>
      <c r="C2723" t="s">
        <v>9096</v>
      </c>
      <c r="D2723">
        <v>0.7599999999999999</v>
      </c>
      <c r="E2723" t="s">
        <v>538</v>
      </c>
      <c r="F2723" t="s">
        <v>0</v>
      </c>
      <c r="G2723" t="s">
        <v>9096</v>
      </c>
      <c r="H2723" s="123" t="str">
        <f t="shared" si="36"/>
        <v>Idaho Mountains Province , ID,Gas Wells - Rich-burn Load Factor</v>
      </c>
      <c r="I2723">
        <v>0.7599999999999999</v>
      </c>
    </row>
    <row r="2724" spans="1:9">
      <c r="A2724" t="s">
        <v>647</v>
      </c>
      <c r="B2724" t="s">
        <v>431</v>
      </c>
      <c r="C2724" t="s">
        <v>9083</v>
      </c>
      <c r="D2724">
        <v>0</v>
      </c>
      <c r="E2724" t="s">
        <v>539</v>
      </c>
      <c r="F2724" t="s">
        <v>656</v>
      </c>
      <c r="G2724" t="s">
        <v>9083</v>
      </c>
      <c r="H2724" s="123" t="str">
        <f t="shared" si="36"/>
        <v>Illinois Basin , AR,Gas Wells - Fraction of 2-cycle Engines</v>
      </c>
      <c r="I2724">
        <v>0</v>
      </c>
    </row>
    <row r="2725" spans="1:9">
      <c r="A2725" t="s">
        <v>647</v>
      </c>
      <c r="B2725" t="s">
        <v>431</v>
      </c>
      <c r="C2725" t="s">
        <v>9084</v>
      </c>
      <c r="D2725">
        <v>1</v>
      </c>
      <c r="E2725" t="s">
        <v>539</v>
      </c>
      <c r="F2725" t="s">
        <v>656</v>
      </c>
      <c r="G2725" t="s">
        <v>9084</v>
      </c>
      <c r="H2725" s="123" t="str">
        <f t="shared" si="36"/>
        <v>Illinois Basin , AR,Gas Wells - Fraction of 4-cycle Engines</v>
      </c>
      <c r="I2725">
        <v>1</v>
      </c>
    </row>
    <row r="2726" spans="1:9">
      <c r="A2726" t="s">
        <v>647</v>
      </c>
      <c r="B2726" t="s">
        <v>431</v>
      </c>
      <c r="C2726" t="s">
        <v>9085</v>
      </c>
      <c r="D2726">
        <v>0</v>
      </c>
      <c r="E2726" t="s">
        <v>539</v>
      </c>
      <c r="F2726" t="s">
        <v>656</v>
      </c>
      <c r="G2726" t="s">
        <v>9085</v>
      </c>
      <c r="H2726" s="123" t="str">
        <f t="shared" si="36"/>
        <v>Illinois Basin , AR,Gas Wells - Fraction of Compressors Engines &lt;50 HP</v>
      </c>
      <c r="I2726">
        <v>0</v>
      </c>
    </row>
    <row r="2727" spans="1:9">
      <c r="A2727" t="s">
        <v>647</v>
      </c>
      <c r="B2727" t="s">
        <v>431</v>
      </c>
      <c r="C2727" t="s">
        <v>9086</v>
      </c>
      <c r="D2727">
        <v>0</v>
      </c>
      <c r="E2727" t="s">
        <v>539</v>
      </c>
      <c r="F2727" t="s">
        <v>656</v>
      </c>
      <c r="G2727" t="s">
        <v>9086</v>
      </c>
      <c r="H2727" s="123" t="str">
        <f t="shared" si="36"/>
        <v>Illinois Basin , AR,Gas Wells - Fraction of Compressors Engines &gt;500 HP</v>
      </c>
      <c r="I2727">
        <v>0</v>
      </c>
    </row>
    <row r="2728" spans="1:9">
      <c r="A2728" t="s">
        <v>647</v>
      </c>
      <c r="B2728" t="s">
        <v>431</v>
      </c>
      <c r="C2728" t="s">
        <v>9087</v>
      </c>
      <c r="D2728">
        <v>1</v>
      </c>
      <c r="E2728" t="s">
        <v>539</v>
      </c>
      <c r="F2728" t="s">
        <v>656</v>
      </c>
      <c r="G2728" t="s">
        <v>9087</v>
      </c>
      <c r="H2728" s="123" t="str">
        <f t="shared" si="36"/>
        <v>Illinois Basin , AR,Gas Wells - Fraction of Compressors Engines between 50-499 HP</v>
      </c>
      <c r="I2728">
        <v>1</v>
      </c>
    </row>
    <row r="2729" spans="1:9">
      <c r="A2729" t="s">
        <v>647</v>
      </c>
      <c r="B2729" t="s">
        <v>431</v>
      </c>
      <c r="C2729" t="s">
        <v>9088</v>
      </c>
      <c r="D2729">
        <v>0.45539910000000011</v>
      </c>
      <c r="E2729" t="s">
        <v>539</v>
      </c>
      <c r="F2729" t="s">
        <v>1</v>
      </c>
      <c r="G2729" t="s">
        <v>8349</v>
      </c>
      <c r="H2729" s="123" t="str">
        <f t="shared" si="36"/>
        <v>Illinois Basin , AR,Lean Burn - Percent of Engines with Control</v>
      </c>
      <c r="I2729">
        <v>0.45539910000000011</v>
      </c>
    </row>
    <row r="2730" spans="1:9">
      <c r="A2730" t="s">
        <v>647</v>
      </c>
      <c r="B2730" t="s">
        <v>431</v>
      </c>
      <c r="C2730" t="s">
        <v>9089</v>
      </c>
      <c r="D2730">
        <v>0.44000000000000011</v>
      </c>
      <c r="E2730" t="s">
        <v>539</v>
      </c>
      <c r="F2730" t="s">
        <v>0</v>
      </c>
      <c r="G2730" t="s">
        <v>8359</v>
      </c>
      <c r="H2730" s="123" t="str">
        <f t="shared" si="36"/>
        <v>Illinois Basin , AR,Rich Burn - Percent of Engines with Control</v>
      </c>
      <c r="I2730">
        <v>0.44000000000000011</v>
      </c>
    </row>
    <row r="2731" spans="1:9">
      <c r="A2731" t="s">
        <v>647</v>
      </c>
      <c r="B2731" t="s">
        <v>431</v>
      </c>
      <c r="C2731" t="s">
        <v>9090</v>
      </c>
      <c r="D2731">
        <v>0.5099999999999999</v>
      </c>
      <c r="E2731" t="s">
        <v>539</v>
      </c>
      <c r="F2731" t="s">
        <v>1</v>
      </c>
      <c r="G2731" t="s">
        <v>1</v>
      </c>
      <c r="H2731" s="123" t="str">
        <f t="shared" si="36"/>
        <v>Illinois Basin , AR,Lean Burn</v>
      </c>
      <c r="I2731">
        <v>0.5099999999999999</v>
      </c>
    </row>
    <row r="2732" spans="1:9">
      <c r="A2732" t="s">
        <v>647</v>
      </c>
      <c r="B2732" t="s">
        <v>431</v>
      </c>
      <c r="C2732" t="s">
        <v>9091</v>
      </c>
      <c r="D2732">
        <v>0.49000000000000016</v>
      </c>
      <c r="E2732" t="s">
        <v>539</v>
      </c>
      <c r="F2732" t="s">
        <v>0</v>
      </c>
      <c r="G2732" t="s">
        <v>0</v>
      </c>
      <c r="H2732" s="123" t="str">
        <f t="shared" si="36"/>
        <v>Illinois Basin , AR,Rich Burn</v>
      </c>
      <c r="I2732">
        <v>0.49000000000000016</v>
      </c>
    </row>
    <row r="2733" spans="1:9">
      <c r="A2733" t="s">
        <v>647</v>
      </c>
      <c r="B2733" t="s">
        <v>431</v>
      </c>
      <c r="C2733" t="s">
        <v>9092</v>
      </c>
      <c r="D2733">
        <v>8370</v>
      </c>
      <c r="E2733" t="s">
        <v>539</v>
      </c>
      <c r="F2733" t="s">
        <v>656</v>
      </c>
      <c r="G2733" t="s">
        <v>2498</v>
      </c>
      <c r="H2733" s="123" t="str">
        <f t="shared" si="36"/>
        <v>Illinois Basin , AR,Hours of Operation (hours/engine)</v>
      </c>
      <c r="I2733">
        <v>8370</v>
      </c>
    </row>
    <row r="2734" spans="1:9">
      <c r="A2734" t="s">
        <v>647</v>
      </c>
      <c r="B2734" t="s">
        <v>431</v>
      </c>
      <c r="C2734" t="s">
        <v>9093</v>
      </c>
      <c r="D2734">
        <v>0.65000000000000013</v>
      </c>
      <c r="E2734" t="s">
        <v>539</v>
      </c>
      <c r="F2734" t="s">
        <v>1</v>
      </c>
      <c r="G2734" t="s">
        <v>9093</v>
      </c>
      <c r="H2734" s="123" t="str">
        <f t="shared" si="36"/>
        <v>Illinois Basin , AR,Gas Wells - Lean Burn Load Factor</v>
      </c>
      <c r="I2734">
        <v>0.65000000000000013</v>
      </c>
    </row>
    <row r="2735" spans="1:9">
      <c r="A2735" t="s">
        <v>647</v>
      </c>
      <c r="B2735" t="s">
        <v>431</v>
      </c>
      <c r="C2735" t="s">
        <v>9094</v>
      </c>
      <c r="D2735">
        <v>242</v>
      </c>
      <c r="E2735" t="s">
        <v>539</v>
      </c>
      <c r="F2735" t="s">
        <v>1</v>
      </c>
      <c r="G2735" t="s">
        <v>8347</v>
      </c>
      <c r="H2735" s="123" t="str">
        <f t="shared" si="36"/>
        <v>Illinois Basin , AR,Lean Burn - Rated Horsepower (hp/engine)</v>
      </c>
      <c r="I2735">
        <v>242</v>
      </c>
    </row>
    <row r="2736" spans="1:9">
      <c r="A2736" t="s">
        <v>647</v>
      </c>
      <c r="B2736" t="s">
        <v>431</v>
      </c>
      <c r="C2736" t="s">
        <v>9095</v>
      </c>
      <c r="D2736">
        <v>105.5</v>
      </c>
      <c r="E2736" t="s">
        <v>539</v>
      </c>
      <c r="F2736" t="s">
        <v>0</v>
      </c>
      <c r="G2736" t="s">
        <v>8357</v>
      </c>
      <c r="H2736" s="123" t="str">
        <f t="shared" ref="H2736:H2799" si="37">E2736&amp;","&amp;G2736</f>
        <v>Illinois Basin , AR,Rich Burn - Rated Horsepower (hp/engine)</v>
      </c>
      <c r="I2736">
        <v>105.5</v>
      </c>
    </row>
    <row r="2737" spans="1:9">
      <c r="A2737" t="s">
        <v>647</v>
      </c>
      <c r="B2737" t="s">
        <v>431</v>
      </c>
      <c r="C2737" t="s">
        <v>9096</v>
      </c>
      <c r="D2737">
        <v>0.7699999999999998</v>
      </c>
      <c r="E2737" t="s">
        <v>539</v>
      </c>
      <c r="F2737" t="s">
        <v>0</v>
      </c>
      <c r="G2737" t="s">
        <v>9096</v>
      </c>
      <c r="H2737" s="123" t="str">
        <f t="shared" si="37"/>
        <v>Illinois Basin , AR,Gas Wells - Rich-burn Load Factor</v>
      </c>
      <c r="I2737">
        <v>0.7699999999999998</v>
      </c>
    </row>
    <row r="2738" spans="1:9">
      <c r="A2738" t="s">
        <v>647</v>
      </c>
      <c r="B2738" t="s">
        <v>443</v>
      </c>
      <c r="C2738" t="s">
        <v>9083</v>
      </c>
      <c r="D2738">
        <v>0</v>
      </c>
      <c r="E2738" t="s">
        <v>2944</v>
      </c>
      <c r="F2738" t="s">
        <v>656</v>
      </c>
      <c r="G2738" t="s">
        <v>9083</v>
      </c>
      <c r="H2738" s="123" t="str">
        <f t="shared" si="37"/>
        <v>Illinois Basin , IL,Gas Wells - Fraction of 2-cycle Engines</v>
      </c>
      <c r="I2738">
        <v>0</v>
      </c>
    </row>
    <row r="2739" spans="1:9">
      <c r="A2739" t="s">
        <v>647</v>
      </c>
      <c r="B2739" t="s">
        <v>443</v>
      </c>
      <c r="C2739" t="s">
        <v>9084</v>
      </c>
      <c r="D2739">
        <v>1</v>
      </c>
      <c r="E2739" t="s">
        <v>2944</v>
      </c>
      <c r="F2739" t="s">
        <v>656</v>
      </c>
      <c r="G2739" t="s">
        <v>9084</v>
      </c>
      <c r="H2739" s="123" t="str">
        <f t="shared" si="37"/>
        <v>Illinois Basin , IL,Gas Wells - Fraction of 4-cycle Engines</v>
      </c>
      <c r="I2739">
        <v>1</v>
      </c>
    </row>
    <row r="2740" spans="1:9">
      <c r="A2740" t="s">
        <v>647</v>
      </c>
      <c r="B2740" t="s">
        <v>443</v>
      </c>
      <c r="C2740" t="s">
        <v>9085</v>
      </c>
      <c r="D2740">
        <v>0</v>
      </c>
      <c r="E2740" t="s">
        <v>2944</v>
      </c>
      <c r="F2740" t="s">
        <v>656</v>
      </c>
      <c r="G2740" t="s">
        <v>9085</v>
      </c>
      <c r="H2740" s="123" t="str">
        <f t="shared" si="37"/>
        <v>Illinois Basin , IL,Gas Wells - Fraction of Compressors Engines &lt;50 HP</v>
      </c>
      <c r="I2740">
        <v>0</v>
      </c>
    </row>
    <row r="2741" spans="1:9">
      <c r="A2741" t="s">
        <v>647</v>
      </c>
      <c r="B2741" t="s">
        <v>443</v>
      </c>
      <c r="C2741" t="s">
        <v>9086</v>
      </c>
      <c r="D2741">
        <v>0</v>
      </c>
      <c r="E2741" t="s">
        <v>2944</v>
      </c>
      <c r="F2741" t="s">
        <v>656</v>
      </c>
      <c r="G2741" t="s">
        <v>9086</v>
      </c>
      <c r="H2741" s="123" t="str">
        <f t="shared" si="37"/>
        <v>Illinois Basin , IL,Gas Wells - Fraction of Compressors Engines &gt;500 HP</v>
      </c>
      <c r="I2741">
        <v>0</v>
      </c>
    </row>
    <row r="2742" spans="1:9">
      <c r="A2742" t="s">
        <v>647</v>
      </c>
      <c r="B2742" t="s">
        <v>443</v>
      </c>
      <c r="C2742" t="s">
        <v>9087</v>
      </c>
      <c r="D2742">
        <v>1</v>
      </c>
      <c r="E2742" t="s">
        <v>2944</v>
      </c>
      <c r="F2742" t="s">
        <v>656</v>
      </c>
      <c r="G2742" t="s">
        <v>9087</v>
      </c>
      <c r="H2742" s="123" t="str">
        <f t="shared" si="37"/>
        <v>Illinois Basin , IL,Gas Wells - Fraction of Compressors Engines between 50-499 HP</v>
      </c>
      <c r="I2742">
        <v>1</v>
      </c>
    </row>
    <row r="2743" spans="1:9">
      <c r="A2743" t="s">
        <v>647</v>
      </c>
      <c r="B2743" t="s">
        <v>443</v>
      </c>
      <c r="C2743" t="s">
        <v>9088</v>
      </c>
      <c r="D2743">
        <v>0.45539910000000045</v>
      </c>
      <c r="E2743" t="s">
        <v>2944</v>
      </c>
      <c r="F2743" t="s">
        <v>1</v>
      </c>
      <c r="G2743" t="s">
        <v>8349</v>
      </c>
      <c r="H2743" s="123" t="str">
        <f t="shared" si="37"/>
        <v>Illinois Basin , IL,Lean Burn - Percent of Engines with Control</v>
      </c>
      <c r="I2743">
        <v>0.45539910000000045</v>
      </c>
    </row>
    <row r="2744" spans="1:9">
      <c r="A2744" t="s">
        <v>647</v>
      </c>
      <c r="B2744" t="s">
        <v>443</v>
      </c>
      <c r="C2744" t="s">
        <v>9089</v>
      </c>
      <c r="D2744">
        <v>0.44000000000000022</v>
      </c>
      <c r="E2744" t="s">
        <v>2944</v>
      </c>
      <c r="F2744" t="s">
        <v>0</v>
      </c>
      <c r="G2744" t="s">
        <v>8359</v>
      </c>
      <c r="H2744" s="123" t="str">
        <f t="shared" si="37"/>
        <v>Illinois Basin , IL,Rich Burn - Percent of Engines with Control</v>
      </c>
      <c r="I2744">
        <v>0.44000000000000022</v>
      </c>
    </row>
    <row r="2745" spans="1:9">
      <c r="A2745" t="s">
        <v>647</v>
      </c>
      <c r="B2745" t="s">
        <v>443</v>
      </c>
      <c r="C2745" t="s">
        <v>9090</v>
      </c>
      <c r="D2745">
        <v>0.51000000000000012</v>
      </c>
      <c r="E2745" t="s">
        <v>2944</v>
      </c>
      <c r="F2745" t="s">
        <v>1</v>
      </c>
      <c r="G2745" t="s">
        <v>1</v>
      </c>
      <c r="H2745" s="123" t="str">
        <f t="shared" si="37"/>
        <v>Illinois Basin , IL,Lean Burn</v>
      </c>
      <c r="I2745">
        <v>0.51000000000000012</v>
      </c>
    </row>
    <row r="2746" spans="1:9">
      <c r="A2746" t="s">
        <v>647</v>
      </c>
      <c r="B2746" t="s">
        <v>443</v>
      </c>
      <c r="C2746" t="s">
        <v>9091</v>
      </c>
      <c r="D2746">
        <v>0.48999999999999982</v>
      </c>
      <c r="E2746" t="s">
        <v>2944</v>
      </c>
      <c r="F2746" t="s">
        <v>0</v>
      </c>
      <c r="G2746" t="s">
        <v>0</v>
      </c>
      <c r="H2746" s="123" t="str">
        <f t="shared" si="37"/>
        <v>Illinois Basin , IL,Rich Burn</v>
      </c>
      <c r="I2746">
        <v>0.48999999999999982</v>
      </c>
    </row>
    <row r="2747" spans="1:9">
      <c r="A2747" t="s">
        <v>647</v>
      </c>
      <c r="B2747" t="s">
        <v>443</v>
      </c>
      <c r="C2747" t="s">
        <v>9092</v>
      </c>
      <c r="D2747">
        <v>8370</v>
      </c>
      <c r="E2747" t="s">
        <v>2944</v>
      </c>
      <c r="F2747" t="s">
        <v>656</v>
      </c>
      <c r="G2747" t="s">
        <v>2498</v>
      </c>
      <c r="H2747" s="123" t="str">
        <f t="shared" si="37"/>
        <v>Illinois Basin , IL,Hours of Operation (hours/engine)</v>
      </c>
      <c r="I2747">
        <v>8370</v>
      </c>
    </row>
    <row r="2748" spans="1:9">
      <c r="A2748" t="s">
        <v>647</v>
      </c>
      <c r="B2748" t="s">
        <v>443</v>
      </c>
      <c r="C2748" t="s">
        <v>9093</v>
      </c>
      <c r="D2748">
        <v>0.64999999999999913</v>
      </c>
      <c r="E2748" t="s">
        <v>2944</v>
      </c>
      <c r="F2748" t="s">
        <v>1</v>
      </c>
      <c r="G2748" t="s">
        <v>9093</v>
      </c>
      <c r="H2748" s="123" t="str">
        <f t="shared" si="37"/>
        <v>Illinois Basin , IL,Gas Wells - Lean Burn Load Factor</v>
      </c>
      <c r="I2748">
        <v>0.64999999999999913</v>
      </c>
    </row>
    <row r="2749" spans="1:9">
      <c r="A2749" t="s">
        <v>647</v>
      </c>
      <c r="B2749" t="s">
        <v>443</v>
      </c>
      <c r="C2749" t="s">
        <v>9094</v>
      </c>
      <c r="D2749">
        <v>242</v>
      </c>
      <c r="E2749" t="s">
        <v>2944</v>
      </c>
      <c r="F2749" t="s">
        <v>1</v>
      </c>
      <c r="G2749" t="s">
        <v>8347</v>
      </c>
      <c r="H2749" s="123" t="str">
        <f t="shared" si="37"/>
        <v>Illinois Basin , IL,Lean Burn - Rated Horsepower (hp/engine)</v>
      </c>
      <c r="I2749">
        <v>242</v>
      </c>
    </row>
    <row r="2750" spans="1:9">
      <c r="A2750" t="s">
        <v>647</v>
      </c>
      <c r="B2750" t="s">
        <v>443</v>
      </c>
      <c r="C2750" t="s">
        <v>9095</v>
      </c>
      <c r="D2750">
        <v>105.5</v>
      </c>
      <c r="E2750" t="s">
        <v>2944</v>
      </c>
      <c r="F2750" t="s">
        <v>0</v>
      </c>
      <c r="G2750" t="s">
        <v>8357</v>
      </c>
      <c r="H2750" s="123" t="str">
        <f t="shared" si="37"/>
        <v>Illinois Basin , IL,Rich Burn - Rated Horsepower (hp/engine)</v>
      </c>
      <c r="I2750">
        <v>105.5</v>
      </c>
    </row>
    <row r="2751" spans="1:9">
      <c r="A2751" t="s">
        <v>647</v>
      </c>
      <c r="B2751" t="s">
        <v>443</v>
      </c>
      <c r="C2751" t="s">
        <v>9096</v>
      </c>
      <c r="D2751">
        <v>0.77000000000000135</v>
      </c>
      <c r="E2751" t="s">
        <v>2944</v>
      </c>
      <c r="F2751" t="s">
        <v>0</v>
      </c>
      <c r="G2751" t="s">
        <v>9096</v>
      </c>
      <c r="H2751" s="123" t="str">
        <f t="shared" si="37"/>
        <v>Illinois Basin , IL,Gas Wells - Rich-burn Load Factor</v>
      </c>
      <c r="I2751">
        <v>0.77000000000000135</v>
      </c>
    </row>
    <row r="2752" spans="1:9">
      <c r="A2752" t="s">
        <v>647</v>
      </c>
      <c r="B2752" t="s">
        <v>445</v>
      </c>
      <c r="C2752" t="s">
        <v>9083</v>
      </c>
      <c r="D2752">
        <v>0</v>
      </c>
      <c r="E2752" t="s">
        <v>2949</v>
      </c>
      <c r="F2752" t="s">
        <v>656</v>
      </c>
      <c r="G2752" t="s">
        <v>9083</v>
      </c>
      <c r="H2752" s="123" t="str">
        <f t="shared" si="37"/>
        <v>Illinois Basin , IN,Gas Wells - Fraction of 2-cycle Engines</v>
      </c>
      <c r="I2752">
        <v>0</v>
      </c>
    </row>
    <row r="2753" spans="1:9">
      <c r="A2753" t="s">
        <v>647</v>
      </c>
      <c r="B2753" t="s">
        <v>445</v>
      </c>
      <c r="C2753" t="s">
        <v>9084</v>
      </c>
      <c r="D2753">
        <v>1</v>
      </c>
      <c r="E2753" t="s">
        <v>2949</v>
      </c>
      <c r="F2753" t="s">
        <v>656</v>
      </c>
      <c r="G2753" t="s">
        <v>9084</v>
      </c>
      <c r="H2753" s="123" t="str">
        <f t="shared" si="37"/>
        <v>Illinois Basin , IN,Gas Wells - Fraction of 4-cycle Engines</v>
      </c>
      <c r="I2753">
        <v>1</v>
      </c>
    </row>
    <row r="2754" spans="1:9">
      <c r="A2754" t="s">
        <v>647</v>
      </c>
      <c r="B2754" t="s">
        <v>445</v>
      </c>
      <c r="C2754" t="s">
        <v>9085</v>
      </c>
      <c r="D2754">
        <v>0</v>
      </c>
      <c r="E2754" t="s">
        <v>2949</v>
      </c>
      <c r="F2754" t="s">
        <v>656</v>
      </c>
      <c r="G2754" t="s">
        <v>9085</v>
      </c>
      <c r="H2754" s="123" t="str">
        <f t="shared" si="37"/>
        <v>Illinois Basin , IN,Gas Wells - Fraction of Compressors Engines &lt;50 HP</v>
      </c>
      <c r="I2754">
        <v>0</v>
      </c>
    </row>
    <row r="2755" spans="1:9">
      <c r="A2755" t="s">
        <v>647</v>
      </c>
      <c r="B2755" t="s">
        <v>445</v>
      </c>
      <c r="C2755" t="s">
        <v>9086</v>
      </c>
      <c r="D2755">
        <v>0</v>
      </c>
      <c r="E2755" t="s">
        <v>2949</v>
      </c>
      <c r="F2755" t="s">
        <v>656</v>
      </c>
      <c r="G2755" t="s">
        <v>9086</v>
      </c>
      <c r="H2755" s="123" t="str">
        <f t="shared" si="37"/>
        <v>Illinois Basin , IN,Gas Wells - Fraction of Compressors Engines &gt;500 HP</v>
      </c>
      <c r="I2755">
        <v>0</v>
      </c>
    </row>
    <row r="2756" spans="1:9">
      <c r="A2756" t="s">
        <v>647</v>
      </c>
      <c r="B2756" t="s">
        <v>445</v>
      </c>
      <c r="C2756" t="s">
        <v>9087</v>
      </c>
      <c r="D2756">
        <v>1</v>
      </c>
      <c r="E2756" t="s">
        <v>2949</v>
      </c>
      <c r="F2756" t="s">
        <v>656</v>
      </c>
      <c r="G2756" t="s">
        <v>9087</v>
      </c>
      <c r="H2756" s="123" t="str">
        <f t="shared" si="37"/>
        <v>Illinois Basin , IN,Gas Wells - Fraction of Compressors Engines between 50-499 HP</v>
      </c>
      <c r="I2756">
        <v>1</v>
      </c>
    </row>
    <row r="2757" spans="1:9">
      <c r="A2757" t="s">
        <v>647</v>
      </c>
      <c r="B2757" t="s">
        <v>445</v>
      </c>
      <c r="C2757" t="s">
        <v>9088</v>
      </c>
      <c r="D2757">
        <v>0.45539909999999967</v>
      </c>
      <c r="E2757" t="s">
        <v>2949</v>
      </c>
      <c r="F2757" t="s">
        <v>1</v>
      </c>
      <c r="G2757" t="s">
        <v>8349</v>
      </c>
      <c r="H2757" s="123" t="str">
        <f t="shared" si="37"/>
        <v>Illinois Basin , IN,Lean Burn - Percent of Engines with Control</v>
      </c>
      <c r="I2757">
        <v>0.45539909999999967</v>
      </c>
    </row>
    <row r="2758" spans="1:9">
      <c r="A2758" t="s">
        <v>647</v>
      </c>
      <c r="B2758" t="s">
        <v>445</v>
      </c>
      <c r="C2758" t="s">
        <v>9089</v>
      </c>
      <c r="D2758">
        <v>0.43999999999999984</v>
      </c>
      <c r="E2758" t="s">
        <v>2949</v>
      </c>
      <c r="F2758" t="s">
        <v>0</v>
      </c>
      <c r="G2758" t="s">
        <v>8359</v>
      </c>
      <c r="H2758" s="123" t="str">
        <f t="shared" si="37"/>
        <v>Illinois Basin , IN,Rich Burn - Percent of Engines with Control</v>
      </c>
      <c r="I2758">
        <v>0.43999999999999984</v>
      </c>
    </row>
    <row r="2759" spans="1:9">
      <c r="A2759" t="s">
        <v>647</v>
      </c>
      <c r="B2759" t="s">
        <v>445</v>
      </c>
      <c r="C2759" t="s">
        <v>9090</v>
      </c>
      <c r="D2759">
        <v>0.51000000000000012</v>
      </c>
      <c r="E2759" t="s">
        <v>2949</v>
      </c>
      <c r="F2759" t="s">
        <v>1</v>
      </c>
      <c r="G2759" t="s">
        <v>1</v>
      </c>
      <c r="H2759" s="123" t="str">
        <f t="shared" si="37"/>
        <v>Illinois Basin , IN,Lean Burn</v>
      </c>
      <c r="I2759">
        <v>0.51000000000000012</v>
      </c>
    </row>
    <row r="2760" spans="1:9">
      <c r="A2760" t="s">
        <v>647</v>
      </c>
      <c r="B2760" t="s">
        <v>445</v>
      </c>
      <c r="C2760" t="s">
        <v>9091</v>
      </c>
      <c r="D2760">
        <v>0.49</v>
      </c>
      <c r="E2760" t="s">
        <v>2949</v>
      </c>
      <c r="F2760" t="s">
        <v>0</v>
      </c>
      <c r="G2760" t="s">
        <v>0</v>
      </c>
      <c r="H2760" s="123" t="str">
        <f t="shared" si="37"/>
        <v>Illinois Basin , IN,Rich Burn</v>
      </c>
      <c r="I2760">
        <v>0.49</v>
      </c>
    </row>
    <row r="2761" spans="1:9">
      <c r="A2761" t="s">
        <v>647</v>
      </c>
      <c r="B2761" t="s">
        <v>445</v>
      </c>
      <c r="C2761" t="s">
        <v>9092</v>
      </c>
      <c r="D2761">
        <v>8370</v>
      </c>
      <c r="E2761" t="s">
        <v>2949</v>
      </c>
      <c r="F2761" t="s">
        <v>656</v>
      </c>
      <c r="G2761" t="s">
        <v>2498</v>
      </c>
      <c r="H2761" s="123" t="str">
        <f t="shared" si="37"/>
        <v>Illinois Basin , IN,Hours of Operation (hours/engine)</v>
      </c>
      <c r="I2761">
        <v>8370</v>
      </c>
    </row>
    <row r="2762" spans="1:9">
      <c r="A2762" t="s">
        <v>647</v>
      </c>
      <c r="B2762" t="s">
        <v>445</v>
      </c>
      <c r="C2762" t="s">
        <v>9093</v>
      </c>
      <c r="D2762">
        <v>0.64999999999999969</v>
      </c>
      <c r="E2762" t="s">
        <v>2949</v>
      </c>
      <c r="F2762" t="s">
        <v>1</v>
      </c>
      <c r="G2762" t="s">
        <v>9093</v>
      </c>
      <c r="H2762" s="123" t="str">
        <f t="shared" si="37"/>
        <v>Illinois Basin , IN,Gas Wells - Lean Burn Load Factor</v>
      </c>
      <c r="I2762">
        <v>0.64999999999999969</v>
      </c>
    </row>
    <row r="2763" spans="1:9">
      <c r="A2763" t="s">
        <v>647</v>
      </c>
      <c r="B2763" t="s">
        <v>445</v>
      </c>
      <c r="C2763" t="s">
        <v>9094</v>
      </c>
      <c r="D2763">
        <v>242</v>
      </c>
      <c r="E2763" t="s">
        <v>2949</v>
      </c>
      <c r="F2763" t="s">
        <v>1</v>
      </c>
      <c r="G2763" t="s">
        <v>8347</v>
      </c>
      <c r="H2763" s="123" t="str">
        <f t="shared" si="37"/>
        <v>Illinois Basin , IN,Lean Burn - Rated Horsepower (hp/engine)</v>
      </c>
      <c r="I2763">
        <v>242</v>
      </c>
    </row>
    <row r="2764" spans="1:9">
      <c r="A2764" t="s">
        <v>647</v>
      </c>
      <c r="B2764" t="s">
        <v>445</v>
      </c>
      <c r="C2764" t="s">
        <v>9095</v>
      </c>
      <c r="D2764">
        <v>105.5</v>
      </c>
      <c r="E2764" t="s">
        <v>2949</v>
      </c>
      <c r="F2764" t="s">
        <v>0</v>
      </c>
      <c r="G2764" t="s">
        <v>8357</v>
      </c>
      <c r="H2764" s="123" t="str">
        <f t="shared" si="37"/>
        <v>Illinois Basin , IN,Rich Burn - Rated Horsepower (hp/engine)</v>
      </c>
      <c r="I2764">
        <v>105.5</v>
      </c>
    </row>
    <row r="2765" spans="1:9">
      <c r="A2765" t="s">
        <v>647</v>
      </c>
      <c r="B2765" t="s">
        <v>445</v>
      </c>
      <c r="C2765" t="s">
        <v>9096</v>
      </c>
      <c r="D2765">
        <v>0.76999999999999968</v>
      </c>
      <c r="E2765" t="s">
        <v>2949</v>
      </c>
      <c r="F2765" t="s">
        <v>0</v>
      </c>
      <c r="G2765" t="s">
        <v>9096</v>
      </c>
      <c r="H2765" s="123" t="str">
        <f t="shared" si="37"/>
        <v>Illinois Basin , IN,Gas Wells - Rich-burn Load Factor</v>
      </c>
      <c r="I2765">
        <v>0.76999999999999968</v>
      </c>
    </row>
    <row r="2766" spans="1:9">
      <c r="A2766" t="s">
        <v>647</v>
      </c>
      <c r="B2766" t="s">
        <v>451</v>
      </c>
      <c r="C2766" t="s">
        <v>9083</v>
      </c>
      <c r="D2766">
        <v>1.2500000000000001E-2</v>
      </c>
      <c r="E2766" t="s">
        <v>2954</v>
      </c>
      <c r="F2766" t="s">
        <v>656</v>
      </c>
      <c r="G2766" t="s">
        <v>9083</v>
      </c>
      <c r="H2766" s="123" t="str">
        <f t="shared" si="37"/>
        <v>Illinois Basin , KY,Gas Wells - Fraction of 2-cycle Engines</v>
      </c>
      <c r="I2766">
        <v>1.2500000000000001E-2</v>
      </c>
    </row>
    <row r="2767" spans="1:9">
      <c r="A2767" t="s">
        <v>647</v>
      </c>
      <c r="B2767" t="s">
        <v>451</v>
      </c>
      <c r="C2767" t="s">
        <v>9084</v>
      </c>
      <c r="D2767">
        <v>0.98750000000000004</v>
      </c>
      <c r="E2767" t="s">
        <v>2954</v>
      </c>
      <c r="F2767" t="s">
        <v>656</v>
      </c>
      <c r="G2767" t="s">
        <v>9084</v>
      </c>
      <c r="H2767" s="123" t="str">
        <f t="shared" si="37"/>
        <v>Illinois Basin , KY,Gas Wells - Fraction of 4-cycle Engines</v>
      </c>
      <c r="I2767">
        <v>0.98750000000000004</v>
      </c>
    </row>
    <row r="2768" spans="1:9">
      <c r="A2768" t="s">
        <v>647</v>
      </c>
      <c r="B2768" t="s">
        <v>451</v>
      </c>
      <c r="C2768" t="s">
        <v>9085</v>
      </c>
      <c r="D2768">
        <v>0</v>
      </c>
      <c r="E2768" t="s">
        <v>2954</v>
      </c>
      <c r="F2768" t="s">
        <v>656</v>
      </c>
      <c r="G2768" t="s">
        <v>9085</v>
      </c>
      <c r="H2768" s="123" t="str">
        <f t="shared" si="37"/>
        <v>Illinois Basin , KY,Gas Wells - Fraction of Compressors Engines &lt;50 HP</v>
      </c>
      <c r="I2768">
        <v>0</v>
      </c>
    </row>
    <row r="2769" spans="1:9">
      <c r="A2769" t="s">
        <v>647</v>
      </c>
      <c r="B2769" t="s">
        <v>451</v>
      </c>
      <c r="C2769" t="s">
        <v>9086</v>
      </c>
      <c r="D2769">
        <v>0</v>
      </c>
      <c r="E2769" t="s">
        <v>2954</v>
      </c>
      <c r="F2769" t="s">
        <v>656</v>
      </c>
      <c r="G2769" t="s">
        <v>9086</v>
      </c>
      <c r="H2769" s="123" t="str">
        <f t="shared" si="37"/>
        <v>Illinois Basin , KY,Gas Wells - Fraction of Compressors Engines &gt;500 HP</v>
      </c>
      <c r="I2769">
        <v>0</v>
      </c>
    </row>
    <row r="2770" spans="1:9">
      <c r="A2770" t="s">
        <v>647</v>
      </c>
      <c r="B2770" t="s">
        <v>451</v>
      </c>
      <c r="C2770" t="s">
        <v>9087</v>
      </c>
      <c r="D2770">
        <v>1</v>
      </c>
      <c r="E2770" t="s">
        <v>2954</v>
      </c>
      <c r="F2770" t="s">
        <v>656</v>
      </c>
      <c r="G2770" t="s">
        <v>9087</v>
      </c>
      <c r="H2770" s="123" t="str">
        <f t="shared" si="37"/>
        <v>Illinois Basin , KY,Gas Wells - Fraction of Compressors Engines between 50-499 HP</v>
      </c>
      <c r="I2770">
        <v>1</v>
      </c>
    </row>
    <row r="2771" spans="1:9">
      <c r="A2771" t="s">
        <v>647</v>
      </c>
      <c r="B2771" t="s">
        <v>451</v>
      </c>
      <c r="C2771" t="s">
        <v>9088</v>
      </c>
      <c r="D2771">
        <v>0.4553991</v>
      </c>
      <c r="E2771" t="s">
        <v>2954</v>
      </c>
      <c r="F2771" t="s">
        <v>1</v>
      </c>
      <c r="G2771" t="s">
        <v>8349</v>
      </c>
      <c r="H2771" s="123" t="str">
        <f t="shared" si="37"/>
        <v>Illinois Basin , KY,Lean Burn - Percent of Engines with Control</v>
      </c>
      <c r="I2771">
        <v>0.4553991</v>
      </c>
    </row>
    <row r="2772" spans="1:9">
      <c r="A2772" t="s">
        <v>647</v>
      </c>
      <c r="B2772" t="s">
        <v>451</v>
      </c>
      <c r="C2772" t="s">
        <v>9089</v>
      </c>
      <c r="D2772">
        <v>0.44000000000000011</v>
      </c>
      <c r="E2772" t="s">
        <v>2954</v>
      </c>
      <c r="F2772" t="s">
        <v>0</v>
      </c>
      <c r="G2772" t="s">
        <v>8359</v>
      </c>
      <c r="H2772" s="123" t="str">
        <f t="shared" si="37"/>
        <v>Illinois Basin , KY,Rich Burn - Percent of Engines with Control</v>
      </c>
      <c r="I2772">
        <v>0.44000000000000011</v>
      </c>
    </row>
    <row r="2773" spans="1:9">
      <c r="A2773" t="s">
        <v>647</v>
      </c>
      <c r="B2773" t="s">
        <v>451</v>
      </c>
      <c r="C2773" t="s">
        <v>9090</v>
      </c>
      <c r="D2773">
        <v>0.5099999999999999</v>
      </c>
      <c r="E2773" t="s">
        <v>2954</v>
      </c>
      <c r="F2773" t="s">
        <v>1</v>
      </c>
      <c r="G2773" t="s">
        <v>1</v>
      </c>
      <c r="H2773" s="123" t="str">
        <f t="shared" si="37"/>
        <v>Illinois Basin , KY,Lean Burn</v>
      </c>
      <c r="I2773">
        <v>0.5099999999999999</v>
      </c>
    </row>
    <row r="2774" spans="1:9">
      <c r="A2774" t="s">
        <v>647</v>
      </c>
      <c r="B2774" t="s">
        <v>451</v>
      </c>
      <c r="C2774" t="s">
        <v>9091</v>
      </c>
      <c r="D2774">
        <v>0.4900000000000001</v>
      </c>
      <c r="E2774" t="s">
        <v>2954</v>
      </c>
      <c r="F2774" t="s">
        <v>0</v>
      </c>
      <c r="G2774" t="s">
        <v>0</v>
      </c>
      <c r="H2774" s="123" t="str">
        <f t="shared" si="37"/>
        <v>Illinois Basin , KY,Rich Burn</v>
      </c>
      <c r="I2774">
        <v>0.4900000000000001</v>
      </c>
    </row>
    <row r="2775" spans="1:9">
      <c r="A2775" t="s">
        <v>647</v>
      </c>
      <c r="B2775" t="s">
        <v>451</v>
      </c>
      <c r="C2775" t="s">
        <v>9092</v>
      </c>
      <c r="D2775">
        <v>8370</v>
      </c>
      <c r="E2775" t="s">
        <v>2954</v>
      </c>
      <c r="F2775" t="s">
        <v>656</v>
      </c>
      <c r="G2775" t="s">
        <v>2498</v>
      </c>
      <c r="H2775" s="123" t="str">
        <f t="shared" si="37"/>
        <v>Illinois Basin , KY,Hours of Operation (hours/engine)</v>
      </c>
      <c r="I2775">
        <v>8370</v>
      </c>
    </row>
    <row r="2776" spans="1:9">
      <c r="A2776" t="s">
        <v>647</v>
      </c>
      <c r="B2776" t="s">
        <v>451</v>
      </c>
      <c r="C2776" t="s">
        <v>9093</v>
      </c>
      <c r="D2776">
        <v>0.65000000000000013</v>
      </c>
      <c r="E2776" t="s">
        <v>2954</v>
      </c>
      <c r="F2776" t="s">
        <v>1</v>
      </c>
      <c r="G2776" t="s">
        <v>9093</v>
      </c>
      <c r="H2776" s="123" t="str">
        <f t="shared" si="37"/>
        <v>Illinois Basin , KY,Gas Wells - Lean Burn Load Factor</v>
      </c>
      <c r="I2776">
        <v>0.65000000000000013</v>
      </c>
    </row>
    <row r="2777" spans="1:9">
      <c r="A2777" t="s">
        <v>647</v>
      </c>
      <c r="B2777" t="s">
        <v>451</v>
      </c>
      <c r="C2777" t="s">
        <v>9094</v>
      </c>
      <c r="D2777">
        <v>242</v>
      </c>
      <c r="E2777" t="s">
        <v>2954</v>
      </c>
      <c r="F2777" t="s">
        <v>1</v>
      </c>
      <c r="G2777" t="s">
        <v>8347</v>
      </c>
      <c r="H2777" s="123" t="str">
        <f t="shared" si="37"/>
        <v>Illinois Basin , KY,Lean Burn - Rated Horsepower (hp/engine)</v>
      </c>
      <c r="I2777">
        <v>242</v>
      </c>
    </row>
    <row r="2778" spans="1:9">
      <c r="A2778" t="s">
        <v>647</v>
      </c>
      <c r="B2778" t="s">
        <v>451</v>
      </c>
      <c r="C2778" t="s">
        <v>9095</v>
      </c>
      <c r="D2778">
        <v>105.5</v>
      </c>
      <c r="E2778" t="s">
        <v>2954</v>
      </c>
      <c r="F2778" t="s">
        <v>0</v>
      </c>
      <c r="G2778" t="s">
        <v>8357</v>
      </c>
      <c r="H2778" s="123" t="str">
        <f t="shared" si="37"/>
        <v>Illinois Basin , KY,Rich Burn - Rated Horsepower (hp/engine)</v>
      </c>
      <c r="I2778">
        <v>105.5</v>
      </c>
    </row>
    <row r="2779" spans="1:9">
      <c r="A2779" t="s">
        <v>647</v>
      </c>
      <c r="B2779" t="s">
        <v>451</v>
      </c>
      <c r="C2779" t="s">
        <v>9096</v>
      </c>
      <c r="D2779">
        <v>0.7699999999999998</v>
      </c>
      <c r="E2779" t="s">
        <v>2954</v>
      </c>
      <c r="F2779" t="s">
        <v>0</v>
      </c>
      <c r="G2779" t="s">
        <v>9096</v>
      </c>
      <c r="H2779" s="123" t="str">
        <f t="shared" si="37"/>
        <v>Illinois Basin , KY,Gas Wells - Rich-burn Load Factor</v>
      </c>
      <c r="I2779">
        <v>0.7699999999999998</v>
      </c>
    </row>
    <row r="2780" spans="1:9">
      <c r="A2780" t="s">
        <v>132</v>
      </c>
      <c r="B2780" t="s">
        <v>114</v>
      </c>
      <c r="C2780" t="s">
        <v>9083</v>
      </c>
      <c r="D2780">
        <v>0</v>
      </c>
      <c r="E2780" t="s">
        <v>540</v>
      </c>
      <c r="F2780" t="s">
        <v>656</v>
      </c>
      <c r="G2780" t="s">
        <v>9083</v>
      </c>
      <c r="H2780" s="123" t="str">
        <f t="shared" si="37"/>
        <v>Interior Lowlands Basin , AK,Gas Wells - Fraction of 2-cycle Engines</v>
      </c>
      <c r="I2780">
        <v>0</v>
      </c>
    </row>
    <row r="2781" spans="1:9">
      <c r="A2781" t="s">
        <v>132</v>
      </c>
      <c r="B2781" t="s">
        <v>114</v>
      </c>
      <c r="C2781" t="s">
        <v>9084</v>
      </c>
      <c r="D2781">
        <v>1</v>
      </c>
      <c r="E2781" t="s">
        <v>540</v>
      </c>
      <c r="F2781" t="s">
        <v>656</v>
      </c>
      <c r="G2781" t="s">
        <v>9084</v>
      </c>
      <c r="H2781" s="123" t="str">
        <f t="shared" si="37"/>
        <v>Interior Lowlands Basin , AK,Gas Wells - Fraction of 4-cycle Engines</v>
      </c>
      <c r="I2781">
        <v>1</v>
      </c>
    </row>
    <row r="2782" spans="1:9">
      <c r="A2782" t="s">
        <v>132</v>
      </c>
      <c r="B2782" t="s">
        <v>114</v>
      </c>
      <c r="C2782" t="s">
        <v>9085</v>
      </c>
      <c r="D2782">
        <v>0</v>
      </c>
      <c r="E2782" t="s">
        <v>540</v>
      </c>
      <c r="F2782" t="s">
        <v>656</v>
      </c>
      <c r="G2782" t="s">
        <v>9085</v>
      </c>
      <c r="H2782" s="123" t="str">
        <f t="shared" si="37"/>
        <v>Interior Lowlands Basin , AK,Gas Wells - Fraction of Compressors Engines &lt;50 HP</v>
      </c>
      <c r="I2782">
        <v>0</v>
      </c>
    </row>
    <row r="2783" spans="1:9">
      <c r="A2783" t="s">
        <v>132</v>
      </c>
      <c r="B2783" t="s">
        <v>114</v>
      </c>
      <c r="C2783" t="s">
        <v>9086</v>
      </c>
      <c r="D2783">
        <v>0</v>
      </c>
      <c r="E2783" t="s">
        <v>540</v>
      </c>
      <c r="F2783" t="s">
        <v>656</v>
      </c>
      <c r="G2783" t="s">
        <v>9086</v>
      </c>
      <c r="H2783" s="123" t="str">
        <f t="shared" si="37"/>
        <v>Interior Lowlands Basin , AK,Gas Wells - Fraction of Compressors Engines &gt;500 HP</v>
      </c>
      <c r="I2783">
        <v>0</v>
      </c>
    </row>
    <row r="2784" spans="1:9">
      <c r="A2784" t="s">
        <v>132</v>
      </c>
      <c r="B2784" t="s">
        <v>114</v>
      </c>
      <c r="C2784" t="s">
        <v>9087</v>
      </c>
      <c r="D2784">
        <v>1</v>
      </c>
      <c r="E2784" t="s">
        <v>540</v>
      </c>
      <c r="F2784" t="s">
        <v>656</v>
      </c>
      <c r="G2784" t="s">
        <v>9087</v>
      </c>
      <c r="H2784" s="123" t="str">
        <f t="shared" si="37"/>
        <v>Interior Lowlands Basin , AK,Gas Wells - Fraction of Compressors Engines between 50-499 HP</v>
      </c>
      <c r="I2784">
        <v>1</v>
      </c>
    </row>
    <row r="2785" spans="1:9">
      <c r="A2785" t="s">
        <v>132</v>
      </c>
      <c r="B2785" t="s">
        <v>114</v>
      </c>
      <c r="C2785" t="s">
        <v>9088</v>
      </c>
      <c r="D2785">
        <v>0.18</v>
      </c>
      <c r="E2785" t="s">
        <v>540</v>
      </c>
      <c r="F2785" t="s">
        <v>1</v>
      </c>
      <c r="G2785" t="s">
        <v>8349</v>
      </c>
      <c r="H2785" s="123" t="str">
        <f t="shared" si="37"/>
        <v>Interior Lowlands Basin , AK,Lean Burn - Percent of Engines with Control</v>
      </c>
      <c r="I2785">
        <v>0.18</v>
      </c>
    </row>
    <row r="2786" spans="1:9">
      <c r="A2786" t="s">
        <v>132</v>
      </c>
      <c r="B2786" t="s">
        <v>114</v>
      </c>
      <c r="C2786" t="s">
        <v>9089</v>
      </c>
      <c r="D2786">
        <v>0.31</v>
      </c>
      <c r="E2786" t="s">
        <v>540</v>
      </c>
      <c r="F2786" t="s">
        <v>0</v>
      </c>
      <c r="G2786" t="s">
        <v>8359</v>
      </c>
      <c r="H2786" s="123" t="str">
        <f t="shared" si="37"/>
        <v>Interior Lowlands Basin , AK,Rich Burn - Percent of Engines with Control</v>
      </c>
      <c r="I2786">
        <v>0.31</v>
      </c>
    </row>
    <row r="2787" spans="1:9">
      <c r="A2787" t="s">
        <v>132</v>
      </c>
      <c r="B2787" t="s">
        <v>114</v>
      </c>
      <c r="C2787" t="s">
        <v>9090</v>
      </c>
      <c r="D2787">
        <v>0.3</v>
      </c>
      <c r="E2787" t="s">
        <v>540</v>
      </c>
      <c r="F2787" t="s">
        <v>1</v>
      </c>
      <c r="G2787" t="s">
        <v>1</v>
      </c>
      <c r="H2787" s="123" t="str">
        <f t="shared" si="37"/>
        <v>Interior Lowlands Basin , AK,Lean Burn</v>
      </c>
      <c r="I2787">
        <v>0.3</v>
      </c>
    </row>
    <row r="2788" spans="1:9">
      <c r="A2788" t="s">
        <v>132</v>
      </c>
      <c r="B2788" t="s">
        <v>114</v>
      </c>
      <c r="C2788" t="s">
        <v>9091</v>
      </c>
      <c r="D2788">
        <v>0.7</v>
      </c>
      <c r="E2788" t="s">
        <v>540</v>
      </c>
      <c r="F2788" t="s">
        <v>0</v>
      </c>
      <c r="G2788" t="s">
        <v>0</v>
      </c>
      <c r="H2788" s="123" t="str">
        <f t="shared" si="37"/>
        <v>Interior Lowlands Basin , AK,Rich Burn</v>
      </c>
      <c r="I2788">
        <v>0.7</v>
      </c>
    </row>
    <row r="2789" spans="1:9">
      <c r="A2789" t="s">
        <v>132</v>
      </c>
      <c r="B2789" t="s">
        <v>114</v>
      </c>
      <c r="C2789" t="s">
        <v>9092</v>
      </c>
      <c r="D2789">
        <v>8439</v>
      </c>
      <c r="E2789" t="s">
        <v>540</v>
      </c>
      <c r="F2789" t="s">
        <v>656</v>
      </c>
      <c r="G2789" t="s">
        <v>2498</v>
      </c>
      <c r="H2789" s="123" t="str">
        <f t="shared" si="37"/>
        <v>Interior Lowlands Basin , AK,Hours of Operation (hours/engine)</v>
      </c>
      <c r="I2789">
        <v>8439</v>
      </c>
    </row>
    <row r="2790" spans="1:9">
      <c r="A2790" t="s">
        <v>132</v>
      </c>
      <c r="B2790" t="s">
        <v>114</v>
      </c>
      <c r="C2790" t="s">
        <v>9093</v>
      </c>
      <c r="D2790">
        <v>0.75</v>
      </c>
      <c r="E2790" t="s">
        <v>540</v>
      </c>
      <c r="F2790" t="s">
        <v>1</v>
      </c>
      <c r="G2790" t="s">
        <v>9093</v>
      </c>
      <c r="H2790" s="123" t="str">
        <f t="shared" si="37"/>
        <v>Interior Lowlands Basin , AK,Gas Wells - Lean Burn Load Factor</v>
      </c>
      <c r="I2790">
        <v>0.75</v>
      </c>
    </row>
    <row r="2791" spans="1:9">
      <c r="A2791" t="s">
        <v>132</v>
      </c>
      <c r="B2791" t="s">
        <v>114</v>
      </c>
      <c r="C2791" t="s">
        <v>9094</v>
      </c>
      <c r="D2791">
        <v>138</v>
      </c>
      <c r="E2791" t="s">
        <v>540</v>
      </c>
      <c r="F2791" t="s">
        <v>1</v>
      </c>
      <c r="G2791" t="s">
        <v>8347</v>
      </c>
      <c r="H2791" s="123" t="str">
        <f t="shared" si="37"/>
        <v>Interior Lowlands Basin , AK,Lean Burn - Rated Horsepower (hp/engine)</v>
      </c>
      <c r="I2791">
        <v>138</v>
      </c>
    </row>
    <row r="2792" spans="1:9">
      <c r="A2792" t="s">
        <v>132</v>
      </c>
      <c r="B2792" t="s">
        <v>114</v>
      </c>
      <c r="C2792" t="s">
        <v>9095</v>
      </c>
      <c r="D2792">
        <v>133.4</v>
      </c>
      <c r="E2792" t="s">
        <v>540</v>
      </c>
      <c r="F2792" t="s">
        <v>0</v>
      </c>
      <c r="G2792" t="s">
        <v>8357</v>
      </c>
      <c r="H2792" s="123" t="str">
        <f t="shared" si="37"/>
        <v>Interior Lowlands Basin , AK,Rich Burn - Rated Horsepower (hp/engine)</v>
      </c>
      <c r="I2792">
        <v>133.4</v>
      </c>
    </row>
    <row r="2793" spans="1:9">
      <c r="A2793" t="s">
        <v>132</v>
      </c>
      <c r="B2793" t="s">
        <v>114</v>
      </c>
      <c r="C2793" t="s">
        <v>9096</v>
      </c>
      <c r="D2793">
        <v>0.76</v>
      </c>
      <c r="E2793" t="s">
        <v>540</v>
      </c>
      <c r="F2793" t="s">
        <v>0</v>
      </c>
      <c r="G2793" t="s">
        <v>9096</v>
      </c>
      <c r="H2793" s="123" t="str">
        <f t="shared" si="37"/>
        <v>Interior Lowlands Basin , AK,Gas Wells - Rich-burn Load Factor</v>
      </c>
      <c r="I2793">
        <v>0.76</v>
      </c>
    </row>
    <row r="2794" spans="1:9">
      <c r="A2794" t="s">
        <v>145</v>
      </c>
      <c r="B2794" t="s">
        <v>116</v>
      </c>
      <c r="C2794" t="s">
        <v>9083</v>
      </c>
      <c r="D2794">
        <v>0</v>
      </c>
      <c r="E2794" t="s">
        <v>541</v>
      </c>
      <c r="F2794" t="s">
        <v>656</v>
      </c>
      <c r="G2794" t="s">
        <v>9083</v>
      </c>
      <c r="H2794" s="123" t="str">
        <f t="shared" si="37"/>
        <v>Klamath Mountains Province , CA,Gas Wells - Fraction of 2-cycle Engines</v>
      </c>
      <c r="I2794">
        <v>0</v>
      </c>
    </row>
    <row r="2795" spans="1:9">
      <c r="A2795" t="s">
        <v>145</v>
      </c>
      <c r="B2795" t="s">
        <v>116</v>
      </c>
      <c r="C2795" t="s">
        <v>9084</v>
      </c>
      <c r="D2795">
        <v>1</v>
      </c>
      <c r="E2795" t="s">
        <v>541</v>
      </c>
      <c r="F2795" t="s">
        <v>656</v>
      </c>
      <c r="G2795" t="s">
        <v>9084</v>
      </c>
      <c r="H2795" s="123" t="str">
        <f t="shared" si="37"/>
        <v>Klamath Mountains Province , CA,Gas Wells - Fraction of 4-cycle Engines</v>
      </c>
      <c r="I2795">
        <v>1</v>
      </c>
    </row>
    <row r="2796" spans="1:9">
      <c r="A2796" t="s">
        <v>145</v>
      </c>
      <c r="B2796" t="s">
        <v>116</v>
      </c>
      <c r="C2796" t="s">
        <v>9085</v>
      </c>
      <c r="D2796">
        <v>0</v>
      </c>
      <c r="E2796" t="s">
        <v>541</v>
      </c>
      <c r="F2796" t="s">
        <v>656</v>
      </c>
      <c r="G2796" t="s">
        <v>9085</v>
      </c>
      <c r="H2796" s="123" t="str">
        <f t="shared" si="37"/>
        <v>Klamath Mountains Province , CA,Gas Wells - Fraction of Compressors Engines &lt;50 HP</v>
      </c>
      <c r="I2796">
        <v>0</v>
      </c>
    </row>
    <row r="2797" spans="1:9">
      <c r="A2797" t="s">
        <v>145</v>
      </c>
      <c r="B2797" t="s">
        <v>116</v>
      </c>
      <c r="C2797" t="s">
        <v>9086</v>
      </c>
      <c r="D2797">
        <v>0</v>
      </c>
      <c r="E2797" t="s">
        <v>541</v>
      </c>
      <c r="F2797" t="s">
        <v>656</v>
      </c>
      <c r="G2797" t="s">
        <v>9086</v>
      </c>
      <c r="H2797" s="123" t="str">
        <f t="shared" si="37"/>
        <v>Klamath Mountains Province , CA,Gas Wells - Fraction of Compressors Engines &gt;500 HP</v>
      </c>
      <c r="I2797">
        <v>0</v>
      </c>
    </row>
    <row r="2798" spans="1:9">
      <c r="A2798" t="s">
        <v>145</v>
      </c>
      <c r="B2798" t="s">
        <v>116</v>
      </c>
      <c r="C2798" t="s">
        <v>9087</v>
      </c>
      <c r="D2798">
        <v>1</v>
      </c>
      <c r="E2798" t="s">
        <v>541</v>
      </c>
      <c r="F2798" t="s">
        <v>656</v>
      </c>
      <c r="G2798" t="s">
        <v>9087</v>
      </c>
      <c r="H2798" s="123" t="str">
        <f t="shared" si="37"/>
        <v>Klamath Mountains Province , CA,Gas Wells - Fraction of Compressors Engines between 50-499 HP</v>
      </c>
      <c r="I2798">
        <v>1</v>
      </c>
    </row>
    <row r="2799" spans="1:9">
      <c r="A2799" t="s">
        <v>145</v>
      </c>
      <c r="B2799" t="s">
        <v>116</v>
      </c>
      <c r="C2799" t="s">
        <v>9088</v>
      </c>
      <c r="D2799">
        <v>0.18</v>
      </c>
      <c r="E2799" t="s">
        <v>541</v>
      </c>
      <c r="F2799" t="s">
        <v>1</v>
      </c>
      <c r="G2799" t="s">
        <v>8349</v>
      </c>
      <c r="H2799" s="123" t="str">
        <f t="shared" si="37"/>
        <v>Klamath Mountains Province , CA,Lean Burn - Percent of Engines with Control</v>
      </c>
      <c r="I2799">
        <v>0.18</v>
      </c>
    </row>
    <row r="2800" spans="1:9">
      <c r="A2800" t="s">
        <v>145</v>
      </c>
      <c r="B2800" t="s">
        <v>116</v>
      </c>
      <c r="C2800" t="s">
        <v>9089</v>
      </c>
      <c r="D2800">
        <v>0.31</v>
      </c>
      <c r="E2800" t="s">
        <v>541</v>
      </c>
      <c r="F2800" t="s">
        <v>0</v>
      </c>
      <c r="G2800" t="s">
        <v>8359</v>
      </c>
      <c r="H2800" s="123" t="str">
        <f t="shared" ref="H2800:H2863" si="38">E2800&amp;","&amp;G2800</f>
        <v>Klamath Mountains Province , CA,Rich Burn - Percent of Engines with Control</v>
      </c>
      <c r="I2800">
        <v>0.31</v>
      </c>
    </row>
    <row r="2801" spans="1:9">
      <c r="A2801" t="s">
        <v>145</v>
      </c>
      <c r="B2801" t="s">
        <v>116</v>
      </c>
      <c r="C2801" t="s">
        <v>9090</v>
      </c>
      <c r="D2801">
        <v>0.3</v>
      </c>
      <c r="E2801" t="s">
        <v>541</v>
      </c>
      <c r="F2801" t="s">
        <v>1</v>
      </c>
      <c r="G2801" t="s">
        <v>1</v>
      </c>
      <c r="H2801" s="123" t="str">
        <f t="shared" si="38"/>
        <v>Klamath Mountains Province , CA,Lean Burn</v>
      </c>
      <c r="I2801">
        <v>0.3</v>
      </c>
    </row>
    <row r="2802" spans="1:9">
      <c r="A2802" t="s">
        <v>145</v>
      </c>
      <c r="B2802" t="s">
        <v>116</v>
      </c>
      <c r="C2802" t="s">
        <v>9091</v>
      </c>
      <c r="D2802">
        <v>0.7</v>
      </c>
      <c r="E2802" t="s">
        <v>541</v>
      </c>
      <c r="F2802" t="s">
        <v>0</v>
      </c>
      <c r="G2802" t="s">
        <v>0</v>
      </c>
      <c r="H2802" s="123" t="str">
        <f t="shared" si="38"/>
        <v>Klamath Mountains Province , CA,Rich Burn</v>
      </c>
      <c r="I2802">
        <v>0.7</v>
      </c>
    </row>
    <row r="2803" spans="1:9">
      <c r="A2803" t="s">
        <v>145</v>
      </c>
      <c r="B2803" t="s">
        <v>116</v>
      </c>
      <c r="C2803" t="s">
        <v>9092</v>
      </c>
      <c r="D2803">
        <v>8439</v>
      </c>
      <c r="E2803" t="s">
        <v>541</v>
      </c>
      <c r="F2803" t="s">
        <v>656</v>
      </c>
      <c r="G2803" t="s">
        <v>2498</v>
      </c>
      <c r="H2803" s="123" t="str">
        <f t="shared" si="38"/>
        <v>Klamath Mountains Province , CA,Hours of Operation (hours/engine)</v>
      </c>
      <c r="I2803">
        <v>8439</v>
      </c>
    </row>
    <row r="2804" spans="1:9">
      <c r="A2804" t="s">
        <v>145</v>
      </c>
      <c r="B2804" t="s">
        <v>116</v>
      </c>
      <c r="C2804" t="s">
        <v>9093</v>
      </c>
      <c r="D2804">
        <v>0.75</v>
      </c>
      <c r="E2804" t="s">
        <v>541</v>
      </c>
      <c r="F2804" t="s">
        <v>1</v>
      </c>
      <c r="G2804" t="s">
        <v>9093</v>
      </c>
      <c r="H2804" s="123" t="str">
        <f t="shared" si="38"/>
        <v>Klamath Mountains Province , CA,Gas Wells - Lean Burn Load Factor</v>
      </c>
      <c r="I2804">
        <v>0.75</v>
      </c>
    </row>
    <row r="2805" spans="1:9">
      <c r="A2805" t="s">
        <v>145</v>
      </c>
      <c r="B2805" t="s">
        <v>116</v>
      </c>
      <c r="C2805" t="s">
        <v>9094</v>
      </c>
      <c r="D2805">
        <v>138</v>
      </c>
      <c r="E2805" t="s">
        <v>541</v>
      </c>
      <c r="F2805" t="s">
        <v>1</v>
      </c>
      <c r="G2805" t="s">
        <v>8347</v>
      </c>
      <c r="H2805" s="123" t="str">
        <f t="shared" si="38"/>
        <v>Klamath Mountains Province , CA,Lean Burn - Rated Horsepower (hp/engine)</v>
      </c>
      <c r="I2805">
        <v>138</v>
      </c>
    </row>
    <row r="2806" spans="1:9">
      <c r="A2806" t="s">
        <v>145</v>
      </c>
      <c r="B2806" t="s">
        <v>116</v>
      </c>
      <c r="C2806" t="s">
        <v>9095</v>
      </c>
      <c r="D2806">
        <v>133.4</v>
      </c>
      <c r="E2806" t="s">
        <v>541</v>
      </c>
      <c r="F2806" t="s">
        <v>0</v>
      </c>
      <c r="G2806" t="s">
        <v>8357</v>
      </c>
      <c r="H2806" s="123" t="str">
        <f t="shared" si="38"/>
        <v>Klamath Mountains Province , CA,Rich Burn - Rated Horsepower (hp/engine)</v>
      </c>
      <c r="I2806">
        <v>133.4</v>
      </c>
    </row>
    <row r="2807" spans="1:9">
      <c r="A2807" t="s">
        <v>145</v>
      </c>
      <c r="B2807" t="s">
        <v>116</v>
      </c>
      <c r="C2807" t="s">
        <v>9096</v>
      </c>
      <c r="D2807">
        <v>0.76</v>
      </c>
      <c r="E2807" t="s">
        <v>541</v>
      </c>
      <c r="F2807" t="s">
        <v>0</v>
      </c>
      <c r="G2807" t="s">
        <v>9096</v>
      </c>
      <c r="H2807" s="123" t="str">
        <f t="shared" si="38"/>
        <v>Klamath Mountains Province , CA,Gas Wells - Rich-burn Load Factor</v>
      </c>
      <c r="I2807">
        <v>0.76</v>
      </c>
    </row>
    <row r="2808" spans="1:9">
      <c r="A2808" t="s">
        <v>145</v>
      </c>
      <c r="B2808" t="s">
        <v>122</v>
      </c>
      <c r="C2808" t="s">
        <v>9083</v>
      </c>
      <c r="D2808">
        <v>0</v>
      </c>
      <c r="E2808" t="s">
        <v>542</v>
      </c>
      <c r="F2808" t="s">
        <v>656</v>
      </c>
      <c r="G2808" t="s">
        <v>9083</v>
      </c>
      <c r="H2808" s="123" t="str">
        <f t="shared" si="38"/>
        <v>Klamath Mountains Province , OR,Gas Wells - Fraction of 2-cycle Engines</v>
      </c>
      <c r="I2808">
        <v>0</v>
      </c>
    </row>
    <row r="2809" spans="1:9">
      <c r="A2809" t="s">
        <v>145</v>
      </c>
      <c r="B2809" t="s">
        <v>122</v>
      </c>
      <c r="C2809" t="s">
        <v>9084</v>
      </c>
      <c r="D2809">
        <v>1</v>
      </c>
      <c r="E2809" t="s">
        <v>542</v>
      </c>
      <c r="F2809" t="s">
        <v>656</v>
      </c>
      <c r="G2809" t="s">
        <v>9084</v>
      </c>
      <c r="H2809" s="123" t="str">
        <f t="shared" si="38"/>
        <v>Klamath Mountains Province , OR,Gas Wells - Fraction of 4-cycle Engines</v>
      </c>
      <c r="I2809">
        <v>1</v>
      </c>
    </row>
    <row r="2810" spans="1:9">
      <c r="A2810" t="s">
        <v>145</v>
      </c>
      <c r="B2810" t="s">
        <v>122</v>
      </c>
      <c r="C2810" t="s">
        <v>9085</v>
      </c>
      <c r="D2810">
        <v>0</v>
      </c>
      <c r="E2810" t="s">
        <v>542</v>
      </c>
      <c r="F2810" t="s">
        <v>656</v>
      </c>
      <c r="G2810" t="s">
        <v>9085</v>
      </c>
      <c r="H2810" s="123" t="str">
        <f t="shared" si="38"/>
        <v>Klamath Mountains Province , OR,Gas Wells - Fraction of Compressors Engines &lt;50 HP</v>
      </c>
      <c r="I2810">
        <v>0</v>
      </c>
    </row>
    <row r="2811" spans="1:9">
      <c r="A2811" t="s">
        <v>145</v>
      </c>
      <c r="B2811" t="s">
        <v>122</v>
      </c>
      <c r="C2811" t="s">
        <v>9086</v>
      </c>
      <c r="D2811">
        <v>0</v>
      </c>
      <c r="E2811" t="s">
        <v>542</v>
      </c>
      <c r="F2811" t="s">
        <v>656</v>
      </c>
      <c r="G2811" t="s">
        <v>9086</v>
      </c>
      <c r="H2811" s="123" t="str">
        <f t="shared" si="38"/>
        <v>Klamath Mountains Province , OR,Gas Wells - Fraction of Compressors Engines &gt;500 HP</v>
      </c>
      <c r="I2811">
        <v>0</v>
      </c>
    </row>
    <row r="2812" spans="1:9">
      <c r="A2812" t="s">
        <v>145</v>
      </c>
      <c r="B2812" t="s">
        <v>122</v>
      </c>
      <c r="C2812" t="s">
        <v>9087</v>
      </c>
      <c r="D2812">
        <v>1</v>
      </c>
      <c r="E2812" t="s">
        <v>542</v>
      </c>
      <c r="F2812" t="s">
        <v>656</v>
      </c>
      <c r="G2812" t="s">
        <v>9087</v>
      </c>
      <c r="H2812" s="123" t="str">
        <f t="shared" si="38"/>
        <v>Klamath Mountains Province , OR,Gas Wells - Fraction of Compressors Engines between 50-499 HP</v>
      </c>
      <c r="I2812">
        <v>1</v>
      </c>
    </row>
    <row r="2813" spans="1:9">
      <c r="A2813" t="s">
        <v>145</v>
      </c>
      <c r="B2813" t="s">
        <v>122</v>
      </c>
      <c r="C2813" t="s">
        <v>9088</v>
      </c>
      <c r="D2813">
        <v>0.18</v>
      </c>
      <c r="E2813" t="s">
        <v>542</v>
      </c>
      <c r="F2813" t="s">
        <v>1</v>
      </c>
      <c r="G2813" t="s">
        <v>8349</v>
      </c>
      <c r="H2813" s="123" t="str">
        <f t="shared" si="38"/>
        <v>Klamath Mountains Province , OR,Lean Burn - Percent of Engines with Control</v>
      </c>
      <c r="I2813">
        <v>0.18</v>
      </c>
    </row>
    <row r="2814" spans="1:9">
      <c r="A2814" t="s">
        <v>145</v>
      </c>
      <c r="B2814" t="s">
        <v>122</v>
      </c>
      <c r="C2814" t="s">
        <v>9089</v>
      </c>
      <c r="D2814">
        <v>0.31</v>
      </c>
      <c r="E2814" t="s">
        <v>542</v>
      </c>
      <c r="F2814" t="s">
        <v>0</v>
      </c>
      <c r="G2814" t="s">
        <v>8359</v>
      </c>
      <c r="H2814" s="123" t="str">
        <f t="shared" si="38"/>
        <v>Klamath Mountains Province , OR,Rich Burn - Percent of Engines with Control</v>
      </c>
      <c r="I2814">
        <v>0.31</v>
      </c>
    </row>
    <row r="2815" spans="1:9">
      <c r="A2815" t="s">
        <v>145</v>
      </c>
      <c r="B2815" t="s">
        <v>122</v>
      </c>
      <c r="C2815" t="s">
        <v>9090</v>
      </c>
      <c r="D2815">
        <v>0.3</v>
      </c>
      <c r="E2815" t="s">
        <v>542</v>
      </c>
      <c r="F2815" t="s">
        <v>1</v>
      </c>
      <c r="G2815" t="s">
        <v>1</v>
      </c>
      <c r="H2815" s="123" t="str">
        <f t="shared" si="38"/>
        <v>Klamath Mountains Province , OR,Lean Burn</v>
      </c>
      <c r="I2815">
        <v>0.3</v>
      </c>
    </row>
    <row r="2816" spans="1:9">
      <c r="A2816" t="s">
        <v>145</v>
      </c>
      <c r="B2816" t="s">
        <v>122</v>
      </c>
      <c r="C2816" t="s">
        <v>9091</v>
      </c>
      <c r="D2816">
        <v>0.7</v>
      </c>
      <c r="E2816" t="s">
        <v>542</v>
      </c>
      <c r="F2816" t="s">
        <v>0</v>
      </c>
      <c r="G2816" t="s">
        <v>0</v>
      </c>
      <c r="H2816" s="123" t="str">
        <f t="shared" si="38"/>
        <v>Klamath Mountains Province , OR,Rich Burn</v>
      </c>
      <c r="I2816">
        <v>0.7</v>
      </c>
    </row>
    <row r="2817" spans="1:9">
      <c r="A2817" t="s">
        <v>145</v>
      </c>
      <c r="B2817" t="s">
        <v>122</v>
      </c>
      <c r="C2817" t="s">
        <v>9092</v>
      </c>
      <c r="D2817">
        <v>8439</v>
      </c>
      <c r="E2817" t="s">
        <v>542</v>
      </c>
      <c r="F2817" t="s">
        <v>656</v>
      </c>
      <c r="G2817" t="s">
        <v>2498</v>
      </c>
      <c r="H2817" s="123" t="str">
        <f t="shared" si="38"/>
        <v>Klamath Mountains Province , OR,Hours of Operation (hours/engine)</v>
      </c>
      <c r="I2817">
        <v>8439</v>
      </c>
    </row>
    <row r="2818" spans="1:9">
      <c r="A2818" t="s">
        <v>145</v>
      </c>
      <c r="B2818" t="s">
        <v>122</v>
      </c>
      <c r="C2818" t="s">
        <v>9093</v>
      </c>
      <c r="D2818">
        <v>0.75</v>
      </c>
      <c r="E2818" t="s">
        <v>542</v>
      </c>
      <c r="F2818" t="s">
        <v>1</v>
      </c>
      <c r="G2818" t="s">
        <v>9093</v>
      </c>
      <c r="H2818" s="123" t="str">
        <f t="shared" si="38"/>
        <v>Klamath Mountains Province , OR,Gas Wells - Lean Burn Load Factor</v>
      </c>
      <c r="I2818">
        <v>0.75</v>
      </c>
    </row>
    <row r="2819" spans="1:9">
      <c r="A2819" t="s">
        <v>145</v>
      </c>
      <c r="B2819" t="s">
        <v>122</v>
      </c>
      <c r="C2819" t="s">
        <v>9094</v>
      </c>
      <c r="D2819">
        <v>138</v>
      </c>
      <c r="E2819" t="s">
        <v>542</v>
      </c>
      <c r="F2819" t="s">
        <v>1</v>
      </c>
      <c r="G2819" t="s">
        <v>8347</v>
      </c>
      <c r="H2819" s="123" t="str">
        <f t="shared" si="38"/>
        <v>Klamath Mountains Province , OR,Lean Burn - Rated Horsepower (hp/engine)</v>
      </c>
      <c r="I2819">
        <v>138</v>
      </c>
    </row>
    <row r="2820" spans="1:9">
      <c r="A2820" t="s">
        <v>145</v>
      </c>
      <c r="B2820" t="s">
        <v>122</v>
      </c>
      <c r="C2820" t="s">
        <v>9095</v>
      </c>
      <c r="D2820">
        <v>133.4</v>
      </c>
      <c r="E2820" t="s">
        <v>542</v>
      </c>
      <c r="F2820" t="s">
        <v>0</v>
      </c>
      <c r="G2820" t="s">
        <v>8357</v>
      </c>
      <c r="H2820" s="123" t="str">
        <f t="shared" si="38"/>
        <v>Klamath Mountains Province , OR,Rich Burn - Rated Horsepower (hp/engine)</v>
      </c>
      <c r="I2820">
        <v>133.4</v>
      </c>
    </row>
    <row r="2821" spans="1:9">
      <c r="A2821" t="s">
        <v>145</v>
      </c>
      <c r="B2821" t="s">
        <v>122</v>
      </c>
      <c r="C2821" t="s">
        <v>9096</v>
      </c>
      <c r="D2821">
        <v>0.76</v>
      </c>
      <c r="E2821" t="s">
        <v>542</v>
      </c>
      <c r="F2821" t="s">
        <v>0</v>
      </c>
      <c r="G2821" t="s">
        <v>9096</v>
      </c>
      <c r="H2821" s="123" t="str">
        <f t="shared" si="38"/>
        <v>Klamath Mountains Province , OR,Gas Wells - Rich-burn Load Factor</v>
      </c>
      <c r="I2821">
        <v>0.76</v>
      </c>
    </row>
    <row r="2822" spans="1:9">
      <c r="A2822" t="s">
        <v>133</v>
      </c>
      <c r="B2822" t="s">
        <v>114</v>
      </c>
      <c r="C2822" t="s">
        <v>9083</v>
      </c>
      <c r="D2822">
        <v>0</v>
      </c>
      <c r="E2822" t="s">
        <v>543</v>
      </c>
      <c r="F2822" t="s">
        <v>656</v>
      </c>
      <c r="G2822" t="s">
        <v>9083</v>
      </c>
      <c r="H2822" s="123" t="str">
        <f t="shared" si="38"/>
        <v>Kodiak State , AK,Gas Wells - Fraction of 2-cycle Engines</v>
      </c>
      <c r="I2822">
        <v>0</v>
      </c>
    </row>
    <row r="2823" spans="1:9">
      <c r="A2823" t="s">
        <v>133</v>
      </c>
      <c r="B2823" t="s">
        <v>114</v>
      </c>
      <c r="C2823" t="s">
        <v>9084</v>
      </c>
      <c r="D2823">
        <v>1</v>
      </c>
      <c r="E2823" t="s">
        <v>543</v>
      </c>
      <c r="F2823" t="s">
        <v>656</v>
      </c>
      <c r="G2823" t="s">
        <v>9084</v>
      </c>
      <c r="H2823" s="123" t="str">
        <f t="shared" si="38"/>
        <v>Kodiak State , AK,Gas Wells - Fraction of 4-cycle Engines</v>
      </c>
      <c r="I2823">
        <v>1</v>
      </c>
    </row>
    <row r="2824" spans="1:9">
      <c r="A2824" t="s">
        <v>133</v>
      </c>
      <c r="B2824" t="s">
        <v>114</v>
      </c>
      <c r="C2824" t="s">
        <v>9085</v>
      </c>
      <c r="D2824">
        <v>0</v>
      </c>
      <c r="E2824" t="s">
        <v>543</v>
      </c>
      <c r="F2824" t="s">
        <v>656</v>
      </c>
      <c r="G2824" t="s">
        <v>9085</v>
      </c>
      <c r="H2824" s="123" t="str">
        <f t="shared" si="38"/>
        <v>Kodiak State , AK,Gas Wells - Fraction of Compressors Engines &lt;50 HP</v>
      </c>
      <c r="I2824">
        <v>0</v>
      </c>
    </row>
    <row r="2825" spans="1:9">
      <c r="A2825" t="s">
        <v>133</v>
      </c>
      <c r="B2825" t="s">
        <v>114</v>
      </c>
      <c r="C2825" t="s">
        <v>9086</v>
      </c>
      <c r="D2825">
        <v>0</v>
      </c>
      <c r="E2825" t="s">
        <v>543</v>
      </c>
      <c r="F2825" t="s">
        <v>656</v>
      </c>
      <c r="G2825" t="s">
        <v>9086</v>
      </c>
      <c r="H2825" s="123" t="str">
        <f t="shared" si="38"/>
        <v>Kodiak State , AK,Gas Wells - Fraction of Compressors Engines &gt;500 HP</v>
      </c>
      <c r="I2825">
        <v>0</v>
      </c>
    </row>
    <row r="2826" spans="1:9">
      <c r="A2826" t="s">
        <v>133</v>
      </c>
      <c r="B2826" t="s">
        <v>114</v>
      </c>
      <c r="C2826" t="s">
        <v>9087</v>
      </c>
      <c r="D2826">
        <v>1</v>
      </c>
      <c r="E2826" t="s">
        <v>543</v>
      </c>
      <c r="F2826" t="s">
        <v>656</v>
      </c>
      <c r="G2826" t="s">
        <v>9087</v>
      </c>
      <c r="H2826" s="123" t="str">
        <f t="shared" si="38"/>
        <v>Kodiak State , AK,Gas Wells - Fraction of Compressors Engines between 50-499 HP</v>
      </c>
      <c r="I2826">
        <v>1</v>
      </c>
    </row>
    <row r="2827" spans="1:9">
      <c r="A2827" t="s">
        <v>133</v>
      </c>
      <c r="B2827" t="s">
        <v>114</v>
      </c>
      <c r="C2827" t="s">
        <v>9088</v>
      </c>
      <c r="D2827">
        <v>0.18</v>
      </c>
      <c r="E2827" t="s">
        <v>543</v>
      </c>
      <c r="F2827" t="s">
        <v>1</v>
      </c>
      <c r="G2827" t="s">
        <v>8349</v>
      </c>
      <c r="H2827" s="123" t="str">
        <f t="shared" si="38"/>
        <v>Kodiak State , AK,Lean Burn - Percent of Engines with Control</v>
      </c>
      <c r="I2827">
        <v>0.18</v>
      </c>
    </row>
    <row r="2828" spans="1:9">
      <c r="A2828" t="s">
        <v>133</v>
      </c>
      <c r="B2828" t="s">
        <v>114</v>
      </c>
      <c r="C2828" t="s">
        <v>9089</v>
      </c>
      <c r="D2828">
        <v>0.31</v>
      </c>
      <c r="E2828" t="s">
        <v>543</v>
      </c>
      <c r="F2828" t="s">
        <v>0</v>
      </c>
      <c r="G2828" t="s">
        <v>8359</v>
      </c>
      <c r="H2828" s="123" t="str">
        <f t="shared" si="38"/>
        <v>Kodiak State , AK,Rich Burn - Percent of Engines with Control</v>
      </c>
      <c r="I2828">
        <v>0.31</v>
      </c>
    </row>
    <row r="2829" spans="1:9">
      <c r="A2829" t="s">
        <v>133</v>
      </c>
      <c r="B2829" t="s">
        <v>114</v>
      </c>
      <c r="C2829" t="s">
        <v>9090</v>
      </c>
      <c r="D2829">
        <v>0.3</v>
      </c>
      <c r="E2829" t="s">
        <v>543</v>
      </c>
      <c r="F2829" t="s">
        <v>1</v>
      </c>
      <c r="G2829" t="s">
        <v>1</v>
      </c>
      <c r="H2829" s="123" t="str">
        <f t="shared" si="38"/>
        <v>Kodiak State , AK,Lean Burn</v>
      </c>
      <c r="I2829">
        <v>0.3</v>
      </c>
    </row>
    <row r="2830" spans="1:9">
      <c r="A2830" t="s">
        <v>133</v>
      </c>
      <c r="B2830" t="s">
        <v>114</v>
      </c>
      <c r="C2830" t="s">
        <v>9091</v>
      </c>
      <c r="D2830">
        <v>0.7</v>
      </c>
      <c r="E2830" t="s">
        <v>543</v>
      </c>
      <c r="F2830" t="s">
        <v>0</v>
      </c>
      <c r="G2830" t="s">
        <v>0</v>
      </c>
      <c r="H2830" s="123" t="str">
        <f t="shared" si="38"/>
        <v>Kodiak State , AK,Rich Burn</v>
      </c>
      <c r="I2830">
        <v>0.7</v>
      </c>
    </row>
    <row r="2831" spans="1:9">
      <c r="A2831" t="s">
        <v>133</v>
      </c>
      <c r="B2831" t="s">
        <v>114</v>
      </c>
      <c r="C2831" t="s">
        <v>9092</v>
      </c>
      <c r="D2831">
        <v>8439</v>
      </c>
      <c r="E2831" t="s">
        <v>543</v>
      </c>
      <c r="F2831" t="s">
        <v>656</v>
      </c>
      <c r="G2831" t="s">
        <v>2498</v>
      </c>
      <c r="H2831" s="123" t="str">
        <f t="shared" si="38"/>
        <v>Kodiak State , AK,Hours of Operation (hours/engine)</v>
      </c>
      <c r="I2831">
        <v>8439</v>
      </c>
    </row>
    <row r="2832" spans="1:9">
      <c r="A2832" t="s">
        <v>133</v>
      </c>
      <c r="B2832" t="s">
        <v>114</v>
      </c>
      <c r="C2832" t="s">
        <v>9093</v>
      </c>
      <c r="D2832">
        <v>0.75</v>
      </c>
      <c r="E2832" t="s">
        <v>543</v>
      </c>
      <c r="F2832" t="s">
        <v>1</v>
      </c>
      <c r="G2832" t="s">
        <v>9093</v>
      </c>
      <c r="H2832" s="123" t="str">
        <f t="shared" si="38"/>
        <v>Kodiak State , AK,Gas Wells - Lean Burn Load Factor</v>
      </c>
      <c r="I2832">
        <v>0.75</v>
      </c>
    </row>
    <row r="2833" spans="1:9">
      <c r="A2833" t="s">
        <v>133</v>
      </c>
      <c r="B2833" t="s">
        <v>114</v>
      </c>
      <c r="C2833" t="s">
        <v>9094</v>
      </c>
      <c r="D2833">
        <v>138</v>
      </c>
      <c r="E2833" t="s">
        <v>543</v>
      </c>
      <c r="F2833" t="s">
        <v>1</v>
      </c>
      <c r="G2833" t="s">
        <v>8347</v>
      </c>
      <c r="H2833" s="123" t="str">
        <f t="shared" si="38"/>
        <v>Kodiak State , AK,Lean Burn - Rated Horsepower (hp/engine)</v>
      </c>
      <c r="I2833">
        <v>138</v>
      </c>
    </row>
    <row r="2834" spans="1:9">
      <c r="A2834" t="s">
        <v>133</v>
      </c>
      <c r="B2834" t="s">
        <v>114</v>
      </c>
      <c r="C2834" t="s">
        <v>9095</v>
      </c>
      <c r="D2834">
        <v>133.4</v>
      </c>
      <c r="E2834" t="s">
        <v>543</v>
      </c>
      <c r="F2834" t="s">
        <v>0</v>
      </c>
      <c r="G2834" t="s">
        <v>8357</v>
      </c>
      <c r="H2834" s="123" t="str">
        <f t="shared" si="38"/>
        <v>Kodiak State , AK,Rich Burn - Rated Horsepower (hp/engine)</v>
      </c>
      <c r="I2834">
        <v>133.4</v>
      </c>
    </row>
    <row r="2835" spans="1:9">
      <c r="A2835" t="s">
        <v>133</v>
      </c>
      <c r="B2835" t="s">
        <v>114</v>
      </c>
      <c r="C2835" t="s">
        <v>9096</v>
      </c>
      <c r="D2835">
        <v>0.76</v>
      </c>
      <c r="E2835" t="s">
        <v>543</v>
      </c>
      <c r="F2835" t="s">
        <v>0</v>
      </c>
      <c r="G2835" t="s">
        <v>9096</v>
      </c>
      <c r="H2835" s="123" t="str">
        <f t="shared" si="38"/>
        <v>Kodiak State , AK,Gas Wells - Rich-burn Load Factor</v>
      </c>
      <c r="I2835">
        <v>0.76</v>
      </c>
    </row>
    <row r="2836" spans="1:9">
      <c r="A2836" t="s">
        <v>160</v>
      </c>
      <c r="B2836" t="s">
        <v>81</v>
      </c>
      <c r="C2836" t="s">
        <v>9083</v>
      </c>
      <c r="D2836">
        <v>0</v>
      </c>
      <c r="E2836" t="s">
        <v>544</v>
      </c>
      <c r="F2836" t="s">
        <v>656</v>
      </c>
      <c r="G2836" t="s">
        <v>9083</v>
      </c>
      <c r="H2836" s="123" t="str">
        <f t="shared" si="38"/>
        <v>Las Animas Arch , CO,Gas Wells - Fraction of 2-cycle Engines</v>
      </c>
      <c r="I2836">
        <v>0</v>
      </c>
    </row>
    <row r="2837" spans="1:9">
      <c r="A2837" t="s">
        <v>160</v>
      </c>
      <c r="B2837" t="s">
        <v>81</v>
      </c>
      <c r="C2837" t="s">
        <v>9084</v>
      </c>
      <c r="D2837">
        <v>1</v>
      </c>
      <c r="E2837" t="s">
        <v>544</v>
      </c>
      <c r="F2837" t="s">
        <v>656</v>
      </c>
      <c r="G2837" t="s">
        <v>9084</v>
      </c>
      <c r="H2837" s="123" t="str">
        <f t="shared" si="38"/>
        <v>Las Animas Arch , CO,Gas Wells - Fraction of 4-cycle Engines</v>
      </c>
      <c r="I2837">
        <v>1</v>
      </c>
    </row>
    <row r="2838" spans="1:9">
      <c r="A2838" t="s">
        <v>160</v>
      </c>
      <c r="B2838" t="s">
        <v>81</v>
      </c>
      <c r="C2838" t="s">
        <v>9085</v>
      </c>
      <c r="D2838">
        <v>0</v>
      </c>
      <c r="E2838" t="s">
        <v>544</v>
      </c>
      <c r="F2838" t="s">
        <v>656</v>
      </c>
      <c r="G2838" t="s">
        <v>9085</v>
      </c>
      <c r="H2838" s="123" t="str">
        <f t="shared" si="38"/>
        <v>Las Animas Arch , CO,Gas Wells - Fraction of Compressors Engines &lt;50 HP</v>
      </c>
      <c r="I2838">
        <v>0</v>
      </c>
    </row>
    <row r="2839" spans="1:9">
      <c r="A2839" t="s">
        <v>160</v>
      </c>
      <c r="B2839" t="s">
        <v>81</v>
      </c>
      <c r="C2839" t="s">
        <v>9086</v>
      </c>
      <c r="D2839">
        <v>0</v>
      </c>
      <c r="E2839" t="s">
        <v>544</v>
      </c>
      <c r="F2839" t="s">
        <v>656</v>
      </c>
      <c r="G2839" t="s">
        <v>9086</v>
      </c>
      <c r="H2839" s="123" t="str">
        <f t="shared" si="38"/>
        <v>Las Animas Arch , CO,Gas Wells - Fraction of Compressors Engines &gt;500 HP</v>
      </c>
      <c r="I2839">
        <v>0</v>
      </c>
    </row>
    <row r="2840" spans="1:9">
      <c r="A2840" t="s">
        <v>160</v>
      </c>
      <c r="B2840" t="s">
        <v>81</v>
      </c>
      <c r="C2840" t="s">
        <v>9087</v>
      </c>
      <c r="D2840">
        <v>1</v>
      </c>
      <c r="E2840" t="s">
        <v>544</v>
      </c>
      <c r="F2840" t="s">
        <v>656</v>
      </c>
      <c r="G2840" t="s">
        <v>9087</v>
      </c>
      <c r="H2840" s="123" t="str">
        <f t="shared" si="38"/>
        <v>Las Animas Arch , CO,Gas Wells - Fraction of Compressors Engines between 50-499 HP</v>
      </c>
      <c r="I2840">
        <v>1</v>
      </c>
    </row>
    <row r="2841" spans="1:9">
      <c r="A2841" t="s">
        <v>160</v>
      </c>
      <c r="B2841" t="s">
        <v>81</v>
      </c>
      <c r="C2841" t="s">
        <v>9088</v>
      </c>
      <c r="D2841">
        <v>0</v>
      </c>
      <c r="E2841" t="s">
        <v>544</v>
      </c>
      <c r="F2841" t="s">
        <v>1</v>
      </c>
      <c r="G2841" t="s">
        <v>8349</v>
      </c>
      <c r="H2841" s="123" t="str">
        <f t="shared" si="38"/>
        <v>Las Animas Arch , CO,Lean Burn - Percent of Engines with Control</v>
      </c>
      <c r="I2841">
        <v>0</v>
      </c>
    </row>
    <row r="2842" spans="1:9">
      <c r="A2842" t="s">
        <v>160</v>
      </c>
      <c r="B2842" t="s">
        <v>81</v>
      </c>
      <c r="C2842" t="s">
        <v>9089</v>
      </c>
      <c r="D2842">
        <v>0</v>
      </c>
      <c r="E2842" t="s">
        <v>544</v>
      </c>
      <c r="F2842" t="s">
        <v>0</v>
      </c>
      <c r="G2842" t="s">
        <v>8359</v>
      </c>
      <c r="H2842" s="123" t="str">
        <f t="shared" si="38"/>
        <v>Las Animas Arch , CO,Rich Burn - Percent of Engines with Control</v>
      </c>
      <c r="I2842">
        <v>0</v>
      </c>
    </row>
    <row r="2843" spans="1:9">
      <c r="A2843" t="s">
        <v>160</v>
      </c>
      <c r="B2843" t="s">
        <v>81</v>
      </c>
      <c r="C2843" t="s">
        <v>9090</v>
      </c>
      <c r="D2843">
        <v>0.23000000000000004</v>
      </c>
      <c r="E2843" t="s">
        <v>544</v>
      </c>
      <c r="F2843" t="s">
        <v>1</v>
      </c>
      <c r="G2843" t="s">
        <v>1</v>
      </c>
      <c r="H2843" s="123" t="str">
        <f t="shared" si="38"/>
        <v>Las Animas Arch , CO,Lean Burn</v>
      </c>
      <c r="I2843">
        <v>0.23000000000000004</v>
      </c>
    </row>
    <row r="2844" spans="1:9">
      <c r="A2844" t="s">
        <v>160</v>
      </c>
      <c r="B2844" t="s">
        <v>81</v>
      </c>
      <c r="C2844" t="s">
        <v>9091</v>
      </c>
      <c r="D2844">
        <v>0.77</v>
      </c>
      <c r="E2844" t="s">
        <v>544</v>
      </c>
      <c r="F2844" t="s">
        <v>0</v>
      </c>
      <c r="G2844" t="s">
        <v>0</v>
      </c>
      <c r="H2844" s="123" t="str">
        <f t="shared" si="38"/>
        <v>Las Animas Arch , CO,Rich Burn</v>
      </c>
      <c r="I2844">
        <v>0.77</v>
      </c>
    </row>
    <row r="2845" spans="1:9">
      <c r="A2845" t="s">
        <v>160</v>
      </c>
      <c r="B2845" t="s">
        <v>81</v>
      </c>
      <c r="C2845" t="s">
        <v>9092</v>
      </c>
      <c r="D2845">
        <v>8532</v>
      </c>
      <c r="E2845" t="s">
        <v>544</v>
      </c>
      <c r="F2845" t="s">
        <v>656</v>
      </c>
      <c r="G2845" t="s">
        <v>2498</v>
      </c>
      <c r="H2845" s="123" t="str">
        <f t="shared" si="38"/>
        <v>Las Animas Arch , CO,Hours of Operation (hours/engine)</v>
      </c>
      <c r="I2845">
        <v>8532</v>
      </c>
    </row>
    <row r="2846" spans="1:9">
      <c r="A2846" t="s">
        <v>160</v>
      </c>
      <c r="B2846" t="s">
        <v>81</v>
      </c>
      <c r="C2846" t="s">
        <v>9093</v>
      </c>
      <c r="D2846">
        <v>0.75</v>
      </c>
      <c r="E2846" t="s">
        <v>544</v>
      </c>
      <c r="F2846" t="s">
        <v>1</v>
      </c>
      <c r="G2846" t="s">
        <v>9093</v>
      </c>
      <c r="H2846" s="123" t="str">
        <f t="shared" si="38"/>
        <v>Las Animas Arch , CO,Gas Wells - Lean Burn Load Factor</v>
      </c>
      <c r="I2846">
        <v>0.75</v>
      </c>
    </row>
    <row r="2847" spans="1:9">
      <c r="A2847" t="s">
        <v>160</v>
      </c>
      <c r="B2847" t="s">
        <v>81</v>
      </c>
      <c r="C2847" t="s">
        <v>9094</v>
      </c>
      <c r="D2847">
        <v>68</v>
      </c>
      <c r="E2847" t="s">
        <v>544</v>
      </c>
      <c r="F2847" t="s">
        <v>1</v>
      </c>
      <c r="G2847" t="s">
        <v>8347</v>
      </c>
      <c r="H2847" s="123" t="str">
        <f t="shared" si="38"/>
        <v>Las Animas Arch , CO,Lean Burn - Rated Horsepower (hp/engine)</v>
      </c>
      <c r="I2847">
        <v>68</v>
      </c>
    </row>
    <row r="2848" spans="1:9">
      <c r="A2848" t="s">
        <v>160</v>
      </c>
      <c r="B2848" t="s">
        <v>81</v>
      </c>
      <c r="C2848" t="s">
        <v>9095</v>
      </c>
      <c r="D2848">
        <v>119.5</v>
      </c>
      <c r="E2848" t="s">
        <v>544</v>
      </c>
      <c r="F2848" t="s">
        <v>0</v>
      </c>
      <c r="G2848" t="s">
        <v>8357</v>
      </c>
      <c r="H2848" s="123" t="str">
        <f t="shared" si="38"/>
        <v>Las Animas Arch , CO,Rich Burn - Rated Horsepower (hp/engine)</v>
      </c>
      <c r="I2848">
        <v>119.5</v>
      </c>
    </row>
    <row r="2849" spans="1:9">
      <c r="A2849" t="s">
        <v>160</v>
      </c>
      <c r="B2849" t="s">
        <v>81</v>
      </c>
      <c r="C2849" t="s">
        <v>9096</v>
      </c>
      <c r="D2849">
        <v>0.68</v>
      </c>
      <c r="E2849" t="s">
        <v>544</v>
      </c>
      <c r="F2849" t="s">
        <v>0</v>
      </c>
      <c r="G2849" t="s">
        <v>9096</v>
      </c>
      <c r="H2849" s="123" t="str">
        <f t="shared" si="38"/>
        <v>Las Animas Arch , CO,Gas Wells - Rich-burn Load Factor</v>
      </c>
      <c r="I2849">
        <v>0.68</v>
      </c>
    </row>
    <row r="2850" spans="1:9">
      <c r="A2850" t="s">
        <v>161</v>
      </c>
      <c r="B2850" t="s">
        <v>81</v>
      </c>
      <c r="C2850" t="s">
        <v>9083</v>
      </c>
      <c r="D2850">
        <v>0</v>
      </c>
      <c r="E2850" t="s">
        <v>545</v>
      </c>
      <c r="F2850" t="s">
        <v>656</v>
      </c>
      <c r="G2850" t="s">
        <v>9083</v>
      </c>
      <c r="H2850" s="123" t="str">
        <f t="shared" si="38"/>
        <v>Las Vegas-Raton Basin , CO,Gas Wells - Fraction of 2-cycle Engines</v>
      </c>
      <c r="I2850">
        <v>0</v>
      </c>
    </row>
    <row r="2851" spans="1:9">
      <c r="A2851" t="s">
        <v>161</v>
      </c>
      <c r="B2851" t="s">
        <v>81</v>
      </c>
      <c r="C2851" t="s">
        <v>9084</v>
      </c>
      <c r="D2851">
        <v>1</v>
      </c>
      <c r="E2851" t="s">
        <v>545</v>
      </c>
      <c r="F2851" t="s">
        <v>656</v>
      </c>
      <c r="G2851" t="s">
        <v>9084</v>
      </c>
      <c r="H2851" s="123" t="str">
        <f t="shared" si="38"/>
        <v>Las Vegas-Raton Basin , CO,Gas Wells - Fraction of 4-cycle Engines</v>
      </c>
      <c r="I2851">
        <v>1</v>
      </c>
    </row>
    <row r="2852" spans="1:9">
      <c r="A2852" t="s">
        <v>161</v>
      </c>
      <c r="B2852" t="s">
        <v>81</v>
      </c>
      <c r="C2852" t="s">
        <v>9085</v>
      </c>
      <c r="D2852">
        <v>0</v>
      </c>
      <c r="E2852" t="s">
        <v>545</v>
      </c>
      <c r="F2852" t="s">
        <v>656</v>
      </c>
      <c r="G2852" t="s">
        <v>9085</v>
      </c>
      <c r="H2852" s="123" t="str">
        <f t="shared" si="38"/>
        <v>Las Vegas-Raton Basin , CO,Gas Wells - Fraction of Compressors Engines &lt;50 HP</v>
      </c>
      <c r="I2852">
        <v>0</v>
      </c>
    </row>
    <row r="2853" spans="1:9">
      <c r="A2853" t="s">
        <v>161</v>
      </c>
      <c r="B2853" t="s">
        <v>81</v>
      </c>
      <c r="C2853" t="s">
        <v>9086</v>
      </c>
      <c r="D2853">
        <v>0</v>
      </c>
      <c r="E2853" t="s">
        <v>545</v>
      </c>
      <c r="F2853" t="s">
        <v>656</v>
      </c>
      <c r="G2853" t="s">
        <v>9086</v>
      </c>
      <c r="H2853" s="123" t="str">
        <f t="shared" si="38"/>
        <v>Las Vegas-Raton Basin , CO,Gas Wells - Fraction of Compressors Engines &gt;500 HP</v>
      </c>
      <c r="I2853">
        <v>0</v>
      </c>
    </row>
    <row r="2854" spans="1:9">
      <c r="A2854" t="s">
        <v>161</v>
      </c>
      <c r="B2854" t="s">
        <v>81</v>
      </c>
      <c r="C2854" t="s">
        <v>9087</v>
      </c>
      <c r="D2854">
        <v>1</v>
      </c>
      <c r="E2854" t="s">
        <v>545</v>
      </c>
      <c r="F2854" t="s">
        <v>656</v>
      </c>
      <c r="G2854" t="s">
        <v>9087</v>
      </c>
      <c r="H2854" s="123" t="str">
        <f t="shared" si="38"/>
        <v>Las Vegas-Raton Basin , CO,Gas Wells - Fraction of Compressors Engines between 50-499 HP</v>
      </c>
      <c r="I2854">
        <v>1</v>
      </c>
    </row>
    <row r="2855" spans="1:9">
      <c r="A2855" t="s">
        <v>161</v>
      </c>
      <c r="B2855" t="s">
        <v>81</v>
      </c>
      <c r="C2855" t="s">
        <v>9088</v>
      </c>
      <c r="D2855">
        <v>0.18000000000000002</v>
      </c>
      <c r="E2855" t="s">
        <v>545</v>
      </c>
      <c r="F2855" t="s">
        <v>1</v>
      </c>
      <c r="G2855" t="s">
        <v>8349</v>
      </c>
      <c r="H2855" s="123" t="str">
        <f t="shared" si="38"/>
        <v>Las Vegas-Raton Basin , CO,Lean Burn - Percent of Engines with Control</v>
      </c>
      <c r="I2855">
        <v>0.18000000000000002</v>
      </c>
    </row>
    <row r="2856" spans="1:9">
      <c r="A2856" t="s">
        <v>161</v>
      </c>
      <c r="B2856" t="s">
        <v>81</v>
      </c>
      <c r="C2856" t="s">
        <v>9089</v>
      </c>
      <c r="D2856">
        <v>0.31</v>
      </c>
      <c r="E2856" t="s">
        <v>545</v>
      </c>
      <c r="F2856" t="s">
        <v>0</v>
      </c>
      <c r="G2856" t="s">
        <v>8359</v>
      </c>
      <c r="H2856" s="123" t="str">
        <f t="shared" si="38"/>
        <v>Las Vegas-Raton Basin , CO,Rich Burn - Percent of Engines with Control</v>
      </c>
      <c r="I2856">
        <v>0.31</v>
      </c>
    </row>
    <row r="2857" spans="1:9">
      <c r="A2857" t="s">
        <v>161</v>
      </c>
      <c r="B2857" t="s">
        <v>81</v>
      </c>
      <c r="C2857" t="s">
        <v>9090</v>
      </c>
      <c r="D2857">
        <v>0.3</v>
      </c>
      <c r="E2857" t="s">
        <v>545</v>
      </c>
      <c r="F2857" t="s">
        <v>1</v>
      </c>
      <c r="G2857" t="s">
        <v>1</v>
      </c>
      <c r="H2857" s="123" t="str">
        <f t="shared" si="38"/>
        <v>Las Vegas-Raton Basin , CO,Lean Burn</v>
      </c>
      <c r="I2857">
        <v>0.3</v>
      </c>
    </row>
    <row r="2858" spans="1:9">
      <c r="A2858" t="s">
        <v>161</v>
      </c>
      <c r="B2858" t="s">
        <v>81</v>
      </c>
      <c r="C2858" t="s">
        <v>9091</v>
      </c>
      <c r="D2858">
        <v>0.69999999999999984</v>
      </c>
      <c r="E2858" t="s">
        <v>545</v>
      </c>
      <c r="F2858" t="s">
        <v>0</v>
      </c>
      <c r="G2858" t="s">
        <v>0</v>
      </c>
      <c r="H2858" s="123" t="str">
        <f t="shared" si="38"/>
        <v>Las Vegas-Raton Basin , CO,Rich Burn</v>
      </c>
      <c r="I2858">
        <v>0.69999999999999984</v>
      </c>
    </row>
    <row r="2859" spans="1:9">
      <c r="A2859" t="s">
        <v>161</v>
      </c>
      <c r="B2859" t="s">
        <v>81</v>
      </c>
      <c r="C2859" t="s">
        <v>9092</v>
      </c>
      <c r="D2859">
        <v>8439</v>
      </c>
      <c r="E2859" t="s">
        <v>545</v>
      </c>
      <c r="F2859" t="s">
        <v>656</v>
      </c>
      <c r="G2859" t="s">
        <v>2498</v>
      </c>
      <c r="H2859" s="123" t="str">
        <f t="shared" si="38"/>
        <v>Las Vegas-Raton Basin , CO,Hours of Operation (hours/engine)</v>
      </c>
      <c r="I2859">
        <v>8439</v>
      </c>
    </row>
    <row r="2860" spans="1:9">
      <c r="A2860" t="s">
        <v>161</v>
      </c>
      <c r="B2860" t="s">
        <v>81</v>
      </c>
      <c r="C2860" t="s">
        <v>9093</v>
      </c>
      <c r="D2860">
        <v>0.75</v>
      </c>
      <c r="E2860" t="s">
        <v>545</v>
      </c>
      <c r="F2860" t="s">
        <v>1</v>
      </c>
      <c r="G2860" t="s">
        <v>9093</v>
      </c>
      <c r="H2860" s="123" t="str">
        <f t="shared" si="38"/>
        <v>Las Vegas-Raton Basin , CO,Gas Wells - Lean Burn Load Factor</v>
      </c>
      <c r="I2860">
        <v>0.75</v>
      </c>
    </row>
    <row r="2861" spans="1:9">
      <c r="A2861" t="s">
        <v>161</v>
      </c>
      <c r="B2861" t="s">
        <v>81</v>
      </c>
      <c r="C2861" t="s">
        <v>9094</v>
      </c>
      <c r="D2861">
        <v>138</v>
      </c>
      <c r="E2861" t="s">
        <v>545</v>
      </c>
      <c r="F2861" t="s">
        <v>1</v>
      </c>
      <c r="G2861" t="s">
        <v>8347</v>
      </c>
      <c r="H2861" s="123" t="str">
        <f t="shared" si="38"/>
        <v>Las Vegas-Raton Basin , CO,Lean Burn - Rated Horsepower (hp/engine)</v>
      </c>
      <c r="I2861">
        <v>138</v>
      </c>
    </row>
    <row r="2862" spans="1:9">
      <c r="A2862" t="s">
        <v>161</v>
      </c>
      <c r="B2862" t="s">
        <v>81</v>
      </c>
      <c r="C2862" t="s">
        <v>9095</v>
      </c>
      <c r="D2862">
        <v>133.4</v>
      </c>
      <c r="E2862" t="s">
        <v>545</v>
      </c>
      <c r="F2862" t="s">
        <v>0</v>
      </c>
      <c r="G2862" t="s">
        <v>8357</v>
      </c>
      <c r="H2862" s="123" t="str">
        <f t="shared" si="38"/>
        <v>Las Vegas-Raton Basin , CO,Rich Burn - Rated Horsepower (hp/engine)</v>
      </c>
      <c r="I2862">
        <v>133.4</v>
      </c>
    </row>
    <row r="2863" spans="1:9">
      <c r="A2863" t="s">
        <v>161</v>
      </c>
      <c r="B2863" t="s">
        <v>81</v>
      </c>
      <c r="C2863" t="s">
        <v>9096</v>
      </c>
      <c r="D2863">
        <v>0.76000000000000012</v>
      </c>
      <c r="E2863" t="s">
        <v>545</v>
      </c>
      <c r="F2863" t="s">
        <v>0</v>
      </c>
      <c r="G2863" t="s">
        <v>9096</v>
      </c>
      <c r="H2863" s="123" t="str">
        <f t="shared" si="38"/>
        <v>Las Vegas-Raton Basin , CO,Gas Wells - Rich-burn Load Factor</v>
      </c>
      <c r="I2863">
        <v>0.76000000000000012</v>
      </c>
    </row>
    <row r="2864" spans="1:9">
      <c r="A2864" t="s">
        <v>161</v>
      </c>
      <c r="B2864" t="s">
        <v>120</v>
      </c>
      <c r="C2864" t="s">
        <v>9083</v>
      </c>
      <c r="D2864">
        <v>0</v>
      </c>
      <c r="E2864" t="s">
        <v>546</v>
      </c>
      <c r="F2864" t="s">
        <v>656</v>
      </c>
      <c r="G2864" t="s">
        <v>9083</v>
      </c>
      <c r="H2864" s="123" t="str">
        <f t="shared" ref="H2864:H2927" si="39">E2864&amp;","&amp;G2864</f>
        <v>Las Vegas-Raton Basin , NM,Gas Wells - Fraction of 2-cycle Engines</v>
      </c>
      <c r="I2864">
        <v>0</v>
      </c>
    </row>
    <row r="2865" spans="1:9">
      <c r="A2865" t="s">
        <v>161</v>
      </c>
      <c r="B2865" t="s">
        <v>120</v>
      </c>
      <c r="C2865" t="s">
        <v>9084</v>
      </c>
      <c r="D2865">
        <v>1</v>
      </c>
      <c r="E2865" t="s">
        <v>546</v>
      </c>
      <c r="F2865" t="s">
        <v>656</v>
      </c>
      <c r="G2865" t="s">
        <v>9084</v>
      </c>
      <c r="H2865" s="123" t="str">
        <f t="shared" si="39"/>
        <v>Las Vegas-Raton Basin , NM,Gas Wells - Fraction of 4-cycle Engines</v>
      </c>
      <c r="I2865">
        <v>1</v>
      </c>
    </row>
    <row r="2866" spans="1:9">
      <c r="A2866" t="s">
        <v>161</v>
      </c>
      <c r="B2866" t="s">
        <v>120</v>
      </c>
      <c r="C2866" t="s">
        <v>9085</v>
      </c>
      <c r="D2866">
        <v>0.12097040000000001</v>
      </c>
      <c r="E2866" t="s">
        <v>546</v>
      </c>
      <c r="F2866" t="s">
        <v>656</v>
      </c>
      <c r="G2866" t="s">
        <v>9085</v>
      </c>
      <c r="H2866" s="123" t="str">
        <f t="shared" si="39"/>
        <v>Las Vegas-Raton Basin , NM,Gas Wells - Fraction of Compressors Engines &lt;50 HP</v>
      </c>
      <c r="I2866">
        <v>0.12097040000000001</v>
      </c>
    </row>
    <row r="2867" spans="1:9">
      <c r="A2867" t="s">
        <v>161</v>
      </c>
      <c r="B2867" t="s">
        <v>120</v>
      </c>
      <c r="C2867" t="s">
        <v>9086</v>
      </c>
      <c r="D2867">
        <v>9.8039200000000007E-3</v>
      </c>
      <c r="E2867" t="s">
        <v>546</v>
      </c>
      <c r="F2867" t="s">
        <v>656</v>
      </c>
      <c r="G2867" t="s">
        <v>9086</v>
      </c>
      <c r="H2867" s="123" t="str">
        <f t="shared" si="39"/>
        <v>Las Vegas-Raton Basin , NM,Gas Wells - Fraction of Compressors Engines &gt;500 HP</v>
      </c>
      <c r="I2867">
        <v>9.8039200000000007E-3</v>
      </c>
    </row>
    <row r="2868" spans="1:9">
      <c r="A2868" t="s">
        <v>161</v>
      </c>
      <c r="B2868" t="s">
        <v>120</v>
      </c>
      <c r="C2868" t="s">
        <v>9087</v>
      </c>
      <c r="D2868">
        <v>0.86922564999999996</v>
      </c>
      <c r="E2868" t="s">
        <v>546</v>
      </c>
      <c r="F2868" t="s">
        <v>656</v>
      </c>
      <c r="G2868" t="s">
        <v>9087</v>
      </c>
      <c r="H2868" s="123" t="str">
        <f t="shared" si="39"/>
        <v>Las Vegas-Raton Basin , NM,Gas Wells - Fraction of Compressors Engines between 50-499 HP</v>
      </c>
      <c r="I2868">
        <v>0.86922564999999996</v>
      </c>
    </row>
    <row r="2869" spans="1:9">
      <c r="A2869" t="s">
        <v>161</v>
      </c>
      <c r="B2869" t="s">
        <v>120</v>
      </c>
      <c r="C2869" t="s">
        <v>9088</v>
      </c>
      <c r="D2869">
        <v>0.102618295</v>
      </c>
      <c r="E2869" t="s">
        <v>546</v>
      </c>
      <c r="F2869" t="s">
        <v>1</v>
      </c>
      <c r="G2869" t="s">
        <v>8349</v>
      </c>
      <c r="H2869" s="123" t="str">
        <f t="shared" si="39"/>
        <v>Las Vegas-Raton Basin , NM,Lean Burn - Percent of Engines with Control</v>
      </c>
      <c r="I2869">
        <v>0.102618295</v>
      </c>
    </row>
    <row r="2870" spans="1:9">
      <c r="A2870" t="s">
        <v>161</v>
      </c>
      <c r="B2870" t="s">
        <v>120</v>
      </c>
      <c r="C2870" t="s">
        <v>9089</v>
      </c>
      <c r="D2870">
        <v>0.155</v>
      </c>
      <c r="E2870" t="s">
        <v>546</v>
      </c>
      <c r="F2870" t="s">
        <v>0</v>
      </c>
      <c r="G2870" t="s">
        <v>8359</v>
      </c>
      <c r="H2870" s="123" t="str">
        <f t="shared" si="39"/>
        <v>Las Vegas-Raton Basin , NM,Rich Burn - Percent of Engines with Control</v>
      </c>
      <c r="I2870">
        <v>0.155</v>
      </c>
    </row>
    <row r="2871" spans="1:9">
      <c r="A2871" t="s">
        <v>161</v>
      </c>
      <c r="B2871" t="s">
        <v>120</v>
      </c>
      <c r="C2871" t="s">
        <v>9090</v>
      </c>
      <c r="D2871">
        <v>0.2026753</v>
      </c>
      <c r="E2871" t="s">
        <v>546</v>
      </c>
      <c r="F2871" t="s">
        <v>1</v>
      </c>
      <c r="G2871" t="s">
        <v>1</v>
      </c>
      <c r="H2871" s="123" t="str">
        <f t="shared" si="39"/>
        <v>Las Vegas-Raton Basin , NM,Lean Burn</v>
      </c>
      <c r="I2871">
        <v>0.2026753</v>
      </c>
    </row>
    <row r="2872" spans="1:9">
      <c r="A2872" t="s">
        <v>161</v>
      </c>
      <c r="B2872" t="s">
        <v>120</v>
      </c>
      <c r="C2872" t="s">
        <v>9091</v>
      </c>
      <c r="D2872">
        <v>0.7973247</v>
      </c>
      <c r="E2872" t="s">
        <v>546</v>
      </c>
      <c r="F2872" t="s">
        <v>0</v>
      </c>
      <c r="G2872" t="s">
        <v>0</v>
      </c>
      <c r="H2872" s="123" t="str">
        <f t="shared" si="39"/>
        <v>Las Vegas-Raton Basin , NM,Rich Burn</v>
      </c>
      <c r="I2872">
        <v>0.7973247</v>
      </c>
    </row>
    <row r="2873" spans="1:9">
      <c r="A2873" t="s">
        <v>161</v>
      </c>
      <c r="B2873" t="s">
        <v>120</v>
      </c>
      <c r="C2873" t="s">
        <v>9092</v>
      </c>
      <c r="D2873">
        <v>8333.8469999999998</v>
      </c>
      <c r="E2873" t="s">
        <v>546</v>
      </c>
      <c r="F2873" t="s">
        <v>656</v>
      </c>
      <c r="G2873" t="s">
        <v>2498</v>
      </c>
      <c r="H2873" s="123" t="str">
        <f t="shared" si="39"/>
        <v>Las Vegas-Raton Basin , NM,Hours of Operation (hours/engine)</v>
      </c>
      <c r="I2873">
        <v>8333.8469999999998</v>
      </c>
    </row>
    <row r="2874" spans="1:9">
      <c r="A2874" t="s">
        <v>161</v>
      </c>
      <c r="B2874" t="s">
        <v>120</v>
      </c>
      <c r="C2874" t="s">
        <v>9093</v>
      </c>
      <c r="D2874">
        <v>0.78739205000000001</v>
      </c>
      <c r="E2874" t="s">
        <v>546</v>
      </c>
      <c r="F2874" t="s">
        <v>1</v>
      </c>
      <c r="G2874" t="s">
        <v>9093</v>
      </c>
      <c r="H2874" s="123" t="str">
        <f t="shared" si="39"/>
        <v>Las Vegas-Raton Basin , NM,Gas Wells - Lean Burn Load Factor</v>
      </c>
      <c r="I2874">
        <v>0.78739205000000001</v>
      </c>
    </row>
    <row r="2875" spans="1:9">
      <c r="A2875" t="s">
        <v>161</v>
      </c>
      <c r="B2875" t="s">
        <v>120</v>
      </c>
      <c r="C2875" t="s">
        <v>9094</v>
      </c>
      <c r="D2875">
        <v>231.65299999999999</v>
      </c>
      <c r="E2875" t="s">
        <v>546</v>
      </c>
      <c r="F2875" t="s">
        <v>1</v>
      </c>
      <c r="G2875" t="s">
        <v>8347</v>
      </c>
      <c r="H2875" s="123" t="str">
        <f t="shared" si="39"/>
        <v>Las Vegas-Raton Basin , NM,Lean Burn - Rated Horsepower (hp/engine)</v>
      </c>
      <c r="I2875">
        <v>231.65299999999999</v>
      </c>
    </row>
    <row r="2876" spans="1:9">
      <c r="A2876" t="s">
        <v>161</v>
      </c>
      <c r="B2876" t="s">
        <v>120</v>
      </c>
      <c r="C2876" t="s">
        <v>9095</v>
      </c>
      <c r="D2876">
        <v>110.21651</v>
      </c>
      <c r="E2876" t="s">
        <v>546</v>
      </c>
      <c r="F2876" t="s">
        <v>0</v>
      </c>
      <c r="G2876" t="s">
        <v>8357</v>
      </c>
      <c r="H2876" s="123" t="str">
        <f t="shared" si="39"/>
        <v>Las Vegas-Raton Basin , NM,Rich Burn - Rated Horsepower (hp/engine)</v>
      </c>
      <c r="I2876">
        <v>110.21651</v>
      </c>
    </row>
    <row r="2877" spans="1:9">
      <c r="A2877" t="s">
        <v>161</v>
      </c>
      <c r="B2877" t="s">
        <v>120</v>
      </c>
      <c r="C2877" t="s">
        <v>9096</v>
      </c>
      <c r="D2877">
        <v>0.74935479999999999</v>
      </c>
      <c r="E2877" t="s">
        <v>546</v>
      </c>
      <c r="F2877" t="s">
        <v>0</v>
      </c>
      <c r="G2877" t="s">
        <v>9096</v>
      </c>
      <c r="H2877" s="123" t="str">
        <f t="shared" si="39"/>
        <v>Las Vegas-Raton Basin , NM,Gas Wells - Rich-burn Load Factor</v>
      </c>
      <c r="I2877">
        <v>0.74935479999999999</v>
      </c>
    </row>
    <row r="2878" spans="1:9">
      <c r="A2878" t="s">
        <v>146</v>
      </c>
      <c r="B2878" t="s">
        <v>116</v>
      </c>
      <c r="C2878" t="s">
        <v>9083</v>
      </c>
      <c r="D2878">
        <v>0</v>
      </c>
      <c r="E2878" t="s">
        <v>547</v>
      </c>
      <c r="F2878" t="s">
        <v>656</v>
      </c>
      <c r="G2878" t="s">
        <v>9083</v>
      </c>
      <c r="H2878" s="123" t="str">
        <f t="shared" si="39"/>
        <v>Los Angeles Basin , CA,Gas Wells - Fraction of 2-cycle Engines</v>
      </c>
      <c r="I2878">
        <v>0</v>
      </c>
    </row>
    <row r="2879" spans="1:9">
      <c r="A2879" t="s">
        <v>146</v>
      </c>
      <c r="B2879" t="s">
        <v>116</v>
      </c>
      <c r="C2879" t="s">
        <v>9084</v>
      </c>
      <c r="D2879">
        <v>1</v>
      </c>
      <c r="E2879" t="s">
        <v>547</v>
      </c>
      <c r="F2879" t="s">
        <v>656</v>
      </c>
      <c r="G2879" t="s">
        <v>9084</v>
      </c>
      <c r="H2879" s="123" t="str">
        <f t="shared" si="39"/>
        <v>Los Angeles Basin , CA,Gas Wells - Fraction of 4-cycle Engines</v>
      </c>
      <c r="I2879">
        <v>1</v>
      </c>
    </row>
    <row r="2880" spans="1:9">
      <c r="A2880" t="s">
        <v>146</v>
      </c>
      <c r="B2880" t="s">
        <v>116</v>
      </c>
      <c r="C2880" t="s">
        <v>9085</v>
      </c>
      <c r="D2880">
        <v>0</v>
      </c>
      <c r="E2880" t="s">
        <v>547</v>
      </c>
      <c r="F2880" t="s">
        <v>656</v>
      </c>
      <c r="G2880" t="s">
        <v>9085</v>
      </c>
      <c r="H2880" s="123" t="str">
        <f t="shared" si="39"/>
        <v>Los Angeles Basin , CA,Gas Wells - Fraction of Compressors Engines &lt;50 HP</v>
      </c>
      <c r="I2880">
        <v>0</v>
      </c>
    </row>
    <row r="2881" spans="1:9">
      <c r="A2881" t="s">
        <v>146</v>
      </c>
      <c r="B2881" t="s">
        <v>116</v>
      </c>
      <c r="C2881" t="s">
        <v>9086</v>
      </c>
      <c r="D2881">
        <v>0</v>
      </c>
      <c r="E2881" t="s">
        <v>547</v>
      </c>
      <c r="F2881" t="s">
        <v>656</v>
      </c>
      <c r="G2881" t="s">
        <v>9086</v>
      </c>
      <c r="H2881" s="123" t="str">
        <f t="shared" si="39"/>
        <v>Los Angeles Basin , CA,Gas Wells - Fraction of Compressors Engines &gt;500 HP</v>
      </c>
      <c r="I2881">
        <v>0</v>
      </c>
    </row>
    <row r="2882" spans="1:9">
      <c r="A2882" t="s">
        <v>146</v>
      </c>
      <c r="B2882" t="s">
        <v>116</v>
      </c>
      <c r="C2882" t="s">
        <v>9087</v>
      </c>
      <c r="D2882">
        <v>1</v>
      </c>
      <c r="E2882" t="s">
        <v>547</v>
      </c>
      <c r="F2882" t="s">
        <v>656</v>
      </c>
      <c r="G2882" t="s">
        <v>9087</v>
      </c>
      <c r="H2882" s="123" t="str">
        <f t="shared" si="39"/>
        <v>Los Angeles Basin , CA,Gas Wells - Fraction of Compressors Engines between 50-499 HP</v>
      </c>
      <c r="I2882">
        <v>1</v>
      </c>
    </row>
    <row r="2883" spans="1:9">
      <c r="A2883" t="s">
        <v>146</v>
      </c>
      <c r="B2883" t="s">
        <v>116</v>
      </c>
      <c r="C2883" t="s">
        <v>9088</v>
      </c>
      <c r="D2883">
        <v>0.18</v>
      </c>
      <c r="E2883" t="s">
        <v>547</v>
      </c>
      <c r="F2883" t="s">
        <v>1</v>
      </c>
      <c r="G2883" t="s">
        <v>8349</v>
      </c>
      <c r="H2883" s="123" t="str">
        <f t="shared" si="39"/>
        <v>Los Angeles Basin , CA,Lean Burn - Percent of Engines with Control</v>
      </c>
      <c r="I2883">
        <v>0.18</v>
      </c>
    </row>
    <row r="2884" spans="1:9">
      <c r="A2884" t="s">
        <v>146</v>
      </c>
      <c r="B2884" t="s">
        <v>116</v>
      </c>
      <c r="C2884" t="s">
        <v>9089</v>
      </c>
      <c r="D2884">
        <v>0.31</v>
      </c>
      <c r="E2884" t="s">
        <v>547</v>
      </c>
      <c r="F2884" t="s">
        <v>0</v>
      </c>
      <c r="G2884" t="s">
        <v>8359</v>
      </c>
      <c r="H2884" s="123" t="str">
        <f t="shared" si="39"/>
        <v>Los Angeles Basin , CA,Rich Burn - Percent of Engines with Control</v>
      </c>
      <c r="I2884">
        <v>0.31</v>
      </c>
    </row>
    <row r="2885" spans="1:9">
      <c r="A2885" t="s">
        <v>146</v>
      </c>
      <c r="B2885" t="s">
        <v>116</v>
      </c>
      <c r="C2885" t="s">
        <v>9090</v>
      </c>
      <c r="D2885">
        <v>0.3</v>
      </c>
      <c r="E2885" t="s">
        <v>547</v>
      </c>
      <c r="F2885" t="s">
        <v>1</v>
      </c>
      <c r="G2885" t="s">
        <v>1</v>
      </c>
      <c r="H2885" s="123" t="str">
        <f t="shared" si="39"/>
        <v>Los Angeles Basin , CA,Lean Burn</v>
      </c>
      <c r="I2885">
        <v>0.3</v>
      </c>
    </row>
    <row r="2886" spans="1:9">
      <c r="A2886" t="s">
        <v>146</v>
      </c>
      <c r="B2886" t="s">
        <v>116</v>
      </c>
      <c r="C2886" t="s">
        <v>9091</v>
      </c>
      <c r="D2886">
        <v>0.7</v>
      </c>
      <c r="E2886" t="s">
        <v>547</v>
      </c>
      <c r="F2886" t="s">
        <v>0</v>
      </c>
      <c r="G2886" t="s">
        <v>0</v>
      </c>
      <c r="H2886" s="123" t="str">
        <f t="shared" si="39"/>
        <v>Los Angeles Basin , CA,Rich Burn</v>
      </c>
      <c r="I2886">
        <v>0.7</v>
      </c>
    </row>
    <row r="2887" spans="1:9">
      <c r="A2887" t="s">
        <v>146</v>
      </c>
      <c r="B2887" t="s">
        <v>116</v>
      </c>
      <c r="C2887" t="s">
        <v>9092</v>
      </c>
      <c r="D2887">
        <v>8439</v>
      </c>
      <c r="E2887" t="s">
        <v>547</v>
      </c>
      <c r="F2887" t="s">
        <v>656</v>
      </c>
      <c r="G2887" t="s">
        <v>2498</v>
      </c>
      <c r="H2887" s="123" t="str">
        <f t="shared" si="39"/>
        <v>Los Angeles Basin , CA,Hours of Operation (hours/engine)</v>
      </c>
      <c r="I2887">
        <v>8439</v>
      </c>
    </row>
    <row r="2888" spans="1:9">
      <c r="A2888" t="s">
        <v>146</v>
      </c>
      <c r="B2888" t="s">
        <v>116</v>
      </c>
      <c r="C2888" t="s">
        <v>9093</v>
      </c>
      <c r="D2888">
        <v>0.75</v>
      </c>
      <c r="E2888" t="s">
        <v>547</v>
      </c>
      <c r="F2888" t="s">
        <v>1</v>
      </c>
      <c r="G2888" t="s">
        <v>9093</v>
      </c>
      <c r="H2888" s="123" t="str">
        <f t="shared" si="39"/>
        <v>Los Angeles Basin , CA,Gas Wells - Lean Burn Load Factor</v>
      </c>
      <c r="I2888">
        <v>0.75</v>
      </c>
    </row>
    <row r="2889" spans="1:9">
      <c r="A2889" t="s">
        <v>146</v>
      </c>
      <c r="B2889" t="s">
        <v>116</v>
      </c>
      <c r="C2889" t="s">
        <v>9094</v>
      </c>
      <c r="D2889">
        <v>138</v>
      </c>
      <c r="E2889" t="s">
        <v>547</v>
      </c>
      <c r="F2889" t="s">
        <v>1</v>
      </c>
      <c r="G2889" t="s">
        <v>8347</v>
      </c>
      <c r="H2889" s="123" t="str">
        <f t="shared" si="39"/>
        <v>Los Angeles Basin , CA,Lean Burn - Rated Horsepower (hp/engine)</v>
      </c>
      <c r="I2889">
        <v>138</v>
      </c>
    </row>
    <row r="2890" spans="1:9">
      <c r="A2890" t="s">
        <v>146</v>
      </c>
      <c r="B2890" t="s">
        <v>116</v>
      </c>
      <c r="C2890" t="s">
        <v>9095</v>
      </c>
      <c r="D2890">
        <v>133.4</v>
      </c>
      <c r="E2890" t="s">
        <v>547</v>
      </c>
      <c r="F2890" t="s">
        <v>0</v>
      </c>
      <c r="G2890" t="s">
        <v>8357</v>
      </c>
      <c r="H2890" s="123" t="str">
        <f t="shared" si="39"/>
        <v>Los Angeles Basin , CA,Rich Burn - Rated Horsepower (hp/engine)</v>
      </c>
      <c r="I2890">
        <v>133.4</v>
      </c>
    </row>
    <row r="2891" spans="1:9">
      <c r="A2891" t="s">
        <v>146</v>
      </c>
      <c r="B2891" t="s">
        <v>116</v>
      </c>
      <c r="C2891" t="s">
        <v>9096</v>
      </c>
      <c r="D2891">
        <v>0.76</v>
      </c>
      <c r="E2891" t="s">
        <v>547</v>
      </c>
      <c r="F2891" t="s">
        <v>0</v>
      </c>
      <c r="G2891" t="s">
        <v>9096</v>
      </c>
      <c r="H2891" s="123" t="str">
        <f t="shared" si="39"/>
        <v>Los Angeles Basin , CA,Gas Wells - Rich-burn Load Factor</v>
      </c>
      <c r="I2891">
        <v>0.76</v>
      </c>
    </row>
    <row r="2892" spans="1:9">
      <c r="A2892" t="s">
        <v>653</v>
      </c>
      <c r="B2892" t="s">
        <v>485</v>
      </c>
      <c r="C2892" t="s">
        <v>9083</v>
      </c>
      <c r="D2892">
        <v>0</v>
      </c>
      <c r="E2892" t="s">
        <v>5372</v>
      </c>
      <c r="F2892" t="s">
        <v>656</v>
      </c>
      <c r="G2892" t="s">
        <v>9083</v>
      </c>
      <c r="H2892" s="123" t="str">
        <f t="shared" si="39"/>
        <v>Marathon Thrust Belt , TX,Gas Wells - Fraction of 2-cycle Engines</v>
      </c>
      <c r="I2892">
        <v>0</v>
      </c>
    </row>
    <row r="2893" spans="1:9">
      <c r="A2893" t="s">
        <v>653</v>
      </c>
      <c r="B2893" t="s">
        <v>485</v>
      </c>
      <c r="C2893" t="s">
        <v>9084</v>
      </c>
      <c r="D2893">
        <v>1</v>
      </c>
      <c r="E2893" t="s">
        <v>5372</v>
      </c>
      <c r="F2893" t="s">
        <v>656</v>
      </c>
      <c r="G2893" t="s">
        <v>9084</v>
      </c>
      <c r="H2893" s="123" t="str">
        <f t="shared" si="39"/>
        <v>Marathon Thrust Belt , TX,Gas Wells - Fraction of 4-cycle Engines</v>
      </c>
      <c r="I2893">
        <v>1</v>
      </c>
    </row>
    <row r="2894" spans="1:9">
      <c r="A2894" t="s">
        <v>653</v>
      </c>
      <c r="B2894" t="s">
        <v>485</v>
      </c>
      <c r="C2894" t="s">
        <v>9085</v>
      </c>
      <c r="D2894">
        <v>0</v>
      </c>
      <c r="E2894" t="s">
        <v>5372</v>
      </c>
      <c r="F2894" t="s">
        <v>656</v>
      </c>
      <c r="G2894" t="s">
        <v>9085</v>
      </c>
      <c r="H2894" s="123" t="str">
        <f t="shared" si="39"/>
        <v>Marathon Thrust Belt , TX,Gas Wells - Fraction of Compressors Engines &lt;50 HP</v>
      </c>
      <c r="I2894">
        <v>0</v>
      </c>
    </row>
    <row r="2895" spans="1:9">
      <c r="A2895" t="s">
        <v>653</v>
      </c>
      <c r="B2895" t="s">
        <v>485</v>
      </c>
      <c r="C2895" t="s">
        <v>9086</v>
      </c>
      <c r="D2895">
        <v>0</v>
      </c>
      <c r="E2895" t="s">
        <v>5372</v>
      </c>
      <c r="F2895" t="s">
        <v>656</v>
      </c>
      <c r="G2895" t="s">
        <v>9086</v>
      </c>
      <c r="H2895" s="123" t="str">
        <f t="shared" si="39"/>
        <v>Marathon Thrust Belt , TX,Gas Wells - Fraction of Compressors Engines &gt;500 HP</v>
      </c>
      <c r="I2895">
        <v>0</v>
      </c>
    </row>
    <row r="2896" spans="1:9">
      <c r="A2896" t="s">
        <v>653</v>
      </c>
      <c r="B2896" t="s">
        <v>485</v>
      </c>
      <c r="C2896" t="s">
        <v>9087</v>
      </c>
      <c r="D2896">
        <v>1</v>
      </c>
      <c r="E2896" t="s">
        <v>5372</v>
      </c>
      <c r="F2896" t="s">
        <v>656</v>
      </c>
      <c r="G2896" t="s">
        <v>9087</v>
      </c>
      <c r="H2896" s="123" t="str">
        <f t="shared" si="39"/>
        <v>Marathon Thrust Belt , TX,Gas Wells - Fraction of Compressors Engines between 50-499 HP</v>
      </c>
      <c r="I2896">
        <v>1</v>
      </c>
    </row>
    <row r="2897" spans="1:9">
      <c r="A2897" t="s">
        <v>653</v>
      </c>
      <c r="B2897" t="s">
        <v>485</v>
      </c>
      <c r="C2897" t="s">
        <v>9088</v>
      </c>
      <c r="D2897">
        <v>0.18</v>
      </c>
      <c r="E2897" t="s">
        <v>5372</v>
      </c>
      <c r="F2897" t="s">
        <v>1</v>
      </c>
      <c r="G2897" t="s">
        <v>8349</v>
      </c>
      <c r="H2897" s="123" t="str">
        <f t="shared" si="39"/>
        <v>Marathon Thrust Belt , TX,Lean Burn - Percent of Engines with Control</v>
      </c>
      <c r="I2897">
        <v>0.18</v>
      </c>
    </row>
    <row r="2898" spans="1:9">
      <c r="A2898" t="s">
        <v>653</v>
      </c>
      <c r="B2898" t="s">
        <v>485</v>
      </c>
      <c r="C2898" t="s">
        <v>9089</v>
      </c>
      <c r="D2898">
        <v>0.31</v>
      </c>
      <c r="E2898" t="s">
        <v>5372</v>
      </c>
      <c r="F2898" t="s">
        <v>0</v>
      </c>
      <c r="G2898" t="s">
        <v>8359</v>
      </c>
      <c r="H2898" s="123" t="str">
        <f t="shared" si="39"/>
        <v>Marathon Thrust Belt , TX,Rich Burn - Percent of Engines with Control</v>
      </c>
      <c r="I2898">
        <v>0.31</v>
      </c>
    </row>
    <row r="2899" spans="1:9">
      <c r="A2899" t="s">
        <v>653</v>
      </c>
      <c r="B2899" t="s">
        <v>485</v>
      </c>
      <c r="C2899" t="s">
        <v>9090</v>
      </c>
      <c r="D2899">
        <v>0.14000000000000001</v>
      </c>
      <c r="E2899" t="s">
        <v>5372</v>
      </c>
      <c r="F2899" t="s">
        <v>1</v>
      </c>
      <c r="G2899" t="s">
        <v>1</v>
      </c>
      <c r="H2899" s="123" t="str">
        <f t="shared" si="39"/>
        <v>Marathon Thrust Belt , TX,Lean Burn</v>
      </c>
      <c r="I2899">
        <v>0.14000000000000001</v>
      </c>
    </row>
    <row r="2900" spans="1:9">
      <c r="A2900" t="s">
        <v>653</v>
      </c>
      <c r="B2900" t="s">
        <v>485</v>
      </c>
      <c r="C2900" t="s">
        <v>9091</v>
      </c>
      <c r="D2900">
        <v>0.86</v>
      </c>
      <c r="E2900" t="s">
        <v>5372</v>
      </c>
      <c r="F2900" t="s">
        <v>0</v>
      </c>
      <c r="G2900" t="s">
        <v>0</v>
      </c>
      <c r="H2900" s="123" t="str">
        <f t="shared" si="39"/>
        <v>Marathon Thrust Belt , TX,Rich Burn</v>
      </c>
      <c r="I2900">
        <v>0.86</v>
      </c>
    </row>
    <row r="2901" spans="1:9">
      <c r="A2901" t="s">
        <v>653</v>
      </c>
      <c r="B2901" t="s">
        <v>485</v>
      </c>
      <c r="C2901" t="s">
        <v>9092</v>
      </c>
      <c r="D2901">
        <v>8439</v>
      </c>
      <c r="E2901" t="s">
        <v>5372</v>
      </c>
      <c r="F2901" t="s">
        <v>656</v>
      </c>
      <c r="G2901" t="s">
        <v>2498</v>
      </c>
      <c r="H2901" s="123" t="str">
        <f t="shared" si="39"/>
        <v>Marathon Thrust Belt , TX,Hours of Operation (hours/engine)</v>
      </c>
      <c r="I2901">
        <v>8439</v>
      </c>
    </row>
    <row r="2902" spans="1:9">
      <c r="A2902" t="s">
        <v>653</v>
      </c>
      <c r="B2902" t="s">
        <v>485</v>
      </c>
      <c r="C2902" t="s">
        <v>9093</v>
      </c>
      <c r="D2902">
        <v>0.75</v>
      </c>
      <c r="E2902" t="s">
        <v>5372</v>
      </c>
      <c r="F2902" t="s">
        <v>1</v>
      </c>
      <c r="G2902" t="s">
        <v>9093</v>
      </c>
      <c r="H2902" s="123" t="str">
        <f t="shared" si="39"/>
        <v>Marathon Thrust Belt , TX,Gas Wells - Lean Burn Load Factor</v>
      </c>
      <c r="I2902">
        <v>0.75</v>
      </c>
    </row>
    <row r="2903" spans="1:9">
      <c r="A2903" t="s">
        <v>653</v>
      </c>
      <c r="B2903" t="s">
        <v>485</v>
      </c>
      <c r="C2903" t="s">
        <v>9094</v>
      </c>
      <c r="D2903">
        <v>138</v>
      </c>
      <c r="E2903" t="s">
        <v>5372</v>
      </c>
      <c r="F2903" t="s">
        <v>1</v>
      </c>
      <c r="G2903" t="s">
        <v>8347</v>
      </c>
      <c r="H2903" s="123" t="str">
        <f t="shared" si="39"/>
        <v>Marathon Thrust Belt , TX,Lean Burn - Rated Horsepower (hp/engine)</v>
      </c>
      <c r="I2903">
        <v>138</v>
      </c>
    </row>
    <row r="2904" spans="1:9">
      <c r="A2904" t="s">
        <v>653</v>
      </c>
      <c r="B2904" t="s">
        <v>485</v>
      </c>
      <c r="C2904" t="s">
        <v>9095</v>
      </c>
      <c r="D2904">
        <v>133.4</v>
      </c>
      <c r="E2904" t="s">
        <v>5372</v>
      </c>
      <c r="F2904" t="s">
        <v>0</v>
      </c>
      <c r="G2904" t="s">
        <v>8357</v>
      </c>
      <c r="H2904" s="123" t="str">
        <f t="shared" si="39"/>
        <v>Marathon Thrust Belt , TX,Rich Burn - Rated Horsepower (hp/engine)</v>
      </c>
      <c r="I2904">
        <v>133.4</v>
      </c>
    </row>
    <row r="2905" spans="1:9">
      <c r="A2905" t="s">
        <v>653</v>
      </c>
      <c r="B2905" t="s">
        <v>485</v>
      </c>
      <c r="C2905" t="s">
        <v>9096</v>
      </c>
      <c r="D2905">
        <v>0.76</v>
      </c>
      <c r="E2905" t="s">
        <v>5372</v>
      </c>
      <c r="F2905" t="s">
        <v>0</v>
      </c>
      <c r="G2905" t="s">
        <v>9096</v>
      </c>
      <c r="H2905" s="123" t="str">
        <f t="shared" si="39"/>
        <v>Marathon Thrust Belt , TX,Gas Wells - Rich-burn Load Factor</v>
      </c>
      <c r="I2905">
        <v>0.76</v>
      </c>
    </row>
    <row r="2906" spans="1:9">
      <c r="A2906" t="s">
        <v>147</v>
      </c>
      <c r="B2906" t="s">
        <v>116</v>
      </c>
      <c r="C2906" t="s">
        <v>9083</v>
      </c>
      <c r="D2906">
        <v>0</v>
      </c>
      <c r="E2906" t="s">
        <v>549</v>
      </c>
      <c r="F2906" t="s">
        <v>656</v>
      </c>
      <c r="G2906" t="s">
        <v>9083</v>
      </c>
      <c r="H2906" s="123" t="str">
        <f t="shared" si="39"/>
        <v>Mojave Basin , CA,Gas Wells - Fraction of 2-cycle Engines</v>
      </c>
      <c r="I2906">
        <v>0</v>
      </c>
    </row>
    <row r="2907" spans="1:9">
      <c r="A2907" t="s">
        <v>147</v>
      </c>
      <c r="B2907" t="s">
        <v>116</v>
      </c>
      <c r="C2907" t="s">
        <v>9084</v>
      </c>
      <c r="D2907">
        <v>1</v>
      </c>
      <c r="E2907" t="s">
        <v>549</v>
      </c>
      <c r="F2907" t="s">
        <v>656</v>
      </c>
      <c r="G2907" t="s">
        <v>9084</v>
      </c>
      <c r="H2907" s="123" t="str">
        <f t="shared" si="39"/>
        <v>Mojave Basin , CA,Gas Wells - Fraction of 4-cycle Engines</v>
      </c>
      <c r="I2907">
        <v>1</v>
      </c>
    </row>
    <row r="2908" spans="1:9">
      <c r="A2908" t="s">
        <v>147</v>
      </c>
      <c r="B2908" t="s">
        <v>116</v>
      </c>
      <c r="C2908" t="s">
        <v>9085</v>
      </c>
      <c r="D2908">
        <v>0</v>
      </c>
      <c r="E2908" t="s">
        <v>549</v>
      </c>
      <c r="F2908" t="s">
        <v>656</v>
      </c>
      <c r="G2908" t="s">
        <v>9085</v>
      </c>
      <c r="H2908" s="123" t="str">
        <f t="shared" si="39"/>
        <v>Mojave Basin , CA,Gas Wells - Fraction of Compressors Engines &lt;50 HP</v>
      </c>
      <c r="I2908">
        <v>0</v>
      </c>
    </row>
    <row r="2909" spans="1:9">
      <c r="A2909" t="s">
        <v>147</v>
      </c>
      <c r="B2909" t="s">
        <v>116</v>
      </c>
      <c r="C2909" t="s">
        <v>9086</v>
      </c>
      <c r="D2909">
        <v>0</v>
      </c>
      <c r="E2909" t="s">
        <v>549</v>
      </c>
      <c r="F2909" t="s">
        <v>656</v>
      </c>
      <c r="G2909" t="s">
        <v>9086</v>
      </c>
      <c r="H2909" s="123" t="str">
        <f t="shared" si="39"/>
        <v>Mojave Basin , CA,Gas Wells - Fraction of Compressors Engines &gt;500 HP</v>
      </c>
      <c r="I2909">
        <v>0</v>
      </c>
    </row>
    <row r="2910" spans="1:9">
      <c r="A2910" t="s">
        <v>147</v>
      </c>
      <c r="B2910" t="s">
        <v>116</v>
      </c>
      <c r="C2910" t="s">
        <v>9087</v>
      </c>
      <c r="D2910">
        <v>1</v>
      </c>
      <c r="E2910" t="s">
        <v>549</v>
      </c>
      <c r="F2910" t="s">
        <v>656</v>
      </c>
      <c r="G2910" t="s">
        <v>9087</v>
      </c>
      <c r="H2910" s="123" t="str">
        <f t="shared" si="39"/>
        <v>Mojave Basin , CA,Gas Wells - Fraction of Compressors Engines between 50-499 HP</v>
      </c>
      <c r="I2910">
        <v>1</v>
      </c>
    </row>
    <row r="2911" spans="1:9">
      <c r="A2911" t="s">
        <v>147</v>
      </c>
      <c r="B2911" t="s">
        <v>116</v>
      </c>
      <c r="C2911" t="s">
        <v>9088</v>
      </c>
      <c r="D2911">
        <v>0.18</v>
      </c>
      <c r="E2911" t="s">
        <v>549</v>
      </c>
      <c r="F2911" t="s">
        <v>1</v>
      </c>
      <c r="G2911" t="s">
        <v>8349</v>
      </c>
      <c r="H2911" s="123" t="str">
        <f t="shared" si="39"/>
        <v>Mojave Basin , CA,Lean Burn - Percent of Engines with Control</v>
      </c>
      <c r="I2911">
        <v>0.18</v>
      </c>
    </row>
    <row r="2912" spans="1:9">
      <c r="A2912" t="s">
        <v>147</v>
      </c>
      <c r="B2912" t="s">
        <v>116</v>
      </c>
      <c r="C2912" t="s">
        <v>9089</v>
      </c>
      <c r="D2912">
        <v>0.31</v>
      </c>
      <c r="E2912" t="s">
        <v>549</v>
      </c>
      <c r="F2912" t="s">
        <v>0</v>
      </c>
      <c r="G2912" t="s">
        <v>8359</v>
      </c>
      <c r="H2912" s="123" t="str">
        <f t="shared" si="39"/>
        <v>Mojave Basin , CA,Rich Burn - Percent of Engines with Control</v>
      </c>
      <c r="I2912">
        <v>0.31</v>
      </c>
    </row>
    <row r="2913" spans="1:9">
      <c r="A2913" t="s">
        <v>147</v>
      </c>
      <c r="B2913" t="s">
        <v>116</v>
      </c>
      <c r="C2913" t="s">
        <v>9090</v>
      </c>
      <c r="D2913">
        <v>0.3</v>
      </c>
      <c r="E2913" t="s">
        <v>549</v>
      </c>
      <c r="F2913" t="s">
        <v>1</v>
      </c>
      <c r="G2913" t="s">
        <v>1</v>
      </c>
      <c r="H2913" s="123" t="str">
        <f t="shared" si="39"/>
        <v>Mojave Basin , CA,Lean Burn</v>
      </c>
      <c r="I2913">
        <v>0.3</v>
      </c>
    </row>
    <row r="2914" spans="1:9">
      <c r="A2914" t="s">
        <v>147</v>
      </c>
      <c r="B2914" t="s">
        <v>116</v>
      </c>
      <c r="C2914" t="s">
        <v>9091</v>
      </c>
      <c r="D2914">
        <v>0.7</v>
      </c>
      <c r="E2914" t="s">
        <v>549</v>
      </c>
      <c r="F2914" t="s">
        <v>0</v>
      </c>
      <c r="G2914" t="s">
        <v>0</v>
      </c>
      <c r="H2914" s="123" t="str">
        <f t="shared" si="39"/>
        <v>Mojave Basin , CA,Rich Burn</v>
      </c>
      <c r="I2914">
        <v>0.7</v>
      </c>
    </row>
    <row r="2915" spans="1:9">
      <c r="A2915" t="s">
        <v>147</v>
      </c>
      <c r="B2915" t="s">
        <v>116</v>
      </c>
      <c r="C2915" t="s">
        <v>9092</v>
      </c>
      <c r="D2915">
        <v>8439</v>
      </c>
      <c r="E2915" t="s">
        <v>549</v>
      </c>
      <c r="F2915" t="s">
        <v>656</v>
      </c>
      <c r="G2915" t="s">
        <v>2498</v>
      </c>
      <c r="H2915" s="123" t="str">
        <f t="shared" si="39"/>
        <v>Mojave Basin , CA,Hours of Operation (hours/engine)</v>
      </c>
      <c r="I2915">
        <v>8439</v>
      </c>
    </row>
    <row r="2916" spans="1:9">
      <c r="A2916" t="s">
        <v>147</v>
      </c>
      <c r="B2916" t="s">
        <v>116</v>
      </c>
      <c r="C2916" t="s">
        <v>9093</v>
      </c>
      <c r="D2916">
        <v>0.75</v>
      </c>
      <c r="E2916" t="s">
        <v>549</v>
      </c>
      <c r="F2916" t="s">
        <v>1</v>
      </c>
      <c r="G2916" t="s">
        <v>9093</v>
      </c>
      <c r="H2916" s="123" t="str">
        <f t="shared" si="39"/>
        <v>Mojave Basin , CA,Gas Wells - Lean Burn Load Factor</v>
      </c>
      <c r="I2916">
        <v>0.75</v>
      </c>
    </row>
    <row r="2917" spans="1:9">
      <c r="A2917" t="s">
        <v>147</v>
      </c>
      <c r="B2917" t="s">
        <v>116</v>
      </c>
      <c r="C2917" t="s">
        <v>9094</v>
      </c>
      <c r="D2917">
        <v>138</v>
      </c>
      <c r="E2917" t="s">
        <v>549</v>
      </c>
      <c r="F2917" t="s">
        <v>1</v>
      </c>
      <c r="G2917" t="s">
        <v>8347</v>
      </c>
      <c r="H2917" s="123" t="str">
        <f t="shared" si="39"/>
        <v>Mojave Basin , CA,Lean Burn - Rated Horsepower (hp/engine)</v>
      </c>
      <c r="I2917">
        <v>138</v>
      </c>
    </row>
    <row r="2918" spans="1:9">
      <c r="A2918" t="s">
        <v>147</v>
      </c>
      <c r="B2918" t="s">
        <v>116</v>
      </c>
      <c r="C2918" t="s">
        <v>9095</v>
      </c>
      <c r="D2918">
        <v>133.4</v>
      </c>
      <c r="E2918" t="s">
        <v>549</v>
      </c>
      <c r="F2918" t="s">
        <v>0</v>
      </c>
      <c r="G2918" t="s">
        <v>8357</v>
      </c>
      <c r="H2918" s="123" t="str">
        <f t="shared" si="39"/>
        <v>Mojave Basin , CA,Rich Burn - Rated Horsepower (hp/engine)</v>
      </c>
      <c r="I2918">
        <v>133.4</v>
      </c>
    </row>
    <row r="2919" spans="1:9">
      <c r="A2919" t="s">
        <v>147</v>
      </c>
      <c r="B2919" t="s">
        <v>116</v>
      </c>
      <c r="C2919" t="s">
        <v>9096</v>
      </c>
      <c r="D2919">
        <v>0.76</v>
      </c>
      <c r="E2919" t="s">
        <v>549</v>
      </c>
      <c r="F2919" t="s">
        <v>0</v>
      </c>
      <c r="G2919" t="s">
        <v>9096</v>
      </c>
      <c r="H2919" s="123" t="str">
        <f t="shared" si="39"/>
        <v>Mojave Basin , CA,Gas Wells - Rich-burn Load Factor</v>
      </c>
      <c r="I2919">
        <v>0.76</v>
      </c>
    </row>
    <row r="2920" spans="1:9">
      <c r="A2920" t="s">
        <v>176</v>
      </c>
      <c r="B2920" t="s">
        <v>118</v>
      </c>
      <c r="C2920" t="s">
        <v>9083</v>
      </c>
      <c r="D2920">
        <v>0</v>
      </c>
      <c r="E2920" t="s">
        <v>550</v>
      </c>
      <c r="F2920" t="s">
        <v>656</v>
      </c>
      <c r="G2920" t="s">
        <v>9083</v>
      </c>
      <c r="H2920" s="123" t="str">
        <f t="shared" si="39"/>
        <v>Montana Folded Belt , MT,Gas Wells - Fraction of 2-cycle Engines</v>
      </c>
      <c r="I2920">
        <v>0</v>
      </c>
    </row>
    <row r="2921" spans="1:9">
      <c r="A2921" t="s">
        <v>176</v>
      </c>
      <c r="B2921" t="s">
        <v>118</v>
      </c>
      <c r="C2921" t="s">
        <v>9084</v>
      </c>
      <c r="D2921">
        <v>1</v>
      </c>
      <c r="E2921" t="s">
        <v>550</v>
      </c>
      <c r="F2921" t="s">
        <v>656</v>
      </c>
      <c r="G2921" t="s">
        <v>9084</v>
      </c>
      <c r="H2921" s="123" t="str">
        <f t="shared" si="39"/>
        <v>Montana Folded Belt , MT,Gas Wells - Fraction of 4-cycle Engines</v>
      </c>
      <c r="I2921">
        <v>1</v>
      </c>
    </row>
    <row r="2922" spans="1:9">
      <c r="A2922" t="s">
        <v>176</v>
      </c>
      <c r="B2922" t="s">
        <v>118</v>
      </c>
      <c r="C2922" t="s">
        <v>9085</v>
      </c>
      <c r="D2922">
        <v>0</v>
      </c>
      <c r="E2922" t="s">
        <v>550</v>
      </c>
      <c r="F2922" t="s">
        <v>656</v>
      </c>
      <c r="G2922" t="s">
        <v>9085</v>
      </c>
      <c r="H2922" s="123" t="str">
        <f t="shared" si="39"/>
        <v>Montana Folded Belt , MT,Gas Wells - Fraction of Compressors Engines &lt;50 HP</v>
      </c>
      <c r="I2922">
        <v>0</v>
      </c>
    </row>
    <row r="2923" spans="1:9">
      <c r="A2923" t="s">
        <v>176</v>
      </c>
      <c r="B2923" t="s">
        <v>118</v>
      </c>
      <c r="C2923" t="s">
        <v>9086</v>
      </c>
      <c r="D2923">
        <v>0</v>
      </c>
      <c r="E2923" t="s">
        <v>550</v>
      </c>
      <c r="F2923" t="s">
        <v>656</v>
      </c>
      <c r="G2923" t="s">
        <v>9086</v>
      </c>
      <c r="H2923" s="123" t="str">
        <f t="shared" si="39"/>
        <v>Montana Folded Belt , MT,Gas Wells - Fraction of Compressors Engines &gt;500 HP</v>
      </c>
      <c r="I2923">
        <v>0</v>
      </c>
    </row>
    <row r="2924" spans="1:9">
      <c r="A2924" t="s">
        <v>176</v>
      </c>
      <c r="B2924" t="s">
        <v>118</v>
      </c>
      <c r="C2924" t="s">
        <v>9087</v>
      </c>
      <c r="D2924">
        <v>1</v>
      </c>
      <c r="E2924" t="s">
        <v>550</v>
      </c>
      <c r="F2924" t="s">
        <v>656</v>
      </c>
      <c r="G2924" t="s">
        <v>9087</v>
      </c>
      <c r="H2924" s="123" t="str">
        <f t="shared" si="39"/>
        <v>Montana Folded Belt , MT,Gas Wells - Fraction of Compressors Engines between 50-499 HP</v>
      </c>
      <c r="I2924">
        <v>1</v>
      </c>
    </row>
    <row r="2925" spans="1:9">
      <c r="A2925" t="s">
        <v>176</v>
      </c>
      <c r="B2925" t="s">
        <v>118</v>
      </c>
      <c r="C2925" t="s">
        <v>9088</v>
      </c>
      <c r="D2925">
        <v>0.18000000000000005</v>
      </c>
      <c r="E2925" t="s">
        <v>550</v>
      </c>
      <c r="F2925" t="s">
        <v>1</v>
      </c>
      <c r="G2925" t="s">
        <v>8349</v>
      </c>
      <c r="H2925" s="123" t="str">
        <f t="shared" si="39"/>
        <v>Montana Folded Belt , MT,Lean Burn - Percent of Engines with Control</v>
      </c>
      <c r="I2925">
        <v>0.18000000000000005</v>
      </c>
    </row>
    <row r="2926" spans="1:9">
      <c r="A2926" t="s">
        <v>176</v>
      </c>
      <c r="B2926" t="s">
        <v>118</v>
      </c>
      <c r="C2926" t="s">
        <v>9089</v>
      </c>
      <c r="D2926">
        <v>0.30999999999999989</v>
      </c>
      <c r="E2926" t="s">
        <v>550</v>
      </c>
      <c r="F2926" t="s">
        <v>0</v>
      </c>
      <c r="G2926" t="s">
        <v>8359</v>
      </c>
      <c r="H2926" s="123" t="str">
        <f t="shared" si="39"/>
        <v>Montana Folded Belt , MT,Rich Burn - Percent of Engines with Control</v>
      </c>
      <c r="I2926">
        <v>0.30999999999999989</v>
      </c>
    </row>
    <row r="2927" spans="1:9">
      <c r="A2927" t="s">
        <v>176</v>
      </c>
      <c r="B2927" t="s">
        <v>118</v>
      </c>
      <c r="C2927" t="s">
        <v>9090</v>
      </c>
      <c r="D2927">
        <v>0.29999999999999993</v>
      </c>
      <c r="E2927" t="s">
        <v>550</v>
      </c>
      <c r="F2927" t="s">
        <v>1</v>
      </c>
      <c r="G2927" t="s">
        <v>1</v>
      </c>
      <c r="H2927" s="123" t="str">
        <f t="shared" si="39"/>
        <v>Montana Folded Belt , MT,Lean Burn</v>
      </c>
      <c r="I2927">
        <v>0.29999999999999993</v>
      </c>
    </row>
    <row r="2928" spans="1:9">
      <c r="A2928" t="s">
        <v>176</v>
      </c>
      <c r="B2928" t="s">
        <v>118</v>
      </c>
      <c r="C2928" t="s">
        <v>9091</v>
      </c>
      <c r="D2928">
        <v>0.69999999999999973</v>
      </c>
      <c r="E2928" t="s">
        <v>550</v>
      </c>
      <c r="F2928" t="s">
        <v>0</v>
      </c>
      <c r="G2928" t="s">
        <v>0</v>
      </c>
      <c r="H2928" s="123" t="str">
        <f t="shared" ref="H2928:H2991" si="40">E2928&amp;","&amp;G2928</f>
        <v>Montana Folded Belt , MT,Rich Burn</v>
      </c>
      <c r="I2928">
        <v>0.69999999999999973</v>
      </c>
    </row>
    <row r="2929" spans="1:9">
      <c r="A2929" t="s">
        <v>176</v>
      </c>
      <c r="B2929" t="s">
        <v>118</v>
      </c>
      <c r="C2929" t="s">
        <v>9092</v>
      </c>
      <c r="D2929">
        <v>7970.166666666667</v>
      </c>
      <c r="E2929" t="s">
        <v>550</v>
      </c>
      <c r="F2929" t="s">
        <v>656</v>
      </c>
      <c r="G2929" t="s">
        <v>2498</v>
      </c>
      <c r="H2929" s="123" t="str">
        <f t="shared" si="40"/>
        <v>Montana Folded Belt , MT,Hours of Operation (hours/engine)</v>
      </c>
      <c r="I2929">
        <v>7970.166666666667</v>
      </c>
    </row>
    <row r="2930" spans="1:9">
      <c r="A2930" t="s">
        <v>176</v>
      </c>
      <c r="B2930" t="s">
        <v>118</v>
      </c>
      <c r="C2930" t="s">
        <v>9093</v>
      </c>
      <c r="D2930">
        <v>0.75</v>
      </c>
      <c r="E2930" t="s">
        <v>550</v>
      </c>
      <c r="F2930" t="s">
        <v>1</v>
      </c>
      <c r="G2930" t="s">
        <v>9093</v>
      </c>
      <c r="H2930" s="123" t="str">
        <f t="shared" si="40"/>
        <v>Montana Folded Belt , MT,Gas Wells - Lean Burn Load Factor</v>
      </c>
      <c r="I2930">
        <v>0.75</v>
      </c>
    </row>
    <row r="2931" spans="1:9">
      <c r="A2931" t="s">
        <v>176</v>
      </c>
      <c r="B2931" t="s">
        <v>118</v>
      </c>
      <c r="C2931" t="s">
        <v>9094</v>
      </c>
      <c r="D2931">
        <v>138</v>
      </c>
      <c r="E2931" t="s">
        <v>550</v>
      </c>
      <c r="F2931" t="s">
        <v>1</v>
      </c>
      <c r="G2931" t="s">
        <v>8347</v>
      </c>
      <c r="H2931" s="123" t="str">
        <f t="shared" si="40"/>
        <v>Montana Folded Belt , MT,Lean Burn - Rated Horsepower (hp/engine)</v>
      </c>
      <c r="I2931">
        <v>138</v>
      </c>
    </row>
    <row r="2932" spans="1:9">
      <c r="A2932" t="s">
        <v>176</v>
      </c>
      <c r="B2932" t="s">
        <v>118</v>
      </c>
      <c r="C2932" t="s">
        <v>9095</v>
      </c>
      <c r="D2932">
        <v>133.40000000000003</v>
      </c>
      <c r="E2932" t="s">
        <v>550</v>
      </c>
      <c r="F2932" t="s">
        <v>0</v>
      </c>
      <c r="G2932" t="s">
        <v>8357</v>
      </c>
      <c r="H2932" s="123" t="str">
        <f t="shared" si="40"/>
        <v>Montana Folded Belt , MT,Rich Burn - Rated Horsepower (hp/engine)</v>
      </c>
      <c r="I2932">
        <v>133.40000000000003</v>
      </c>
    </row>
    <row r="2933" spans="1:9">
      <c r="A2933" t="s">
        <v>176</v>
      </c>
      <c r="B2933" t="s">
        <v>118</v>
      </c>
      <c r="C2933" t="s">
        <v>9096</v>
      </c>
      <c r="D2933">
        <v>0.7599999999999999</v>
      </c>
      <c r="E2933" t="s">
        <v>550</v>
      </c>
      <c r="F2933" t="s">
        <v>0</v>
      </c>
      <c r="G2933" t="s">
        <v>9096</v>
      </c>
      <c r="H2933" s="123" t="str">
        <f t="shared" si="40"/>
        <v>Montana Folded Belt , MT,Gas Wells - Rich-burn Load Factor</v>
      </c>
      <c r="I2933">
        <v>0.7599999999999999</v>
      </c>
    </row>
    <row r="2934" spans="1:9">
      <c r="A2934" t="s">
        <v>193</v>
      </c>
      <c r="B2934" t="s">
        <v>125</v>
      </c>
      <c r="C2934" t="s">
        <v>9083</v>
      </c>
      <c r="D2934">
        <v>0</v>
      </c>
      <c r="E2934" t="s">
        <v>551</v>
      </c>
      <c r="F2934" t="s">
        <v>656</v>
      </c>
      <c r="G2934" t="s">
        <v>9083</v>
      </c>
      <c r="H2934" s="123" t="str">
        <f t="shared" si="40"/>
        <v>N. Cascades-Okanagan Prov , WA,Gas Wells - Fraction of 2-cycle Engines</v>
      </c>
      <c r="I2934">
        <v>0</v>
      </c>
    </row>
    <row r="2935" spans="1:9">
      <c r="A2935" t="s">
        <v>193</v>
      </c>
      <c r="B2935" t="s">
        <v>125</v>
      </c>
      <c r="C2935" t="s">
        <v>9084</v>
      </c>
      <c r="D2935">
        <v>1</v>
      </c>
      <c r="E2935" t="s">
        <v>551</v>
      </c>
      <c r="F2935" t="s">
        <v>656</v>
      </c>
      <c r="G2935" t="s">
        <v>9084</v>
      </c>
      <c r="H2935" s="123" t="str">
        <f t="shared" si="40"/>
        <v>N. Cascades-Okanagan Prov , WA,Gas Wells - Fraction of 4-cycle Engines</v>
      </c>
      <c r="I2935">
        <v>1</v>
      </c>
    </row>
    <row r="2936" spans="1:9">
      <c r="A2936" t="s">
        <v>193</v>
      </c>
      <c r="B2936" t="s">
        <v>125</v>
      </c>
      <c r="C2936" t="s">
        <v>9085</v>
      </c>
      <c r="D2936">
        <v>0</v>
      </c>
      <c r="E2936" t="s">
        <v>551</v>
      </c>
      <c r="F2936" t="s">
        <v>656</v>
      </c>
      <c r="G2936" t="s">
        <v>9085</v>
      </c>
      <c r="H2936" s="123" t="str">
        <f t="shared" si="40"/>
        <v>N. Cascades-Okanagan Prov , WA,Gas Wells - Fraction of Compressors Engines &lt;50 HP</v>
      </c>
      <c r="I2936">
        <v>0</v>
      </c>
    </row>
    <row r="2937" spans="1:9">
      <c r="A2937" t="s">
        <v>193</v>
      </c>
      <c r="B2937" t="s">
        <v>125</v>
      </c>
      <c r="C2937" t="s">
        <v>9086</v>
      </c>
      <c r="D2937">
        <v>0</v>
      </c>
      <c r="E2937" t="s">
        <v>551</v>
      </c>
      <c r="F2937" t="s">
        <v>656</v>
      </c>
      <c r="G2937" t="s">
        <v>9086</v>
      </c>
      <c r="H2937" s="123" t="str">
        <f t="shared" si="40"/>
        <v>N. Cascades-Okanagan Prov , WA,Gas Wells - Fraction of Compressors Engines &gt;500 HP</v>
      </c>
      <c r="I2937">
        <v>0</v>
      </c>
    </row>
    <row r="2938" spans="1:9">
      <c r="A2938" t="s">
        <v>193</v>
      </c>
      <c r="B2938" t="s">
        <v>125</v>
      </c>
      <c r="C2938" t="s">
        <v>9087</v>
      </c>
      <c r="D2938">
        <v>1</v>
      </c>
      <c r="E2938" t="s">
        <v>551</v>
      </c>
      <c r="F2938" t="s">
        <v>656</v>
      </c>
      <c r="G2938" t="s">
        <v>9087</v>
      </c>
      <c r="H2938" s="123" t="str">
        <f t="shared" si="40"/>
        <v>N. Cascades-Okanagan Prov , WA,Gas Wells - Fraction of Compressors Engines between 50-499 HP</v>
      </c>
      <c r="I2938">
        <v>1</v>
      </c>
    </row>
    <row r="2939" spans="1:9">
      <c r="A2939" t="s">
        <v>193</v>
      </c>
      <c r="B2939" t="s">
        <v>125</v>
      </c>
      <c r="C2939" t="s">
        <v>9088</v>
      </c>
      <c r="D2939">
        <v>0.17999999999999997</v>
      </c>
      <c r="E2939" t="s">
        <v>551</v>
      </c>
      <c r="F2939" t="s">
        <v>1</v>
      </c>
      <c r="G2939" t="s">
        <v>8349</v>
      </c>
      <c r="H2939" s="123" t="str">
        <f t="shared" si="40"/>
        <v>N. Cascades-Okanagan Prov , WA,Lean Burn - Percent of Engines with Control</v>
      </c>
      <c r="I2939">
        <v>0.17999999999999997</v>
      </c>
    </row>
    <row r="2940" spans="1:9">
      <c r="A2940" t="s">
        <v>193</v>
      </c>
      <c r="B2940" t="s">
        <v>125</v>
      </c>
      <c r="C2940" t="s">
        <v>9089</v>
      </c>
      <c r="D2940">
        <v>0.31</v>
      </c>
      <c r="E2940" t="s">
        <v>551</v>
      </c>
      <c r="F2940" t="s">
        <v>0</v>
      </c>
      <c r="G2940" t="s">
        <v>8359</v>
      </c>
      <c r="H2940" s="123" t="str">
        <f t="shared" si="40"/>
        <v>N. Cascades-Okanagan Prov , WA,Rich Burn - Percent of Engines with Control</v>
      </c>
      <c r="I2940">
        <v>0.31</v>
      </c>
    </row>
    <row r="2941" spans="1:9">
      <c r="A2941" t="s">
        <v>193</v>
      </c>
      <c r="B2941" t="s">
        <v>125</v>
      </c>
      <c r="C2941" t="s">
        <v>9090</v>
      </c>
      <c r="D2941">
        <v>0.3</v>
      </c>
      <c r="E2941" t="s">
        <v>551</v>
      </c>
      <c r="F2941" t="s">
        <v>1</v>
      </c>
      <c r="G2941" t="s">
        <v>1</v>
      </c>
      <c r="H2941" s="123" t="str">
        <f t="shared" si="40"/>
        <v>N. Cascades-Okanagan Prov , WA,Lean Burn</v>
      </c>
      <c r="I2941">
        <v>0.3</v>
      </c>
    </row>
    <row r="2942" spans="1:9">
      <c r="A2942" t="s">
        <v>193</v>
      </c>
      <c r="B2942" t="s">
        <v>125</v>
      </c>
      <c r="C2942" t="s">
        <v>9091</v>
      </c>
      <c r="D2942">
        <v>0.70000000000000007</v>
      </c>
      <c r="E2942" t="s">
        <v>551</v>
      </c>
      <c r="F2942" t="s">
        <v>0</v>
      </c>
      <c r="G2942" t="s">
        <v>0</v>
      </c>
      <c r="H2942" s="123" t="str">
        <f t="shared" si="40"/>
        <v>N. Cascades-Okanagan Prov , WA,Rich Burn</v>
      </c>
      <c r="I2942">
        <v>0.70000000000000007</v>
      </c>
    </row>
    <row r="2943" spans="1:9">
      <c r="A2943" t="s">
        <v>193</v>
      </c>
      <c r="B2943" t="s">
        <v>125</v>
      </c>
      <c r="C2943" t="s">
        <v>9092</v>
      </c>
      <c r="D2943">
        <v>8439</v>
      </c>
      <c r="E2943" t="s">
        <v>551</v>
      </c>
      <c r="F2943" t="s">
        <v>656</v>
      </c>
      <c r="G2943" t="s">
        <v>2498</v>
      </c>
      <c r="H2943" s="123" t="str">
        <f t="shared" si="40"/>
        <v>N. Cascades-Okanagan Prov , WA,Hours of Operation (hours/engine)</v>
      </c>
      <c r="I2943">
        <v>8439</v>
      </c>
    </row>
    <row r="2944" spans="1:9">
      <c r="A2944" t="s">
        <v>193</v>
      </c>
      <c r="B2944" t="s">
        <v>125</v>
      </c>
      <c r="C2944" t="s">
        <v>9093</v>
      </c>
      <c r="D2944">
        <v>0.75</v>
      </c>
      <c r="E2944" t="s">
        <v>551</v>
      </c>
      <c r="F2944" t="s">
        <v>1</v>
      </c>
      <c r="G2944" t="s">
        <v>9093</v>
      </c>
      <c r="H2944" s="123" t="str">
        <f t="shared" si="40"/>
        <v>N. Cascades-Okanagan Prov , WA,Gas Wells - Lean Burn Load Factor</v>
      </c>
      <c r="I2944">
        <v>0.75</v>
      </c>
    </row>
    <row r="2945" spans="1:9">
      <c r="A2945" t="s">
        <v>193</v>
      </c>
      <c r="B2945" t="s">
        <v>125</v>
      </c>
      <c r="C2945" t="s">
        <v>9094</v>
      </c>
      <c r="D2945">
        <v>138</v>
      </c>
      <c r="E2945" t="s">
        <v>551</v>
      </c>
      <c r="F2945" t="s">
        <v>1</v>
      </c>
      <c r="G2945" t="s">
        <v>8347</v>
      </c>
      <c r="H2945" s="123" t="str">
        <f t="shared" si="40"/>
        <v>N. Cascades-Okanagan Prov , WA,Lean Burn - Rated Horsepower (hp/engine)</v>
      </c>
      <c r="I2945">
        <v>138</v>
      </c>
    </row>
    <row r="2946" spans="1:9">
      <c r="A2946" t="s">
        <v>193</v>
      </c>
      <c r="B2946" t="s">
        <v>125</v>
      </c>
      <c r="C2946" t="s">
        <v>9095</v>
      </c>
      <c r="D2946">
        <v>133.4</v>
      </c>
      <c r="E2946" t="s">
        <v>551</v>
      </c>
      <c r="F2946" t="s">
        <v>0</v>
      </c>
      <c r="G2946" t="s">
        <v>8357</v>
      </c>
      <c r="H2946" s="123" t="str">
        <f t="shared" si="40"/>
        <v>N. Cascades-Okanagan Prov , WA,Rich Burn - Rated Horsepower (hp/engine)</v>
      </c>
      <c r="I2946">
        <v>133.4</v>
      </c>
    </row>
    <row r="2947" spans="1:9">
      <c r="A2947" t="s">
        <v>193</v>
      </c>
      <c r="B2947" t="s">
        <v>125</v>
      </c>
      <c r="C2947" t="s">
        <v>9096</v>
      </c>
      <c r="D2947">
        <v>0.7599999999999999</v>
      </c>
      <c r="E2947" t="s">
        <v>551</v>
      </c>
      <c r="F2947" t="s">
        <v>0</v>
      </c>
      <c r="G2947" t="s">
        <v>9096</v>
      </c>
      <c r="H2947" s="123" t="str">
        <f t="shared" si="40"/>
        <v>N. Cascades-Okanagan Prov , WA,Gas Wells - Rich-burn Load Factor</v>
      </c>
      <c r="I2947">
        <v>0.7599999999999999</v>
      </c>
    </row>
    <row r="2948" spans="1:9">
      <c r="A2948" t="s">
        <v>162</v>
      </c>
      <c r="B2948" t="s">
        <v>81</v>
      </c>
      <c r="C2948" t="s">
        <v>9083</v>
      </c>
      <c r="D2948">
        <v>0</v>
      </c>
      <c r="E2948" t="s">
        <v>552</v>
      </c>
      <c r="F2948" t="s">
        <v>656</v>
      </c>
      <c r="G2948" t="s">
        <v>9083</v>
      </c>
      <c r="H2948" s="123" t="str">
        <f t="shared" si="40"/>
        <v>North Park Basin , CO,Gas Wells - Fraction of 2-cycle Engines</v>
      </c>
      <c r="I2948">
        <v>0</v>
      </c>
    </row>
    <row r="2949" spans="1:9">
      <c r="A2949" t="s">
        <v>162</v>
      </c>
      <c r="B2949" t="s">
        <v>81</v>
      </c>
      <c r="C2949" t="s">
        <v>9084</v>
      </c>
      <c r="D2949">
        <v>1</v>
      </c>
      <c r="E2949" t="s">
        <v>552</v>
      </c>
      <c r="F2949" t="s">
        <v>656</v>
      </c>
      <c r="G2949" t="s">
        <v>9084</v>
      </c>
      <c r="H2949" s="123" t="str">
        <f t="shared" si="40"/>
        <v>North Park Basin , CO,Gas Wells - Fraction of 4-cycle Engines</v>
      </c>
      <c r="I2949">
        <v>1</v>
      </c>
    </row>
    <row r="2950" spans="1:9">
      <c r="A2950" t="s">
        <v>162</v>
      </c>
      <c r="B2950" t="s">
        <v>81</v>
      </c>
      <c r="C2950" t="s">
        <v>9085</v>
      </c>
      <c r="D2950">
        <v>0</v>
      </c>
      <c r="E2950" t="s">
        <v>552</v>
      </c>
      <c r="F2950" t="s">
        <v>656</v>
      </c>
      <c r="G2950" t="s">
        <v>9085</v>
      </c>
      <c r="H2950" s="123" t="str">
        <f t="shared" si="40"/>
        <v>North Park Basin , CO,Gas Wells - Fraction of Compressors Engines &lt;50 HP</v>
      </c>
      <c r="I2950">
        <v>0</v>
      </c>
    </row>
    <row r="2951" spans="1:9">
      <c r="A2951" t="s">
        <v>162</v>
      </c>
      <c r="B2951" t="s">
        <v>81</v>
      </c>
      <c r="C2951" t="s">
        <v>9086</v>
      </c>
      <c r="D2951">
        <v>0</v>
      </c>
      <c r="E2951" t="s">
        <v>552</v>
      </c>
      <c r="F2951" t="s">
        <v>656</v>
      </c>
      <c r="G2951" t="s">
        <v>9086</v>
      </c>
      <c r="H2951" s="123" t="str">
        <f t="shared" si="40"/>
        <v>North Park Basin , CO,Gas Wells - Fraction of Compressors Engines &gt;500 HP</v>
      </c>
      <c r="I2951">
        <v>0</v>
      </c>
    </row>
    <row r="2952" spans="1:9">
      <c r="A2952" t="s">
        <v>162</v>
      </c>
      <c r="B2952" t="s">
        <v>81</v>
      </c>
      <c r="C2952" t="s">
        <v>9087</v>
      </c>
      <c r="D2952">
        <v>1</v>
      </c>
      <c r="E2952" t="s">
        <v>552</v>
      </c>
      <c r="F2952" t="s">
        <v>656</v>
      </c>
      <c r="G2952" t="s">
        <v>9087</v>
      </c>
      <c r="H2952" s="123" t="str">
        <f t="shared" si="40"/>
        <v>North Park Basin , CO,Gas Wells - Fraction of Compressors Engines between 50-499 HP</v>
      </c>
      <c r="I2952">
        <v>1</v>
      </c>
    </row>
    <row r="2953" spans="1:9">
      <c r="A2953" t="s">
        <v>162</v>
      </c>
      <c r="B2953" t="s">
        <v>81</v>
      </c>
      <c r="C2953" t="s">
        <v>9088</v>
      </c>
      <c r="D2953">
        <v>0.18</v>
      </c>
      <c r="E2953" t="s">
        <v>552</v>
      </c>
      <c r="F2953" t="s">
        <v>1</v>
      </c>
      <c r="G2953" t="s">
        <v>8349</v>
      </c>
      <c r="H2953" s="123" t="str">
        <f t="shared" si="40"/>
        <v>North Park Basin , CO,Lean Burn - Percent of Engines with Control</v>
      </c>
      <c r="I2953">
        <v>0.18</v>
      </c>
    </row>
    <row r="2954" spans="1:9">
      <c r="A2954" t="s">
        <v>162</v>
      </c>
      <c r="B2954" t="s">
        <v>81</v>
      </c>
      <c r="C2954" t="s">
        <v>9089</v>
      </c>
      <c r="D2954">
        <v>0.31</v>
      </c>
      <c r="E2954" t="s">
        <v>552</v>
      </c>
      <c r="F2954" t="s">
        <v>0</v>
      </c>
      <c r="G2954" t="s">
        <v>8359</v>
      </c>
      <c r="H2954" s="123" t="str">
        <f t="shared" si="40"/>
        <v>North Park Basin , CO,Rich Burn - Percent of Engines with Control</v>
      </c>
      <c r="I2954">
        <v>0.31</v>
      </c>
    </row>
    <row r="2955" spans="1:9">
      <c r="A2955" t="s">
        <v>162</v>
      </c>
      <c r="B2955" t="s">
        <v>81</v>
      </c>
      <c r="C2955" t="s">
        <v>9090</v>
      </c>
      <c r="D2955">
        <v>0.3</v>
      </c>
      <c r="E2955" t="s">
        <v>552</v>
      </c>
      <c r="F2955" t="s">
        <v>1</v>
      </c>
      <c r="G2955" t="s">
        <v>1</v>
      </c>
      <c r="H2955" s="123" t="str">
        <f t="shared" si="40"/>
        <v>North Park Basin , CO,Lean Burn</v>
      </c>
      <c r="I2955">
        <v>0.3</v>
      </c>
    </row>
    <row r="2956" spans="1:9">
      <c r="A2956" t="s">
        <v>162</v>
      </c>
      <c r="B2956" t="s">
        <v>81</v>
      </c>
      <c r="C2956" t="s">
        <v>9091</v>
      </c>
      <c r="D2956">
        <v>0.7</v>
      </c>
      <c r="E2956" t="s">
        <v>552</v>
      </c>
      <c r="F2956" t="s">
        <v>0</v>
      </c>
      <c r="G2956" t="s">
        <v>0</v>
      </c>
      <c r="H2956" s="123" t="str">
        <f t="shared" si="40"/>
        <v>North Park Basin , CO,Rich Burn</v>
      </c>
      <c r="I2956">
        <v>0.7</v>
      </c>
    </row>
    <row r="2957" spans="1:9">
      <c r="A2957" t="s">
        <v>162</v>
      </c>
      <c r="B2957" t="s">
        <v>81</v>
      </c>
      <c r="C2957" t="s">
        <v>9092</v>
      </c>
      <c r="D2957">
        <v>8439</v>
      </c>
      <c r="E2957" t="s">
        <v>552</v>
      </c>
      <c r="F2957" t="s">
        <v>656</v>
      </c>
      <c r="G2957" t="s">
        <v>2498</v>
      </c>
      <c r="H2957" s="123" t="str">
        <f t="shared" si="40"/>
        <v>North Park Basin , CO,Hours of Operation (hours/engine)</v>
      </c>
      <c r="I2957">
        <v>8439</v>
      </c>
    </row>
    <row r="2958" spans="1:9">
      <c r="A2958" t="s">
        <v>162</v>
      </c>
      <c r="B2958" t="s">
        <v>81</v>
      </c>
      <c r="C2958" t="s">
        <v>9093</v>
      </c>
      <c r="D2958">
        <v>0.75</v>
      </c>
      <c r="E2958" t="s">
        <v>552</v>
      </c>
      <c r="F2958" t="s">
        <v>1</v>
      </c>
      <c r="G2958" t="s">
        <v>9093</v>
      </c>
      <c r="H2958" s="123" t="str">
        <f t="shared" si="40"/>
        <v>North Park Basin , CO,Gas Wells - Lean Burn Load Factor</v>
      </c>
      <c r="I2958">
        <v>0.75</v>
      </c>
    </row>
    <row r="2959" spans="1:9">
      <c r="A2959" t="s">
        <v>162</v>
      </c>
      <c r="B2959" t="s">
        <v>81</v>
      </c>
      <c r="C2959" t="s">
        <v>9094</v>
      </c>
      <c r="D2959">
        <v>138</v>
      </c>
      <c r="E2959" t="s">
        <v>552</v>
      </c>
      <c r="F2959" t="s">
        <v>1</v>
      </c>
      <c r="G2959" t="s">
        <v>8347</v>
      </c>
      <c r="H2959" s="123" t="str">
        <f t="shared" si="40"/>
        <v>North Park Basin , CO,Lean Burn - Rated Horsepower (hp/engine)</v>
      </c>
      <c r="I2959">
        <v>138</v>
      </c>
    </row>
    <row r="2960" spans="1:9">
      <c r="A2960" t="s">
        <v>162</v>
      </c>
      <c r="B2960" t="s">
        <v>81</v>
      </c>
      <c r="C2960" t="s">
        <v>9095</v>
      </c>
      <c r="D2960">
        <v>133.4</v>
      </c>
      <c r="E2960" t="s">
        <v>552</v>
      </c>
      <c r="F2960" t="s">
        <v>0</v>
      </c>
      <c r="G2960" t="s">
        <v>8357</v>
      </c>
      <c r="H2960" s="123" t="str">
        <f t="shared" si="40"/>
        <v>North Park Basin , CO,Rich Burn - Rated Horsepower (hp/engine)</v>
      </c>
      <c r="I2960">
        <v>133.4</v>
      </c>
    </row>
    <row r="2961" spans="1:9">
      <c r="A2961" t="s">
        <v>162</v>
      </c>
      <c r="B2961" t="s">
        <v>81</v>
      </c>
      <c r="C2961" t="s">
        <v>9096</v>
      </c>
      <c r="D2961">
        <v>0.76</v>
      </c>
      <c r="E2961" t="s">
        <v>552</v>
      </c>
      <c r="F2961" t="s">
        <v>0</v>
      </c>
      <c r="G2961" t="s">
        <v>9096</v>
      </c>
      <c r="H2961" s="123" t="str">
        <f t="shared" si="40"/>
        <v>North Park Basin , CO,Gas Wells - Rich-burn Load Factor</v>
      </c>
      <c r="I2961">
        <v>0.76</v>
      </c>
    </row>
    <row r="2962" spans="1:9">
      <c r="A2962" t="s">
        <v>177</v>
      </c>
      <c r="B2962" t="s">
        <v>118</v>
      </c>
      <c r="C2962" t="s">
        <v>9083</v>
      </c>
      <c r="D2962">
        <v>0</v>
      </c>
      <c r="E2962" t="s">
        <v>553</v>
      </c>
      <c r="F2962" t="s">
        <v>656</v>
      </c>
      <c r="G2962" t="s">
        <v>9083</v>
      </c>
      <c r="H2962" s="123" t="str">
        <f t="shared" si="40"/>
        <v>North Western Overthrust , MT,Gas Wells - Fraction of 2-cycle Engines</v>
      </c>
      <c r="I2962">
        <v>0</v>
      </c>
    </row>
    <row r="2963" spans="1:9">
      <c r="A2963" t="s">
        <v>177</v>
      </c>
      <c r="B2963" t="s">
        <v>118</v>
      </c>
      <c r="C2963" t="s">
        <v>9084</v>
      </c>
      <c r="D2963">
        <v>1</v>
      </c>
      <c r="E2963" t="s">
        <v>553</v>
      </c>
      <c r="F2963" t="s">
        <v>656</v>
      </c>
      <c r="G2963" t="s">
        <v>9084</v>
      </c>
      <c r="H2963" s="123" t="str">
        <f t="shared" si="40"/>
        <v>North Western Overthrust , MT,Gas Wells - Fraction of 4-cycle Engines</v>
      </c>
      <c r="I2963">
        <v>1</v>
      </c>
    </row>
    <row r="2964" spans="1:9">
      <c r="A2964" t="s">
        <v>177</v>
      </c>
      <c r="B2964" t="s">
        <v>118</v>
      </c>
      <c r="C2964" t="s">
        <v>9085</v>
      </c>
      <c r="D2964">
        <v>0</v>
      </c>
      <c r="E2964" t="s">
        <v>553</v>
      </c>
      <c r="F2964" t="s">
        <v>656</v>
      </c>
      <c r="G2964" t="s">
        <v>9085</v>
      </c>
      <c r="H2964" s="123" t="str">
        <f t="shared" si="40"/>
        <v>North Western Overthrust , MT,Gas Wells - Fraction of Compressors Engines &lt;50 HP</v>
      </c>
      <c r="I2964">
        <v>0</v>
      </c>
    </row>
    <row r="2965" spans="1:9">
      <c r="A2965" t="s">
        <v>177</v>
      </c>
      <c r="B2965" t="s">
        <v>118</v>
      </c>
      <c r="C2965" t="s">
        <v>9086</v>
      </c>
      <c r="D2965">
        <v>0</v>
      </c>
      <c r="E2965" t="s">
        <v>553</v>
      </c>
      <c r="F2965" t="s">
        <v>656</v>
      </c>
      <c r="G2965" t="s">
        <v>9086</v>
      </c>
      <c r="H2965" s="123" t="str">
        <f t="shared" si="40"/>
        <v>North Western Overthrust , MT,Gas Wells - Fraction of Compressors Engines &gt;500 HP</v>
      </c>
      <c r="I2965">
        <v>0</v>
      </c>
    </row>
    <row r="2966" spans="1:9">
      <c r="A2966" t="s">
        <v>177</v>
      </c>
      <c r="B2966" t="s">
        <v>118</v>
      </c>
      <c r="C2966" t="s">
        <v>9087</v>
      </c>
      <c r="D2966">
        <v>1</v>
      </c>
      <c r="E2966" t="s">
        <v>553</v>
      </c>
      <c r="F2966" t="s">
        <v>656</v>
      </c>
      <c r="G2966" t="s">
        <v>9087</v>
      </c>
      <c r="H2966" s="123" t="str">
        <f t="shared" si="40"/>
        <v>North Western Overthrust , MT,Gas Wells - Fraction of Compressors Engines between 50-499 HP</v>
      </c>
      <c r="I2966">
        <v>1</v>
      </c>
    </row>
    <row r="2967" spans="1:9">
      <c r="A2967" t="s">
        <v>177</v>
      </c>
      <c r="B2967" t="s">
        <v>118</v>
      </c>
      <c r="C2967" t="s">
        <v>9088</v>
      </c>
      <c r="D2967">
        <v>0.18</v>
      </c>
      <c r="E2967" t="s">
        <v>553</v>
      </c>
      <c r="F2967" t="s">
        <v>1</v>
      </c>
      <c r="G2967" t="s">
        <v>8349</v>
      </c>
      <c r="H2967" s="123" t="str">
        <f t="shared" si="40"/>
        <v>North Western Overthrust , MT,Lean Burn - Percent of Engines with Control</v>
      </c>
      <c r="I2967">
        <v>0.18</v>
      </c>
    </row>
    <row r="2968" spans="1:9">
      <c r="A2968" t="s">
        <v>177</v>
      </c>
      <c r="B2968" t="s">
        <v>118</v>
      </c>
      <c r="C2968" t="s">
        <v>9089</v>
      </c>
      <c r="D2968">
        <v>0.31</v>
      </c>
      <c r="E2968" t="s">
        <v>553</v>
      </c>
      <c r="F2968" t="s">
        <v>0</v>
      </c>
      <c r="G2968" t="s">
        <v>8359</v>
      </c>
      <c r="H2968" s="123" t="str">
        <f t="shared" si="40"/>
        <v>North Western Overthrust , MT,Rich Burn - Percent of Engines with Control</v>
      </c>
      <c r="I2968">
        <v>0.31</v>
      </c>
    </row>
    <row r="2969" spans="1:9">
      <c r="A2969" t="s">
        <v>177</v>
      </c>
      <c r="B2969" t="s">
        <v>118</v>
      </c>
      <c r="C2969" t="s">
        <v>9090</v>
      </c>
      <c r="D2969">
        <v>0.3</v>
      </c>
      <c r="E2969" t="s">
        <v>553</v>
      </c>
      <c r="F2969" t="s">
        <v>1</v>
      </c>
      <c r="G2969" t="s">
        <v>1</v>
      </c>
      <c r="H2969" s="123" t="str">
        <f t="shared" si="40"/>
        <v>North Western Overthrust , MT,Lean Burn</v>
      </c>
      <c r="I2969">
        <v>0.3</v>
      </c>
    </row>
    <row r="2970" spans="1:9">
      <c r="A2970" t="s">
        <v>177</v>
      </c>
      <c r="B2970" t="s">
        <v>118</v>
      </c>
      <c r="C2970" t="s">
        <v>9091</v>
      </c>
      <c r="D2970">
        <v>0.7</v>
      </c>
      <c r="E2970" t="s">
        <v>553</v>
      </c>
      <c r="F2970" t="s">
        <v>0</v>
      </c>
      <c r="G2970" t="s">
        <v>0</v>
      </c>
      <c r="H2970" s="123" t="str">
        <f t="shared" si="40"/>
        <v>North Western Overthrust , MT,Rich Burn</v>
      </c>
      <c r="I2970">
        <v>0.7</v>
      </c>
    </row>
    <row r="2971" spans="1:9">
      <c r="A2971" t="s">
        <v>177</v>
      </c>
      <c r="B2971" t="s">
        <v>118</v>
      </c>
      <c r="C2971" t="s">
        <v>9092</v>
      </c>
      <c r="D2971">
        <v>8439</v>
      </c>
      <c r="E2971" t="s">
        <v>553</v>
      </c>
      <c r="F2971" t="s">
        <v>656</v>
      </c>
      <c r="G2971" t="s">
        <v>2498</v>
      </c>
      <c r="H2971" s="123" t="str">
        <f t="shared" si="40"/>
        <v>North Western Overthrust , MT,Hours of Operation (hours/engine)</v>
      </c>
      <c r="I2971">
        <v>8439</v>
      </c>
    </row>
    <row r="2972" spans="1:9">
      <c r="A2972" t="s">
        <v>177</v>
      </c>
      <c r="B2972" t="s">
        <v>118</v>
      </c>
      <c r="C2972" t="s">
        <v>9093</v>
      </c>
      <c r="D2972">
        <v>0.75</v>
      </c>
      <c r="E2972" t="s">
        <v>553</v>
      </c>
      <c r="F2972" t="s">
        <v>1</v>
      </c>
      <c r="G2972" t="s">
        <v>9093</v>
      </c>
      <c r="H2972" s="123" t="str">
        <f t="shared" si="40"/>
        <v>North Western Overthrust , MT,Gas Wells - Lean Burn Load Factor</v>
      </c>
      <c r="I2972">
        <v>0.75</v>
      </c>
    </row>
    <row r="2973" spans="1:9">
      <c r="A2973" t="s">
        <v>177</v>
      </c>
      <c r="B2973" t="s">
        <v>118</v>
      </c>
      <c r="C2973" t="s">
        <v>9094</v>
      </c>
      <c r="D2973">
        <v>138</v>
      </c>
      <c r="E2973" t="s">
        <v>553</v>
      </c>
      <c r="F2973" t="s">
        <v>1</v>
      </c>
      <c r="G2973" t="s">
        <v>8347</v>
      </c>
      <c r="H2973" s="123" t="str">
        <f t="shared" si="40"/>
        <v>North Western Overthrust , MT,Lean Burn - Rated Horsepower (hp/engine)</v>
      </c>
      <c r="I2973">
        <v>138</v>
      </c>
    </row>
    <row r="2974" spans="1:9">
      <c r="A2974" t="s">
        <v>177</v>
      </c>
      <c r="B2974" t="s">
        <v>118</v>
      </c>
      <c r="C2974" t="s">
        <v>9095</v>
      </c>
      <c r="D2974">
        <v>133.4</v>
      </c>
      <c r="E2974" t="s">
        <v>553</v>
      </c>
      <c r="F2974" t="s">
        <v>0</v>
      </c>
      <c r="G2974" t="s">
        <v>8357</v>
      </c>
      <c r="H2974" s="123" t="str">
        <f t="shared" si="40"/>
        <v>North Western Overthrust , MT,Rich Burn - Rated Horsepower (hp/engine)</v>
      </c>
      <c r="I2974">
        <v>133.4</v>
      </c>
    </row>
    <row r="2975" spans="1:9">
      <c r="A2975" t="s">
        <v>177</v>
      </c>
      <c r="B2975" t="s">
        <v>118</v>
      </c>
      <c r="C2975" t="s">
        <v>9096</v>
      </c>
      <c r="D2975">
        <v>0.76</v>
      </c>
      <c r="E2975" t="s">
        <v>553</v>
      </c>
      <c r="F2975" t="s">
        <v>0</v>
      </c>
      <c r="G2975" t="s">
        <v>9096</v>
      </c>
      <c r="H2975" s="123" t="str">
        <f t="shared" si="40"/>
        <v>North Western Overthrust , MT,Gas Wells - Rich-burn Load Factor</v>
      </c>
      <c r="I2975">
        <v>0.76</v>
      </c>
    </row>
    <row r="2976" spans="1:9">
      <c r="A2976" t="s">
        <v>148</v>
      </c>
      <c r="B2976" t="s">
        <v>116</v>
      </c>
      <c r="C2976" t="s">
        <v>9083</v>
      </c>
      <c r="D2976">
        <v>0</v>
      </c>
      <c r="E2976" t="s">
        <v>554</v>
      </c>
      <c r="F2976" t="s">
        <v>656</v>
      </c>
      <c r="G2976" t="s">
        <v>9083</v>
      </c>
      <c r="H2976" s="123" t="str">
        <f t="shared" si="40"/>
        <v>Northern Coast Range Prov , CA,Gas Wells - Fraction of 2-cycle Engines</v>
      </c>
      <c r="I2976">
        <v>0</v>
      </c>
    </row>
    <row r="2977" spans="1:9">
      <c r="A2977" t="s">
        <v>148</v>
      </c>
      <c r="B2977" t="s">
        <v>116</v>
      </c>
      <c r="C2977" t="s">
        <v>9084</v>
      </c>
      <c r="D2977">
        <v>1</v>
      </c>
      <c r="E2977" t="s">
        <v>554</v>
      </c>
      <c r="F2977" t="s">
        <v>656</v>
      </c>
      <c r="G2977" t="s">
        <v>9084</v>
      </c>
      <c r="H2977" s="123" t="str">
        <f t="shared" si="40"/>
        <v>Northern Coast Range Prov , CA,Gas Wells - Fraction of 4-cycle Engines</v>
      </c>
      <c r="I2977">
        <v>1</v>
      </c>
    </row>
    <row r="2978" spans="1:9">
      <c r="A2978" t="s">
        <v>148</v>
      </c>
      <c r="B2978" t="s">
        <v>116</v>
      </c>
      <c r="C2978" t="s">
        <v>9085</v>
      </c>
      <c r="D2978">
        <v>0</v>
      </c>
      <c r="E2978" t="s">
        <v>554</v>
      </c>
      <c r="F2978" t="s">
        <v>656</v>
      </c>
      <c r="G2978" t="s">
        <v>9085</v>
      </c>
      <c r="H2978" s="123" t="str">
        <f t="shared" si="40"/>
        <v>Northern Coast Range Prov , CA,Gas Wells - Fraction of Compressors Engines &lt;50 HP</v>
      </c>
      <c r="I2978">
        <v>0</v>
      </c>
    </row>
    <row r="2979" spans="1:9">
      <c r="A2979" t="s">
        <v>148</v>
      </c>
      <c r="B2979" t="s">
        <v>116</v>
      </c>
      <c r="C2979" t="s">
        <v>9086</v>
      </c>
      <c r="D2979">
        <v>0</v>
      </c>
      <c r="E2979" t="s">
        <v>554</v>
      </c>
      <c r="F2979" t="s">
        <v>656</v>
      </c>
      <c r="G2979" t="s">
        <v>9086</v>
      </c>
      <c r="H2979" s="123" t="str">
        <f t="shared" si="40"/>
        <v>Northern Coast Range Prov , CA,Gas Wells - Fraction of Compressors Engines &gt;500 HP</v>
      </c>
      <c r="I2979">
        <v>0</v>
      </c>
    </row>
    <row r="2980" spans="1:9">
      <c r="A2980" t="s">
        <v>148</v>
      </c>
      <c r="B2980" t="s">
        <v>116</v>
      </c>
      <c r="C2980" t="s">
        <v>9087</v>
      </c>
      <c r="D2980">
        <v>1</v>
      </c>
      <c r="E2980" t="s">
        <v>554</v>
      </c>
      <c r="F2980" t="s">
        <v>656</v>
      </c>
      <c r="G2980" t="s">
        <v>9087</v>
      </c>
      <c r="H2980" s="123" t="str">
        <f t="shared" si="40"/>
        <v>Northern Coast Range Prov , CA,Gas Wells - Fraction of Compressors Engines between 50-499 HP</v>
      </c>
      <c r="I2980">
        <v>1</v>
      </c>
    </row>
    <row r="2981" spans="1:9">
      <c r="A2981" t="s">
        <v>148</v>
      </c>
      <c r="B2981" t="s">
        <v>116</v>
      </c>
      <c r="C2981" t="s">
        <v>9088</v>
      </c>
      <c r="D2981">
        <v>0.17999999999999997</v>
      </c>
      <c r="E2981" t="s">
        <v>554</v>
      </c>
      <c r="F2981" t="s">
        <v>1</v>
      </c>
      <c r="G2981" t="s">
        <v>8349</v>
      </c>
      <c r="H2981" s="123" t="str">
        <f t="shared" si="40"/>
        <v>Northern Coast Range Prov , CA,Lean Burn - Percent of Engines with Control</v>
      </c>
      <c r="I2981">
        <v>0.17999999999999997</v>
      </c>
    </row>
    <row r="2982" spans="1:9">
      <c r="A2982" t="s">
        <v>148</v>
      </c>
      <c r="B2982" t="s">
        <v>116</v>
      </c>
      <c r="C2982" t="s">
        <v>9089</v>
      </c>
      <c r="D2982">
        <v>0.31</v>
      </c>
      <c r="E2982" t="s">
        <v>554</v>
      </c>
      <c r="F2982" t="s">
        <v>0</v>
      </c>
      <c r="G2982" t="s">
        <v>8359</v>
      </c>
      <c r="H2982" s="123" t="str">
        <f t="shared" si="40"/>
        <v>Northern Coast Range Prov , CA,Rich Burn - Percent of Engines with Control</v>
      </c>
      <c r="I2982">
        <v>0.31</v>
      </c>
    </row>
    <row r="2983" spans="1:9">
      <c r="A2983" t="s">
        <v>148</v>
      </c>
      <c r="B2983" t="s">
        <v>116</v>
      </c>
      <c r="C2983" t="s">
        <v>9090</v>
      </c>
      <c r="D2983">
        <v>0.3</v>
      </c>
      <c r="E2983" t="s">
        <v>554</v>
      </c>
      <c r="F2983" t="s">
        <v>1</v>
      </c>
      <c r="G2983" t="s">
        <v>1</v>
      </c>
      <c r="H2983" s="123" t="str">
        <f t="shared" si="40"/>
        <v>Northern Coast Range Prov , CA,Lean Burn</v>
      </c>
      <c r="I2983">
        <v>0.3</v>
      </c>
    </row>
    <row r="2984" spans="1:9">
      <c r="A2984" t="s">
        <v>148</v>
      </c>
      <c r="B2984" t="s">
        <v>116</v>
      </c>
      <c r="C2984" t="s">
        <v>9091</v>
      </c>
      <c r="D2984">
        <v>0.70000000000000007</v>
      </c>
      <c r="E2984" t="s">
        <v>554</v>
      </c>
      <c r="F2984" t="s">
        <v>0</v>
      </c>
      <c r="G2984" t="s">
        <v>0</v>
      </c>
      <c r="H2984" s="123" t="str">
        <f t="shared" si="40"/>
        <v>Northern Coast Range Prov , CA,Rich Burn</v>
      </c>
      <c r="I2984">
        <v>0.70000000000000007</v>
      </c>
    </row>
    <row r="2985" spans="1:9">
      <c r="A2985" t="s">
        <v>148</v>
      </c>
      <c r="B2985" t="s">
        <v>116</v>
      </c>
      <c r="C2985" t="s">
        <v>9092</v>
      </c>
      <c r="D2985">
        <v>8439</v>
      </c>
      <c r="E2985" t="s">
        <v>554</v>
      </c>
      <c r="F2985" t="s">
        <v>656</v>
      </c>
      <c r="G2985" t="s">
        <v>2498</v>
      </c>
      <c r="H2985" s="123" t="str">
        <f t="shared" si="40"/>
        <v>Northern Coast Range Prov , CA,Hours of Operation (hours/engine)</v>
      </c>
      <c r="I2985">
        <v>8439</v>
      </c>
    </row>
    <row r="2986" spans="1:9">
      <c r="A2986" t="s">
        <v>148</v>
      </c>
      <c r="B2986" t="s">
        <v>116</v>
      </c>
      <c r="C2986" t="s">
        <v>9093</v>
      </c>
      <c r="D2986">
        <v>0.75</v>
      </c>
      <c r="E2986" t="s">
        <v>554</v>
      </c>
      <c r="F2986" t="s">
        <v>1</v>
      </c>
      <c r="G2986" t="s">
        <v>9093</v>
      </c>
      <c r="H2986" s="123" t="str">
        <f t="shared" si="40"/>
        <v>Northern Coast Range Prov , CA,Gas Wells - Lean Burn Load Factor</v>
      </c>
      <c r="I2986">
        <v>0.75</v>
      </c>
    </row>
    <row r="2987" spans="1:9">
      <c r="A2987" t="s">
        <v>148</v>
      </c>
      <c r="B2987" t="s">
        <v>116</v>
      </c>
      <c r="C2987" t="s">
        <v>9094</v>
      </c>
      <c r="D2987">
        <v>138</v>
      </c>
      <c r="E2987" t="s">
        <v>554</v>
      </c>
      <c r="F2987" t="s">
        <v>1</v>
      </c>
      <c r="G2987" t="s">
        <v>8347</v>
      </c>
      <c r="H2987" s="123" t="str">
        <f t="shared" si="40"/>
        <v>Northern Coast Range Prov , CA,Lean Burn - Rated Horsepower (hp/engine)</v>
      </c>
      <c r="I2987">
        <v>138</v>
      </c>
    </row>
    <row r="2988" spans="1:9">
      <c r="A2988" t="s">
        <v>148</v>
      </c>
      <c r="B2988" t="s">
        <v>116</v>
      </c>
      <c r="C2988" t="s">
        <v>9095</v>
      </c>
      <c r="D2988">
        <v>133.4</v>
      </c>
      <c r="E2988" t="s">
        <v>554</v>
      </c>
      <c r="F2988" t="s">
        <v>0</v>
      </c>
      <c r="G2988" t="s">
        <v>8357</v>
      </c>
      <c r="H2988" s="123" t="str">
        <f t="shared" si="40"/>
        <v>Northern Coast Range Prov , CA,Rich Burn - Rated Horsepower (hp/engine)</v>
      </c>
      <c r="I2988">
        <v>133.4</v>
      </c>
    </row>
    <row r="2989" spans="1:9">
      <c r="A2989" t="s">
        <v>148</v>
      </c>
      <c r="B2989" t="s">
        <v>116</v>
      </c>
      <c r="C2989" t="s">
        <v>9096</v>
      </c>
      <c r="D2989">
        <v>0.7599999999999999</v>
      </c>
      <c r="E2989" t="s">
        <v>554</v>
      </c>
      <c r="F2989" t="s">
        <v>0</v>
      </c>
      <c r="G2989" t="s">
        <v>9096</v>
      </c>
      <c r="H2989" s="123" t="str">
        <f t="shared" si="40"/>
        <v>Northern Coast Range Prov , CA,Gas Wells - Rich-burn Load Factor</v>
      </c>
      <c r="I2989">
        <v>0.7599999999999999</v>
      </c>
    </row>
    <row r="2990" spans="1:9">
      <c r="A2990" t="s">
        <v>134</v>
      </c>
      <c r="B2990" t="s">
        <v>114</v>
      </c>
      <c r="C2990" t="s">
        <v>9083</v>
      </c>
      <c r="D2990">
        <v>0</v>
      </c>
      <c r="E2990" t="s">
        <v>555</v>
      </c>
      <c r="F2990" t="s">
        <v>656</v>
      </c>
      <c r="G2990" t="s">
        <v>9083</v>
      </c>
      <c r="H2990" s="123" t="str">
        <f t="shared" si="40"/>
        <v>Not Assigned - SURVEY AVERAGE , AK,Gas Wells - Fraction of 2-cycle Engines</v>
      </c>
      <c r="I2990">
        <v>0</v>
      </c>
    </row>
    <row r="2991" spans="1:9">
      <c r="A2991" t="s">
        <v>134</v>
      </c>
      <c r="B2991" t="s">
        <v>114</v>
      </c>
      <c r="C2991" t="s">
        <v>9084</v>
      </c>
      <c r="D2991">
        <v>1</v>
      </c>
      <c r="E2991" t="s">
        <v>555</v>
      </c>
      <c r="F2991" t="s">
        <v>656</v>
      </c>
      <c r="G2991" t="s">
        <v>9084</v>
      </c>
      <c r="H2991" s="123" t="str">
        <f t="shared" si="40"/>
        <v>Not Assigned - SURVEY AVERAGE , AK,Gas Wells - Fraction of 4-cycle Engines</v>
      </c>
      <c r="I2991">
        <v>1</v>
      </c>
    </row>
    <row r="2992" spans="1:9">
      <c r="A2992" t="s">
        <v>134</v>
      </c>
      <c r="B2992" t="s">
        <v>114</v>
      </c>
      <c r="C2992" t="s">
        <v>9085</v>
      </c>
      <c r="D2992">
        <v>0</v>
      </c>
      <c r="E2992" t="s">
        <v>555</v>
      </c>
      <c r="F2992" t="s">
        <v>656</v>
      </c>
      <c r="G2992" t="s">
        <v>9085</v>
      </c>
      <c r="H2992" s="123" t="str">
        <f t="shared" ref="H2992:H3055" si="41">E2992&amp;","&amp;G2992</f>
        <v>Not Assigned - SURVEY AVERAGE , AK,Gas Wells - Fraction of Compressors Engines &lt;50 HP</v>
      </c>
      <c r="I2992">
        <v>0</v>
      </c>
    </row>
    <row r="2993" spans="1:9">
      <c r="A2993" t="s">
        <v>134</v>
      </c>
      <c r="B2993" t="s">
        <v>114</v>
      </c>
      <c r="C2993" t="s">
        <v>9086</v>
      </c>
      <c r="D2993">
        <v>0</v>
      </c>
      <c r="E2993" t="s">
        <v>555</v>
      </c>
      <c r="F2993" t="s">
        <v>656</v>
      </c>
      <c r="G2993" t="s">
        <v>9086</v>
      </c>
      <c r="H2993" s="123" t="str">
        <f t="shared" si="41"/>
        <v>Not Assigned - SURVEY AVERAGE , AK,Gas Wells - Fraction of Compressors Engines &gt;500 HP</v>
      </c>
      <c r="I2993">
        <v>0</v>
      </c>
    </row>
    <row r="2994" spans="1:9">
      <c r="A2994" t="s">
        <v>134</v>
      </c>
      <c r="B2994" t="s">
        <v>114</v>
      </c>
      <c r="C2994" t="s">
        <v>9087</v>
      </c>
      <c r="D2994">
        <v>1</v>
      </c>
      <c r="E2994" t="s">
        <v>555</v>
      </c>
      <c r="F2994" t="s">
        <v>656</v>
      </c>
      <c r="G2994" t="s">
        <v>9087</v>
      </c>
      <c r="H2994" s="123" t="str">
        <f t="shared" si="41"/>
        <v>Not Assigned - SURVEY AVERAGE , AK,Gas Wells - Fraction of Compressors Engines between 50-499 HP</v>
      </c>
      <c r="I2994">
        <v>1</v>
      </c>
    </row>
    <row r="2995" spans="1:9">
      <c r="A2995" t="s">
        <v>134</v>
      </c>
      <c r="B2995" t="s">
        <v>114</v>
      </c>
      <c r="C2995" t="s">
        <v>9088</v>
      </c>
      <c r="D2995">
        <v>0.18</v>
      </c>
      <c r="E2995" t="s">
        <v>555</v>
      </c>
      <c r="F2995" t="s">
        <v>1</v>
      </c>
      <c r="G2995" t="s">
        <v>8349</v>
      </c>
      <c r="H2995" s="123" t="str">
        <f t="shared" si="41"/>
        <v>Not Assigned - SURVEY AVERAGE , AK,Lean Burn - Percent of Engines with Control</v>
      </c>
      <c r="I2995">
        <v>0.18</v>
      </c>
    </row>
    <row r="2996" spans="1:9">
      <c r="A2996" t="s">
        <v>134</v>
      </c>
      <c r="B2996" t="s">
        <v>114</v>
      </c>
      <c r="C2996" t="s">
        <v>9089</v>
      </c>
      <c r="D2996">
        <v>0.31</v>
      </c>
      <c r="E2996" t="s">
        <v>555</v>
      </c>
      <c r="F2996" t="s">
        <v>0</v>
      </c>
      <c r="G2996" t="s">
        <v>8359</v>
      </c>
      <c r="H2996" s="123" t="str">
        <f t="shared" si="41"/>
        <v>Not Assigned - SURVEY AVERAGE , AK,Rich Burn - Percent of Engines with Control</v>
      </c>
      <c r="I2996">
        <v>0.31</v>
      </c>
    </row>
    <row r="2997" spans="1:9">
      <c r="A2997" t="s">
        <v>134</v>
      </c>
      <c r="B2997" t="s">
        <v>114</v>
      </c>
      <c r="C2997" t="s">
        <v>9090</v>
      </c>
      <c r="D2997">
        <v>0.3</v>
      </c>
      <c r="E2997" t="s">
        <v>555</v>
      </c>
      <c r="F2997" t="s">
        <v>1</v>
      </c>
      <c r="G2997" t="s">
        <v>1</v>
      </c>
      <c r="H2997" s="123" t="str">
        <f t="shared" si="41"/>
        <v>Not Assigned - SURVEY AVERAGE , AK,Lean Burn</v>
      </c>
      <c r="I2997">
        <v>0.3</v>
      </c>
    </row>
    <row r="2998" spans="1:9">
      <c r="A2998" t="s">
        <v>134</v>
      </c>
      <c r="B2998" t="s">
        <v>114</v>
      </c>
      <c r="C2998" t="s">
        <v>9091</v>
      </c>
      <c r="D2998">
        <v>0.7</v>
      </c>
      <c r="E2998" t="s">
        <v>555</v>
      </c>
      <c r="F2998" t="s">
        <v>0</v>
      </c>
      <c r="G2998" t="s">
        <v>0</v>
      </c>
      <c r="H2998" s="123" t="str">
        <f t="shared" si="41"/>
        <v>Not Assigned - SURVEY AVERAGE , AK,Rich Burn</v>
      </c>
      <c r="I2998">
        <v>0.7</v>
      </c>
    </row>
    <row r="2999" spans="1:9">
      <c r="A2999" t="s">
        <v>134</v>
      </c>
      <c r="B2999" t="s">
        <v>114</v>
      </c>
      <c r="C2999" t="s">
        <v>9092</v>
      </c>
      <c r="D2999">
        <v>8439</v>
      </c>
      <c r="E2999" t="s">
        <v>555</v>
      </c>
      <c r="F2999" t="s">
        <v>656</v>
      </c>
      <c r="G2999" t="s">
        <v>2498</v>
      </c>
      <c r="H2999" s="123" t="str">
        <f t="shared" si="41"/>
        <v>Not Assigned - SURVEY AVERAGE , AK,Hours of Operation (hours/engine)</v>
      </c>
      <c r="I2999">
        <v>8439</v>
      </c>
    </row>
    <row r="3000" spans="1:9">
      <c r="A3000" t="s">
        <v>134</v>
      </c>
      <c r="B3000" t="s">
        <v>114</v>
      </c>
      <c r="C3000" t="s">
        <v>9093</v>
      </c>
      <c r="D3000">
        <v>0.75</v>
      </c>
      <c r="E3000" t="s">
        <v>555</v>
      </c>
      <c r="F3000" t="s">
        <v>1</v>
      </c>
      <c r="G3000" t="s">
        <v>9093</v>
      </c>
      <c r="H3000" s="123" t="str">
        <f t="shared" si="41"/>
        <v>Not Assigned - SURVEY AVERAGE , AK,Gas Wells - Lean Burn Load Factor</v>
      </c>
      <c r="I3000">
        <v>0.75</v>
      </c>
    </row>
    <row r="3001" spans="1:9">
      <c r="A3001" t="s">
        <v>134</v>
      </c>
      <c r="B3001" t="s">
        <v>114</v>
      </c>
      <c r="C3001" t="s">
        <v>9094</v>
      </c>
      <c r="D3001">
        <v>138</v>
      </c>
      <c r="E3001" t="s">
        <v>555</v>
      </c>
      <c r="F3001" t="s">
        <v>1</v>
      </c>
      <c r="G3001" t="s">
        <v>8347</v>
      </c>
      <c r="H3001" s="123" t="str">
        <f t="shared" si="41"/>
        <v>Not Assigned - SURVEY AVERAGE , AK,Lean Burn - Rated Horsepower (hp/engine)</v>
      </c>
      <c r="I3001">
        <v>138</v>
      </c>
    </row>
    <row r="3002" spans="1:9">
      <c r="A3002" t="s">
        <v>134</v>
      </c>
      <c r="B3002" t="s">
        <v>114</v>
      </c>
      <c r="C3002" t="s">
        <v>9095</v>
      </c>
      <c r="D3002">
        <v>133.4</v>
      </c>
      <c r="E3002" t="s">
        <v>555</v>
      </c>
      <c r="F3002" t="s">
        <v>0</v>
      </c>
      <c r="G3002" t="s">
        <v>8357</v>
      </c>
      <c r="H3002" s="123" t="str">
        <f t="shared" si="41"/>
        <v>Not Assigned - SURVEY AVERAGE , AK,Rich Burn - Rated Horsepower (hp/engine)</v>
      </c>
      <c r="I3002">
        <v>133.4</v>
      </c>
    </row>
    <row r="3003" spans="1:9">
      <c r="A3003" t="s">
        <v>134</v>
      </c>
      <c r="B3003" t="s">
        <v>114</v>
      </c>
      <c r="C3003" t="s">
        <v>9096</v>
      </c>
      <c r="D3003">
        <v>0.76</v>
      </c>
      <c r="E3003" t="s">
        <v>555</v>
      </c>
      <c r="F3003" t="s">
        <v>0</v>
      </c>
      <c r="G3003" t="s">
        <v>9096</v>
      </c>
      <c r="H3003" s="123" t="str">
        <f t="shared" si="41"/>
        <v>Not Assigned - SURVEY AVERAGE , AK,Gas Wells - Rich-burn Load Factor</v>
      </c>
      <c r="I3003">
        <v>0.76</v>
      </c>
    </row>
    <row r="3004" spans="1:9">
      <c r="A3004" t="s">
        <v>182</v>
      </c>
      <c r="B3004" t="s">
        <v>120</v>
      </c>
      <c r="C3004" t="s">
        <v>9083</v>
      </c>
      <c r="D3004">
        <v>0</v>
      </c>
      <c r="E3004" t="s">
        <v>556</v>
      </c>
      <c r="F3004" t="s">
        <v>656</v>
      </c>
      <c r="G3004" t="s">
        <v>9083</v>
      </c>
      <c r="H3004" s="123" t="str">
        <f t="shared" si="41"/>
        <v>Orogrande Basin , NM,Gas Wells - Fraction of 2-cycle Engines</v>
      </c>
      <c r="I3004">
        <v>0</v>
      </c>
    </row>
    <row r="3005" spans="1:9">
      <c r="A3005" t="s">
        <v>182</v>
      </c>
      <c r="B3005" t="s">
        <v>120</v>
      </c>
      <c r="C3005" t="s">
        <v>9084</v>
      </c>
      <c r="D3005">
        <v>1</v>
      </c>
      <c r="E3005" t="s">
        <v>556</v>
      </c>
      <c r="F3005" t="s">
        <v>656</v>
      </c>
      <c r="G3005" t="s">
        <v>9084</v>
      </c>
      <c r="H3005" s="123" t="str">
        <f t="shared" si="41"/>
        <v>Orogrande Basin , NM,Gas Wells - Fraction of 4-cycle Engines</v>
      </c>
      <c r="I3005">
        <v>1</v>
      </c>
    </row>
    <row r="3006" spans="1:9">
      <c r="A3006" t="s">
        <v>182</v>
      </c>
      <c r="B3006" t="s">
        <v>120</v>
      </c>
      <c r="C3006" t="s">
        <v>9085</v>
      </c>
      <c r="D3006">
        <v>0</v>
      </c>
      <c r="E3006" t="s">
        <v>556</v>
      </c>
      <c r="F3006" t="s">
        <v>656</v>
      </c>
      <c r="G3006" t="s">
        <v>9085</v>
      </c>
      <c r="H3006" s="123" t="str">
        <f t="shared" si="41"/>
        <v>Orogrande Basin , NM,Gas Wells - Fraction of Compressors Engines &lt;50 HP</v>
      </c>
      <c r="I3006">
        <v>0</v>
      </c>
    </row>
    <row r="3007" spans="1:9">
      <c r="A3007" t="s">
        <v>182</v>
      </c>
      <c r="B3007" t="s">
        <v>120</v>
      </c>
      <c r="C3007" t="s">
        <v>9086</v>
      </c>
      <c r="D3007">
        <v>0</v>
      </c>
      <c r="E3007" t="s">
        <v>556</v>
      </c>
      <c r="F3007" t="s">
        <v>656</v>
      </c>
      <c r="G3007" t="s">
        <v>9086</v>
      </c>
      <c r="H3007" s="123" t="str">
        <f t="shared" si="41"/>
        <v>Orogrande Basin , NM,Gas Wells - Fraction of Compressors Engines &gt;500 HP</v>
      </c>
      <c r="I3007">
        <v>0</v>
      </c>
    </row>
    <row r="3008" spans="1:9">
      <c r="A3008" t="s">
        <v>182</v>
      </c>
      <c r="B3008" t="s">
        <v>120</v>
      </c>
      <c r="C3008" t="s">
        <v>9087</v>
      </c>
      <c r="D3008">
        <v>1</v>
      </c>
      <c r="E3008" t="s">
        <v>556</v>
      </c>
      <c r="F3008" t="s">
        <v>656</v>
      </c>
      <c r="G3008" t="s">
        <v>9087</v>
      </c>
      <c r="H3008" s="123" t="str">
        <f t="shared" si="41"/>
        <v>Orogrande Basin , NM,Gas Wells - Fraction of Compressors Engines between 50-499 HP</v>
      </c>
      <c r="I3008">
        <v>1</v>
      </c>
    </row>
    <row r="3009" spans="1:9">
      <c r="A3009" t="s">
        <v>182</v>
      </c>
      <c r="B3009" t="s">
        <v>120</v>
      </c>
      <c r="C3009" t="s">
        <v>9088</v>
      </c>
      <c r="D3009">
        <v>0.18</v>
      </c>
      <c r="E3009" t="s">
        <v>556</v>
      </c>
      <c r="F3009" t="s">
        <v>1</v>
      </c>
      <c r="G3009" t="s">
        <v>8349</v>
      </c>
      <c r="H3009" s="123" t="str">
        <f t="shared" si="41"/>
        <v>Orogrande Basin , NM,Lean Burn - Percent of Engines with Control</v>
      </c>
      <c r="I3009">
        <v>0.18</v>
      </c>
    </row>
    <row r="3010" spans="1:9">
      <c r="A3010" t="s">
        <v>182</v>
      </c>
      <c r="B3010" t="s">
        <v>120</v>
      </c>
      <c r="C3010" t="s">
        <v>9089</v>
      </c>
      <c r="D3010">
        <v>0.31</v>
      </c>
      <c r="E3010" t="s">
        <v>556</v>
      </c>
      <c r="F3010" t="s">
        <v>0</v>
      </c>
      <c r="G3010" t="s">
        <v>8359</v>
      </c>
      <c r="H3010" s="123" t="str">
        <f t="shared" si="41"/>
        <v>Orogrande Basin , NM,Rich Burn - Percent of Engines with Control</v>
      </c>
      <c r="I3010">
        <v>0.31</v>
      </c>
    </row>
    <row r="3011" spans="1:9">
      <c r="A3011" t="s">
        <v>182</v>
      </c>
      <c r="B3011" t="s">
        <v>120</v>
      </c>
      <c r="C3011" t="s">
        <v>9090</v>
      </c>
      <c r="D3011">
        <v>0.14000000000000001</v>
      </c>
      <c r="E3011" t="s">
        <v>556</v>
      </c>
      <c r="F3011" t="s">
        <v>1</v>
      </c>
      <c r="G3011" t="s">
        <v>1</v>
      </c>
      <c r="H3011" s="123" t="str">
        <f t="shared" si="41"/>
        <v>Orogrande Basin , NM,Lean Burn</v>
      </c>
      <c r="I3011">
        <v>0.14000000000000001</v>
      </c>
    </row>
    <row r="3012" spans="1:9">
      <c r="A3012" t="s">
        <v>182</v>
      </c>
      <c r="B3012" t="s">
        <v>120</v>
      </c>
      <c r="C3012" t="s">
        <v>9091</v>
      </c>
      <c r="D3012">
        <v>0.86</v>
      </c>
      <c r="E3012" t="s">
        <v>556</v>
      </c>
      <c r="F3012" t="s">
        <v>0</v>
      </c>
      <c r="G3012" t="s">
        <v>0</v>
      </c>
      <c r="H3012" s="123" t="str">
        <f t="shared" si="41"/>
        <v>Orogrande Basin , NM,Rich Burn</v>
      </c>
      <c r="I3012">
        <v>0.86</v>
      </c>
    </row>
    <row r="3013" spans="1:9">
      <c r="A3013" t="s">
        <v>182</v>
      </c>
      <c r="B3013" t="s">
        <v>120</v>
      </c>
      <c r="C3013" t="s">
        <v>9092</v>
      </c>
      <c r="D3013">
        <v>8760</v>
      </c>
      <c r="E3013" t="s">
        <v>556</v>
      </c>
      <c r="F3013" t="s">
        <v>656</v>
      </c>
      <c r="G3013" t="s">
        <v>2498</v>
      </c>
      <c r="H3013" s="123" t="str">
        <f t="shared" si="41"/>
        <v>Orogrande Basin , NM,Hours of Operation (hours/engine)</v>
      </c>
      <c r="I3013">
        <v>8760</v>
      </c>
    </row>
    <row r="3014" spans="1:9">
      <c r="A3014" t="s">
        <v>182</v>
      </c>
      <c r="B3014" t="s">
        <v>120</v>
      </c>
      <c r="C3014" t="s">
        <v>9093</v>
      </c>
      <c r="D3014">
        <v>0.75</v>
      </c>
      <c r="E3014" t="s">
        <v>556</v>
      </c>
      <c r="F3014" t="s">
        <v>1</v>
      </c>
      <c r="G3014" t="s">
        <v>9093</v>
      </c>
      <c r="H3014" s="123" t="str">
        <f t="shared" si="41"/>
        <v>Orogrande Basin , NM,Gas Wells - Lean Burn Load Factor</v>
      </c>
      <c r="I3014">
        <v>0.75</v>
      </c>
    </row>
    <row r="3015" spans="1:9">
      <c r="A3015" t="s">
        <v>182</v>
      </c>
      <c r="B3015" t="s">
        <v>120</v>
      </c>
      <c r="C3015" t="s">
        <v>9094</v>
      </c>
      <c r="D3015">
        <v>138</v>
      </c>
      <c r="E3015" t="s">
        <v>556</v>
      </c>
      <c r="F3015" t="s">
        <v>1</v>
      </c>
      <c r="G3015" t="s">
        <v>8347</v>
      </c>
      <c r="H3015" s="123" t="str">
        <f t="shared" si="41"/>
        <v>Orogrande Basin , NM,Lean Burn - Rated Horsepower (hp/engine)</v>
      </c>
      <c r="I3015">
        <v>138</v>
      </c>
    </row>
    <row r="3016" spans="1:9">
      <c r="A3016" t="s">
        <v>182</v>
      </c>
      <c r="B3016" t="s">
        <v>120</v>
      </c>
      <c r="C3016" t="s">
        <v>9095</v>
      </c>
      <c r="D3016">
        <v>133.4</v>
      </c>
      <c r="E3016" t="s">
        <v>556</v>
      </c>
      <c r="F3016" t="s">
        <v>0</v>
      </c>
      <c r="G3016" t="s">
        <v>8357</v>
      </c>
      <c r="H3016" s="123" t="str">
        <f t="shared" si="41"/>
        <v>Orogrande Basin , NM,Rich Burn - Rated Horsepower (hp/engine)</v>
      </c>
      <c r="I3016">
        <v>133.4</v>
      </c>
    </row>
    <row r="3017" spans="1:9">
      <c r="A3017" t="s">
        <v>182</v>
      </c>
      <c r="B3017" t="s">
        <v>120</v>
      </c>
      <c r="C3017" t="s">
        <v>9096</v>
      </c>
      <c r="D3017">
        <v>0.76</v>
      </c>
      <c r="E3017" t="s">
        <v>556</v>
      </c>
      <c r="F3017" t="s">
        <v>0</v>
      </c>
      <c r="G3017" t="s">
        <v>9096</v>
      </c>
      <c r="H3017" s="123" t="str">
        <f t="shared" si="41"/>
        <v>Orogrande Basin , NM,Gas Wells - Rich-burn Load Factor</v>
      </c>
      <c r="I3017">
        <v>0.76</v>
      </c>
    </row>
    <row r="3018" spans="1:9">
      <c r="A3018" t="s">
        <v>190</v>
      </c>
      <c r="B3018" t="s">
        <v>124</v>
      </c>
      <c r="C3018" t="s">
        <v>9083</v>
      </c>
      <c r="D3018">
        <v>0</v>
      </c>
      <c r="E3018" t="s">
        <v>557</v>
      </c>
      <c r="F3018" t="s">
        <v>656</v>
      </c>
      <c r="G3018" t="s">
        <v>9083</v>
      </c>
      <c r="H3018" s="123" t="str">
        <f t="shared" si="41"/>
        <v>Overthrust&amp;Wasatch Uplift , UT,Gas Wells - Fraction of 2-cycle Engines</v>
      </c>
      <c r="I3018">
        <v>0</v>
      </c>
    </row>
    <row r="3019" spans="1:9">
      <c r="A3019" t="s">
        <v>190</v>
      </c>
      <c r="B3019" t="s">
        <v>124</v>
      </c>
      <c r="C3019" t="s">
        <v>9084</v>
      </c>
      <c r="D3019">
        <v>1</v>
      </c>
      <c r="E3019" t="s">
        <v>557</v>
      </c>
      <c r="F3019" t="s">
        <v>656</v>
      </c>
      <c r="G3019" t="s">
        <v>9084</v>
      </c>
      <c r="H3019" s="123" t="str">
        <f t="shared" si="41"/>
        <v>Overthrust&amp;Wasatch Uplift , UT,Gas Wells - Fraction of 4-cycle Engines</v>
      </c>
      <c r="I3019">
        <v>1</v>
      </c>
    </row>
    <row r="3020" spans="1:9">
      <c r="A3020" t="s">
        <v>190</v>
      </c>
      <c r="B3020" t="s">
        <v>124</v>
      </c>
      <c r="C3020" t="s">
        <v>9085</v>
      </c>
      <c r="D3020">
        <v>0</v>
      </c>
      <c r="E3020" t="s">
        <v>557</v>
      </c>
      <c r="F3020" t="s">
        <v>656</v>
      </c>
      <c r="G3020" t="s">
        <v>9085</v>
      </c>
      <c r="H3020" s="123" t="str">
        <f t="shared" si="41"/>
        <v>Overthrust&amp;Wasatch Uplift , UT,Gas Wells - Fraction of Compressors Engines &lt;50 HP</v>
      </c>
      <c r="I3020">
        <v>0</v>
      </c>
    </row>
    <row r="3021" spans="1:9">
      <c r="A3021" t="s">
        <v>190</v>
      </c>
      <c r="B3021" t="s">
        <v>124</v>
      </c>
      <c r="C3021" t="s">
        <v>9086</v>
      </c>
      <c r="D3021">
        <v>0</v>
      </c>
      <c r="E3021" t="s">
        <v>557</v>
      </c>
      <c r="F3021" t="s">
        <v>656</v>
      </c>
      <c r="G3021" t="s">
        <v>9086</v>
      </c>
      <c r="H3021" s="123" t="str">
        <f t="shared" si="41"/>
        <v>Overthrust&amp;Wasatch Uplift , UT,Gas Wells - Fraction of Compressors Engines &gt;500 HP</v>
      </c>
      <c r="I3021">
        <v>0</v>
      </c>
    </row>
    <row r="3022" spans="1:9">
      <c r="A3022" t="s">
        <v>190</v>
      </c>
      <c r="B3022" t="s">
        <v>124</v>
      </c>
      <c r="C3022" t="s">
        <v>9087</v>
      </c>
      <c r="D3022">
        <v>1</v>
      </c>
      <c r="E3022" t="s">
        <v>557</v>
      </c>
      <c r="F3022" t="s">
        <v>656</v>
      </c>
      <c r="G3022" t="s">
        <v>9087</v>
      </c>
      <c r="H3022" s="123" t="str">
        <f t="shared" si="41"/>
        <v>Overthrust&amp;Wasatch Uplift , UT,Gas Wells - Fraction of Compressors Engines between 50-499 HP</v>
      </c>
      <c r="I3022">
        <v>1</v>
      </c>
    </row>
    <row r="3023" spans="1:9">
      <c r="A3023" t="s">
        <v>190</v>
      </c>
      <c r="B3023" t="s">
        <v>124</v>
      </c>
      <c r="C3023" t="s">
        <v>9088</v>
      </c>
      <c r="D3023">
        <v>0.17999999999999997</v>
      </c>
      <c r="E3023" t="s">
        <v>557</v>
      </c>
      <c r="F3023" t="s">
        <v>1</v>
      </c>
      <c r="G3023" t="s">
        <v>8349</v>
      </c>
      <c r="H3023" s="123" t="str">
        <f t="shared" si="41"/>
        <v>Overthrust&amp;Wasatch Uplift , UT,Lean Burn - Percent of Engines with Control</v>
      </c>
      <c r="I3023">
        <v>0.17999999999999997</v>
      </c>
    </row>
    <row r="3024" spans="1:9">
      <c r="A3024" t="s">
        <v>190</v>
      </c>
      <c r="B3024" t="s">
        <v>124</v>
      </c>
      <c r="C3024" t="s">
        <v>9089</v>
      </c>
      <c r="D3024">
        <v>0.31</v>
      </c>
      <c r="E3024" t="s">
        <v>557</v>
      </c>
      <c r="F3024" t="s">
        <v>0</v>
      </c>
      <c r="G3024" t="s">
        <v>8359</v>
      </c>
      <c r="H3024" s="123" t="str">
        <f t="shared" si="41"/>
        <v>Overthrust&amp;Wasatch Uplift , UT,Rich Burn - Percent of Engines with Control</v>
      </c>
      <c r="I3024">
        <v>0.31</v>
      </c>
    </row>
    <row r="3025" spans="1:9">
      <c r="A3025" t="s">
        <v>190</v>
      </c>
      <c r="B3025" t="s">
        <v>124</v>
      </c>
      <c r="C3025" t="s">
        <v>9090</v>
      </c>
      <c r="D3025">
        <v>0.3</v>
      </c>
      <c r="E3025" t="s">
        <v>557</v>
      </c>
      <c r="F3025" t="s">
        <v>1</v>
      </c>
      <c r="G3025" t="s">
        <v>1</v>
      </c>
      <c r="H3025" s="123" t="str">
        <f t="shared" si="41"/>
        <v>Overthrust&amp;Wasatch Uplift , UT,Lean Burn</v>
      </c>
      <c r="I3025">
        <v>0.3</v>
      </c>
    </row>
    <row r="3026" spans="1:9">
      <c r="A3026" t="s">
        <v>190</v>
      </c>
      <c r="B3026" t="s">
        <v>124</v>
      </c>
      <c r="C3026" t="s">
        <v>9091</v>
      </c>
      <c r="D3026">
        <v>0.70000000000000007</v>
      </c>
      <c r="E3026" t="s">
        <v>557</v>
      </c>
      <c r="F3026" t="s">
        <v>0</v>
      </c>
      <c r="G3026" t="s">
        <v>0</v>
      </c>
      <c r="H3026" s="123" t="str">
        <f t="shared" si="41"/>
        <v>Overthrust&amp;Wasatch Uplift , UT,Rich Burn</v>
      </c>
      <c r="I3026">
        <v>0.70000000000000007</v>
      </c>
    </row>
    <row r="3027" spans="1:9">
      <c r="A3027" t="s">
        <v>190</v>
      </c>
      <c r="B3027" t="s">
        <v>124</v>
      </c>
      <c r="C3027" t="s">
        <v>9092</v>
      </c>
      <c r="D3027">
        <v>8439</v>
      </c>
      <c r="E3027" t="s">
        <v>557</v>
      </c>
      <c r="F3027" t="s">
        <v>656</v>
      </c>
      <c r="G3027" t="s">
        <v>2498</v>
      </c>
      <c r="H3027" s="123" t="str">
        <f t="shared" si="41"/>
        <v>Overthrust&amp;Wasatch Uplift , UT,Hours of Operation (hours/engine)</v>
      </c>
      <c r="I3027">
        <v>8439</v>
      </c>
    </row>
    <row r="3028" spans="1:9">
      <c r="A3028" t="s">
        <v>190</v>
      </c>
      <c r="B3028" t="s">
        <v>124</v>
      </c>
      <c r="C3028" t="s">
        <v>9093</v>
      </c>
      <c r="D3028">
        <v>0.75</v>
      </c>
      <c r="E3028" t="s">
        <v>557</v>
      </c>
      <c r="F3028" t="s">
        <v>1</v>
      </c>
      <c r="G3028" t="s">
        <v>9093</v>
      </c>
      <c r="H3028" s="123" t="str">
        <f t="shared" si="41"/>
        <v>Overthrust&amp;Wasatch Uplift , UT,Gas Wells - Lean Burn Load Factor</v>
      </c>
      <c r="I3028">
        <v>0.75</v>
      </c>
    </row>
    <row r="3029" spans="1:9">
      <c r="A3029" t="s">
        <v>190</v>
      </c>
      <c r="B3029" t="s">
        <v>124</v>
      </c>
      <c r="C3029" t="s">
        <v>9094</v>
      </c>
      <c r="D3029">
        <v>138</v>
      </c>
      <c r="E3029" t="s">
        <v>557</v>
      </c>
      <c r="F3029" t="s">
        <v>1</v>
      </c>
      <c r="G3029" t="s">
        <v>8347</v>
      </c>
      <c r="H3029" s="123" t="str">
        <f t="shared" si="41"/>
        <v>Overthrust&amp;Wasatch Uplift , UT,Lean Burn - Rated Horsepower (hp/engine)</v>
      </c>
      <c r="I3029">
        <v>138</v>
      </c>
    </row>
    <row r="3030" spans="1:9">
      <c r="A3030" t="s">
        <v>190</v>
      </c>
      <c r="B3030" t="s">
        <v>124</v>
      </c>
      <c r="C3030" t="s">
        <v>9095</v>
      </c>
      <c r="D3030">
        <v>133.4</v>
      </c>
      <c r="E3030" t="s">
        <v>557</v>
      </c>
      <c r="F3030" t="s">
        <v>0</v>
      </c>
      <c r="G3030" t="s">
        <v>8357</v>
      </c>
      <c r="H3030" s="123" t="str">
        <f t="shared" si="41"/>
        <v>Overthrust&amp;Wasatch Uplift , UT,Rich Burn - Rated Horsepower (hp/engine)</v>
      </c>
      <c r="I3030">
        <v>133.4</v>
      </c>
    </row>
    <row r="3031" spans="1:9">
      <c r="A3031" t="s">
        <v>190</v>
      </c>
      <c r="B3031" t="s">
        <v>124</v>
      </c>
      <c r="C3031" t="s">
        <v>9096</v>
      </c>
      <c r="D3031">
        <v>0.7599999999999999</v>
      </c>
      <c r="E3031" t="s">
        <v>557</v>
      </c>
      <c r="F3031" t="s">
        <v>0</v>
      </c>
      <c r="G3031" t="s">
        <v>9096</v>
      </c>
      <c r="H3031" s="123" t="str">
        <f t="shared" si="41"/>
        <v>Overthrust&amp;Wasatch Uplift , UT,Gas Wells - Rich-burn Load Factor</v>
      </c>
      <c r="I3031">
        <v>0.7599999999999999</v>
      </c>
    </row>
    <row r="3032" spans="1:9">
      <c r="A3032" t="s">
        <v>645</v>
      </c>
      <c r="B3032" t="s">
        <v>431</v>
      </c>
      <c r="C3032" t="s">
        <v>9083</v>
      </c>
      <c r="D3032">
        <v>0</v>
      </c>
      <c r="E3032" t="s">
        <v>558</v>
      </c>
      <c r="F3032" t="s">
        <v>656</v>
      </c>
      <c r="G3032" t="s">
        <v>9083</v>
      </c>
      <c r="H3032" s="123" t="str">
        <f t="shared" si="41"/>
        <v>Ozark Uplift , AR,Gas Wells - Fraction of 2-cycle Engines</v>
      </c>
      <c r="I3032">
        <v>0</v>
      </c>
    </row>
    <row r="3033" spans="1:9">
      <c r="A3033" t="s">
        <v>645</v>
      </c>
      <c r="B3033" t="s">
        <v>431</v>
      </c>
      <c r="C3033" t="s">
        <v>9084</v>
      </c>
      <c r="D3033">
        <v>1</v>
      </c>
      <c r="E3033" t="s">
        <v>558</v>
      </c>
      <c r="F3033" t="s">
        <v>656</v>
      </c>
      <c r="G3033" t="s">
        <v>9084</v>
      </c>
      <c r="H3033" s="123" t="str">
        <f t="shared" si="41"/>
        <v>Ozark Uplift , AR,Gas Wells - Fraction of 4-cycle Engines</v>
      </c>
      <c r="I3033">
        <v>1</v>
      </c>
    </row>
    <row r="3034" spans="1:9">
      <c r="A3034" t="s">
        <v>645</v>
      </c>
      <c r="B3034" t="s">
        <v>431</v>
      </c>
      <c r="C3034" t="s">
        <v>9085</v>
      </c>
      <c r="D3034">
        <v>0</v>
      </c>
      <c r="E3034" t="s">
        <v>558</v>
      </c>
      <c r="F3034" t="s">
        <v>656</v>
      </c>
      <c r="G3034" t="s">
        <v>9085</v>
      </c>
      <c r="H3034" s="123" t="str">
        <f t="shared" si="41"/>
        <v>Ozark Uplift , AR,Gas Wells - Fraction of Compressors Engines &lt;50 HP</v>
      </c>
      <c r="I3034">
        <v>0</v>
      </c>
    </row>
    <row r="3035" spans="1:9">
      <c r="A3035" t="s">
        <v>645</v>
      </c>
      <c r="B3035" t="s">
        <v>431</v>
      </c>
      <c r="C3035" t="s">
        <v>9086</v>
      </c>
      <c r="D3035">
        <v>0</v>
      </c>
      <c r="E3035" t="s">
        <v>558</v>
      </c>
      <c r="F3035" t="s">
        <v>656</v>
      </c>
      <c r="G3035" t="s">
        <v>9086</v>
      </c>
      <c r="H3035" s="123" t="str">
        <f t="shared" si="41"/>
        <v>Ozark Uplift , AR,Gas Wells - Fraction of Compressors Engines &gt;500 HP</v>
      </c>
      <c r="I3035">
        <v>0</v>
      </c>
    </row>
    <row r="3036" spans="1:9">
      <c r="A3036" t="s">
        <v>645</v>
      </c>
      <c r="B3036" t="s">
        <v>431</v>
      </c>
      <c r="C3036" t="s">
        <v>9087</v>
      </c>
      <c r="D3036">
        <v>1</v>
      </c>
      <c r="E3036" t="s">
        <v>558</v>
      </c>
      <c r="F3036" t="s">
        <v>656</v>
      </c>
      <c r="G3036" t="s">
        <v>9087</v>
      </c>
      <c r="H3036" s="123" t="str">
        <f t="shared" si="41"/>
        <v>Ozark Uplift , AR,Gas Wells - Fraction of Compressors Engines between 50-499 HP</v>
      </c>
      <c r="I3036">
        <v>1</v>
      </c>
    </row>
    <row r="3037" spans="1:9">
      <c r="A3037" t="s">
        <v>645</v>
      </c>
      <c r="B3037" t="s">
        <v>431</v>
      </c>
      <c r="C3037" t="s">
        <v>9088</v>
      </c>
      <c r="D3037">
        <v>0.17999999999999997</v>
      </c>
      <c r="E3037" t="s">
        <v>558</v>
      </c>
      <c r="F3037" t="s">
        <v>1</v>
      </c>
      <c r="G3037" t="s">
        <v>8349</v>
      </c>
      <c r="H3037" s="123" t="str">
        <f t="shared" si="41"/>
        <v>Ozark Uplift , AR,Lean Burn - Percent of Engines with Control</v>
      </c>
      <c r="I3037">
        <v>0.17999999999999997</v>
      </c>
    </row>
    <row r="3038" spans="1:9">
      <c r="A3038" t="s">
        <v>645</v>
      </c>
      <c r="B3038" t="s">
        <v>431</v>
      </c>
      <c r="C3038" t="s">
        <v>9089</v>
      </c>
      <c r="D3038">
        <v>0.31</v>
      </c>
      <c r="E3038" t="s">
        <v>558</v>
      </c>
      <c r="F3038" t="s">
        <v>0</v>
      </c>
      <c r="G3038" t="s">
        <v>8359</v>
      </c>
      <c r="H3038" s="123" t="str">
        <f t="shared" si="41"/>
        <v>Ozark Uplift , AR,Rich Burn - Percent of Engines with Control</v>
      </c>
      <c r="I3038">
        <v>0.31</v>
      </c>
    </row>
    <row r="3039" spans="1:9">
      <c r="A3039" t="s">
        <v>645</v>
      </c>
      <c r="B3039" t="s">
        <v>431</v>
      </c>
      <c r="C3039" t="s">
        <v>9090</v>
      </c>
      <c r="D3039">
        <v>0.29999999999999993</v>
      </c>
      <c r="E3039" t="s">
        <v>558</v>
      </c>
      <c r="F3039" t="s">
        <v>1</v>
      </c>
      <c r="G3039" t="s">
        <v>1</v>
      </c>
      <c r="H3039" s="123" t="str">
        <f t="shared" si="41"/>
        <v>Ozark Uplift , AR,Lean Burn</v>
      </c>
      <c r="I3039">
        <v>0.29999999999999993</v>
      </c>
    </row>
    <row r="3040" spans="1:9">
      <c r="A3040" t="s">
        <v>645</v>
      </c>
      <c r="B3040" t="s">
        <v>431</v>
      </c>
      <c r="C3040" t="s">
        <v>9091</v>
      </c>
      <c r="D3040">
        <v>0.70000000000000007</v>
      </c>
      <c r="E3040" t="s">
        <v>558</v>
      </c>
      <c r="F3040" t="s">
        <v>0</v>
      </c>
      <c r="G3040" t="s">
        <v>0</v>
      </c>
      <c r="H3040" s="123" t="str">
        <f t="shared" si="41"/>
        <v>Ozark Uplift , AR,Rich Burn</v>
      </c>
      <c r="I3040">
        <v>0.70000000000000007</v>
      </c>
    </row>
    <row r="3041" spans="1:9">
      <c r="A3041" t="s">
        <v>645</v>
      </c>
      <c r="B3041" t="s">
        <v>431</v>
      </c>
      <c r="C3041" t="s">
        <v>9092</v>
      </c>
      <c r="D3041">
        <v>8439</v>
      </c>
      <c r="E3041" t="s">
        <v>558</v>
      </c>
      <c r="F3041" t="s">
        <v>656</v>
      </c>
      <c r="G3041" t="s">
        <v>2498</v>
      </c>
      <c r="H3041" s="123" t="str">
        <f t="shared" si="41"/>
        <v>Ozark Uplift , AR,Hours of Operation (hours/engine)</v>
      </c>
      <c r="I3041">
        <v>8439</v>
      </c>
    </row>
    <row r="3042" spans="1:9">
      <c r="A3042" t="s">
        <v>645</v>
      </c>
      <c r="B3042" t="s">
        <v>431</v>
      </c>
      <c r="C3042" t="s">
        <v>9093</v>
      </c>
      <c r="D3042">
        <v>0.75</v>
      </c>
      <c r="E3042" t="s">
        <v>558</v>
      </c>
      <c r="F3042" t="s">
        <v>1</v>
      </c>
      <c r="G3042" t="s">
        <v>9093</v>
      </c>
      <c r="H3042" s="123" t="str">
        <f t="shared" si="41"/>
        <v>Ozark Uplift , AR,Gas Wells - Lean Burn Load Factor</v>
      </c>
      <c r="I3042">
        <v>0.75</v>
      </c>
    </row>
    <row r="3043" spans="1:9">
      <c r="A3043" t="s">
        <v>645</v>
      </c>
      <c r="B3043" t="s">
        <v>431</v>
      </c>
      <c r="C3043" t="s">
        <v>9094</v>
      </c>
      <c r="D3043">
        <v>138</v>
      </c>
      <c r="E3043" t="s">
        <v>558</v>
      </c>
      <c r="F3043" t="s">
        <v>1</v>
      </c>
      <c r="G3043" t="s">
        <v>8347</v>
      </c>
      <c r="H3043" s="123" t="str">
        <f t="shared" si="41"/>
        <v>Ozark Uplift , AR,Lean Burn - Rated Horsepower (hp/engine)</v>
      </c>
      <c r="I3043">
        <v>138</v>
      </c>
    </row>
    <row r="3044" spans="1:9">
      <c r="A3044" t="s">
        <v>645</v>
      </c>
      <c r="B3044" t="s">
        <v>431</v>
      </c>
      <c r="C3044" t="s">
        <v>9095</v>
      </c>
      <c r="D3044">
        <v>133.40000000000003</v>
      </c>
      <c r="E3044" t="s">
        <v>558</v>
      </c>
      <c r="F3044" t="s">
        <v>0</v>
      </c>
      <c r="G3044" t="s">
        <v>8357</v>
      </c>
      <c r="H3044" s="123" t="str">
        <f t="shared" si="41"/>
        <v>Ozark Uplift , AR,Rich Burn - Rated Horsepower (hp/engine)</v>
      </c>
      <c r="I3044">
        <v>133.40000000000003</v>
      </c>
    </row>
    <row r="3045" spans="1:9">
      <c r="A3045" t="s">
        <v>645</v>
      </c>
      <c r="B3045" t="s">
        <v>431</v>
      </c>
      <c r="C3045" t="s">
        <v>9096</v>
      </c>
      <c r="D3045">
        <v>0.7599999999999999</v>
      </c>
      <c r="E3045" t="s">
        <v>558</v>
      </c>
      <c r="F3045" t="s">
        <v>0</v>
      </c>
      <c r="G3045" t="s">
        <v>9096</v>
      </c>
      <c r="H3045" s="123" t="str">
        <f t="shared" si="41"/>
        <v>Ozark Uplift , AR,Gas Wells - Rich-burn Load Factor</v>
      </c>
      <c r="I3045">
        <v>0.7599999999999999</v>
      </c>
    </row>
    <row r="3046" spans="1:9">
      <c r="A3046" t="s">
        <v>645</v>
      </c>
      <c r="B3046" t="s">
        <v>467</v>
      </c>
      <c r="C3046" t="s">
        <v>9083</v>
      </c>
      <c r="D3046">
        <v>0</v>
      </c>
      <c r="E3046" t="s">
        <v>2926</v>
      </c>
      <c r="F3046" t="s">
        <v>656</v>
      </c>
      <c r="G3046" t="s">
        <v>9083</v>
      </c>
      <c r="H3046" s="123" t="str">
        <f t="shared" si="41"/>
        <v>Ozark Uplift , MO,Gas Wells - Fraction of 2-cycle Engines</v>
      </c>
      <c r="I3046">
        <v>0</v>
      </c>
    </row>
    <row r="3047" spans="1:9">
      <c r="A3047" t="s">
        <v>645</v>
      </c>
      <c r="B3047" t="s">
        <v>467</v>
      </c>
      <c r="C3047" t="s">
        <v>9084</v>
      </c>
      <c r="D3047">
        <v>1</v>
      </c>
      <c r="E3047" t="s">
        <v>2926</v>
      </c>
      <c r="F3047" t="s">
        <v>656</v>
      </c>
      <c r="G3047" t="s">
        <v>9084</v>
      </c>
      <c r="H3047" s="123" t="str">
        <f t="shared" si="41"/>
        <v>Ozark Uplift , MO,Gas Wells - Fraction of 4-cycle Engines</v>
      </c>
      <c r="I3047">
        <v>1</v>
      </c>
    </row>
    <row r="3048" spans="1:9">
      <c r="A3048" t="s">
        <v>645</v>
      </c>
      <c r="B3048" t="s">
        <v>467</v>
      </c>
      <c r="C3048" t="s">
        <v>9085</v>
      </c>
      <c r="D3048">
        <v>0</v>
      </c>
      <c r="E3048" t="s">
        <v>2926</v>
      </c>
      <c r="F3048" t="s">
        <v>656</v>
      </c>
      <c r="G3048" t="s">
        <v>9085</v>
      </c>
      <c r="H3048" s="123" t="str">
        <f t="shared" si="41"/>
        <v>Ozark Uplift , MO,Gas Wells - Fraction of Compressors Engines &lt;50 HP</v>
      </c>
      <c r="I3048">
        <v>0</v>
      </c>
    </row>
    <row r="3049" spans="1:9">
      <c r="A3049" t="s">
        <v>645</v>
      </c>
      <c r="B3049" t="s">
        <v>467</v>
      </c>
      <c r="C3049" t="s">
        <v>9086</v>
      </c>
      <c r="D3049">
        <v>0</v>
      </c>
      <c r="E3049" t="s">
        <v>2926</v>
      </c>
      <c r="F3049" t="s">
        <v>656</v>
      </c>
      <c r="G3049" t="s">
        <v>9086</v>
      </c>
      <c r="H3049" s="123" t="str">
        <f t="shared" si="41"/>
        <v>Ozark Uplift , MO,Gas Wells - Fraction of Compressors Engines &gt;500 HP</v>
      </c>
      <c r="I3049">
        <v>0</v>
      </c>
    </row>
    <row r="3050" spans="1:9">
      <c r="A3050" t="s">
        <v>645</v>
      </c>
      <c r="B3050" t="s">
        <v>467</v>
      </c>
      <c r="C3050" t="s">
        <v>9087</v>
      </c>
      <c r="D3050">
        <v>1</v>
      </c>
      <c r="E3050" t="s">
        <v>2926</v>
      </c>
      <c r="F3050" t="s">
        <v>656</v>
      </c>
      <c r="G3050" t="s">
        <v>9087</v>
      </c>
      <c r="H3050" s="123" t="str">
        <f t="shared" si="41"/>
        <v>Ozark Uplift , MO,Gas Wells - Fraction of Compressors Engines between 50-499 HP</v>
      </c>
      <c r="I3050">
        <v>1</v>
      </c>
    </row>
    <row r="3051" spans="1:9">
      <c r="A3051" t="s">
        <v>645</v>
      </c>
      <c r="B3051" t="s">
        <v>467</v>
      </c>
      <c r="C3051" t="s">
        <v>9088</v>
      </c>
      <c r="D3051">
        <v>0.17999999999999985</v>
      </c>
      <c r="E3051" t="s">
        <v>2926</v>
      </c>
      <c r="F3051" t="s">
        <v>1</v>
      </c>
      <c r="G3051" t="s">
        <v>8349</v>
      </c>
      <c r="H3051" s="123" t="str">
        <f t="shared" si="41"/>
        <v>Ozark Uplift , MO,Lean Burn - Percent of Engines with Control</v>
      </c>
      <c r="I3051">
        <v>0.17999999999999985</v>
      </c>
    </row>
    <row r="3052" spans="1:9">
      <c r="A3052" t="s">
        <v>645</v>
      </c>
      <c r="B3052" t="s">
        <v>467</v>
      </c>
      <c r="C3052" t="s">
        <v>9089</v>
      </c>
      <c r="D3052">
        <v>0.30999999999999994</v>
      </c>
      <c r="E3052" t="s">
        <v>2926</v>
      </c>
      <c r="F3052" t="s">
        <v>0</v>
      </c>
      <c r="G3052" t="s">
        <v>8359</v>
      </c>
      <c r="H3052" s="123" t="str">
        <f t="shared" si="41"/>
        <v>Ozark Uplift , MO,Rich Burn - Percent of Engines with Control</v>
      </c>
      <c r="I3052">
        <v>0.30999999999999994</v>
      </c>
    </row>
    <row r="3053" spans="1:9">
      <c r="A3053" t="s">
        <v>645</v>
      </c>
      <c r="B3053" t="s">
        <v>467</v>
      </c>
      <c r="C3053" t="s">
        <v>9090</v>
      </c>
      <c r="D3053">
        <v>0.30000000000000038</v>
      </c>
      <c r="E3053" t="s">
        <v>2926</v>
      </c>
      <c r="F3053" t="s">
        <v>1</v>
      </c>
      <c r="G3053" t="s">
        <v>1</v>
      </c>
      <c r="H3053" s="123" t="str">
        <f t="shared" si="41"/>
        <v>Ozark Uplift , MO,Lean Burn</v>
      </c>
      <c r="I3053">
        <v>0.30000000000000038</v>
      </c>
    </row>
    <row r="3054" spans="1:9">
      <c r="A3054" t="s">
        <v>645</v>
      </c>
      <c r="B3054" t="s">
        <v>467</v>
      </c>
      <c r="C3054" t="s">
        <v>9091</v>
      </c>
      <c r="D3054">
        <v>0.7000000000000004</v>
      </c>
      <c r="E3054" t="s">
        <v>2926</v>
      </c>
      <c r="F3054" t="s">
        <v>0</v>
      </c>
      <c r="G3054" t="s">
        <v>0</v>
      </c>
      <c r="H3054" s="123" t="str">
        <f t="shared" si="41"/>
        <v>Ozark Uplift , MO,Rich Burn</v>
      </c>
      <c r="I3054">
        <v>0.7000000000000004</v>
      </c>
    </row>
    <row r="3055" spans="1:9">
      <c r="A3055" t="s">
        <v>645</v>
      </c>
      <c r="B3055" t="s">
        <v>467</v>
      </c>
      <c r="C3055" t="s">
        <v>9092</v>
      </c>
      <c r="D3055">
        <v>8439</v>
      </c>
      <c r="E3055" t="s">
        <v>2926</v>
      </c>
      <c r="F3055" t="s">
        <v>656</v>
      </c>
      <c r="G3055" t="s">
        <v>2498</v>
      </c>
      <c r="H3055" s="123" t="str">
        <f t="shared" si="41"/>
        <v>Ozark Uplift , MO,Hours of Operation (hours/engine)</v>
      </c>
      <c r="I3055">
        <v>8439</v>
      </c>
    </row>
    <row r="3056" spans="1:9">
      <c r="A3056" t="s">
        <v>645</v>
      </c>
      <c r="B3056" t="s">
        <v>467</v>
      </c>
      <c r="C3056" t="s">
        <v>9093</v>
      </c>
      <c r="D3056">
        <v>0.75</v>
      </c>
      <c r="E3056" t="s">
        <v>2926</v>
      </c>
      <c r="F3056" t="s">
        <v>1</v>
      </c>
      <c r="G3056" t="s">
        <v>9093</v>
      </c>
      <c r="H3056" s="123" t="str">
        <f t="shared" ref="H3056:H3092" si="42">E3056&amp;","&amp;G3056</f>
        <v>Ozark Uplift , MO,Gas Wells - Lean Burn Load Factor</v>
      </c>
      <c r="I3056">
        <v>0.75</v>
      </c>
    </row>
    <row r="3057" spans="1:9">
      <c r="A3057" t="s">
        <v>645</v>
      </c>
      <c r="B3057" t="s">
        <v>467</v>
      </c>
      <c r="C3057" t="s">
        <v>9094</v>
      </c>
      <c r="D3057">
        <v>138</v>
      </c>
      <c r="E3057" t="s">
        <v>2926</v>
      </c>
      <c r="F3057" t="s">
        <v>1</v>
      </c>
      <c r="G3057" t="s">
        <v>8347</v>
      </c>
      <c r="H3057" s="123" t="str">
        <f t="shared" si="42"/>
        <v>Ozark Uplift , MO,Lean Burn - Rated Horsepower (hp/engine)</v>
      </c>
      <c r="I3057">
        <v>138</v>
      </c>
    </row>
    <row r="3058" spans="1:9">
      <c r="A3058" t="s">
        <v>645</v>
      </c>
      <c r="B3058" t="s">
        <v>467</v>
      </c>
      <c r="C3058" t="s">
        <v>9095</v>
      </c>
      <c r="D3058">
        <v>133.39999999999984</v>
      </c>
      <c r="E3058" t="s">
        <v>2926</v>
      </c>
      <c r="F3058" t="s">
        <v>0</v>
      </c>
      <c r="G3058" t="s">
        <v>8357</v>
      </c>
      <c r="H3058" s="123" t="str">
        <f t="shared" si="42"/>
        <v>Ozark Uplift , MO,Rich Burn - Rated Horsepower (hp/engine)</v>
      </c>
      <c r="I3058">
        <v>133.39999999999984</v>
      </c>
    </row>
    <row r="3059" spans="1:9">
      <c r="A3059" t="s">
        <v>645</v>
      </c>
      <c r="B3059" t="s">
        <v>467</v>
      </c>
      <c r="C3059" t="s">
        <v>9096</v>
      </c>
      <c r="D3059">
        <v>0.7599999999999999</v>
      </c>
      <c r="E3059" t="s">
        <v>2926</v>
      </c>
      <c r="F3059" t="s">
        <v>0</v>
      </c>
      <c r="G3059" t="s">
        <v>9096</v>
      </c>
      <c r="H3059" s="123" t="str">
        <f t="shared" si="42"/>
        <v>Ozark Uplift , MO,Gas Wells - Rich-burn Load Factor</v>
      </c>
      <c r="I3059">
        <v>0.7599999999999999</v>
      </c>
    </row>
    <row r="3060" spans="1:9">
      <c r="A3060" t="s">
        <v>183</v>
      </c>
      <c r="B3060" t="s">
        <v>120</v>
      </c>
      <c r="C3060" t="s">
        <v>9083</v>
      </c>
      <c r="D3060">
        <v>0</v>
      </c>
      <c r="E3060" t="s">
        <v>559</v>
      </c>
      <c r="F3060" t="s">
        <v>656</v>
      </c>
      <c r="G3060" t="s">
        <v>9083</v>
      </c>
      <c r="H3060" s="123" t="str">
        <f t="shared" si="42"/>
        <v>Palo Duro Basin , NM,Gas Wells - Fraction of 2-cycle Engines</v>
      </c>
      <c r="I3060">
        <v>0</v>
      </c>
    </row>
    <row r="3061" spans="1:9">
      <c r="A3061" t="s">
        <v>183</v>
      </c>
      <c r="B3061" t="s">
        <v>120</v>
      </c>
      <c r="C3061" t="s">
        <v>9084</v>
      </c>
      <c r="D3061">
        <v>1</v>
      </c>
      <c r="E3061" t="s">
        <v>559</v>
      </c>
      <c r="F3061" t="s">
        <v>656</v>
      </c>
      <c r="G3061" t="s">
        <v>9084</v>
      </c>
      <c r="H3061" s="123" t="str">
        <f t="shared" si="42"/>
        <v>Palo Duro Basin , NM,Gas Wells - Fraction of 4-cycle Engines</v>
      </c>
      <c r="I3061">
        <v>1</v>
      </c>
    </row>
    <row r="3062" spans="1:9">
      <c r="A3062" t="s">
        <v>183</v>
      </c>
      <c r="B3062" t="s">
        <v>120</v>
      </c>
      <c r="C3062" t="s">
        <v>9085</v>
      </c>
      <c r="D3062">
        <v>0</v>
      </c>
      <c r="E3062" t="s">
        <v>559</v>
      </c>
      <c r="F3062" t="s">
        <v>656</v>
      </c>
      <c r="G3062" t="s">
        <v>9085</v>
      </c>
      <c r="H3062" s="123" t="str">
        <f t="shared" si="42"/>
        <v>Palo Duro Basin , NM,Gas Wells - Fraction of Compressors Engines &lt;50 HP</v>
      </c>
      <c r="I3062">
        <v>0</v>
      </c>
    </row>
    <row r="3063" spans="1:9">
      <c r="A3063" t="s">
        <v>183</v>
      </c>
      <c r="B3063" t="s">
        <v>120</v>
      </c>
      <c r="C3063" t="s">
        <v>9086</v>
      </c>
      <c r="D3063">
        <v>0</v>
      </c>
      <c r="E3063" t="s">
        <v>559</v>
      </c>
      <c r="F3063" t="s">
        <v>656</v>
      </c>
      <c r="G3063" t="s">
        <v>9086</v>
      </c>
      <c r="H3063" s="123" t="str">
        <f t="shared" si="42"/>
        <v>Palo Duro Basin , NM,Gas Wells - Fraction of Compressors Engines &gt;500 HP</v>
      </c>
      <c r="I3063">
        <v>0</v>
      </c>
    </row>
    <row r="3064" spans="1:9">
      <c r="A3064" t="s">
        <v>183</v>
      </c>
      <c r="B3064" t="s">
        <v>120</v>
      </c>
      <c r="C3064" t="s">
        <v>9087</v>
      </c>
      <c r="D3064">
        <v>1</v>
      </c>
      <c r="E3064" t="s">
        <v>559</v>
      </c>
      <c r="F3064" t="s">
        <v>656</v>
      </c>
      <c r="G3064" t="s">
        <v>9087</v>
      </c>
      <c r="H3064" s="123" t="str">
        <f t="shared" si="42"/>
        <v>Palo Duro Basin , NM,Gas Wells - Fraction of Compressors Engines between 50-499 HP</v>
      </c>
      <c r="I3064">
        <v>1</v>
      </c>
    </row>
    <row r="3065" spans="1:9">
      <c r="A3065" t="s">
        <v>183</v>
      </c>
      <c r="B3065" t="s">
        <v>120</v>
      </c>
      <c r="C3065" t="s">
        <v>9088</v>
      </c>
      <c r="D3065">
        <v>0.18</v>
      </c>
      <c r="E3065" t="s">
        <v>559</v>
      </c>
      <c r="F3065" t="s">
        <v>1</v>
      </c>
      <c r="G3065" t="s">
        <v>8349</v>
      </c>
      <c r="H3065" s="123" t="str">
        <f t="shared" si="42"/>
        <v>Palo Duro Basin , NM,Lean Burn - Percent of Engines with Control</v>
      </c>
      <c r="I3065">
        <v>0.18</v>
      </c>
    </row>
    <row r="3066" spans="1:9">
      <c r="A3066" t="s">
        <v>183</v>
      </c>
      <c r="B3066" t="s">
        <v>120</v>
      </c>
      <c r="C3066" t="s">
        <v>9089</v>
      </c>
      <c r="D3066">
        <v>0.31</v>
      </c>
      <c r="E3066" t="s">
        <v>559</v>
      </c>
      <c r="F3066" t="s">
        <v>0</v>
      </c>
      <c r="G3066" t="s">
        <v>8359</v>
      </c>
      <c r="H3066" s="123" t="str">
        <f t="shared" si="42"/>
        <v>Palo Duro Basin , NM,Rich Burn - Percent of Engines with Control</v>
      </c>
      <c r="I3066">
        <v>0.31</v>
      </c>
    </row>
    <row r="3067" spans="1:9">
      <c r="A3067" t="s">
        <v>183</v>
      </c>
      <c r="B3067" t="s">
        <v>120</v>
      </c>
      <c r="C3067" t="s">
        <v>9090</v>
      </c>
      <c r="D3067">
        <v>0.3</v>
      </c>
      <c r="E3067" t="s">
        <v>559</v>
      </c>
      <c r="F3067" t="s">
        <v>1</v>
      </c>
      <c r="G3067" t="s">
        <v>1</v>
      </c>
      <c r="H3067" s="123" t="str">
        <f t="shared" si="42"/>
        <v>Palo Duro Basin , NM,Lean Burn</v>
      </c>
      <c r="I3067">
        <v>0.3</v>
      </c>
    </row>
    <row r="3068" spans="1:9">
      <c r="A3068" t="s">
        <v>183</v>
      </c>
      <c r="B3068" t="s">
        <v>120</v>
      </c>
      <c r="C3068" t="s">
        <v>9091</v>
      </c>
      <c r="D3068">
        <v>0.7</v>
      </c>
      <c r="E3068" t="s">
        <v>559</v>
      </c>
      <c r="F3068" t="s">
        <v>0</v>
      </c>
      <c r="G3068" t="s">
        <v>0</v>
      </c>
      <c r="H3068" s="123" t="str">
        <f t="shared" si="42"/>
        <v>Palo Duro Basin , NM,Rich Burn</v>
      </c>
      <c r="I3068">
        <v>0.7</v>
      </c>
    </row>
    <row r="3069" spans="1:9">
      <c r="A3069" t="s">
        <v>183</v>
      </c>
      <c r="B3069" t="s">
        <v>120</v>
      </c>
      <c r="C3069" t="s">
        <v>9092</v>
      </c>
      <c r="D3069">
        <v>8439</v>
      </c>
      <c r="E3069" t="s">
        <v>559</v>
      </c>
      <c r="F3069" t="s">
        <v>656</v>
      </c>
      <c r="G3069" t="s">
        <v>2498</v>
      </c>
      <c r="H3069" s="123" t="str">
        <f t="shared" si="42"/>
        <v>Palo Duro Basin , NM,Hours of Operation (hours/engine)</v>
      </c>
      <c r="I3069">
        <v>8439</v>
      </c>
    </row>
    <row r="3070" spans="1:9">
      <c r="A3070" t="s">
        <v>183</v>
      </c>
      <c r="B3070" t="s">
        <v>120</v>
      </c>
      <c r="C3070" t="s">
        <v>9093</v>
      </c>
      <c r="D3070">
        <v>0.75</v>
      </c>
      <c r="E3070" t="s">
        <v>559</v>
      </c>
      <c r="F3070" t="s">
        <v>1</v>
      </c>
      <c r="G3070" t="s">
        <v>9093</v>
      </c>
      <c r="H3070" s="123" t="str">
        <f t="shared" si="42"/>
        <v>Palo Duro Basin , NM,Gas Wells - Lean Burn Load Factor</v>
      </c>
      <c r="I3070">
        <v>0.75</v>
      </c>
    </row>
    <row r="3071" spans="1:9">
      <c r="A3071" t="s">
        <v>183</v>
      </c>
      <c r="B3071" t="s">
        <v>120</v>
      </c>
      <c r="C3071" t="s">
        <v>9094</v>
      </c>
      <c r="D3071">
        <v>138</v>
      </c>
      <c r="E3071" t="s">
        <v>559</v>
      </c>
      <c r="F3071" t="s">
        <v>1</v>
      </c>
      <c r="G3071" t="s">
        <v>8347</v>
      </c>
      <c r="H3071" s="123" t="str">
        <f t="shared" si="42"/>
        <v>Palo Duro Basin , NM,Lean Burn - Rated Horsepower (hp/engine)</v>
      </c>
      <c r="I3071">
        <v>138</v>
      </c>
    </row>
    <row r="3072" spans="1:9">
      <c r="A3072" t="s">
        <v>183</v>
      </c>
      <c r="B3072" t="s">
        <v>120</v>
      </c>
      <c r="C3072" t="s">
        <v>9095</v>
      </c>
      <c r="D3072">
        <v>133.4</v>
      </c>
      <c r="E3072" t="s">
        <v>559</v>
      </c>
      <c r="F3072" t="s">
        <v>0</v>
      </c>
      <c r="G3072" t="s">
        <v>8357</v>
      </c>
      <c r="H3072" s="123" t="str">
        <f t="shared" si="42"/>
        <v>Palo Duro Basin , NM,Rich Burn - Rated Horsepower (hp/engine)</v>
      </c>
      <c r="I3072">
        <v>133.4</v>
      </c>
    </row>
    <row r="3073" spans="1:9">
      <c r="A3073" t="s">
        <v>183</v>
      </c>
      <c r="B3073" t="s">
        <v>120</v>
      </c>
      <c r="C3073" t="s">
        <v>9096</v>
      </c>
      <c r="D3073">
        <v>0.76</v>
      </c>
      <c r="E3073" t="s">
        <v>559</v>
      </c>
      <c r="F3073" t="s">
        <v>0</v>
      </c>
      <c r="G3073" t="s">
        <v>9096</v>
      </c>
      <c r="H3073" s="123" t="str">
        <f t="shared" si="42"/>
        <v>Palo Duro Basin , NM,Gas Wells - Rich-burn Load Factor</v>
      </c>
      <c r="I3073">
        <v>0.76</v>
      </c>
    </row>
    <row r="3074" spans="1:9">
      <c r="A3074" t="s">
        <v>183</v>
      </c>
      <c r="B3074" t="s">
        <v>477</v>
      </c>
      <c r="C3074" t="s">
        <v>9083</v>
      </c>
      <c r="D3074">
        <v>0</v>
      </c>
      <c r="E3074" t="s">
        <v>4167</v>
      </c>
      <c r="F3074" t="s">
        <v>656</v>
      </c>
      <c r="G3074" t="s">
        <v>9083</v>
      </c>
      <c r="H3074" s="123" t="str">
        <f t="shared" si="42"/>
        <v>Palo Duro Basin , OK,Gas Wells - Fraction of 2-cycle Engines</v>
      </c>
      <c r="I3074">
        <v>0</v>
      </c>
    </row>
    <row r="3075" spans="1:9">
      <c r="A3075" t="s">
        <v>183</v>
      </c>
      <c r="B3075" t="s">
        <v>477</v>
      </c>
      <c r="C3075" t="s">
        <v>9084</v>
      </c>
      <c r="D3075">
        <v>1</v>
      </c>
      <c r="E3075" t="s">
        <v>4167</v>
      </c>
      <c r="F3075" t="s">
        <v>656</v>
      </c>
      <c r="G3075" t="s">
        <v>9084</v>
      </c>
      <c r="H3075" s="123" t="str">
        <f t="shared" si="42"/>
        <v>Palo Duro Basin , OK,Gas Wells - Fraction of 4-cycle Engines</v>
      </c>
      <c r="I3075">
        <v>1</v>
      </c>
    </row>
    <row r="3076" spans="1:9">
      <c r="A3076" t="s">
        <v>183</v>
      </c>
      <c r="B3076" t="s">
        <v>477</v>
      </c>
      <c r="C3076" t="s">
        <v>9085</v>
      </c>
      <c r="D3076">
        <v>0</v>
      </c>
      <c r="E3076" t="s">
        <v>4167</v>
      </c>
      <c r="F3076" t="s">
        <v>656</v>
      </c>
      <c r="G3076" t="s">
        <v>9085</v>
      </c>
      <c r="H3076" s="123" t="str">
        <f t="shared" si="42"/>
        <v>Palo Duro Basin , OK,Gas Wells - Fraction of Compressors Engines &lt;50 HP</v>
      </c>
      <c r="I3076">
        <v>0</v>
      </c>
    </row>
    <row r="3077" spans="1:9">
      <c r="A3077" t="s">
        <v>183</v>
      </c>
      <c r="B3077" t="s">
        <v>477</v>
      </c>
      <c r="C3077" t="s">
        <v>9086</v>
      </c>
      <c r="D3077">
        <v>0</v>
      </c>
      <c r="E3077" t="s">
        <v>4167</v>
      </c>
      <c r="F3077" t="s">
        <v>656</v>
      </c>
      <c r="G3077" t="s">
        <v>9086</v>
      </c>
      <c r="H3077" s="123" t="str">
        <f t="shared" si="42"/>
        <v>Palo Duro Basin , OK,Gas Wells - Fraction of Compressors Engines &gt;500 HP</v>
      </c>
      <c r="I3077">
        <v>0</v>
      </c>
    </row>
    <row r="3078" spans="1:9">
      <c r="A3078" t="s">
        <v>183</v>
      </c>
      <c r="B3078" t="s">
        <v>477</v>
      </c>
      <c r="C3078" t="s">
        <v>9087</v>
      </c>
      <c r="D3078">
        <v>1</v>
      </c>
      <c r="E3078" t="s">
        <v>4167</v>
      </c>
      <c r="F3078" t="s">
        <v>656</v>
      </c>
      <c r="G3078" t="s">
        <v>9087</v>
      </c>
      <c r="H3078" s="123" t="str">
        <f t="shared" si="42"/>
        <v>Palo Duro Basin , OK,Gas Wells - Fraction of Compressors Engines between 50-499 HP</v>
      </c>
      <c r="I3078">
        <v>1</v>
      </c>
    </row>
    <row r="3079" spans="1:9">
      <c r="A3079" t="s">
        <v>183</v>
      </c>
      <c r="B3079" t="s">
        <v>477</v>
      </c>
      <c r="C3079" t="s">
        <v>9088</v>
      </c>
      <c r="D3079">
        <v>0.18</v>
      </c>
      <c r="E3079" t="s">
        <v>4167</v>
      </c>
      <c r="F3079" t="s">
        <v>1</v>
      </c>
      <c r="G3079" t="s">
        <v>8349</v>
      </c>
      <c r="H3079" s="123" t="str">
        <f t="shared" si="42"/>
        <v>Palo Duro Basin , OK,Lean Burn - Percent of Engines with Control</v>
      </c>
      <c r="I3079">
        <v>0.18</v>
      </c>
    </row>
    <row r="3080" spans="1:9">
      <c r="A3080" t="s">
        <v>183</v>
      </c>
      <c r="B3080" t="s">
        <v>477</v>
      </c>
      <c r="C3080" t="s">
        <v>9089</v>
      </c>
      <c r="D3080">
        <v>0.31</v>
      </c>
      <c r="E3080" t="s">
        <v>4167</v>
      </c>
      <c r="F3080" t="s">
        <v>0</v>
      </c>
      <c r="G3080" t="s">
        <v>8359</v>
      </c>
      <c r="H3080" s="123" t="str">
        <f t="shared" si="42"/>
        <v>Palo Duro Basin , OK,Rich Burn - Percent of Engines with Control</v>
      </c>
      <c r="I3080">
        <v>0.31</v>
      </c>
    </row>
    <row r="3081" spans="1:9">
      <c r="A3081" t="s">
        <v>183</v>
      </c>
      <c r="B3081" t="s">
        <v>477</v>
      </c>
      <c r="C3081" t="s">
        <v>9090</v>
      </c>
      <c r="D3081">
        <v>0.3</v>
      </c>
      <c r="E3081" t="s">
        <v>4167</v>
      </c>
      <c r="F3081" t="s">
        <v>1</v>
      </c>
      <c r="G3081" t="s">
        <v>1</v>
      </c>
      <c r="H3081" s="123" t="str">
        <f t="shared" si="42"/>
        <v>Palo Duro Basin , OK,Lean Burn</v>
      </c>
      <c r="I3081">
        <v>0.3</v>
      </c>
    </row>
    <row r="3082" spans="1:9">
      <c r="A3082" t="s">
        <v>183</v>
      </c>
      <c r="B3082" t="s">
        <v>477</v>
      </c>
      <c r="C3082" t="s">
        <v>9091</v>
      </c>
      <c r="D3082">
        <v>0.7</v>
      </c>
      <c r="E3082" t="s">
        <v>4167</v>
      </c>
      <c r="F3082" t="s">
        <v>0</v>
      </c>
      <c r="G3082" t="s">
        <v>0</v>
      </c>
      <c r="H3082" s="123" t="str">
        <f t="shared" si="42"/>
        <v>Palo Duro Basin , OK,Rich Burn</v>
      </c>
      <c r="I3082">
        <v>0.7</v>
      </c>
    </row>
    <row r="3083" spans="1:9">
      <c r="A3083" t="s">
        <v>183</v>
      </c>
      <c r="B3083" t="s">
        <v>477</v>
      </c>
      <c r="C3083" t="s">
        <v>9092</v>
      </c>
      <c r="D3083">
        <v>8439</v>
      </c>
      <c r="E3083" t="s">
        <v>4167</v>
      </c>
      <c r="F3083" t="s">
        <v>656</v>
      </c>
      <c r="G3083" t="s">
        <v>2498</v>
      </c>
      <c r="H3083" s="123" t="str">
        <f t="shared" si="42"/>
        <v>Palo Duro Basin , OK,Hours of Operation (hours/engine)</v>
      </c>
      <c r="I3083">
        <v>8439</v>
      </c>
    </row>
    <row r="3084" spans="1:9">
      <c r="A3084" t="s">
        <v>183</v>
      </c>
      <c r="B3084" t="s">
        <v>477</v>
      </c>
      <c r="C3084" t="s">
        <v>9093</v>
      </c>
      <c r="D3084">
        <v>0.75</v>
      </c>
      <c r="E3084" t="s">
        <v>4167</v>
      </c>
      <c r="F3084" t="s">
        <v>1</v>
      </c>
      <c r="G3084" t="s">
        <v>9093</v>
      </c>
      <c r="H3084" s="123" t="str">
        <f t="shared" si="42"/>
        <v>Palo Duro Basin , OK,Gas Wells - Lean Burn Load Factor</v>
      </c>
      <c r="I3084">
        <v>0.75</v>
      </c>
    </row>
    <row r="3085" spans="1:9">
      <c r="A3085" t="s">
        <v>183</v>
      </c>
      <c r="B3085" t="s">
        <v>477</v>
      </c>
      <c r="C3085" t="s">
        <v>9094</v>
      </c>
      <c r="D3085">
        <v>138</v>
      </c>
      <c r="E3085" t="s">
        <v>4167</v>
      </c>
      <c r="F3085" t="s">
        <v>1</v>
      </c>
      <c r="G3085" t="s">
        <v>8347</v>
      </c>
      <c r="H3085" s="123" t="str">
        <f t="shared" si="42"/>
        <v>Palo Duro Basin , OK,Lean Burn - Rated Horsepower (hp/engine)</v>
      </c>
      <c r="I3085">
        <v>138</v>
      </c>
    </row>
    <row r="3086" spans="1:9">
      <c r="A3086" t="s">
        <v>183</v>
      </c>
      <c r="B3086" t="s">
        <v>477</v>
      </c>
      <c r="C3086" t="s">
        <v>9095</v>
      </c>
      <c r="D3086">
        <v>133.4</v>
      </c>
      <c r="E3086" t="s">
        <v>4167</v>
      </c>
      <c r="F3086" t="s">
        <v>0</v>
      </c>
      <c r="G3086" t="s">
        <v>8357</v>
      </c>
      <c r="H3086" s="123" t="str">
        <f t="shared" si="42"/>
        <v>Palo Duro Basin , OK,Rich Burn - Rated Horsepower (hp/engine)</v>
      </c>
      <c r="I3086">
        <v>133.4</v>
      </c>
    </row>
    <row r="3087" spans="1:9">
      <c r="A3087" t="s">
        <v>183</v>
      </c>
      <c r="B3087" t="s">
        <v>477</v>
      </c>
      <c r="C3087" t="s">
        <v>9096</v>
      </c>
      <c r="D3087">
        <v>0.76</v>
      </c>
      <c r="E3087" t="s">
        <v>4167</v>
      </c>
      <c r="F3087" t="s">
        <v>0</v>
      </c>
      <c r="G3087" t="s">
        <v>9096</v>
      </c>
      <c r="H3087" s="123" t="str">
        <f t="shared" si="42"/>
        <v>Palo Duro Basin , OK,Gas Wells - Rich-burn Load Factor</v>
      </c>
      <c r="I3087">
        <v>0.76</v>
      </c>
    </row>
    <row r="3088" spans="1:9">
      <c r="A3088" t="s">
        <v>183</v>
      </c>
      <c r="B3088" t="s">
        <v>485</v>
      </c>
      <c r="C3088" t="s">
        <v>9083</v>
      </c>
      <c r="D3088">
        <v>0</v>
      </c>
      <c r="E3088" t="s">
        <v>4187</v>
      </c>
      <c r="F3088" t="s">
        <v>656</v>
      </c>
      <c r="G3088" t="s">
        <v>9083</v>
      </c>
      <c r="H3088" s="123" t="str">
        <f t="shared" si="42"/>
        <v>Palo Duro Basin , TX,Gas Wells - Fraction of 2-cycle Engines</v>
      </c>
      <c r="I3088">
        <v>0</v>
      </c>
    </row>
    <row r="3089" spans="1:9">
      <c r="A3089" t="s">
        <v>183</v>
      </c>
      <c r="B3089" t="s">
        <v>485</v>
      </c>
      <c r="C3089" t="s">
        <v>9084</v>
      </c>
      <c r="D3089">
        <v>1</v>
      </c>
      <c r="E3089" t="s">
        <v>4187</v>
      </c>
      <c r="F3089" t="s">
        <v>656</v>
      </c>
      <c r="G3089" t="s">
        <v>9084</v>
      </c>
      <c r="H3089" s="123" t="str">
        <f t="shared" si="42"/>
        <v>Palo Duro Basin , TX,Gas Wells - Fraction of 4-cycle Engines</v>
      </c>
      <c r="I3089">
        <v>1</v>
      </c>
    </row>
    <row r="3090" spans="1:9">
      <c r="A3090" t="s">
        <v>183</v>
      </c>
      <c r="B3090" t="s">
        <v>485</v>
      </c>
      <c r="C3090" t="s">
        <v>9085</v>
      </c>
      <c r="D3090">
        <v>0</v>
      </c>
      <c r="E3090" t="s">
        <v>4187</v>
      </c>
      <c r="F3090" t="s">
        <v>656</v>
      </c>
      <c r="G3090" t="s">
        <v>9085</v>
      </c>
      <c r="H3090" s="123" t="str">
        <f t="shared" si="42"/>
        <v>Palo Duro Basin , TX,Gas Wells - Fraction of Compressors Engines &lt;50 HP</v>
      </c>
      <c r="I3090">
        <v>0</v>
      </c>
    </row>
    <row r="3091" spans="1:9">
      <c r="A3091" t="s">
        <v>183</v>
      </c>
      <c r="B3091" t="s">
        <v>485</v>
      </c>
      <c r="C3091" t="s">
        <v>9086</v>
      </c>
      <c r="D3091">
        <v>0</v>
      </c>
      <c r="E3091" t="s">
        <v>4187</v>
      </c>
      <c r="F3091" t="s">
        <v>656</v>
      </c>
      <c r="G3091" t="s">
        <v>9086</v>
      </c>
      <c r="H3091" s="123" t="str">
        <f t="shared" si="42"/>
        <v>Palo Duro Basin , TX,Gas Wells - Fraction of Compressors Engines &gt;500 HP</v>
      </c>
      <c r="I3091">
        <v>0</v>
      </c>
    </row>
    <row r="3092" spans="1:9">
      <c r="A3092" t="s">
        <v>183</v>
      </c>
      <c r="B3092" t="s">
        <v>485</v>
      </c>
      <c r="C3092" t="s">
        <v>9087</v>
      </c>
      <c r="D3092">
        <v>1</v>
      </c>
      <c r="E3092" t="s">
        <v>4187</v>
      </c>
      <c r="F3092" t="s">
        <v>656</v>
      </c>
      <c r="G3092" t="s">
        <v>9087</v>
      </c>
      <c r="H3092" s="123" t="str">
        <f t="shared" si="42"/>
        <v>Palo Duro Basin , TX,Gas Wells - Fraction of Compressors Engines between 50-499 HP</v>
      </c>
      <c r="I3092">
        <v>1</v>
      </c>
    </row>
    <row r="3093" spans="1:9">
      <c r="A3093" t="s">
        <v>183</v>
      </c>
      <c r="B3093" t="s">
        <v>485</v>
      </c>
      <c r="C3093" t="s">
        <v>9088</v>
      </c>
      <c r="D3093">
        <v>0.18000000000000005</v>
      </c>
      <c r="E3093" t="s">
        <v>4187</v>
      </c>
      <c r="F3093" t="s">
        <v>1</v>
      </c>
      <c r="G3093" t="s">
        <v>8349</v>
      </c>
      <c r="H3093" s="123" t="str">
        <f t="shared" ref="H3093:H3156" si="43">E3093&amp;","&amp;G3093</f>
        <v>Palo Duro Basin , TX,Lean Burn - Percent of Engines with Control</v>
      </c>
      <c r="I3093">
        <v>0.18000000000000005</v>
      </c>
    </row>
    <row r="3094" spans="1:9">
      <c r="A3094" t="s">
        <v>183</v>
      </c>
      <c r="B3094" t="s">
        <v>485</v>
      </c>
      <c r="C3094" t="s">
        <v>9089</v>
      </c>
      <c r="D3094">
        <v>0.30999999999999989</v>
      </c>
      <c r="E3094" t="s">
        <v>4187</v>
      </c>
      <c r="F3094" t="s">
        <v>0</v>
      </c>
      <c r="G3094" t="s">
        <v>8359</v>
      </c>
      <c r="H3094" s="123" t="str">
        <f t="shared" si="43"/>
        <v>Palo Duro Basin , TX,Rich Burn - Percent of Engines with Control</v>
      </c>
      <c r="I3094">
        <v>0.30999999999999989</v>
      </c>
    </row>
    <row r="3095" spans="1:9">
      <c r="A3095" t="s">
        <v>183</v>
      </c>
      <c r="B3095" t="s">
        <v>485</v>
      </c>
      <c r="C3095" t="s">
        <v>9090</v>
      </c>
      <c r="D3095">
        <v>0.29999999999999993</v>
      </c>
      <c r="E3095" t="s">
        <v>4187</v>
      </c>
      <c r="F3095" t="s">
        <v>1</v>
      </c>
      <c r="G3095" t="s">
        <v>1</v>
      </c>
      <c r="H3095" s="123" t="str">
        <f t="shared" si="43"/>
        <v>Palo Duro Basin , TX,Lean Burn</v>
      </c>
      <c r="I3095">
        <v>0.29999999999999993</v>
      </c>
    </row>
    <row r="3096" spans="1:9">
      <c r="A3096" t="s">
        <v>183</v>
      </c>
      <c r="B3096" t="s">
        <v>485</v>
      </c>
      <c r="C3096" t="s">
        <v>9091</v>
      </c>
      <c r="D3096">
        <v>0.69999999999999973</v>
      </c>
      <c r="E3096" t="s">
        <v>4187</v>
      </c>
      <c r="F3096" t="s">
        <v>0</v>
      </c>
      <c r="G3096" t="s">
        <v>0</v>
      </c>
      <c r="H3096" s="123" t="str">
        <f t="shared" si="43"/>
        <v>Palo Duro Basin , TX,Rich Burn</v>
      </c>
      <c r="I3096">
        <v>0.69999999999999973</v>
      </c>
    </row>
    <row r="3097" spans="1:9">
      <c r="A3097" t="s">
        <v>183</v>
      </c>
      <c r="B3097" t="s">
        <v>485</v>
      </c>
      <c r="C3097" t="s">
        <v>9092</v>
      </c>
      <c r="D3097">
        <v>8439</v>
      </c>
      <c r="E3097" t="s">
        <v>4187</v>
      </c>
      <c r="F3097" t="s">
        <v>656</v>
      </c>
      <c r="G3097" t="s">
        <v>2498</v>
      </c>
      <c r="H3097" s="123" t="str">
        <f t="shared" si="43"/>
        <v>Palo Duro Basin , TX,Hours of Operation (hours/engine)</v>
      </c>
      <c r="I3097">
        <v>8439</v>
      </c>
    </row>
    <row r="3098" spans="1:9">
      <c r="A3098" t="s">
        <v>183</v>
      </c>
      <c r="B3098" t="s">
        <v>485</v>
      </c>
      <c r="C3098" t="s">
        <v>9093</v>
      </c>
      <c r="D3098">
        <v>0.75</v>
      </c>
      <c r="E3098" t="s">
        <v>4187</v>
      </c>
      <c r="F3098" t="s">
        <v>1</v>
      </c>
      <c r="G3098" t="s">
        <v>9093</v>
      </c>
      <c r="H3098" s="123" t="str">
        <f t="shared" si="43"/>
        <v>Palo Duro Basin , TX,Gas Wells - Lean Burn Load Factor</v>
      </c>
      <c r="I3098">
        <v>0.75</v>
      </c>
    </row>
    <row r="3099" spans="1:9">
      <c r="A3099" t="s">
        <v>183</v>
      </c>
      <c r="B3099" t="s">
        <v>485</v>
      </c>
      <c r="C3099" t="s">
        <v>9094</v>
      </c>
      <c r="D3099">
        <v>138</v>
      </c>
      <c r="E3099" t="s">
        <v>4187</v>
      </c>
      <c r="F3099" t="s">
        <v>1</v>
      </c>
      <c r="G3099" t="s">
        <v>8347</v>
      </c>
      <c r="H3099" s="123" t="str">
        <f t="shared" si="43"/>
        <v>Palo Duro Basin , TX,Lean Burn - Rated Horsepower (hp/engine)</v>
      </c>
      <c r="I3099">
        <v>138</v>
      </c>
    </row>
    <row r="3100" spans="1:9">
      <c r="A3100" t="s">
        <v>183</v>
      </c>
      <c r="B3100" t="s">
        <v>485</v>
      </c>
      <c r="C3100" t="s">
        <v>9095</v>
      </c>
      <c r="D3100">
        <v>133.40000000000003</v>
      </c>
      <c r="E3100" t="s">
        <v>4187</v>
      </c>
      <c r="F3100" t="s">
        <v>0</v>
      </c>
      <c r="G3100" t="s">
        <v>8357</v>
      </c>
      <c r="H3100" s="123" t="str">
        <f t="shared" si="43"/>
        <v>Palo Duro Basin , TX,Rich Burn - Rated Horsepower (hp/engine)</v>
      </c>
      <c r="I3100">
        <v>133.40000000000003</v>
      </c>
    </row>
    <row r="3101" spans="1:9">
      <c r="A3101" t="s">
        <v>183</v>
      </c>
      <c r="B3101" t="s">
        <v>485</v>
      </c>
      <c r="C3101" t="s">
        <v>9096</v>
      </c>
      <c r="D3101">
        <v>0.7599999999999999</v>
      </c>
      <c r="E3101" t="s">
        <v>4187</v>
      </c>
      <c r="F3101" t="s">
        <v>0</v>
      </c>
      <c r="G3101" t="s">
        <v>9096</v>
      </c>
      <c r="H3101" s="123" t="str">
        <f t="shared" si="43"/>
        <v>Palo Duro Basin , TX,Gas Wells - Rich-burn Load Factor</v>
      </c>
      <c r="I3101">
        <v>0.7599999999999999</v>
      </c>
    </row>
    <row r="3102" spans="1:9">
      <c r="A3102" t="s">
        <v>636</v>
      </c>
      <c r="B3102" t="s">
        <v>81</v>
      </c>
      <c r="C3102" t="s">
        <v>9083</v>
      </c>
      <c r="D3102">
        <v>0</v>
      </c>
      <c r="E3102" t="s">
        <v>561</v>
      </c>
      <c r="F3102" t="s">
        <v>656</v>
      </c>
      <c r="G3102" t="s">
        <v>9083</v>
      </c>
      <c r="H3102" s="123" t="str">
        <f t="shared" si="43"/>
        <v>Paradox Basin , CO,Gas Wells - Fraction of 2-cycle Engines</v>
      </c>
      <c r="I3102">
        <v>0</v>
      </c>
    </row>
    <row r="3103" spans="1:9">
      <c r="A3103" t="s">
        <v>636</v>
      </c>
      <c r="B3103" t="s">
        <v>81</v>
      </c>
      <c r="C3103" t="s">
        <v>9084</v>
      </c>
      <c r="D3103">
        <v>1</v>
      </c>
      <c r="E3103" t="s">
        <v>561</v>
      </c>
      <c r="F3103" t="s">
        <v>656</v>
      </c>
      <c r="G3103" t="s">
        <v>9084</v>
      </c>
      <c r="H3103" s="123" t="str">
        <f t="shared" si="43"/>
        <v>Paradox Basin , CO,Gas Wells - Fraction of 4-cycle Engines</v>
      </c>
      <c r="I3103">
        <v>1</v>
      </c>
    </row>
    <row r="3104" spans="1:9">
      <c r="A3104" t="s">
        <v>636</v>
      </c>
      <c r="B3104" t="s">
        <v>81</v>
      </c>
      <c r="C3104" t="s">
        <v>9085</v>
      </c>
      <c r="D3104">
        <v>0</v>
      </c>
      <c r="E3104" t="s">
        <v>561</v>
      </c>
      <c r="F3104" t="s">
        <v>656</v>
      </c>
      <c r="G3104" t="s">
        <v>9085</v>
      </c>
      <c r="H3104" s="123" t="str">
        <f t="shared" si="43"/>
        <v>Paradox Basin , CO,Gas Wells - Fraction of Compressors Engines &lt;50 HP</v>
      </c>
      <c r="I3104">
        <v>0</v>
      </c>
    </row>
    <row r="3105" spans="1:9">
      <c r="A3105" t="s">
        <v>636</v>
      </c>
      <c r="B3105" t="s">
        <v>81</v>
      </c>
      <c r="C3105" t="s">
        <v>9086</v>
      </c>
      <c r="D3105">
        <v>0</v>
      </c>
      <c r="E3105" t="s">
        <v>561</v>
      </c>
      <c r="F3105" t="s">
        <v>656</v>
      </c>
      <c r="G3105" t="s">
        <v>9086</v>
      </c>
      <c r="H3105" s="123" t="str">
        <f t="shared" si="43"/>
        <v>Paradox Basin , CO,Gas Wells - Fraction of Compressors Engines &gt;500 HP</v>
      </c>
      <c r="I3105">
        <v>0</v>
      </c>
    </row>
    <row r="3106" spans="1:9">
      <c r="A3106" t="s">
        <v>636</v>
      </c>
      <c r="B3106" t="s">
        <v>81</v>
      </c>
      <c r="C3106" t="s">
        <v>9087</v>
      </c>
      <c r="D3106">
        <v>1</v>
      </c>
      <c r="E3106" t="s">
        <v>561</v>
      </c>
      <c r="F3106" t="s">
        <v>656</v>
      </c>
      <c r="G3106" t="s">
        <v>9087</v>
      </c>
      <c r="H3106" s="123" t="str">
        <f t="shared" si="43"/>
        <v>Paradox Basin , CO,Gas Wells - Fraction of Compressors Engines between 50-499 HP</v>
      </c>
      <c r="I3106">
        <v>1</v>
      </c>
    </row>
    <row r="3107" spans="1:9">
      <c r="A3107" t="s">
        <v>636</v>
      </c>
      <c r="B3107" t="s">
        <v>81</v>
      </c>
      <c r="C3107" t="s">
        <v>9088</v>
      </c>
      <c r="D3107">
        <v>0.18</v>
      </c>
      <c r="E3107" t="s">
        <v>561</v>
      </c>
      <c r="F3107" t="s">
        <v>1</v>
      </c>
      <c r="G3107" t="s">
        <v>8349</v>
      </c>
      <c r="H3107" s="123" t="str">
        <f t="shared" si="43"/>
        <v>Paradox Basin , CO,Lean Burn - Percent of Engines with Control</v>
      </c>
      <c r="I3107">
        <v>0.18</v>
      </c>
    </row>
    <row r="3108" spans="1:9">
      <c r="A3108" t="s">
        <v>636</v>
      </c>
      <c r="B3108" t="s">
        <v>81</v>
      </c>
      <c r="C3108" t="s">
        <v>9089</v>
      </c>
      <c r="D3108">
        <v>0.31</v>
      </c>
      <c r="E3108" t="s">
        <v>561</v>
      </c>
      <c r="F3108" t="s">
        <v>0</v>
      </c>
      <c r="G3108" t="s">
        <v>8359</v>
      </c>
      <c r="H3108" s="123" t="str">
        <f t="shared" si="43"/>
        <v>Paradox Basin , CO,Rich Burn - Percent of Engines with Control</v>
      </c>
      <c r="I3108">
        <v>0.31</v>
      </c>
    </row>
    <row r="3109" spans="1:9">
      <c r="A3109" t="s">
        <v>636</v>
      </c>
      <c r="B3109" t="s">
        <v>81</v>
      </c>
      <c r="C3109" t="s">
        <v>9090</v>
      </c>
      <c r="D3109">
        <v>0.3</v>
      </c>
      <c r="E3109" t="s">
        <v>561</v>
      </c>
      <c r="F3109" t="s">
        <v>1</v>
      </c>
      <c r="G3109" t="s">
        <v>1</v>
      </c>
      <c r="H3109" s="123" t="str">
        <f t="shared" si="43"/>
        <v>Paradox Basin , CO,Lean Burn</v>
      </c>
      <c r="I3109">
        <v>0.3</v>
      </c>
    </row>
    <row r="3110" spans="1:9">
      <c r="A3110" t="s">
        <v>636</v>
      </c>
      <c r="B3110" t="s">
        <v>81</v>
      </c>
      <c r="C3110" t="s">
        <v>9091</v>
      </c>
      <c r="D3110">
        <v>0.7</v>
      </c>
      <c r="E3110" t="s">
        <v>561</v>
      </c>
      <c r="F3110" t="s">
        <v>0</v>
      </c>
      <c r="G3110" t="s">
        <v>0</v>
      </c>
      <c r="H3110" s="123" t="str">
        <f t="shared" si="43"/>
        <v>Paradox Basin , CO,Rich Burn</v>
      </c>
      <c r="I3110">
        <v>0.7</v>
      </c>
    </row>
    <row r="3111" spans="1:9">
      <c r="A3111" t="s">
        <v>636</v>
      </c>
      <c r="B3111" t="s">
        <v>81</v>
      </c>
      <c r="C3111" t="s">
        <v>9092</v>
      </c>
      <c r="D3111">
        <v>8439</v>
      </c>
      <c r="E3111" t="s">
        <v>561</v>
      </c>
      <c r="F3111" t="s">
        <v>656</v>
      </c>
      <c r="G3111" t="s">
        <v>2498</v>
      </c>
      <c r="H3111" s="123" t="str">
        <f t="shared" si="43"/>
        <v>Paradox Basin , CO,Hours of Operation (hours/engine)</v>
      </c>
      <c r="I3111">
        <v>8439</v>
      </c>
    </row>
    <row r="3112" spans="1:9">
      <c r="A3112" t="s">
        <v>636</v>
      </c>
      <c r="B3112" t="s">
        <v>81</v>
      </c>
      <c r="C3112" t="s">
        <v>9093</v>
      </c>
      <c r="D3112">
        <v>0.75</v>
      </c>
      <c r="E3112" t="s">
        <v>561</v>
      </c>
      <c r="F3112" t="s">
        <v>1</v>
      </c>
      <c r="G3112" t="s">
        <v>9093</v>
      </c>
      <c r="H3112" s="123" t="str">
        <f t="shared" si="43"/>
        <v>Paradox Basin , CO,Gas Wells - Lean Burn Load Factor</v>
      </c>
      <c r="I3112">
        <v>0.75</v>
      </c>
    </row>
    <row r="3113" spans="1:9">
      <c r="A3113" t="s">
        <v>636</v>
      </c>
      <c r="B3113" t="s">
        <v>81</v>
      </c>
      <c r="C3113" t="s">
        <v>9094</v>
      </c>
      <c r="D3113">
        <v>138</v>
      </c>
      <c r="E3113" t="s">
        <v>561</v>
      </c>
      <c r="F3113" t="s">
        <v>1</v>
      </c>
      <c r="G3113" t="s">
        <v>8347</v>
      </c>
      <c r="H3113" s="123" t="str">
        <f t="shared" si="43"/>
        <v>Paradox Basin , CO,Lean Burn - Rated Horsepower (hp/engine)</v>
      </c>
      <c r="I3113">
        <v>138</v>
      </c>
    </row>
    <row r="3114" spans="1:9">
      <c r="A3114" t="s">
        <v>636</v>
      </c>
      <c r="B3114" t="s">
        <v>81</v>
      </c>
      <c r="C3114" t="s">
        <v>9095</v>
      </c>
      <c r="D3114">
        <v>133.4</v>
      </c>
      <c r="E3114" t="s">
        <v>561</v>
      </c>
      <c r="F3114" t="s">
        <v>0</v>
      </c>
      <c r="G3114" t="s">
        <v>8357</v>
      </c>
      <c r="H3114" s="123" t="str">
        <f t="shared" si="43"/>
        <v>Paradox Basin , CO,Rich Burn - Rated Horsepower (hp/engine)</v>
      </c>
      <c r="I3114">
        <v>133.4</v>
      </c>
    </row>
    <row r="3115" spans="1:9">
      <c r="A3115" t="s">
        <v>636</v>
      </c>
      <c r="B3115" t="s">
        <v>81</v>
      </c>
      <c r="C3115" t="s">
        <v>9096</v>
      </c>
      <c r="D3115">
        <v>0.76</v>
      </c>
      <c r="E3115" t="s">
        <v>561</v>
      </c>
      <c r="F3115" t="s">
        <v>0</v>
      </c>
      <c r="G3115" t="s">
        <v>9096</v>
      </c>
      <c r="H3115" s="123" t="str">
        <f t="shared" si="43"/>
        <v>Paradox Basin , CO,Gas Wells - Rich-burn Load Factor</v>
      </c>
      <c r="I3115">
        <v>0.76</v>
      </c>
    </row>
    <row r="3116" spans="1:9">
      <c r="A3116" t="s">
        <v>636</v>
      </c>
      <c r="B3116" t="s">
        <v>124</v>
      </c>
      <c r="C3116" t="s">
        <v>9083</v>
      </c>
      <c r="D3116">
        <v>0</v>
      </c>
      <c r="E3116" t="s">
        <v>563</v>
      </c>
      <c r="F3116" t="s">
        <v>656</v>
      </c>
      <c r="G3116" t="s">
        <v>9083</v>
      </c>
      <c r="H3116" s="123" t="str">
        <f t="shared" si="43"/>
        <v>Paradox Basin , UT,Gas Wells - Fraction of 2-cycle Engines</v>
      </c>
      <c r="I3116">
        <v>0</v>
      </c>
    </row>
    <row r="3117" spans="1:9">
      <c r="A3117" t="s">
        <v>636</v>
      </c>
      <c r="B3117" t="s">
        <v>124</v>
      </c>
      <c r="C3117" t="s">
        <v>9084</v>
      </c>
      <c r="D3117">
        <v>1</v>
      </c>
      <c r="E3117" t="s">
        <v>563</v>
      </c>
      <c r="F3117" t="s">
        <v>656</v>
      </c>
      <c r="G3117" t="s">
        <v>9084</v>
      </c>
      <c r="H3117" s="123" t="str">
        <f t="shared" si="43"/>
        <v>Paradox Basin , UT,Gas Wells - Fraction of 4-cycle Engines</v>
      </c>
      <c r="I3117">
        <v>1</v>
      </c>
    </row>
    <row r="3118" spans="1:9">
      <c r="A3118" t="s">
        <v>636</v>
      </c>
      <c r="B3118" t="s">
        <v>124</v>
      </c>
      <c r="C3118" t="s">
        <v>9085</v>
      </c>
      <c r="D3118">
        <v>0.20838816000000002</v>
      </c>
      <c r="E3118" t="s">
        <v>563</v>
      </c>
      <c r="F3118" t="s">
        <v>656</v>
      </c>
      <c r="G3118" t="s">
        <v>9085</v>
      </c>
      <c r="H3118" s="123" t="str">
        <f t="shared" si="43"/>
        <v>Paradox Basin , UT,Gas Wells - Fraction of Compressors Engines &lt;50 HP</v>
      </c>
      <c r="I3118">
        <v>0.20838816000000002</v>
      </c>
    </row>
    <row r="3119" spans="1:9">
      <c r="A3119" t="s">
        <v>636</v>
      </c>
      <c r="B3119" t="s">
        <v>124</v>
      </c>
      <c r="C3119" t="s">
        <v>9086</v>
      </c>
      <c r="D3119">
        <v>3.9215680000000003E-3</v>
      </c>
      <c r="E3119" t="s">
        <v>563</v>
      </c>
      <c r="F3119" t="s">
        <v>656</v>
      </c>
      <c r="G3119" t="s">
        <v>9086</v>
      </c>
      <c r="H3119" s="123" t="str">
        <f t="shared" si="43"/>
        <v>Paradox Basin , UT,Gas Wells - Fraction of Compressors Engines &gt;500 HP</v>
      </c>
      <c r="I3119">
        <v>3.9215680000000003E-3</v>
      </c>
    </row>
    <row r="3120" spans="1:9">
      <c r="A3120" t="s">
        <v>636</v>
      </c>
      <c r="B3120" t="s">
        <v>124</v>
      </c>
      <c r="C3120" t="s">
        <v>9087</v>
      </c>
      <c r="D3120">
        <v>0.78769025999999998</v>
      </c>
      <c r="E3120" t="s">
        <v>563</v>
      </c>
      <c r="F3120" t="s">
        <v>656</v>
      </c>
      <c r="G3120" t="s">
        <v>9087</v>
      </c>
      <c r="H3120" s="123" t="str">
        <f t="shared" si="43"/>
        <v>Paradox Basin , UT,Gas Wells - Fraction of Compressors Engines between 50-499 HP</v>
      </c>
      <c r="I3120">
        <v>0.78769025999999998</v>
      </c>
    </row>
    <row r="3121" spans="1:9">
      <c r="A3121" t="s">
        <v>636</v>
      </c>
      <c r="B3121" t="s">
        <v>124</v>
      </c>
      <c r="C3121" t="s">
        <v>9088</v>
      </c>
      <c r="D3121">
        <v>7.7047318000000004E-2</v>
      </c>
      <c r="E3121" t="s">
        <v>563</v>
      </c>
      <c r="F3121" t="s">
        <v>1</v>
      </c>
      <c r="G3121" t="s">
        <v>8349</v>
      </c>
      <c r="H3121" s="123" t="str">
        <f t="shared" si="43"/>
        <v>Paradox Basin , UT,Lean Burn - Percent of Engines with Control</v>
      </c>
      <c r="I3121">
        <v>7.7047318000000004E-2</v>
      </c>
    </row>
    <row r="3122" spans="1:9">
      <c r="A3122" t="s">
        <v>636</v>
      </c>
      <c r="B3122" t="s">
        <v>124</v>
      </c>
      <c r="C3122" t="s">
        <v>9089</v>
      </c>
      <c r="D3122">
        <v>0.124</v>
      </c>
      <c r="E3122" t="s">
        <v>563</v>
      </c>
      <c r="F3122" t="s">
        <v>0</v>
      </c>
      <c r="G3122" t="s">
        <v>8359</v>
      </c>
      <c r="H3122" s="123" t="str">
        <f t="shared" si="43"/>
        <v>Paradox Basin , UT,Rich Burn - Percent of Engines with Control</v>
      </c>
      <c r="I3122">
        <v>0.124</v>
      </c>
    </row>
    <row r="3123" spans="1:9">
      <c r="A3123" t="s">
        <v>636</v>
      </c>
      <c r="B3123" t="s">
        <v>124</v>
      </c>
      <c r="C3123" t="s">
        <v>9090</v>
      </c>
      <c r="D3123">
        <v>0.22107011999999998</v>
      </c>
      <c r="E3123" t="s">
        <v>563</v>
      </c>
      <c r="F3123" t="s">
        <v>1</v>
      </c>
      <c r="G3123" t="s">
        <v>1</v>
      </c>
      <c r="H3123" s="123" t="str">
        <f t="shared" si="43"/>
        <v>Paradox Basin , UT,Lean Burn</v>
      </c>
      <c r="I3123">
        <v>0.22107011999999998</v>
      </c>
    </row>
    <row r="3124" spans="1:9">
      <c r="A3124" t="s">
        <v>636</v>
      </c>
      <c r="B3124" t="s">
        <v>124</v>
      </c>
      <c r="C3124" t="s">
        <v>9091</v>
      </c>
      <c r="D3124">
        <v>0.77892987999999996</v>
      </c>
      <c r="E3124" t="s">
        <v>563</v>
      </c>
      <c r="F3124" t="s">
        <v>0</v>
      </c>
      <c r="G3124" t="s">
        <v>0</v>
      </c>
      <c r="H3124" s="123" t="str">
        <f t="shared" si="43"/>
        <v>Paradox Basin , UT,Rich Burn</v>
      </c>
      <c r="I3124">
        <v>0.77892987999999996</v>
      </c>
    </row>
    <row r="3125" spans="1:9">
      <c r="A3125" t="s">
        <v>636</v>
      </c>
      <c r="B3125" t="s">
        <v>124</v>
      </c>
      <c r="C3125" t="s">
        <v>9092</v>
      </c>
      <c r="D3125">
        <v>8435.1491999999998</v>
      </c>
      <c r="E3125" t="s">
        <v>563</v>
      </c>
      <c r="F3125" t="s">
        <v>656</v>
      </c>
      <c r="G3125" t="s">
        <v>2498</v>
      </c>
      <c r="H3125" s="123" t="str">
        <f t="shared" si="43"/>
        <v>Paradox Basin , UT,Hours of Operation (hours/engine)</v>
      </c>
      <c r="I3125">
        <v>8435.1491999999998</v>
      </c>
    </row>
    <row r="3126" spans="1:9">
      <c r="A3126" t="s">
        <v>636</v>
      </c>
      <c r="B3126" t="s">
        <v>124</v>
      </c>
      <c r="C3126" t="s">
        <v>9093</v>
      </c>
      <c r="D3126">
        <v>0.70495682000000004</v>
      </c>
      <c r="E3126" t="s">
        <v>563</v>
      </c>
      <c r="F3126" t="s">
        <v>1</v>
      </c>
      <c r="G3126" t="s">
        <v>9093</v>
      </c>
      <c r="H3126" s="123" t="str">
        <f t="shared" si="43"/>
        <v>Paradox Basin , UT,Gas Wells - Lean Burn Load Factor</v>
      </c>
      <c r="I3126">
        <v>0.70495682000000004</v>
      </c>
    </row>
    <row r="3127" spans="1:9">
      <c r="A3127" t="s">
        <v>636</v>
      </c>
      <c r="B3127" t="s">
        <v>124</v>
      </c>
      <c r="C3127" t="s">
        <v>9094</v>
      </c>
      <c r="D3127">
        <v>139.8612</v>
      </c>
      <c r="E3127" t="s">
        <v>563</v>
      </c>
      <c r="F3127" t="s">
        <v>1</v>
      </c>
      <c r="G3127" t="s">
        <v>8347</v>
      </c>
      <c r="H3127" s="123" t="str">
        <f t="shared" si="43"/>
        <v>Paradox Basin , UT,Lean Burn - Rated Horsepower (hp/engine)</v>
      </c>
      <c r="I3127">
        <v>139.8612</v>
      </c>
    </row>
    <row r="3128" spans="1:9">
      <c r="A3128" t="s">
        <v>636</v>
      </c>
      <c r="B3128" t="s">
        <v>124</v>
      </c>
      <c r="C3128" t="s">
        <v>9095</v>
      </c>
      <c r="D3128">
        <v>119.06660399999998</v>
      </c>
      <c r="E3128" t="s">
        <v>563</v>
      </c>
      <c r="F3128" t="s">
        <v>0</v>
      </c>
      <c r="G3128" t="s">
        <v>8357</v>
      </c>
      <c r="H3128" s="123" t="str">
        <f t="shared" si="43"/>
        <v>Paradox Basin , UT,Rich Burn - Rated Horsepower (hp/engine)</v>
      </c>
      <c r="I3128">
        <v>119.06660399999998</v>
      </c>
    </row>
    <row r="3129" spans="1:9">
      <c r="A3129" t="s">
        <v>636</v>
      </c>
      <c r="B3129" t="s">
        <v>124</v>
      </c>
      <c r="C3129" t="s">
        <v>9096</v>
      </c>
      <c r="D3129">
        <v>0.76014771999999997</v>
      </c>
      <c r="E3129" t="s">
        <v>563</v>
      </c>
      <c r="F3129" t="s">
        <v>0</v>
      </c>
      <c r="G3129" t="s">
        <v>9096</v>
      </c>
      <c r="H3129" s="123" t="str">
        <f t="shared" si="43"/>
        <v>Paradox Basin , UT,Gas Wells - Rich-burn Load Factor</v>
      </c>
      <c r="I3129">
        <v>0.76014771999999997</v>
      </c>
    </row>
    <row r="3130" spans="1:9">
      <c r="A3130" t="s">
        <v>139</v>
      </c>
      <c r="B3130" t="s">
        <v>115</v>
      </c>
      <c r="C3130" t="s">
        <v>9083</v>
      </c>
      <c r="D3130">
        <v>0</v>
      </c>
      <c r="E3130" t="s">
        <v>564</v>
      </c>
      <c r="F3130" t="s">
        <v>656</v>
      </c>
      <c r="G3130" t="s">
        <v>9083</v>
      </c>
      <c r="H3130" s="123" t="str">
        <f t="shared" si="43"/>
        <v>Pedregosa Basin , AZ,Gas Wells - Fraction of 2-cycle Engines</v>
      </c>
      <c r="I3130">
        <v>0</v>
      </c>
    </row>
    <row r="3131" spans="1:9">
      <c r="A3131" t="s">
        <v>139</v>
      </c>
      <c r="B3131" t="s">
        <v>115</v>
      </c>
      <c r="C3131" t="s">
        <v>9084</v>
      </c>
      <c r="D3131">
        <v>1</v>
      </c>
      <c r="E3131" t="s">
        <v>564</v>
      </c>
      <c r="F3131" t="s">
        <v>656</v>
      </c>
      <c r="G3131" t="s">
        <v>9084</v>
      </c>
      <c r="H3131" s="123" t="str">
        <f t="shared" si="43"/>
        <v>Pedregosa Basin , AZ,Gas Wells - Fraction of 4-cycle Engines</v>
      </c>
      <c r="I3131">
        <v>1</v>
      </c>
    </row>
    <row r="3132" spans="1:9">
      <c r="A3132" t="s">
        <v>139</v>
      </c>
      <c r="B3132" t="s">
        <v>115</v>
      </c>
      <c r="C3132" t="s">
        <v>9085</v>
      </c>
      <c r="D3132">
        <v>0</v>
      </c>
      <c r="E3132" t="s">
        <v>564</v>
      </c>
      <c r="F3132" t="s">
        <v>656</v>
      </c>
      <c r="G3132" t="s">
        <v>9085</v>
      </c>
      <c r="H3132" s="123" t="str">
        <f t="shared" si="43"/>
        <v>Pedregosa Basin , AZ,Gas Wells - Fraction of Compressors Engines &lt;50 HP</v>
      </c>
      <c r="I3132">
        <v>0</v>
      </c>
    </row>
    <row r="3133" spans="1:9">
      <c r="A3133" t="s">
        <v>139</v>
      </c>
      <c r="B3133" t="s">
        <v>115</v>
      </c>
      <c r="C3133" t="s">
        <v>9086</v>
      </c>
      <c r="D3133">
        <v>0</v>
      </c>
      <c r="E3133" t="s">
        <v>564</v>
      </c>
      <c r="F3133" t="s">
        <v>656</v>
      </c>
      <c r="G3133" t="s">
        <v>9086</v>
      </c>
      <c r="H3133" s="123" t="str">
        <f t="shared" si="43"/>
        <v>Pedregosa Basin , AZ,Gas Wells - Fraction of Compressors Engines &gt;500 HP</v>
      </c>
      <c r="I3133">
        <v>0</v>
      </c>
    </row>
    <row r="3134" spans="1:9">
      <c r="A3134" t="s">
        <v>139</v>
      </c>
      <c r="B3134" t="s">
        <v>115</v>
      </c>
      <c r="C3134" t="s">
        <v>9087</v>
      </c>
      <c r="D3134">
        <v>1</v>
      </c>
      <c r="E3134" t="s">
        <v>564</v>
      </c>
      <c r="F3134" t="s">
        <v>656</v>
      </c>
      <c r="G3134" t="s">
        <v>9087</v>
      </c>
      <c r="H3134" s="123" t="str">
        <f t="shared" si="43"/>
        <v>Pedregosa Basin , AZ,Gas Wells - Fraction of Compressors Engines between 50-499 HP</v>
      </c>
      <c r="I3134">
        <v>1</v>
      </c>
    </row>
    <row r="3135" spans="1:9">
      <c r="A3135" t="s">
        <v>139</v>
      </c>
      <c r="B3135" t="s">
        <v>115</v>
      </c>
      <c r="C3135" t="s">
        <v>9088</v>
      </c>
      <c r="D3135">
        <v>0.18</v>
      </c>
      <c r="E3135" t="s">
        <v>564</v>
      </c>
      <c r="F3135" t="s">
        <v>1</v>
      </c>
      <c r="G3135" t="s">
        <v>8349</v>
      </c>
      <c r="H3135" s="123" t="str">
        <f t="shared" si="43"/>
        <v>Pedregosa Basin , AZ,Lean Burn - Percent of Engines with Control</v>
      </c>
      <c r="I3135">
        <v>0.18</v>
      </c>
    </row>
    <row r="3136" spans="1:9">
      <c r="A3136" t="s">
        <v>139</v>
      </c>
      <c r="B3136" t="s">
        <v>115</v>
      </c>
      <c r="C3136" t="s">
        <v>9089</v>
      </c>
      <c r="D3136">
        <v>0.31</v>
      </c>
      <c r="E3136" t="s">
        <v>564</v>
      </c>
      <c r="F3136" t="s">
        <v>0</v>
      </c>
      <c r="G3136" t="s">
        <v>8359</v>
      </c>
      <c r="H3136" s="123" t="str">
        <f t="shared" si="43"/>
        <v>Pedregosa Basin , AZ,Rich Burn - Percent of Engines with Control</v>
      </c>
      <c r="I3136">
        <v>0.31</v>
      </c>
    </row>
    <row r="3137" spans="1:9">
      <c r="A3137" t="s">
        <v>139</v>
      </c>
      <c r="B3137" t="s">
        <v>115</v>
      </c>
      <c r="C3137" t="s">
        <v>9090</v>
      </c>
      <c r="D3137">
        <v>0.3</v>
      </c>
      <c r="E3137" t="s">
        <v>564</v>
      </c>
      <c r="F3137" t="s">
        <v>1</v>
      </c>
      <c r="G3137" t="s">
        <v>1</v>
      </c>
      <c r="H3137" s="123" t="str">
        <f t="shared" si="43"/>
        <v>Pedregosa Basin , AZ,Lean Burn</v>
      </c>
      <c r="I3137">
        <v>0.3</v>
      </c>
    </row>
    <row r="3138" spans="1:9">
      <c r="A3138" t="s">
        <v>139</v>
      </c>
      <c r="B3138" t="s">
        <v>115</v>
      </c>
      <c r="C3138" t="s">
        <v>9091</v>
      </c>
      <c r="D3138">
        <v>0.7</v>
      </c>
      <c r="E3138" t="s">
        <v>564</v>
      </c>
      <c r="F3138" t="s">
        <v>0</v>
      </c>
      <c r="G3138" t="s">
        <v>0</v>
      </c>
      <c r="H3138" s="123" t="str">
        <f t="shared" si="43"/>
        <v>Pedregosa Basin , AZ,Rich Burn</v>
      </c>
      <c r="I3138">
        <v>0.7</v>
      </c>
    </row>
    <row r="3139" spans="1:9">
      <c r="A3139" t="s">
        <v>139</v>
      </c>
      <c r="B3139" t="s">
        <v>115</v>
      </c>
      <c r="C3139" t="s">
        <v>9092</v>
      </c>
      <c r="D3139">
        <v>8439</v>
      </c>
      <c r="E3139" t="s">
        <v>564</v>
      </c>
      <c r="F3139" t="s">
        <v>656</v>
      </c>
      <c r="G3139" t="s">
        <v>2498</v>
      </c>
      <c r="H3139" s="123" t="str">
        <f t="shared" si="43"/>
        <v>Pedregosa Basin , AZ,Hours of Operation (hours/engine)</v>
      </c>
      <c r="I3139">
        <v>8439</v>
      </c>
    </row>
    <row r="3140" spans="1:9">
      <c r="A3140" t="s">
        <v>139</v>
      </c>
      <c r="B3140" t="s">
        <v>115</v>
      </c>
      <c r="C3140" t="s">
        <v>9093</v>
      </c>
      <c r="D3140">
        <v>0.75</v>
      </c>
      <c r="E3140" t="s">
        <v>564</v>
      </c>
      <c r="F3140" t="s">
        <v>1</v>
      </c>
      <c r="G3140" t="s">
        <v>9093</v>
      </c>
      <c r="H3140" s="123" t="str">
        <f t="shared" si="43"/>
        <v>Pedregosa Basin , AZ,Gas Wells - Lean Burn Load Factor</v>
      </c>
      <c r="I3140">
        <v>0.75</v>
      </c>
    </row>
    <row r="3141" spans="1:9">
      <c r="A3141" t="s">
        <v>139</v>
      </c>
      <c r="B3141" t="s">
        <v>115</v>
      </c>
      <c r="C3141" t="s">
        <v>9094</v>
      </c>
      <c r="D3141">
        <v>138</v>
      </c>
      <c r="E3141" t="s">
        <v>564</v>
      </c>
      <c r="F3141" t="s">
        <v>1</v>
      </c>
      <c r="G3141" t="s">
        <v>8347</v>
      </c>
      <c r="H3141" s="123" t="str">
        <f t="shared" si="43"/>
        <v>Pedregosa Basin , AZ,Lean Burn - Rated Horsepower (hp/engine)</v>
      </c>
      <c r="I3141">
        <v>138</v>
      </c>
    </row>
    <row r="3142" spans="1:9">
      <c r="A3142" t="s">
        <v>139</v>
      </c>
      <c r="B3142" t="s">
        <v>115</v>
      </c>
      <c r="C3142" t="s">
        <v>9095</v>
      </c>
      <c r="D3142">
        <v>133.4</v>
      </c>
      <c r="E3142" t="s">
        <v>564</v>
      </c>
      <c r="F3142" t="s">
        <v>0</v>
      </c>
      <c r="G3142" t="s">
        <v>8357</v>
      </c>
      <c r="H3142" s="123" t="str">
        <f t="shared" si="43"/>
        <v>Pedregosa Basin , AZ,Rich Burn - Rated Horsepower (hp/engine)</v>
      </c>
      <c r="I3142">
        <v>133.4</v>
      </c>
    </row>
    <row r="3143" spans="1:9">
      <c r="A3143" t="s">
        <v>139</v>
      </c>
      <c r="B3143" t="s">
        <v>115</v>
      </c>
      <c r="C3143" t="s">
        <v>9096</v>
      </c>
      <c r="D3143">
        <v>0.76</v>
      </c>
      <c r="E3143" t="s">
        <v>564</v>
      </c>
      <c r="F3143" t="s">
        <v>0</v>
      </c>
      <c r="G3143" t="s">
        <v>9096</v>
      </c>
      <c r="H3143" s="123" t="str">
        <f t="shared" si="43"/>
        <v>Pedregosa Basin , AZ,Gas Wells - Rich-burn Load Factor</v>
      </c>
      <c r="I3143">
        <v>0.76</v>
      </c>
    </row>
    <row r="3144" spans="1:9">
      <c r="A3144" t="s">
        <v>139</v>
      </c>
      <c r="B3144" t="s">
        <v>120</v>
      </c>
      <c r="C3144" t="s">
        <v>9083</v>
      </c>
      <c r="D3144">
        <v>0</v>
      </c>
      <c r="E3144" t="s">
        <v>565</v>
      </c>
      <c r="F3144" t="s">
        <v>656</v>
      </c>
      <c r="G3144" t="s">
        <v>9083</v>
      </c>
      <c r="H3144" s="123" t="str">
        <f t="shared" si="43"/>
        <v>Pedregosa Basin , NM,Gas Wells - Fraction of 2-cycle Engines</v>
      </c>
      <c r="I3144">
        <v>0</v>
      </c>
    </row>
    <row r="3145" spans="1:9">
      <c r="A3145" t="s">
        <v>139</v>
      </c>
      <c r="B3145" t="s">
        <v>120</v>
      </c>
      <c r="C3145" t="s">
        <v>9084</v>
      </c>
      <c r="D3145">
        <v>1</v>
      </c>
      <c r="E3145" t="s">
        <v>565</v>
      </c>
      <c r="F3145" t="s">
        <v>656</v>
      </c>
      <c r="G3145" t="s">
        <v>9084</v>
      </c>
      <c r="H3145" s="123" t="str">
        <f t="shared" si="43"/>
        <v>Pedregosa Basin , NM,Gas Wells - Fraction of 4-cycle Engines</v>
      </c>
      <c r="I3145">
        <v>1</v>
      </c>
    </row>
    <row r="3146" spans="1:9">
      <c r="A3146" t="s">
        <v>139</v>
      </c>
      <c r="B3146" t="s">
        <v>120</v>
      </c>
      <c r="C3146" t="s">
        <v>9085</v>
      </c>
      <c r="D3146">
        <v>0</v>
      </c>
      <c r="E3146" t="s">
        <v>565</v>
      </c>
      <c r="F3146" t="s">
        <v>656</v>
      </c>
      <c r="G3146" t="s">
        <v>9085</v>
      </c>
      <c r="H3146" s="123" t="str">
        <f t="shared" si="43"/>
        <v>Pedregosa Basin , NM,Gas Wells - Fraction of Compressors Engines &lt;50 HP</v>
      </c>
      <c r="I3146">
        <v>0</v>
      </c>
    </row>
    <row r="3147" spans="1:9">
      <c r="A3147" t="s">
        <v>139</v>
      </c>
      <c r="B3147" t="s">
        <v>120</v>
      </c>
      <c r="C3147" t="s">
        <v>9086</v>
      </c>
      <c r="D3147">
        <v>0</v>
      </c>
      <c r="E3147" t="s">
        <v>565</v>
      </c>
      <c r="F3147" t="s">
        <v>656</v>
      </c>
      <c r="G3147" t="s">
        <v>9086</v>
      </c>
      <c r="H3147" s="123" t="str">
        <f t="shared" si="43"/>
        <v>Pedregosa Basin , NM,Gas Wells - Fraction of Compressors Engines &gt;500 HP</v>
      </c>
      <c r="I3147">
        <v>0</v>
      </c>
    </row>
    <row r="3148" spans="1:9">
      <c r="A3148" t="s">
        <v>139</v>
      </c>
      <c r="B3148" t="s">
        <v>120</v>
      </c>
      <c r="C3148" t="s">
        <v>9087</v>
      </c>
      <c r="D3148">
        <v>1</v>
      </c>
      <c r="E3148" t="s">
        <v>565</v>
      </c>
      <c r="F3148" t="s">
        <v>656</v>
      </c>
      <c r="G3148" t="s">
        <v>9087</v>
      </c>
      <c r="H3148" s="123" t="str">
        <f t="shared" si="43"/>
        <v>Pedregosa Basin , NM,Gas Wells - Fraction of Compressors Engines between 50-499 HP</v>
      </c>
      <c r="I3148">
        <v>1</v>
      </c>
    </row>
    <row r="3149" spans="1:9">
      <c r="A3149" t="s">
        <v>139</v>
      </c>
      <c r="B3149" t="s">
        <v>120</v>
      </c>
      <c r="C3149" t="s">
        <v>9088</v>
      </c>
      <c r="D3149">
        <v>0.18</v>
      </c>
      <c r="E3149" t="s">
        <v>565</v>
      </c>
      <c r="F3149" t="s">
        <v>1</v>
      </c>
      <c r="G3149" t="s">
        <v>8349</v>
      </c>
      <c r="H3149" s="123" t="str">
        <f t="shared" si="43"/>
        <v>Pedregosa Basin , NM,Lean Burn - Percent of Engines with Control</v>
      </c>
      <c r="I3149">
        <v>0.18</v>
      </c>
    </row>
    <row r="3150" spans="1:9">
      <c r="A3150" t="s">
        <v>139</v>
      </c>
      <c r="B3150" t="s">
        <v>120</v>
      </c>
      <c r="C3150" t="s">
        <v>9089</v>
      </c>
      <c r="D3150">
        <v>0.31</v>
      </c>
      <c r="E3150" t="s">
        <v>565</v>
      </c>
      <c r="F3150" t="s">
        <v>0</v>
      </c>
      <c r="G3150" t="s">
        <v>8359</v>
      </c>
      <c r="H3150" s="123" t="str">
        <f t="shared" si="43"/>
        <v>Pedregosa Basin , NM,Rich Burn - Percent of Engines with Control</v>
      </c>
      <c r="I3150">
        <v>0.31</v>
      </c>
    </row>
    <row r="3151" spans="1:9">
      <c r="A3151" t="s">
        <v>139</v>
      </c>
      <c r="B3151" t="s">
        <v>120</v>
      </c>
      <c r="C3151" t="s">
        <v>9090</v>
      </c>
      <c r="D3151">
        <v>0.3</v>
      </c>
      <c r="E3151" t="s">
        <v>565</v>
      </c>
      <c r="F3151" t="s">
        <v>1</v>
      </c>
      <c r="G3151" t="s">
        <v>1</v>
      </c>
      <c r="H3151" s="123" t="str">
        <f t="shared" si="43"/>
        <v>Pedregosa Basin , NM,Lean Burn</v>
      </c>
      <c r="I3151">
        <v>0.3</v>
      </c>
    </row>
    <row r="3152" spans="1:9">
      <c r="A3152" t="s">
        <v>139</v>
      </c>
      <c r="B3152" t="s">
        <v>120</v>
      </c>
      <c r="C3152" t="s">
        <v>9091</v>
      </c>
      <c r="D3152">
        <v>0.7</v>
      </c>
      <c r="E3152" t="s">
        <v>565</v>
      </c>
      <c r="F3152" t="s">
        <v>0</v>
      </c>
      <c r="G3152" t="s">
        <v>0</v>
      </c>
      <c r="H3152" s="123" t="str">
        <f t="shared" si="43"/>
        <v>Pedregosa Basin , NM,Rich Burn</v>
      </c>
      <c r="I3152">
        <v>0.7</v>
      </c>
    </row>
    <row r="3153" spans="1:9">
      <c r="A3153" t="s">
        <v>139</v>
      </c>
      <c r="B3153" t="s">
        <v>120</v>
      </c>
      <c r="C3153" t="s">
        <v>9092</v>
      </c>
      <c r="D3153">
        <v>8439</v>
      </c>
      <c r="E3153" t="s">
        <v>565</v>
      </c>
      <c r="F3153" t="s">
        <v>656</v>
      </c>
      <c r="G3153" t="s">
        <v>2498</v>
      </c>
      <c r="H3153" s="123" t="str">
        <f t="shared" si="43"/>
        <v>Pedregosa Basin , NM,Hours of Operation (hours/engine)</v>
      </c>
      <c r="I3153">
        <v>8439</v>
      </c>
    </row>
    <row r="3154" spans="1:9">
      <c r="A3154" t="s">
        <v>139</v>
      </c>
      <c r="B3154" t="s">
        <v>120</v>
      </c>
      <c r="C3154" t="s">
        <v>9093</v>
      </c>
      <c r="D3154">
        <v>0.75</v>
      </c>
      <c r="E3154" t="s">
        <v>565</v>
      </c>
      <c r="F3154" t="s">
        <v>1</v>
      </c>
      <c r="G3154" t="s">
        <v>9093</v>
      </c>
      <c r="H3154" s="123" t="str">
        <f t="shared" si="43"/>
        <v>Pedregosa Basin , NM,Gas Wells - Lean Burn Load Factor</v>
      </c>
      <c r="I3154">
        <v>0.75</v>
      </c>
    </row>
    <row r="3155" spans="1:9">
      <c r="A3155" t="s">
        <v>139</v>
      </c>
      <c r="B3155" t="s">
        <v>120</v>
      </c>
      <c r="C3155" t="s">
        <v>9094</v>
      </c>
      <c r="D3155">
        <v>138</v>
      </c>
      <c r="E3155" t="s">
        <v>565</v>
      </c>
      <c r="F3155" t="s">
        <v>1</v>
      </c>
      <c r="G3155" t="s">
        <v>8347</v>
      </c>
      <c r="H3155" s="123" t="str">
        <f t="shared" si="43"/>
        <v>Pedregosa Basin , NM,Lean Burn - Rated Horsepower (hp/engine)</v>
      </c>
      <c r="I3155">
        <v>138</v>
      </c>
    </row>
    <row r="3156" spans="1:9">
      <c r="A3156" t="s">
        <v>139</v>
      </c>
      <c r="B3156" t="s">
        <v>120</v>
      </c>
      <c r="C3156" t="s">
        <v>9095</v>
      </c>
      <c r="D3156">
        <v>133.4</v>
      </c>
      <c r="E3156" t="s">
        <v>565</v>
      </c>
      <c r="F3156" t="s">
        <v>0</v>
      </c>
      <c r="G3156" t="s">
        <v>8357</v>
      </c>
      <c r="H3156" s="123" t="str">
        <f t="shared" si="43"/>
        <v>Pedregosa Basin , NM,Rich Burn - Rated Horsepower (hp/engine)</v>
      </c>
      <c r="I3156">
        <v>133.4</v>
      </c>
    </row>
    <row r="3157" spans="1:9">
      <c r="A3157" t="s">
        <v>139</v>
      </c>
      <c r="B3157" t="s">
        <v>120</v>
      </c>
      <c r="C3157" t="s">
        <v>9096</v>
      </c>
      <c r="D3157">
        <v>0.76</v>
      </c>
      <c r="E3157" t="s">
        <v>565</v>
      </c>
      <c r="F3157" t="s">
        <v>0</v>
      </c>
      <c r="G3157" t="s">
        <v>9096</v>
      </c>
      <c r="H3157" s="123" t="str">
        <f t="shared" ref="H3157:H3220" si="44">E3157&amp;","&amp;G3157</f>
        <v>Pedregosa Basin , NM,Gas Wells - Rich-burn Load Factor</v>
      </c>
      <c r="I3157">
        <v>0.76</v>
      </c>
    </row>
    <row r="3158" spans="1:9">
      <c r="A3158" t="s">
        <v>637</v>
      </c>
      <c r="B3158" t="s">
        <v>120</v>
      </c>
      <c r="C3158" t="s">
        <v>9083</v>
      </c>
      <c r="D3158">
        <v>0</v>
      </c>
      <c r="E3158" t="s">
        <v>567</v>
      </c>
      <c r="F3158" t="s">
        <v>656</v>
      </c>
      <c r="G3158" t="s">
        <v>9083</v>
      </c>
      <c r="H3158" s="123" t="str">
        <f t="shared" si="44"/>
        <v>Permian Basin , NM,Gas Wells - Fraction of 2-cycle Engines</v>
      </c>
      <c r="I3158">
        <v>0</v>
      </c>
    </row>
    <row r="3159" spans="1:9">
      <c r="A3159" t="s">
        <v>637</v>
      </c>
      <c r="B3159" t="s">
        <v>120</v>
      </c>
      <c r="C3159" t="s">
        <v>9084</v>
      </c>
      <c r="D3159">
        <v>1</v>
      </c>
      <c r="E3159" t="s">
        <v>567</v>
      </c>
      <c r="F3159" t="s">
        <v>656</v>
      </c>
      <c r="G3159" t="s">
        <v>9084</v>
      </c>
      <c r="H3159" s="123" t="str">
        <f t="shared" si="44"/>
        <v>Permian Basin , NM,Gas Wells - Fraction of 4-cycle Engines</v>
      </c>
      <c r="I3159">
        <v>1</v>
      </c>
    </row>
    <row r="3160" spans="1:9">
      <c r="A3160" t="s">
        <v>637</v>
      </c>
      <c r="B3160" t="s">
        <v>120</v>
      </c>
      <c r="C3160" t="s">
        <v>9085</v>
      </c>
      <c r="D3160">
        <v>0</v>
      </c>
      <c r="E3160" t="s">
        <v>567</v>
      </c>
      <c r="F3160" t="s">
        <v>656</v>
      </c>
      <c r="G3160" t="s">
        <v>9085</v>
      </c>
      <c r="H3160" s="123" t="str">
        <f t="shared" si="44"/>
        <v>Permian Basin , NM,Gas Wells - Fraction of Compressors Engines &lt;50 HP</v>
      </c>
      <c r="I3160">
        <v>0</v>
      </c>
    </row>
    <row r="3161" spans="1:9">
      <c r="A3161" t="s">
        <v>637</v>
      </c>
      <c r="B3161" t="s">
        <v>120</v>
      </c>
      <c r="C3161" t="s">
        <v>9086</v>
      </c>
      <c r="D3161">
        <v>0</v>
      </c>
      <c r="E3161" t="s">
        <v>567</v>
      </c>
      <c r="F3161" t="s">
        <v>656</v>
      </c>
      <c r="G3161" t="s">
        <v>9086</v>
      </c>
      <c r="H3161" s="123" t="str">
        <f t="shared" si="44"/>
        <v>Permian Basin , NM,Gas Wells - Fraction of Compressors Engines &gt;500 HP</v>
      </c>
      <c r="I3161">
        <v>0</v>
      </c>
    </row>
    <row r="3162" spans="1:9">
      <c r="A3162" t="s">
        <v>637</v>
      </c>
      <c r="B3162" t="s">
        <v>120</v>
      </c>
      <c r="C3162" t="s">
        <v>9087</v>
      </c>
      <c r="D3162">
        <v>1</v>
      </c>
      <c r="E3162" t="s">
        <v>567</v>
      </c>
      <c r="F3162" t="s">
        <v>656</v>
      </c>
      <c r="G3162" t="s">
        <v>9087</v>
      </c>
      <c r="H3162" s="123" t="str">
        <f t="shared" si="44"/>
        <v>Permian Basin , NM,Gas Wells - Fraction of Compressors Engines between 50-499 HP</v>
      </c>
      <c r="I3162">
        <v>1</v>
      </c>
    </row>
    <row r="3163" spans="1:9">
      <c r="A3163" t="s">
        <v>637</v>
      </c>
      <c r="B3163" t="s">
        <v>120</v>
      </c>
      <c r="C3163" t="s">
        <v>9088</v>
      </c>
      <c r="D3163">
        <v>0.18</v>
      </c>
      <c r="E3163" t="s">
        <v>567</v>
      </c>
      <c r="F3163" t="s">
        <v>1</v>
      </c>
      <c r="G3163" t="s">
        <v>8349</v>
      </c>
      <c r="H3163" s="123" t="str">
        <f t="shared" si="44"/>
        <v>Permian Basin , NM,Lean Burn - Percent of Engines with Control</v>
      </c>
      <c r="I3163">
        <v>0.18</v>
      </c>
    </row>
    <row r="3164" spans="1:9">
      <c r="A3164" t="s">
        <v>637</v>
      </c>
      <c r="B3164" t="s">
        <v>120</v>
      </c>
      <c r="C3164" t="s">
        <v>9089</v>
      </c>
      <c r="D3164">
        <v>0.31</v>
      </c>
      <c r="E3164" t="s">
        <v>567</v>
      </c>
      <c r="F3164" t="s">
        <v>0</v>
      </c>
      <c r="G3164" t="s">
        <v>8359</v>
      </c>
      <c r="H3164" s="123" t="str">
        <f t="shared" si="44"/>
        <v>Permian Basin , NM,Rich Burn - Percent of Engines with Control</v>
      </c>
      <c r="I3164">
        <v>0.31</v>
      </c>
    </row>
    <row r="3165" spans="1:9">
      <c r="A3165" t="s">
        <v>637</v>
      </c>
      <c r="B3165" t="s">
        <v>120</v>
      </c>
      <c r="C3165" t="s">
        <v>9090</v>
      </c>
      <c r="D3165">
        <v>0.14000000000000001</v>
      </c>
      <c r="E3165" t="s">
        <v>567</v>
      </c>
      <c r="F3165" t="s">
        <v>1</v>
      </c>
      <c r="G3165" t="s">
        <v>1</v>
      </c>
      <c r="H3165" s="123" t="str">
        <f t="shared" si="44"/>
        <v>Permian Basin , NM,Lean Burn</v>
      </c>
      <c r="I3165">
        <v>0.14000000000000001</v>
      </c>
    </row>
    <row r="3166" spans="1:9">
      <c r="A3166" t="s">
        <v>637</v>
      </c>
      <c r="B3166" t="s">
        <v>120</v>
      </c>
      <c r="C3166" t="s">
        <v>9091</v>
      </c>
      <c r="D3166">
        <v>0.86</v>
      </c>
      <c r="E3166" t="s">
        <v>567</v>
      </c>
      <c r="F3166" t="s">
        <v>0</v>
      </c>
      <c r="G3166" t="s">
        <v>0</v>
      </c>
      <c r="H3166" s="123" t="str">
        <f t="shared" si="44"/>
        <v>Permian Basin , NM,Rich Burn</v>
      </c>
      <c r="I3166">
        <v>0.86</v>
      </c>
    </row>
    <row r="3167" spans="1:9">
      <c r="A3167" t="s">
        <v>637</v>
      </c>
      <c r="B3167" t="s">
        <v>120</v>
      </c>
      <c r="C3167" t="s">
        <v>9092</v>
      </c>
      <c r="D3167">
        <v>8760</v>
      </c>
      <c r="E3167" t="s">
        <v>567</v>
      </c>
      <c r="F3167" t="s">
        <v>656</v>
      </c>
      <c r="G3167" t="s">
        <v>2498</v>
      </c>
      <c r="H3167" s="123" t="str">
        <f t="shared" si="44"/>
        <v>Permian Basin , NM,Hours of Operation (hours/engine)</v>
      </c>
      <c r="I3167">
        <v>8760</v>
      </c>
    </row>
    <row r="3168" spans="1:9">
      <c r="A3168" t="s">
        <v>637</v>
      </c>
      <c r="B3168" t="s">
        <v>120</v>
      </c>
      <c r="C3168" t="s">
        <v>9093</v>
      </c>
      <c r="D3168">
        <v>0.75</v>
      </c>
      <c r="E3168" t="s">
        <v>567</v>
      </c>
      <c r="F3168" t="s">
        <v>1</v>
      </c>
      <c r="G3168" t="s">
        <v>9093</v>
      </c>
      <c r="H3168" s="123" t="str">
        <f t="shared" si="44"/>
        <v>Permian Basin , NM,Gas Wells - Lean Burn Load Factor</v>
      </c>
      <c r="I3168">
        <v>0.75</v>
      </c>
    </row>
    <row r="3169" spans="1:9">
      <c r="A3169" t="s">
        <v>637</v>
      </c>
      <c r="B3169" t="s">
        <v>120</v>
      </c>
      <c r="C3169" t="s">
        <v>9094</v>
      </c>
      <c r="D3169">
        <v>138</v>
      </c>
      <c r="E3169" t="s">
        <v>567</v>
      </c>
      <c r="F3169" t="s">
        <v>1</v>
      </c>
      <c r="G3169" t="s">
        <v>8347</v>
      </c>
      <c r="H3169" s="123" t="str">
        <f t="shared" si="44"/>
        <v>Permian Basin , NM,Lean Burn - Rated Horsepower (hp/engine)</v>
      </c>
      <c r="I3169">
        <v>138</v>
      </c>
    </row>
    <row r="3170" spans="1:9">
      <c r="A3170" t="s">
        <v>637</v>
      </c>
      <c r="B3170" t="s">
        <v>120</v>
      </c>
      <c r="C3170" t="s">
        <v>9095</v>
      </c>
      <c r="D3170">
        <v>133.4</v>
      </c>
      <c r="E3170" t="s">
        <v>567</v>
      </c>
      <c r="F3170" t="s">
        <v>0</v>
      </c>
      <c r="G3170" t="s">
        <v>8357</v>
      </c>
      <c r="H3170" s="123" t="str">
        <f t="shared" si="44"/>
        <v>Permian Basin , NM,Rich Burn - Rated Horsepower (hp/engine)</v>
      </c>
      <c r="I3170">
        <v>133.4</v>
      </c>
    </row>
    <row r="3171" spans="1:9">
      <c r="A3171" t="s">
        <v>637</v>
      </c>
      <c r="B3171" t="s">
        <v>120</v>
      </c>
      <c r="C3171" t="s">
        <v>9096</v>
      </c>
      <c r="D3171">
        <v>0.76</v>
      </c>
      <c r="E3171" t="s">
        <v>567</v>
      </c>
      <c r="F3171" t="s">
        <v>0</v>
      </c>
      <c r="G3171" t="s">
        <v>9096</v>
      </c>
      <c r="H3171" s="123" t="str">
        <f t="shared" si="44"/>
        <v>Permian Basin , NM,Gas Wells - Rich-burn Load Factor</v>
      </c>
      <c r="I3171">
        <v>0.76</v>
      </c>
    </row>
    <row r="3172" spans="1:9">
      <c r="A3172" t="s">
        <v>637</v>
      </c>
      <c r="B3172" t="s">
        <v>485</v>
      </c>
      <c r="C3172" t="s">
        <v>9083</v>
      </c>
      <c r="D3172">
        <v>0</v>
      </c>
      <c r="E3172" t="s">
        <v>4302</v>
      </c>
      <c r="F3172" t="s">
        <v>656</v>
      </c>
      <c r="G3172" t="s">
        <v>9083</v>
      </c>
      <c r="H3172" s="123" t="str">
        <f t="shared" si="44"/>
        <v>Permian Basin , TX,Gas Wells - Fraction of 2-cycle Engines</v>
      </c>
      <c r="I3172">
        <v>0</v>
      </c>
    </row>
    <row r="3173" spans="1:9">
      <c r="A3173" t="s">
        <v>637</v>
      </c>
      <c r="B3173" t="s">
        <v>485</v>
      </c>
      <c r="C3173" t="s">
        <v>9084</v>
      </c>
      <c r="D3173">
        <v>1</v>
      </c>
      <c r="E3173" t="s">
        <v>4302</v>
      </c>
      <c r="F3173" t="s">
        <v>656</v>
      </c>
      <c r="G3173" t="s">
        <v>9084</v>
      </c>
      <c r="H3173" s="123" t="str">
        <f t="shared" si="44"/>
        <v>Permian Basin , TX,Gas Wells - Fraction of 4-cycle Engines</v>
      </c>
      <c r="I3173">
        <v>1</v>
      </c>
    </row>
    <row r="3174" spans="1:9">
      <c r="A3174" t="s">
        <v>637</v>
      </c>
      <c r="B3174" t="s">
        <v>485</v>
      </c>
      <c r="C3174" t="s">
        <v>9085</v>
      </c>
      <c r="D3174">
        <v>0</v>
      </c>
      <c r="E3174" t="s">
        <v>4302</v>
      </c>
      <c r="F3174" t="s">
        <v>656</v>
      </c>
      <c r="G3174" t="s">
        <v>9085</v>
      </c>
      <c r="H3174" s="123" t="str">
        <f t="shared" si="44"/>
        <v>Permian Basin , TX,Gas Wells - Fraction of Compressors Engines &lt;50 HP</v>
      </c>
      <c r="I3174">
        <v>0</v>
      </c>
    </row>
    <row r="3175" spans="1:9">
      <c r="A3175" t="s">
        <v>637</v>
      </c>
      <c r="B3175" t="s">
        <v>485</v>
      </c>
      <c r="C3175" t="s">
        <v>9086</v>
      </c>
      <c r="D3175">
        <v>0</v>
      </c>
      <c r="E3175" t="s">
        <v>4302</v>
      </c>
      <c r="F3175" t="s">
        <v>656</v>
      </c>
      <c r="G3175" t="s">
        <v>9086</v>
      </c>
      <c r="H3175" s="123" t="str">
        <f t="shared" si="44"/>
        <v>Permian Basin , TX,Gas Wells - Fraction of Compressors Engines &gt;500 HP</v>
      </c>
      <c r="I3175">
        <v>0</v>
      </c>
    </row>
    <row r="3176" spans="1:9">
      <c r="A3176" t="s">
        <v>637</v>
      </c>
      <c r="B3176" t="s">
        <v>485</v>
      </c>
      <c r="C3176" t="s">
        <v>9087</v>
      </c>
      <c r="D3176">
        <v>1</v>
      </c>
      <c r="E3176" t="s">
        <v>4302</v>
      </c>
      <c r="F3176" t="s">
        <v>656</v>
      </c>
      <c r="G3176" t="s">
        <v>9087</v>
      </c>
      <c r="H3176" s="123" t="str">
        <f t="shared" si="44"/>
        <v>Permian Basin , TX,Gas Wells - Fraction of Compressors Engines between 50-499 HP</v>
      </c>
      <c r="I3176">
        <v>1</v>
      </c>
    </row>
    <row r="3177" spans="1:9">
      <c r="A3177" t="s">
        <v>637</v>
      </c>
      <c r="B3177" t="s">
        <v>485</v>
      </c>
      <c r="C3177" t="s">
        <v>9088</v>
      </c>
      <c r="D3177">
        <v>0.17999999999999991</v>
      </c>
      <c r="E3177" t="s">
        <v>4302</v>
      </c>
      <c r="F3177" t="s">
        <v>1</v>
      </c>
      <c r="G3177" t="s">
        <v>8349</v>
      </c>
      <c r="H3177" s="123" t="str">
        <f t="shared" si="44"/>
        <v>Permian Basin , TX,Lean Burn - Percent of Engines with Control</v>
      </c>
      <c r="I3177">
        <v>0.17999999999999991</v>
      </c>
    </row>
    <row r="3178" spans="1:9">
      <c r="A3178" t="s">
        <v>637</v>
      </c>
      <c r="B3178" t="s">
        <v>485</v>
      </c>
      <c r="C3178" t="s">
        <v>9089</v>
      </c>
      <c r="D3178">
        <v>0.31000000000000011</v>
      </c>
      <c r="E3178" t="s">
        <v>4302</v>
      </c>
      <c r="F3178" t="s">
        <v>0</v>
      </c>
      <c r="G3178" t="s">
        <v>8359</v>
      </c>
      <c r="H3178" s="123" t="str">
        <f t="shared" si="44"/>
        <v>Permian Basin , TX,Rich Burn - Percent of Engines with Control</v>
      </c>
      <c r="I3178">
        <v>0.31000000000000011</v>
      </c>
    </row>
    <row r="3179" spans="1:9">
      <c r="A3179" t="s">
        <v>637</v>
      </c>
      <c r="B3179" t="s">
        <v>485</v>
      </c>
      <c r="C3179" t="s">
        <v>9090</v>
      </c>
      <c r="D3179">
        <v>0.13999999999999993</v>
      </c>
      <c r="E3179" t="s">
        <v>4302</v>
      </c>
      <c r="F3179" t="s">
        <v>1</v>
      </c>
      <c r="G3179" t="s">
        <v>1</v>
      </c>
      <c r="H3179" s="123" t="str">
        <f t="shared" si="44"/>
        <v>Permian Basin , TX,Lean Burn</v>
      </c>
      <c r="I3179">
        <v>0.13999999999999993</v>
      </c>
    </row>
    <row r="3180" spans="1:9">
      <c r="A3180" t="s">
        <v>637</v>
      </c>
      <c r="B3180" t="s">
        <v>485</v>
      </c>
      <c r="C3180" t="s">
        <v>9091</v>
      </c>
      <c r="D3180">
        <v>0.85999999999999954</v>
      </c>
      <c r="E3180" t="s">
        <v>4302</v>
      </c>
      <c r="F3180" t="s">
        <v>0</v>
      </c>
      <c r="G3180" t="s">
        <v>0</v>
      </c>
      <c r="H3180" s="123" t="str">
        <f t="shared" si="44"/>
        <v>Permian Basin , TX,Rich Burn</v>
      </c>
      <c r="I3180">
        <v>0.85999999999999954</v>
      </c>
    </row>
    <row r="3181" spans="1:9">
      <c r="A3181" t="s">
        <v>637</v>
      </c>
      <c r="B3181" t="s">
        <v>485</v>
      </c>
      <c r="C3181" t="s">
        <v>9092</v>
      </c>
      <c r="D3181">
        <v>8760</v>
      </c>
      <c r="E3181" t="s">
        <v>4302</v>
      </c>
      <c r="F3181" t="s">
        <v>656</v>
      </c>
      <c r="G3181" t="s">
        <v>2498</v>
      </c>
      <c r="H3181" s="123" t="str">
        <f t="shared" si="44"/>
        <v>Permian Basin , TX,Hours of Operation (hours/engine)</v>
      </c>
      <c r="I3181">
        <v>8760</v>
      </c>
    </row>
    <row r="3182" spans="1:9">
      <c r="A3182" t="s">
        <v>637</v>
      </c>
      <c r="B3182" t="s">
        <v>485</v>
      </c>
      <c r="C3182" t="s">
        <v>9093</v>
      </c>
      <c r="D3182">
        <v>0.75</v>
      </c>
      <c r="E3182" t="s">
        <v>4302</v>
      </c>
      <c r="F3182" t="s">
        <v>1</v>
      </c>
      <c r="G3182" t="s">
        <v>9093</v>
      </c>
      <c r="H3182" s="123" t="str">
        <f t="shared" si="44"/>
        <v>Permian Basin , TX,Gas Wells - Lean Burn Load Factor</v>
      </c>
      <c r="I3182">
        <v>0.75</v>
      </c>
    </row>
    <row r="3183" spans="1:9">
      <c r="A3183" t="s">
        <v>637</v>
      </c>
      <c r="B3183" t="s">
        <v>485</v>
      </c>
      <c r="C3183" t="s">
        <v>9094</v>
      </c>
      <c r="D3183">
        <v>138</v>
      </c>
      <c r="E3183" t="s">
        <v>4302</v>
      </c>
      <c r="F3183" t="s">
        <v>1</v>
      </c>
      <c r="G3183" t="s">
        <v>8347</v>
      </c>
      <c r="H3183" s="123" t="str">
        <f t="shared" si="44"/>
        <v>Permian Basin , TX,Lean Burn - Rated Horsepower (hp/engine)</v>
      </c>
      <c r="I3183">
        <v>138</v>
      </c>
    </row>
    <row r="3184" spans="1:9">
      <c r="A3184" t="s">
        <v>637</v>
      </c>
      <c r="B3184" t="s">
        <v>485</v>
      </c>
      <c r="C3184" t="s">
        <v>9095</v>
      </c>
      <c r="D3184">
        <v>133.39999999999992</v>
      </c>
      <c r="E3184" t="s">
        <v>4302</v>
      </c>
      <c r="F3184" t="s">
        <v>0</v>
      </c>
      <c r="G3184" t="s">
        <v>8357</v>
      </c>
      <c r="H3184" s="123" t="str">
        <f t="shared" si="44"/>
        <v>Permian Basin , TX,Rich Burn - Rated Horsepower (hp/engine)</v>
      </c>
      <c r="I3184">
        <v>133.39999999999992</v>
      </c>
    </row>
    <row r="3185" spans="1:9">
      <c r="A3185" t="s">
        <v>637</v>
      </c>
      <c r="B3185" t="s">
        <v>485</v>
      </c>
      <c r="C3185" t="s">
        <v>9096</v>
      </c>
      <c r="D3185">
        <v>0.76000000000000045</v>
      </c>
      <c r="E3185" t="s">
        <v>4302</v>
      </c>
      <c r="F3185" t="s">
        <v>0</v>
      </c>
      <c r="G3185" t="s">
        <v>9096</v>
      </c>
      <c r="H3185" s="123" t="str">
        <f t="shared" si="44"/>
        <v>Permian Basin , TX,Gas Wells - Rich-burn Load Factor</v>
      </c>
      <c r="I3185">
        <v>0.76000000000000045</v>
      </c>
    </row>
    <row r="3186" spans="1:9">
      <c r="A3186" t="s">
        <v>638</v>
      </c>
      <c r="B3186" t="s">
        <v>81</v>
      </c>
      <c r="C3186" t="s">
        <v>9083</v>
      </c>
      <c r="D3186">
        <v>0</v>
      </c>
      <c r="E3186" t="s">
        <v>569</v>
      </c>
      <c r="F3186" t="s">
        <v>656</v>
      </c>
      <c r="G3186" t="s">
        <v>9083</v>
      </c>
      <c r="H3186" s="123" t="str">
        <f t="shared" si="44"/>
        <v>Piceance Basin , CO,Gas Wells - Fraction of 2-cycle Engines</v>
      </c>
      <c r="I3186">
        <v>0</v>
      </c>
    </row>
    <row r="3187" spans="1:9">
      <c r="A3187" t="s">
        <v>638</v>
      </c>
      <c r="B3187" t="s">
        <v>81</v>
      </c>
      <c r="C3187" t="s">
        <v>9084</v>
      </c>
      <c r="D3187">
        <v>1</v>
      </c>
      <c r="E3187" t="s">
        <v>569</v>
      </c>
      <c r="F3187" t="s">
        <v>656</v>
      </c>
      <c r="G3187" t="s">
        <v>9084</v>
      </c>
      <c r="H3187" s="123" t="str">
        <f t="shared" si="44"/>
        <v>Piceance Basin , CO,Gas Wells - Fraction of 4-cycle Engines</v>
      </c>
      <c r="I3187">
        <v>1</v>
      </c>
    </row>
    <row r="3188" spans="1:9">
      <c r="A3188" t="s">
        <v>638</v>
      </c>
      <c r="B3188" t="s">
        <v>81</v>
      </c>
      <c r="C3188" t="s">
        <v>9085</v>
      </c>
      <c r="D3188">
        <v>0</v>
      </c>
      <c r="E3188" t="s">
        <v>569</v>
      </c>
      <c r="F3188" t="s">
        <v>656</v>
      </c>
      <c r="G3188" t="s">
        <v>9085</v>
      </c>
      <c r="H3188" s="123" t="str">
        <f t="shared" si="44"/>
        <v>Piceance Basin , CO,Gas Wells - Fraction of Compressors Engines &lt;50 HP</v>
      </c>
      <c r="I3188">
        <v>0</v>
      </c>
    </row>
    <row r="3189" spans="1:9">
      <c r="A3189" t="s">
        <v>638</v>
      </c>
      <c r="B3189" t="s">
        <v>81</v>
      </c>
      <c r="C3189" t="s">
        <v>9086</v>
      </c>
      <c r="D3189">
        <v>0</v>
      </c>
      <c r="E3189" t="s">
        <v>569</v>
      </c>
      <c r="F3189" t="s">
        <v>656</v>
      </c>
      <c r="G3189" t="s">
        <v>9086</v>
      </c>
      <c r="H3189" s="123" t="str">
        <f t="shared" si="44"/>
        <v>Piceance Basin , CO,Gas Wells - Fraction of Compressors Engines &gt;500 HP</v>
      </c>
      <c r="I3189">
        <v>0</v>
      </c>
    </row>
    <row r="3190" spans="1:9">
      <c r="A3190" t="s">
        <v>638</v>
      </c>
      <c r="B3190" t="s">
        <v>81</v>
      </c>
      <c r="C3190" t="s">
        <v>9087</v>
      </c>
      <c r="D3190">
        <v>1</v>
      </c>
      <c r="E3190" t="s">
        <v>569</v>
      </c>
      <c r="F3190" t="s">
        <v>656</v>
      </c>
      <c r="G3190" t="s">
        <v>9087</v>
      </c>
      <c r="H3190" s="123" t="str">
        <f t="shared" si="44"/>
        <v>Piceance Basin , CO,Gas Wells - Fraction of Compressors Engines between 50-499 HP</v>
      </c>
      <c r="I3190">
        <v>1</v>
      </c>
    </row>
    <row r="3191" spans="1:9">
      <c r="A3191" t="s">
        <v>638</v>
      </c>
      <c r="B3191" t="s">
        <v>81</v>
      </c>
      <c r="C3191" t="s">
        <v>9088</v>
      </c>
      <c r="D3191">
        <v>0.17999999999999997</v>
      </c>
      <c r="E3191" t="s">
        <v>569</v>
      </c>
      <c r="F3191" t="s">
        <v>1</v>
      </c>
      <c r="G3191" t="s">
        <v>8349</v>
      </c>
      <c r="H3191" s="123" t="str">
        <f t="shared" si="44"/>
        <v>Piceance Basin , CO,Lean Burn - Percent of Engines with Control</v>
      </c>
      <c r="I3191">
        <v>0.17999999999999997</v>
      </c>
    </row>
    <row r="3192" spans="1:9">
      <c r="A3192" t="s">
        <v>638</v>
      </c>
      <c r="B3192" t="s">
        <v>81</v>
      </c>
      <c r="C3192" t="s">
        <v>9089</v>
      </c>
      <c r="D3192">
        <v>0.31</v>
      </c>
      <c r="E3192" t="s">
        <v>569</v>
      </c>
      <c r="F3192" t="s">
        <v>0</v>
      </c>
      <c r="G3192" t="s">
        <v>8359</v>
      </c>
      <c r="H3192" s="123" t="str">
        <f t="shared" si="44"/>
        <v>Piceance Basin , CO,Rich Burn - Percent of Engines with Control</v>
      </c>
      <c r="I3192">
        <v>0.31</v>
      </c>
    </row>
    <row r="3193" spans="1:9">
      <c r="A3193" t="s">
        <v>638</v>
      </c>
      <c r="B3193" t="s">
        <v>81</v>
      </c>
      <c r="C3193" t="s">
        <v>9090</v>
      </c>
      <c r="D3193">
        <v>0.3</v>
      </c>
      <c r="E3193" t="s">
        <v>569</v>
      </c>
      <c r="F3193" t="s">
        <v>1</v>
      </c>
      <c r="G3193" t="s">
        <v>1</v>
      </c>
      <c r="H3193" s="123" t="str">
        <f t="shared" si="44"/>
        <v>Piceance Basin , CO,Lean Burn</v>
      </c>
      <c r="I3193">
        <v>0.3</v>
      </c>
    </row>
    <row r="3194" spans="1:9">
      <c r="A3194" t="s">
        <v>638</v>
      </c>
      <c r="B3194" t="s">
        <v>81</v>
      </c>
      <c r="C3194" t="s">
        <v>9091</v>
      </c>
      <c r="D3194">
        <v>0.70000000000000007</v>
      </c>
      <c r="E3194" t="s">
        <v>569</v>
      </c>
      <c r="F3194" t="s">
        <v>0</v>
      </c>
      <c r="G3194" t="s">
        <v>0</v>
      </c>
      <c r="H3194" s="123" t="str">
        <f t="shared" si="44"/>
        <v>Piceance Basin , CO,Rich Burn</v>
      </c>
      <c r="I3194">
        <v>0.70000000000000007</v>
      </c>
    </row>
    <row r="3195" spans="1:9">
      <c r="A3195" t="s">
        <v>638</v>
      </c>
      <c r="B3195" t="s">
        <v>81</v>
      </c>
      <c r="C3195" t="s">
        <v>9092</v>
      </c>
      <c r="D3195">
        <v>8439</v>
      </c>
      <c r="E3195" t="s">
        <v>569</v>
      </c>
      <c r="F3195" t="s">
        <v>656</v>
      </c>
      <c r="G3195" t="s">
        <v>2498</v>
      </c>
      <c r="H3195" s="123" t="str">
        <f t="shared" si="44"/>
        <v>Piceance Basin , CO,Hours of Operation (hours/engine)</v>
      </c>
      <c r="I3195">
        <v>8439</v>
      </c>
    </row>
    <row r="3196" spans="1:9">
      <c r="A3196" t="s">
        <v>638</v>
      </c>
      <c r="B3196" t="s">
        <v>81</v>
      </c>
      <c r="C3196" t="s">
        <v>9093</v>
      </c>
      <c r="D3196">
        <v>0.75</v>
      </c>
      <c r="E3196" t="s">
        <v>569</v>
      </c>
      <c r="F3196" t="s">
        <v>1</v>
      </c>
      <c r="G3196" t="s">
        <v>9093</v>
      </c>
      <c r="H3196" s="123" t="str">
        <f t="shared" si="44"/>
        <v>Piceance Basin , CO,Gas Wells - Lean Burn Load Factor</v>
      </c>
      <c r="I3196">
        <v>0.75</v>
      </c>
    </row>
    <row r="3197" spans="1:9">
      <c r="A3197" t="s">
        <v>638</v>
      </c>
      <c r="B3197" t="s">
        <v>81</v>
      </c>
      <c r="C3197" t="s">
        <v>9094</v>
      </c>
      <c r="D3197">
        <v>138</v>
      </c>
      <c r="E3197" t="s">
        <v>569</v>
      </c>
      <c r="F3197" t="s">
        <v>1</v>
      </c>
      <c r="G3197" t="s">
        <v>8347</v>
      </c>
      <c r="H3197" s="123" t="str">
        <f t="shared" si="44"/>
        <v>Piceance Basin , CO,Lean Burn - Rated Horsepower (hp/engine)</v>
      </c>
      <c r="I3197">
        <v>138</v>
      </c>
    </row>
    <row r="3198" spans="1:9">
      <c r="A3198" t="s">
        <v>638</v>
      </c>
      <c r="B3198" t="s">
        <v>81</v>
      </c>
      <c r="C3198" t="s">
        <v>9095</v>
      </c>
      <c r="D3198">
        <v>133.4</v>
      </c>
      <c r="E3198" t="s">
        <v>569</v>
      </c>
      <c r="F3198" t="s">
        <v>0</v>
      </c>
      <c r="G3198" t="s">
        <v>8357</v>
      </c>
      <c r="H3198" s="123" t="str">
        <f t="shared" si="44"/>
        <v>Piceance Basin , CO,Rich Burn - Rated Horsepower (hp/engine)</v>
      </c>
      <c r="I3198">
        <v>133.4</v>
      </c>
    </row>
    <row r="3199" spans="1:9">
      <c r="A3199" t="s">
        <v>638</v>
      </c>
      <c r="B3199" t="s">
        <v>81</v>
      </c>
      <c r="C3199" t="s">
        <v>9096</v>
      </c>
      <c r="D3199">
        <v>0.7599999999999999</v>
      </c>
      <c r="E3199" t="s">
        <v>569</v>
      </c>
      <c r="F3199" t="s">
        <v>0</v>
      </c>
      <c r="G3199" t="s">
        <v>9096</v>
      </c>
      <c r="H3199" s="123" t="str">
        <f t="shared" si="44"/>
        <v>Piceance Basin , CO,Gas Wells - Rich-burn Load Factor</v>
      </c>
      <c r="I3199">
        <v>0.7599999999999999</v>
      </c>
    </row>
    <row r="3200" spans="1:9">
      <c r="A3200" t="s">
        <v>140</v>
      </c>
      <c r="B3200" t="s">
        <v>115</v>
      </c>
      <c r="C3200" t="s">
        <v>9083</v>
      </c>
      <c r="D3200">
        <v>0</v>
      </c>
      <c r="E3200" t="s">
        <v>570</v>
      </c>
      <c r="F3200" t="s">
        <v>656</v>
      </c>
      <c r="G3200" t="s">
        <v>9083</v>
      </c>
      <c r="H3200" s="123" t="str">
        <f t="shared" si="44"/>
        <v>Plateau Sedimentary Prov , AZ,Gas Wells - Fraction of 2-cycle Engines</v>
      </c>
      <c r="I3200">
        <v>0</v>
      </c>
    </row>
    <row r="3201" spans="1:9">
      <c r="A3201" t="s">
        <v>140</v>
      </c>
      <c r="B3201" t="s">
        <v>115</v>
      </c>
      <c r="C3201" t="s">
        <v>9084</v>
      </c>
      <c r="D3201">
        <v>1</v>
      </c>
      <c r="E3201" t="s">
        <v>570</v>
      </c>
      <c r="F3201" t="s">
        <v>656</v>
      </c>
      <c r="G3201" t="s">
        <v>9084</v>
      </c>
      <c r="H3201" s="123" t="str">
        <f t="shared" si="44"/>
        <v>Plateau Sedimentary Prov , AZ,Gas Wells - Fraction of 4-cycle Engines</v>
      </c>
      <c r="I3201">
        <v>1</v>
      </c>
    </row>
    <row r="3202" spans="1:9">
      <c r="A3202" t="s">
        <v>140</v>
      </c>
      <c r="B3202" t="s">
        <v>115</v>
      </c>
      <c r="C3202" t="s">
        <v>9085</v>
      </c>
      <c r="D3202">
        <v>0</v>
      </c>
      <c r="E3202" t="s">
        <v>570</v>
      </c>
      <c r="F3202" t="s">
        <v>656</v>
      </c>
      <c r="G3202" t="s">
        <v>9085</v>
      </c>
      <c r="H3202" s="123" t="str">
        <f t="shared" si="44"/>
        <v>Plateau Sedimentary Prov , AZ,Gas Wells - Fraction of Compressors Engines &lt;50 HP</v>
      </c>
      <c r="I3202">
        <v>0</v>
      </c>
    </row>
    <row r="3203" spans="1:9">
      <c r="A3203" t="s">
        <v>140</v>
      </c>
      <c r="B3203" t="s">
        <v>115</v>
      </c>
      <c r="C3203" t="s">
        <v>9086</v>
      </c>
      <c r="D3203">
        <v>0</v>
      </c>
      <c r="E3203" t="s">
        <v>570</v>
      </c>
      <c r="F3203" t="s">
        <v>656</v>
      </c>
      <c r="G3203" t="s">
        <v>9086</v>
      </c>
      <c r="H3203" s="123" t="str">
        <f t="shared" si="44"/>
        <v>Plateau Sedimentary Prov , AZ,Gas Wells - Fraction of Compressors Engines &gt;500 HP</v>
      </c>
      <c r="I3203">
        <v>0</v>
      </c>
    </row>
    <row r="3204" spans="1:9">
      <c r="A3204" t="s">
        <v>140</v>
      </c>
      <c r="B3204" t="s">
        <v>115</v>
      </c>
      <c r="C3204" t="s">
        <v>9087</v>
      </c>
      <c r="D3204">
        <v>1</v>
      </c>
      <c r="E3204" t="s">
        <v>570</v>
      </c>
      <c r="F3204" t="s">
        <v>656</v>
      </c>
      <c r="G3204" t="s">
        <v>9087</v>
      </c>
      <c r="H3204" s="123" t="str">
        <f t="shared" si="44"/>
        <v>Plateau Sedimentary Prov , AZ,Gas Wells - Fraction of Compressors Engines between 50-499 HP</v>
      </c>
      <c r="I3204">
        <v>1</v>
      </c>
    </row>
    <row r="3205" spans="1:9">
      <c r="A3205" t="s">
        <v>140</v>
      </c>
      <c r="B3205" t="s">
        <v>115</v>
      </c>
      <c r="C3205" t="s">
        <v>9088</v>
      </c>
      <c r="D3205">
        <v>0.18</v>
      </c>
      <c r="E3205" t="s">
        <v>570</v>
      </c>
      <c r="F3205" t="s">
        <v>1</v>
      </c>
      <c r="G3205" t="s">
        <v>8349</v>
      </c>
      <c r="H3205" s="123" t="str">
        <f t="shared" si="44"/>
        <v>Plateau Sedimentary Prov , AZ,Lean Burn - Percent of Engines with Control</v>
      </c>
      <c r="I3205">
        <v>0.18</v>
      </c>
    </row>
    <row r="3206" spans="1:9">
      <c r="A3206" t="s">
        <v>140</v>
      </c>
      <c r="B3206" t="s">
        <v>115</v>
      </c>
      <c r="C3206" t="s">
        <v>9089</v>
      </c>
      <c r="D3206">
        <v>0.31</v>
      </c>
      <c r="E3206" t="s">
        <v>570</v>
      </c>
      <c r="F3206" t="s">
        <v>0</v>
      </c>
      <c r="G3206" t="s">
        <v>8359</v>
      </c>
      <c r="H3206" s="123" t="str">
        <f t="shared" si="44"/>
        <v>Plateau Sedimentary Prov , AZ,Rich Burn - Percent of Engines with Control</v>
      </c>
      <c r="I3206">
        <v>0.31</v>
      </c>
    </row>
    <row r="3207" spans="1:9">
      <c r="A3207" t="s">
        <v>140</v>
      </c>
      <c r="B3207" t="s">
        <v>115</v>
      </c>
      <c r="C3207" t="s">
        <v>9090</v>
      </c>
      <c r="D3207">
        <v>0.3</v>
      </c>
      <c r="E3207" t="s">
        <v>570</v>
      </c>
      <c r="F3207" t="s">
        <v>1</v>
      </c>
      <c r="G3207" t="s">
        <v>1</v>
      </c>
      <c r="H3207" s="123" t="str">
        <f t="shared" si="44"/>
        <v>Plateau Sedimentary Prov , AZ,Lean Burn</v>
      </c>
      <c r="I3207">
        <v>0.3</v>
      </c>
    </row>
    <row r="3208" spans="1:9">
      <c r="A3208" t="s">
        <v>140</v>
      </c>
      <c r="B3208" t="s">
        <v>115</v>
      </c>
      <c r="C3208" t="s">
        <v>9091</v>
      </c>
      <c r="D3208">
        <v>0.7</v>
      </c>
      <c r="E3208" t="s">
        <v>570</v>
      </c>
      <c r="F3208" t="s">
        <v>0</v>
      </c>
      <c r="G3208" t="s">
        <v>0</v>
      </c>
      <c r="H3208" s="123" t="str">
        <f t="shared" si="44"/>
        <v>Plateau Sedimentary Prov , AZ,Rich Burn</v>
      </c>
      <c r="I3208">
        <v>0.7</v>
      </c>
    </row>
    <row r="3209" spans="1:9">
      <c r="A3209" t="s">
        <v>140</v>
      </c>
      <c r="B3209" t="s">
        <v>115</v>
      </c>
      <c r="C3209" t="s">
        <v>9092</v>
      </c>
      <c r="D3209">
        <v>8439</v>
      </c>
      <c r="E3209" t="s">
        <v>570</v>
      </c>
      <c r="F3209" t="s">
        <v>656</v>
      </c>
      <c r="G3209" t="s">
        <v>2498</v>
      </c>
      <c r="H3209" s="123" t="str">
        <f t="shared" si="44"/>
        <v>Plateau Sedimentary Prov , AZ,Hours of Operation (hours/engine)</v>
      </c>
      <c r="I3209">
        <v>8439</v>
      </c>
    </row>
    <row r="3210" spans="1:9">
      <c r="A3210" t="s">
        <v>140</v>
      </c>
      <c r="B3210" t="s">
        <v>115</v>
      </c>
      <c r="C3210" t="s">
        <v>9093</v>
      </c>
      <c r="D3210">
        <v>0.75</v>
      </c>
      <c r="E3210" t="s">
        <v>570</v>
      </c>
      <c r="F3210" t="s">
        <v>1</v>
      </c>
      <c r="G3210" t="s">
        <v>9093</v>
      </c>
      <c r="H3210" s="123" t="str">
        <f t="shared" si="44"/>
        <v>Plateau Sedimentary Prov , AZ,Gas Wells - Lean Burn Load Factor</v>
      </c>
      <c r="I3210">
        <v>0.75</v>
      </c>
    </row>
    <row r="3211" spans="1:9">
      <c r="A3211" t="s">
        <v>140</v>
      </c>
      <c r="B3211" t="s">
        <v>115</v>
      </c>
      <c r="C3211" t="s">
        <v>9094</v>
      </c>
      <c r="D3211">
        <v>138</v>
      </c>
      <c r="E3211" t="s">
        <v>570</v>
      </c>
      <c r="F3211" t="s">
        <v>1</v>
      </c>
      <c r="G3211" t="s">
        <v>8347</v>
      </c>
      <c r="H3211" s="123" t="str">
        <f t="shared" si="44"/>
        <v>Plateau Sedimentary Prov , AZ,Lean Burn - Rated Horsepower (hp/engine)</v>
      </c>
      <c r="I3211">
        <v>138</v>
      </c>
    </row>
    <row r="3212" spans="1:9">
      <c r="A3212" t="s">
        <v>140</v>
      </c>
      <c r="B3212" t="s">
        <v>115</v>
      </c>
      <c r="C3212" t="s">
        <v>9095</v>
      </c>
      <c r="D3212">
        <v>133.4</v>
      </c>
      <c r="E3212" t="s">
        <v>570</v>
      </c>
      <c r="F3212" t="s">
        <v>0</v>
      </c>
      <c r="G3212" t="s">
        <v>8357</v>
      </c>
      <c r="H3212" s="123" t="str">
        <f t="shared" si="44"/>
        <v>Plateau Sedimentary Prov , AZ,Rich Burn - Rated Horsepower (hp/engine)</v>
      </c>
      <c r="I3212">
        <v>133.4</v>
      </c>
    </row>
    <row r="3213" spans="1:9">
      <c r="A3213" t="s">
        <v>140</v>
      </c>
      <c r="B3213" t="s">
        <v>115</v>
      </c>
      <c r="C3213" t="s">
        <v>9096</v>
      </c>
      <c r="D3213">
        <v>0.76</v>
      </c>
      <c r="E3213" t="s">
        <v>570</v>
      </c>
      <c r="F3213" t="s">
        <v>0</v>
      </c>
      <c r="G3213" t="s">
        <v>9096</v>
      </c>
      <c r="H3213" s="123" t="str">
        <f t="shared" si="44"/>
        <v>Plateau Sedimentary Prov , AZ,Gas Wells - Rich-burn Load Factor</v>
      </c>
      <c r="I3213">
        <v>0.76</v>
      </c>
    </row>
    <row r="3214" spans="1:9">
      <c r="A3214" t="s">
        <v>140</v>
      </c>
      <c r="B3214" t="s">
        <v>124</v>
      </c>
      <c r="C3214" t="s">
        <v>9083</v>
      </c>
      <c r="D3214">
        <v>0</v>
      </c>
      <c r="E3214" t="s">
        <v>571</v>
      </c>
      <c r="F3214" t="s">
        <v>656</v>
      </c>
      <c r="G3214" t="s">
        <v>9083</v>
      </c>
      <c r="H3214" s="123" t="str">
        <f t="shared" si="44"/>
        <v>Plateau Sedimentary Prov , UT,Gas Wells - Fraction of 2-cycle Engines</v>
      </c>
      <c r="I3214">
        <v>0</v>
      </c>
    </row>
    <row r="3215" spans="1:9">
      <c r="A3215" t="s">
        <v>140</v>
      </c>
      <c r="B3215" t="s">
        <v>124</v>
      </c>
      <c r="C3215" t="s">
        <v>9084</v>
      </c>
      <c r="D3215">
        <v>1</v>
      </c>
      <c r="E3215" t="s">
        <v>571</v>
      </c>
      <c r="F3215" t="s">
        <v>656</v>
      </c>
      <c r="G3215" t="s">
        <v>9084</v>
      </c>
      <c r="H3215" s="123" t="str">
        <f t="shared" si="44"/>
        <v>Plateau Sedimentary Prov , UT,Gas Wells - Fraction of 4-cycle Engines</v>
      </c>
      <c r="I3215">
        <v>1</v>
      </c>
    </row>
    <row r="3216" spans="1:9">
      <c r="A3216" t="s">
        <v>140</v>
      </c>
      <c r="B3216" t="s">
        <v>124</v>
      </c>
      <c r="C3216" t="s">
        <v>9085</v>
      </c>
      <c r="D3216">
        <v>0</v>
      </c>
      <c r="E3216" t="s">
        <v>571</v>
      </c>
      <c r="F3216" t="s">
        <v>656</v>
      </c>
      <c r="G3216" t="s">
        <v>9085</v>
      </c>
      <c r="H3216" s="123" t="str">
        <f t="shared" si="44"/>
        <v>Plateau Sedimentary Prov , UT,Gas Wells - Fraction of Compressors Engines &lt;50 HP</v>
      </c>
      <c r="I3216">
        <v>0</v>
      </c>
    </row>
    <row r="3217" spans="1:9">
      <c r="A3217" t="s">
        <v>140</v>
      </c>
      <c r="B3217" t="s">
        <v>124</v>
      </c>
      <c r="C3217" t="s">
        <v>9086</v>
      </c>
      <c r="D3217">
        <v>0</v>
      </c>
      <c r="E3217" t="s">
        <v>571</v>
      </c>
      <c r="F3217" t="s">
        <v>656</v>
      </c>
      <c r="G3217" t="s">
        <v>9086</v>
      </c>
      <c r="H3217" s="123" t="str">
        <f t="shared" si="44"/>
        <v>Plateau Sedimentary Prov , UT,Gas Wells - Fraction of Compressors Engines &gt;500 HP</v>
      </c>
      <c r="I3217">
        <v>0</v>
      </c>
    </row>
    <row r="3218" spans="1:9">
      <c r="A3218" t="s">
        <v>140</v>
      </c>
      <c r="B3218" t="s">
        <v>124</v>
      </c>
      <c r="C3218" t="s">
        <v>9087</v>
      </c>
      <c r="D3218">
        <v>1</v>
      </c>
      <c r="E3218" t="s">
        <v>571</v>
      </c>
      <c r="F3218" t="s">
        <v>656</v>
      </c>
      <c r="G3218" t="s">
        <v>9087</v>
      </c>
      <c r="H3218" s="123" t="str">
        <f t="shared" si="44"/>
        <v>Plateau Sedimentary Prov , UT,Gas Wells - Fraction of Compressors Engines between 50-499 HP</v>
      </c>
      <c r="I3218">
        <v>1</v>
      </c>
    </row>
    <row r="3219" spans="1:9">
      <c r="A3219" t="s">
        <v>140</v>
      </c>
      <c r="B3219" t="s">
        <v>124</v>
      </c>
      <c r="C3219" t="s">
        <v>9088</v>
      </c>
      <c r="D3219">
        <v>0.18</v>
      </c>
      <c r="E3219" t="s">
        <v>571</v>
      </c>
      <c r="F3219" t="s">
        <v>1</v>
      </c>
      <c r="G3219" t="s">
        <v>8349</v>
      </c>
      <c r="H3219" s="123" t="str">
        <f t="shared" si="44"/>
        <v>Plateau Sedimentary Prov , UT,Lean Burn - Percent of Engines with Control</v>
      </c>
      <c r="I3219">
        <v>0.18</v>
      </c>
    </row>
    <row r="3220" spans="1:9">
      <c r="A3220" t="s">
        <v>140</v>
      </c>
      <c r="B3220" t="s">
        <v>124</v>
      </c>
      <c r="C3220" t="s">
        <v>9089</v>
      </c>
      <c r="D3220">
        <v>0.31</v>
      </c>
      <c r="E3220" t="s">
        <v>571</v>
      </c>
      <c r="F3220" t="s">
        <v>0</v>
      </c>
      <c r="G3220" t="s">
        <v>8359</v>
      </c>
      <c r="H3220" s="123" t="str">
        <f t="shared" si="44"/>
        <v>Plateau Sedimentary Prov , UT,Rich Burn - Percent of Engines with Control</v>
      </c>
      <c r="I3220">
        <v>0.31</v>
      </c>
    </row>
    <row r="3221" spans="1:9">
      <c r="A3221" t="s">
        <v>140</v>
      </c>
      <c r="B3221" t="s">
        <v>124</v>
      </c>
      <c r="C3221" t="s">
        <v>9090</v>
      </c>
      <c r="D3221">
        <v>0.3</v>
      </c>
      <c r="E3221" t="s">
        <v>571</v>
      </c>
      <c r="F3221" t="s">
        <v>1</v>
      </c>
      <c r="G3221" t="s">
        <v>1</v>
      </c>
      <c r="H3221" s="123" t="str">
        <f t="shared" ref="H3221:H3284" si="45">E3221&amp;","&amp;G3221</f>
        <v>Plateau Sedimentary Prov , UT,Lean Burn</v>
      </c>
      <c r="I3221">
        <v>0.3</v>
      </c>
    </row>
    <row r="3222" spans="1:9">
      <c r="A3222" t="s">
        <v>140</v>
      </c>
      <c r="B3222" t="s">
        <v>124</v>
      </c>
      <c r="C3222" t="s">
        <v>9091</v>
      </c>
      <c r="D3222">
        <v>0.7</v>
      </c>
      <c r="E3222" t="s">
        <v>571</v>
      </c>
      <c r="F3222" t="s">
        <v>0</v>
      </c>
      <c r="G3222" t="s">
        <v>0</v>
      </c>
      <c r="H3222" s="123" t="str">
        <f t="shared" si="45"/>
        <v>Plateau Sedimentary Prov , UT,Rich Burn</v>
      </c>
      <c r="I3222">
        <v>0.7</v>
      </c>
    </row>
    <row r="3223" spans="1:9">
      <c r="A3223" t="s">
        <v>140</v>
      </c>
      <c r="B3223" t="s">
        <v>124</v>
      </c>
      <c r="C3223" t="s">
        <v>9092</v>
      </c>
      <c r="D3223">
        <v>8439</v>
      </c>
      <c r="E3223" t="s">
        <v>571</v>
      </c>
      <c r="F3223" t="s">
        <v>656</v>
      </c>
      <c r="G3223" t="s">
        <v>2498</v>
      </c>
      <c r="H3223" s="123" t="str">
        <f t="shared" si="45"/>
        <v>Plateau Sedimentary Prov , UT,Hours of Operation (hours/engine)</v>
      </c>
      <c r="I3223">
        <v>8439</v>
      </c>
    </row>
    <row r="3224" spans="1:9">
      <c r="A3224" t="s">
        <v>140</v>
      </c>
      <c r="B3224" t="s">
        <v>124</v>
      </c>
      <c r="C3224" t="s">
        <v>9093</v>
      </c>
      <c r="D3224">
        <v>0.75</v>
      </c>
      <c r="E3224" t="s">
        <v>571</v>
      </c>
      <c r="F3224" t="s">
        <v>1</v>
      </c>
      <c r="G3224" t="s">
        <v>9093</v>
      </c>
      <c r="H3224" s="123" t="str">
        <f t="shared" si="45"/>
        <v>Plateau Sedimentary Prov , UT,Gas Wells - Lean Burn Load Factor</v>
      </c>
      <c r="I3224">
        <v>0.75</v>
      </c>
    </row>
    <row r="3225" spans="1:9">
      <c r="A3225" t="s">
        <v>140</v>
      </c>
      <c r="B3225" t="s">
        <v>124</v>
      </c>
      <c r="C3225" t="s">
        <v>9094</v>
      </c>
      <c r="D3225">
        <v>138</v>
      </c>
      <c r="E3225" t="s">
        <v>571</v>
      </c>
      <c r="F3225" t="s">
        <v>1</v>
      </c>
      <c r="G3225" t="s">
        <v>8347</v>
      </c>
      <c r="H3225" s="123" t="str">
        <f t="shared" si="45"/>
        <v>Plateau Sedimentary Prov , UT,Lean Burn - Rated Horsepower (hp/engine)</v>
      </c>
      <c r="I3225">
        <v>138</v>
      </c>
    </row>
    <row r="3226" spans="1:9">
      <c r="A3226" t="s">
        <v>140</v>
      </c>
      <c r="B3226" t="s">
        <v>124</v>
      </c>
      <c r="C3226" t="s">
        <v>9095</v>
      </c>
      <c r="D3226">
        <v>133.4</v>
      </c>
      <c r="E3226" t="s">
        <v>571</v>
      </c>
      <c r="F3226" t="s">
        <v>0</v>
      </c>
      <c r="G3226" t="s">
        <v>8357</v>
      </c>
      <c r="H3226" s="123" t="str">
        <f t="shared" si="45"/>
        <v>Plateau Sedimentary Prov , UT,Rich Burn - Rated Horsepower (hp/engine)</v>
      </c>
      <c r="I3226">
        <v>133.4</v>
      </c>
    </row>
    <row r="3227" spans="1:9">
      <c r="A3227" t="s">
        <v>140</v>
      </c>
      <c r="B3227" t="s">
        <v>124</v>
      </c>
      <c r="C3227" t="s">
        <v>9096</v>
      </c>
      <c r="D3227">
        <v>0.76</v>
      </c>
      <c r="E3227" t="s">
        <v>571</v>
      </c>
      <c r="F3227" t="s">
        <v>0</v>
      </c>
      <c r="G3227" t="s">
        <v>9096</v>
      </c>
      <c r="H3227" s="123" t="str">
        <f t="shared" si="45"/>
        <v>Plateau Sedimentary Prov , UT,Gas Wells - Rich-burn Load Factor</v>
      </c>
      <c r="I3227">
        <v>0.76</v>
      </c>
    </row>
    <row r="3228" spans="1:9">
      <c r="A3228" t="s">
        <v>639</v>
      </c>
      <c r="B3228" t="s">
        <v>118</v>
      </c>
      <c r="C3228" t="s">
        <v>9083</v>
      </c>
      <c r="D3228">
        <v>0</v>
      </c>
      <c r="E3228" t="s">
        <v>573</v>
      </c>
      <c r="F3228" t="s">
        <v>656</v>
      </c>
      <c r="G3228" t="s">
        <v>9083</v>
      </c>
      <c r="H3228" s="123" t="str">
        <f t="shared" si="45"/>
        <v>Powder River Basin , MT,Gas Wells - Fraction of 2-cycle Engines</v>
      </c>
      <c r="I3228">
        <v>0</v>
      </c>
    </row>
    <row r="3229" spans="1:9">
      <c r="A3229" t="s">
        <v>639</v>
      </c>
      <c r="B3229" t="s">
        <v>118</v>
      </c>
      <c r="C3229" t="s">
        <v>9084</v>
      </c>
      <c r="D3229">
        <v>1</v>
      </c>
      <c r="E3229" t="s">
        <v>573</v>
      </c>
      <c r="F3229" t="s">
        <v>656</v>
      </c>
      <c r="G3229" t="s">
        <v>9084</v>
      </c>
      <c r="H3229" s="123" t="str">
        <f t="shared" si="45"/>
        <v>Powder River Basin , MT,Gas Wells - Fraction of 4-cycle Engines</v>
      </c>
      <c r="I3229">
        <v>1</v>
      </c>
    </row>
    <row r="3230" spans="1:9">
      <c r="A3230" t="s">
        <v>639</v>
      </c>
      <c r="B3230" t="s">
        <v>118</v>
      </c>
      <c r="C3230" t="s">
        <v>9085</v>
      </c>
      <c r="D3230">
        <v>0</v>
      </c>
      <c r="E3230" t="s">
        <v>573</v>
      </c>
      <c r="F3230" t="s">
        <v>656</v>
      </c>
      <c r="G3230" t="s">
        <v>9085</v>
      </c>
      <c r="H3230" s="123" t="str">
        <f t="shared" si="45"/>
        <v>Powder River Basin , MT,Gas Wells - Fraction of Compressors Engines &lt;50 HP</v>
      </c>
      <c r="I3230">
        <v>0</v>
      </c>
    </row>
    <row r="3231" spans="1:9">
      <c r="A3231" t="s">
        <v>639</v>
      </c>
      <c r="B3231" t="s">
        <v>118</v>
      </c>
      <c r="C3231" t="s">
        <v>9086</v>
      </c>
      <c r="D3231">
        <v>0.25</v>
      </c>
      <c r="E3231" t="s">
        <v>573</v>
      </c>
      <c r="F3231" t="s">
        <v>656</v>
      </c>
      <c r="G3231" t="s">
        <v>9086</v>
      </c>
      <c r="H3231" s="123" t="str">
        <f t="shared" si="45"/>
        <v>Powder River Basin , MT,Gas Wells - Fraction of Compressors Engines &gt;500 HP</v>
      </c>
      <c r="I3231">
        <v>0.25</v>
      </c>
    </row>
    <row r="3232" spans="1:9">
      <c r="A3232" t="s">
        <v>639</v>
      </c>
      <c r="B3232" t="s">
        <v>118</v>
      </c>
      <c r="C3232" t="s">
        <v>9087</v>
      </c>
      <c r="D3232">
        <v>0.75</v>
      </c>
      <c r="E3232" t="s">
        <v>573</v>
      </c>
      <c r="F3232" t="s">
        <v>656</v>
      </c>
      <c r="G3232" t="s">
        <v>9087</v>
      </c>
      <c r="H3232" s="123" t="str">
        <f t="shared" si="45"/>
        <v>Powder River Basin , MT,Gas Wells - Fraction of Compressors Engines between 50-499 HP</v>
      </c>
      <c r="I3232">
        <v>0.75</v>
      </c>
    </row>
    <row r="3233" spans="1:9">
      <c r="A3233" t="s">
        <v>639</v>
      </c>
      <c r="B3233" t="s">
        <v>118</v>
      </c>
      <c r="C3233" t="s">
        <v>9088</v>
      </c>
      <c r="D3233">
        <v>0.09</v>
      </c>
      <c r="E3233" t="s">
        <v>573</v>
      </c>
      <c r="F3233" t="s">
        <v>1</v>
      </c>
      <c r="G3233" t="s">
        <v>8349</v>
      </c>
      <c r="H3233" s="123" t="str">
        <f t="shared" si="45"/>
        <v>Powder River Basin , MT,Lean Burn - Percent of Engines with Control</v>
      </c>
      <c r="I3233">
        <v>0.09</v>
      </c>
    </row>
    <row r="3234" spans="1:9">
      <c r="A3234" t="s">
        <v>639</v>
      </c>
      <c r="B3234" t="s">
        <v>118</v>
      </c>
      <c r="C3234" t="s">
        <v>9089</v>
      </c>
      <c r="D3234">
        <v>0.155</v>
      </c>
      <c r="E3234" t="s">
        <v>573</v>
      </c>
      <c r="F3234" t="s">
        <v>0</v>
      </c>
      <c r="G3234" t="s">
        <v>8359</v>
      </c>
      <c r="H3234" s="123" t="str">
        <f t="shared" si="45"/>
        <v>Powder River Basin , MT,Rich Burn - Percent of Engines with Control</v>
      </c>
      <c r="I3234">
        <v>0.155</v>
      </c>
    </row>
    <row r="3235" spans="1:9">
      <c r="A3235" t="s">
        <v>639</v>
      </c>
      <c r="B3235" t="s">
        <v>118</v>
      </c>
      <c r="C3235" t="s">
        <v>9090</v>
      </c>
      <c r="D3235">
        <v>0.58683390000000002</v>
      </c>
      <c r="E3235" t="s">
        <v>573</v>
      </c>
      <c r="F3235" t="s">
        <v>1</v>
      </c>
      <c r="G3235" t="s">
        <v>1</v>
      </c>
      <c r="H3235" s="123" t="str">
        <f t="shared" si="45"/>
        <v>Powder River Basin , MT,Lean Burn</v>
      </c>
      <c r="I3235">
        <v>0.58683390000000002</v>
      </c>
    </row>
    <row r="3236" spans="1:9">
      <c r="A3236" t="s">
        <v>639</v>
      </c>
      <c r="B3236" t="s">
        <v>118</v>
      </c>
      <c r="C3236" t="s">
        <v>9091</v>
      </c>
      <c r="D3236">
        <v>0.41316604999999995</v>
      </c>
      <c r="E3236" t="s">
        <v>573</v>
      </c>
      <c r="F3236" t="s">
        <v>0</v>
      </c>
      <c r="G3236" t="s">
        <v>0</v>
      </c>
      <c r="H3236" s="123" t="str">
        <f t="shared" si="45"/>
        <v>Powder River Basin , MT,Rich Burn</v>
      </c>
      <c r="I3236">
        <v>0.41316604999999995</v>
      </c>
    </row>
    <row r="3237" spans="1:9">
      <c r="A3237" t="s">
        <v>639</v>
      </c>
      <c r="B3237" t="s">
        <v>118</v>
      </c>
      <c r="C3237" t="s">
        <v>9092</v>
      </c>
      <c r="D3237">
        <v>8581.6975000000002</v>
      </c>
      <c r="E3237" t="s">
        <v>573</v>
      </c>
      <c r="F3237" t="s">
        <v>656</v>
      </c>
      <c r="G3237" t="s">
        <v>2498</v>
      </c>
      <c r="H3237" s="123" t="str">
        <f t="shared" si="45"/>
        <v>Powder River Basin , MT,Hours of Operation (hours/engine)</v>
      </c>
      <c r="I3237">
        <v>8581.6975000000002</v>
      </c>
    </row>
    <row r="3238" spans="1:9">
      <c r="A3238" t="s">
        <v>639</v>
      </c>
      <c r="B3238" t="s">
        <v>118</v>
      </c>
      <c r="C3238" t="s">
        <v>9093</v>
      </c>
      <c r="D3238">
        <v>0.73211694999999999</v>
      </c>
      <c r="E3238" t="s">
        <v>573</v>
      </c>
      <c r="F3238" t="s">
        <v>1</v>
      </c>
      <c r="G3238" t="s">
        <v>9093</v>
      </c>
      <c r="H3238" s="123" t="str">
        <f t="shared" si="45"/>
        <v>Powder River Basin , MT,Gas Wells - Lean Burn Load Factor</v>
      </c>
      <c r="I3238">
        <v>0.73211694999999999</v>
      </c>
    </row>
    <row r="3239" spans="1:9">
      <c r="A3239" t="s">
        <v>639</v>
      </c>
      <c r="B3239" t="s">
        <v>118</v>
      </c>
      <c r="C3239" t="s">
        <v>9094</v>
      </c>
      <c r="D3239">
        <v>248.9759</v>
      </c>
      <c r="E3239" t="s">
        <v>573</v>
      </c>
      <c r="F3239" t="s">
        <v>1</v>
      </c>
      <c r="G3239" t="s">
        <v>8347</v>
      </c>
      <c r="H3239" s="123" t="str">
        <f t="shared" si="45"/>
        <v>Powder River Basin , MT,Lean Burn - Rated Horsepower (hp/engine)</v>
      </c>
      <c r="I3239">
        <v>248.9759</v>
      </c>
    </row>
    <row r="3240" spans="1:9">
      <c r="A3240" t="s">
        <v>639</v>
      </c>
      <c r="B3240" t="s">
        <v>118</v>
      </c>
      <c r="C3240" t="s">
        <v>9095</v>
      </c>
      <c r="D3240">
        <v>119.9</v>
      </c>
      <c r="E3240" t="s">
        <v>573</v>
      </c>
      <c r="F3240" t="s">
        <v>0</v>
      </c>
      <c r="G3240" t="s">
        <v>8357</v>
      </c>
      <c r="H3240" s="123" t="str">
        <f t="shared" si="45"/>
        <v>Powder River Basin , MT,Rich Burn - Rated Horsepower (hp/engine)</v>
      </c>
      <c r="I3240">
        <v>119.9</v>
      </c>
    </row>
    <row r="3241" spans="1:9">
      <c r="A3241" t="s">
        <v>639</v>
      </c>
      <c r="B3241" t="s">
        <v>118</v>
      </c>
      <c r="C3241" t="s">
        <v>9096</v>
      </c>
      <c r="D3241">
        <v>0.73711694999999988</v>
      </c>
      <c r="E3241" t="s">
        <v>573</v>
      </c>
      <c r="F3241" t="s">
        <v>0</v>
      </c>
      <c r="G3241" t="s">
        <v>9096</v>
      </c>
      <c r="H3241" s="123" t="str">
        <f t="shared" si="45"/>
        <v>Powder River Basin , MT,Gas Wells - Rich-burn Load Factor</v>
      </c>
      <c r="I3241">
        <v>0.73711694999999988</v>
      </c>
    </row>
    <row r="3242" spans="1:9">
      <c r="A3242" t="s">
        <v>639</v>
      </c>
      <c r="B3242" t="s">
        <v>123</v>
      </c>
      <c r="C3242" t="s">
        <v>9083</v>
      </c>
      <c r="D3242">
        <v>0</v>
      </c>
      <c r="E3242" t="s">
        <v>575</v>
      </c>
      <c r="F3242" t="s">
        <v>656</v>
      </c>
      <c r="G3242" t="s">
        <v>9083</v>
      </c>
      <c r="H3242" s="123" t="str">
        <f t="shared" si="45"/>
        <v>Powder River Basin , SD,Gas Wells - Fraction of 2-cycle Engines</v>
      </c>
      <c r="I3242">
        <v>0</v>
      </c>
    </row>
    <row r="3243" spans="1:9">
      <c r="A3243" t="s">
        <v>639</v>
      </c>
      <c r="B3243" t="s">
        <v>123</v>
      </c>
      <c r="C3243" t="s">
        <v>9084</v>
      </c>
      <c r="D3243">
        <v>1</v>
      </c>
      <c r="E3243" t="s">
        <v>575</v>
      </c>
      <c r="F3243" t="s">
        <v>656</v>
      </c>
      <c r="G3243" t="s">
        <v>9084</v>
      </c>
      <c r="H3243" s="123" t="str">
        <f t="shared" si="45"/>
        <v>Powder River Basin , SD,Gas Wells - Fraction of 4-cycle Engines</v>
      </c>
      <c r="I3243">
        <v>1</v>
      </c>
    </row>
    <row r="3244" spans="1:9">
      <c r="A3244" t="s">
        <v>639</v>
      </c>
      <c r="B3244" t="s">
        <v>123</v>
      </c>
      <c r="C3244" t="s">
        <v>9085</v>
      </c>
      <c r="D3244">
        <v>0</v>
      </c>
      <c r="E3244" t="s">
        <v>575</v>
      </c>
      <c r="F3244" t="s">
        <v>656</v>
      </c>
      <c r="G3244" t="s">
        <v>9085</v>
      </c>
      <c r="H3244" s="123" t="str">
        <f t="shared" si="45"/>
        <v>Powder River Basin , SD,Gas Wells - Fraction of Compressors Engines &lt;50 HP</v>
      </c>
      <c r="I3244">
        <v>0</v>
      </c>
    </row>
    <row r="3245" spans="1:9">
      <c r="A3245" t="s">
        <v>639</v>
      </c>
      <c r="B3245" t="s">
        <v>123</v>
      </c>
      <c r="C3245" t="s">
        <v>9086</v>
      </c>
      <c r="D3245">
        <v>0</v>
      </c>
      <c r="E3245" t="s">
        <v>575</v>
      </c>
      <c r="F3245" t="s">
        <v>656</v>
      </c>
      <c r="G3245" t="s">
        <v>9086</v>
      </c>
      <c r="H3245" s="123" t="str">
        <f t="shared" si="45"/>
        <v>Powder River Basin , SD,Gas Wells - Fraction of Compressors Engines &gt;500 HP</v>
      </c>
      <c r="I3245">
        <v>0</v>
      </c>
    </row>
    <row r="3246" spans="1:9">
      <c r="A3246" t="s">
        <v>639</v>
      </c>
      <c r="B3246" t="s">
        <v>123</v>
      </c>
      <c r="C3246" t="s">
        <v>9087</v>
      </c>
      <c r="D3246">
        <v>1</v>
      </c>
      <c r="E3246" t="s">
        <v>575</v>
      </c>
      <c r="F3246" t="s">
        <v>656</v>
      </c>
      <c r="G3246" t="s">
        <v>9087</v>
      </c>
      <c r="H3246" s="123" t="str">
        <f t="shared" si="45"/>
        <v>Powder River Basin , SD,Gas Wells - Fraction of Compressors Engines between 50-499 HP</v>
      </c>
      <c r="I3246">
        <v>1</v>
      </c>
    </row>
    <row r="3247" spans="1:9">
      <c r="A3247" t="s">
        <v>639</v>
      </c>
      <c r="B3247" t="s">
        <v>123</v>
      </c>
      <c r="C3247" t="s">
        <v>9088</v>
      </c>
      <c r="D3247">
        <v>0.18</v>
      </c>
      <c r="E3247" t="s">
        <v>575</v>
      </c>
      <c r="F3247" t="s">
        <v>1</v>
      </c>
      <c r="G3247" t="s">
        <v>8349</v>
      </c>
      <c r="H3247" s="123" t="str">
        <f t="shared" si="45"/>
        <v>Powder River Basin , SD,Lean Burn - Percent of Engines with Control</v>
      </c>
      <c r="I3247">
        <v>0.18</v>
      </c>
    </row>
    <row r="3248" spans="1:9">
      <c r="A3248" t="s">
        <v>639</v>
      </c>
      <c r="B3248" t="s">
        <v>123</v>
      </c>
      <c r="C3248" t="s">
        <v>9089</v>
      </c>
      <c r="D3248">
        <v>0.31</v>
      </c>
      <c r="E3248" t="s">
        <v>575</v>
      </c>
      <c r="F3248" t="s">
        <v>0</v>
      </c>
      <c r="G3248" t="s">
        <v>8359</v>
      </c>
      <c r="H3248" s="123" t="str">
        <f t="shared" si="45"/>
        <v>Powder River Basin , SD,Rich Burn - Percent of Engines with Control</v>
      </c>
      <c r="I3248">
        <v>0.31</v>
      </c>
    </row>
    <row r="3249" spans="1:9">
      <c r="A3249" t="s">
        <v>639</v>
      </c>
      <c r="B3249" t="s">
        <v>123</v>
      </c>
      <c r="C3249" t="s">
        <v>9090</v>
      </c>
      <c r="D3249">
        <v>0.3</v>
      </c>
      <c r="E3249" t="s">
        <v>575</v>
      </c>
      <c r="F3249" t="s">
        <v>1</v>
      </c>
      <c r="G3249" t="s">
        <v>1</v>
      </c>
      <c r="H3249" s="123" t="str">
        <f t="shared" si="45"/>
        <v>Powder River Basin , SD,Lean Burn</v>
      </c>
      <c r="I3249">
        <v>0.3</v>
      </c>
    </row>
    <row r="3250" spans="1:9">
      <c r="A3250" t="s">
        <v>639</v>
      </c>
      <c r="B3250" t="s">
        <v>123</v>
      </c>
      <c r="C3250" t="s">
        <v>9091</v>
      </c>
      <c r="D3250">
        <v>0.7</v>
      </c>
      <c r="E3250" t="s">
        <v>575</v>
      </c>
      <c r="F3250" t="s">
        <v>0</v>
      </c>
      <c r="G3250" t="s">
        <v>0</v>
      </c>
      <c r="H3250" s="123" t="str">
        <f t="shared" si="45"/>
        <v>Powder River Basin , SD,Rich Burn</v>
      </c>
      <c r="I3250">
        <v>0.7</v>
      </c>
    </row>
    <row r="3251" spans="1:9">
      <c r="A3251" t="s">
        <v>639</v>
      </c>
      <c r="B3251" t="s">
        <v>123</v>
      </c>
      <c r="C3251" t="s">
        <v>9092</v>
      </c>
      <c r="D3251">
        <v>8439</v>
      </c>
      <c r="E3251" t="s">
        <v>575</v>
      </c>
      <c r="F3251" t="s">
        <v>656</v>
      </c>
      <c r="G3251" t="s">
        <v>2498</v>
      </c>
      <c r="H3251" s="123" t="str">
        <f t="shared" si="45"/>
        <v>Powder River Basin , SD,Hours of Operation (hours/engine)</v>
      </c>
      <c r="I3251">
        <v>8439</v>
      </c>
    </row>
    <row r="3252" spans="1:9">
      <c r="A3252" t="s">
        <v>639</v>
      </c>
      <c r="B3252" t="s">
        <v>123</v>
      </c>
      <c r="C3252" t="s">
        <v>9093</v>
      </c>
      <c r="D3252">
        <v>0.75</v>
      </c>
      <c r="E3252" t="s">
        <v>575</v>
      </c>
      <c r="F3252" t="s">
        <v>1</v>
      </c>
      <c r="G3252" t="s">
        <v>9093</v>
      </c>
      <c r="H3252" s="123" t="str">
        <f t="shared" si="45"/>
        <v>Powder River Basin , SD,Gas Wells - Lean Burn Load Factor</v>
      </c>
      <c r="I3252">
        <v>0.75</v>
      </c>
    </row>
    <row r="3253" spans="1:9">
      <c r="A3253" t="s">
        <v>639</v>
      </c>
      <c r="B3253" t="s">
        <v>123</v>
      </c>
      <c r="C3253" t="s">
        <v>9094</v>
      </c>
      <c r="D3253">
        <v>138</v>
      </c>
      <c r="E3253" t="s">
        <v>575</v>
      </c>
      <c r="F3253" t="s">
        <v>1</v>
      </c>
      <c r="G3253" t="s">
        <v>8347</v>
      </c>
      <c r="H3253" s="123" t="str">
        <f t="shared" si="45"/>
        <v>Powder River Basin , SD,Lean Burn - Rated Horsepower (hp/engine)</v>
      </c>
      <c r="I3253">
        <v>138</v>
      </c>
    </row>
    <row r="3254" spans="1:9">
      <c r="A3254" t="s">
        <v>639</v>
      </c>
      <c r="B3254" t="s">
        <v>123</v>
      </c>
      <c r="C3254" t="s">
        <v>9095</v>
      </c>
      <c r="D3254">
        <v>133.4</v>
      </c>
      <c r="E3254" t="s">
        <v>575</v>
      </c>
      <c r="F3254" t="s">
        <v>0</v>
      </c>
      <c r="G3254" t="s">
        <v>8357</v>
      </c>
      <c r="H3254" s="123" t="str">
        <f t="shared" si="45"/>
        <v>Powder River Basin , SD,Rich Burn - Rated Horsepower (hp/engine)</v>
      </c>
      <c r="I3254">
        <v>133.4</v>
      </c>
    </row>
    <row r="3255" spans="1:9">
      <c r="A3255" t="s">
        <v>639</v>
      </c>
      <c r="B3255" t="s">
        <v>123</v>
      </c>
      <c r="C3255" t="s">
        <v>9096</v>
      </c>
      <c r="D3255">
        <v>0.76</v>
      </c>
      <c r="E3255" t="s">
        <v>575</v>
      </c>
      <c r="F3255" t="s">
        <v>0</v>
      </c>
      <c r="G3255" t="s">
        <v>9096</v>
      </c>
      <c r="H3255" s="123" t="str">
        <f t="shared" si="45"/>
        <v>Powder River Basin , SD,Gas Wells - Rich-burn Load Factor</v>
      </c>
      <c r="I3255">
        <v>0.76</v>
      </c>
    </row>
    <row r="3256" spans="1:9">
      <c r="A3256" t="s">
        <v>639</v>
      </c>
      <c r="B3256" t="s">
        <v>126</v>
      </c>
      <c r="C3256" t="s">
        <v>9083</v>
      </c>
      <c r="D3256">
        <v>0</v>
      </c>
      <c r="E3256" t="s">
        <v>577</v>
      </c>
      <c r="F3256" t="s">
        <v>656</v>
      </c>
      <c r="G3256" t="s">
        <v>9083</v>
      </c>
      <c r="H3256" s="123" t="str">
        <f t="shared" si="45"/>
        <v>Powder River Basin , WY,Gas Wells - Fraction of 2-cycle Engines</v>
      </c>
      <c r="I3256">
        <v>0</v>
      </c>
    </row>
    <row r="3257" spans="1:9">
      <c r="A3257" t="s">
        <v>639</v>
      </c>
      <c r="B3257" t="s">
        <v>126</v>
      </c>
      <c r="C3257" t="s">
        <v>9084</v>
      </c>
      <c r="D3257">
        <v>1</v>
      </c>
      <c r="E3257" t="s">
        <v>577</v>
      </c>
      <c r="F3257" t="s">
        <v>656</v>
      </c>
      <c r="G3257" t="s">
        <v>9084</v>
      </c>
      <c r="H3257" s="123" t="str">
        <f t="shared" si="45"/>
        <v>Powder River Basin , WY,Gas Wells - Fraction of 4-cycle Engines</v>
      </c>
      <c r="I3257">
        <v>1</v>
      </c>
    </row>
    <row r="3258" spans="1:9">
      <c r="A3258" t="s">
        <v>639</v>
      </c>
      <c r="B3258" t="s">
        <v>126</v>
      </c>
      <c r="C3258" t="s">
        <v>9085</v>
      </c>
      <c r="D3258">
        <v>0</v>
      </c>
      <c r="E3258" t="s">
        <v>577</v>
      </c>
      <c r="F3258" t="s">
        <v>656</v>
      </c>
      <c r="G3258" t="s">
        <v>9085</v>
      </c>
      <c r="H3258" s="123" t="str">
        <f t="shared" si="45"/>
        <v>Powder River Basin , WY,Gas Wells - Fraction of Compressors Engines &lt;50 HP</v>
      </c>
      <c r="I3258">
        <v>0</v>
      </c>
    </row>
    <row r="3259" spans="1:9">
      <c r="A3259" t="s">
        <v>639</v>
      </c>
      <c r="B3259" t="s">
        <v>126</v>
      </c>
      <c r="C3259" t="s">
        <v>9086</v>
      </c>
      <c r="D3259">
        <v>0</v>
      </c>
      <c r="E3259" t="s">
        <v>577</v>
      </c>
      <c r="F3259" t="s">
        <v>656</v>
      </c>
      <c r="G3259" t="s">
        <v>9086</v>
      </c>
      <c r="H3259" s="123" t="str">
        <f t="shared" si="45"/>
        <v>Powder River Basin , WY,Gas Wells - Fraction of Compressors Engines &gt;500 HP</v>
      </c>
      <c r="I3259">
        <v>0</v>
      </c>
    </row>
    <row r="3260" spans="1:9">
      <c r="A3260" t="s">
        <v>639</v>
      </c>
      <c r="B3260" t="s">
        <v>126</v>
      </c>
      <c r="C3260" t="s">
        <v>9087</v>
      </c>
      <c r="D3260">
        <v>1</v>
      </c>
      <c r="E3260" t="s">
        <v>577</v>
      </c>
      <c r="F3260" t="s">
        <v>656</v>
      </c>
      <c r="G3260" t="s">
        <v>9087</v>
      </c>
      <c r="H3260" s="123" t="str">
        <f t="shared" si="45"/>
        <v>Powder River Basin , WY,Gas Wells - Fraction of Compressors Engines between 50-499 HP</v>
      </c>
      <c r="I3260">
        <v>1</v>
      </c>
    </row>
    <row r="3261" spans="1:9">
      <c r="A3261" t="s">
        <v>639</v>
      </c>
      <c r="B3261" t="s">
        <v>126</v>
      </c>
      <c r="C3261" t="s">
        <v>9088</v>
      </c>
      <c r="D3261">
        <v>0.17999999999999997</v>
      </c>
      <c r="E3261" t="s">
        <v>577</v>
      </c>
      <c r="F3261" t="s">
        <v>1</v>
      </c>
      <c r="G3261" t="s">
        <v>8349</v>
      </c>
      <c r="H3261" s="123" t="str">
        <f t="shared" si="45"/>
        <v>Powder River Basin , WY,Lean Burn - Percent of Engines with Control</v>
      </c>
      <c r="I3261">
        <v>0.17999999999999997</v>
      </c>
    </row>
    <row r="3262" spans="1:9">
      <c r="A3262" t="s">
        <v>639</v>
      </c>
      <c r="B3262" t="s">
        <v>126</v>
      </c>
      <c r="C3262" t="s">
        <v>9089</v>
      </c>
      <c r="D3262">
        <v>0.31</v>
      </c>
      <c r="E3262" t="s">
        <v>577</v>
      </c>
      <c r="F3262" t="s">
        <v>0</v>
      </c>
      <c r="G3262" t="s">
        <v>8359</v>
      </c>
      <c r="H3262" s="123" t="str">
        <f t="shared" si="45"/>
        <v>Powder River Basin , WY,Rich Burn - Percent of Engines with Control</v>
      </c>
      <c r="I3262">
        <v>0.31</v>
      </c>
    </row>
    <row r="3263" spans="1:9">
      <c r="A3263" t="s">
        <v>639</v>
      </c>
      <c r="B3263" t="s">
        <v>126</v>
      </c>
      <c r="C3263" t="s">
        <v>9090</v>
      </c>
      <c r="D3263">
        <v>0.3</v>
      </c>
      <c r="E3263" t="s">
        <v>577</v>
      </c>
      <c r="F3263" t="s">
        <v>1</v>
      </c>
      <c r="G3263" t="s">
        <v>1</v>
      </c>
      <c r="H3263" s="123" t="str">
        <f t="shared" si="45"/>
        <v>Powder River Basin , WY,Lean Burn</v>
      </c>
      <c r="I3263">
        <v>0.3</v>
      </c>
    </row>
    <row r="3264" spans="1:9">
      <c r="A3264" t="s">
        <v>639</v>
      </c>
      <c r="B3264" t="s">
        <v>126</v>
      </c>
      <c r="C3264" t="s">
        <v>9091</v>
      </c>
      <c r="D3264">
        <v>0.70000000000000007</v>
      </c>
      <c r="E3264" t="s">
        <v>577</v>
      </c>
      <c r="F3264" t="s">
        <v>0</v>
      </c>
      <c r="G3264" t="s">
        <v>0</v>
      </c>
      <c r="H3264" s="123" t="str">
        <f t="shared" si="45"/>
        <v>Powder River Basin , WY,Rich Burn</v>
      </c>
      <c r="I3264">
        <v>0.70000000000000007</v>
      </c>
    </row>
    <row r="3265" spans="1:9">
      <c r="A3265" t="s">
        <v>639</v>
      </c>
      <c r="B3265" t="s">
        <v>126</v>
      </c>
      <c r="C3265" t="s">
        <v>9092</v>
      </c>
      <c r="D3265">
        <v>8439</v>
      </c>
      <c r="E3265" t="s">
        <v>577</v>
      </c>
      <c r="F3265" t="s">
        <v>656</v>
      </c>
      <c r="G3265" t="s">
        <v>2498</v>
      </c>
      <c r="H3265" s="123" t="str">
        <f t="shared" si="45"/>
        <v>Powder River Basin , WY,Hours of Operation (hours/engine)</v>
      </c>
      <c r="I3265">
        <v>8439</v>
      </c>
    </row>
    <row r="3266" spans="1:9">
      <c r="A3266" t="s">
        <v>639</v>
      </c>
      <c r="B3266" t="s">
        <v>126</v>
      </c>
      <c r="C3266" t="s">
        <v>9093</v>
      </c>
      <c r="D3266">
        <v>0.75</v>
      </c>
      <c r="E3266" t="s">
        <v>577</v>
      </c>
      <c r="F3266" t="s">
        <v>1</v>
      </c>
      <c r="G3266" t="s">
        <v>9093</v>
      </c>
      <c r="H3266" s="123" t="str">
        <f t="shared" si="45"/>
        <v>Powder River Basin , WY,Gas Wells - Lean Burn Load Factor</v>
      </c>
      <c r="I3266">
        <v>0.75</v>
      </c>
    </row>
    <row r="3267" spans="1:9">
      <c r="A3267" t="s">
        <v>639</v>
      </c>
      <c r="B3267" t="s">
        <v>126</v>
      </c>
      <c r="C3267" t="s">
        <v>9094</v>
      </c>
      <c r="D3267">
        <v>138</v>
      </c>
      <c r="E3267" t="s">
        <v>577</v>
      </c>
      <c r="F3267" t="s">
        <v>1</v>
      </c>
      <c r="G3267" t="s">
        <v>8347</v>
      </c>
      <c r="H3267" s="123" t="str">
        <f t="shared" si="45"/>
        <v>Powder River Basin , WY,Lean Burn - Rated Horsepower (hp/engine)</v>
      </c>
      <c r="I3267">
        <v>138</v>
      </c>
    </row>
    <row r="3268" spans="1:9">
      <c r="A3268" t="s">
        <v>639</v>
      </c>
      <c r="B3268" t="s">
        <v>126</v>
      </c>
      <c r="C3268" t="s">
        <v>9095</v>
      </c>
      <c r="D3268">
        <v>133.4</v>
      </c>
      <c r="E3268" t="s">
        <v>577</v>
      </c>
      <c r="F3268" t="s">
        <v>0</v>
      </c>
      <c r="G3268" t="s">
        <v>8357</v>
      </c>
      <c r="H3268" s="123" t="str">
        <f t="shared" si="45"/>
        <v>Powder River Basin , WY,Rich Burn - Rated Horsepower (hp/engine)</v>
      </c>
      <c r="I3268">
        <v>133.4</v>
      </c>
    </row>
    <row r="3269" spans="1:9">
      <c r="A3269" t="s">
        <v>639</v>
      </c>
      <c r="B3269" t="s">
        <v>126</v>
      </c>
      <c r="C3269" t="s">
        <v>9096</v>
      </c>
      <c r="D3269">
        <v>0.7599999999999999</v>
      </c>
      <c r="E3269" t="s">
        <v>577</v>
      </c>
      <c r="F3269" t="s">
        <v>0</v>
      </c>
      <c r="G3269" t="s">
        <v>9096</v>
      </c>
      <c r="H3269" s="123" t="str">
        <f t="shared" si="45"/>
        <v>Powder River Basin , WY,Gas Wells - Rich-burn Load Factor</v>
      </c>
      <c r="I3269">
        <v>0.7599999999999999</v>
      </c>
    </row>
    <row r="3270" spans="1:9">
      <c r="A3270" t="s">
        <v>194</v>
      </c>
      <c r="B3270" t="s">
        <v>125</v>
      </c>
      <c r="C3270" t="s">
        <v>9083</v>
      </c>
      <c r="D3270">
        <v>0</v>
      </c>
      <c r="E3270" t="s">
        <v>578</v>
      </c>
      <c r="F3270" t="s">
        <v>656</v>
      </c>
      <c r="G3270" t="s">
        <v>9083</v>
      </c>
      <c r="H3270" s="123" t="str">
        <f t="shared" si="45"/>
        <v>Puget Sound Province , WA,Gas Wells - Fraction of 2-cycle Engines</v>
      </c>
      <c r="I3270">
        <v>0</v>
      </c>
    </row>
    <row r="3271" spans="1:9">
      <c r="A3271" t="s">
        <v>194</v>
      </c>
      <c r="B3271" t="s">
        <v>125</v>
      </c>
      <c r="C3271" t="s">
        <v>9084</v>
      </c>
      <c r="D3271">
        <v>1</v>
      </c>
      <c r="E3271" t="s">
        <v>578</v>
      </c>
      <c r="F3271" t="s">
        <v>656</v>
      </c>
      <c r="G3271" t="s">
        <v>9084</v>
      </c>
      <c r="H3271" s="123" t="str">
        <f t="shared" si="45"/>
        <v>Puget Sound Province , WA,Gas Wells - Fraction of 4-cycle Engines</v>
      </c>
      <c r="I3271">
        <v>1</v>
      </c>
    </row>
    <row r="3272" spans="1:9">
      <c r="A3272" t="s">
        <v>194</v>
      </c>
      <c r="B3272" t="s">
        <v>125</v>
      </c>
      <c r="C3272" t="s">
        <v>9085</v>
      </c>
      <c r="D3272">
        <v>0</v>
      </c>
      <c r="E3272" t="s">
        <v>578</v>
      </c>
      <c r="F3272" t="s">
        <v>656</v>
      </c>
      <c r="G3272" t="s">
        <v>9085</v>
      </c>
      <c r="H3272" s="123" t="str">
        <f t="shared" si="45"/>
        <v>Puget Sound Province , WA,Gas Wells - Fraction of Compressors Engines &lt;50 HP</v>
      </c>
      <c r="I3272">
        <v>0</v>
      </c>
    </row>
    <row r="3273" spans="1:9">
      <c r="A3273" t="s">
        <v>194</v>
      </c>
      <c r="B3273" t="s">
        <v>125</v>
      </c>
      <c r="C3273" t="s">
        <v>9086</v>
      </c>
      <c r="D3273">
        <v>0</v>
      </c>
      <c r="E3273" t="s">
        <v>578</v>
      </c>
      <c r="F3273" t="s">
        <v>656</v>
      </c>
      <c r="G3273" t="s">
        <v>9086</v>
      </c>
      <c r="H3273" s="123" t="str">
        <f t="shared" si="45"/>
        <v>Puget Sound Province , WA,Gas Wells - Fraction of Compressors Engines &gt;500 HP</v>
      </c>
      <c r="I3273">
        <v>0</v>
      </c>
    </row>
    <row r="3274" spans="1:9">
      <c r="A3274" t="s">
        <v>194</v>
      </c>
      <c r="B3274" t="s">
        <v>125</v>
      </c>
      <c r="C3274" t="s">
        <v>9087</v>
      </c>
      <c r="D3274">
        <v>1</v>
      </c>
      <c r="E3274" t="s">
        <v>578</v>
      </c>
      <c r="F3274" t="s">
        <v>656</v>
      </c>
      <c r="G3274" t="s">
        <v>9087</v>
      </c>
      <c r="H3274" s="123" t="str">
        <f t="shared" si="45"/>
        <v>Puget Sound Province , WA,Gas Wells - Fraction of Compressors Engines between 50-499 HP</v>
      </c>
      <c r="I3274">
        <v>1</v>
      </c>
    </row>
    <row r="3275" spans="1:9">
      <c r="A3275" t="s">
        <v>194</v>
      </c>
      <c r="B3275" t="s">
        <v>125</v>
      </c>
      <c r="C3275" t="s">
        <v>9088</v>
      </c>
      <c r="D3275">
        <v>0.17999999999999997</v>
      </c>
      <c r="E3275" t="s">
        <v>578</v>
      </c>
      <c r="F3275" t="s">
        <v>1</v>
      </c>
      <c r="G3275" t="s">
        <v>8349</v>
      </c>
      <c r="H3275" s="123" t="str">
        <f t="shared" si="45"/>
        <v>Puget Sound Province , WA,Lean Burn - Percent of Engines with Control</v>
      </c>
      <c r="I3275">
        <v>0.17999999999999997</v>
      </c>
    </row>
    <row r="3276" spans="1:9">
      <c r="A3276" t="s">
        <v>194</v>
      </c>
      <c r="B3276" t="s">
        <v>125</v>
      </c>
      <c r="C3276" t="s">
        <v>9089</v>
      </c>
      <c r="D3276">
        <v>0.31</v>
      </c>
      <c r="E3276" t="s">
        <v>578</v>
      </c>
      <c r="F3276" t="s">
        <v>0</v>
      </c>
      <c r="G3276" t="s">
        <v>8359</v>
      </c>
      <c r="H3276" s="123" t="str">
        <f t="shared" si="45"/>
        <v>Puget Sound Province , WA,Rich Burn - Percent of Engines with Control</v>
      </c>
      <c r="I3276">
        <v>0.31</v>
      </c>
    </row>
    <row r="3277" spans="1:9">
      <c r="A3277" t="s">
        <v>194</v>
      </c>
      <c r="B3277" t="s">
        <v>125</v>
      </c>
      <c r="C3277" t="s">
        <v>9090</v>
      </c>
      <c r="D3277">
        <v>0.3</v>
      </c>
      <c r="E3277" t="s">
        <v>578</v>
      </c>
      <c r="F3277" t="s">
        <v>1</v>
      </c>
      <c r="G3277" t="s">
        <v>1</v>
      </c>
      <c r="H3277" s="123" t="str">
        <f t="shared" si="45"/>
        <v>Puget Sound Province , WA,Lean Burn</v>
      </c>
      <c r="I3277">
        <v>0.3</v>
      </c>
    </row>
    <row r="3278" spans="1:9">
      <c r="A3278" t="s">
        <v>194</v>
      </c>
      <c r="B3278" t="s">
        <v>125</v>
      </c>
      <c r="C3278" t="s">
        <v>9091</v>
      </c>
      <c r="D3278">
        <v>0.70000000000000007</v>
      </c>
      <c r="E3278" t="s">
        <v>578</v>
      </c>
      <c r="F3278" t="s">
        <v>0</v>
      </c>
      <c r="G3278" t="s">
        <v>0</v>
      </c>
      <c r="H3278" s="123" t="str">
        <f t="shared" si="45"/>
        <v>Puget Sound Province , WA,Rich Burn</v>
      </c>
      <c r="I3278">
        <v>0.70000000000000007</v>
      </c>
    </row>
    <row r="3279" spans="1:9">
      <c r="A3279" t="s">
        <v>194</v>
      </c>
      <c r="B3279" t="s">
        <v>125</v>
      </c>
      <c r="C3279" t="s">
        <v>9092</v>
      </c>
      <c r="D3279">
        <v>8439</v>
      </c>
      <c r="E3279" t="s">
        <v>578</v>
      </c>
      <c r="F3279" t="s">
        <v>656</v>
      </c>
      <c r="G3279" t="s">
        <v>2498</v>
      </c>
      <c r="H3279" s="123" t="str">
        <f t="shared" si="45"/>
        <v>Puget Sound Province , WA,Hours of Operation (hours/engine)</v>
      </c>
      <c r="I3279">
        <v>8439</v>
      </c>
    </row>
    <row r="3280" spans="1:9">
      <c r="A3280" t="s">
        <v>194</v>
      </c>
      <c r="B3280" t="s">
        <v>125</v>
      </c>
      <c r="C3280" t="s">
        <v>9093</v>
      </c>
      <c r="D3280">
        <v>0.75</v>
      </c>
      <c r="E3280" t="s">
        <v>578</v>
      </c>
      <c r="F3280" t="s">
        <v>1</v>
      </c>
      <c r="G3280" t="s">
        <v>9093</v>
      </c>
      <c r="H3280" s="123" t="str">
        <f t="shared" si="45"/>
        <v>Puget Sound Province , WA,Gas Wells - Lean Burn Load Factor</v>
      </c>
      <c r="I3280">
        <v>0.75</v>
      </c>
    </row>
    <row r="3281" spans="1:9">
      <c r="A3281" t="s">
        <v>194</v>
      </c>
      <c r="B3281" t="s">
        <v>125</v>
      </c>
      <c r="C3281" t="s">
        <v>9094</v>
      </c>
      <c r="D3281">
        <v>138</v>
      </c>
      <c r="E3281" t="s">
        <v>578</v>
      </c>
      <c r="F3281" t="s">
        <v>1</v>
      </c>
      <c r="G3281" t="s">
        <v>8347</v>
      </c>
      <c r="H3281" s="123" t="str">
        <f t="shared" si="45"/>
        <v>Puget Sound Province , WA,Lean Burn - Rated Horsepower (hp/engine)</v>
      </c>
      <c r="I3281">
        <v>138</v>
      </c>
    </row>
    <row r="3282" spans="1:9">
      <c r="A3282" t="s">
        <v>194</v>
      </c>
      <c r="B3282" t="s">
        <v>125</v>
      </c>
      <c r="C3282" t="s">
        <v>9095</v>
      </c>
      <c r="D3282">
        <v>133.4</v>
      </c>
      <c r="E3282" t="s">
        <v>578</v>
      </c>
      <c r="F3282" t="s">
        <v>0</v>
      </c>
      <c r="G3282" t="s">
        <v>8357</v>
      </c>
      <c r="H3282" s="123" t="str">
        <f t="shared" si="45"/>
        <v>Puget Sound Province , WA,Rich Burn - Rated Horsepower (hp/engine)</v>
      </c>
      <c r="I3282">
        <v>133.4</v>
      </c>
    </row>
    <row r="3283" spans="1:9">
      <c r="A3283" t="s">
        <v>194</v>
      </c>
      <c r="B3283" t="s">
        <v>125</v>
      </c>
      <c r="C3283" t="s">
        <v>9096</v>
      </c>
      <c r="D3283">
        <v>0.7599999999999999</v>
      </c>
      <c r="E3283" t="s">
        <v>578</v>
      </c>
      <c r="F3283" t="s">
        <v>0</v>
      </c>
      <c r="G3283" t="s">
        <v>9096</v>
      </c>
      <c r="H3283" s="123" t="str">
        <f t="shared" si="45"/>
        <v>Puget Sound Province , WA,Gas Wells - Rich-burn Load Factor</v>
      </c>
      <c r="I3283">
        <v>0.7599999999999999</v>
      </c>
    </row>
    <row r="3284" spans="1:9">
      <c r="A3284" t="s">
        <v>149</v>
      </c>
      <c r="B3284" t="s">
        <v>116</v>
      </c>
      <c r="C3284" t="s">
        <v>9083</v>
      </c>
      <c r="D3284">
        <v>0</v>
      </c>
      <c r="E3284" t="s">
        <v>581</v>
      </c>
      <c r="F3284" t="s">
        <v>656</v>
      </c>
      <c r="G3284" t="s">
        <v>9083</v>
      </c>
      <c r="H3284" s="123" t="str">
        <f t="shared" si="45"/>
        <v>Sacramento Basin , CA,Gas Wells - Fraction of 2-cycle Engines</v>
      </c>
      <c r="I3284">
        <v>0</v>
      </c>
    </row>
    <row r="3285" spans="1:9">
      <c r="A3285" t="s">
        <v>149</v>
      </c>
      <c r="B3285" t="s">
        <v>116</v>
      </c>
      <c r="C3285" t="s">
        <v>9084</v>
      </c>
      <c r="D3285">
        <v>1</v>
      </c>
      <c r="E3285" t="s">
        <v>581</v>
      </c>
      <c r="F3285" t="s">
        <v>656</v>
      </c>
      <c r="G3285" t="s">
        <v>9084</v>
      </c>
      <c r="H3285" s="123" t="str">
        <f t="shared" ref="H3285:H3348" si="46">E3285&amp;","&amp;G3285</f>
        <v>Sacramento Basin , CA,Gas Wells - Fraction of 4-cycle Engines</v>
      </c>
      <c r="I3285">
        <v>1</v>
      </c>
    </row>
    <row r="3286" spans="1:9">
      <c r="A3286" t="s">
        <v>149</v>
      </c>
      <c r="B3286" t="s">
        <v>116</v>
      </c>
      <c r="C3286" t="s">
        <v>9085</v>
      </c>
      <c r="D3286">
        <v>0</v>
      </c>
      <c r="E3286" t="s">
        <v>581</v>
      </c>
      <c r="F3286" t="s">
        <v>656</v>
      </c>
      <c r="G3286" t="s">
        <v>9085</v>
      </c>
      <c r="H3286" s="123" t="str">
        <f t="shared" si="46"/>
        <v>Sacramento Basin , CA,Gas Wells - Fraction of Compressors Engines &lt;50 HP</v>
      </c>
      <c r="I3286">
        <v>0</v>
      </c>
    </row>
    <row r="3287" spans="1:9">
      <c r="A3287" t="s">
        <v>149</v>
      </c>
      <c r="B3287" t="s">
        <v>116</v>
      </c>
      <c r="C3287" t="s">
        <v>9086</v>
      </c>
      <c r="D3287">
        <v>0</v>
      </c>
      <c r="E3287" t="s">
        <v>581</v>
      </c>
      <c r="F3287" t="s">
        <v>656</v>
      </c>
      <c r="G3287" t="s">
        <v>9086</v>
      </c>
      <c r="H3287" s="123" t="str">
        <f t="shared" si="46"/>
        <v>Sacramento Basin , CA,Gas Wells - Fraction of Compressors Engines &gt;500 HP</v>
      </c>
      <c r="I3287">
        <v>0</v>
      </c>
    </row>
    <row r="3288" spans="1:9">
      <c r="A3288" t="s">
        <v>149</v>
      </c>
      <c r="B3288" t="s">
        <v>116</v>
      </c>
      <c r="C3288" t="s">
        <v>9087</v>
      </c>
      <c r="D3288">
        <v>1</v>
      </c>
      <c r="E3288" t="s">
        <v>581</v>
      </c>
      <c r="F3288" t="s">
        <v>656</v>
      </c>
      <c r="G3288" t="s">
        <v>9087</v>
      </c>
      <c r="H3288" s="123" t="str">
        <f t="shared" si="46"/>
        <v>Sacramento Basin , CA,Gas Wells - Fraction of Compressors Engines between 50-499 HP</v>
      </c>
      <c r="I3288">
        <v>1</v>
      </c>
    </row>
    <row r="3289" spans="1:9">
      <c r="A3289" t="s">
        <v>149</v>
      </c>
      <c r="B3289" t="s">
        <v>116</v>
      </c>
      <c r="C3289" t="s">
        <v>9088</v>
      </c>
      <c r="D3289">
        <v>0.17999999999999997</v>
      </c>
      <c r="E3289" t="s">
        <v>581</v>
      </c>
      <c r="F3289" t="s">
        <v>1</v>
      </c>
      <c r="G3289" t="s">
        <v>8349</v>
      </c>
      <c r="H3289" s="123" t="str">
        <f t="shared" si="46"/>
        <v>Sacramento Basin , CA,Lean Burn - Percent of Engines with Control</v>
      </c>
      <c r="I3289">
        <v>0.17999999999999997</v>
      </c>
    </row>
    <row r="3290" spans="1:9">
      <c r="A3290" t="s">
        <v>149</v>
      </c>
      <c r="B3290" t="s">
        <v>116</v>
      </c>
      <c r="C3290" t="s">
        <v>9089</v>
      </c>
      <c r="D3290">
        <v>0.31</v>
      </c>
      <c r="E3290" t="s">
        <v>581</v>
      </c>
      <c r="F3290" t="s">
        <v>0</v>
      </c>
      <c r="G3290" t="s">
        <v>8359</v>
      </c>
      <c r="H3290" s="123" t="str">
        <f t="shared" si="46"/>
        <v>Sacramento Basin , CA,Rich Burn - Percent of Engines with Control</v>
      </c>
      <c r="I3290">
        <v>0.31</v>
      </c>
    </row>
    <row r="3291" spans="1:9">
      <c r="A3291" t="s">
        <v>149</v>
      </c>
      <c r="B3291" t="s">
        <v>116</v>
      </c>
      <c r="C3291" t="s">
        <v>9090</v>
      </c>
      <c r="D3291">
        <v>0.29999999999999993</v>
      </c>
      <c r="E3291" t="s">
        <v>581</v>
      </c>
      <c r="F3291" t="s">
        <v>1</v>
      </c>
      <c r="G3291" t="s">
        <v>1</v>
      </c>
      <c r="H3291" s="123" t="str">
        <f t="shared" si="46"/>
        <v>Sacramento Basin , CA,Lean Burn</v>
      </c>
      <c r="I3291">
        <v>0.29999999999999993</v>
      </c>
    </row>
    <row r="3292" spans="1:9">
      <c r="A3292" t="s">
        <v>149</v>
      </c>
      <c r="B3292" t="s">
        <v>116</v>
      </c>
      <c r="C3292" t="s">
        <v>9091</v>
      </c>
      <c r="D3292">
        <v>0.70000000000000007</v>
      </c>
      <c r="E3292" t="s">
        <v>581</v>
      </c>
      <c r="F3292" t="s">
        <v>0</v>
      </c>
      <c r="G3292" t="s">
        <v>0</v>
      </c>
      <c r="H3292" s="123" t="str">
        <f t="shared" si="46"/>
        <v>Sacramento Basin , CA,Rich Burn</v>
      </c>
      <c r="I3292">
        <v>0.70000000000000007</v>
      </c>
    </row>
    <row r="3293" spans="1:9">
      <c r="A3293" t="s">
        <v>149</v>
      </c>
      <c r="B3293" t="s">
        <v>116</v>
      </c>
      <c r="C3293" t="s">
        <v>9092</v>
      </c>
      <c r="D3293">
        <v>8439</v>
      </c>
      <c r="E3293" t="s">
        <v>581</v>
      </c>
      <c r="F3293" t="s">
        <v>656</v>
      </c>
      <c r="G3293" t="s">
        <v>2498</v>
      </c>
      <c r="H3293" s="123" t="str">
        <f t="shared" si="46"/>
        <v>Sacramento Basin , CA,Hours of Operation (hours/engine)</v>
      </c>
      <c r="I3293">
        <v>8439</v>
      </c>
    </row>
    <row r="3294" spans="1:9">
      <c r="A3294" t="s">
        <v>149</v>
      </c>
      <c r="B3294" t="s">
        <v>116</v>
      </c>
      <c r="C3294" t="s">
        <v>9093</v>
      </c>
      <c r="D3294">
        <v>0.75</v>
      </c>
      <c r="E3294" t="s">
        <v>581</v>
      </c>
      <c r="F3294" t="s">
        <v>1</v>
      </c>
      <c r="G3294" t="s">
        <v>9093</v>
      </c>
      <c r="H3294" s="123" t="str">
        <f t="shared" si="46"/>
        <v>Sacramento Basin , CA,Gas Wells - Lean Burn Load Factor</v>
      </c>
      <c r="I3294">
        <v>0.75</v>
      </c>
    </row>
    <row r="3295" spans="1:9">
      <c r="A3295" t="s">
        <v>149</v>
      </c>
      <c r="B3295" t="s">
        <v>116</v>
      </c>
      <c r="C3295" t="s">
        <v>9094</v>
      </c>
      <c r="D3295">
        <v>138</v>
      </c>
      <c r="E3295" t="s">
        <v>581</v>
      </c>
      <c r="F3295" t="s">
        <v>1</v>
      </c>
      <c r="G3295" t="s">
        <v>8347</v>
      </c>
      <c r="H3295" s="123" t="str">
        <f t="shared" si="46"/>
        <v>Sacramento Basin , CA,Lean Burn - Rated Horsepower (hp/engine)</v>
      </c>
      <c r="I3295">
        <v>138</v>
      </c>
    </row>
    <row r="3296" spans="1:9">
      <c r="A3296" t="s">
        <v>149</v>
      </c>
      <c r="B3296" t="s">
        <v>116</v>
      </c>
      <c r="C3296" t="s">
        <v>9095</v>
      </c>
      <c r="D3296">
        <v>133.40000000000003</v>
      </c>
      <c r="E3296" t="s">
        <v>581</v>
      </c>
      <c r="F3296" t="s">
        <v>0</v>
      </c>
      <c r="G3296" t="s">
        <v>8357</v>
      </c>
      <c r="H3296" s="123" t="str">
        <f t="shared" si="46"/>
        <v>Sacramento Basin , CA,Rich Burn - Rated Horsepower (hp/engine)</v>
      </c>
      <c r="I3296">
        <v>133.40000000000003</v>
      </c>
    </row>
    <row r="3297" spans="1:9">
      <c r="A3297" t="s">
        <v>149</v>
      </c>
      <c r="B3297" t="s">
        <v>116</v>
      </c>
      <c r="C3297" t="s">
        <v>9096</v>
      </c>
      <c r="D3297">
        <v>0.7599999999999999</v>
      </c>
      <c r="E3297" t="s">
        <v>581</v>
      </c>
      <c r="F3297" t="s">
        <v>0</v>
      </c>
      <c r="G3297" t="s">
        <v>9096</v>
      </c>
      <c r="H3297" s="123" t="str">
        <f t="shared" si="46"/>
        <v>Sacramento Basin , CA,Gas Wells - Rich-burn Load Factor</v>
      </c>
      <c r="I3297">
        <v>0.7599999999999999</v>
      </c>
    </row>
    <row r="3298" spans="1:9">
      <c r="A3298" t="s">
        <v>150</v>
      </c>
      <c r="B3298" t="s">
        <v>116</v>
      </c>
      <c r="C3298" t="s">
        <v>9083</v>
      </c>
      <c r="D3298">
        <v>0</v>
      </c>
      <c r="E3298" t="s">
        <v>582</v>
      </c>
      <c r="F3298" t="s">
        <v>656</v>
      </c>
      <c r="G3298" t="s">
        <v>9083</v>
      </c>
      <c r="H3298" s="123" t="str">
        <f t="shared" si="46"/>
        <v>Salton Basin , CA,Gas Wells - Fraction of 2-cycle Engines</v>
      </c>
      <c r="I3298">
        <v>0</v>
      </c>
    </row>
    <row r="3299" spans="1:9">
      <c r="A3299" t="s">
        <v>150</v>
      </c>
      <c r="B3299" t="s">
        <v>116</v>
      </c>
      <c r="C3299" t="s">
        <v>9084</v>
      </c>
      <c r="D3299">
        <v>1</v>
      </c>
      <c r="E3299" t="s">
        <v>582</v>
      </c>
      <c r="F3299" t="s">
        <v>656</v>
      </c>
      <c r="G3299" t="s">
        <v>9084</v>
      </c>
      <c r="H3299" s="123" t="str">
        <f t="shared" si="46"/>
        <v>Salton Basin , CA,Gas Wells - Fraction of 4-cycle Engines</v>
      </c>
      <c r="I3299">
        <v>1</v>
      </c>
    </row>
    <row r="3300" spans="1:9">
      <c r="A3300" t="s">
        <v>150</v>
      </c>
      <c r="B3300" t="s">
        <v>116</v>
      </c>
      <c r="C3300" t="s">
        <v>9085</v>
      </c>
      <c r="D3300">
        <v>0</v>
      </c>
      <c r="E3300" t="s">
        <v>582</v>
      </c>
      <c r="F3300" t="s">
        <v>656</v>
      </c>
      <c r="G3300" t="s">
        <v>9085</v>
      </c>
      <c r="H3300" s="123" t="str">
        <f t="shared" si="46"/>
        <v>Salton Basin , CA,Gas Wells - Fraction of Compressors Engines &lt;50 HP</v>
      </c>
      <c r="I3300">
        <v>0</v>
      </c>
    </row>
    <row r="3301" spans="1:9">
      <c r="A3301" t="s">
        <v>150</v>
      </c>
      <c r="B3301" t="s">
        <v>116</v>
      </c>
      <c r="C3301" t="s">
        <v>9086</v>
      </c>
      <c r="D3301">
        <v>0</v>
      </c>
      <c r="E3301" t="s">
        <v>582</v>
      </c>
      <c r="F3301" t="s">
        <v>656</v>
      </c>
      <c r="G3301" t="s">
        <v>9086</v>
      </c>
      <c r="H3301" s="123" t="str">
        <f t="shared" si="46"/>
        <v>Salton Basin , CA,Gas Wells - Fraction of Compressors Engines &gt;500 HP</v>
      </c>
      <c r="I3301">
        <v>0</v>
      </c>
    </row>
    <row r="3302" spans="1:9">
      <c r="A3302" t="s">
        <v>150</v>
      </c>
      <c r="B3302" t="s">
        <v>116</v>
      </c>
      <c r="C3302" t="s">
        <v>9087</v>
      </c>
      <c r="D3302">
        <v>1</v>
      </c>
      <c r="E3302" t="s">
        <v>582</v>
      </c>
      <c r="F3302" t="s">
        <v>656</v>
      </c>
      <c r="G3302" t="s">
        <v>9087</v>
      </c>
      <c r="H3302" s="123" t="str">
        <f t="shared" si="46"/>
        <v>Salton Basin , CA,Gas Wells - Fraction of Compressors Engines between 50-499 HP</v>
      </c>
      <c r="I3302">
        <v>1</v>
      </c>
    </row>
    <row r="3303" spans="1:9">
      <c r="A3303" t="s">
        <v>150</v>
      </c>
      <c r="B3303" t="s">
        <v>116</v>
      </c>
      <c r="C3303" t="s">
        <v>9088</v>
      </c>
      <c r="D3303">
        <v>0.18</v>
      </c>
      <c r="E3303" t="s">
        <v>582</v>
      </c>
      <c r="F3303" t="s">
        <v>1</v>
      </c>
      <c r="G3303" t="s">
        <v>8349</v>
      </c>
      <c r="H3303" s="123" t="str">
        <f t="shared" si="46"/>
        <v>Salton Basin , CA,Lean Burn - Percent of Engines with Control</v>
      </c>
      <c r="I3303">
        <v>0.18</v>
      </c>
    </row>
    <row r="3304" spans="1:9">
      <c r="A3304" t="s">
        <v>150</v>
      </c>
      <c r="B3304" t="s">
        <v>116</v>
      </c>
      <c r="C3304" t="s">
        <v>9089</v>
      </c>
      <c r="D3304">
        <v>0.31</v>
      </c>
      <c r="E3304" t="s">
        <v>582</v>
      </c>
      <c r="F3304" t="s">
        <v>0</v>
      </c>
      <c r="G3304" t="s">
        <v>8359</v>
      </c>
      <c r="H3304" s="123" t="str">
        <f t="shared" si="46"/>
        <v>Salton Basin , CA,Rich Burn - Percent of Engines with Control</v>
      </c>
      <c r="I3304">
        <v>0.31</v>
      </c>
    </row>
    <row r="3305" spans="1:9">
      <c r="A3305" t="s">
        <v>150</v>
      </c>
      <c r="B3305" t="s">
        <v>116</v>
      </c>
      <c r="C3305" t="s">
        <v>9090</v>
      </c>
      <c r="D3305">
        <v>0.3</v>
      </c>
      <c r="E3305" t="s">
        <v>582</v>
      </c>
      <c r="F3305" t="s">
        <v>1</v>
      </c>
      <c r="G3305" t="s">
        <v>1</v>
      </c>
      <c r="H3305" s="123" t="str">
        <f t="shared" si="46"/>
        <v>Salton Basin , CA,Lean Burn</v>
      </c>
      <c r="I3305">
        <v>0.3</v>
      </c>
    </row>
    <row r="3306" spans="1:9">
      <c r="A3306" t="s">
        <v>150</v>
      </c>
      <c r="B3306" t="s">
        <v>116</v>
      </c>
      <c r="C3306" t="s">
        <v>9091</v>
      </c>
      <c r="D3306">
        <v>0.7</v>
      </c>
      <c r="E3306" t="s">
        <v>582</v>
      </c>
      <c r="F3306" t="s">
        <v>0</v>
      </c>
      <c r="G3306" t="s">
        <v>0</v>
      </c>
      <c r="H3306" s="123" t="str">
        <f t="shared" si="46"/>
        <v>Salton Basin , CA,Rich Burn</v>
      </c>
      <c r="I3306">
        <v>0.7</v>
      </c>
    </row>
    <row r="3307" spans="1:9">
      <c r="A3307" t="s">
        <v>150</v>
      </c>
      <c r="B3307" t="s">
        <v>116</v>
      </c>
      <c r="C3307" t="s">
        <v>9092</v>
      </c>
      <c r="D3307">
        <v>8439</v>
      </c>
      <c r="E3307" t="s">
        <v>582</v>
      </c>
      <c r="F3307" t="s">
        <v>656</v>
      </c>
      <c r="G3307" t="s">
        <v>2498</v>
      </c>
      <c r="H3307" s="123" t="str">
        <f t="shared" si="46"/>
        <v>Salton Basin , CA,Hours of Operation (hours/engine)</v>
      </c>
      <c r="I3307">
        <v>8439</v>
      </c>
    </row>
    <row r="3308" spans="1:9">
      <c r="A3308" t="s">
        <v>150</v>
      </c>
      <c r="B3308" t="s">
        <v>116</v>
      </c>
      <c r="C3308" t="s">
        <v>9093</v>
      </c>
      <c r="D3308">
        <v>0.75</v>
      </c>
      <c r="E3308" t="s">
        <v>582</v>
      </c>
      <c r="F3308" t="s">
        <v>1</v>
      </c>
      <c r="G3308" t="s">
        <v>9093</v>
      </c>
      <c r="H3308" s="123" t="str">
        <f t="shared" si="46"/>
        <v>Salton Basin , CA,Gas Wells - Lean Burn Load Factor</v>
      </c>
      <c r="I3308">
        <v>0.75</v>
      </c>
    </row>
    <row r="3309" spans="1:9">
      <c r="A3309" t="s">
        <v>150</v>
      </c>
      <c r="B3309" t="s">
        <v>116</v>
      </c>
      <c r="C3309" t="s">
        <v>9094</v>
      </c>
      <c r="D3309">
        <v>138</v>
      </c>
      <c r="E3309" t="s">
        <v>582</v>
      </c>
      <c r="F3309" t="s">
        <v>1</v>
      </c>
      <c r="G3309" t="s">
        <v>8347</v>
      </c>
      <c r="H3309" s="123" t="str">
        <f t="shared" si="46"/>
        <v>Salton Basin , CA,Lean Burn - Rated Horsepower (hp/engine)</v>
      </c>
      <c r="I3309">
        <v>138</v>
      </c>
    </row>
    <row r="3310" spans="1:9">
      <c r="A3310" t="s">
        <v>150</v>
      </c>
      <c r="B3310" t="s">
        <v>116</v>
      </c>
      <c r="C3310" t="s">
        <v>9095</v>
      </c>
      <c r="D3310">
        <v>133.4</v>
      </c>
      <c r="E3310" t="s">
        <v>582</v>
      </c>
      <c r="F3310" t="s">
        <v>0</v>
      </c>
      <c r="G3310" t="s">
        <v>8357</v>
      </c>
      <c r="H3310" s="123" t="str">
        <f t="shared" si="46"/>
        <v>Salton Basin , CA,Rich Burn - Rated Horsepower (hp/engine)</v>
      </c>
      <c r="I3310">
        <v>133.4</v>
      </c>
    </row>
    <row r="3311" spans="1:9">
      <c r="A3311" t="s">
        <v>150</v>
      </c>
      <c r="B3311" t="s">
        <v>116</v>
      </c>
      <c r="C3311" t="s">
        <v>9096</v>
      </c>
      <c r="D3311">
        <v>0.76</v>
      </c>
      <c r="E3311" t="s">
        <v>582</v>
      </c>
      <c r="F3311" t="s">
        <v>0</v>
      </c>
      <c r="G3311" t="s">
        <v>9096</v>
      </c>
      <c r="H3311" s="123" t="str">
        <f t="shared" si="46"/>
        <v>Salton Basin , CA,Gas Wells - Rich-burn Load Factor</v>
      </c>
      <c r="I3311">
        <v>0.76</v>
      </c>
    </row>
    <row r="3312" spans="1:9">
      <c r="A3312" t="s">
        <v>151</v>
      </c>
      <c r="B3312" t="s">
        <v>116</v>
      </c>
      <c r="C3312" t="s">
        <v>9083</v>
      </c>
      <c r="D3312">
        <v>0</v>
      </c>
      <c r="E3312" t="s">
        <v>583</v>
      </c>
      <c r="F3312" t="s">
        <v>656</v>
      </c>
      <c r="G3312" t="s">
        <v>9083</v>
      </c>
      <c r="H3312" s="123" t="str">
        <f t="shared" si="46"/>
        <v>San Joaquin Basin , CA,Gas Wells - Fraction of 2-cycle Engines</v>
      </c>
      <c r="I3312">
        <v>0</v>
      </c>
    </row>
    <row r="3313" spans="1:9">
      <c r="A3313" t="s">
        <v>151</v>
      </c>
      <c r="B3313" t="s">
        <v>116</v>
      </c>
      <c r="C3313" t="s">
        <v>9084</v>
      </c>
      <c r="D3313">
        <v>1</v>
      </c>
      <c r="E3313" t="s">
        <v>583</v>
      </c>
      <c r="F3313" t="s">
        <v>656</v>
      </c>
      <c r="G3313" t="s">
        <v>9084</v>
      </c>
      <c r="H3313" s="123" t="str">
        <f t="shared" si="46"/>
        <v>San Joaquin Basin , CA,Gas Wells - Fraction of 4-cycle Engines</v>
      </c>
      <c r="I3313">
        <v>1</v>
      </c>
    </row>
    <row r="3314" spans="1:9">
      <c r="A3314" t="s">
        <v>151</v>
      </c>
      <c r="B3314" t="s">
        <v>116</v>
      </c>
      <c r="C3314" t="s">
        <v>9085</v>
      </c>
      <c r="D3314">
        <v>0</v>
      </c>
      <c r="E3314" t="s">
        <v>583</v>
      </c>
      <c r="F3314" t="s">
        <v>656</v>
      </c>
      <c r="G3314" t="s">
        <v>9085</v>
      </c>
      <c r="H3314" s="123" t="str">
        <f t="shared" si="46"/>
        <v>San Joaquin Basin , CA,Gas Wells - Fraction of Compressors Engines &lt;50 HP</v>
      </c>
      <c r="I3314">
        <v>0</v>
      </c>
    </row>
    <row r="3315" spans="1:9">
      <c r="A3315" t="s">
        <v>151</v>
      </c>
      <c r="B3315" t="s">
        <v>116</v>
      </c>
      <c r="C3315" t="s">
        <v>9086</v>
      </c>
      <c r="D3315">
        <v>0</v>
      </c>
      <c r="E3315" t="s">
        <v>583</v>
      </c>
      <c r="F3315" t="s">
        <v>656</v>
      </c>
      <c r="G3315" t="s">
        <v>9086</v>
      </c>
      <c r="H3315" s="123" t="str">
        <f t="shared" si="46"/>
        <v>San Joaquin Basin , CA,Gas Wells - Fraction of Compressors Engines &gt;500 HP</v>
      </c>
      <c r="I3315">
        <v>0</v>
      </c>
    </row>
    <row r="3316" spans="1:9">
      <c r="A3316" t="s">
        <v>151</v>
      </c>
      <c r="B3316" t="s">
        <v>116</v>
      </c>
      <c r="C3316" t="s">
        <v>9087</v>
      </c>
      <c r="D3316">
        <v>1</v>
      </c>
      <c r="E3316" t="s">
        <v>583</v>
      </c>
      <c r="F3316" t="s">
        <v>656</v>
      </c>
      <c r="G3316" t="s">
        <v>9087</v>
      </c>
      <c r="H3316" s="123" t="str">
        <f t="shared" si="46"/>
        <v>San Joaquin Basin , CA,Gas Wells - Fraction of Compressors Engines between 50-499 HP</v>
      </c>
      <c r="I3316">
        <v>1</v>
      </c>
    </row>
    <row r="3317" spans="1:9">
      <c r="A3317" t="s">
        <v>151</v>
      </c>
      <c r="B3317" t="s">
        <v>116</v>
      </c>
      <c r="C3317" t="s">
        <v>9088</v>
      </c>
      <c r="D3317">
        <v>0.17999999999999997</v>
      </c>
      <c r="E3317" t="s">
        <v>583</v>
      </c>
      <c r="F3317" t="s">
        <v>1</v>
      </c>
      <c r="G3317" t="s">
        <v>8349</v>
      </c>
      <c r="H3317" s="123" t="str">
        <f t="shared" si="46"/>
        <v>San Joaquin Basin , CA,Lean Burn - Percent of Engines with Control</v>
      </c>
      <c r="I3317">
        <v>0.17999999999999997</v>
      </c>
    </row>
    <row r="3318" spans="1:9">
      <c r="A3318" t="s">
        <v>151</v>
      </c>
      <c r="B3318" t="s">
        <v>116</v>
      </c>
      <c r="C3318" t="s">
        <v>9089</v>
      </c>
      <c r="D3318">
        <v>0.31</v>
      </c>
      <c r="E3318" t="s">
        <v>583</v>
      </c>
      <c r="F3318" t="s">
        <v>0</v>
      </c>
      <c r="G3318" t="s">
        <v>8359</v>
      </c>
      <c r="H3318" s="123" t="str">
        <f t="shared" si="46"/>
        <v>San Joaquin Basin , CA,Rich Burn - Percent of Engines with Control</v>
      </c>
      <c r="I3318">
        <v>0.31</v>
      </c>
    </row>
    <row r="3319" spans="1:9">
      <c r="A3319" t="s">
        <v>151</v>
      </c>
      <c r="B3319" t="s">
        <v>116</v>
      </c>
      <c r="C3319" t="s">
        <v>9090</v>
      </c>
      <c r="D3319">
        <v>0.3</v>
      </c>
      <c r="E3319" t="s">
        <v>583</v>
      </c>
      <c r="F3319" t="s">
        <v>1</v>
      </c>
      <c r="G3319" t="s">
        <v>1</v>
      </c>
      <c r="H3319" s="123" t="str">
        <f t="shared" si="46"/>
        <v>San Joaquin Basin , CA,Lean Burn</v>
      </c>
      <c r="I3319">
        <v>0.3</v>
      </c>
    </row>
    <row r="3320" spans="1:9">
      <c r="A3320" t="s">
        <v>151</v>
      </c>
      <c r="B3320" t="s">
        <v>116</v>
      </c>
      <c r="C3320" t="s">
        <v>9091</v>
      </c>
      <c r="D3320">
        <v>0.70000000000000007</v>
      </c>
      <c r="E3320" t="s">
        <v>583</v>
      </c>
      <c r="F3320" t="s">
        <v>0</v>
      </c>
      <c r="G3320" t="s">
        <v>0</v>
      </c>
      <c r="H3320" s="123" t="str">
        <f t="shared" si="46"/>
        <v>San Joaquin Basin , CA,Rich Burn</v>
      </c>
      <c r="I3320">
        <v>0.70000000000000007</v>
      </c>
    </row>
    <row r="3321" spans="1:9">
      <c r="A3321" t="s">
        <v>151</v>
      </c>
      <c r="B3321" t="s">
        <v>116</v>
      </c>
      <c r="C3321" t="s">
        <v>9092</v>
      </c>
      <c r="D3321">
        <v>8439</v>
      </c>
      <c r="E3321" t="s">
        <v>583</v>
      </c>
      <c r="F3321" t="s">
        <v>656</v>
      </c>
      <c r="G3321" t="s">
        <v>2498</v>
      </c>
      <c r="H3321" s="123" t="str">
        <f t="shared" si="46"/>
        <v>San Joaquin Basin , CA,Hours of Operation (hours/engine)</v>
      </c>
      <c r="I3321">
        <v>8439</v>
      </c>
    </row>
    <row r="3322" spans="1:9">
      <c r="A3322" t="s">
        <v>151</v>
      </c>
      <c r="B3322" t="s">
        <v>116</v>
      </c>
      <c r="C3322" t="s">
        <v>9093</v>
      </c>
      <c r="D3322">
        <v>0.75</v>
      </c>
      <c r="E3322" t="s">
        <v>583</v>
      </c>
      <c r="F3322" t="s">
        <v>1</v>
      </c>
      <c r="G3322" t="s">
        <v>9093</v>
      </c>
      <c r="H3322" s="123" t="str">
        <f t="shared" si="46"/>
        <v>San Joaquin Basin , CA,Gas Wells - Lean Burn Load Factor</v>
      </c>
      <c r="I3322">
        <v>0.75</v>
      </c>
    </row>
    <row r="3323" spans="1:9">
      <c r="A3323" t="s">
        <v>151</v>
      </c>
      <c r="B3323" t="s">
        <v>116</v>
      </c>
      <c r="C3323" t="s">
        <v>9094</v>
      </c>
      <c r="D3323">
        <v>138</v>
      </c>
      <c r="E3323" t="s">
        <v>583</v>
      </c>
      <c r="F3323" t="s">
        <v>1</v>
      </c>
      <c r="G3323" t="s">
        <v>8347</v>
      </c>
      <c r="H3323" s="123" t="str">
        <f t="shared" si="46"/>
        <v>San Joaquin Basin , CA,Lean Burn - Rated Horsepower (hp/engine)</v>
      </c>
      <c r="I3323">
        <v>138</v>
      </c>
    </row>
    <row r="3324" spans="1:9">
      <c r="A3324" t="s">
        <v>151</v>
      </c>
      <c r="B3324" t="s">
        <v>116</v>
      </c>
      <c r="C3324" t="s">
        <v>9095</v>
      </c>
      <c r="D3324">
        <v>133.4</v>
      </c>
      <c r="E3324" t="s">
        <v>583</v>
      </c>
      <c r="F3324" t="s">
        <v>0</v>
      </c>
      <c r="G3324" t="s">
        <v>8357</v>
      </c>
      <c r="H3324" s="123" t="str">
        <f t="shared" si="46"/>
        <v>San Joaquin Basin , CA,Rich Burn - Rated Horsepower (hp/engine)</v>
      </c>
      <c r="I3324">
        <v>133.4</v>
      </c>
    </row>
    <row r="3325" spans="1:9">
      <c r="A3325" t="s">
        <v>151</v>
      </c>
      <c r="B3325" t="s">
        <v>116</v>
      </c>
      <c r="C3325" t="s">
        <v>9096</v>
      </c>
      <c r="D3325">
        <v>0.7599999999999999</v>
      </c>
      <c r="E3325" t="s">
        <v>583</v>
      </c>
      <c r="F3325" t="s">
        <v>0</v>
      </c>
      <c r="G3325" t="s">
        <v>9096</v>
      </c>
      <c r="H3325" s="123" t="str">
        <f t="shared" si="46"/>
        <v>San Joaquin Basin , CA,Gas Wells - Rich-burn Load Factor</v>
      </c>
      <c r="I3325">
        <v>0.7599999999999999</v>
      </c>
    </row>
    <row r="3326" spans="1:9">
      <c r="A3326" t="s">
        <v>640</v>
      </c>
      <c r="B3326" t="s">
        <v>81</v>
      </c>
      <c r="C3326" t="s">
        <v>9083</v>
      </c>
      <c r="D3326">
        <v>0</v>
      </c>
      <c r="E3326" t="s">
        <v>585</v>
      </c>
      <c r="F3326" t="s">
        <v>656</v>
      </c>
      <c r="G3326" t="s">
        <v>9083</v>
      </c>
      <c r="H3326" s="123" t="str">
        <f t="shared" si="46"/>
        <v>San Juan Basin , CO,Gas Wells - Fraction of 2-cycle Engines</v>
      </c>
      <c r="I3326">
        <v>0</v>
      </c>
    </row>
    <row r="3327" spans="1:9">
      <c r="A3327" t="s">
        <v>640</v>
      </c>
      <c r="B3327" t="s">
        <v>81</v>
      </c>
      <c r="C3327" t="s">
        <v>9084</v>
      </c>
      <c r="D3327">
        <v>1</v>
      </c>
      <c r="E3327" t="s">
        <v>585</v>
      </c>
      <c r="F3327" t="s">
        <v>656</v>
      </c>
      <c r="G3327" t="s">
        <v>9084</v>
      </c>
      <c r="H3327" s="123" t="str">
        <f t="shared" si="46"/>
        <v>San Juan Basin , CO,Gas Wells - Fraction of 4-cycle Engines</v>
      </c>
      <c r="I3327">
        <v>1</v>
      </c>
    </row>
    <row r="3328" spans="1:9">
      <c r="A3328" t="s">
        <v>640</v>
      </c>
      <c r="B3328" t="s">
        <v>81</v>
      </c>
      <c r="C3328" t="s">
        <v>9085</v>
      </c>
      <c r="D3328">
        <v>0</v>
      </c>
      <c r="E3328" t="s">
        <v>585</v>
      </c>
      <c r="F3328" t="s">
        <v>656</v>
      </c>
      <c r="G3328" t="s">
        <v>9085</v>
      </c>
      <c r="H3328" s="123" t="str">
        <f t="shared" si="46"/>
        <v>San Juan Basin , CO,Gas Wells - Fraction of Compressors Engines &lt;50 HP</v>
      </c>
      <c r="I3328">
        <v>0</v>
      </c>
    </row>
    <row r="3329" spans="1:9">
      <c r="A3329" t="s">
        <v>640</v>
      </c>
      <c r="B3329" t="s">
        <v>81</v>
      </c>
      <c r="C3329" t="s">
        <v>9086</v>
      </c>
      <c r="D3329">
        <v>0</v>
      </c>
      <c r="E3329" t="s">
        <v>585</v>
      </c>
      <c r="F3329" t="s">
        <v>656</v>
      </c>
      <c r="G3329" t="s">
        <v>9086</v>
      </c>
      <c r="H3329" s="123" t="str">
        <f t="shared" si="46"/>
        <v>San Juan Basin , CO,Gas Wells - Fraction of Compressors Engines &gt;500 HP</v>
      </c>
      <c r="I3329">
        <v>0</v>
      </c>
    </row>
    <row r="3330" spans="1:9">
      <c r="A3330" t="s">
        <v>640</v>
      </c>
      <c r="B3330" t="s">
        <v>81</v>
      </c>
      <c r="C3330" t="s">
        <v>9087</v>
      </c>
      <c r="D3330">
        <v>1</v>
      </c>
      <c r="E3330" t="s">
        <v>585</v>
      </c>
      <c r="F3330" t="s">
        <v>656</v>
      </c>
      <c r="G3330" t="s">
        <v>9087</v>
      </c>
      <c r="H3330" s="123" t="str">
        <f t="shared" si="46"/>
        <v>San Juan Basin , CO,Gas Wells - Fraction of Compressors Engines between 50-499 HP</v>
      </c>
      <c r="I3330">
        <v>1</v>
      </c>
    </row>
    <row r="3331" spans="1:9">
      <c r="A3331" t="s">
        <v>640</v>
      </c>
      <c r="B3331" t="s">
        <v>81</v>
      </c>
      <c r="C3331" t="s">
        <v>9088</v>
      </c>
      <c r="D3331">
        <v>0.18</v>
      </c>
      <c r="E3331" t="s">
        <v>585</v>
      </c>
      <c r="F3331" t="s">
        <v>1</v>
      </c>
      <c r="G3331" t="s">
        <v>8349</v>
      </c>
      <c r="H3331" s="123" t="str">
        <f t="shared" si="46"/>
        <v>San Juan Basin , CO,Lean Burn - Percent of Engines with Control</v>
      </c>
      <c r="I3331">
        <v>0.18</v>
      </c>
    </row>
    <row r="3332" spans="1:9">
      <c r="A3332" t="s">
        <v>640</v>
      </c>
      <c r="B3332" t="s">
        <v>81</v>
      </c>
      <c r="C3332" t="s">
        <v>9089</v>
      </c>
      <c r="D3332">
        <v>0.31</v>
      </c>
      <c r="E3332" t="s">
        <v>585</v>
      </c>
      <c r="F3332" t="s">
        <v>0</v>
      </c>
      <c r="G3332" t="s">
        <v>8359</v>
      </c>
      <c r="H3332" s="123" t="str">
        <f t="shared" si="46"/>
        <v>San Juan Basin , CO,Rich Burn - Percent of Engines with Control</v>
      </c>
      <c r="I3332">
        <v>0.31</v>
      </c>
    </row>
    <row r="3333" spans="1:9">
      <c r="A3333" t="s">
        <v>640</v>
      </c>
      <c r="B3333" t="s">
        <v>81</v>
      </c>
      <c r="C3333" t="s">
        <v>9090</v>
      </c>
      <c r="D3333">
        <v>0.3</v>
      </c>
      <c r="E3333" t="s">
        <v>585</v>
      </c>
      <c r="F3333" t="s">
        <v>1</v>
      </c>
      <c r="G3333" t="s">
        <v>1</v>
      </c>
      <c r="H3333" s="123" t="str">
        <f t="shared" si="46"/>
        <v>San Juan Basin , CO,Lean Burn</v>
      </c>
      <c r="I3333">
        <v>0.3</v>
      </c>
    </row>
    <row r="3334" spans="1:9">
      <c r="A3334" t="s">
        <v>640</v>
      </c>
      <c r="B3334" t="s">
        <v>81</v>
      </c>
      <c r="C3334" t="s">
        <v>9091</v>
      </c>
      <c r="D3334">
        <v>0.7</v>
      </c>
      <c r="E3334" t="s">
        <v>585</v>
      </c>
      <c r="F3334" t="s">
        <v>0</v>
      </c>
      <c r="G3334" t="s">
        <v>0</v>
      </c>
      <c r="H3334" s="123" t="str">
        <f t="shared" si="46"/>
        <v>San Juan Basin , CO,Rich Burn</v>
      </c>
      <c r="I3334">
        <v>0.7</v>
      </c>
    </row>
    <row r="3335" spans="1:9">
      <c r="A3335" t="s">
        <v>640</v>
      </c>
      <c r="B3335" t="s">
        <v>81</v>
      </c>
      <c r="C3335" t="s">
        <v>9092</v>
      </c>
      <c r="D3335">
        <v>8439</v>
      </c>
      <c r="E3335" t="s">
        <v>585</v>
      </c>
      <c r="F3335" t="s">
        <v>656</v>
      </c>
      <c r="G3335" t="s">
        <v>2498</v>
      </c>
      <c r="H3335" s="123" t="str">
        <f t="shared" si="46"/>
        <v>San Juan Basin , CO,Hours of Operation (hours/engine)</v>
      </c>
      <c r="I3335">
        <v>8439</v>
      </c>
    </row>
    <row r="3336" spans="1:9">
      <c r="A3336" t="s">
        <v>640</v>
      </c>
      <c r="B3336" t="s">
        <v>81</v>
      </c>
      <c r="C3336" t="s">
        <v>9093</v>
      </c>
      <c r="D3336">
        <v>0.75</v>
      </c>
      <c r="E3336" t="s">
        <v>585</v>
      </c>
      <c r="F3336" t="s">
        <v>1</v>
      </c>
      <c r="G3336" t="s">
        <v>9093</v>
      </c>
      <c r="H3336" s="123" t="str">
        <f t="shared" si="46"/>
        <v>San Juan Basin , CO,Gas Wells - Lean Burn Load Factor</v>
      </c>
      <c r="I3336">
        <v>0.75</v>
      </c>
    </row>
    <row r="3337" spans="1:9">
      <c r="A3337" t="s">
        <v>640</v>
      </c>
      <c r="B3337" t="s">
        <v>81</v>
      </c>
      <c r="C3337" t="s">
        <v>9094</v>
      </c>
      <c r="D3337">
        <v>138</v>
      </c>
      <c r="E3337" t="s">
        <v>585</v>
      </c>
      <c r="F3337" t="s">
        <v>1</v>
      </c>
      <c r="G3337" t="s">
        <v>8347</v>
      </c>
      <c r="H3337" s="123" t="str">
        <f t="shared" si="46"/>
        <v>San Juan Basin , CO,Lean Burn - Rated Horsepower (hp/engine)</v>
      </c>
      <c r="I3337">
        <v>138</v>
      </c>
    </row>
    <row r="3338" spans="1:9">
      <c r="A3338" t="s">
        <v>640</v>
      </c>
      <c r="B3338" t="s">
        <v>81</v>
      </c>
      <c r="C3338" t="s">
        <v>9095</v>
      </c>
      <c r="D3338">
        <v>133.4</v>
      </c>
      <c r="E3338" t="s">
        <v>585</v>
      </c>
      <c r="F3338" t="s">
        <v>0</v>
      </c>
      <c r="G3338" t="s">
        <v>8357</v>
      </c>
      <c r="H3338" s="123" t="str">
        <f t="shared" si="46"/>
        <v>San Juan Basin , CO,Rich Burn - Rated Horsepower (hp/engine)</v>
      </c>
      <c r="I3338">
        <v>133.4</v>
      </c>
    </row>
    <row r="3339" spans="1:9">
      <c r="A3339" t="s">
        <v>640</v>
      </c>
      <c r="B3339" t="s">
        <v>81</v>
      </c>
      <c r="C3339" t="s">
        <v>9096</v>
      </c>
      <c r="D3339">
        <v>0.76</v>
      </c>
      <c r="E3339" t="s">
        <v>585</v>
      </c>
      <c r="F3339" t="s">
        <v>0</v>
      </c>
      <c r="G3339" t="s">
        <v>9096</v>
      </c>
      <c r="H3339" s="123" t="str">
        <f t="shared" si="46"/>
        <v>San Juan Basin , CO,Gas Wells - Rich-burn Load Factor</v>
      </c>
      <c r="I3339">
        <v>0.76</v>
      </c>
    </row>
    <row r="3340" spans="1:9">
      <c r="A3340" t="s">
        <v>640</v>
      </c>
      <c r="B3340" t="s">
        <v>120</v>
      </c>
      <c r="C3340" t="s">
        <v>9083</v>
      </c>
      <c r="D3340">
        <v>0</v>
      </c>
      <c r="E3340" t="s">
        <v>587</v>
      </c>
      <c r="F3340" t="s">
        <v>656</v>
      </c>
      <c r="G3340" t="s">
        <v>9083</v>
      </c>
      <c r="H3340" s="123" t="str">
        <f t="shared" si="46"/>
        <v>San Juan Basin , NM,Gas Wells - Fraction of 2-cycle Engines</v>
      </c>
      <c r="I3340">
        <v>0</v>
      </c>
    </row>
    <row r="3341" spans="1:9">
      <c r="A3341" t="s">
        <v>640</v>
      </c>
      <c r="B3341" t="s">
        <v>120</v>
      </c>
      <c r="C3341" t="s">
        <v>9084</v>
      </c>
      <c r="D3341">
        <v>1</v>
      </c>
      <c r="E3341" t="s">
        <v>587</v>
      </c>
      <c r="F3341" t="s">
        <v>656</v>
      </c>
      <c r="G3341" t="s">
        <v>9084</v>
      </c>
      <c r="H3341" s="123" t="str">
        <f t="shared" si="46"/>
        <v>San Juan Basin , NM,Gas Wells - Fraction of 4-cycle Engines</v>
      </c>
      <c r="I3341">
        <v>1</v>
      </c>
    </row>
    <row r="3342" spans="1:9">
      <c r="A3342" t="s">
        <v>640</v>
      </c>
      <c r="B3342" t="s">
        <v>120</v>
      </c>
      <c r="C3342" t="s">
        <v>9085</v>
      </c>
      <c r="D3342">
        <v>0.13825188571428573</v>
      </c>
      <c r="E3342" t="s">
        <v>587</v>
      </c>
      <c r="F3342" t="s">
        <v>656</v>
      </c>
      <c r="G3342" t="s">
        <v>9085</v>
      </c>
      <c r="H3342" s="123" t="str">
        <f t="shared" si="46"/>
        <v>San Juan Basin , NM,Gas Wells - Fraction of Compressors Engines &lt;50 HP</v>
      </c>
      <c r="I3342">
        <v>0.13825188571428573</v>
      </c>
    </row>
    <row r="3343" spans="1:9">
      <c r="A3343" t="s">
        <v>640</v>
      </c>
      <c r="B3343" t="s">
        <v>120</v>
      </c>
      <c r="C3343" t="s">
        <v>9086</v>
      </c>
      <c r="D3343">
        <v>1.1204480000000001E-2</v>
      </c>
      <c r="E3343" t="s">
        <v>587</v>
      </c>
      <c r="F3343" t="s">
        <v>656</v>
      </c>
      <c r="G3343" t="s">
        <v>9086</v>
      </c>
      <c r="H3343" s="123" t="str">
        <f t="shared" si="46"/>
        <v>San Juan Basin , NM,Gas Wells - Fraction of Compressors Engines &gt;500 HP</v>
      </c>
      <c r="I3343">
        <v>1.1204480000000001E-2</v>
      </c>
    </row>
    <row r="3344" spans="1:9">
      <c r="A3344" t="s">
        <v>640</v>
      </c>
      <c r="B3344" t="s">
        <v>120</v>
      </c>
      <c r="C3344" t="s">
        <v>9087</v>
      </c>
      <c r="D3344">
        <v>0.85054360000000007</v>
      </c>
      <c r="E3344" t="s">
        <v>587</v>
      </c>
      <c r="F3344" t="s">
        <v>656</v>
      </c>
      <c r="G3344" t="s">
        <v>9087</v>
      </c>
      <c r="H3344" s="123" t="str">
        <f t="shared" si="46"/>
        <v>San Juan Basin , NM,Gas Wells - Fraction of Compressors Engines between 50-499 HP</v>
      </c>
      <c r="I3344">
        <v>0.85054360000000007</v>
      </c>
    </row>
    <row r="3345" spans="1:9">
      <c r="A3345" t="s">
        <v>640</v>
      </c>
      <c r="B3345" t="s">
        <v>120</v>
      </c>
      <c r="C3345" t="s">
        <v>9088</v>
      </c>
      <c r="D3345">
        <v>9.1563765714285719E-2</v>
      </c>
      <c r="E3345" t="s">
        <v>587</v>
      </c>
      <c r="F3345" t="s">
        <v>1</v>
      </c>
      <c r="G3345" t="s">
        <v>8349</v>
      </c>
      <c r="H3345" s="123" t="str">
        <f t="shared" si="46"/>
        <v>San Juan Basin , NM,Lean Burn - Percent of Engines with Control</v>
      </c>
      <c r="I3345">
        <v>9.1563765714285719E-2</v>
      </c>
    </row>
    <row r="3346" spans="1:9">
      <c r="A3346" t="s">
        <v>640</v>
      </c>
      <c r="B3346" t="s">
        <v>120</v>
      </c>
      <c r="C3346" t="s">
        <v>9089</v>
      </c>
      <c r="D3346">
        <v>0.13285714285714284</v>
      </c>
      <c r="E3346" t="s">
        <v>587</v>
      </c>
      <c r="F3346" t="s">
        <v>0</v>
      </c>
      <c r="G3346" t="s">
        <v>8359</v>
      </c>
      <c r="H3346" s="123" t="str">
        <f t="shared" si="46"/>
        <v>San Juan Basin , NM,Rich Burn - Percent of Engines with Control</v>
      </c>
      <c r="I3346">
        <v>0.13285714285714284</v>
      </c>
    </row>
    <row r="3347" spans="1:9">
      <c r="A3347" t="s">
        <v>640</v>
      </c>
      <c r="B3347" t="s">
        <v>120</v>
      </c>
      <c r="C3347" t="s">
        <v>9090</v>
      </c>
      <c r="D3347">
        <v>0.18877177142857143</v>
      </c>
      <c r="E3347" t="s">
        <v>587</v>
      </c>
      <c r="F3347" t="s">
        <v>1</v>
      </c>
      <c r="G3347" t="s">
        <v>1</v>
      </c>
      <c r="H3347" s="123" t="str">
        <f t="shared" si="46"/>
        <v>San Juan Basin , NM,Lean Burn</v>
      </c>
      <c r="I3347">
        <v>0.18877177142857143</v>
      </c>
    </row>
    <row r="3348" spans="1:9">
      <c r="A3348" t="s">
        <v>640</v>
      </c>
      <c r="B3348" t="s">
        <v>120</v>
      </c>
      <c r="C3348" t="s">
        <v>9091</v>
      </c>
      <c r="D3348">
        <v>0.81122822857142862</v>
      </c>
      <c r="E3348" t="s">
        <v>587</v>
      </c>
      <c r="F3348" t="s">
        <v>0</v>
      </c>
      <c r="G3348" t="s">
        <v>0</v>
      </c>
      <c r="H3348" s="123" t="str">
        <f t="shared" si="46"/>
        <v>San Juan Basin , NM,Rich Burn</v>
      </c>
      <c r="I3348">
        <v>0.81122822857142862</v>
      </c>
    </row>
    <row r="3349" spans="1:9">
      <c r="A3349" t="s">
        <v>640</v>
      </c>
      <c r="B3349" t="s">
        <v>120</v>
      </c>
      <c r="C3349" t="s">
        <v>9092</v>
      </c>
      <c r="D3349">
        <v>8318.8251428571421</v>
      </c>
      <c r="E3349" t="s">
        <v>587</v>
      </c>
      <c r="F3349" t="s">
        <v>656</v>
      </c>
      <c r="G3349" t="s">
        <v>2498</v>
      </c>
      <c r="H3349" s="123" t="str">
        <f t="shared" ref="H3349:H3412" si="47">E3349&amp;","&amp;G3349</f>
        <v>San Juan Basin , NM,Hours of Operation (hours/engine)</v>
      </c>
      <c r="I3349">
        <v>8318.8251428571421</v>
      </c>
    </row>
    <row r="3350" spans="1:9">
      <c r="A3350" t="s">
        <v>640</v>
      </c>
      <c r="B3350" t="s">
        <v>120</v>
      </c>
      <c r="C3350" t="s">
        <v>9093</v>
      </c>
      <c r="D3350">
        <v>0.79273377142857149</v>
      </c>
      <c r="E3350" t="s">
        <v>587</v>
      </c>
      <c r="F3350" t="s">
        <v>1</v>
      </c>
      <c r="G3350" t="s">
        <v>9093</v>
      </c>
      <c r="H3350" s="123" t="str">
        <f t="shared" si="47"/>
        <v>San Juan Basin , NM,Gas Wells - Lean Burn Load Factor</v>
      </c>
      <c r="I3350">
        <v>0.79273377142857149</v>
      </c>
    </row>
    <row r="3351" spans="1:9">
      <c r="A3351" t="s">
        <v>640</v>
      </c>
      <c r="B3351" t="s">
        <v>120</v>
      </c>
      <c r="C3351" t="s">
        <v>9094</v>
      </c>
      <c r="D3351">
        <v>245.03200000000001</v>
      </c>
      <c r="E3351" t="s">
        <v>587</v>
      </c>
      <c r="F3351" t="s">
        <v>1</v>
      </c>
      <c r="G3351" t="s">
        <v>8347</v>
      </c>
      <c r="H3351" s="123" t="str">
        <f t="shared" si="47"/>
        <v>San Juan Basin , NM,Lean Burn - Rated Horsepower (hp/engine)</v>
      </c>
      <c r="I3351">
        <v>245.03200000000001</v>
      </c>
    </row>
    <row r="3352" spans="1:9">
      <c r="A3352" t="s">
        <v>640</v>
      </c>
      <c r="B3352" t="s">
        <v>120</v>
      </c>
      <c r="C3352" t="s">
        <v>9095</v>
      </c>
      <c r="D3352">
        <v>106.90458285714284</v>
      </c>
      <c r="E3352" t="s">
        <v>587</v>
      </c>
      <c r="F3352" t="s">
        <v>0</v>
      </c>
      <c r="G3352" t="s">
        <v>8357</v>
      </c>
      <c r="H3352" s="123" t="str">
        <f t="shared" si="47"/>
        <v>San Juan Basin , NM,Rich Burn - Rated Horsepower (hp/engine)</v>
      </c>
      <c r="I3352">
        <v>106.90458285714284</v>
      </c>
    </row>
    <row r="3353" spans="1:9">
      <c r="A3353" t="s">
        <v>640</v>
      </c>
      <c r="B3353" t="s">
        <v>120</v>
      </c>
      <c r="C3353" t="s">
        <v>9096</v>
      </c>
      <c r="D3353">
        <v>0.747834057142857</v>
      </c>
      <c r="E3353" t="s">
        <v>587</v>
      </c>
      <c r="F3353" t="s">
        <v>0</v>
      </c>
      <c r="G3353" t="s">
        <v>9096</v>
      </c>
      <c r="H3353" s="123" t="str">
        <f t="shared" si="47"/>
        <v>San Juan Basin , NM,Gas Wells - Rich-burn Load Factor</v>
      </c>
      <c r="I3353">
        <v>0.747834057142857</v>
      </c>
    </row>
    <row r="3354" spans="1:9">
      <c r="A3354" t="s">
        <v>167</v>
      </c>
      <c r="B3354" t="s">
        <v>81</v>
      </c>
      <c r="C3354" t="s">
        <v>9083</v>
      </c>
      <c r="D3354">
        <v>0</v>
      </c>
      <c r="E3354" t="s">
        <v>588</v>
      </c>
      <c r="F3354" t="s">
        <v>656</v>
      </c>
      <c r="G3354" t="s">
        <v>9083</v>
      </c>
      <c r="H3354" s="123" t="str">
        <f t="shared" si="47"/>
        <v>San Juan Mountains Prov , CO,Gas Wells - Fraction of 2-cycle Engines</v>
      </c>
      <c r="I3354">
        <v>0</v>
      </c>
    </row>
    <row r="3355" spans="1:9">
      <c r="A3355" t="s">
        <v>167</v>
      </c>
      <c r="B3355" t="s">
        <v>81</v>
      </c>
      <c r="C3355" t="s">
        <v>9084</v>
      </c>
      <c r="D3355">
        <v>1</v>
      </c>
      <c r="E3355" t="s">
        <v>588</v>
      </c>
      <c r="F3355" t="s">
        <v>656</v>
      </c>
      <c r="G3355" t="s">
        <v>9084</v>
      </c>
      <c r="H3355" s="123" t="str">
        <f t="shared" si="47"/>
        <v>San Juan Mountains Prov , CO,Gas Wells - Fraction of 4-cycle Engines</v>
      </c>
      <c r="I3355">
        <v>1</v>
      </c>
    </row>
    <row r="3356" spans="1:9">
      <c r="A3356" t="s">
        <v>167</v>
      </c>
      <c r="B3356" t="s">
        <v>81</v>
      </c>
      <c r="C3356" t="s">
        <v>9085</v>
      </c>
      <c r="D3356">
        <v>0</v>
      </c>
      <c r="E3356" t="s">
        <v>588</v>
      </c>
      <c r="F3356" t="s">
        <v>656</v>
      </c>
      <c r="G3356" t="s">
        <v>9085</v>
      </c>
      <c r="H3356" s="123" t="str">
        <f t="shared" si="47"/>
        <v>San Juan Mountains Prov , CO,Gas Wells - Fraction of Compressors Engines &lt;50 HP</v>
      </c>
      <c r="I3356">
        <v>0</v>
      </c>
    </row>
    <row r="3357" spans="1:9">
      <c r="A3357" t="s">
        <v>167</v>
      </c>
      <c r="B3357" t="s">
        <v>81</v>
      </c>
      <c r="C3357" t="s">
        <v>9086</v>
      </c>
      <c r="D3357">
        <v>0</v>
      </c>
      <c r="E3357" t="s">
        <v>588</v>
      </c>
      <c r="F3357" t="s">
        <v>656</v>
      </c>
      <c r="G3357" t="s">
        <v>9086</v>
      </c>
      <c r="H3357" s="123" t="str">
        <f t="shared" si="47"/>
        <v>San Juan Mountains Prov , CO,Gas Wells - Fraction of Compressors Engines &gt;500 HP</v>
      </c>
      <c r="I3357">
        <v>0</v>
      </c>
    </row>
    <row r="3358" spans="1:9">
      <c r="A3358" t="s">
        <v>167</v>
      </c>
      <c r="B3358" t="s">
        <v>81</v>
      </c>
      <c r="C3358" t="s">
        <v>9087</v>
      </c>
      <c r="D3358">
        <v>1</v>
      </c>
      <c r="E3358" t="s">
        <v>588</v>
      </c>
      <c r="F3358" t="s">
        <v>656</v>
      </c>
      <c r="G3358" t="s">
        <v>9087</v>
      </c>
      <c r="H3358" s="123" t="str">
        <f t="shared" si="47"/>
        <v>San Juan Mountains Prov , CO,Gas Wells - Fraction of Compressors Engines between 50-499 HP</v>
      </c>
      <c r="I3358">
        <v>1</v>
      </c>
    </row>
    <row r="3359" spans="1:9">
      <c r="A3359" t="s">
        <v>167</v>
      </c>
      <c r="B3359" t="s">
        <v>81</v>
      </c>
      <c r="C3359" t="s">
        <v>9088</v>
      </c>
      <c r="D3359">
        <v>0.18</v>
      </c>
      <c r="E3359" t="s">
        <v>588</v>
      </c>
      <c r="F3359" t="s">
        <v>1</v>
      </c>
      <c r="G3359" t="s">
        <v>8349</v>
      </c>
      <c r="H3359" s="123" t="str">
        <f t="shared" si="47"/>
        <v>San Juan Mountains Prov , CO,Lean Burn - Percent of Engines with Control</v>
      </c>
      <c r="I3359">
        <v>0.18</v>
      </c>
    </row>
    <row r="3360" spans="1:9">
      <c r="A3360" t="s">
        <v>167</v>
      </c>
      <c r="B3360" t="s">
        <v>81</v>
      </c>
      <c r="C3360" t="s">
        <v>9089</v>
      </c>
      <c r="D3360">
        <v>0.31</v>
      </c>
      <c r="E3360" t="s">
        <v>588</v>
      </c>
      <c r="F3360" t="s">
        <v>0</v>
      </c>
      <c r="G3360" t="s">
        <v>8359</v>
      </c>
      <c r="H3360" s="123" t="str">
        <f t="shared" si="47"/>
        <v>San Juan Mountains Prov , CO,Rich Burn - Percent of Engines with Control</v>
      </c>
      <c r="I3360">
        <v>0.31</v>
      </c>
    </row>
    <row r="3361" spans="1:9">
      <c r="A3361" t="s">
        <v>167</v>
      </c>
      <c r="B3361" t="s">
        <v>81</v>
      </c>
      <c r="C3361" t="s">
        <v>9090</v>
      </c>
      <c r="D3361">
        <v>0.3</v>
      </c>
      <c r="E3361" t="s">
        <v>588</v>
      </c>
      <c r="F3361" t="s">
        <v>1</v>
      </c>
      <c r="G3361" t="s">
        <v>1</v>
      </c>
      <c r="H3361" s="123" t="str">
        <f t="shared" si="47"/>
        <v>San Juan Mountains Prov , CO,Lean Burn</v>
      </c>
      <c r="I3361">
        <v>0.3</v>
      </c>
    </row>
    <row r="3362" spans="1:9">
      <c r="A3362" t="s">
        <v>167</v>
      </c>
      <c r="B3362" t="s">
        <v>81</v>
      </c>
      <c r="C3362" t="s">
        <v>9091</v>
      </c>
      <c r="D3362">
        <v>0.7</v>
      </c>
      <c r="E3362" t="s">
        <v>588</v>
      </c>
      <c r="F3362" t="s">
        <v>0</v>
      </c>
      <c r="G3362" t="s">
        <v>0</v>
      </c>
      <c r="H3362" s="123" t="str">
        <f t="shared" si="47"/>
        <v>San Juan Mountains Prov , CO,Rich Burn</v>
      </c>
      <c r="I3362">
        <v>0.7</v>
      </c>
    </row>
    <row r="3363" spans="1:9">
      <c r="A3363" t="s">
        <v>167</v>
      </c>
      <c r="B3363" t="s">
        <v>81</v>
      </c>
      <c r="C3363" t="s">
        <v>9092</v>
      </c>
      <c r="D3363">
        <v>8439</v>
      </c>
      <c r="E3363" t="s">
        <v>588</v>
      </c>
      <c r="F3363" t="s">
        <v>656</v>
      </c>
      <c r="G3363" t="s">
        <v>2498</v>
      </c>
      <c r="H3363" s="123" t="str">
        <f t="shared" si="47"/>
        <v>San Juan Mountains Prov , CO,Hours of Operation (hours/engine)</v>
      </c>
      <c r="I3363">
        <v>8439</v>
      </c>
    </row>
    <row r="3364" spans="1:9">
      <c r="A3364" t="s">
        <v>167</v>
      </c>
      <c r="B3364" t="s">
        <v>81</v>
      </c>
      <c r="C3364" t="s">
        <v>9093</v>
      </c>
      <c r="D3364">
        <v>0.75</v>
      </c>
      <c r="E3364" t="s">
        <v>588</v>
      </c>
      <c r="F3364" t="s">
        <v>1</v>
      </c>
      <c r="G3364" t="s">
        <v>9093</v>
      </c>
      <c r="H3364" s="123" t="str">
        <f t="shared" si="47"/>
        <v>San Juan Mountains Prov , CO,Gas Wells - Lean Burn Load Factor</v>
      </c>
      <c r="I3364">
        <v>0.75</v>
      </c>
    </row>
    <row r="3365" spans="1:9">
      <c r="A3365" t="s">
        <v>167</v>
      </c>
      <c r="B3365" t="s">
        <v>81</v>
      </c>
      <c r="C3365" t="s">
        <v>9094</v>
      </c>
      <c r="D3365">
        <v>138</v>
      </c>
      <c r="E3365" t="s">
        <v>588</v>
      </c>
      <c r="F3365" t="s">
        <v>1</v>
      </c>
      <c r="G3365" t="s">
        <v>8347</v>
      </c>
      <c r="H3365" s="123" t="str">
        <f t="shared" si="47"/>
        <v>San Juan Mountains Prov , CO,Lean Burn - Rated Horsepower (hp/engine)</v>
      </c>
      <c r="I3365">
        <v>138</v>
      </c>
    </row>
    <row r="3366" spans="1:9">
      <c r="A3366" t="s">
        <v>167</v>
      </c>
      <c r="B3366" t="s">
        <v>81</v>
      </c>
      <c r="C3366" t="s">
        <v>9095</v>
      </c>
      <c r="D3366">
        <v>133.4</v>
      </c>
      <c r="E3366" t="s">
        <v>588</v>
      </c>
      <c r="F3366" t="s">
        <v>0</v>
      </c>
      <c r="G3366" t="s">
        <v>8357</v>
      </c>
      <c r="H3366" s="123" t="str">
        <f t="shared" si="47"/>
        <v>San Juan Mountains Prov , CO,Rich Burn - Rated Horsepower (hp/engine)</v>
      </c>
      <c r="I3366">
        <v>133.4</v>
      </c>
    </row>
    <row r="3367" spans="1:9">
      <c r="A3367" t="s">
        <v>167</v>
      </c>
      <c r="B3367" t="s">
        <v>81</v>
      </c>
      <c r="C3367" t="s">
        <v>9096</v>
      </c>
      <c r="D3367">
        <v>0.76</v>
      </c>
      <c r="E3367" t="s">
        <v>588</v>
      </c>
      <c r="F3367" t="s">
        <v>0</v>
      </c>
      <c r="G3367" t="s">
        <v>9096</v>
      </c>
      <c r="H3367" s="123" t="str">
        <f t="shared" si="47"/>
        <v>San Juan Mountains Prov , CO,Gas Wells - Rich-burn Load Factor</v>
      </c>
      <c r="I3367">
        <v>0.76</v>
      </c>
    </row>
    <row r="3368" spans="1:9">
      <c r="A3368" t="s">
        <v>168</v>
      </c>
      <c r="B3368" t="s">
        <v>81</v>
      </c>
      <c r="C3368" t="s">
        <v>9083</v>
      </c>
      <c r="D3368">
        <v>0</v>
      </c>
      <c r="E3368" t="s">
        <v>589</v>
      </c>
      <c r="F3368" t="s">
        <v>656</v>
      </c>
      <c r="G3368" t="s">
        <v>9083</v>
      </c>
      <c r="H3368" s="123" t="str">
        <f t="shared" si="47"/>
        <v>San Luis Basin , CO,Gas Wells - Fraction of 2-cycle Engines</v>
      </c>
      <c r="I3368">
        <v>0</v>
      </c>
    </row>
    <row r="3369" spans="1:9">
      <c r="A3369" t="s">
        <v>168</v>
      </c>
      <c r="B3369" t="s">
        <v>81</v>
      </c>
      <c r="C3369" t="s">
        <v>9084</v>
      </c>
      <c r="D3369">
        <v>1</v>
      </c>
      <c r="E3369" t="s">
        <v>589</v>
      </c>
      <c r="F3369" t="s">
        <v>656</v>
      </c>
      <c r="G3369" t="s">
        <v>9084</v>
      </c>
      <c r="H3369" s="123" t="str">
        <f t="shared" si="47"/>
        <v>San Luis Basin , CO,Gas Wells - Fraction of 4-cycle Engines</v>
      </c>
      <c r="I3369">
        <v>1</v>
      </c>
    </row>
    <row r="3370" spans="1:9">
      <c r="A3370" t="s">
        <v>168</v>
      </c>
      <c r="B3370" t="s">
        <v>81</v>
      </c>
      <c r="C3370" t="s">
        <v>9085</v>
      </c>
      <c r="D3370">
        <v>0</v>
      </c>
      <c r="E3370" t="s">
        <v>589</v>
      </c>
      <c r="F3370" t="s">
        <v>656</v>
      </c>
      <c r="G3370" t="s">
        <v>9085</v>
      </c>
      <c r="H3370" s="123" t="str">
        <f t="shared" si="47"/>
        <v>San Luis Basin , CO,Gas Wells - Fraction of Compressors Engines &lt;50 HP</v>
      </c>
      <c r="I3370">
        <v>0</v>
      </c>
    </row>
    <row r="3371" spans="1:9">
      <c r="A3371" t="s">
        <v>168</v>
      </c>
      <c r="B3371" t="s">
        <v>81</v>
      </c>
      <c r="C3371" t="s">
        <v>9086</v>
      </c>
      <c r="D3371">
        <v>0</v>
      </c>
      <c r="E3371" t="s">
        <v>589</v>
      </c>
      <c r="F3371" t="s">
        <v>656</v>
      </c>
      <c r="G3371" t="s">
        <v>9086</v>
      </c>
      <c r="H3371" s="123" t="str">
        <f t="shared" si="47"/>
        <v>San Luis Basin , CO,Gas Wells - Fraction of Compressors Engines &gt;500 HP</v>
      </c>
      <c r="I3371">
        <v>0</v>
      </c>
    </row>
    <row r="3372" spans="1:9">
      <c r="A3372" t="s">
        <v>168</v>
      </c>
      <c r="B3372" t="s">
        <v>81</v>
      </c>
      <c r="C3372" t="s">
        <v>9087</v>
      </c>
      <c r="D3372">
        <v>1</v>
      </c>
      <c r="E3372" t="s">
        <v>589</v>
      </c>
      <c r="F3372" t="s">
        <v>656</v>
      </c>
      <c r="G3372" t="s">
        <v>9087</v>
      </c>
      <c r="H3372" s="123" t="str">
        <f t="shared" si="47"/>
        <v>San Luis Basin , CO,Gas Wells - Fraction of Compressors Engines between 50-499 HP</v>
      </c>
      <c r="I3372">
        <v>1</v>
      </c>
    </row>
    <row r="3373" spans="1:9">
      <c r="A3373" t="s">
        <v>168</v>
      </c>
      <c r="B3373" t="s">
        <v>81</v>
      </c>
      <c r="C3373" t="s">
        <v>9088</v>
      </c>
      <c r="D3373">
        <v>0.18</v>
      </c>
      <c r="E3373" t="s">
        <v>589</v>
      </c>
      <c r="F3373" t="s">
        <v>1</v>
      </c>
      <c r="G3373" t="s">
        <v>8349</v>
      </c>
      <c r="H3373" s="123" t="str">
        <f t="shared" si="47"/>
        <v>San Luis Basin , CO,Lean Burn - Percent of Engines with Control</v>
      </c>
      <c r="I3373">
        <v>0.18</v>
      </c>
    </row>
    <row r="3374" spans="1:9">
      <c r="A3374" t="s">
        <v>168</v>
      </c>
      <c r="B3374" t="s">
        <v>81</v>
      </c>
      <c r="C3374" t="s">
        <v>9089</v>
      </c>
      <c r="D3374">
        <v>0.31</v>
      </c>
      <c r="E3374" t="s">
        <v>589</v>
      </c>
      <c r="F3374" t="s">
        <v>0</v>
      </c>
      <c r="G3374" t="s">
        <v>8359</v>
      </c>
      <c r="H3374" s="123" t="str">
        <f t="shared" si="47"/>
        <v>San Luis Basin , CO,Rich Burn - Percent of Engines with Control</v>
      </c>
      <c r="I3374">
        <v>0.31</v>
      </c>
    </row>
    <row r="3375" spans="1:9">
      <c r="A3375" t="s">
        <v>168</v>
      </c>
      <c r="B3375" t="s">
        <v>81</v>
      </c>
      <c r="C3375" t="s">
        <v>9090</v>
      </c>
      <c r="D3375">
        <v>0.3</v>
      </c>
      <c r="E3375" t="s">
        <v>589</v>
      </c>
      <c r="F3375" t="s">
        <v>1</v>
      </c>
      <c r="G3375" t="s">
        <v>1</v>
      </c>
      <c r="H3375" s="123" t="str">
        <f t="shared" si="47"/>
        <v>San Luis Basin , CO,Lean Burn</v>
      </c>
      <c r="I3375">
        <v>0.3</v>
      </c>
    </row>
    <row r="3376" spans="1:9">
      <c r="A3376" t="s">
        <v>168</v>
      </c>
      <c r="B3376" t="s">
        <v>81</v>
      </c>
      <c r="C3376" t="s">
        <v>9091</v>
      </c>
      <c r="D3376">
        <v>0.7</v>
      </c>
      <c r="E3376" t="s">
        <v>589</v>
      </c>
      <c r="F3376" t="s">
        <v>0</v>
      </c>
      <c r="G3376" t="s">
        <v>0</v>
      </c>
      <c r="H3376" s="123" t="str">
        <f t="shared" si="47"/>
        <v>San Luis Basin , CO,Rich Burn</v>
      </c>
      <c r="I3376">
        <v>0.7</v>
      </c>
    </row>
    <row r="3377" spans="1:9">
      <c r="A3377" t="s">
        <v>168</v>
      </c>
      <c r="B3377" t="s">
        <v>81</v>
      </c>
      <c r="C3377" t="s">
        <v>9092</v>
      </c>
      <c r="D3377">
        <v>8439</v>
      </c>
      <c r="E3377" t="s">
        <v>589</v>
      </c>
      <c r="F3377" t="s">
        <v>656</v>
      </c>
      <c r="G3377" t="s">
        <v>2498</v>
      </c>
      <c r="H3377" s="123" t="str">
        <f t="shared" si="47"/>
        <v>San Luis Basin , CO,Hours of Operation (hours/engine)</v>
      </c>
      <c r="I3377">
        <v>8439</v>
      </c>
    </row>
    <row r="3378" spans="1:9">
      <c r="A3378" t="s">
        <v>168</v>
      </c>
      <c r="B3378" t="s">
        <v>81</v>
      </c>
      <c r="C3378" t="s">
        <v>9093</v>
      </c>
      <c r="D3378">
        <v>0.75</v>
      </c>
      <c r="E3378" t="s">
        <v>589</v>
      </c>
      <c r="F3378" t="s">
        <v>1</v>
      </c>
      <c r="G3378" t="s">
        <v>9093</v>
      </c>
      <c r="H3378" s="123" t="str">
        <f t="shared" si="47"/>
        <v>San Luis Basin , CO,Gas Wells - Lean Burn Load Factor</v>
      </c>
      <c r="I3378">
        <v>0.75</v>
      </c>
    </row>
    <row r="3379" spans="1:9">
      <c r="A3379" t="s">
        <v>168</v>
      </c>
      <c r="B3379" t="s">
        <v>81</v>
      </c>
      <c r="C3379" t="s">
        <v>9094</v>
      </c>
      <c r="D3379">
        <v>138</v>
      </c>
      <c r="E3379" t="s">
        <v>589</v>
      </c>
      <c r="F3379" t="s">
        <v>1</v>
      </c>
      <c r="G3379" t="s">
        <v>8347</v>
      </c>
      <c r="H3379" s="123" t="str">
        <f t="shared" si="47"/>
        <v>San Luis Basin , CO,Lean Burn - Rated Horsepower (hp/engine)</v>
      </c>
      <c r="I3379">
        <v>138</v>
      </c>
    </row>
    <row r="3380" spans="1:9">
      <c r="A3380" t="s">
        <v>168</v>
      </c>
      <c r="B3380" t="s">
        <v>81</v>
      </c>
      <c r="C3380" t="s">
        <v>9095</v>
      </c>
      <c r="D3380">
        <v>133.4</v>
      </c>
      <c r="E3380" t="s">
        <v>589</v>
      </c>
      <c r="F3380" t="s">
        <v>0</v>
      </c>
      <c r="G3380" t="s">
        <v>8357</v>
      </c>
      <c r="H3380" s="123" t="str">
        <f t="shared" si="47"/>
        <v>San Luis Basin , CO,Rich Burn - Rated Horsepower (hp/engine)</v>
      </c>
      <c r="I3380">
        <v>133.4</v>
      </c>
    </row>
    <row r="3381" spans="1:9">
      <c r="A3381" t="s">
        <v>168</v>
      </c>
      <c r="B3381" t="s">
        <v>81</v>
      </c>
      <c r="C3381" t="s">
        <v>9096</v>
      </c>
      <c r="D3381">
        <v>0.76</v>
      </c>
      <c r="E3381" t="s">
        <v>589</v>
      </c>
      <c r="F3381" t="s">
        <v>0</v>
      </c>
      <c r="G3381" t="s">
        <v>9096</v>
      </c>
      <c r="H3381" s="123" t="str">
        <f t="shared" si="47"/>
        <v>San Luis Basin , CO,Gas Wells - Rich-burn Load Factor</v>
      </c>
      <c r="I3381">
        <v>0.76</v>
      </c>
    </row>
    <row r="3382" spans="1:9">
      <c r="A3382" t="s">
        <v>168</v>
      </c>
      <c r="B3382" t="s">
        <v>120</v>
      </c>
      <c r="C3382" t="s">
        <v>9083</v>
      </c>
      <c r="D3382">
        <v>0</v>
      </c>
      <c r="E3382" t="s">
        <v>590</v>
      </c>
      <c r="F3382" t="s">
        <v>656</v>
      </c>
      <c r="G3382" t="s">
        <v>9083</v>
      </c>
      <c r="H3382" s="123" t="str">
        <f t="shared" si="47"/>
        <v>San Luis Basin , NM,Gas Wells - Fraction of 2-cycle Engines</v>
      </c>
      <c r="I3382">
        <v>0</v>
      </c>
    </row>
    <row r="3383" spans="1:9">
      <c r="A3383" t="s">
        <v>168</v>
      </c>
      <c r="B3383" t="s">
        <v>120</v>
      </c>
      <c r="C3383" t="s">
        <v>9084</v>
      </c>
      <c r="D3383">
        <v>1</v>
      </c>
      <c r="E3383" t="s">
        <v>590</v>
      </c>
      <c r="F3383" t="s">
        <v>656</v>
      </c>
      <c r="G3383" t="s">
        <v>9084</v>
      </c>
      <c r="H3383" s="123" t="str">
        <f t="shared" si="47"/>
        <v>San Luis Basin , NM,Gas Wells - Fraction of 4-cycle Engines</v>
      </c>
      <c r="I3383">
        <v>1</v>
      </c>
    </row>
    <row r="3384" spans="1:9">
      <c r="A3384" t="s">
        <v>168</v>
      </c>
      <c r="B3384" t="s">
        <v>120</v>
      </c>
      <c r="C3384" t="s">
        <v>9085</v>
      </c>
      <c r="D3384">
        <v>0</v>
      </c>
      <c r="E3384" t="s">
        <v>590</v>
      </c>
      <c r="F3384" t="s">
        <v>656</v>
      </c>
      <c r="G3384" t="s">
        <v>9085</v>
      </c>
      <c r="H3384" s="123" t="str">
        <f t="shared" si="47"/>
        <v>San Luis Basin , NM,Gas Wells - Fraction of Compressors Engines &lt;50 HP</v>
      </c>
      <c r="I3384">
        <v>0</v>
      </c>
    </row>
    <row r="3385" spans="1:9">
      <c r="A3385" t="s">
        <v>168</v>
      </c>
      <c r="B3385" t="s">
        <v>120</v>
      </c>
      <c r="C3385" t="s">
        <v>9086</v>
      </c>
      <c r="D3385">
        <v>0</v>
      </c>
      <c r="E3385" t="s">
        <v>590</v>
      </c>
      <c r="F3385" t="s">
        <v>656</v>
      </c>
      <c r="G3385" t="s">
        <v>9086</v>
      </c>
      <c r="H3385" s="123" t="str">
        <f t="shared" si="47"/>
        <v>San Luis Basin , NM,Gas Wells - Fraction of Compressors Engines &gt;500 HP</v>
      </c>
      <c r="I3385">
        <v>0</v>
      </c>
    </row>
    <row r="3386" spans="1:9">
      <c r="A3386" t="s">
        <v>168</v>
      </c>
      <c r="B3386" t="s">
        <v>120</v>
      </c>
      <c r="C3386" t="s">
        <v>9087</v>
      </c>
      <c r="D3386">
        <v>1</v>
      </c>
      <c r="E3386" t="s">
        <v>590</v>
      </c>
      <c r="F3386" t="s">
        <v>656</v>
      </c>
      <c r="G3386" t="s">
        <v>9087</v>
      </c>
      <c r="H3386" s="123" t="str">
        <f t="shared" si="47"/>
        <v>San Luis Basin , NM,Gas Wells - Fraction of Compressors Engines between 50-499 HP</v>
      </c>
      <c r="I3386">
        <v>1</v>
      </c>
    </row>
    <row r="3387" spans="1:9">
      <c r="A3387" t="s">
        <v>168</v>
      </c>
      <c r="B3387" t="s">
        <v>120</v>
      </c>
      <c r="C3387" t="s">
        <v>9088</v>
      </c>
      <c r="D3387">
        <v>0.18</v>
      </c>
      <c r="E3387" t="s">
        <v>590</v>
      </c>
      <c r="F3387" t="s">
        <v>1</v>
      </c>
      <c r="G3387" t="s">
        <v>8349</v>
      </c>
      <c r="H3387" s="123" t="str">
        <f t="shared" si="47"/>
        <v>San Luis Basin , NM,Lean Burn - Percent of Engines with Control</v>
      </c>
      <c r="I3387">
        <v>0.18</v>
      </c>
    </row>
    <row r="3388" spans="1:9">
      <c r="A3388" t="s">
        <v>168</v>
      </c>
      <c r="B3388" t="s">
        <v>120</v>
      </c>
      <c r="C3388" t="s">
        <v>9089</v>
      </c>
      <c r="D3388">
        <v>0.31</v>
      </c>
      <c r="E3388" t="s">
        <v>590</v>
      </c>
      <c r="F3388" t="s">
        <v>0</v>
      </c>
      <c r="G3388" t="s">
        <v>8359</v>
      </c>
      <c r="H3388" s="123" t="str">
        <f t="shared" si="47"/>
        <v>San Luis Basin , NM,Rich Burn - Percent of Engines with Control</v>
      </c>
      <c r="I3388">
        <v>0.31</v>
      </c>
    </row>
    <row r="3389" spans="1:9">
      <c r="A3389" t="s">
        <v>168</v>
      </c>
      <c r="B3389" t="s">
        <v>120</v>
      </c>
      <c r="C3389" t="s">
        <v>9090</v>
      </c>
      <c r="D3389">
        <v>0.3</v>
      </c>
      <c r="E3389" t="s">
        <v>590</v>
      </c>
      <c r="F3389" t="s">
        <v>1</v>
      </c>
      <c r="G3389" t="s">
        <v>1</v>
      </c>
      <c r="H3389" s="123" t="str">
        <f t="shared" si="47"/>
        <v>San Luis Basin , NM,Lean Burn</v>
      </c>
      <c r="I3389">
        <v>0.3</v>
      </c>
    </row>
    <row r="3390" spans="1:9">
      <c r="A3390" t="s">
        <v>168</v>
      </c>
      <c r="B3390" t="s">
        <v>120</v>
      </c>
      <c r="C3390" t="s">
        <v>9091</v>
      </c>
      <c r="D3390">
        <v>0.7</v>
      </c>
      <c r="E3390" t="s">
        <v>590</v>
      </c>
      <c r="F3390" t="s">
        <v>0</v>
      </c>
      <c r="G3390" t="s">
        <v>0</v>
      </c>
      <c r="H3390" s="123" t="str">
        <f t="shared" si="47"/>
        <v>San Luis Basin , NM,Rich Burn</v>
      </c>
      <c r="I3390">
        <v>0.7</v>
      </c>
    </row>
    <row r="3391" spans="1:9">
      <c r="A3391" t="s">
        <v>168</v>
      </c>
      <c r="B3391" t="s">
        <v>120</v>
      </c>
      <c r="C3391" t="s">
        <v>9092</v>
      </c>
      <c r="D3391">
        <v>8439</v>
      </c>
      <c r="E3391" t="s">
        <v>590</v>
      </c>
      <c r="F3391" t="s">
        <v>656</v>
      </c>
      <c r="G3391" t="s">
        <v>2498</v>
      </c>
      <c r="H3391" s="123" t="str">
        <f t="shared" si="47"/>
        <v>San Luis Basin , NM,Hours of Operation (hours/engine)</v>
      </c>
      <c r="I3391">
        <v>8439</v>
      </c>
    </row>
    <row r="3392" spans="1:9">
      <c r="A3392" t="s">
        <v>168</v>
      </c>
      <c r="B3392" t="s">
        <v>120</v>
      </c>
      <c r="C3392" t="s">
        <v>9093</v>
      </c>
      <c r="D3392">
        <v>0.75</v>
      </c>
      <c r="E3392" t="s">
        <v>590</v>
      </c>
      <c r="F3392" t="s">
        <v>1</v>
      </c>
      <c r="G3392" t="s">
        <v>9093</v>
      </c>
      <c r="H3392" s="123" t="str">
        <f t="shared" si="47"/>
        <v>San Luis Basin , NM,Gas Wells - Lean Burn Load Factor</v>
      </c>
      <c r="I3392">
        <v>0.75</v>
      </c>
    </row>
    <row r="3393" spans="1:9">
      <c r="A3393" t="s">
        <v>168</v>
      </c>
      <c r="B3393" t="s">
        <v>120</v>
      </c>
      <c r="C3393" t="s">
        <v>9094</v>
      </c>
      <c r="D3393">
        <v>138</v>
      </c>
      <c r="E3393" t="s">
        <v>590</v>
      </c>
      <c r="F3393" t="s">
        <v>1</v>
      </c>
      <c r="G3393" t="s">
        <v>8347</v>
      </c>
      <c r="H3393" s="123" t="str">
        <f t="shared" si="47"/>
        <v>San Luis Basin , NM,Lean Burn - Rated Horsepower (hp/engine)</v>
      </c>
      <c r="I3393">
        <v>138</v>
      </c>
    </row>
    <row r="3394" spans="1:9">
      <c r="A3394" t="s">
        <v>168</v>
      </c>
      <c r="B3394" t="s">
        <v>120</v>
      </c>
      <c r="C3394" t="s">
        <v>9095</v>
      </c>
      <c r="D3394">
        <v>133.4</v>
      </c>
      <c r="E3394" t="s">
        <v>590</v>
      </c>
      <c r="F3394" t="s">
        <v>0</v>
      </c>
      <c r="G3394" t="s">
        <v>8357</v>
      </c>
      <c r="H3394" s="123" t="str">
        <f t="shared" si="47"/>
        <v>San Luis Basin , NM,Rich Burn - Rated Horsepower (hp/engine)</v>
      </c>
      <c r="I3394">
        <v>133.4</v>
      </c>
    </row>
    <row r="3395" spans="1:9">
      <c r="A3395" t="s">
        <v>168</v>
      </c>
      <c r="B3395" t="s">
        <v>120</v>
      </c>
      <c r="C3395" t="s">
        <v>9096</v>
      </c>
      <c r="D3395">
        <v>0.76</v>
      </c>
      <c r="E3395" t="s">
        <v>590</v>
      </c>
      <c r="F3395" t="s">
        <v>0</v>
      </c>
      <c r="G3395" t="s">
        <v>9096</v>
      </c>
      <c r="H3395" s="123" t="str">
        <f t="shared" si="47"/>
        <v>San Luis Basin , NM,Gas Wells - Rich-burn Load Factor</v>
      </c>
      <c r="I3395">
        <v>0.76</v>
      </c>
    </row>
    <row r="3396" spans="1:9">
      <c r="A3396" t="s">
        <v>152</v>
      </c>
      <c r="B3396" t="s">
        <v>116</v>
      </c>
      <c r="C3396" t="s">
        <v>9083</v>
      </c>
      <c r="D3396">
        <v>0</v>
      </c>
      <c r="E3396" t="s">
        <v>591</v>
      </c>
      <c r="F3396" t="s">
        <v>656</v>
      </c>
      <c r="G3396" t="s">
        <v>9083</v>
      </c>
      <c r="H3396" s="123" t="str">
        <f t="shared" si="47"/>
        <v>Santa Cruz Basin , CA,Gas Wells - Fraction of 2-cycle Engines</v>
      </c>
      <c r="I3396">
        <v>0</v>
      </c>
    </row>
    <row r="3397" spans="1:9">
      <c r="A3397" t="s">
        <v>152</v>
      </c>
      <c r="B3397" t="s">
        <v>116</v>
      </c>
      <c r="C3397" t="s">
        <v>9084</v>
      </c>
      <c r="D3397">
        <v>1</v>
      </c>
      <c r="E3397" t="s">
        <v>591</v>
      </c>
      <c r="F3397" t="s">
        <v>656</v>
      </c>
      <c r="G3397" t="s">
        <v>9084</v>
      </c>
      <c r="H3397" s="123" t="str">
        <f t="shared" si="47"/>
        <v>Santa Cruz Basin , CA,Gas Wells - Fraction of 4-cycle Engines</v>
      </c>
      <c r="I3397">
        <v>1</v>
      </c>
    </row>
    <row r="3398" spans="1:9">
      <c r="A3398" t="s">
        <v>152</v>
      </c>
      <c r="B3398" t="s">
        <v>116</v>
      </c>
      <c r="C3398" t="s">
        <v>9085</v>
      </c>
      <c r="D3398">
        <v>0</v>
      </c>
      <c r="E3398" t="s">
        <v>591</v>
      </c>
      <c r="F3398" t="s">
        <v>656</v>
      </c>
      <c r="G3398" t="s">
        <v>9085</v>
      </c>
      <c r="H3398" s="123" t="str">
        <f t="shared" si="47"/>
        <v>Santa Cruz Basin , CA,Gas Wells - Fraction of Compressors Engines &lt;50 HP</v>
      </c>
      <c r="I3398">
        <v>0</v>
      </c>
    </row>
    <row r="3399" spans="1:9">
      <c r="A3399" t="s">
        <v>152</v>
      </c>
      <c r="B3399" t="s">
        <v>116</v>
      </c>
      <c r="C3399" t="s">
        <v>9086</v>
      </c>
      <c r="D3399">
        <v>0</v>
      </c>
      <c r="E3399" t="s">
        <v>591</v>
      </c>
      <c r="F3399" t="s">
        <v>656</v>
      </c>
      <c r="G3399" t="s">
        <v>9086</v>
      </c>
      <c r="H3399" s="123" t="str">
        <f t="shared" si="47"/>
        <v>Santa Cruz Basin , CA,Gas Wells - Fraction of Compressors Engines &gt;500 HP</v>
      </c>
      <c r="I3399">
        <v>0</v>
      </c>
    </row>
    <row r="3400" spans="1:9">
      <c r="A3400" t="s">
        <v>152</v>
      </c>
      <c r="B3400" t="s">
        <v>116</v>
      </c>
      <c r="C3400" t="s">
        <v>9087</v>
      </c>
      <c r="D3400">
        <v>1</v>
      </c>
      <c r="E3400" t="s">
        <v>591</v>
      </c>
      <c r="F3400" t="s">
        <v>656</v>
      </c>
      <c r="G3400" t="s">
        <v>9087</v>
      </c>
      <c r="H3400" s="123" t="str">
        <f t="shared" si="47"/>
        <v>Santa Cruz Basin , CA,Gas Wells - Fraction of Compressors Engines between 50-499 HP</v>
      </c>
      <c r="I3400">
        <v>1</v>
      </c>
    </row>
    <row r="3401" spans="1:9">
      <c r="A3401" t="s">
        <v>152</v>
      </c>
      <c r="B3401" t="s">
        <v>116</v>
      </c>
      <c r="C3401" t="s">
        <v>9088</v>
      </c>
      <c r="D3401">
        <v>0.18</v>
      </c>
      <c r="E3401" t="s">
        <v>591</v>
      </c>
      <c r="F3401" t="s">
        <v>1</v>
      </c>
      <c r="G3401" t="s">
        <v>8349</v>
      </c>
      <c r="H3401" s="123" t="str">
        <f t="shared" si="47"/>
        <v>Santa Cruz Basin , CA,Lean Burn - Percent of Engines with Control</v>
      </c>
      <c r="I3401">
        <v>0.18</v>
      </c>
    </row>
    <row r="3402" spans="1:9">
      <c r="A3402" t="s">
        <v>152</v>
      </c>
      <c r="B3402" t="s">
        <v>116</v>
      </c>
      <c r="C3402" t="s">
        <v>9089</v>
      </c>
      <c r="D3402">
        <v>0.31</v>
      </c>
      <c r="E3402" t="s">
        <v>591</v>
      </c>
      <c r="F3402" t="s">
        <v>0</v>
      </c>
      <c r="G3402" t="s">
        <v>8359</v>
      </c>
      <c r="H3402" s="123" t="str">
        <f t="shared" si="47"/>
        <v>Santa Cruz Basin , CA,Rich Burn - Percent of Engines with Control</v>
      </c>
      <c r="I3402">
        <v>0.31</v>
      </c>
    </row>
    <row r="3403" spans="1:9">
      <c r="A3403" t="s">
        <v>152</v>
      </c>
      <c r="B3403" t="s">
        <v>116</v>
      </c>
      <c r="C3403" t="s">
        <v>9090</v>
      </c>
      <c r="D3403">
        <v>0.3</v>
      </c>
      <c r="E3403" t="s">
        <v>591</v>
      </c>
      <c r="F3403" t="s">
        <v>1</v>
      </c>
      <c r="G3403" t="s">
        <v>1</v>
      </c>
      <c r="H3403" s="123" t="str">
        <f t="shared" si="47"/>
        <v>Santa Cruz Basin , CA,Lean Burn</v>
      </c>
      <c r="I3403">
        <v>0.3</v>
      </c>
    </row>
    <row r="3404" spans="1:9">
      <c r="A3404" t="s">
        <v>152</v>
      </c>
      <c r="B3404" t="s">
        <v>116</v>
      </c>
      <c r="C3404" t="s">
        <v>9091</v>
      </c>
      <c r="D3404">
        <v>0.7</v>
      </c>
      <c r="E3404" t="s">
        <v>591</v>
      </c>
      <c r="F3404" t="s">
        <v>0</v>
      </c>
      <c r="G3404" t="s">
        <v>0</v>
      </c>
      <c r="H3404" s="123" t="str">
        <f t="shared" si="47"/>
        <v>Santa Cruz Basin , CA,Rich Burn</v>
      </c>
      <c r="I3404">
        <v>0.7</v>
      </c>
    </row>
    <row r="3405" spans="1:9">
      <c r="A3405" t="s">
        <v>152</v>
      </c>
      <c r="B3405" t="s">
        <v>116</v>
      </c>
      <c r="C3405" t="s">
        <v>9092</v>
      </c>
      <c r="D3405">
        <v>8439</v>
      </c>
      <c r="E3405" t="s">
        <v>591</v>
      </c>
      <c r="F3405" t="s">
        <v>656</v>
      </c>
      <c r="G3405" t="s">
        <v>2498</v>
      </c>
      <c r="H3405" s="123" t="str">
        <f t="shared" si="47"/>
        <v>Santa Cruz Basin , CA,Hours of Operation (hours/engine)</v>
      </c>
      <c r="I3405">
        <v>8439</v>
      </c>
    </row>
    <row r="3406" spans="1:9">
      <c r="A3406" t="s">
        <v>152</v>
      </c>
      <c r="B3406" t="s">
        <v>116</v>
      </c>
      <c r="C3406" t="s">
        <v>9093</v>
      </c>
      <c r="D3406">
        <v>0.75</v>
      </c>
      <c r="E3406" t="s">
        <v>591</v>
      </c>
      <c r="F3406" t="s">
        <v>1</v>
      </c>
      <c r="G3406" t="s">
        <v>9093</v>
      </c>
      <c r="H3406" s="123" t="str">
        <f t="shared" si="47"/>
        <v>Santa Cruz Basin , CA,Gas Wells - Lean Burn Load Factor</v>
      </c>
      <c r="I3406">
        <v>0.75</v>
      </c>
    </row>
    <row r="3407" spans="1:9">
      <c r="A3407" t="s">
        <v>152</v>
      </c>
      <c r="B3407" t="s">
        <v>116</v>
      </c>
      <c r="C3407" t="s">
        <v>9094</v>
      </c>
      <c r="D3407">
        <v>138</v>
      </c>
      <c r="E3407" t="s">
        <v>591</v>
      </c>
      <c r="F3407" t="s">
        <v>1</v>
      </c>
      <c r="G3407" t="s">
        <v>8347</v>
      </c>
      <c r="H3407" s="123" t="str">
        <f t="shared" si="47"/>
        <v>Santa Cruz Basin , CA,Lean Burn - Rated Horsepower (hp/engine)</v>
      </c>
      <c r="I3407">
        <v>138</v>
      </c>
    </row>
    <row r="3408" spans="1:9">
      <c r="A3408" t="s">
        <v>152</v>
      </c>
      <c r="B3408" t="s">
        <v>116</v>
      </c>
      <c r="C3408" t="s">
        <v>9095</v>
      </c>
      <c r="D3408">
        <v>133.4</v>
      </c>
      <c r="E3408" t="s">
        <v>591</v>
      </c>
      <c r="F3408" t="s">
        <v>0</v>
      </c>
      <c r="G3408" t="s">
        <v>8357</v>
      </c>
      <c r="H3408" s="123" t="str">
        <f t="shared" si="47"/>
        <v>Santa Cruz Basin , CA,Rich Burn - Rated Horsepower (hp/engine)</v>
      </c>
      <c r="I3408">
        <v>133.4</v>
      </c>
    </row>
    <row r="3409" spans="1:9">
      <c r="A3409" t="s">
        <v>152</v>
      </c>
      <c r="B3409" t="s">
        <v>116</v>
      </c>
      <c r="C3409" t="s">
        <v>9096</v>
      </c>
      <c r="D3409">
        <v>0.76</v>
      </c>
      <c r="E3409" t="s">
        <v>591</v>
      </c>
      <c r="F3409" t="s">
        <v>0</v>
      </c>
      <c r="G3409" t="s">
        <v>9096</v>
      </c>
      <c r="H3409" s="123" t="str">
        <f t="shared" si="47"/>
        <v>Santa Cruz Basin , CA,Gas Wells - Rich-burn Load Factor</v>
      </c>
      <c r="I3409">
        <v>0.76</v>
      </c>
    </row>
    <row r="3410" spans="1:9">
      <c r="A3410" t="s">
        <v>153</v>
      </c>
      <c r="B3410" t="s">
        <v>116</v>
      </c>
      <c r="C3410" t="s">
        <v>9083</v>
      </c>
      <c r="D3410">
        <v>0</v>
      </c>
      <c r="E3410" t="s">
        <v>592</v>
      </c>
      <c r="F3410" t="s">
        <v>656</v>
      </c>
      <c r="G3410" t="s">
        <v>9083</v>
      </c>
      <c r="H3410" s="123" t="str">
        <f t="shared" si="47"/>
        <v>Santa Maria Basin , CA,Gas Wells - Fraction of 2-cycle Engines</v>
      </c>
      <c r="I3410">
        <v>0</v>
      </c>
    </row>
    <row r="3411" spans="1:9">
      <c r="A3411" t="s">
        <v>153</v>
      </c>
      <c r="B3411" t="s">
        <v>116</v>
      </c>
      <c r="C3411" t="s">
        <v>9084</v>
      </c>
      <c r="D3411">
        <v>1</v>
      </c>
      <c r="E3411" t="s">
        <v>592</v>
      </c>
      <c r="F3411" t="s">
        <v>656</v>
      </c>
      <c r="G3411" t="s">
        <v>9084</v>
      </c>
      <c r="H3411" s="123" t="str">
        <f t="shared" si="47"/>
        <v>Santa Maria Basin , CA,Gas Wells - Fraction of 4-cycle Engines</v>
      </c>
      <c r="I3411">
        <v>1</v>
      </c>
    </row>
    <row r="3412" spans="1:9">
      <c r="A3412" t="s">
        <v>153</v>
      </c>
      <c r="B3412" t="s">
        <v>116</v>
      </c>
      <c r="C3412" t="s">
        <v>9085</v>
      </c>
      <c r="D3412">
        <v>0</v>
      </c>
      <c r="E3412" t="s">
        <v>592</v>
      </c>
      <c r="F3412" t="s">
        <v>656</v>
      </c>
      <c r="G3412" t="s">
        <v>9085</v>
      </c>
      <c r="H3412" s="123" t="str">
        <f t="shared" si="47"/>
        <v>Santa Maria Basin , CA,Gas Wells - Fraction of Compressors Engines &lt;50 HP</v>
      </c>
      <c r="I3412">
        <v>0</v>
      </c>
    </row>
    <row r="3413" spans="1:9">
      <c r="A3413" t="s">
        <v>153</v>
      </c>
      <c r="B3413" t="s">
        <v>116</v>
      </c>
      <c r="C3413" t="s">
        <v>9086</v>
      </c>
      <c r="D3413">
        <v>0</v>
      </c>
      <c r="E3413" t="s">
        <v>592</v>
      </c>
      <c r="F3413" t="s">
        <v>656</v>
      </c>
      <c r="G3413" t="s">
        <v>9086</v>
      </c>
      <c r="H3413" s="123" t="str">
        <f t="shared" ref="H3413:H3476" si="48">E3413&amp;","&amp;G3413</f>
        <v>Santa Maria Basin , CA,Gas Wells - Fraction of Compressors Engines &gt;500 HP</v>
      </c>
      <c r="I3413">
        <v>0</v>
      </c>
    </row>
    <row r="3414" spans="1:9">
      <c r="A3414" t="s">
        <v>153</v>
      </c>
      <c r="B3414" t="s">
        <v>116</v>
      </c>
      <c r="C3414" t="s">
        <v>9087</v>
      </c>
      <c r="D3414">
        <v>1</v>
      </c>
      <c r="E3414" t="s">
        <v>592</v>
      </c>
      <c r="F3414" t="s">
        <v>656</v>
      </c>
      <c r="G3414" t="s">
        <v>9087</v>
      </c>
      <c r="H3414" s="123" t="str">
        <f t="shared" si="48"/>
        <v>Santa Maria Basin , CA,Gas Wells - Fraction of Compressors Engines between 50-499 HP</v>
      </c>
      <c r="I3414">
        <v>1</v>
      </c>
    </row>
    <row r="3415" spans="1:9">
      <c r="A3415" t="s">
        <v>153</v>
      </c>
      <c r="B3415" t="s">
        <v>116</v>
      </c>
      <c r="C3415" t="s">
        <v>9088</v>
      </c>
      <c r="D3415">
        <v>0.18</v>
      </c>
      <c r="E3415" t="s">
        <v>592</v>
      </c>
      <c r="F3415" t="s">
        <v>1</v>
      </c>
      <c r="G3415" t="s">
        <v>8349</v>
      </c>
      <c r="H3415" s="123" t="str">
        <f t="shared" si="48"/>
        <v>Santa Maria Basin , CA,Lean Burn - Percent of Engines with Control</v>
      </c>
      <c r="I3415">
        <v>0.18</v>
      </c>
    </row>
    <row r="3416" spans="1:9">
      <c r="A3416" t="s">
        <v>153</v>
      </c>
      <c r="B3416" t="s">
        <v>116</v>
      </c>
      <c r="C3416" t="s">
        <v>9089</v>
      </c>
      <c r="D3416">
        <v>0.31</v>
      </c>
      <c r="E3416" t="s">
        <v>592</v>
      </c>
      <c r="F3416" t="s">
        <v>0</v>
      </c>
      <c r="G3416" t="s">
        <v>8359</v>
      </c>
      <c r="H3416" s="123" t="str">
        <f t="shared" si="48"/>
        <v>Santa Maria Basin , CA,Rich Burn - Percent of Engines with Control</v>
      </c>
      <c r="I3416">
        <v>0.31</v>
      </c>
    </row>
    <row r="3417" spans="1:9">
      <c r="A3417" t="s">
        <v>153</v>
      </c>
      <c r="B3417" t="s">
        <v>116</v>
      </c>
      <c r="C3417" t="s">
        <v>9090</v>
      </c>
      <c r="D3417">
        <v>0.3</v>
      </c>
      <c r="E3417" t="s">
        <v>592</v>
      </c>
      <c r="F3417" t="s">
        <v>1</v>
      </c>
      <c r="G3417" t="s">
        <v>1</v>
      </c>
      <c r="H3417" s="123" t="str">
        <f t="shared" si="48"/>
        <v>Santa Maria Basin , CA,Lean Burn</v>
      </c>
      <c r="I3417">
        <v>0.3</v>
      </c>
    </row>
    <row r="3418" spans="1:9">
      <c r="A3418" t="s">
        <v>153</v>
      </c>
      <c r="B3418" t="s">
        <v>116</v>
      </c>
      <c r="C3418" t="s">
        <v>9091</v>
      </c>
      <c r="D3418">
        <v>0.7</v>
      </c>
      <c r="E3418" t="s">
        <v>592</v>
      </c>
      <c r="F3418" t="s">
        <v>0</v>
      </c>
      <c r="G3418" t="s">
        <v>0</v>
      </c>
      <c r="H3418" s="123" t="str">
        <f t="shared" si="48"/>
        <v>Santa Maria Basin , CA,Rich Burn</v>
      </c>
      <c r="I3418">
        <v>0.7</v>
      </c>
    </row>
    <row r="3419" spans="1:9">
      <c r="A3419" t="s">
        <v>153</v>
      </c>
      <c r="B3419" t="s">
        <v>116</v>
      </c>
      <c r="C3419" t="s">
        <v>9092</v>
      </c>
      <c r="D3419">
        <v>8439</v>
      </c>
      <c r="E3419" t="s">
        <v>592</v>
      </c>
      <c r="F3419" t="s">
        <v>656</v>
      </c>
      <c r="G3419" t="s">
        <v>2498</v>
      </c>
      <c r="H3419" s="123" t="str">
        <f t="shared" si="48"/>
        <v>Santa Maria Basin , CA,Hours of Operation (hours/engine)</v>
      </c>
      <c r="I3419">
        <v>8439</v>
      </c>
    </row>
    <row r="3420" spans="1:9">
      <c r="A3420" t="s">
        <v>153</v>
      </c>
      <c r="B3420" t="s">
        <v>116</v>
      </c>
      <c r="C3420" t="s">
        <v>9093</v>
      </c>
      <c r="D3420">
        <v>0.75</v>
      </c>
      <c r="E3420" t="s">
        <v>592</v>
      </c>
      <c r="F3420" t="s">
        <v>1</v>
      </c>
      <c r="G3420" t="s">
        <v>9093</v>
      </c>
      <c r="H3420" s="123" t="str">
        <f t="shared" si="48"/>
        <v>Santa Maria Basin , CA,Gas Wells - Lean Burn Load Factor</v>
      </c>
      <c r="I3420">
        <v>0.75</v>
      </c>
    </row>
    <row r="3421" spans="1:9">
      <c r="A3421" t="s">
        <v>153</v>
      </c>
      <c r="B3421" t="s">
        <v>116</v>
      </c>
      <c r="C3421" t="s">
        <v>9094</v>
      </c>
      <c r="D3421">
        <v>138</v>
      </c>
      <c r="E3421" t="s">
        <v>592</v>
      </c>
      <c r="F3421" t="s">
        <v>1</v>
      </c>
      <c r="G3421" t="s">
        <v>8347</v>
      </c>
      <c r="H3421" s="123" t="str">
        <f t="shared" si="48"/>
        <v>Santa Maria Basin , CA,Lean Burn - Rated Horsepower (hp/engine)</v>
      </c>
      <c r="I3421">
        <v>138</v>
      </c>
    </row>
    <row r="3422" spans="1:9">
      <c r="A3422" t="s">
        <v>153</v>
      </c>
      <c r="B3422" t="s">
        <v>116</v>
      </c>
      <c r="C3422" t="s">
        <v>9095</v>
      </c>
      <c r="D3422">
        <v>133.4</v>
      </c>
      <c r="E3422" t="s">
        <v>592</v>
      </c>
      <c r="F3422" t="s">
        <v>0</v>
      </c>
      <c r="G3422" t="s">
        <v>8357</v>
      </c>
      <c r="H3422" s="123" t="str">
        <f t="shared" si="48"/>
        <v>Santa Maria Basin , CA,Rich Burn - Rated Horsepower (hp/engine)</v>
      </c>
      <c r="I3422">
        <v>133.4</v>
      </c>
    </row>
    <row r="3423" spans="1:9">
      <c r="A3423" t="s">
        <v>153</v>
      </c>
      <c r="B3423" t="s">
        <v>116</v>
      </c>
      <c r="C3423" t="s">
        <v>9096</v>
      </c>
      <c r="D3423">
        <v>0.76</v>
      </c>
      <c r="E3423" t="s">
        <v>592</v>
      </c>
      <c r="F3423" t="s">
        <v>0</v>
      </c>
      <c r="G3423" t="s">
        <v>9096</v>
      </c>
      <c r="H3423" s="123" t="str">
        <f t="shared" si="48"/>
        <v>Santa Maria Basin , CA,Gas Wells - Rich-burn Load Factor</v>
      </c>
      <c r="I3423">
        <v>0.76</v>
      </c>
    </row>
    <row r="3424" spans="1:9">
      <c r="A3424" t="s">
        <v>185</v>
      </c>
      <c r="B3424" t="s">
        <v>120</v>
      </c>
      <c r="C3424" t="s">
        <v>9083</v>
      </c>
      <c r="D3424">
        <v>0</v>
      </c>
      <c r="E3424" t="s">
        <v>593</v>
      </c>
      <c r="F3424" t="s">
        <v>656</v>
      </c>
      <c r="G3424" t="s">
        <v>9083</v>
      </c>
      <c r="H3424" s="123" t="str">
        <f t="shared" si="48"/>
        <v>Sierra Grande Uplift , NM,Gas Wells - Fraction of 2-cycle Engines</v>
      </c>
      <c r="I3424">
        <v>0</v>
      </c>
    </row>
    <row r="3425" spans="1:9">
      <c r="A3425" t="s">
        <v>185</v>
      </c>
      <c r="B3425" t="s">
        <v>120</v>
      </c>
      <c r="C3425" t="s">
        <v>9084</v>
      </c>
      <c r="D3425">
        <v>1</v>
      </c>
      <c r="E3425" t="s">
        <v>593</v>
      </c>
      <c r="F3425" t="s">
        <v>656</v>
      </c>
      <c r="G3425" t="s">
        <v>9084</v>
      </c>
      <c r="H3425" s="123" t="str">
        <f t="shared" si="48"/>
        <v>Sierra Grande Uplift , NM,Gas Wells - Fraction of 4-cycle Engines</v>
      </c>
      <c r="I3425">
        <v>1</v>
      </c>
    </row>
    <row r="3426" spans="1:9">
      <c r="A3426" t="s">
        <v>185</v>
      </c>
      <c r="B3426" t="s">
        <v>120</v>
      </c>
      <c r="C3426" t="s">
        <v>9085</v>
      </c>
      <c r="D3426">
        <v>0</v>
      </c>
      <c r="E3426" t="s">
        <v>593</v>
      </c>
      <c r="F3426" t="s">
        <v>656</v>
      </c>
      <c r="G3426" t="s">
        <v>9085</v>
      </c>
      <c r="H3426" s="123" t="str">
        <f t="shared" si="48"/>
        <v>Sierra Grande Uplift , NM,Gas Wells - Fraction of Compressors Engines &lt;50 HP</v>
      </c>
      <c r="I3426">
        <v>0</v>
      </c>
    </row>
    <row r="3427" spans="1:9">
      <c r="A3427" t="s">
        <v>185</v>
      </c>
      <c r="B3427" t="s">
        <v>120</v>
      </c>
      <c r="C3427" t="s">
        <v>9086</v>
      </c>
      <c r="D3427">
        <v>0</v>
      </c>
      <c r="E3427" t="s">
        <v>593</v>
      </c>
      <c r="F3427" t="s">
        <v>656</v>
      </c>
      <c r="G3427" t="s">
        <v>9086</v>
      </c>
      <c r="H3427" s="123" t="str">
        <f t="shared" si="48"/>
        <v>Sierra Grande Uplift , NM,Gas Wells - Fraction of Compressors Engines &gt;500 HP</v>
      </c>
      <c r="I3427">
        <v>0</v>
      </c>
    </row>
    <row r="3428" spans="1:9">
      <c r="A3428" t="s">
        <v>185</v>
      </c>
      <c r="B3428" t="s">
        <v>120</v>
      </c>
      <c r="C3428" t="s">
        <v>9087</v>
      </c>
      <c r="D3428">
        <v>1</v>
      </c>
      <c r="E3428" t="s">
        <v>593</v>
      </c>
      <c r="F3428" t="s">
        <v>656</v>
      </c>
      <c r="G3428" t="s">
        <v>9087</v>
      </c>
      <c r="H3428" s="123" t="str">
        <f t="shared" si="48"/>
        <v>Sierra Grande Uplift , NM,Gas Wells - Fraction of Compressors Engines between 50-499 HP</v>
      </c>
      <c r="I3428">
        <v>1</v>
      </c>
    </row>
    <row r="3429" spans="1:9">
      <c r="A3429" t="s">
        <v>185</v>
      </c>
      <c r="B3429" t="s">
        <v>120</v>
      </c>
      <c r="C3429" t="s">
        <v>9088</v>
      </c>
      <c r="D3429">
        <v>0.18</v>
      </c>
      <c r="E3429" t="s">
        <v>593</v>
      </c>
      <c r="F3429" t="s">
        <v>1</v>
      </c>
      <c r="G3429" t="s">
        <v>8349</v>
      </c>
      <c r="H3429" s="123" t="str">
        <f t="shared" si="48"/>
        <v>Sierra Grande Uplift , NM,Lean Burn - Percent of Engines with Control</v>
      </c>
      <c r="I3429">
        <v>0.18</v>
      </c>
    </row>
    <row r="3430" spans="1:9">
      <c r="A3430" t="s">
        <v>185</v>
      </c>
      <c r="B3430" t="s">
        <v>120</v>
      </c>
      <c r="C3430" t="s">
        <v>9089</v>
      </c>
      <c r="D3430">
        <v>0.31</v>
      </c>
      <c r="E3430" t="s">
        <v>593</v>
      </c>
      <c r="F3430" t="s">
        <v>0</v>
      </c>
      <c r="G3430" t="s">
        <v>8359</v>
      </c>
      <c r="H3430" s="123" t="str">
        <f t="shared" si="48"/>
        <v>Sierra Grande Uplift , NM,Rich Burn - Percent of Engines with Control</v>
      </c>
      <c r="I3430">
        <v>0.31</v>
      </c>
    </row>
    <row r="3431" spans="1:9">
      <c r="A3431" t="s">
        <v>185</v>
      </c>
      <c r="B3431" t="s">
        <v>120</v>
      </c>
      <c r="C3431" t="s">
        <v>9090</v>
      </c>
      <c r="D3431">
        <v>0.3</v>
      </c>
      <c r="E3431" t="s">
        <v>593</v>
      </c>
      <c r="F3431" t="s">
        <v>1</v>
      </c>
      <c r="G3431" t="s">
        <v>1</v>
      </c>
      <c r="H3431" s="123" t="str">
        <f t="shared" si="48"/>
        <v>Sierra Grande Uplift , NM,Lean Burn</v>
      </c>
      <c r="I3431">
        <v>0.3</v>
      </c>
    </row>
    <row r="3432" spans="1:9">
      <c r="A3432" t="s">
        <v>185</v>
      </c>
      <c r="B3432" t="s">
        <v>120</v>
      </c>
      <c r="C3432" t="s">
        <v>9091</v>
      </c>
      <c r="D3432">
        <v>0.7</v>
      </c>
      <c r="E3432" t="s">
        <v>593</v>
      </c>
      <c r="F3432" t="s">
        <v>0</v>
      </c>
      <c r="G3432" t="s">
        <v>0</v>
      </c>
      <c r="H3432" s="123" t="str">
        <f t="shared" si="48"/>
        <v>Sierra Grande Uplift , NM,Rich Burn</v>
      </c>
      <c r="I3432">
        <v>0.7</v>
      </c>
    </row>
    <row r="3433" spans="1:9">
      <c r="A3433" t="s">
        <v>185</v>
      </c>
      <c r="B3433" t="s">
        <v>120</v>
      </c>
      <c r="C3433" t="s">
        <v>9092</v>
      </c>
      <c r="D3433">
        <v>8439</v>
      </c>
      <c r="E3433" t="s">
        <v>593</v>
      </c>
      <c r="F3433" t="s">
        <v>656</v>
      </c>
      <c r="G3433" t="s">
        <v>2498</v>
      </c>
      <c r="H3433" s="123" t="str">
        <f t="shared" si="48"/>
        <v>Sierra Grande Uplift , NM,Hours of Operation (hours/engine)</v>
      </c>
      <c r="I3433">
        <v>8439</v>
      </c>
    </row>
    <row r="3434" spans="1:9">
      <c r="A3434" t="s">
        <v>185</v>
      </c>
      <c r="B3434" t="s">
        <v>120</v>
      </c>
      <c r="C3434" t="s">
        <v>9093</v>
      </c>
      <c r="D3434">
        <v>0.75</v>
      </c>
      <c r="E3434" t="s">
        <v>593</v>
      </c>
      <c r="F3434" t="s">
        <v>1</v>
      </c>
      <c r="G3434" t="s">
        <v>9093</v>
      </c>
      <c r="H3434" s="123" t="str">
        <f t="shared" si="48"/>
        <v>Sierra Grande Uplift , NM,Gas Wells - Lean Burn Load Factor</v>
      </c>
      <c r="I3434">
        <v>0.75</v>
      </c>
    </row>
    <row r="3435" spans="1:9">
      <c r="A3435" t="s">
        <v>185</v>
      </c>
      <c r="B3435" t="s">
        <v>120</v>
      </c>
      <c r="C3435" t="s">
        <v>9094</v>
      </c>
      <c r="D3435">
        <v>138</v>
      </c>
      <c r="E3435" t="s">
        <v>593</v>
      </c>
      <c r="F3435" t="s">
        <v>1</v>
      </c>
      <c r="G3435" t="s">
        <v>8347</v>
      </c>
      <c r="H3435" s="123" t="str">
        <f t="shared" si="48"/>
        <v>Sierra Grande Uplift , NM,Lean Burn - Rated Horsepower (hp/engine)</v>
      </c>
      <c r="I3435">
        <v>138</v>
      </c>
    </row>
    <row r="3436" spans="1:9">
      <c r="A3436" t="s">
        <v>185</v>
      </c>
      <c r="B3436" t="s">
        <v>120</v>
      </c>
      <c r="C3436" t="s">
        <v>9095</v>
      </c>
      <c r="D3436">
        <v>133.4</v>
      </c>
      <c r="E3436" t="s">
        <v>593</v>
      </c>
      <c r="F3436" t="s">
        <v>0</v>
      </c>
      <c r="G3436" t="s">
        <v>8357</v>
      </c>
      <c r="H3436" s="123" t="str">
        <f t="shared" si="48"/>
        <v>Sierra Grande Uplift , NM,Rich Burn - Rated Horsepower (hp/engine)</v>
      </c>
      <c r="I3436">
        <v>133.4</v>
      </c>
    </row>
    <row r="3437" spans="1:9">
      <c r="A3437" t="s">
        <v>185</v>
      </c>
      <c r="B3437" t="s">
        <v>120</v>
      </c>
      <c r="C3437" t="s">
        <v>9096</v>
      </c>
      <c r="D3437">
        <v>0.76</v>
      </c>
      <c r="E3437" t="s">
        <v>593</v>
      </c>
      <c r="F3437" t="s">
        <v>0</v>
      </c>
      <c r="G3437" t="s">
        <v>9096</v>
      </c>
      <c r="H3437" s="123" t="str">
        <f t="shared" si="48"/>
        <v>Sierra Grande Uplift , NM,Gas Wells - Rich-burn Load Factor</v>
      </c>
      <c r="I3437">
        <v>0.76</v>
      </c>
    </row>
    <row r="3438" spans="1:9">
      <c r="A3438" t="s">
        <v>154</v>
      </c>
      <c r="B3438" t="s">
        <v>116</v>
      </c>
      <c r="C3438" t="s">
        <v>9083</v>
      </c>
      <c r="D3438">
        <v>0</v>
      </c>
      <c r="E3438" t="s">
        <v>594</v>
      </c>
      <c r="F3438" t="s">
        <v>656</v>
      </c>
      <c r="G3438" t="s">
        <v>9083</v>
      </c>
      <c r="H3438" s="123" t="str">
        <f t="shared" si="48"/>
        <v>Sierra Nevada Province , CA,Gas Wells - Fraction of 2-cycle Engines</v>
      </c>
      <c r="I3438">
        <v>0</v>
      </c>
    </row>
    <row r="3439" spans="1:9">
      <c r="A3439" t="s">
        <v>154</v>
      </c>
      <c r="B3439" t="s">
        <v>116</v>
      </c>
      <c r="C3439" t="s">
        <v>9084</v>
      </c>
      <c r="D3439">
        <v>1</v>
      </c>
      <c r="E3439" t="s">
        <v>594</v>
      </c>
      <c r="F3439" t="s">
        <v>656</v>
      </c>
      <c r="G3439" t="s">
        <v>9084</v>
      </c>
      <c r="H3439" s="123" t="str">
        <f t="shared" si="48"/>
        <v>Sierra Nevada Province , CA,Gas Wells - Fraction of 4-cycle Engines</v>
      </c>
      <c r="I3439">
        <v>1</v>
      </c>
    </row>
    <row r="3440" spans="1:9">
      <c r="A3440" t="s">
        <v>154</v>
      </c>
      <c r="B3440" t="s">
        <v>116</v>
      </c>
      <c r="C3440" t="s">
        <v>9085</v>
      </c>
      <c r="D3440">
        <v>0</v>
      </c>
      <c r="E3440" t="s">
        <v>594</v>
      </c>
      <c r="F3440" t="s">
        <v>656</v>
      </c>
      <c r="G3440" t="s">
        <v>9085</v>
      </c>
      <c r="H3440" s="123" t="str">
        <f t="shared" si="48"/>
        <v>Sierra Nevada Province , CA,Gas Wells - Fraction of Compressors Engines &lt;50 HP</v>
      </c>
      <c r="I3440">
        <v>0</v>
      </c>
    </row>
    <row r="3441" spans="1:9">
      <c r="A3441" t="s">
        <v>154</v>
      </c>
      <c r="B3441" t="s">
        <v>116</v>
      </c>
      <c r="C3441" t="s">
        <v>9086</v>
      </c>
      <c r="D3441">
        <v>0</v>
      </c>
      <c r="E3441" t="s">
        <v>594</v>
      </c>
      <c r="F3441" t="s">
        <v>656</v>
      </c>
      <c r="G3441" t="s">
        <v>9086</v>
      </c>
      <c r="H3441" s="123" t="str">
        <f t="shared" si="48"/>
        <v>Sierra Nevada Province , CA,Gas Wells - Fraction of Compressors Engines &gt;500 HP</v>
      </c>
      <c r="I3441">
        <v>0</v>
      </c>
    </row>
    <row r="3442" spans="1:9">
      <c r="A3442" t="s">
        <v>154</v>
      </c>
      <c r="B3442" t="s">
        <v>116</v>
      </c>
      <c r="C3442" t="s">
        <v>9087</v>
      </c>
      <c r="D3442">
        <v>1</v>
      </c>
      <c r="E3442" t="s">
        <v>594</v>
      </c>
      <c r="F3442" t="s">
        <v>656</v>
      </c>
      <c r="G3442" t="s">
        <v>9087</v>
      </c>
      <c r="H3442" s="123" t="str">
        <f t="shared" si="48"/>
        <v>Sierra Nevada Province , CA,Gas Wells - Fraction of Compressors Engines between 50-499 HP</v>
      </c>
      <c r="I3442">
        <v>1</v>
      </c>
    </row>
    <row r="3443" spans="1:9">
      <c r="A3443" t="s">
        <v>154</v>
      </c>
      <c r="B3443" t="s">
        <v>116</v>
      </c>
      <c r="C3443" t="s">
        <v>9088</v>
      </c>
      <c r="D3443">
        <v>0.17999999999999997</v>
      </c>
      <c r="E3443" t="s">
        <v>594</v>
      </c>
      <c r="F3443" t="s">
        <v>1</v>
      </c>
      <c r="G3443" t="s">
        <v>8349</v>
      </c>
      <c r="H3443" s="123" t="str">
        <f t="shared" si="48"/>
        <v>Sierra Nevada Province , CA,Lean Burn - Percent of Engines with Control</v>
      </c>
      <c r="I3443">
        <v>0.17999999999999997</v>
      </c>
    </row>
    <row r="3444" spans="1:9">
      <c r="A3444" t="s">
        <v>154</v>
      </c>
      <c r="B3444" t="s">
        <v>116</v>
      </c>
      <c r="C3444" t="s">
        <v>9089</v>
      </c>
      <c r="D3444">
        <v>0.31</v>
      </c>
      <c r="E3444" t="s">
        <v>594</v>
      </c>
      <c r="F3444" t="s">
        <v>0</v>
      </c>
      <c r="G3444" t="s">
        <v>8359</v>
      </c>
      <c r="H3444" s="123" t="str">
        <f t="shared" si="48"/>
        <v>Sierra Nevada Province , CA,Rich Burn - Percent of Engines with Control</v>
      </c>
      <c r="I3444">
        <v>0.31</v>
      </c>
    </row>
    <row r="3445" spans="1:9">
      <c r="A3445" t="s">
        <v>154</v>
      </c>
      <c r="B3445" t="s">
        <v>116</v>
      </c>
      <c r="C3445" t="s">
        <v>9090</v>
      </c>
      <c r="D3445">
        <v>0.29999999999999993</v>
      </c>
      <c r="E3445" t="s">
        <v>594</v>
      </c>
      <c r="F3445" t="s">
        <v>1</v>
      </c>
      <c r="G3445" t="s">
        <v>1</v>
      </c>
      <c r="H3445" s="123" t="str">
        <f t="shared" si="48"/>
        <v>Sierra Nevada Province , CA,Lean Burn</v>
      </c>
      <c r="I3445">
        <v>0.29999999999999993</v>
      </c>
    </row>
    <row r="3446" spans="1:9">
      <c r="A3446" t="s">
        <v>154</v>
      </c>
      <c r="B3446" t="s">
        <v>116</v>
      </c>
      <c r="C3446" t="s">
        <v>9091</v>
      </c>
      <c r="D3446">
        <v>0.70000000000000007</v>
      </c>
      <c r="E3446" t="s">
        <v>594</v>
      </c>
      <c r="F3446" t="s">
        <v>0</v>
      </c>
      <c r="G3446" t="s">
        <v>0</v>
      </c>
      <c r="H3446" s="123" t="str">
        <f t="shared" si="48"/>
        <v>Sierra Nevada Province , CA,Rich Burn</v>
      </c>
      <c r="I3446">
        <v>0.70000000000000007</v>
      </c>
    </row>
    <row r="3447" spans="1:9">
      <c r="A3447" t="s">
        <v>154</v>
      </c>
      <c r="B3447" t="s">
        <v>116</v>
      </c>
      <c r="C3447" t="s">
        <v>9092</v>
      </c>
      <c r="D3447">
        <v>8439</v>
      </c>
      <c r="E3447" t="s">
        <v>594</v>
      </c>
      <c r="F3447" t="s">
        <v>656</v>
      </c>
      <c r="G3447" t="s">
        <v>2498</v>
      </c>
      <c r="H3447" s="123" t="str">
        <f t="shared" si="48"/>
        <v>Sierra Nevada Province , CA,Hours of Operation (hours/engine)</v>
      </c>
      <c r="I3447">
        <v>8439</v>
      </c>
    </row>
    <row r="3448" spans="1:9">
      <c r="A3448" t="s">
        <v>154</v>
      </c>
      <c r="B3448" t="s">
        <v>116</v>
      </c>
      <c r="C3448" t="s">
        <v>9093</v>
      </c>
      <c r="D3448">
        <v>0.75</v>
      </c>
      <c r="E3448" t="s">
        <v>594</v>
      </c>
      <c r="F3448" t="s">
        <v>1</v>
      </c>
      <c r="G3448" t="s">
        <v>9093</v>
      </c>
      <c r="H3448" s="123" t="str">
        <f t="shared" si="48"/>
        <v>Sierra Nevada Province , CA,Gas Wells - Lean Burn Load Factor</v>
      </c>
      <c r="I3448">
        <v>0.75</v>
      </c>
    </row>
    <row r="3449" spans="1:9">
      <c r="A3449" t="s">
        <v>154</v>
      </c>
      <c r="B3449" t="s">
        <v>116</v>
      </c>
      <c r="C3449" t="s">
        <v>9094</v>
      </c>
      <c r="D3449">
        <v>138</v>
      </c>
      <c r="E3449" t="s">
        <v>594</v>
      </c>
      <c r="F3449" t="s">
        <v>1</v>
      </c>
      <c r="G3449" t="s">
        <v>8347</v>
      </c>
      <c r="H3449" s="123" t="str">
        <f t="shared" si="48"/>
        <v>Sierra Nevada Province , CA,Lean Burn - Rated Horsepower (hp/engine)</v>
      </c>
      <c r="I3449">
        <v>138</v>
      </c>
    </row>
    <row r="3450" spans="1:9">
      <c r="A3450" t="s">
        <v>154</v>
      </c>
      <c r="B3450" t="s">
        <v>116</v>
      </c>
      <c r="C3450" t="s">
        <v>9095</v>
      </c>
      <c r="D3450">
        <v>133.40000000000003</v>
      </c>
      <c r="E3450" t="s">
        <v>594</v>
      </c>
      <c r="F3450" t="s">
        <v>0</v>
      </c>
      <c r="G3450" t="s">
        <v>8357</v>
      </c>
      <c r="H3450" s="123" t="str">
        <f t="shared" si="48"/>
        <v>Sierra Nevada Province , CA,Rich Burn - Rated Horsepower (hp/engine)</v>
      </c>
      <c r="I3450">
        <v>133.40000000000003</v>
      </c>
    </row>
    <row r="3451" spans="1:9">
      <c r="A3451" t="s">
        <v>154</v>
      </c>
      <c r="B3451" t="s">
        <v>116</v>
      </c>
      <c r="C3451" t="s">
        <v>9096</v>
      </c>
      <c r="D3451">
        <v>0.7599999999999999</v>
      </c>
      <c r="E3451" t="s">
        <v>594</v>
      </c>
      <c r="F3451" t="s">
        <v>0</v>
      </c>
      <c r="G3451" t="s">
        <v>9096</v>
      </c>
      <c r="H3451" s="123" t="str">
        <f t="shared" si="48"/>
        <v>Sierra Nevada Province , CA,Gas Wells - Rich-burn Load Factor</v>
      </c>
      <c r="I3451">
        <v>0.7599999999999999</v>
      </c>
    </row>
    <row r="3452" spans="1:9">
      <c r="A3452" t="s">
        <v>189</v>
      </c>
      <c r="B3452" t="s">
        <v>463</v>
      </c>
      <c r="C3452" t="s">
        <v>9083</v>
      </c>
      <c r="D3452">
        <v>0</v>
      </c>
      <c r="E3452" t="s">
        <v>4702</v>
      </c>
      <c r="F3452" t="s">
        <v>656</v>
      </c>
      <c r="G3452" t="s">
        <v>9083</v>
      </c>
      <c r="H3452" s="123" t="str">
        <f t="shared" si="48"/>
        <v>Sioux Uplift , MN,Gas Wells - Fraction of 2-cycle Engines</v>
      </c>
      <c r="I3452">
        <v>0</v>
      </c>
    </row>
    <row r="3453" spans="1:9">
      <c r="A3453" t="s">
        <v>189</v>
      </c>
      <c r="B3453" t="s">
        <v>463</v>
      </c>
      <c r="C3453" t="s">
        <v>9084</v>
      </c>
      <c r="D3453">
        <v>1</v>
      </c>
      <c r="E3453" t="s">
        <v>4702</v>
      </c>
      <c r="F3453" t="s">
        <v>656</v>
      </c>
      <c r="G3453" t="s">
        <v>9084</v>
      </c>
      <c r="H3453" s="123" t="str">
        <f t="shared" si="48"/>
        <v>Sioux Uplift , MN,Gas Wells - Fraction of 4-cycle Engines</v>
      </c>
      <c r="I3453">
        <v>1</v>
      </c>
    </row>
    <row r="3454" spans="1:9">
      <c r="A3454" t="s">
        <v>189</v>
      </c>
      <c r="B3454" t="s">
        <v>463</v>
      </c>
      <c r="C3454" t="s">
        <v>9085</v>
      </c>
      <c r="D3454">
        <v>0</v>
      </c>
      <c r="E3454" t="s">
        <v>4702</v>
      </c>
      <c r="F3454" t="s">
        <v>656</v>
      </c>
      <c r="G3454" t="s">
        <v>9085</v>
      </c>
      <c r="H3454" s="123" t="str">
        <f t="shared" si="48"/>
        <v>Sioux Uplift , MN,Gas Wells - Fraction of Compressors Engines &lt;50 HP</v>
      </c>
      <c r="I3454">
        <v>0</v>
      </c>
    </row>
    <row r="3455" spans="1:9">
      <c r="A3455" t="s">
        <v>189</v>
      </c>
      <c r="B3455" t="s">
        <v>463</v>
      </c>
      <c r="C3455" t="s">
        <v>9086</v>
      </c>
      <c r="D3455">
        <v>0</v>
      </c>
      <c r="E3455" t="s">
        <v>4702</v>
      </c>
      <c r="F3455" t="s">
        <v>656</v>
      </c>
      <c r="G3455" t="s">
        <v>9086</v>
      </c>
      <c r="H3455" s="123" t="str">
        <f t="shared" si="48"/>
        <v>Sioux Uplift , MN,Gas Wells - Fraction of Compressors Engines &gt;500 HP</v>
      </c>
      <c r="I3455">
        <v>0</v>
      </c>
    </row>
    <row r="3456" spans="1:9">
      <c r="A3456" t="s">
        <v>189</v>
      </c>
      <c r="B3456" t="s">
        <v>463</v>
      </c>
      <c r="C3456" t="s">
        <v>9087</v>
      </c>
      <c r="D3456">
        <v>1</v>
      </c>
      <c r="E3456" t="s">
        <v>4702</v>
      </c>
      <c r="F3456" t="s">
        <v>656</v>
      </c>
      <c r="G3456" t="s">
        <v>9087</v>
      </c>
      <c r="H3456" s="123" t="str">
        <f t="shared" si="48"/>
        <v>Sioux Uplift , MN,Gas Wells - Fraction of Compressors Engines between 50-499 HP</v>
      </c>
      <c r="I3456">
        <v>1</v>
      </c>
    </row>
    <row r="3457" spans="1:9">
      <c r="A3457" t="s">
        <v>189</v>
      </c>
      <c r="B3457" t="s">
        <v>463</v>
      </c>
      <c r="C3457" t="s">
        <v>9088</v>
      </c>
      <c r="D3457">
        <v>0.17999999999999983</v>
      </c>
      <c r="E3457" t="s">
        <v>4702</v>
      </c>
      <c r="F3457" t="s">
        <v>1</v>
      </c>
      <c r="G3457" t="s">
        <v>8349</v>
      </c>
      <c r="H3457" s="123" t="str">
        <f t="shared" si="48"/>
        <v>Sioux Uplift , MN,Lean Burn - Percent of Engines with Control</v>
      </c>
      <c r="I3457">
        <v>0.17999999999999983</v>
      </c>
    </row>
    <row r="3458" spans="1:9">
      <c r="A3458" t="s">
        <v>189</v>
      </c>
      <c r="B3458" t="s">
        <v>463</v>
      </c>
      <c r="C3458" t="s">
        <v>9089</v>
      </c>
      <c r="D3458">
        <v>0.30999999999999972</v>
      </c>
      <c r="E3458" t="s">
        <v>4702</v>
      </c>
      <c r="F3458" t="s">
        <v>0</v>
      </c>
      <c r="G3458" t="s">
        <v>8359</v>
      </c>
      <c r="H3458" s="123" t="str">
        <f t="shared" si="48"/>
        <v>Sioux Uplift , MN,Rich Burn - Percent of Engines with Control</v>
      </c>
      <c r="I3458">
        <v>0.30999999999999972</v>
      </c>
    </row>
    <row r="3459" spans="1:9">
      <c r="A3459" t="s">
        <v>189</v>
      </c>
      <c r="B3459" t="s">
        <v>463</v>
      </c>
      <c r="C3459" t="s">
        <v>9090</v>
      </c>
      <c r="D3459">
        <v>0.30000000000000043</v>
      </c>
      <c r="E3459" t="s">
        <v>4702</v>
      </c>
      <c r="F3459" t="s">
        <v>1</v>
      </c>
      <c r="G3459" t="s">
        <v>1</v>
      </c>
      <c r="H3459" s="123" t="str">
        <f t="shared" si="48"/>
        <v>Sioux Uplift , MN,Lean Burn</v>
      </c>
      <c r="I3459">
        <v>0.30000000000000043</v>
      </c>
    </row>
    <row r="3460" spans="1:9">
      <c r="A3460" t="s">
        <v>189</v>
      </c>
      <c r="B3460" t="s">
        <v>463</v>
      </c>
      <c r="C3460" t="s">
        <v>9091</v>
      </c>
      <c r="D3460">
        <v>0.70000000000000084</v>
      </c>
      <c r="E3460" t="s">
        <v>4702</v>
      </c>
      <c r="F3460" t="s">
        <v>0</v>
      </c>
      <c r="G3460" t="s">
        <v>0</v>
      </c>
      <c r="H3460" s="123" t="str">
        <f t="shared" si="48"/>
        <v>Sioux Uplift , MN,Rich Burn</v>
      </c>
      <c r="I3460">
        <v>0.70000000000000084</v>
      </c>
    </row>
    <row r="3461" spans="1:9">
      <c r="A3461" t="s">
        <v>189</v>
      </c>
      <c r="B3461" t="s">
        <v>463</v>
      </c>
      <c r="C3461" t="s">
        <v>9092</v>
      </c>
      <c r="D3461">
        <v>8439</v>
      </c>
      <c r="E3461" t="s">
        <v>4702</v>
      </c>
      <c r="F3461" t="s">
        <v>656</v>
      </c>
      <c r="G3461" t="s">
        <v>2498</v>
      </c>
      <c r="H3461" s="123" t="str">
        <f t="shared" si="48"/>
        <v>Sioux Uplift , MN,Hours of Operation (hours/engine)</v>
      </c>
      <c r="I3461">
        <v>8439</v>
      </c>
    </row>
    <row r="3462" spans="1:9">
      <c r="A3462" t="s">
        <v>189</v>
      </c>
      <c r="B3462" t="s">
        <v>463</v>
      </c>
      <c r="C3462" t="s">
        <v>9093</v>
      </c>
      <c r="D3462">
        <v>0.75</v>
      </c>
      <c r="E3462" t="s">
        <v>4702</v>
      </c>
      <c r="F3462" t="s">
        <v>1</v>
      </c>
      <c r="G3462" t="s">
        <v>9093</v>
      </c>
      <c r="H3462" s="123" t="str">
        <f t="shared" si="48"/>
        <v>Sioux Uplift , MN,Gas Wells - Lean Burn Load Factor</v>
      </c>
      <c r="I3462">
        <v>0.75</v>
      </c>
    </row>
    <row r="3463" spans="1:9">
      <c r="A3463" t="s">
        <v>189</v>
      </c>
      <c r="B3463" t="s">
        <v>463</v>
      </c>
      <c r="C3463" t="s">
        <v>9094</v>
      </c>
      <c r="D3463">
        <v>138</v>
      </c>
      <c r="E3463" t="s">
        <v>4702</v>
      </c>
      <c r="F3463" t="s">
        <v>1</v>
      </c>
      <c r="G3463" t="s">
        <v>8347</v>
      </c>
      <c r="H3463" s="123" t="str">
        <f t="shared" si="48"/>
        <v>Sioux Uplift , MN,Lean Burn - Rated Horsepower (hp/engine)</v>
      </c>
      <c r="I3463">
        <v>138</v>
      </c>
    </row>
    <row r="3464" spans="1:9">
      <c r="A3464" t="s">
        <v>189</v>
      </c>
      <c r="B3464" t="s">
        <v>463</v>
      </c>
      <c r="C3464" t="s">
        <v>9095</v>
      </c>
      <c r="D3464">
        <v>133.39999999999981</v>
      </c>
      <c r="E3464" t="s">
        <v>4702</v>
      </c>
      <c r="F3464" t="s">
        <v>0</v>
      </c>
      <c r="G3464" t="s">
        <v>8357</v>
      </c>
      <c r="H3464" s="123" t="str">
        <f t="shared" si="48"/>
        <v>Sioux Uplift , MN,Rich Burn - Rated Horsepower (hp/engine)</v>
      </c>
      <c r="I3464">
        <v>133.39999999999981</v>
      </c>
    </row>
    <row r="3465" spans="1:9">
      <c r="A3465" t="s">
        <v>189</v>
      </c>
      <c r="B3465" t="s">
        <v>463</v>
      </c>
      <c r="C3465" t="s">
        <v>9096</v>
      </c>
      <c r="D3465">
        <v>0.75999999999999956</v>
      </c>
      <c r="E3465" t="s">
        <v>4702</v>
      </c>
      <c r="F3465" t="s">
        <v>0</v>
      </c>
      <c r="G3465" t="s">
        <v>9096</v>
      </c>
      <c r="H3465" s="123" t="str">
        <f t="shared" si="48"/>
        <v>Sioux Uplift , MN,Gas Wells - Rich-burn Load Factor</v>
      </c>
      <c r="I3465">
        <v>0.75999999999999956</v>
      </c>
    </row>
    <row r="3466" spans="1:9">
      <c r="A3466" t="s">
        <v>189</v>
      </c>
      <c r="B3466" t="s">
        <v>123</v>
      </c>
      <c r="C3466" t="s">
        <v>9083</v>
      </c>
      <c r="D3466">
        <v>0</v>
      </c>
      <c r="E3466" t="s">
        <v>595</v>
      </c>
      <c r="F3466" t="s">
        <v>656</v>
      </c>
      <c r="G3466" t="s">
        <v>9083</v>
      </c>
      <c r="H3466" s="123" t="str">
        <f t="shared" si="48"/>
        <v>Sioux Uplift , SD,Gas Wells - Fraction of 2-cycle Engines</v>
      </c>
      <c r="I3466">
        <v>0</v>
      </c>
    </row>
    <row r="3467" spans="1:9">
      <c r="A3467" t="s">
        <v>189</v>
      </c>
      <c r="B3467" t="s">
        <v>123</v>
      </c>
      <c r="C3467" t="s">
        <v>9084</v>
      </c>
      <c r="D3467">
        <v>1</v>
      </c>
      <c r="E3467" t="s">
        <v>595</v>
      </c>
      <c r="F3467" t="s">
        <v>656</v>
      </c>
      <c r="G3467" t="s">
        <v>9084</v>
      </c>
      <c r="H3467" s="123" t="str">
        <f t="shared" si="48"/>
        <v>Sioux Uplift , SD,Gas Wells - Fraction of 4-cycle Engines</v>
      </c>
      <c r="I3467">
        <v>1</v>
      </c>
    </row>
    <row r="3468" spans="1:9">
      <c r="A3468" t="s">
        <v>189</v>
      </c>
      <c r="B3468" t="s">
        <v>123</v>
      </c>
      <c r="C3468" t="s">
        <v>9085</v>
      </c>
      <c r="D3468">
        <v>0</v>
      </c>
      <c r="E3468" t="s">
        <v>595</v>
      </c>
      <c r="F3468" t="s">
        <v>656</v>
      </c>
      <c r="G3468" t="s">
        <v>9085</v>
      </c>
      <c r="H3468" s="123" t="str">
        <f t="shared" si="48"/>
        <v>Sioux Uplift , SD,Gas Wells - Fraction of Compressors Engines &lt;50 HP</v>
      </c>
      <c r="I3468">
        <v>0</v>
      </c>
    </row>
    <row r="3469" spans="1:9">
      <c r="A3469" t="s">
        <v>189</v>
      </c>
      <c r="B3469" t="s">
        <v>123</v>
      </c>
      <c r="C3469" t="s">
        <v>9086</v>
      </c>
      <c r="D3469">
        <v>1.1363636363636364E-2</v>
      </c>
      <c r="E3469" t="s">
        <v>595</v>
      </c>
      <c r="F3469" t="s">
        <v>656</v>
      </c>
      <c r="G3469" t="s">
        <v>9086</v>
      </c>
      <c r="H3469" s="123" t="str">
        <f t="shared" si="48"/>
        <v>Sioux Uplift , SD,Gas Wells - Fraction of Compressors Engines &gt;500 HP</v>
      </c>
      <c r="I3469">
        <v>1.1363636363636364E-2</v>
      </c>
    </row>
    <row r="3470" spans="1:9">
      <c r="A3470" t="s">
        <v>189</v>
      </c>
      <c r="B3470" t="s">
        <v>123</v>
      </c>
      <c r="C3470" t="s">
        <v>9087</v>
      </c>
      <c r="D3470">
        <v>0.98863636363636365</v>
      </c>
      <c r="E3470" t="s">
        <v>595</v>
      </c>
      <c r="F3470" t="s">
        <v>656</v>
      </c>
      <c r="G3470" t="s">
        <v>9087</v>
      </c>
      <c r="H3470" s="123" t="str">
        <f t="shared" si="48"/>
        <v>Sioux Uplift , SD,Gas Wells - Fraction of Compressors Engines between 50-499 HP</v>
      </c>
      <c r="I3470">
        <v>0.98863636363636365</v>
      </c>
    </row>
    <row r="3471" spans="1:9">
      <c r="A3471" t="s">
        <v>189</v>
      </c>
      <c r="B3471" t="s">
        <v>123</v>
      </c>
      <c r="C3471" t="s">
        <v>9088</v>
      </c>
      <c r="D3471">
        <v>0.17590909090909082</v>
      </c>
      <c r="E3471" t="s">
        <v>595</v>
      </c>
      <c r="F3471" t="s">
        <v>1</v>
      </c>
      <c r="G3471" t="s">
        <v>8349</v>
      </c>
      <c r="H3471" s="123" t="str">
        <f t="shared" si="48"/>
        <v>Sioux Uplift , SD,Lean Burn - Percent of Engines with Control</v>
      </c>
      <c r="I3471">
        <v>0.17590909090909082</v>
      </c>
    </row>
    <row r="3472" spans="1:9">
      <c r="A3472" t="s">
        <v>189</v>
      </c>
      <c r="B3472" t="s">
        <v>123</v>
      </c>
      <c r="C3472" t="s">
        <v>9089</v>
      </c>
      <c r="D3472">
        <v>0.30295454545454553</v>
      </c>
      <c r="E3472" t="s">
        <v>595</v>
      </c>
      <c r="F3472" t="s">
        <v>0</v>
      </c>
      <c r="G3472" t="s">
        <v>8359</v>
      </c>
      <c r="H3472" s="123" t="str">
        <f t="shared" si="48"/>
        <v>Sioux Uplift , SD,Rich Burn - Percent of Engines with Control</v>
      </c>
      <c r="I3472">
        <v>0.30295454545454553</v>
      </c>
    </row>
    <row r="3473" spans="1:9">
      <c r="A3473" t="s">
        <v>189</v>
      </c>
      <c r="B3473" t="s">
        <v>123</v>
      </c>
      <c r="C3473" t="s">
        <v>9090</v>
      </c>
      <c r="D3473">
        <v>0.31303790454545477</v>
      </c>
      <c r="E3473" t="s">
        <v>595</v>
      </c>
      <c r="F3473" t="s">
        <v>1</v>
      </c>
      <c r="G3473" t="s">
        <v>1</v>
      </c>
      <c r="H3473" s="123" t="str">
        <f t="shared" si="48"/>
        <v>Sioux Uplift , SD,Lean Burn</v>
      </c>
      <c r="I3473">
        <v>0.31303790454545477</v>
      </c>
    </row>
    <row r="3474" spans="1:9">
      <c r="A3474" t="s">
        <v>189</v>
      </c>
      <c r="B3474" t="s">
        <v>123</v>
      </c>
      <c r="C3474" t="s">
        <v>9091</v>
      </c>
      <c r="D3474">
        <v>0.68696209318181767</v>
      </c>
      <c r="E3474" t="s">
        <v>595</v>
      </c>
      <c r="F3474" t="s">
        <v>0</v>
      </c>
      <c r="G3474" t="s">
        <v>0</v>
      </c>
      <c r="H3474" s="123" t="str">
        <f t="shared" si="48"/>
        <v>Sioux Uplift , SD,Rich Burn</v>
      </c>
      <c r="I3474">
        <v>0.68696209318181767</v>
      </c>
    </row>
    <row r="3475" spans="1:9">
      <c r="A3475" t="s">
        <v>189</v>
      </c>
      <c r="B3475" t="s">
        <v>123</v>
      </c>
      <c r="C3475" t="s">
        <v>9092</v>
      </c>
      <c r="D3475">
        <v>8445.4862499999999</v>
      </c>
      <c r="E3475" t="s">
        <v>595</v>
      </c>
      <c r="F3475" t="s">
        <v>656</v>
      </c>
      <c r="G3475" t="s">
        <v>2498</v>
      </c>
      <c r="H3475" s="123" t="str">
        <f t="shared" si="48"/>
        <v>Sioux Uplift , SD,Hours of Operation (hours/engine)</v>
      </c>
      <c r="I3475">
        <v>8445.4862499999999</v>
      </c>
    </row>
    <row r="3476" spans="1:9">
      <c r="A3476" t="s">
        <v>189</v>
      </c>
      <c r="B3476" t="s">
        <v>123</v>
      </c>
      <c r="C3476" t="s">
        <v>9093</v>
      </c>
      <c r="D3476">
        <v>0.74918713409090898</v>
      </c>
      <c r="E3476" t="s">
        <v>595</v>
      </c>
      <c r="F3476" t="s">
        <v>1</v>
      </c>
      <c r="G3476" t="s">
        <v>9093</v>
      </c>
      <c r="H3476" s="123" t="str">
        <f t="shared" si="48"/>
        <v>Sioux Uplift , SD,Gas Wells - Lean Burn Load Factor</v>
      </c>
      <c r="I3476">
        <v>0.74918713409090898</v>
      </c>
    </row>
    <row r="3477" spans="1:9">
      <c r="A3477" t="s">
        <v>189</v>
      </c>
      <c r="B3477" t="s">
        <v>123</v>
      </c>
      <c r="C3477" t="s">
        <v>9094</v>
      </c>
      <c r="D3477">
        <v>143.0443590909091</v>
      </c>
      <c r="E3477" t="s">
        <v>595</v>
      </c>
      <c r="F3477" t="s">
        <v>1</v>
      </c>
      <c r="G3477" t="s">
        <v>8347</v>
      </c>
      <c r="H3477" s="123" t="str">
        <f t="shared" ref="H3477:H3540" si="49">E3477&amp;","&amp;G3477</f>
        <v>Sioux Uplift , SD,Lean Burn - Rated Horsepower (hp/engine)</v>
      </c>
      <c r="I3477">
        <v>143.0443590909091</v>
      </c>
    </row>
    <row r="3478" spans="1:9">
      <c r="A3478" t="s">
        <v>189</v>
      </c>
      <c r="B3478" t="s">
        <v>123</v>
      </c>
      <c r="C3478" t="s">
        <v>9095</v>
      </c>
      <c r="D3478">
        <v>132.78636363636357</v>
      </c>
      <c r="E3478" t="s">
        <v>595</v>
      </c>
      <c r="F3478" t="s">
        <v>0</v>
      </c>
      <c r="G3478" t="s">
        <v>8357</v>
      </c>
      <c r="H3478" s="123" t="str">
        <f t="shared" si="49"/>
        <v>Sioux Uplift , SD,Rich Burn - Rated Horsepower (hp/engine)</v>
      </c>
      <c r="I3478">
        <v>132.78636363636357</v>
      </c>
    </row>
    <row r="3479" spans="1:9">
      <c r="A3479" t="s">
        <v>189</v>
      </c>
      <c r="B3479" t="s">
        <v>123</v>
      </c>
      <c r="C3479" t="s">
        <v>9096</v>
      </c>
      <c r="D3479">
        <v>0.75895986136363691</v>
      </c>
      <c r="E3479" t="s">
        <v>595</v>
      </c>
      <c r="F3479" t="s">
        <v>0</v>
      </c>
      <c r="G3479" t="s">
        <v>9096</v>
      </c>
      <c r="H3479" s="123" t="str">
        <f t="shared" si="49"/>
        <v>Sioux Uplift , SD,Gas Wells - Rich-burn Load Factor</v>
      </c>
      <c r="I3479">
        <v>0.75895986136363691</v>
      </c>
    </row>
    <row r="3480" spans="1:9">
      <c r="A3480" t="s">
        <v>173</v>
      </c>
      <c r="B3480" t="s">
        <v>117</v>
      </c>
      <c r="C3480" t="s">
        <v>9083</v>
      </c>
      <c r="D3480">
        <v>0</v>
      </c>
      <c r="E3480" t="s">
        <v>596</v>
      </c>
      <c r="F3480" t="s">
        <v>656</v>
      </c>
      <c r="G3480" t="s">
        <v>9083</v>
      </c>
      <c r="H3480" s="123" t="str">
        <f t="shared" si="49"/>
        <v>Snake River Basin , ID,Gas Wells - Fraction of 2-cycle Engines</v>
      </c>
      <c r="I3480">
        <v>0</v>
      </c>
    </row>
    <row r="3481" spans="1:9">
      <c r="A3481" t="s">
        <v>173</v>
      </c>
      <c r="B3481" t="s">
        <v>117</v>
      </c>
      <c r="C3481" t="s">
        <v>9084</v>
      </c>
      <c r="D3481">
        <v>1</v>
      </c>
      <c r="E3481" t="s">
        <v>596</v>
      </c>
      <c r="F3481" t="s">
        <v>656</v>
      </c>
      <c r="G3481" t="s">
        <v>9084</v>
      </c>
      <c r="H3481" s="123" t="str">
        <f t="shared" si="49"/>
        <v>Snake River Basin , ID,Gas Wells - Fraction of 4-cycle Engines</v>
      </c>
      <c r="I3481">
        <v>1</v>
      </c>
    </row>
    <row r="3482" spans="1:9">
      <c r="A3482" t="s">
        <v>173</v>
      </c>
      <c r="B3482" t="s">
        <v>117</v>
      </c>
      <c r="C3482" t="s">
        <v>9085</v>
      </c>
      <c r="D3482">
        <v>0</v>
      </c>
      <c r="E3482" t="s">
        <v>596</v>
      </c>
      <c r="F3482" t="s">
        <v>656</v>
      </c>
      <c r="G3482" t="s">
        <v>9085</v>
      </c>
      <c r="H3482" s="123" t="str">
        <f t="shared" si="49"/>
        <v>Snake River Basin , ID,Gas Wells - Fraction of Compressors Engines &lt;50 HP</v>
      </c>
      <c r="I3482">
        <v>0</v>
      </c>
    </row>
    <row r="3483" spans="1:9">
      <c r="A3483" t="s">
        <v>173</v>
      </c>
      <c r="B3483" t="s">
        <v>117</v>
      </c>
      <c r="C3483" t="s">
        <v>9086</v>
      </c>
      <c r="D3483">
        <v>0</v>
      </c>
      <c r="E3483" t="s">
        <v>596</v>
      </c>
      <c r="F3483" t="s">
        <v>656</v>
      </c>
      <c r="G3483" t="s">
        <v>9086</v>
      </c>
      <c r="H3483" s="123" t="str">
        <f t="shared" si="49"/>
        <v>Snake River Basin , ID,Gas Wells - Fraction of Compressors Engines &gt;500 HP</v>
      </c>
      <c r="I3483">
        <v>0</v>
      </c>
    </row>
    <row r="3484" spans="1:9">
      <c r="A3484" t="s">
        <v>173</v>
      </c>
      <c r="B3484" t="s">
        <v>117</v>
      </c>
      <c r="C3484" t="s">
        <v>9087</v>
      </c>
      <c r="D3484">
        <v>1</v>
      </c>
      <c r="E3484" t="s">
        <v>596</v>
      </c>
      <c r="F3484" t="s">
        <v>656</v>
      </c>
      <c r="G3484" t="s">
        <v>9087</v>
      </c>
      <c r="H3484" s="123" t="str">
        <f t="shared" si="49"/>
        <v>Snake River Basin , ID,Gas Wells - Fraction of Compressors Engines between 50-499 HP</v>
      </c>
      <c r="I3484">
        <v>1</v>
      </c>
    </row>
    <row r="3485" spans="1:9">
      <c r="A3485" t="s">
        <v>173</v>
      </c>
      <c r="B3485" t="s">
        <v>117</v>
      </c>
      <c r="C3485" t="s">
        <v>9088</v>
      </c>
      <c r="D3485">
        <v>0.18000000000000005</v>
      </c>
      <c r="E3485" t="s">
        <v>596</v>
      </c>
      <c r="F3485" t="s">
        <v>1</v>
      </c>
      <c r="G3485" t="s">
        <v>8349</v>
      </c>
      <c r="H3485" s="123" t="str">
        <f t="shared" si="49"/>
        <v>Snake River Basin , ID,Lean Burn - Percent of Engines with Control</v>
      </c>
      <c r="I3485">
        <v>0.18000000000000005</v>
      </c>
    </row>
    <row r="3486" spans="1:9">
      <c r="A3486" t="s">
        <v>173</v>
      </c>
      <c r="B3486" t="s">
        <v>117</v>
      </c>
      <c r="C3486" t="s">
        <v>9089</v>
      </c>
      <c r="D3486">
        <v>0.30999999999999989</v>
      </c>
      <c r="E3486" t="s">
        <v>596</v>
      </c>
      <c r="F3486" t="s">
        <v>0</v>
      </c>
      <c r="G3486" t="s">
        <v>8359</v>
      </c>
      <c r="H3486" s="123" t="str">
        <f t="shared" si="49"/>
        <v>Snake River Basin , ID,Rich Burn - Percent of Engines with Control</v>
      </c>
      <c r="I3486">
        <v>0.30999999999999989</v>
      </c>
    </row>
    <row r="3487" spans="1:9">
      <c r="A3487" t="s">
        <v>173</v>
      </c>
      <c r="B3487" t="s">
        <v>117</v>
      </c>
      <c r="C3487" t="s">
        <v>9090</v>
      </c>
      <c r="D3487">
        <v>0.29999999999999993</v>
      </c>
      <c r="E3487" t="s">
        <v>596</v>
      </c>
      <c r="F3487" t="s">
        <v>1</v>
      </c>
      <c r="G3487" t="s">
        <v>1</v>
      </c>
      <c r="H3487" s="123" t="str">
        <f t="shared" si="49"/>
        <v>Snake River Basin , ID,Lean Burn</v>
      </c>
      <c r="I3487">
        <v>0.29999999999999993</v>
      </c>
    </row>
    <row r="3488" spans="1:9">
      <c r="A3488" t="s">
        <v>173</v>
      </c>
      <c r="B3488" t="s">
        <v>117</v>
      </c>
      <c r="C3488" t="s">
        <v>9091</v>
      </c>
      <c r="D3488">
        <v>0.69999999999999973</v>
      </c>
      <c r="E3488" t="s">
        <v>596</v>
      </c>
      <c r="F3488" t="s">
        <v>0</v>
      </c>
      <c r="G3488" t="s">
        <v>0</v>
      </c>
      <c r="H3488" s="123" t="str">
        <f t="shared" si="49"/>
        <v>Snake River Basin , ID,Rich Burn</v>
      </c>
      <c r="I3488">
        <v>0.69999999999999973</v>
      </c>
    </row>
    <row r="3489" spans="1:9">
      <c r="A3489" t="s">
        <v>173</v>
      </c>
      <c r="B3489" t="s">
        <v>117</v>
      </c>
      <c r="C3489" t="s">
        <v>9092</v>
      </c>
      <c r="D3489">
        <v>8439</v>
      </c>
      <c r="E3489" t="s">
        <v>596</v>
      </c>
      <c r="F3489" t="s">
        <v>656</v>
      </c>
      <c r="G3489" t="s">
        <v>2498</v>
      </c>
      <c r="H3489" s="123" t="str">
        <f t="shared" si="49"/>
        <v>Snake River Basin , ID,Hours of Operation (hours/engine)</v>
      </c>
      <c r="I3489">
        <v>8439</v>
      </c>
    </row>
    <row r="3490" spans="1:9">
      <c r="A3490" t="s">
        <v>173</v>
      </c>
      <c r="B3490" t="s">
        <v>117</v>
      </c>
      <c r="C3490" t="s">
        <v>9093</v>
      </c>
      <c r="D3490">
        <v>0.75</v>
      </c>
      <c r="E3490" t="s">
        <v>596</v>
      </c>
      <c r="F3490" t="s">
        <v>1</v>
      </c>
      <c r="G3490" t="s">
        <v>9093</v>
      </c>
      <c r="H3490" s="123" t="str">
        <f t="shared" si="49"/>
        <v>Snake River Basin , ID,Gas Wells - Lean Burn Load Factor</v>
      </c>
      <c r="I3490">
        <v>0.75</v>
      </c>
    </row>
    <row r="3491" spans="1:9">
      <c r="A3491" t="s">
        <v>173</v>
      </c>
      <c r="B3491" t="s">
        <v>117</v>
      </c>
      <c r="C3491" t="s">
        <v>9094</v>
      </c>
      <c r="D3491">
        <v>138</v>
      </c>
      <c r="E3491" t="s">
        <v>596</v>
      </c>
      <c r="F3491" t="s">
        <v>1</v>
      </c>
      <c r="G3491" t="s">
        <v>8347</v>
      </c>
      <c r="H3491" s="123" t="str">
        <f t="shared" si="49"/>
        <v>Snake River Basin , ID,Lean Burn - Rated Horsepower (hp/engine)</v>
      </c>
      <c r="I3491">
        <v>138</v>
      </c>
    </row>
    <row r="3492" spans="1:9">
      <c r="A3492" t="s">
        <v>173</v>
      </c>
      <c r="B3492" t="s">
        <v>117</v>
      </c>
      <c r="C3492" t="s">
        <v>9095</v>
      </c>
      <c r="D3492">
        <v>133.40000000000003</v>
      </c>
      <c r="E3492" t="s">
        <v>596</v>
      </c>
      <c r="F3492" t="s">
        <v>0</v>
      </c>
      <c r="G3492" t="s">
        <v>8357</v>
      </c>
      <c r="H3492" s="123" t="str">
        <f t="shared" si="49"/>
        <v>Snake River Basin , ID,Rich Burn - Rated Horsepower (hp/engine)</v>
      </c>
      <c r="I3492">
        <v>133.40000000000003</v>
      </c>
    </row>
    <row r="3493" spans="1:9">
      <c r="A3493" t="s">
        <v>173</v>
      </c>
      <c r="B3493" t="s">
        <v>117</v>
      </c>
      <c r="C3493" t="s">
        <v>9096</v>
      </c>
      <c r="D3493">
        <v>0.7599999999999999</v>
      </c>
      <c r="E3493" t="s">
        <v>596</v>
      </c>
      <c r="F3493" t="s">
        <v>0</v>
      </c>
      <c r="G3493" t="s">
        <v>9096</v>
      </c>
      <c r="H3493" s="123" t="str">
        <f t="shared" si="49"/>
        <v>Snake River Basin , ID,Gas Wells - Rich-burn Load Factor</v>
      </c>
      <c r="I3493">
        <v>0.7599999999999999</v>
      </c>
    </row>
    <row r="3494" spans="1:9">
      <c r="A3494" t="s">
        <v>173</v>
      </c>
      <c r="B3494" t="s">
        <v>122</v>
      </c>
      <c r="C3494" t="s">
        <v>9083</v>
      </c>
      <c r="D3494">
        <v>0</v>
      </c>
      <c r="E3494" t="s">
        <v>597</v>
      </c>
      <c r="F3494" t="s">
        <v>656</v>
      </c>
      <c r="G3494" t="s">
        <v>9083</v>
      </c>
      <c r="H3494" s="123" t="str">
        <f t="shared" si="49"/>
        <v>Snake River Basin , OR,Gas Wells - Fraction of 2-cycle Engines</v>
      </c>
      <c r="I3494">
        <v>0</v>
      </c>
    </row>
    <row r="3495" spans="1:9">
      <c r="A3495" t="s">
        <v>173</v>
      </c>
      <c r="B3495" t="s">
        <v>122</v>
      </c>
      <c r="C3495" t="s">
        <v>9084</v>
      </c>
      <c r="D3495">
        <v>1</v>
      </c>
      <c r="E3495" t="s">
        <v>597</v>
      </c>
      <c r="F3495" t="s">
        <v>656</v>
      </c>
      <c r="G3495" t="s">
        <v>9084</v>
      </c>
      <c r="H3495" s="123" t="str">
        <f t="shared" si="49"/>
        <v>Snake River Basin , OR,Gas Wells - Fraction of 4-cycle Engines</v>
      </c>
      <c r="I3495">
        <v>1</v>
      </c>
    </row>
    <row r="3496" spans="1:9">
      <c r="A3496" t="s">
        <v>173</v>
      </c>
      <c r="B3496" t="s">
        <v>122</v>
      </c>
      <c r="C3496" t="s">
        <v>9085</v>
      </c>
      <c r="D3496">
        <v>0</v>
      </c>
      <c r="E3496" t="s">
        <v>597</v>
      </c>
      <c r="F3496" t="s">
        <v>656</v>
      </c>
      <c r="G3496" t="s">
        <v>9085</v>
      </c>
      <c r="H3496" s="123" t="str">
        <f t="shared" si="49"/>
        <v>Snake River Basin , OR,Gas Wells - Fraction of Compressors Engines &lt;50 HP</v>
      </c>
      <c r="I3496">
        <v>0</v>
      </c>
    </row>
    <row r="3497" spans="1:9">
      <c r="A3497" t="s">
        <v>173</v>
      </c>
      <c r="B3497" t="s">
        <v>122</v>
      </c>
      <c r="C3497" t="s">
        <v>9086</v>
      </c>
      <c r="D3497">
        <v>0</v>
      </c>
      <c r="E3497" t="s">
        <v>597</v>
      </c>
      <c r="F3497" t="s">
        <v>656</v>
      </c>
      <c r="G3497" t="s">
        <v>9086</v>
      </c>
      <c r="H3497" s="123" t="str">
        <f t="shared" si="49"/>
        <v>Snake River Basin , OR,Gas Wells - Fraction of Compressors Engines &gt;500 HP</v>
      </c>
      <c r="I3497">
        <v>0</v>
      </c>
    </row>
    <row r="3498" spans="1:9">
      <c r="A3498" t="s">
        <v>173</v>
      </c>
      <c r="B3498" t="s">
        <v>122</v>
      </c>
      <c r="C3498" t="s">
        <v>9087</v>
      </c>
      <c r="D3498">
        <v>1</v>
      </c>
      <c r="E3498" t="s">
        <v>597</v>
      </c>
      <c r="F3498" t="s">
        <v>656</v>
      </c>
      <c r="G3498" t="s">
        <v>9087</v>
      </c>
      <c r="H3498" s="123" t="str">
        <f t="shared" si="49"/>
        <v>Snake River Basin , OR,Gas Wells - Fraction of Compressors Engines between 50-499 HP</v>
      </c>
      <c r="I3498">
        <v>1</v>
      </c>
    </row>
    <row r="3499" spans="1:9">
      <c r="A3499" t="s">
        <v>173</v>
      </c>
      <c r="B3499" t="s">
        <v>122</v>
      </c>
      <c r="C3499" t="s">
        <v>9088</v>
      </c>
      <c r="D3499">
        <v>0.18000000000000002</v>
      </c>
      <c r="E3499" t="s">
        <v>597</v>
      </c>
      <c r="F3499" t="s">
        <v>1</v>
      </c>
      <c r="G3499" t="s">
        <v>8349</v>
      </c>
      <c r="H3499" s="123" t="str">
        <f t="shared" si="49"/>
        <v>Snake River Basin , OR,Lean Burn - Percent of Engines with Control</v>
      </c>
      <c r="I3499">
        <v>0.18000000000000002</v>
      </c>
    </row>
    <row r="3500" spans="1:9">
      <c r="A3500" t="s">
        <v>173</v>
      </c>
      <c r="B3500" t="s">
        <v>122</v>
      </c>
      <c r="C3500" t="s">
        <v>9089</v>
      </c>
      <c r="D3500">
        <v>0.31</v>
      </c>
      <c r="E3500" t="s">
        <v>597</v>
      </c>
      <c r="F3500" t="s">
        <v>0</v>
      </c>
      <c r="G3500" t="s">
        <v>8359</v>
      </c>
      <c r="H3500" s="123" t="str">
        <f t="shared" si="49"/>
        <v>Snake River Basin , OR,Rich Burn - Percent of Engines with Control</v>
      </c>
      <c r="I3500">
        <v>0.31</v>
      </c>
    </row>
    <row r="3501" spans="1:9">
      <c r="A3501" t="s">
        <v>173</v>
      </c>
      <c r="B3501" t="s">
        <v>122</v>
      </c>
      <c r="C3501" t="s">
        <v>9090</v>
      </c>
      <c r="D3501">
        <v>0.3</v>
      </c>
      <c r="E3501" t="s">
        <v>597</v>
      </c>
      <c r="F3501" t="s">
        <v>1</v>
      </c>
      <c r="G3501" t="s">
        <v>1</v>
      </c>
      <c r="H3501" s="123" t="str">
        <f t="shared" si="49"/>
        <v>Snake River Basin , OR,Lean Burn</v>
      </c>
      <c r="I3501">
        <v>0.3</v>
      </c>
    </row>
    <row r="3502" spans="1:9">
      <c r="A3502" t="s">
        <v>173</v>
      </c>
      <c r="B3502" t="s">
        <v>122</v>
      </c>
      <c r="C3502" t="s">
        <v>9091</v>
      </c>
      <c r="D3502">
        <v>0.69999999999999984</v>
      </c>
      <c r="E3502" t="s">
        <v>597</v>
      </c>
      <c r="F3502" t="s">
        <v>0</v>
      </c>
      <c r="G3502" t="s">
        <v>0</v>
      </c>
      <c r="H3502" s="123" t="str">
        <f t="shared" si="49"/>
        <v>Snake River Basin , OR,Rich Burn</v>
      </c>
      <c r="I3502">
        <v>0.69999999999999984</v>
      </c>
    </row>
    <row r="3503" spans="1:9">
      <c r="A3503" t="s">
        <v>173</v>
      </c>
      <c r="B3503" t="s">
        <v>122</v>
      </c>
      <c r="C3503" t="s">
        <v>9092</v>
      </c>
      <c r="D3503">
        <v>8439</v>
      </c>
      <c r="E3503" t="s">
        <v>597</v>
      </c>
      <c r="F3503" t="s">
        <v>656</v>
      </c>
      <c r="G3503" t="s">
        <v>2498</v>
      </c>
      <c r="H3503" s="123" t="str">
        <f t="shared" si="49"/>
        <v>Snake River Basin , OR,Hours of Operation (hours/engine)</v>
      </c>
      <c r="I3503">
        <v>8439</v>
      </c>
    </row>
    <row r="3504" spans="1:9">
      <c r="A3504" t="s">
        <v>173</v>
      </c>
      <c r="B3504" t="s">
        <v>122</v>
      </c>
      <c r="C3504" t="s">
        <v>9093</v>
      </c>
      <c r="D3504">
        <v>0.75</v>
      </c>
      <c r="E3504" t="s">
        <v>597</v>
      </c>
      <c r="F3504" t="s">
        <v>1</v>
      </c>
      <c r="G3504" t="s">
        <v>9093</v>
      </c>
      <c r="H3504" s="123" t="str">
        <f t="shared" si="49"/>
        <v>Snake River Basin , OR,Gas Wells - Lean Burn Load Factor</v>
      </c>
      <c r="I3504">
        <v>0.75</v>
      </c>
    </row>
    <row r="3505" spans="1:9">
      <c r="A3505" t="s">
        <v>173</v>
      </c>
      <c r="B3505" t="s">
        <v>122</v>
      </c>
      <c r="C3505" t="s">
        <v>9094</v>
      </c>
      <c r="D3505">
        <v>138</v>
      </c>
      <c r="E3505" t="s">
        <v>597</v>
      </c>
      <c r="F3505" t="s">
        <v>1</v>
      </c>
      <c r="G3505" t="s">
        <v>8347</v>
      </c>
      <c r="H3505" s="123" t="str">
        <f t="shared" si="49"/>
        <v>Snake River Basin , OR,Lean Burn - Rated Horsepower (hp/engine)</v>
      </c>
      <c r="I3505">
        <v>138</v>
      </c>
    </row>
    <row r="3506" spans="1:9">
      <c r="A3506" t="s">
        <v>173</v>
      </c>
      <c r="B3506" t="s">
        <v>122</v>
      </c>
      <c r="C3506" t="s">
        <v>9095</v>
      </c>
      <c r="D3506">
        <v>133.4</v>
      </c>
      <c r="E3506" t="s">
        <v>597</v>
      </c>
      <c r="F3506" t="s">
        <v>0</v>
      </c>
      <c r="G3506" t="s">
        <v>8357</v>
      </c>
      <c r="H3506" s="123" t="str">
        <f t="shared" si="49"/>
        <v>Snake River Basin , OR,Rich Burn - Rated Horsepower (hp/engine)</v>
      </c>
      <c r="I3506">
        <v>133.4</v>
      </c>
    </row>
    <row r="3507" spans="1:9">
      <c r="A3507" t="s">
        <v>173</v>
      </c>
      <c r="B3507" t="s">
        <v>122</v>
      </c>
      <c r="C3507" t="s">
        <v>9096</v>
      </c>
      <c r="D3507">
        <v>0.76000000000000012</v>
      </c>
      <c r="E3507" t="s">
        <v>597</v>
      </c>
      <c r="F3507" t="s">
        <v>0</v>
      </c>
      <c r="G3507" t="s">
        <v>9096</v>
      </c>
      <c r="H3507" s="123" t="str">
        <f t="shared" si="49"/>
        <v>Snake River Basin , OR,Gas Wells - Rich-burn Load Factor</v>
      </c>
      <c r="I3507">
        <v>0.76000000000000012</v>
      </c>
    </row>
    <row r="3508" spans="1:9">
      <c r="A3508" t="s">
        <v>169</v>
      </c>
      <c r="B3508" t="s">
        <v>81</v>
      </c>
      <c r="C3508" t="s">
        <v>9083</v>
      </c>
      <c r="D3508">
        <v>0</v>
      </c>
      <c r="E3508" t="s">
        <v>598</v>
      </c>
      <c r="F3508" t="s">
        <v>656</v>
      </c>
      <c r="G3508" t="s">
        <v>9083</v>
      </c>
      <c r="H3508" s="123" t="str">
        <f t="shared" si="49"/>
        <v>South Park Basin , CO,Gas Wells - Fraction of 2-cycle Engines</v>
      </c>
      <c r="I3508">
        <v>0</v>
      </c>
    </row>
    <row r="3509" spans="1:9">
      <c r="A3509" t="s">
        <v>169</v>
      </c>
      <c r="B3509" t="s">
        <v>81</v>
      </c>
      <c r="C3509" t="s">
        <v>9084</v>
      </c>
      <c r="D3509">
        <v>1</v>
      </c>
      <c r="E3509" t="s">
        <v>598</v>
      </c>
      <c r="F3509" t="s">
        <v>656</v>
      </c>
      <c r="G3509" t="s">
        <v>9084</v>
      </c>
      <c r="H3509" s="123" t="str">
        <f t="shared" si="49"/>
        <v>South Park Basin , CO,Gas Wells - Fraction of 4-cycle Engines</v>
      </c>
      <c r="I3509">
        <v>1</v>
      </c>
    </row>
    <row r="3510" spans="1:9">
      <c r="A3510" t="s">
        <v>169</v>
      </c>
      <c r="B3510" t="s">
        <v>81</v>
      </c>
      <c r="C3510" t="s">
        <v>9085</v>
      </c>
      <c r="D3510">
        <v>0</v>
      </c>
      <c r="E3510" t="s">
        <v>598</v>
      </c>
      <c r="F3510" t="s">
        <v>656</v>
      </c>
      <c r="G3510" t="s">
        <v>9085</v>
      </c>
      <c r="H3510" s="123" t="str">
        <f t="shared" si="49"/>
        <v>South Park Basin , CO,Gas Wells - Fraction of Compressors Engines &lt;50 HP</v>
      </c>
      <c r="I3510">
        <v>0</v>
      </c>
    </row>
    <row r="3511" spans="1:9">
      <c r="A3511" t="s">
        <v>169</v>
      </c>
      <c r="B3511" t="s">
        <v>81</v>
      </c>
      <c r="C3511" t="s">
        <v>9086</v>
      </c>
      <c r="D3511">
        <v>0</v>
      </c>
      <c r="E3511" t="s">
        <v>598</v>
      </c>
      <c r="F3511" t="s">
        <v>656</v>
      </c>
      <c r="G3511" t="s">
        <v>9086</v>
      </c>
      <c r="H3511" s="123" t="str">
        <f t="shared" si="49"/>
        <v>South Park Basin , CO,Gas Wells - Fraction of Compressors Engines &gt;500 HP</v>
      </c>
      <c r="I3511">
        <v>0</v>
      </c>
    </row>
    <row r="3512" spans="1:9">
      <c r="A3512" t="s">
        <v>169</v>
      </c>
      <c r="B3512" t="s">
        <v>81</v>
      </c>
      <c r="C3512" t="s">
        <v>9087</v>
      </c>
      <c r="D3512">
        <v>1</v>
      </c>
      <c r="E3512" t="s">
        <v>598</v>
      </c>
      <c r="F3512" t="s">
        <v>656</v>
      </c>
      <c r="G3512" t="s">
        <v>9087</v>
      </c>
      <c r="H3512" s="123" t="str">
        <f t="shared" si="49"/>
        <v>South Park Basin , CO,Gas Wells - Fraction of Compressors Engines between 50-499 HP</v>
      </c>
      <c r="I3512">
        <v>1</v>
      </c>
    </row>
    <row r="3513" spans="1:9">
      <c r="A3513" t="s">
        <v>169</v>
      </c>
      <c r="B3513" t="s">
        <v>81</v>
      </c>
      <c r="C3513" t="s">
        <v>9088</v>
      </c>
      <c r="D3513">
        <v>0.18</v>
      </c>
      <c r="E3513" t="s">
        <v>598</v>
      </c>
      <c r="F3513" t="s">
        <v>1</v>
      </c>
      <c r="G3513" t="s">
        <v>8349</v>
      </c>
      <c r="H3513" s="123" t="str">
        <f t="shared" si="49"/>
        <v>South Park Basin , CO,Lean Burn - Percent of Engines with Control</v>
      </c>
      <c r="I3513">
        <v>0.18</v>
      </c>
    </row>
    <row r="3514" spans="1:9">
      <c r="A3514" t="s">
        <v>169</v>
      </c>
      <c r="B3514" t="s">
        <v>81</v>
      </c>
      <c r="C3514" t="s">
        <v>9089</v>
      </c>
      <c r="D3514">
        <v>0.31</v>
      </c>
      <c r="E3514" t="s">
        <v>598</v>
      </c>
      <c r="F3514" t="s">
        <v>0</v>
      </c>
      <c r="G3514" t="s">
        <v>8359</v>
      </c>
      <c r="H3514" s="123" t="str">
        <f t="shared" si="49"/>
        <v>South Park Basin , CO,Rich Burn - Percent of Engines with Control</v>
      </c>
      <c r="I3514">
        <v>0.31</v>
      </c>
    </row>
    <row r="3515" spans="1:9">
      <c r="A3515" t="s">
        <v>169</v>
      </c>
      <c r="B3515" t="s">
        <v>81</v>
      </c>
      <c r="C3515" t="s">
        <v>9090</v>
      </c>
      <c r="D3515">
        <v>0.3</v>
      </c>
      <c r="E3515" t="s">
        <v>598</v>
      </c>
      <c r="F3515" t="s">
        <v>1</v>
      </c>
      <c r="G3515" t="s">
        <v>1</v>
      </c>
      <c r="H3515" s="123" t="str">
        <f t="shared" si="49"/>
        <v>South Park Basin , CO,Lean Burn</v>
      </c>
      <c r="I3515">
        <v>0.3</v>
      </c>
    </row>
    <row r="3516" spans="1:9">
      <c r="A3516" t="s">
        <v>169</v>
      </c>
      <c r="B3516" t="s">
        <v>81</v>
      </c>
      <c r="C3516" t="s">
        <v>9091</v>
      </c>
      <c r="D3516">
        <v>0.7</v>
      </c>
      <c r="E3516" t="s">
        <v>598</v>
      </c>
      <c r="F3516" t="s">
        <v>0</v>
      </c>
      <c r="G3516" t="s">
        <v>0</v>
      </c>
      <c r="H3516" s="123" t="str">
        <f t="shared" si="49"/>
        <v>South Park Basin , CO,Rich Burn</v>
      </c>
      <c r="I3516">
        <v>0.7</v>
      </c>
    </row>
    <row r="3517" spans="1:9">
      <c r="A3517" t="s">
        <v>169</v>
      </c>
      <c r="B3517" t="s">
        <v>81</v>
      </c>
      <c r="C3517" t="s">
        <v>9092</v>
      </c>
      <c r="D3517">
        <v>8439</v>
      </c>
      <c r="E3517" t="s">
        <v>598</v>
      </c>
      <c r="F3517" t="s">
        <v>656</v>
      </c>
      <c r="G3517" t="s">
        <v>2498</v>
      </c>
      <c r="H3517" s="123" t="str">
        <f t="shared" si="49"/>
        <v>South Park Basin , CO,Hours of Operation (hours/engine)</v>
      </c>
      <c r="I3517">
        <v>8439</v>
      </c>
    </row>
    <row r="3518" spans="1:9">
      <c r="A3518" t="s">
        <v>169</v>
      </c>
      <c r="B3518" t="s">
        <v>81</v>
      </c>
      <c r="C3518" t="s">
        <v>9093</v>
      </c>
      <c r="D3518">
        <v>0.75</v>
      </c>
      <c r="E3518" t="s">
        <v>598</v>
      </c>
      <c r="F3518" t="s">
        <v>1</v>
      </c>
      <c r="G3518" t="s">
        <v>9093</v>
      </c>
      <c r="H3518" s="123" t="str">
        <f t="shared" si="49"/>
        <v>South Park Basin , CO,Gas Wells - Lean Burn Load Factor</v>
      </c>
      <c r="I3518">
        <v>0.75</v>
      </c>
    </row>
    <row r="3519" spans="1:9">
      <c r="A3519" t="s">
        <v>169</v>
      </c>
      <c r="B3519" t="s">
        <v>81</v>
      </c>
      <c r="C3519" t="s">
        <v>9094</v>
      </c>
      <c r="D3519">
        <v>138</v>
      </c>
      <c r="E3519" t="s">
        <v>598</v>
      </c>
      <c r="F3519" t="s">
        <v>1</v>
      </c>
      <c r="G3519" t="s">
        <v>8347</v>
      </c>
      <c r="H3519" s="123" t="str">
        <f t="shared" si="49"/>
        <v>South Park Basin , CO,Lean Burn - Rated Horsepower (hp/engine)</v>
      </c>
      <c r="I3519">
        <v>138</v>
      </c>
    </row>
    <row r="3520" spans="1:9">
      <c r="A3520" t="s">
        <v>169</v>
      </c>
      <c r="B3520" t="s">
        <v>81</v>
      </c>
      <c r="C3520" t="s">
        <v>9095</v>
      </c>
      <c r="D3520">
        <v>133.4</v>
      </c>
      <c r="E3520" t="s">
        <v>598</v>
      </c>
      <c r="F3520" t="s">
        <v>0</v>
      </c>
      <c r="G3520" t="s">
        <v>8357</v>
      </c>
      <c r="H3520" s="123" t="str">
        <f t="shared" si="49"/>
        <v>South Park Basin , CO,Rich Burn - Rated Horsepower (hp/engine)</v>
      </c>
      <c r="I3520">
        <v>133.4</v>
      </c>
    </row>
    <row r="3521" spans="1:9">
      <c r="A3521" t="s">
        <v>169</v>
      </c>
      <c r="B3521" t="s">
        <v>81</v>
      </c>
      <c r="C3521" t="s">
        <v>9096</v>
      </c>
      <c r="D3521">
        <v>0.76</v>
      </c>
      <c r="E3521" t="s">
        <v>598</v>
      </c>
      <c r="F3521" t="s">
        <v>0</v>
      </c>
      <c r="G3521" t="s">
        <v>9096</v>
      </c>
      <c r="H3521" s="123" t="str">
        <f t="shared" si="49"/>
        <v>South Park Basin , CO,Gas Wells - Rich-burn Load Factor</v>
      </c>
      <c r="I3521">
        <v>0.76</v>
      </c>
    </row>
    <row r="3522" spans="1:9">
      <c r="A3522" t="s">
        <v>186</v>
      </c>
      <c r="B3522" t="s">
        <v>121</v>
      </c>
      <c r="C3522" t="s">
        <v>9083</v>
      </c>
      <c r="D3522">
        <v>0</v>
      </c>
      <c r="E3522" t="s">
        <v>599</v>
      </c>
      <c r="F3522" t="s">
        <v>656</v>
      </c>
      <c r="G3522" t="s">
        <v>9083</v>
      </c>
      <c r="H3522" s="123" t="str">
        <f t="shared" si="49"/>
        <v>South Western Overthrust , NV,Gas Wells - Fraction of 2-cycle Engines</v>
      </c>
      <c r="I3522">
        <v>0</v>
      </c>
    </row>
    <row r="3523" spans="1:9">
      <c r="A3523" t="s">
        <v>186</v>
      </c>
      <c r="B3523" t="s">
        <v>121</v>
      </c>
      <c r="C3523" t="s">
        <v>9084</v>
      </c>
      <c r="D3523">
        <v>1</v>
      </c>
      <c r="E3523" t="s">
        <v>599</v>
      </c>
      <c r="F3523" t="s">
        <v>656</v>
      </c>
      <c r="G3523" t="s">
        <v>9084</v>
      </c>
      <c r="H3523" s="123" t="str">
        <f t="shared" si="49"/>
        <v>South Western Overthrust , NV,Gas Wells - Fraction of 4-cycle Engines</v>
      </c>
      <c r="I3523">
        <v>1</v>
      </c>
    </row>
    <row r="3524" spans="1:9">
      <c r="A3524" t="s">
        <v>186</v>
      </c>
      <c r="B3524" t="s">
        <v>121</v>
      </c>
      <c r="C3524" t="s">
        <v>9085</v>
      </c>
      <c r="D3524">
        <v>0</v>
      </c>
      <c r="E3524" t="s">
        <v>599</v>
      </c>
      <c r="F3524" t="s">
        <v>656</v>
      </c>
      <c r="G3524" t="s">
        <v>9085</v>
      </c>
      <c r="H3524" s="123" t="str">
        <f t="shared" si="49"/>
        <v>South Western Overthrust , NV,Gas Wells - Fraction of Compressors Engines &lt;50 HP</v>
      </c>
      <c r="I3524">
        <v>0</v>
      </c>
    </row>
    <row r="3525" spans="1:9">
      <c r="A3525" t="s">
        <v>186</v>
      </c>
      <c r="B3525" t="s">
        <v>121</v>
      </c>
      <c r="C3525" t="s">
        <v>9086</v>
      </c>
      <c r="D3525">
        <v>0</v>
      </c>
      <c r="E3525" t="s">
        <v>599</v>
      </c>
      <c r="F3525" t="s">
        <v>656</v>
      </c>
      <c r="G3525" t="s">
        <v>9086</v>
      </c>
      <c r="H3525" s="123" t="str">
        <f t="shared" si="49"/>
        <v>South Western Overthrust , NV,Gas Wells - Fraction of Compressors Engines &gt;500 HP</v>
      </c>
      <c r="I3525">
        <v>0</v>
      </c>
    </row>
    <row r="3526" spans="1:9">
      <c r="A3526" t="s">
        <v>186</v>
      </c>
      <c r="B3526" t="s">
        <v>121</v>
      </c>
      <c r="C3526" t="s">
        <v>9087</v>
      </c>
      <c r="D3526">
        <v>1</v>
      </c>
      <c r="E3526" t="s">
        <v>599</v>
      </c>
      <c r="F3526" t="s">
        <v>656</v>
      </c>
      <c r="G3526" t="s">
        <v>9087</v>
      </c>
      <c r="H3526" s="123" t="str">
        <f t="shared" si="49"/>
        <v>South Western Overthrust , NV,Gas Wells - Fraction of Compressors Engines between 50-499 HP</v>
      </c>
      <c r="I3526">
        <v>1</v>
      </c>
    </row>
    <row r="3527" spans="1:9">
      <c r="A3527" t="s">
        <v>186</v>
      </c>
      <c r="B3527" t="s">
        <v>121</v>
      </c>
      <c r="C3527" t="s">
        <v>9088</v>
      </c>
      <c r="D3527">
        <v>0.18</v>
      </c>
      <c r="E3527" t="s">
        <v>599</v>
      </c>
      <c r="F3527" t="s">
        <v>1</v>
      </c>
      <c r="G3527" t="s">
        <v>8349</v>
      </c>
      <c r="H3527" s="123" t="str">
        <f t="shared" si="49"/>
        <v>South Western Overthrust , NV,Lean Burn - Percent of Engines with Control</v>
      </c>
      <c r="I3527">
        <v>0.18</v>
      </c>
    </row>
    <row r="3528" spans="1:9">
      <c r="A3528" t="s">
        <v>186</v>
      </c>
      <c r="B3528" t="s">
        <v>121</v>
      </c>
      <c r="C3528" t="s">
        <v>9089</v>
      </c>
      <c r="D3528">
        <v>0.31</v>
      </c>
      <c r="E3528" t="s">
        <v>599</v>
      </c>
      <c r="F3528" t="s">
        <v>0</v>
      </c>
      <c r="G3528" t="s">
        <v>8359</v>
      </c>
      <c r="H3528" s="123" t="str">
        <f t="shared" si="49"/>
        <v>South Western Overthrust , NV,Rich Burn - Percent of Engines with Control</v>
      </c>
      <c r="I3528">
        <v>0.31</v>
      </c>
    </row>
    <row r="3529" spans="1:9">
      <c r="A3529" t="s">
        <v>186</v>
      </c>
      <c r="B3529" t="s">
        <v>121</v>
      </c>
      <c r="C3529" t="s">
        <v>9090</v>
      </c>
      <c r="D3529">
        <v>0.3</v>
      </c>
      <c r="E3529" t="s">
        <v>599</v>
      </c>
      <c r="F3529" t="s">
        <v>1</v>
      </c>
      <c r="G3529" t="s">
        <v>1</v>
      </c>
      <c r="H3529" s="123" t="str">
        <f t="shared" si="49"/>
        <v>South Western Overthrust , NV,Lean Burn</v>
      </c>
      <c r="I3529">
        <v>0.3</v>
      </c>
    </row>
    <row r="3530" spans="1:9">
      <c r="A3530" t="s">
        <v>186</v>
      </c>
      <c r="B3530" t="s">
        <v>121</v>
      </c>
      <c r="C3530" t="s">
        <v>9091</v>
      </c>
      <c r="D3530">
        <v>0.7</v>
      </c>
      <c r="E3530" t="s">
        <v>599</v>
      </c>
      <c r="F3530" t="s">
        <v>0</v>
      </c>
      <c r="G3530" t="s">
        <v>0</v>
      </c>
      <c r="H3530" s="123" t="str">
        <f t="shared" si="49"/>
        <v>South Western Overthrust , NV,Rich Burn</v>
      </c>
      <c r="I3530">
        <v>0.7</v>
      </c>
    </row>
    <row r="3531" spans="1:9">
      <c r="A3531" t="s">
        <v>186</v>
      </c>
      <c r="B3531" t="s">
        <v>121</v>
      </c>
      <c r="C3531" t="s">
        <v>9092</v>
      </c>
      <c r="D3531">
        <v>7248</v>
      </c>
      <c r="E3531" t="s">
        <v>599</v>
      </c>
      <c r="F3531" t="s">
        <v>656</v>
      </c>
      <c r="G3531" t="s">
        <v>2498</v>
      </c>
      <c r="H3531" s="123" t="str">
        <f t="shared" si="49"/>
        <v>South Western Overthrust , NV,Hours of Operation (hours/engine)</v>
      </c>
      <c r="I3531">
        <v>7248</v>
      </c>
    </row>
    <row r="3532" spans="1:9">
      <c r="A3532" t="s">
        <v>186</v>
      </c>
      <c r="B3532" t="s">
        <v>121</v>
      </c>
      <c r="C3532" t="s">
        <v>9093</v>
      </c>
      <c r="D3532">
        <v>0.75</v>
      </c>
      <c r="E3532" t="s">
        <v>599</v>
      </c>
      <c r="F3532" t="s">
        <v>1</v>
      </c>
      <c r="G3532" t="s">
        <v>9093</v>
      </c>
      <c r="H3532" s="123" t="str">
        <f t="shared" si="49"/>
        <v>South Western Overthrust , NV,Gas Wells - Lean Burn Load Factor</v>
      </c>
      <c r="I3532">
        <v>0.75</v>
      </c>
    </row>
    <row r="3533" spans="1:9">
      <c r="A3533" t="s">
        <v>186</v>
      </c>
      <c r="B3533" t="s">
        <v>121</v>
      </c>
      <c r="C3533" t="s">
        <v>9094</v>
      </c>
      <c r="D3533">
        <v>138</v>
      </c>
      <c r="E3533" t="s">
        <v>599</v>
      </c>
      <c r="F3533" t="s">
        <v>1</v>
      </c>
      <c r="G3533" t="s">
        <v>8347</v>
      </c>
      <c r="H3533" s="123" t="str">
        <f t="shared" si="49"/>
        <v>South Western Overthrust , NV,Lean Burn - Rated Horsepower (hp/engine)</v>
      </c>
      <c r="I3533">
        <v>138</v>
      </c>
    </row>
    <row r="3534" spans="1:9">
      <c r="A3534" t="s">
        <v>186</v>
      </c>
      <c r="B3534" t="s">
        <v>121</v>
      </c>
      <c r="C3534" t="s">
        <v>9095</v>
      </c>
      <c r="D3534">
        <v>133.4</v>
      </c>
      <c r="E3534" t="s">
        <v>599</v>
      </c>
      <c r="F3534" t="s">
        <v>0</v>
      </c>
      <c r="G3534" t="s">
        <v>8357</v>
      </c>
      <c r="H3534" s="123" t="str">
        <f t="shared" si="49"/>
        <v>South Western Overthrust , NV,Rich Burn - Rated Horsepower (hp/engine)</v>
      </c>
      <c r="I3534">
        <v>133.4</v>
      </c>
    </row>
    <row r="3535" spans="1:9">
      <c r="A3535" t="s">
        <v>186</v>
      </c>
      <c r="B3535" t="s">
        <v>121</v>
      </c>
      <c r="C3535" t="s">
        <v>9096</v>
      </c>
      <c r="D3535">
        <v>0.76</v>
      </c>
      <c r="E3535" t="s">
        <v>599</v>
      </c>
      <c r="F3535" t="s">
        <v>0</v>
      </c>
      <c r="G3535" t="s">
        <v>9096</v>
      </c>
      <c r="H3535" s="123" t="str">
        <f t="shared" si="49"/>
        <v>South Western Overthrust , NV,Gas Wells - Rich-burn Load Factor</v>
      </c>
      <c r="I3535">
        <v>0.76</v>
      </c>
    </row>
    <row r="3536" spans="1:9">
      <c r="A3536" t="s">
        <v>186</v>
      </c>
      <c r="B3536" t="s">
        <v>124</v>
      </c>
      <c r="C3536" t="s">
        <v>9083</v>
      </c>
      <c r="D3536">
        <v>0</v>
      </c>
      <c r="E3536" t="s">
        <v>600</v>
      </c>
      <c r="F3536" t="s">
        <v>656</v>
      </c>
      <c r="G3536" t="s">
        <v>9083</v>
      </c>
      <c r="H3536" s="123" t="str">
        <f t="shared" si="49"/>
        <v>South Western Overthrust , UT,Gas Wells - Fraction of 2-cycle Engines</v>
      </c>
      <c r="I3536">
        <v>0</v>
      </c>
    </row>
    <row r="3537" spans="1:9">
      <c r="A3537" t="s">
        <v>186</v>
      </c>
      <c r="B3537" t="s">
        <v>124</v>
      </c>
      <c r="C3537" t="s">
        <v>9084</v>
      </c>
      <c r="D3537">
        <v>1</v>
      </c>
      <c r="E3537" t="s">
        <v>600</v>
      </c>
      <c r="F3537" t="s">
        <v>656</v>
      </c>
      <c r="G3537" t="s">
        <v>9084</v>
      </c>
      <c r="H3537" s="123" t="str">
        <f t="shared" si="49"/>
        <v>South Western Overthrust , UT,Gas Wells - Fraction of 4-cycle Engines</v>
      </c>
      <c r="I3537">
        <v>1</v>
      </c>
    </row>
    <row r="3538" spans="1:9">
      <c r="A3538" t="s">
        <v>186</v>
      </c>
      <c r="B3538" t="s">
        <v>124</v>
      </c>
      <c r="C3538" t="s">
        <v>9085</v>
      </c>
      <c r="D3538">
        <v>0</v>
      </c>
      <c r="E3538" t="s">
        <v>600</v>
      </c>
      <c r="F3538" t="s">
        <v>656</v>
      </c>
      <c r="G3538" t="s">
        <v>9085</v>
      </c>
      <c r="H3538" s="123" t="str">
        <f t="shared" si="49"/>
        <v>South Western Overthrust , UT,Gas Wells - Fraction of Compressors Engines &lt;50 HP</v>
      </c>
      <c r="I3538">
        <v>0</v>
      </c>
    </row>
    <row r="3539" spans="1:9">
      <c r="A3539" t="s">
        <v>186</v>
      </c>
      <c r="B3539" t="s">
        <v>124</v>
      </c>
      <c r="C3539" t="s">
        <v>9086</v>
      </c>
      <c r="D3539">
        <v>0</v>
      </c>
      <c r="E3539" t="s">
        <v>600</v>
      </c>
      <c r="F3539" t="s">
        <v>656</v>
      </c>
      <c r="G3539" t="s">
        <v>9086</v>
      </c>
      <c r="H3539" s="123" t="str">
        <f t="shared" si="49"/>
        <v>South Western Overthrust , UT,Gas Wells - Fraction of Compressors Engines &gt;500 HP</v>
      </c>
      <c r="I3539">
        <v>0</v>
      </c>
    </row>
    <row r="3540" spans="1:9">
      <c r="A3540" t="s">
        <v>186</v>
      </c>
      <c r="B3540" t="s">
        <v>124</v>
      </c>
      <c r="C3540" t="s">
        <v>9087</v>
      </c>
      <c r="D3540">
        <v>1</v>
      </c>
      <c r="E3540" t="s">
        <v>600</v>
      </c>
      <c r="F3540" t="s">
        <v>656</v>
      </c>
      <c r="G3540" t="s">
        <v>9087</v>
      </c>
      <c r="H3540" s="123" t="str">
        <f t="shared" si="49"/>
        <v>South Western Overthrust , UT,Gas Wells - Fraction of Compressors Engines between 50-499 HP</v>
      </c>
      <c r="I3540">
        <v>1</v>
      </c>
    </row>
    <row r="3541" spans="1:9">
      <c r="A3541" t="s">
        <v>186</v>
      </c>
      <c r="B3541" t="s">
        <v>124</v>
      </c>
      <c r="C3541" t="s">
        <v>9088</v>
      </c>
      <c r="D3541">
        <v>0.17999999999999997</v>
      </c>
      <c r="E3541" t="s">
        <v>600</v>
      </c>
      <c r="F3541" t="s">
        <v>1</v>
      </c>
      <c r="G3541" t="s">
        <v>8349</v>
      </c>
      <c r="H3541" s="123" t="str">
        <f t="shared" ref="H3541:H3604" si="50">E3541&amp;","&amp;G3541</f>
        <v>South Western Overthrust , UT,Lean Burn - Percent of Engines with Control</v>
      </c>
      <c r="I3541">
        <v>0.17999999999999997</v>
      </c>
    </row>
    <row r="3542" spans="1:9">
      <c r="A3542" t="s">
        <v>186</v>
      </c>
      <c r="B3542" t="s">
        <v>124</v>
      </c>
      <c r="C3542" t="s">
        <v>9089</v>
      </c>
      <c r="D3542">
        <v>0.31</v>
      </c>
      <c r="E3542" t="s">
        <v>600</v>
      </c>
      <c r="F3542" t="s">
        <v>0</v>
      </c>
      <c r="G3542" t="s">
        <v>8359</v>
      </c>
      <c r="H3542" s="123" t="str">
        <f t="shared" si="50"/>
        <v>South Western Overthrust , UT,Rich Burn - Percent of Engines with Control</v>
      </c>
      <c r="I3542">
        <v>0.31</v>
      </c>
    </row>
    <row r="3543" spans="1:9">
      <c r="A3543" t="s">
        <v>186</v>
      </c>
      <c r="B3543" t="s">
        <v>124</v>
      </c>
      <c r="C3543" t="s">
        <v>9090</v>
      </c>
      <c r="D3543">
        <v>0.3</v>
      </c>
      <c r="E3543" t="s">
        <v>600</v>
      </c>
      <c r="F3543" t="s">
        <v>1</v>
      </c>
      <c r="G3543" t="s">
        <v>1</v>
      </c>
      <c r="H3543" s="123" t="str">
        <f t="shared" si="50"/>
        <v>South Western Overthrust , UT,Lean Burn</v>
      </c>
      <c r="I3543">
        <v>0.3</v>
      </c>
    </row>
    <row r="3544" spans="1:9">
      <c r="A3544" t="s">
        <v>186</v>
      </c>
      <c r="B3544" t="s">
        <v>124</v>
      </c>
      <c r="C3544" t="s">
        <v>9091</v>
      </c>
      <c r="D3544">
        <v>0.70000000000000007</v>
      </c>
      <c r="E3544" t="s">
        <v>600</v>
      </c>
      <c r="F3544" t="s">
        <v>0</v>
      </c>
      <c r="G3544" t="s">
        <v>0</v>
      </c>
      <c r="H3544" s="123" t="str">
        <f t="shared" si="50"/>
        <v>South Western Overthrust , UT,Rich Burn</v>
      </c>
      <c r="I3544">
        <v>0.70000000000000007</v>
      </c>
    </row>
    <row r="3545" spans="1:9">
      <c r="A3545" t="s">
        <v>186</v>
      </c>
      <c r="B3545" t="s">
        <v>124</v>
      </c>
      <c r="C3545" t="s">
        <v>9092</v>
      </c>
      <c r="D3545">
        <v>8439</v>
      </c>
      <c r="E3545" t="s">
        <v>600</v>
      </c>
      <c r="F3545" t="s">
        <v>656</v>
      </c>
      <c r="G3545" t="s">
        <v>2498</v>
      </c>
      <c r="H3545" s="123" t="str">
        <f t="shared" si="50"/>
        <v>South Western Overthrust , UT,Hours of Operation (hours/engine)</v>
      </c>
      <c r="I3545">
        <v>8439</v>
      </c>
    </row>
    <row r="3546" spans="1:9">
      <c r="A3546" t="s">
        <v>186</v>
      </c>
      <c r="B3546" t="s">
        <v>124</v>
      </c>
      <c r="C3546" t="s">
        <v>9093</v>
      </c>
      <c r="D3546">
        <v>0.75</v>
      </c>
      <c r="E3546" t="s">
        <v>600</v>
      </c>
      <c r="F3546" t="s">
        <v>1</v>
      </c>
      <c r="G3546" t="s">
        <v>9093</v>
      </c>
      <c r="H3546" s="123" t="str">
        <f t="shared" si="50"/>
        <v>South Western Overthrust , UT,Gas Wells - Lean Burn Load Factor</v>
      </c>
      <c r="I3546">
        <v>0.75</v>
      </c>
    </row>
    <row r="3547" spans="1:9">
      <c r="A3547" t="s">
        <v>186</v>
      </c>
      <c r="B3547" t="s">
        <v>124</v>
      </c>
      <c r="C3547" t="s">
        <v>9094</v>
      </c>
      <c r="D3547">
        <v>138</v>
      </c>
      <c r="E3547" t="s">
        <v>600</v>
      </c>
      <c r="F3547" t="s">
        <v>1</v>
      </c>
      <c r="G3547" t="s">
        <v>8347</v>
      </c>
      <c r="H3547" s="123" t="str">
        <f t="shared" si="50"/>
        <v>South Western Overthrust , UT,Lean Burn - Rated Horsepower (hp/engine)</v>
      </c>
      <c r="I3547">
        <v>138</v>
      </c>
    </row>
    <row r="3548" spans="1:9">
      <c r="A3548" t="s">
        <v>186</v>
      </c>
      <c r="B3548" t="s">
        <v>124</v>
      </c>
      <c r="C3548" t="s">
        <v>9095</v>
      </c>
      <c r="D3548">
        <v>133.4</v>
      </c>
      <c r="E3548" t="s">
        <v>600</v>
      </c>
      <c r="F3548" t="s">
        <v>0</v>
      </c>
      <c r="G3548" t="s">
        <v>8357</v>
      </c>
      <c r="H3548" s="123" t="str">
        <f t="shared" si="50"/>
        <v>South Western Overthrust , UT,Rich Burn - Rated Horsepower (hp/engine)</v>
      </c>
      <c r="I3548">
        <v>133.4</v>
      </c>
    </row>
    <row r="3549" spans="1:9">
      <c r="A3549" t="s">
        <v>186</v>
      </c>
      <c r="B3549" t="s">
        <v>124</v>
      </c>
      <c r="C3549" t="s">
        <v>9096</v>
      </c>
      <c r="D3549">
        <v>0.7599999999999999</v>
      </c>
      <c r="E3549" t="s">
        <v>600</v>
      </c>
      <c r="F3549" t="s">
        <v>0</v>
      </c>
      <c r="G3549" t="s">
        <v>9096</v>
      </c>
      <c r="H3549" s="123" t="str">
        <f t="shared" si="50"/>
        <v>South Western Overthrust , UT,Gas Wells - Rich-burn Load Factor</v>
      </c>
      <c r="I3549">
        <v>0.7599999999999999</v>
      </c>
    </row>
    <row r="3550" spans="1:9">
      <c r="A3550" t="s">
        <v>135</v>
      </c>
      <c r="B3550" t="s">
        <v>114</v>
      </c>
      <c r="C3550" t="s">
        <v>9083</v>
      </c>
      <c r="D3550">
        <v>0</v>
      </c>
      <c r="E3550" t="s">
        <v>601</v>
      </c>
      <c r="F3550" t="s">
        <v>656</v>
      </c>
      <c r="G3550" t="s">
        <v>9083</v>
      </c>
      <c r="H3550" s="123" t="str">
        <f t="shared" si="50"/>
        <v>Southeastern Alaska Provinces , AK,Gas Wells - Fraction of 2-cycle Engines</v>
      </c>
      <c r="I3550">
        <v>0</v>
      </c>
    </row>
    <row r="3551" spans="1:9">
      <c r="A3551" t="s">
        <v>135</v>
      </c>
      <c r="B3551" t="s">
        <v>114</v>
      </c>
      <c r="C3551" t="s">
        <v>9084</v>
      </c>
      <c r="D3551">
        <v>1</v>
      </c>
      <c r="E3551" t="s">
        <v>601</v>
      </c>
      <c r="F3551" t="s">
        <v>656</v>
      </c>
      <c r="G3551" t="s">
        <v>9084</v>
      </c>
      <c r="H3551" s="123" t="str">
        <f t="shared" si="50"/>
        <v>Southeastern Alaska Provinces , AK,Gas Wells - Fraction of 4-cycle Engines</v>
      </c>
      <c r="I3551">
        <v>1</v>
      </c>
    </row>
    <row r="3552" spans="1:9">
      <c r="A3552" t="s">
        <v>135</v>
      </c>
      <c r="B3552" t="s">
        <v>114</v>
      </c>
      <c r="C3552" t="s">
        <v>9085</v>
      </c>
      <c r="D3552">
        <v>0</v>
      </c>
      <c r="E3552" t="s">
        <v>601</v>
      </c>
      <c r="F3552" t="s">
        <v>656</v>
      </c>
      <c r="G3552" t="s">
        <v>9085</v>
      </c>
      <c r="H3552" s="123" t="str">
        <f t="shared" si="50"/>
        <v>Southeastern Alaska Provinces , AK,Gas Wells - Fraction of Compressors Engines &lt;50 HP</v>
      </c>
      <c r="I3552">
        <v>0</v>
      </c>
    </row>
    <row r="3553" spans="1:9">
      <c r="A3553" t="s">
        <v>135</v>
      </c>
      <c r="B3553" t="s">
        <v>114</v>
      </c>
      <c r="C3553" t="s">
        <v>9086</v>
      </c>
      <c r="D3553">
        <v>0</v>
      </c>
      <c r="E3553" t="s">
        <v>601</v>
      </c>
      <c r="F3553" t="s">
        <v>656</v>
      </c>
      <c r="G3553" t="s">
        <v>9086</v>
      </c>
      <c r="H3553" s="123" t="str">
        <f t="shared" si="50"/>
        <v>Southeastern Alaska Provinces , AK,Gas Wells - Fraction of Compressors Engines &gt;500 HP</v>
      </c>
      <c r="I3553">
        <v>0</v>
      </c>
    </row>
    <row r="3554" spans="1:9">
      <c r="A3554" t="s">
        <v>135</v>
      </c>
      <c r="B3554" t="s">
        <v>114</v>
      </c>
      <c r="C3554" t="s">
        <v>9087</v>
      </c>
      <c r="D3554">
        <v>1</v>
      </c>
      <c r="E3554" t="s">
        <v>601</v>
      </c>
      <c r="F3554" t="s">
        <v>656</v>
      </c>
      <c r="G3554" t="s">
        <v>9087</v>
      </c>
      <c r="H3554" s="123" t="str">
        <f t="shared" si="50"/>
        <v>Southeastern Alaska Provinces , AK,Gas Wells - Fraction of Compressors Engines between 50-499 HP</v>
      </c>
      <c r="I3554">
        <v>1</v>
      </c>
    </row>
    <row r="3555" spans="1:9">
      <c r="A3555" t="s">
        <v>135</v>
      </c>
      <c r="B3555" t="s">
        <v>114</v>
      </c>
      <c r="C3555" t="s">
        <v>9088</v>
      </c>
      <c r="D3555">
        <v>0.18000000000000002</v>
      </c>
      <c r="E3555" t="s">
        <v>601</v>
      </c>
      <c r="F3555" t="s">
        <v>1</v>
      </c>
      <c r="G3555" t="s">
        <v>8349</v>
      </c>
      <c r="H3555" s="123" t="str">
        <f t="shared" si="50"/>
        <v>Southeastern Alaska Provinces , AK,Lean Burn - Percent of Engines with Control</v>
      </c>
      <c r="I3555">
        <v>0.18000000000000002</v>
      </c>
    </row>
    <row r="3556" spans="1:9">
      <c r="A3556" t="s">
        <v>135</v>
      </c>
      <c r="B3556" t="s">
        <v>114</v>
      </c>
      <c r="C3556" t="s">
        <v>9089</v>
      </c>
      <c r="D3556">
        <v>0.31</v>
      </c>
      <c r="E3556" t="s">
        <v>601</v>
      </c>
      <c r="F3556" t="s">
        <v>0</v>
      </c>
      <c r="G3556" t="s">
        <v>8359</v>
      </c>
      <c r="H3556" s="123" t="str">
        <f t="shared" si="50"/>
        <v>Southeastern Alaska Provinces , AK,Rich Burn - Percent of Engines with Control</v>
      </c>
      <c r="I3556">
        <v>0.31</v>
      </c>
    </row>
    <row r="3557" spans="1:9">
      <c r="A3557" t="s">
        <v>135</v>
      </c>
      <c r="B3557" t="s">
        <v>114</v>
      </c>
      <c r="C3557" t="s">
        <v>9090</v>
      </c>
      <c r="D3557">
        <v>0.3</v>
      </c>
      <c r="E3557" t="s">
        <v>601</v>
      </c>
      <c r="F3557" t="s">
        <v>1</v>
      </c>
      <c r="G3557" t="s">
        <v>1</v>
      </c>
      <c r="H3557" s="123" t="str">
        <f t="shared" si="50"/>
        <v>Southeastern Alaska Provinces , AK,Lean Burn</v>
      </c>
      <c r="I3557">
        <v>0.3</v>
      </c>
    </row>
    <row r="3558" spans="1:9">
      <c r="A3558" t="s">
        <v>135</v>
      </c>
      <c r="B3558" t="s">
        <v>114</v>
      </c>
      <c r="C3558" t="s">
        <v>9091</v>
      </c>
      <c r="D3558">
        <v>0.69999999999999984</v>
      </c>
      <c r="E3558" t="s">
        <v>601</v>
      </c>
      <c r="F3558" t="s">
        <v>0</v>
      </c>
      <c r="G3558" t="s">
        <v>0</v>
      </c>
      <c r="H3558" s="123" t="str">
        <f t="shared" si="50"/>
        <v>Southeastern Alaska Provinces , AK,Rich Burn</v>
      </c>
      <c r="I3558">
        <v>0.69999999999999984</v>
      </c>
    </row>
    <row r="3559" spans="1:9">
      <c r="A3559" t="s">
        <v>135</v>
      </c>
      <c r="B3559" t="s">
        <v>114</v>
      </c>
      <c r="C3559" t="s">
        <v>9092</v>
      </c>
      <c r="D3559">
        <v>8439</v>
      </c>
      <c r="E3559" t="s">
        <v>601</v>
      </c>
      <c r="F3559" t="s">
        <v>656</v>
      </c>
      <c r="G3559" t="s">
        <v>2498</v>
      </c>
      <c r="H3559" s="123" t="str">
        <f t="shared" si="50"/>
        <v>Southeastern Alaska Provinces , AK,Hours of Operation (hours/engine)</v>
      </c>
      <c r="I3559">
        <v>8439</v>
      </c>
    </row>
    <row r="3560" spans="1:9">
      <c r="A3560" t="s">
        <v>135</v>
      </c>
      <c r="B3560" t="s">
        <v>114</v>
      </c>
      <c r="C3560" t="s">
        <v>9093</v>
      </c>
      <c r="D3560">
        <v>0.75</v>
      </c>
      <c r="E3560" t="s">
        <v>601</v>
      </c>
      <c r="F3560" t="s">
        <v>1</v>
      </c>
      <c r="G3560" t="s">
        <v>9093</v>
      </c>
      <c r="H3560" s="123" t="str">
        <f t="shared" si="50"/>
        <v>Southeastern Alaska Provinces , AK,Gas Wells - Lean Burn Load Factor</v>
      </c>
      <c r="I3560">
        <v>0.75</v>
      </c>
    </row>
    <row r="3561" spans="1:9">
      <c r="A3561" t="s">
        <v>135</v>
      </c>
      <c r="B3561" t="s">
        <v>114</v>
      </c>
      <c r="C3561" t="s">
        <v>9094</v>
      </c>
      <c r="D3561">
        <v>138</v>
      </c>
      <c r="E3561" t="s">
        <v>601</v>
      </c>
      <c r="F3561" t="s">
        <v>1</v>
      </c>
      <c r="G3561" t="s">
        <v>8347</v>
      </c>
      <c r="H3561" s="123" t="str">
        <f t="shared" si="50"/>
        <v>Southeastern Alaska Provinces , AK,Lean Burn - Rated Horsepower (hp/engine)</v>
      </c>
      <c r="I3561">
        <v>138</v>
      </c>
    </row>
    <row r="3562" spans="1:9">
      <c r="A3562" t="s">
        <v>135</v>
      </c>
      <c r="B3562" t="s">
        <v>114</v>
      </c>
      <c r="C3562" t="s">
        <v>9095</v>
      </c>
      <c r="D3562">
        <v>133.4</v>
      </c>
      <c r="E3562" t="s">
        <v>601</v>
      </c>
      <c r="F3562" t="s">
        <v>0</v>
      </c>
      <c r="G3562" t="s">
        <v>8357</v>
      </c>
      <c r="H3562" s="123" t="str">
        <f t="shared" si="50"/>
        <v>Southeastern Alaska Provinces , AK,Rich Burn - Rated Horsepower (hp/engine)</v>
      </c>
      <c r="I3562">
        <v>133.4</v>
      </c>
    </row>
    <row r="3563" spans="1:9">
      <c r="A3563" t="s">
        <v>135</v>
      </c>
      <c r="B3563" t="s">
        <v>114</v>
      </c>
      <c r="C3563" t="s">
        <v>9096</v>
      </c>
      <c r="D3563">
        <v>0.76000000000000012</v>
      </c>
      <c r="E3563" t="s">
        <v>601</v>
      </c>
      <c r="F3563" t="s">
        <v>0</v>
      </c>
      <c r="G3563" t="s">
        <v>9096</v>
      </c>
      <c r="H3563" s="123" t="str">
        <f t="shared" si="50"/>
        <v>Southeastern Alaska Provinces , AK,Gas Wells - Rich-burn Load Factor</v>
      </c>
      <c r="I3563">
        <v>0.76000000000000012</v>
      </c>
    </row>
    <row r="3564" spans="1:9">
      <c r="A3564" t="s">
        <v>155</v>
      </c>
      <c r="B3564" t="s">
        <v>116</v>
      </c>
      <c r="C3564" t="s">
        <v>9083</v>
      </c>
      <c r="D3564">
        <v>0</v>
      </c>
      <c r="E3564" t="s">
        <v>602</v>
      </c>
      <c r="F3564" t="s">
        <v>656</v>
      </c>
      <c r="G3564" t="s">
        <v>9083</v>
      </c>
      <c r="H3564" s="123" t="str">
        <f t="shared" si="50"/>
        <v>Southern Oregon Basin , CA,Gas Wells - Fraction of 2-cycle Engines</v>
      </c>
      <c r="I3564">
        <v>0</v>
      </c>
    </row>
    <row r="3565" spans="1:9">
      <c r="A3565" t="s">
        <v>155</v>
      </c>
      <c r="B3565" t="s">
        <v>116</v>
      </c>
      <c r="C3565" t="s">
        <v>9084</v>
      </c>
      <c r="D3565">
        <v>1</v>
      </c>
      <c r="E3565" t="s">
        <v>602</v>
      </c>
      <c r="F3565" t="s">
        <v>656</v>
      </c>
      <c r="G3565" t="s">
        <v>9084</v>
      </c>
      <c r="H3565" s="123" t="str">
        <f t="shared" si="50"/>
        <v>Southern Oregon Basin , CA,Gas Wells - Fraction of 4-cycle Engines</v>
      </c>
      <c r="I3565">
        <v>1</v>
      </c>
    </row>
    <row r="3566" spans="1:9">
      <c r="A3566" t="s">
        <v>155</v>
      </c>
      <c r="B3566" t="s">
        <v>116</v>
      </c>
      <c r="C3566" t="s">
        <v>9085</v>
      </c>
      <c r="D3566">
        <v>0</v>
      </c>
      <c r="E3566" t="s">
        <v>602</v>
      </c>
      <c r="F3566" t="s">
        <v>656</v>
      </c>
      <c r="G3566" t="s">
        <v>9085</v>
      </c>
      <c r="H3566" s="123" t="str">
        <f t="shared" si="50"/>
        <v>Southern Oregon Basin , CA,Gas Wells - Fraction of Compressors Engines &lt;50 HP</v>
      </c>
      <c r="I3566">
        <v>0</v>
      </c>
    </row>
    <row r="3567" spans="1:9">
      <c r="A3567" t="s">
        <v>155</v>
      </c>
      <c r="B3567" t="s">
        <v>116</v>
      </c>
      <c r="C3567" t="s">
        <v>9086</v>
      </c>
      <c r="D3567">
        <v>0</v>
      </c>
      <c r="E3567" t="s">
        <v>602</v>
      </c>
      <c r="F3567" t="s">
        <v>656</v>
      </c>
      <c r="G3567" t="s">
        <v>9086</v>
      </c>
      <c r="H3567" s="123" t="str">
        <f t="shared" si="50"/>
        <v>Southern Oregon Basin , CA,Gas Wells - Fraction of Compressors Engines &gt;500 HP</v>
      </c>
      <c r="I3567">
        <v>0</v>
      </c>
    </row>
    <row r="3568" spans="1:9">
      <c r="A3568" t="s">
        <v>155</v>
      </c>
      <c r="B3568" t="s">
        <v>116</v>
      </c>
      <c r="C3568" t="s">
        <v>9087</v>
      </c>
      <c r="D3568">
        <v>1</v>
      </c>
      <c r="E3568" t="s">
        <v>602</v>
      </c>
      <c r="F3568" t="s">
        <v>656</v>
      </c>
      <c r="G3568" t="s">
        <v>9087</v>
      </c>
      <c r="H3568" s="123" t="str">
        <f t="shared" si="50"/>
        <v>Southern Oregon Basin , CA,Gas Wells - Fraction of Compressors Engines between 50-499 HP</v>
      </c>
      <c r="I3568">
        <v>1</v>
      </c>
    </row>
    <row r="3569" spans="1:9">
      <c r="A3569" t="s">
        <v>155</v>
      </c>
      <c r="B3569" t="s">
        <v>116</v>
      </c>
      <c r="C3569" t="s">
        <v>9088</v>
      </c>
      <c r="D3569">
        <v>0.18</v>
      </c>
      <c r="E3569" t="s">
        <v>602</v>
      </c>
      <c r="F3569" t="s">
        <v>1</v>
      </c>
      <c r="G3569" t="s">
        <v>8349</v>
      </c>
      <c r="H3569" s="123" t="str">
        <f t="shared" si="50"/>
        <v>Southern Oregon Basin , CA,Lean Burn - Percent of Engines with Control</v>
      </c>
      <c r="I3569">
        <v>0.18</v>
      </c>
    </row>
    <row r="3570" spans="1:9">
      <c r="A3570" t="s">
        <v>155</v>
      </c>
      <c r="B3570" t="s">
        <v>116</v>
      </c>
      <c r="C3570" t="s">
        <v>9089</v>
      </c>
      <c r="D3570">
        <v>0.31</v>
      </c>
      <c r="E3570" t="s">
        <v>602</v>
      </c>
      <c r="F3570" t="s">
        <v>0</v>
      </c>
      <c r="G3570" t="s">
        <v>8359</v>
      </c>
      <c r="H3570" s="123" t="str">
        <f t="shared" si="50"/>
        <v>Southern Oregon Basin , CA,Rich Burn - Percent of Engines with Control</v>
      </c>
      <c r="I3570">
        <v>0.31</v>
      </c>
    </row>
    <row r="3571" spans="1:9">
      <c r="A3571" t="s">
        <v>155</v>
      </c>
      <c r="B3571" t="s">
        <v>116</v>
      </c>
      <c r="C3571" t="s">
        <v>9090</v>
      </c>
      <c r="D3571">
        <v>0.3</v>
      </c>
      <c r="E3571" t="s">
        <v>602</v>
      </c>
      <c r="F3571" t="s">
        <v>1</v>
      </c>
      <c r="G3571" t="s">
        <v>1</v>
      </c>
      <c r="H3571" s="123" t="str">
        <f t="shared" si="50"/>
        <v>Southern Oregon Basin , CA,Lean Burn</v>
      </c>
      <c r="I3571">
        <v>0.3</v>
      </c>
    </row>
    <row r="3572" spans="1:9">
      <c r="A3572" t="s">
        <v>155</v>
      </c>
      <c r="B3572" t="s">
        <v>116</v>
      </c>
      <c r="C3572" t="s">
        <v>9091</v>
      </c>
      <c r="D3572">
        <v>0.7</v>
      </c>
      <c r="E3572" t="s">
        <v>602</v>
      </c>
      <c r="F3572" t="s">
        <v>0</v>
      </c>
      <c r="G3572" t="s">
        <v>0</v>
      </c>
      <c r="H3572" s="123" t="str">
        <f t="shared" si="50"/>
        <v>Southern Oregon Basin , CA,Rich Burn</v>
      </c>
      <c r="I3572">
        <v>0.7</v>
      </c>
    </row>
    <row r="3573" spans="1:9">
      <c r="A3573" t="s">
        <v>155</v>
      </c>
      <c r="B3573" t="s">
        <v>116</v>
      </c>
      <c r="C3573" t="s">
        <v>9092</v>
      </c>
      <c r="D3573">
        <v>8439</v>
      </c>
      <c r="E3573" t="s">
        <v>602</v>
      </c>
      <c r="F3573" t="s">
        <v>656</v>
      </c>
      <c r="G3573" t="s">
        <v>2498</v>
      </c>
      <c r="H3573" s="123" t="str">
        <f t="shared" si="50"/>
        <v>Southern Oregon Basin , CA,Hours of Operation (hours/engine)</v>
      </c>
      <c r="I3573">
        <v>8439</v>
      </c>
    </row>
    <row r="3574" spans="1:9">
      <c r="A3574" t="s">
        <v>155</v>
      </c>
      <c r="B3574" t="s">
        <v>116</v>
      </c>
      <c r="C3574" t="s">
        <v>9093</v>
      </c>
      <c r="D3574">
        <v>0.75</v>
      </c>
      <c r="E3574" t="s">
        <v>602</v>
      </c>
      <c r="F3574" t="s">
        <v>1</v>
      </c>
      <c r="G3574" t="s">
        <v>9093</v>
      </c>
      <c r="H3574" s="123" t="str">
        <f t="shared" si="50"/>
        <v>Southern Oregon Basin , CA,Gas Wells - Lean Burn Load Factor</v>
      </c>
      <c r="I3574">
        <v>0.75</v>
      </c>
    </row>
    <row r="3575" spans="1:9">
      <c r="A3575" t="s">
        <v>155</v>
      </c>
      <c r="B3575" t="s">
        <v>116</v>
      </c>
      <c r="C3575" t="s">
        <v>9094</v>
      </c>
      <c r="D3575">
        <v>138</v>
      </c>
      <c r="E3575" t="s">
        <v>602</v>
      </c>
      <c r="F3575" t="s">
        <v>1</v>
      </c>
      <c r="G3575" t="s">
        <v>8347</v>
      </c>
      <c r="H3575" s="123" t="str">
        <f t="shared" si="50"/>
        <v>Southern Oregon Basin , CA,Lean Burn - Rated Horsepower (hp/engine)</v>
      </c>
      <c r="I3575">
        <v>138</v>
      </c>
    </row>
    <row r="3576" spans="1:9">
      <c r="A3576" t="s">
        <v>155</v>
      </c>
      <c r="B3576" t="s">
        <v>116</v>
      </c>
      <c r="C3576" t="s">
        <v>9095</v>
      </c>
      <c r="D3576">
        <v>133.4</v>
      </c>
      <c r="E3576" t="s">
        <v>602</v>
      </c>
      <c r="F3576" t="s">
        <v>0</v>
      </c>
      <c r="G3576" t="s">
        <v>8357</v>
      </c>
      <c r="H3576" s="123" t="str">
        <f t="shared" si="50"/>
        <v>Southern Oregon Basin , CA,Rich Burn - Rated Horsepower (hp/engine)</v>
      </c>
      <c r="I3576">
        <v>133.4</v>
      </c>
    </row>
    <row r="3577" spans="1:9">
      <c r="A3577" t="s">
        <v>155</v>
      </c>
      <c r="B3577" t="s">
        <v>116</v>
      </c>
      <c r="C3577" t="s">
        <v>9096</v>
      </c>
      <c r="D3577">
        <v>0.76</v>
      </c>
      <c r="E3577" t="s">
        <v>602</v>
      </c>
      <c r="F3577" t="s">
        <v>0</v>
      </c>
      <c r="G3577" t="s">
        <v>9096</v>
      </c>
      <c r="H3577" s="123" t="str">
        <f t="shared" si="50"/>
        <v>Southern Oregon Basin , CA,Gas Wells - Rich-burn Load Factor</v>
      </c>
      <c r="I3577">
        <v>0.76</v>
      </c>
    </row>
    <row r="3578" spans="1:9">
      <c r="A3578" t="s">
        <v>155</v>
      </c>
      <c r="B3578" t="s">
        <v>121</v>
      </c>
      <c r="C3578" t="s">
        <v>9083</v>
      </c>
      <c r="D3578">
        <v>0</v>
      </c>
      <c r="E3578" t="s">
        <v>603</v>
      </c>
      <c r="F3578" t="s">
        <v>656</v>
      </c>
      <c r="G3578" t="s">
        <v>9083</v>
      </c>
      <c r="H3578" s="123" t="str">
        <f t="shared" si="50"/>
        <v>Southern Oregon Basin , NV,Gas Wells - Fraction of 2-cycle Engines</v>
      </c>
      <c r="I3578">
        <v>0</v>
      </c>
    </row>
    <row r="3579" spans="1:9">
      <c r="A3579" t="s">
        <v>155</v>
      </c>
      <c r="B3579" t="s">
        <v>121</v>
      </c>
      <c r="C3579" t="s">
        <v>9084</v>
      </c>
      <c r="D3579">
        <v>1</v>
      </c>
      <c r="E3579" t="s">
        <v>603</v>
      </c>
      <c r="F3579" t="s">
        <v>656</v>
      </c>
      <c r="G3579" t="s">
        <v>9084</v>
      </c>
      <c r="H3579" s="123" t="str">
        <f t="shared" si="50"/>
        <v>Southern Oregon Basin , NV,Gas Wells - Fraction of 4-cycle Engines</v>
      </c>
      <c r="I3579">
        <v>1</v>
      </c>
    </row>
    <row r="3580" spans="1:9">
      <c r="A3580" t="s">
        <v>155</v>
      </c>
      <c r="B3580" t="s">
        <v>121</v>
      </c>
      <c r="C3580" t="s">
        <v>9085</v>
      </c>
      <c r="D3580">
        <v>0</v>
      </c>
      <c r="E3580" t="s">
        <v>603</v>
      </c>
      <c r="F3580" t="s">
        <v>656</v>
      </c>
      <c r="G3580" t="s">
        <v>9085</v>
      </c>
      <c r="H3580" s="123" t="str">
        <f t="shared" si="50"/>
        <v>Southern Oregon Basin , NV,Gas Wells - Fraction of Compressors Engines &lt;50 HP</v>
      </c>
      <c r="I3580">
        <v>0</v>
      </c>
    </row>
    <row r="3581" spans="1:9">
      <c r="A3581" t="s">
        <v>155</v>
      </c>
      <c r="B3581" t="s">
        <v>121</v>
      </c>
      <c r="C3581" t="s">
        <v>9086</v>
      </c>
      <c r="D3581">
        <v>0</v>
      </c>
      <c r="E3581" t="s">
        <v>603</v>
      </c>
      <c r="F3581" t="s">
        <v>656</v>
      </c>
      <c r="G3581" t="s">
        <v>9086</v>
      </c>
      <c r="H3581" s="123" t="str">
        <f t="shared" si="50"/>
        <v>Southern Oregon Basin , NV,Gas Wells - Fraction of Compressors Engines &gt;500 HP</v>
      </c>
      <c r="I3581">
        <v>0</v>
      </c>
    </row>
    <row r="3582" spans="1:9">
      <c r="A3582" t="s">
        <v>155</v>
      </c>
      <c r="B3582" t="s">
        <v>121</v>
      </c>
      <c r="C3582" t="s">
        <v>9087</v>
      </c>
      <c r="D3582">
        <v>1</v>
      </c>
      <c r="E3582" t="s">
        <v>603</v>
      </c>
      <c r="F3582" t="s">
        <v>656</v>
      </c>
      <c r="G3582" t="s">
        <v>9087</v>
      </c>
      <c r="H3582" s="123" t="str">
        <f t="shared" si="50"/>
        <v>Southern Oregon Basin , NV,Gas Wells - Fraction of Compressors Engines between 50-499 HP</v>
      </c>
      <c r="I3582">
        <v>1</v>
      </c>
    </row>
    <row r="3583" spans="1:9">
      <c r="A3583" t="s">
        <v>155</v>
      </c>
      <c r="B3583" t="s">
        <v>121</v>
      </c>
      <c r="C3583" t="s">
        <v>9088</v>
      </c>
      <c r="D3583">
        <v>0.18</v>
      </c>
      <c r="E3583" t="s">
        <v>603</v>
      </c>
      <c r="F3583" t="s">
        <v>1</v>
      </c>
      <c r="G3583" t="s">
        <v>8349</v>
      </c>
      <c r="H3583" s="123" t="str">
        <f t="shared" si="50"/>
        <v>Southern Oregon Basin , NV,Lean Burn - Percent of Engines with Control</v>
      </c>
      <c r="I3583">
        <v>0.18</v>
      </c>
    </row>
    <row r="3584" spans="1:9">
      <c r="A3584" t="s">
        <v>155</v>
      </c>
      <c r="B3584" t="s">
        <v>121</v>
      </c>
      <c r="C3584" t="s">
        <v>9089</v>
      </c>
      <c r="D3584">
        <v>0.31</v>
      </c>
      <c r="E3584" t="s">
        <v>603</v>
      </c>
      <c r="F3584" t="s">
        <v>0</v>
      </c>
      <c r="G3584" t="s">
        <v>8359</v>
      </c>
      <c r="H3584" s="123" t="str">
        <f t="shared" si="50"/>
        <v>Southern Oregon Basin , NV,Rich Burn - Percent of Engines with Control</v>
      </c>
      <c r="I3584">
        <v>0.31</v>
      </c>
    </row>
    <row r="3585" spans="1:9">
      <c r="A3585" t="s">
        <v>155</v>
      </c>
      <c r="B3585" t="s">
        <v>121</v>
      </c>
      <c r="C3585" t="s">
        <v>9090</v>
      </c>
      <c r="D3585">
        <v>0.3</v>
      </c>
      <c r="E3585" t="s">
        <v>603</v>
      </c>
      <c r="F3585" t="s">
        <v>1</v>
      </c>
      <c r="G3585" t="s">
        <v>1</v>
      </c>
      <c r="H3585" s="123" t="str">
        <f t="shared" si="50"/>
        <v>Southern Oregon Basin , NV,Lean Burn</v>
      </c>
      <c r="I3585">
        <v>0.3</v>
      </c>
    </row>
    <row r="3586" spans="1:9">
      <c r="A3586" t="s">
        <v>155</v>
      </c>
      <c r="B3586" t="s">
        <v>121</v>
      </c>
      <c r="C3586" t="s">
        <v>9091</v>
      </c>
      <c r="D3586">
        <v>0.7</v>
      </c>
      <c r="E3586" t="s">
        <v>603</v>
      </c>
      <c r="F3586" t="s">
        <v>0</v>
      </c>
      <c r="G3586" t="s">
        <v>0</v>
      </c>
      <c r="H3586" s="123" t="str">
        <f t="shared" si="50"/>
        <v>Southern Oregon Basin , NV,Rich Burn</v>
      </c>
      <c r="I3586">
        <v>0.7</v>
      </c>
    </row>
    <row r="3587" spans="1:9">
      <c r="A3587" t="s">
        <v>155</v>
      </c>
      <c r="B3587" t="s">
        <v>121</v>
      </c>
      <c r="C3587" t="s">
        <v>9092</v>
      </c>
      <c r="D3587">
        <v>7248</v>
      </c>
      <c r="E3587" t="s">
        <v>603</v>
      </c>
      <c r="F3587" t="s">
        <v>656</v>
      </c>
      <c r="G3587" t="s">
        <v>2498</v>
      </c>
      <c r="H3587" s="123" t="str">
        <f t="shared" si="50"/>
        <v>Southern Oregon Basin , NV,Hours of Operation (hours/engine)</v>
      </c>
      <c r="I3587">
        <v>7248</v>
      </c>
    </row>
    <row r="3588" spans="1:9">
      <c r="A3588" t="s">
        <v>155</v>
      </c>
      <c r="B3588" t="s">
        <v>121</v>
      </c>
      <c r="C3588" t="s">
        <v>9093</v>
      </c>
      <c r="D3588">
        <v>0.75</v>
      </c>
      <c r="E3588" t="s">
        <v>603</v>
      </c>
      <c r="F3588" t="s">
        <v>1</v>
      </c>
      <c r="G3588" t="s">
        <v>9093</v>
      </c>
      <c r="H3588" s="123" t="str">
        <f t="shared" si="50"/>
        <v>Southern Oregon Basin , NV,Gas Wells - Lean Burn Load Factor</v>
      </c>
      <c r="I3588">
        <v>0.75</v>
      </c>
    </row>
    <row r="3589" spans="1:9">
      <c r="A3589" t="s">
        <v>155</v>
      </c>
      <c r="B3589" t="s">
        <v>121</v>
      </c>
      <c r="C3589" t="s">
        <v>9094</v>
      </c>
      <c r="D3589">
        <v>138</v>
      </c>
      <c r="E3589" t="s">
        <v>603</v>
      </c>
      <c r="F3589" t="s">
        <v>1</v>
      </c>
      <c r="G3589" t="s">
        <v>8347</v>
      </c>
      <c r="H3589" s="123" t="str">
        <f t="shared" si="50"/>
        <v>Southern Oregon Basin , NV,Lean Burn - Rated Horsepower (hp/engine)</v>
      </c>
      <c r="I3589">
        <v>138</v>
      </c>
    </row>
    <row r="3590" spans="1:9">
      <c r="A3590" t="s">
        <v>155</v>
      </c>
      <c r="B3590" t="s">
        <v>121</v>
      </c>
      <c r="C3590" t="s">
        <v>9095</v>
      </c>
      <c r="D3590">
        <v>133.4</v>
      </c>
      <c r="E3590" t="s">
        <v>603</v>
      </c>
      <c r="F3590" t="s">
        <v>0</v>
      </c>
      <c r="G3590" t="s">
        <v>8357</v>
      </c>
      <c r="H3590" s="123" t="str">
        <f t="shared" si="50"/>
        <v>Southern Oregon Basin , NV,Rich Burn - Rated Horsepower (hp/engine)</v>
      </c>
      <c r="I3590">
        <v>133.4</v>
      </c>
    </row>
    <row r="3591" spans="1:9">
      <c r="A3591" t="s">
        <v>155</v>
      </c>
      <c r="B3591" t="s">
        <v>121</v>
      </c>
      <c r="C3591" t="s">
        <v>9096</v>
      </c>
      <c r="D3591">
        <v>0.76</v>
      </c>
      <c r="E3591" t="s">
        <v>603</v>
      </c>
      <c r="F3591" t="s">
        <v>0</v>
      </c>
      <c r="G3591" t="s">
        <v>9096</v>
      </c>
      <c r="H3591" s="123" t="str">
        <f t="shared" si="50"/>
        <v>Southern Oregon Basin , NV,Gas Wells - Rich-burn Load Factor</v>
      </c>
      <c r="I3591">
        <v>0.76</v>
      </c>
    </row>
    <row r="3592" spans="1:9">
      <c r="A3592" t="s">
        <v>155</v>
      </c>
      <c r="B3592" t="s">
        <v>122</v>
      </c>
      <c r="C3592" t="s">
        <v>9083</v>
      </c>
      <c r="D3592">
        <v>0</v>
      </c>
      <c r="E3592" t="s">
        <v>604</v>
      </c>
      <c r="F3592" t="s">
        <v>656</v>
      </c>
      <c r="G3592" t="s">
        <v>9083</v>
      </c>
      <c r="H3592" s="123" t="str">
        <f t="shared" si="50"/>
        <v>Southern Oregon Basin , OR,Gas Wells - Fraction of 2-cycle Engines</v>
      </c>
      <c r="I3592">
        <v>0</v>
      </c>
    </row>
    <row r="3593" spans="1:9">
      <c r="A3593" t="s">
        <v>155</v>
      </c>
      <c r="B3593" t="s">
        <v>122</v>
      </c>
      <c r="C3593" t="s">
        <v>9084</v>
      </c>
      <c r="D3593">
        <v>1</v>
      </c>
      <c r="E3593" t="s">
        <v>604</v>
      </c>
      <c r="F3593" t="s">
        <v>656</v>
      </c>
      <c r="G3593" t="s">
        <v>9084</v>
      </c>
      <c r="H3593" s="123" t="str">
        <f t="shared" si="50"/>
        <v>Southern Oregon Basin , OR,Gas Wells - Fraction of 4-cycle Engines</v>
      </c>
      <c r="I3593">
        <v>1</v>
      </c>
    </row>
    <row r="3594" spans="1:9">
      <c r="A3594" t="s">
        <v>155</v>
      </c>
      <c r="B3594" t="s">
        <v>122</v>
      </c>
      <c r="C3594" t="s">
        <v>9085</v>
      </c>
      <c r="D3594">
        <v>0</v>
      </c>
      <c r="E3594" t="s">
        <v>604</v>
      </c>
      <c r="F3594" t="s">
        <v>656</v>
      </c>
      <c r="G3594" t="s">
        <v>9085</v>
      </c>
      <c r="H3594" s="123" t="str">
        <f t="shared" si="50"/>
        <v>Southern Oregon Basin , OR,Gas Wells - Fraction of Compressors Engines &lt;50 HP</v>
      </c>
      <c r="I3594">
        <v>0</v>
      </c>
    </row>
    <row r="3595" spans="1:9">
      <c r="A3595" t="s">
        <v>155</v>
      </c>
      <c r="B3595" t="s">
        <v>122</v>
      </c>
      <c r="C3595" t="s">
        <v>9086</v>
      </c>
      <c r="D3595">
        <v>0</v>
      </c>
      <c r="E3595" t="s">
        <v>604</v>
      </c>
      <c r="F3595" t="s">
        <v>656</v>
      </c>
      <c r="G3595" t="s">
        <v>9086</v>
      </c>
      <c r="H3595" s="123" t="str">
        <f t="shared" si="50"/>
        <v>Southern Oregon Basin , OR,Gas Wells - Fraction of Compressors Engines &gt;500 HP</v>
      </c>
      <c r="I3595">
        <v>0</v>
      </c>
    </row>
    <row r="3596" spans="1:9">
      <c r="A3596" t="s">
        <v>155</v>
      </c>
      <c r="B3596" t="s">
        <v>122</v>
      </c>
      <c r="C3596" t="s">
        <v>9087</v>
      </c>
      <c r="D3596">
        <v>1</v>
      </c>
      <c r="E3596" t="s">
        <v>604</v>
      </c>
      <c r="F3596" t="s">
        <v>656</v>
      </c>
      <c r="G3596" t="s">
        <v>9087</v>
      </c>
      <c r="H3596" s="123" t="str">
        <f t="shared" si="50"/>
        <v>Southern Oregon Basin , OR,Gas Wells - Fraction of Compressors Engines between 50-499 HP</v>
      </c>
      <c r="I3596">
        <v>1</v>
      </c>
    </row>
    <row r="3597" spans="1:9">
      <c r="A3597" t="s">
        <v>155</v>
      </c>
      <c r="B3597" t="s">
        <v>122</v>
      </c>
      <c r="C3597" t="s">
        <v>9088</v>
      </c>
      <c r="D3597">
        <v>0.18</v>
      </c>
      <c r="E3597" t="s">
        <v>604</v>
      </c>
      <c r="F3597" t="s">
        <v>1</v>
      </c>
      <c r="G3597" t="s">
        <v>8349</v>
      </c>
      <c r="H3597" s="123" t="str">
        <f t="shared" si="50"/>
        <v>Southern Oregon Basin , OR,Lean Burn - Percent of Engines with Control</v>
      </c>
      <c r="I3597">
        <v>0.18</v>
      </c>
    </row>
    <row r="3598" spans="1:9">
      <c r="A3598" t="s">
        <v>155</v>
      </c>
      <c r="B3598" t="s">
        <v>122</v>
      </c>
      <c r="C3598" t="s">
        <v>9089</v>
      </c>
      <c r="D3598">
        <v>0.31</v>
      </c>
      <c r="E3598" t="s">
        <v>604</v>
      </c>
      <c r="F3598" t="s">
        <v>0</v>
      </c>
      <c r="G3598" t="s">
        <v>8359</v>
      </c>
      <c r="H3598" s="123" t="str">
        <f t="shared" si="50"/>
        <v>Southern Oregon Basin , OR,Rich Burn - Percent of Engines with Control</v>
      </c>
      <c r="I3598">
        <v>0.31</v>
      </c>
    </row>
    <row r="3599" spans="1:9">
      <c r="A3599" t="s">
        <v>155</v>
      </c>
      <c r="B3599" t="s">
        <v>122</v>
      </c>
      <c r="C3599" t="s">
        <v>9090</v>
      </c>
      <c r="D3599">
        <v>0.3</v>
      </c>
      <c r="E3599" t="s">
        <v>604</v>
      </c>
      <c r="F3599" t="s">
        <v>1</v>
      </c>
      <c r="G3599" t="s">
        <v>1</v>
      </c>
      <c r="H3599" s="123" t="str">
        <f t="shared" si="50"/>
        <v>Southern Oregon Basin , OR,Lean Burn</v>
      </c>
      <c r="I3599">
        <v>0.3</v>
      </c>
    </row>
    <row r="3600" spans="1:9">
      <c r="A3600" t="s">
        <v>155</v>
      </c>
      <c r="B3600" t="s">
        <v>122</v>
      </c>
      <c r="C3600" t="s">
        <v>9091</v>
      </c>
      <c r="D3600">
        <v>0.7</v>
      </c>
      <c r="E3600" t="s">
        <v>604</v>
      </c>
      <c r="F3600" t="s">
        <v>0</v>
      </c>
      <c r="G3600" t="s">
        <v>0</v>
      </c>
      <c r="H3600" s="123" t="str">
        <f t="shared" si="50"/>
        <v>Southern Oregon Basin , OR,Rich Burn</v>
      </c>
      <c r="I3600">
        <v>0.7</v>
      </c>
    </row>
    <row r="3601" spans="1:9">
      <c r="A3601" t="s">
        <v>155</v>
      </c>
      <c r="B3601" t="s">
        <v>122</v>
      </c>
      <c r="C3601" t="s">
        <v>9092</v>
      </c>
      <c r="D3601">
        <v>8439</v>
      </c>
      <c r="E3601" t="s">
        <v>604</v>
      </c>
      <c r="F3601" t="s">
        <v>656</v>
      </c>
      <c r="G3601" t="s">
        <v>2498</v>
      </c>
      <c r="H3601" s="123" t="str">
        <f t="shared" si="50"/>
        <v>Southern Oregon Basin , OR,Hours of Operation (hours/engine)</v>
      </c>
      <c r="I3601">
        <v>8439</v>
      </c>
    </row>
    <row r="3602" spans="1:9">
      <c r="A3602" t="s">
        <v>155</v>
      </c>
      <c r="B3602" t="s">
        <v>122</v>
      </c>
      <c r="C3602" t="s">
        <v>9093</v>
      </c>
      <c r="D3602">
        <v>0.75</v>
      </c>
      <c r="E3602" t="s">
        <v>604</v>
      </c>
      <c r="F3602" t="s">
        <v>1</v>
      </c>
      <c r="G3602" t="s">
        <v>9093</v>
      </c>
      <c r="H3602" s="123" t="str">
        <f t="shared" si="50"/>
        <v>Southern Oregon Basin , OR,Gas Wells - Lean Burn Load Factor</v>
      </c>
      <c r="I3602">
        <v>0.75</v>
      </c>
    </row>
    <row r="3603" spans="1:9">
      <c r="A3603" t="s">
        <v>155</v>
      </c>
      <c r="B3603" t="s">
        <v>122</v>
      </c>
      <c r="C3603" t="s">
        <v>9094</v>
      </c>
      <c r="D3603">
        <v>138</v>
      </c>
      <c r="E3603" t="s">
        <v>604</v>
      </c>
      <c r="F3603" t="s">
        <v>1</v>
      </c>
      <c r="G3603" t="s">
        <v>8347</v>
      </c>
      <c r="H3603" s="123" t="str">
        <f t="shared" si="50"/>
        <v>Southern Oregon Basin , OR,Lean Burn - Rated Horsepower (hp/engine)</v>
      </c>
      <c r="I3603">
        <v>138</v>
      </c>
    </row>
    <row r="3604" spans="1:9">
      <c r="A3604" t="s">
        <v>155</v>
      </c>
      <c r="B3604" t="s">
        <v>122</v>
      </c>
      <c r="C3604" t="s">
        <v>9095</v>
      </c>
      <c r="D3604">
        <v>133.4</v>
      </c>
      <c r="E3604" t="s">
        <v>604</v>
      </c>
      <c r="F3604" t="s">
        <v>0</v>
      </c>
      <c r="G3604" t="s">
        <v>8357</v>
      </c>
      <c r="H3604" s="123" t="str">
        <f t="shared" si="50"/>
        <v>Southern Oregon Basin , OR,Rich Burn - Rated Horsepower (hp/engine)</v>
      </c>
      <c r="I3604">
        <v>133.4</v>
      </c>
    </row>
    <row r="3605" spans="1:9">
      <c r="A3605" t="s">
        <v>155</v>
      </c>
      <c r="B3605" t="s">
        <v>122</v>
      </c>
      <c r="C3605" t="s">
        <v>9096</v>
      </c>
      <c r="D3605">
        <v>0.76</v>
      </c>
      <c r="E3605" t="s">
        <v>604</v>
      </c>
      <c r="F3605" t="s">
        <v>0</v>
      </c>
      <c r="G3605" t="s">
        <v>9096</v>
      </c>
      <c r="H3605" s="123" t="str">
        <f t="shared" ref="H3605:H3668" si="51">E3605&amp;","&amp;G3605</f>
        <v>Southern Oregon Basin , OR,Gas Wells - Rich-burn Load Factor</v>
      </c>
      <c r="I3605">
        <v>0.76</v>
      </c>
    </row>
    <row r="3606" spans="1:9">
      <c r="A3606" t="s">
        <v>641</v>
      </c>
      <c r="B3606" t="s">
        <v>118</v>
      </c>
      <c r="C3606" t="s">
        <v>9083</v>
      </c>
      <c r="D3606">
        <v>0</v>
      </c>
      <c r="E3606" t="s">
        <v>606</v>
      </c>
      <c r="F3606" t="s">
        <v>656</v>
      </c>
      <c r="G3606" t="s">
        <v>9083</v>
      </c>
      <c r="H3606" s="123" t="str">
        <f t="shared" si="51"/>
        <v>Sweetgrass Arch , MT,Gas Wells - Fraction of 2-cycle Engines</v>
      </c>
      <c r="I3606">
        <v>0</v>
      </c>
    </row>
    <row r="3607" spans="1:9">
      <c r="A3607" t="s">
        <v>641</v>
      </c>
      <c r="B3607" t="s">
        <v>118</v>
      </c>
      <c r="C3607" t="s">
        <v>9084</v>
      </c>
      <c r="D3607">
        <v>1</v>
      </c>
      <c r="E3607" t="s">
        <v>606</v>
      </c>
      <c r="F3607" t="s">
        <v>656</v>
      </c>
      <c r="G3607" t="s">
        <v>9084</v>
      </c>
      <c r="H3607" s="123" t="str">
        <f t="shared" si="51"/>
        <v>Sweetgrass Arch , MT,Gas Wells - Fraction of 4-cycle Engines</v>
      </c>
      <c r="I3607">
        <v>1</v>
      </c>
    </row>
    <row r="3608" spans="1:9">
      <c r="A3608" t="s">
        <v>641</v>
      </c>
      <c r="B3608" t="s">
        <v>118</v>
      </c>
      <c r="C3608" t="s">
        <v>9085</v>
      </c>
      <c r="D3608">
        <v>0</v>
      </c>
      <c r="E3608" t="s">
        <v>606</v>
      </c>
      <c r="F3608" t="s">
        <v>656</v>
      </c>
      <c r="G3608" t="s">
        <v>9085</v>
      </c>
      <c r="H3608" s="123" t="str">
        <f t="shared" si="51"/>
        <v>Sweetgrass Arch , MT,Gas Wells - Fraction of Compressors Engines &lt;50 HP</v>
      </c>
      <c r="I3608">
        <v>0</v>
      </c>
    </row>
    <row r="3609" spans="1:9">
      <c r="A3609" t="s">
        <v>641</v>
      </c>
      <c r="B3609" t="s">
        <v>118</v>
      </c>
      <c r="C3609" t="s">
        <v>9086</v>
      </c>
      <c r="D3609">
        <v>0</v>
      </c>
      <c r="E3609" t="s">
        <v>606</v>
      </c>
      <c r="F3609" t="s">
        <v>656</v>
      </c>
      <c r="G3609" t="s">
        <v>9086</v>
      </c>
      <c r="H3609" s="123" t="str">
        <f t="shared" si="51"/>
        <v>Sweetgrass Arch , MT,Gas Wells - Fraction of Compressors Engines &gt;500 HP</v>
      </c>
      <c r="I3609">
        <v>0</v>
      </c>
    </row>
    <row r="3610" spans="1:9">
      <c r="A3610" t="s">
        <v>641</v>
      </c>
      <c r="B3610" t="s">
        <v>118</v>
      </c>
      <c r="C3610" t="s">
        <v>9087</v>
      </c>
      <c r="D3610">
        <v>1</v>
      </c>
      <c r="E3610" t="s">
        <v>606</v>
      </c>
      <c r="F3610" t="s">
        <v>656</v>
      </c>
      <c r="G3610" t="s">
        <v>9087</v>
      </c>
      <c r="H3610" s="123" t="str">
        <f t="shared" si="51"/>
        <v>Sweetgrass Arch , MT,Gas Wells - Fraction of Compressors Engines between 50-499 HP</v>
      </c>
      <c r="I3610">
        <v>1</v>
      </c>
    </row>
    <row r="3611" spans="1:9">
      <c r="A3611" t="s">
        <v>641</v>
      </c>
      <c r="B3611" t="s">
        <v>118</v>
      </c>
      <c r="C3611" t="s">
        <v>9088</v>
      </c>
      <c r="D3611">
        <v>0.17999999999999997</v>
      </c>
      <c r="E3611" t="s">
        <v>606</v>
      </c>
      <c r="F3611" t="s">
        <v>1</v>
      </c>
      <c r="G3611" t="s">
        <v>8349</v>
      </c>
      <c r="H3611" s="123" t="str">
        <f t="shared" si="51"/>
        <v>Sweetgrass Arch , MT,Lean Burn - Percent of Engines with Control</v>
      </c>
      <c r="I3611">
        <v>0.17999999999999997</v>
      </c>
    </row>
    <row r="3612" spans="1:9">
      <c r="A3612" t="s">
        <v>641</v>
      </c>
      <c r="B3612" t="s">
        <v>118</v>
      </c>
      <c r="C3612" t="s">
        <v>9089</v>
      </c>
      <c r="D3612">
        <v>0.31</v>
      </c>
      <c r="E3612" t="s">
        <v>606</v>
      </c>
      <c r="F3612" t="s">
        <v>0</v>
      </c>
      <c r="G3612" t="s">
        <v>8359</v>
      </c>
      <c r="H3612" s="123" t="str">
        <f t="shared" si="51"/>
        <v>Sweetgrass Arch , MT,Rich Burn - Percent of Engines with Control</v>
      </c>
      <c r="I3612">
        <v>0.31</v>
      </c>
    </row>
    <row r="3613" spans="1:9">
      <c r="A3613" t="s">
        <v>641</v>
      </c>
      <c r="B3613" t="s">
        <v>118</v>
      </c>
      <c r="C3613" t="s">
        <v>9090</v>
      </c>
      <c r="D3613">
        <v>0.3</v>
      </c>
      <c r="E3613" t="s">
        <v>606</v>
      </c>
      <c r="F3613" t="s">
        <v>1</v>
      </c>
      <c r="G3613" t="s">
        <v>1</v>
      </c>
      <c r="H3613" s="123" t="str">
        <f t="shared" si="51"/>
        <v>Sweetgrass Arch , MT,Lean Burn</v>
      </c>
      <c r="I3613">
        <v>0.3</v>
      </c>
    </row>
    <row r="3614" spans="1:9">
      <c r="A3614" t="s">
        <v>641</v>
      </c>
      <c r="B3614" t="s">
        <v>118</v>
      </c>
      <c r="C3614" t="s">
        <v>9091</v>
      </c>
      <c r="D3614">
        <v>0.70000000000000007</v>
      </c>
      <c r="E3614" t="s">
        <v>606</v>
      </c>
      <c r="F3614" t="s">
        <v>0</v>
      </c>
      <c r="G3614" t="s">
        <v>0</v>
      </c>
      <c r="H3614" s="123" t="str">
        <f t="shared" si="51"/>
        <v>Sweetgrass Arch , MT,Rich Burn</v>
      </c>
      <c r="I3614">
        <v>0.70000000000000007</v>
      </c>
    </row>
    <row r="3615" spans="1:9">
      <c r="A3615" t="s">
        <v>641</v>
      </c>
      <c r="B3615" t="s">
        <v>118</v>
      </c>
      <c r="C3615" t="s">
        <v>9092</v>
      </c>
      <c r="D3615">
        <v>0</v>
      </c>
      <c r="E3615" t="s">
        <v>606</v>
      </c>
      <c r="F3615" t="s">
        <v>656</v>
      </c>
      <c r="G3615" t="s">
        <v>2498</v>
      </c>
      <c r="H3615" s="123" t="str">
        <f t="shared" si="51"/>
        <v>Sweetgrass Arch , MT,Hours of Operation (hours/engine)</v>
      </c>
      <c r="I3615">
        <v>0</v>
      </c>
    </row>
    <row r="3616" spans="1:9">
      <c r="A3616" t="s">
        <v>641</v>
      </c>
      <c r="B3616" t="s">
        <v>118</v>
      </c>
      <c r="C3616" t="s">
        <v>9093</v>
      </c>
      <c r="D3616">
        <v>0.75</v>
      </c>
      <c r="E3616" t="s">
        <v>606</v>
      </c>
      <c r="F3616" t="s">
        <v>1</v>
      </c>
      <c r="G3616" t="s">
        <v>9093</v>
      </c>
      <c r="H3616" s="123" t="str">
        <f t="shared" si="51"/>
        <v>Sweetgrass Arch , MT,Gas Wells - Lean Burn Load Factor</v>
      </c>
      <c r="I3616">
        <v>0.75</v>
      </c>
    </row>
    <row r="3617" spans="1:9">
      <c r="A3617" t="s">
        <v>641</v>
      </c>
      <c r="B3617" t="s">
        <v>118</v>
      </c>
      <c r="C3617" t="s">
        <v>9094</v>
      </c>
      <c r="D3617">
        <v>138</v>
      </c>
      <c r="E3617" t="s">
        <v>606</v>
      </c>
      <c r="F3617" t="s">
        <v>1</v>
      </c>
      <c r="G3617" t="s">
        <v>8347</v>
      </c>
      <c r="H3617" s="123" t="str">
        <f t="shared" si="51"/>
        <v>Sweetgrass Arch , MT,Lean Burn - Rated Horsepower (hp/engine)</v>
      </c>
      <c r="I3617">
        <v>138</v>
      </c>
    </row>
    <row r="3618" spans="1:9">
      <c r="A3618" t="s">
        <v>641</v>
      </c>
      <c r="B3618" t="s">
        <v>118</v>
      </c>
      <c r="C3618" t="s">
        <v>9095</v>
      </c>
      <c r="D3618">
        <v>133.4</v>
      </c>
      <c r="E3618" t="s">
        <v>606</v>
      </c>
      <c r="F3618" t="s">
        <v>0</v>
      </c>
      <c r="G3618" t="s">
        <v>8357</v>
      </c>
      <c r="H3618" s="123" t="str">
        <f t="shared" si="51"/>
        <v>Sweetgrass Arch , MT,Rich Burn - Rated Horsepower (hp/engine)</v>
      </c>
      <c r="I3618">
        <v>133.4</v>
      </c>
    </row>
    <row r="3619" spans="1:9">
      <c r="A3619" t="s">
        <v>641</v>
      </c>
      <c r="B3619" t="s">
        <v>118</v>
      </c>
      <c r="C3619" t="s">
        <v>9096</v>
      </c>
      <c r="D3619">
        <v>0.7599999999999999</v>
      </c>
      <c r="E3619" t="s">
        <v>606</v>
      </c>
      <c r="F3619" t="s">
        <v>0</v>
      </c>
      <c r="G3619" t="s">
        <v>9096</v>
      </c>
      <c r="H3619" s="123" t="str">
        <f t="shared" si="51"/>
        <v>Sweetgrass Arch , MT,Gas Wells - Rich-burn Load Factor</v>
      </c>
      <c r="I3619">
        <v>0.7599999999999999</v>
      </c>
    </row>
    <row r="3620" spans="1:9">
      <c r="A3620" t="s">
        <v>642</v>
      </c>
      <c r="B3620" t="s">
        <v>124</v>
      </c>
      <c r="C3620" t="s">
        <v>9083</v>
      </c>
      <c r="D3620">
        <v>0</v>
      </c>
      <c r="E3620" t="s">
        <v>608</v>
      </c>
      <c r="F3620" t="s">
        <v>656</v>
      </c>
      <c r="G3620" t="s">
        <v>9083</v>
      </c>
      <c r="H3620" s="123" t="str">
        <f t="shared" si="51"/>
        <v>Uinta Basin , UT,Gas Wells - Fraction of 2-cycle Engines</v>
      </c>
      <c r="I3620">
        <v>0</v>
      </c>
    </row>
    <row r="3621" spans="1:9">
      <c r="A3621" t="s">
        <v>642</v>
      </c>
      <c r="B3621" t="s">
        <v>124</v>
      </c>
      <c r="C3621" t="s">
        <v>9084</v>
      </c>
      <c r="D3621">
        <v>1</v>
      </c>
      <c r="E3621" t="s">
        <v>608</v>
      </c>
      <c r="F3621" t="s">
        <v>656</v>
      </c>
      <c r="G3621" t="s">
        <v>9084</v>
      </c>
      <c r="H3621" s="123" t="str">
        <f t="shared" si="51"/>
        <v>Uinta Basin , UT,Gas Wells - Fraction of 4-cycle Engines</v>
      </c>
      <c r="I3621">
        <v>1</v>
      </c>
    </row>
    <row r="3622" spans="1:9">
      <c r="A3622" t="s">
        <v>642</v>
      </c>
      <c r="B3622" t="s">
        <v>124</v>
      </c>
      <c r="C3622" t="s">
        <v>9085</v>
      </c>
      <c r="D3622">
        <v>0.32</v>
      </c>
      <c r="E3622" t="s">
        <v>608</v>
      </c>
      <c r="F3622" t="s">
        <v>656</v>
      </c>
      <c r="G3622" t="s">
        <v>9085</v>
      </c>
      <c r="H3622" s="123" t="str">
        <f t="shared" si="51"/>
        <v>Uinta Basin , UT,Gas Wells - Fraction of Compressors Engines &lt;50 HP</v>
      </c>
      <c r="I3622">
        <v>0.32</v>
      </c>
    </row>
    <row r="3623" spans="1:9">
      <c r="A3623" t="s">
        <v>642</v>
      </c>
      <c r="B3623" t="s">
        <v>124</v>
      </c>
      <c r="C3623" t="s">
        <v>9086</v>
      </c>
      <c r="D3623">
        <v>0</v>
      </c>
      <c r="E3623" t="s">
        <v>608</v>
      </c>
      <c r="F3623" t="s">
        <v>656</v>
      </c>
      <c r="G3623" t="s">
        <v>9086</v>
      </c>
      <c r="H3623" s="123" t="str">
        <f t="shared" si="51"/>
        <v>Uinta Basin , UT,Gas Wells - Fraction of Compressors Engines &gt;500 HP</v>
      </c>
      <c r="I3623">
        <v>0</v>
      </c>
    </row>
    <row r="3624" spans="1:9">
      <c r="A3624" t="s">
        <v>642</v>
      </c>
      <c r="B3624" t="s">
        <v>124</v>
      </c>
      <c r="C3624" t="s">
        <v>9087</v>
      </c>
      <c r="D3624">
        <v>0.68</v>
      </c>
      <c r="E3624" t="s">
        <v>608</v>
      </c>
      <c r="F3624" t="s">
        <v>656</v>
      </c>
      <c r="G3624" t="s">
        <v>9087</v>
      </c>
      <c r="H3624" s="123" t="str">
        <f t="shared" si="51"/>
        <v>Uinta Basin , UT,Gas Wells - Fraction of Compressors Engines between 50-499 HP</v>
      </c>
      <c r="I3624">
        <v>0.68</v>
      </c>
    </row>
    <row r="3625" spans="1:9">
      <c r="A3625" t="s">
        <v>642</v>
      </c>
      <c r="B3625" t="s">
        <v>124</v>
      </c>
      <c r="C3625" t="s">
        <v>9088</v>
      </c>
      <c r="D3625">
        <v>3.5999999999999997E-2</v>
      </c>
      <c r="E3625" t="s">
        <v>608</v>
      </c>
      <c r="F3625" t="s">
        <v>1</v>
      </c>
      <c r="G3625" t="s">
        <v>8349</v>
      </c>
      <c r="H3625" s="123" t="str">
        <f t="shared" si="51"/>
        <v>Uinta Basin , UT,Lean Burn - Percent of Engines with Control</v>
      </c>
      <c r="I3625">
        <v>3.5999999999999997E-2</v>
      </c>
    </row>
    <row r="3626" spans="1:9">
      <c r="A3626" t="s">
        <v>642</v>
      </c>
      <c r="B3626" t="s">
        <v>124</v>
      </c>
      <c r="C3626" t="s">
        <v>9089</v>
      </c>
      <c r="D3626">
        <v>6.2E-2</v>
      </c>
      <c r="E3626" t="s">
        <v>608</v>
      </c>
      <c r="F3626" t="s">
        <v>0</v>
      </c>
      <c r="G3626" t="s">
        <v>8359</v>
      </c>
      <c r="H3626" s="123" t="str">
        <f t="shared" si="51"/>
        <v>Uinta Basin , UT,Rich Burn - Percent of Engines with Control</v>
      </c>
      <c r="I3626">
        <v>6.2E-2</v>
      </c>
    </row>
    <row r="3627" spans="1:9">
      <c r="A3627" t="s">
        <v>642</v>
      </c>
      <c r="B3627" t="s">
        <v>124</v>
      </c>
      <c r="C3627" t="s">
        <v>9090</v>
      </c>
      <c r="D3627">
        <v>0.21999999999999997</v>
      </c>
      <c r="E3627" t="s">
        <v>608</v>
      </c>
      <c r="F3627" t="s">
        <v>1</v>
      </c>
      <c r="G3627" t="s">
        <v>1</v>
      </c>
      <c r="H3627" s="123" t="str">
        <f t="shared" si="51"/>
        <v>Uinta Basin , UT,Lean Burn</v>
      </c>
      <c r="I3627">
        <v>0.21999999999999997</v>
      </c>
    </row>
    <row r="3628" spans="1:9">
      <c r="A3628" t="s">
        <v>642</v>
      </c>
      <c r="B3628" t="s">
        <v>124</v>
      </c>
      <c r="C3628" t="s">
        <v>9091</v>
      </c>
      <c r="D3628">
        <v>0.77999999999999992</v>
      </c>
      <c r="E3628" t="s">
        <v>608</v>
      </c>
      <c r="F3628" t="s">
        <v>0</v>
      </c>
      <c r="G3628" t="s">
        <v>0</v>
      </c>
      <c r="H3628" s="123" t="str">
        <f t="shared" si="51"/>
        <v>Uinta Basin , UT,Rich Burn</v>
      </c>
      <c r="I3628">
        <v>0.77999999999999992</v>
      </c>
    </row>
    <row r="3629" spans="1:9">
      <c r="A3629" t="s">
        <v>642</v>
      </c>
      <c r="B3629" t="s">
        <v>124</v>
      </c>
      <c r="C3629" t="s">
        <v>9092</v>
      </c>
      <c r="D3629">
        <v>8515.4207999999981</v>
      </c>
      <c r="E3629" t="s">
        <v>608</v>
      </c>
      <c r="F3629" t="s">
        <v>656</v>
      </c>
      <c r="G3629" t="s">
        <v>2498</v>
      </c>
      <c r="H3629" s="123" t="str">
        <f t="shared" si="51"/>
        <v>Uinta Basin , UT,Hours of Operation (hours/engine)</v>
      </c>
      <c r="I3629">
        <v>8515.4207999999981</v>
      </c>
    </row>
    <row r="3630" spans="1:9">
      <c r="A3630" t="s">
        <v>642</v>
      </c>
      <c r="B3630" t="s">
        <v>124</v>
      </c>
      <c r="C3630" t="s">
        <v>9093</v>
      </c>
      <c r="D3630">
        <v>0.63000000000000012</v>
      </c>
      <c r="E3630" t="s">
        <v>608</v>
      </c>
      <c r="F3630" t="s">
        <v>1</v>
      </c>
      <c r="G3630" t="s">
        <v>9093</v>
      </c>
      <c r="H3630" s="123" t="str">
        <f t="shared" si="51"/>
        <v>Uinta Basin , UT,Gas Wells - Lean Burn Load Factor</v>
      </c>
      <c r="I3630">
        <v>0.63000000000000012</v>
      </c>
    </row>
    <row r="3631" spans="1:9">
      <c r="A3631" t="s">
        <v>642</v>
      </c>
      <c r="B3631" t="s">
        <v>124</v>
      </c>
      <c r="C3631" t="s">
        <v>9094</v>
      </c>
      <c r="D3631">
        <v>66.8</v>
      </c>
      <c r="E3631" t="s">
        <v>608</v>
      </c>
      <c r="F3631" t="s">
        <v>1</v>
      </c>
      <c r="G3631" t="s">
        <v>8347</v>
      </c>
      <c r="H3631" s="123" t="str">
        <f t="shared" si="51"/>
        <v>Uinta Basin , UT,Lean Burn - Rated Horsepower (hp/engine)</v>
      </c>
      <c r="I3631">
        <v>66.8</v>
      </c>
    </row>
    <row r="3632" spans="1:9">
      <c r="A3632" t="s">
        <v>642</v>
      </c>
      <c r="B3632" t="s">
        <v>124</v>
      </c>
      <c r="C3632" t="s">
        <v>9095</v>
      </c>
      <c r="D3632">
        <v>123.28</v>
      </c>
      <c r="E3632" t="s">
        <v>608</v>
      </c>
      <c r="F3632" t="s">
        <v>0</v>
      </c>
      <c r="G3632" t="s">
        <v>8357</v>
      </c>
      <c r="H3632" s="123" t="str">
        <f t="shared" si="51"/>
        <v>Uinta Basin , UT,Rich Burn - Rated Horsepower (hp/engine)</v>
      </c>
      <c r="I3632">
        <v>123.28</v>
      </c>
    </row>
    <row r="3633" spans="1:9">
      <c r="A3633" t="s">
        <v>642</v>
      </c>
      <c r="B3633" t="s">
        <v>124</v>
      </c>
      <c r="C3633" t="s">
        <v>9096</v>
      </c>
      <c r="D3633">
        <v>0.76881160000000004</v>
      </c>
      <c r="E3633" t="s">
        <v>608</v>
      </c>
      <c r="F3633" t="s">
        <v>0</v>
      </c>
      <c r="G3633" t="s">
        <v>9096</v>
      </c>
      <c r="H3633" s="123" t="str">
        <f t="shared" si="51"/>
        <v>Uinta Basin , UT,Gas Wells - Rich-burn Load Factor</v>
      </c>
      <c r="I3633">
        <v>0.76881160000000004</v>
      </c>
    </row>
    <row r="3634" spans="1:9">
      <c r="A3634" t="s">
        <v>156</v>
      </c>
      <c r="B3634" t="s">
        <v>116</v>
      </c>
      <c r="C3634" t="s">
        <v>9083</v>
      </c>
      <c r="D3634">
        <v>0</v>
      </c>
      <c r="E3634" t="s">
        <v>609</v>
      </c>
      <c r="F3634" t="s">
        <v>656</v>
      </c>
      <c r="G3634" t="s">
        <v>9083</v>
      </c>
      <c r="H3634" s="123" t="str">
        <f t="shared" si="51"/>
        <v>Ventura Basin , CA,Gas Wells - Fraction of 2-cycle Engines</v>
      </c>
      <c r="I3634">
        <v>0</v>
      </c>
    </row>
    <row r="3635" spans="1:9">
      <c r="A3635" t="s">
        <v>156</v>
      </c>
      <c r="B3635" t="s">
        <v>116</v>
      </c>
      <c r="C3635" t="s">
        <v>9084</v>
      </c>
      <c r="D3635">
        <v>1</v>
      </c>
      <c r="E3635" t="s">
        <v>609</v>
      </c>
      <c r="F3635" t="s">
        <v>656</v>
      </c>
      <c r="G3635" t="s">
        <v>9084</v>
      </c>
      <c r="H3635" s="123" t="str">
        <f t="shared" si="51"/>
        <v>Ventura Basin , CA,Gas Wells - Fraction of 4-cycle Engines</v>
      </c>
      <c r="I3635">
        <v>1</v>
      </c>
    </row>
    <row r="3636" spans="1:9">
      <c r="A3636" t="s">
        <v>156</v>
      </c>
      <c r="B3636" t="s">
        <v>116</v>
      </c>
      <c r="C3636" t="s">
        <v>9085</v>
      </c>
      <c r="D3636">
        <v>0</v>
      </c>
      <c r="E3636" t="s">
        <v>609</v>
      </c>
      <c r="F3636" t="s">
        <v>656</v>
      </c>
      <c r="G3636" t="s">
        <v>9085</v>
      </c>
      <c r="H3636" s="123" t="str">
        <f t="shared" si="51"/>
        <v>Ventura Basin , CA,Gas Wells - Fraction of Compressors Engines &lt;50 HP</v>
      </c>
      <c r="I3636">
        <v>0</v>
      </c>
    </row>
    <row r="3637" spans="1:9">
      <c r="A3637" t="s">
        <v>156</v>
      </c>
      <c r="B3637" t="s">
        <v>116</v>
      </c>
      <c r="C3637" t="s">
        <v>9086</v>
      </c>
      <c r="D3637">
        <v>0</v>
      </c>
      <c r="E3637" t="s">
        <v>609</v>
      </c>
      <c r="F3637" t="s">
        <v>656</v>
      </c>
      <c r="G3637" t="s">
        <v>9086</v>
      </c>
      <c r="H3637" s="123" t="str">
        <f t="shared" si="51"/>
        <v>Ventura Basin , CA,Gas Wells - Fraction of Compressors Engines &gt;500 HP</v>
      </c>
      <c r="I3637">
        <v>0</v>
      </c>
    </row>
    <row r="3638" spans="1:9">
      <c r="A3638" t="s">
        <v>156</v>
      </c>
      <c r="B3638" t="s">
        <v>116</v>
      </c>
      <c r="C3638" t="s">
        <v>9087</v>
      </c>
      <c r="D3638">
        <v>1</v>
      </c>
      <c r="E3638" t="s">
        <v>609</v>
      </c>
      <c r="F3638" t="s">
        <v>656</v>
      </c>
      <c r="G3638" t="s">
        <v>9087</v>
      </c>
      <c r="H3638" s="123" t="str">
        <f t="shared" si="51"/>
        <v>Ventura Basin , CA,Gas Wells - Fraction of Compressors Engines between 50-499 HP</v>
      </c>
      <c r="I3638">
        <v>1</v>
      </c>
    </row>
    <row r="3639" spans="1:9">
      <c r="A3639" t="s">
        <v>156</v>
      </c>
      <c r="B3639" t="s">
        <v>116</v>
      </c>
      <c r="C3639" t="s">
        <v>9088</v>
      </c>
      <c r="D3639">
        <v>0.18</v>
      </c>
      <c r="E3639" t="s">
        <v>609</v>
      </c>
      <c r="F3639" t="s">
        <v>1</v>
      </c>
      <c r="G3639" t="s">
        <v>8349</v>
      </c>
      <c r="H3639" s="123" t="str">
        <f t="shared" si="51"/>
        <v>Ventura Basin , CA,Lean Burn - Percent of Engines with Control</v>
      </c>
      <c r="I3639">
        <v>0.18</v>
      </c>
    </row>
    <row r="3640" spans="1:9">
      <c r="A3640" t="s">
        <v>156</v>
      </c>
      <c r="B3640" t="s">
        <v>116</v>
      </c>
      <c r="C3640" t="s">
        <v>9089</v>
      </c>
      <c r="D3640">
        <v>0.31</v>
      </c>
      <c r="E3640" t="s">
        <v>609</v>
      </c>
      <c r="F3640" t="s">
        <v>0</v>
      </c>
      <c r="G3640" t="s">
        <v>8359</v>
      </c>
      <c r="H3640" s="123" t="str">
        <f t="shared" si="51"/>
        <v>Ventura Basin , CA,Rich Burn - Percent of Engines with Control</v>
      </c>
      <c r="I3640">
        <v>0.31</v>
      </c>
    </row>
    <row r="3641" spans="1:9">
      <c r="A3641" t="s">
        <v>156</v>
      </c>
      <c r="B3641" t="s">
        <v>116</v>
      </c>
      <c r="C3641" t="s">
        <v>9090</v>
      </c>
      <c r="D3641">
        <v>0.3</v>
      </c>
      <c r="E3641" t="s">
        <v>609</v>
      </c>
      <c r="F3641" t="s">
        <v>1</v>
      </c>
      <c r="G3641" t="s">
        <v>1</v>
      </c>
      <c r="H3641" s="123" t="str">
        <f t="shared" si="51"/>
        <v>Ventura Basin , CA,Lean Burn</v>
      </c>
      <c r="I3641">
        <v>0.3</v>
      </c>
    </row>
    <row r="3642" spans="1:9">
      <c r="A3642" t="s">
        <v>156</v>
      </c>
      <c r="B3642" t="s">
        <v>116</v>
      </c>
      <c r="C3642" t="s">
        <v>9091</v>
      </c>
      <c r="D3642">
        <v>0.7</v>
      </c>
      <c r="E3642" t="s">
        <v>609</v>
      </c>
      <c r="F3642" t="s">
        <v>0</v>
      </c>
      <c r="G3642" t="s">
        <v>0</v>
      </c>
      <c r="H3642" s="123" t="str">
        <f t="shared" si="51"/>
        <v>Ventura Basin , CA,Rich Burn</v>
      </c>
      <c r="I3642">
        <v>0.7</v>
      </c>
    </row>
    <row r="3643" spans="1:9">
      <c r="A3643" t="s">
        <v>156</v>
      </c>
      <c r="B3643" t="s">
        <v>116</v>
      </c>
      <c r="C3643" t="s">
        <v>9092</v>
      </c>
      <c r="D3643">
        <v>8439</v>
      </c>
      <c r="E3643" t="s">
        <v>609</v>
      </c>
      <c r="F3643" t="s">
        <v>656</v>
      </c>
      <c r="G3643" t="s">
        <v>2498</v>
      </c>
      <c r="H3643" s="123" t="str">
        <f t="shared" si="51"/>
        <v>Ventura Basin , CA,Hours of Operation (hours/engine)</v>
      </c>
      <c r="I3643">
        <v>8439</v>
      </c>
    </row>
    <row r="3644" spans="1:9">
      <c r="A3644" t="s">
        <v>156</v>
      </c>
      <c r="B3644" t="s">
        <v>116</v>
      </c>
      <c r="C3644" t="s">
        <v>9093</v>
      </c>
      <c r="D3644">
        <v>0.75</v>
      </c>
      <c r="E3644" t="s">
        <v>609</v>
      </c>
      <c r="F3644" t="s">
        <v>1</v>
      </c>
      <c r="G3644" t="s">
        <v>9093</v>
      </c>
      <c r="H3644" s="123" t="str">
        <f t="shared" si="51"/>
        <v>Ventura Basin , CA,Gas Wells - Lean Burn Load Factor</v>
      </c>
      <c r="I3644">
        <v>0.75</v>
      </c>
    </row>
    <row r="3645" spans="1:9">
      <c r="A3645" t="s">
        <v>156</v>
      </c>
      <c r="B3645" t="s">
        <v>116</v>
      </c>
      <c r="C3645" t="s">
        <v>9094</v>
      </c>
      <c r="D3645">
        <v>138</v>
      </c>
      <c r="E3645" t="s">
        <v>609</v>
      </c>
      <c r="F3645" t="s">
        <v>1</v>
      </c>
      <c r="G3645" t="s">
        <v>8347</v>
      </c>
      <c r="H3645" s="123" t="str">
        <f t="shared" si="51"/>
        <v>Ventura Basin , CA,Lean Burn - Rated Horsepower (hp/engine)</v>
      </c>
      <c r="I3645">
        <v>138</v>
      </c>
    </row>
    <row r="3646" spans="1:9">
      <c r="A3646" t="s">
        <v>156</v>
      </c>
      <c r="B3646" t="s">
        <v>116</v>
      </c>
      <c r="C3646" t="s">
        <v>9095</v>
      </c>
      <c r="D3646">
        <v>133.4</v>
      </c>
      <c r="E3646" t="s">
        <v>609</v>
      </c>
      <c r="F3646" t="s">
        <v>0</v>
      </c>
      <c r="G3646" t="s">
        <v>8357</v>
      </c>
      <c r="H3646" s="123" t="str">
        <f t="shared" si="51"/>
        <v>Ventura Basin , CA,Rich Burn - Rated Horsepower (hp/engine)</v>
      </c>
      <c r="I3646">
        <v>133.4</v>
      </c>
    </row>
    <row r="3647" spans="1:9">
      <c r="A3647" t="s">
        <v>156</v>
      </c>
      <c r="B3647" t="s">
        <v>116</v>
      </c>
      <c r="C3647" t="s">
        <v>9096</v>
      </c>
      <c r="D3647">
        <v>0.76</v>
      </c>
      <c r="E3647" t="s">
        <v>609</v>
      </c>
      <c r="F3647" t="s">
        <v>0</v>
      </c>
      <c r="G3647" t="s">
        <v>9096</v>
      </c>
      <c r="H3647" s="123" t="str">
        <f t="shared" si="51"/>
        <v>Ventura Basin , CA,Gas Wells - Rich-burn Load Factor</v>
      </c>
      <c r="I3647">
        <v>0.76</v>
      </c>
    </row>
    <row r="3648" spans="1:9">
      <c r="A3648" t="s">
        <v>187</v>
      </c>
      <c r="B3648" t="s">
        <v>122</v>
      </c>
      <c r="C3648" t="s">
        <v>9083</v>
      </c>
      <c r="D3648">
        <v>0</v>
      </c>
      <c r="E3648" t="s">
        <v>610</v>
      </c>
      <c r="F3648" t="s">
        <v>656</v>
      </c>
      <c r="G3648" t="s">
        <v>9083</v>
      </c>
      <c r="H3648" s="123" t="str">
        <f t="shared" si="51"/>
        <v>Western Columbia Basin , OR,Gas Wells - Fraction of 2-cycle Engines</v>
      </c>
      <c r="I3648">
        <v>0</v>
      </c>
    </row>
    <row r="3649" spans="1:9">
      <c r="A3649" t="s">
        <v>187</v>
      </c>
      <c r="B3649" t="s">
        <v>122</v>
      </c>
      <c r="C3649" t="s">
        <v>9084</v>
      </c>
      <c r="D3649">
        <v>1</v>
      </c>
      <c r="E3649" t="s">
        <v>610</v>
      </c>
      <c r="F3649" t="s">
        <v>656</v>
      </c>
      <c r="G3649" t="s">
        <v>9084</v>
      </c>
      <c r="H3649" s="123" t="str">
        <f t="shared" si="51"/>
        <v>Western Columbia Basin , OR,Gas Wells - Fraction of 4-cycle Engines</v>
      </c>
      <c r="I3649">
        <v>1</v>
      </c>
    </row>
    <row r="3650" spans="1:9">
      <c r="A3650" t="s">
        <v>187</v>
      </c>
      <c r="B3650" t="s">
        <v>122</v>
      </c>
      <c r="C3650" t="s">
        <v>9085</v>
      </c>
      <c r="D3650">
        <v>0</v>
      </c>
      <c r="E3650" t="s">
        <v>610</v>
      </c>
      <c r="F3650" t="s">
        <v>656</v>
      </c>
      <c r="G3650" t="s">
        <v>9085</v>
      </c>
      <c r="H3650" s="123" t="str">
        <f t="shared" si="51"/>
        <v>Western Columbia Basin , OR,Gas Wells - Fraction of Compressors Engines &lt;50 HP</v>
      </c>
      <c r="I3650">
        <v>0</v>
      </c>
    </row>
    <row r="3651" spans="1:9">
      <c r="A3651" t="s">
        <v>187</v>
      </c>
      <c r="B3651" t="s">
        <v>122</v>
      </c>
      <c r="C3651" t="s">
        <v>9086</v>
      </c>
      <c r="D3651">
        <v>0</v>
      </c>
      <c r="E3651" t="s">
        <v>610</v>
      </c>
      <c r="F3651" t="s">
        <v>656</v>
      </c>
      <c r="G3651" t="s">
        <v>9086</v>
      </c>
      <c r="H3651" s="123" t="str">
        <f t="shared" si="51"/>
        <v>Western Columbia Basin , OR,Gas Wells - Fraction of Compressors Engines &gt;500 HP</v>
      </c>
      <c r="I3651">
        <v>0</v>
      </c>
    </row>
    <row r="3652" spans="1:9">
      <c r="A3652" t="s">
        <v>187</v>
      </c>
      <c r="B3652" t="s">
        <v>122</v>
      </c>
      <c r="C3652" t="s">
        <v>9087</v>
      </c>
      <c r="D3652">
        <v>1</v>
      </c>
      <c r="E3652" t="s">
        <v>610</v>
      </c>
      <c r="F3652" t="s">
        <v>656</v>
      </c>
      <c r="G3652" t="s">
        <v>9087</v>
      </c>
      <c r="H3652" s="123" t="str">
        <f t="shared" si="51"/>
        <v>Western Columbia Basin , OR,Gas Wells - Fraction of Compressors Engines between 50-499 HP</v>
      </c>
      <c r="I3652">
        <v>1</v>
      </c>
    </row>
    <row r="3653" spans="1:9">
      <c r="A3653" t="s">
        <v>187</v>
      </c>
      <c r="B3653" t="s">
        <v>122</v>
      </c>
      <c r="C3653" t="s">
        <v>9088</v>
      </c>
      <c r="D3653">
        <v>0.18000000000000002</v>
      </c>
      <c r="E3653" t="s">
        <v>610</v>
      </c>
      <c r="F3653" t="s">
        <v>1</v>
      </c>
      <c r="G3653" t="s">
        <v>8349</v>
      </c>
      <c r="H3653" s="123" t="str">
        <f t="shared" si="51"/>
        <v>Western Columbia Basin , OR,Lean Burn - Percent of Engines with Control</v>
      </c>
      <c r="I3653">
        <v>0.18000000000000002</v>
      </c>
    </row>
    <row r="3654" spans="1:9">
      <c r="A3654" t="s">
        <v>187</v>
      </c>
      <c r="B3654" t="s">
        <v>122</v>
      </c>
      <c r="C3654" t="s">
        <v>9089</v>
      </c>
      <c r="D3654">
        <v>0.30999999999999994</v>
      </c>
      <c r="E3654" t="s">
        <v>610</v>
      </c>
      <c r="F3654" t="s">
        <v>0</v>
      </c>
      <c r="G3654" t="s">
        <v>8359</v>
      </c>
      <c r="H3654" s="123" t="str">
        <f t="shared" si="51"/>
        <v>Western Columbia Basin , OR,Rich Burn - Percent of Engines with Control</v>
      </c>
      <c r="I3654">
        <v>0.30999999999999994</v>
      </c>
    </row>
    <row r="3655" spans="1:9">
      <c r="A3655" t="s">
        <v>187</v>
      </c>
      <c r="B3655" t="s">
        <v>122</v>
      </c>
      <c r="C3655" t="s">
        <v>9090</v>
      </c>
      <c r="D3655">
        <v>0.29999999999999993</v>
      </c>
      <c r="E3655" t="s">
        <v>610</v>
      </c>
      <c r="F3655" t="s">
        <v>1</v>
      </c>
      <c r="G3655" t="s">
        <v>1</v>
      </c>
      <c r="H3655" s="123" t="str">
        <f t="shared" si="51"/>
        <v>Western Columbia Basin , OR,Lean Burn</v>
      </c>
      <c r="I3655">
        <v>0.29999999999999993</v>
      </c>
    </row>
    <row r="3656" spans="1:9">
      <c r="A3656" t="s">
        <v>187</v>
      </c>
      <c r="B3656" t="s">
        <v>122</v>
      </c>
      <c r="C3656" t="s">
        <v>9091</v>
      </c>
      <c r="D3656">
        <v>0.69999999999999984</v>
      </c>
      <c r="E3656" t="s">
        <v>610</v>
      </c>
      <c r="F3656" t="s">
        <v>0</v>
      </c>
      <c r="G3656" t="s">
        <v>0</v>
      </c>
      <c r="H3656" s="123" t="str">
        <f t="shared" si="51"/>
        <v>Western Columbia Basin , OR,Rich Burn</v>
      </c>
      <c r="I3656">
        <v>0.69999999999999984</v>
      </c>
    </row>
    <row r="3657" spans="1:9">
      <c r="A3657" t="s">
        <v>187</v>
      </c>
      <c r="B3657" t="s">
        <v>122</v>
      </c>
      <c r="C3657" t="s">
        <v>9092</v>
      </c>
      <c r="D3657">
        <v>8439</v>
      </c>
      <c r="E3657" t="s">
        <v>610</v>
      </c>
      <c r="F3657" t="s">
        <v>656</v>
      </c>
      <c r="G3657" t="s">
        <v>2498</v>
      </c>
      <c r="H3657" s="123" t="str">
        <f t="shared" si="51"/>
        <v>Western Columbia Basin , OR,Hours of Operation (hours/engine)</v>
      </c>
      <c r="I3657">
        <v>8439</v>
      </c>
    </row>
    <row r="3658" spans="1:9">
      <c r="A3658" t="s">
        <v>187</v>
      </c>
      <c r="B3658" t="s">
        <v>122</v>
      </c>
      <c r="C3658" t="s">
        <v>9093</v>
      </c>
      <c r="D3658">
        <v>0.75</v>
      </c>
      <c r="E3658" t="s">
        <v>610</v>
      </c>
      <c r="F3658" t="s">
        <v>1</v>
      </c>
      <c r="G3658" t="s">
        <v>9093</v>
      </c>
      <c r="H3658" s="123" t="str">
        <f t="shared" si="51"/>
        <v>Western Columbia Basin , OR,Gas Wells - Lean Burn Load Factor</v>
      </c>
      <c r="I3658">
        <v>0.75</v>
      </c>
    </row>
    <row r="3659" spans="1:9">
      <c r="A3659" t="s">
        <v>187</v>
      </c>
      <c r="B3659" t="s">
        <v>122</v>
      </c>
      <c r="C3659" t="s">
        <v>9094</v>
      </c>
      <c r="D3659">
        <v>138</v>
      </c>
      <c r="E3659" t="s">
        <v>610</v>
      </c>
      <c r="F3659" t="s">
        <v>1</v>
      </c>
      <c r="G3659" t="s">
        <v>8347</v>
      </c>
      <c r="H3659" s="123" t="str">
        <f t="shared" si="51"/>
        <v>Western Columbia Basin , OR,Lean Burn - Rated Horsepower (hp/engine)</v>
      </c>
      <c r="I3659">
        <v>138</v>
      </c>
    </row>
    <row r="3660" spans="1:9">
      <c r="A3660" t="s">
        <v>187</v>
      </c>
      <c r="B3660" t="s">
        <v>122</v>
      </c>
      <c r="C3660" t="s">
        <v>9095</v>
      </c>
      <c r="D3660">
        <v>133.40000000000003</v>
      </c>
      <c r="E3660" t="s">
        <v>610</v>
      </c>
      <c r="F3660" t="s">
        <v>0</v>
      </c>
      <c r="G3660" t="s">
        <v>8357</v>
      </c>
      <c r="H3660" s="123" t="str">
        <f t="shared" si="51"/>
        <v>Western Columbia Basin , OR,Rich Burn - Rated Horsepower (hp/engine)</v>
      </c>
      <c r="I3660">
        <v>133.40000000000003</v>
      </c>
    </row>
    <row r="3661" spans="1:9">
      <c r="A3661" t="s">
        <v>187</v>
      </c>
      <c r="B3661" t="s">
        <v>122</v>
      </c>
      <c r="C3661" t="s">
        <v>9096</v>
      </c>
      <c r="D3661">
        <v>0.7599999999999999</v>
      </c>
      <c r="E3661" t="s">
        <v>610</v>
      </c>
      <c r="F3661" t="s">
        <v>0</v>
      </c>
      <c r="G3661" t="s">
        <v>9096</v>
      </c>
      <c r="H3661" s="123" t="str">
        <f t="shared" si="51"/>
        <v>Western Columbia Basin , OR,Gas Wells - Rich-burn Load Factor</v>
      </c>
      <c r="I3661">
        <v>0.7599999999999999</v>
      </c>
    </row>
    <row r="3662" spans="1:9">
      <c r="A3662" t="s">
        <v>187</v>
      </c>
      <c r="B3662" t="s">
        <v>125</v>
      </c>
      <c r="C3662" t="s">
        <v>9083</v>
      </c>
      <c r="D3662">
        <v>0</v>
      </c>
      <c r="E3662" t="s">
        <v>611</v>
      </c>
      <c r="F3662" t="s">
        <v>656</v>
      </c>
      <c r="G3662" t="s">
        <v>9083</v>
      </c>
      <c r="H3662" s="123" t="str">
        <f t="shared" si="51"/>
        <v>Western Columbia Basin , WA,Gas Wells - Fraction of 2-cycle Engines</v>
      </c>
      <c r="I3662">
        <v>0</v>
      </c>
    </row>
    <row r="3663" spans="1:9">
      <c r="A3663" t="s">
        <v>187</v>
      </c>
      <c r="B3663" t="s">
        <v>125</v>
      </c>
      <c r="C3663" t="s">
        <v>9084</v>
      </c>
      <c r="D3663">
        <v>1</v>
      </c>
      <c r="E3663" t="s">
        <v>611</v>
      </c>
      <c r="F3663" t="s">
        <v>656</v>
      </c>
      <c r="G3663" t="s">
        <v>9084</v>
      </c>
      <c r="H3663" s="123" t="str">
        <f t="shared" si="51"/>
        <v>Western Columbia Basin , WA,Gas Wells - Fraction of 4-cycle Engines</v>
      </c>
      <c r="I3663">
        <v>1</v>
      </c>
    </row>
    <row r="3664" spans="1:9">
      <c r="A3664" t="s">
        <v>187</v>
      </c>
      <c r="B3664" t="s">
        <v>125</v>
      </c>
      <c r="C3664" t="s">
        <v>9085</v>
      </c>
      <c r="D3664">
        <v>0</v>
      </c>
      <c r="E3664" t="s">
        <v>611</v>
      </c>
      <c r="F3664" t="s">
        <v>656</v>
      </c>
      <c r="G3664" t="s">
        <v>9085</v>
      </c>
      <c r="H3664" s="123" t="str">
        <f t="shared" si="51"/>
        <v>Western Columbia Basin , WA,Gas Wells - Fraction of Compressors Engines &lt;50 HP</v>
      </c>
      <c r="I3664">
        <v>0</v>
      </c>
    </row>
    <row r="3665" spans="1:9">
      <c r="A3665" t="s">
        <v>187</v>
      </c>
      <c r="B3665" t="s">
        <v>125</v>
      </c>
      <c r="C3665" t="s">
        <v>9086</v>
      </c>
      <c r="D3665">
        <v>0</v>
      </c>
      <c r="E3665" t="s">
        <v>611</v>
      </c>
      <c r="F3665" t="s">
        <v>656</v>
      </c>
      <c r="G3665" t="s">
        <v>9086</v>
      </c>
      <c r="H3665" s="123" t="str">
        <f t="shared" si="51"/>
        <v>Western Columbia Basin , WA,Gas Wells - Fraction of Compressors Engines &gt;500 HP</v>
      </c>
      <c r="I3665">
        <v>0</v>
      </c>
    </row>
    <row r="3666" spans="1:9">
      <c r="A3666" t="s">
        <v>187</v>
      </c>
      <c r="B3666" t="s">
        <v>125</v>
      </c>
      <c r="C3666" t="s">
        <v>9087</v>
      </c>
      <c r="D3666">
        <v>1</v>
      </c>
      <c r="E3666" t="s">
        <v>611</v>
      </c>
      <c r="F3666" t="s">
        <v>656</v>
      </c>
      <c r="G3666" t="s">
        <v>9087</v>
      </c>
      <c r="H3666" s="123" t="str">
        <f t="shared" si="51"/>
        <v>Western Columbia Basin , WA,Gas Wells - Fraction of Compressors Engines between 50-499 HP</v>
      </c>
      <c r="I3666">
        <v>1</v>
      </c>
    </row>
    <row r="3667" spans="1:9">
      <c r="A3667" t="s">
        <v>187</v>
      </c>
      <c r="B3667" t="s">
        <v>125</v>
      </c>
      <c r="C3667" t="s">
        <v>9088</v>
      </c>
      <c r="D3667">
        <v>0.17999999999999997</v>
      </c>
      <c r="E3667" t="s">
        <v>611</v>
      </c>
      <c r="F3667" t="s">
        <v>1</v>
      </c>
      <c r="G3667" t="s">
        <v>8349</v>
      </c>
      <c r="H3667" s="123" t="str">
        <f t="shared" si="51"/>
        <v>Western Columbia Basin , WA,Lean Burn - Percent of Engines with Control</v>
      </c>
      <c r="I3667">
        <v>0.17999999999999997</v>
      </c>
    </row>
    <row r="3668" spans="1:9">
      <c r="A3668" t="s">
        <v>187</v>
      </c>
      <c r="B3668" t="s">
        <v>125</v>
      </c>
      <c r="C3668" t="s">
        <v>9089</v>
      </c>
      <c r="D3668">
        <v>0.31</v>
      </c>
      <c r="E3668" t="s">
        <v>611</v>
      </c>
      <c r="F3668" t="s">
        <v>0</v>
      </c>
      <c r="G3668" t="s">
        <v>8359</v>
      </c>
      <c r="H3668" s="123" t="str">
        <f t="shared" si="51"/>
        <v>Western Columbia Basin , WA,Rich Burn - Percent of Engines with Control</v>
      </c>
      <c r="I3668">
        <v>0.31</v>
      </c>
    </row>
    <row r="3669" spans="1:9">
      <c r="A3669" t="s">
        <v>187</v>
      </c>
      <c r="B3669" t="s">
        <v>125</v>
      </c>
      <c r="C3669" t="s">
        <v>9090</v>
      </c>
      <c r="D3669">
        <v>0.3</v>
      </c>
      <c r="E3669" t="s">
        <v>611</v>
      </c>
      <c r="F3669" t="s">
        <v>1</v>
      </c>
      <c r="G3669" t="s">
        <v>1</v>
      </c>
      <c r="H3669" s="123" t="str">
        <f t="shared" ref="H3669:H3732" si="52">E3669&amp;","&amp;G3669</f>
        <v>Western Columbia Basin , WA,Lean Burn</v>
      </c>
      <c r="I3669">
        <v>0.3</v>
      </c>
    </row>
    <row r="3670" spans="1:9">
      <c r="A3670" t="s">
        <v>187</v>
      </c>
      <c r="B3670" t="s">
        <v>125</v>
      </c>
      <c r="C3670" t="s">
        <v>9091</v>
      </c>
      <c r="D3670">
        <v>0.70000000000000007</v>
      </c>
      <c r="E3670" t="s">
        <v>611</v>
      </c>
      <c r="F3670" t="s">
        <v>0</v>
      </c>
      <c r="G3670" t="s">
        <v>0</v>
      </c>
      <c r="H3670" s="123" t="str">
        <f t="shared" si="52"/>
        <v>Western Columbia Basin , WA,Rich Burn</v>
      </c>
      <c r="I3670">
        <v>0.70000000000000007</v>
      </c>
    </row>
    <row r="3671" spans="1:9">
      <c r="A3671" t="s">
        <v>187</v>
      </c>
      <c r="B3671" t="s">
        <v>125</v>
      </c>
      <c r="C3671" t="s">
        <v>9092</v>
      </c>
      <c r="D3671">
        <v>8439</v>
      </c>
      <c r="E3671" t="s">
        <v>611</v>
      </c>
      <c r="F3671" t="s">
        <v>656</v>
      </c>
      <c r="G3671" t="s">
        <v>2498</v>
      </c>
      <c r="H3671" s="123" t="str">
        <f t="shared" si="52"/>
        <v>Western Columbia Basin , WA,Hours of Operation (hours/engine)</v>
      </c>
      <c r="I3671">
        <v>8439</v>
      </c>
    </row>
    <row r="3672" spans="1:9">
      <c r="A3672" t="s">
        <v>187</v>
      </c>
      <c r="B3672" t="s">
        <v>125</v>
      </c>
      <c r="C3672" t="s">
        <v>9093</v>
      </c>
      <c r="D3672">
        <v>0.75</v>
      </c>
      <c r="E3672" t="s">
        <v>611</v>
      </c>
      <c r="F3672" t="s">
        <v>1</v>
      </c>
      <c r="G3672" t="s">
        <v>9093</v>
      </c>
      <c r="H3672" s="123" t="str">
        <f t="shared" si="52"/>
        <v>Western Columbia Basin , WA,Gas Wells - Lean Burn Load Factor</v>
      </c>
      <c r="I3672">
        <v>0.75</v>
      </c>
    </row>
    <row r="3673" spans="1:9">
      <c r="A3673" t="s">
        <v>187</v>
      </c>
      <c r="B3673" t="s">
        <v>125</v>
      </c>
      <c r="C3673" t="s">
        <v>9094</v>
      </c>
      <c r="D3673">
        <v>138</v>
      </c>
      <c r="E3673" t="s">
        <v>611</v>
      </c>
      <c r="F3673" t="s">
        <v>1</v>
      </c>
      <c r="G3673" t="s">
        <v>8347</v>
      </c>
      <c r="H3673" s="123" t="str">
        <f t="shared" si="52"/>
        <v>Western Columbia Basin , WA,Lean Burn - Rated Horsepower (hp/engine)</v>
      </c>
      <c r="I3673">
        <v>138</v>
      </c>
    </row>
    <row r="3674" spans="1:9">
      <c r="A3674" t="s">
        <v>187</v>
      </c>
      <c r="B3674" t="s">
        <v>125</v>
      </c>
      <c r="C3674" t="s">
        <v>9095</v>
      </c>
      <c r="D3674">
        <v>133.4</v>
      </c>
      <c r="E3674" t="s">
        <v>611</v>
      </c>
      <c r="F3674" t="s">
        <v>0</v>
      </c>
      <c r="G3674" t="s">
        <v>8357</v>
      </c>
      <c r="H3674" s="123" t="str">
        <f t="shared" si="52"/>
        <v>Western Columbia Basin , WA,Rich Burn - Rated Horsepower (hp/engine)</v>
      </c>
      <c r="I3674">
        <v>133.4</v>
      </c>
    </row>
    <row r="3675" spans="1:9">
      <c r="A3675" t="s">
        <v>187</v>
      </c>
      <c r="B3675" t="s">
        <v>125</v>
      </c>
      <c r="C3675" t="s">
        <v>9096</v>
      </c>
      <c r="D3675">
        <v>0.7599999999999999</v>
      </c>
      <c r="E3675" t="s">
        <v>611</v>
      </c>
      <c r="F3675" t="s">
        <v>0</v>
      </c>
      <c r="G3675" t="s">
        <v>9096</v>
      </c>
      <c r="H3675" s="123" t="str">
        <f t="shared" si="52"/>
        <v>Western Columbia Basin , WA,Gas Wells - Rich-burn Load Factor</v>
      </c>
      <c r="I3675">
        <v>0.7599999999999999</v>
      </c>
    </row>
    <row r="3676" spans="1:9">
      <c r="A3676" t="s">
        <v>643</v>
      </c>
      <c r="B3676" t="s">
        <v>118</v>
      </c>
      <c r="C3676" t="s">
        <v>9083</v>
      </c>
      <c r="D3676">
        <v>0</v>
      </c>
      <c r="E3676" t="s">
        <v>613</v>
      </c>
      <c r="F3676" t="s">
        <v>656</v>
      </c>
      <c r="G3676" t="s">
        <v>9083</v>
      </c>
      <c r="H3676" s="123" t="str">
        <f t="shared" si="52"/>
        <v>Williston Basin , MT,Gas Wells - Fraction of 2-cycle Engines</v>
      </c>
      <c r="I3676">
        <v>0</v>
      </c>
    </row>
    <row r="3677" spans="1:9">
      <c r="A3677" t="s">
        <v>643</v>
      </c>
      <c r="B3677" t="s">
        <v>118</v>
      </c>
      <c r="C3677" t="s">
        <v>9084</v>
      </c>
      <c r="D3677">
        <v>1</v>
      </c>
      <c r="E3677" t="s">
        <v>613</v>
      </c>
      <c r="F3677" t="s">
        <v>656</v>
      </c>
      <c r="G3677" t="s">
        <v>9084</v>
      </c>
      <c r="H3677" s="123" t="str">
        <f t="shared" si="52"/>
        <v>Williston Basin , MT,Gas Wells - Fraction of 4-cycle Engines</v>
      </c>
      <c r="I3677">
        <v>1</v>
      </c>
    </row>
    <row r="3678" spans="1:9">
      <c r="A3678" t="s">
        <v>643</v>
      </c>
      <c r="B3678" t="s">
        <v>118</v>
      </c>
      <c r="C3678" t="s">
        <v>9085</v>
      </c>
      <c r="D3678">
        <v>0</v>
      </c>
      <c r="E3678" t="s">
        <v>613</v>
      </c>
      <c r="F3678" t="s">
        <v>656</v>
      </c>
      <c r="G3678" t="s">
        <v>9085</v>
      </c>
      <c r="H3678" s="123" t="str">
        <f t="shared" si="52"/>
        <v>Williston Basin , MT,Gas Wells - Fraction of Compressors Engines &lt;50 HP</v>
      </c>
      <c r="I3678">
        <v>0</v>
      </c>
    </row>
    <row r="3679" spans="1:9">
      <c r="A3679" t="s">
        <v>643</v>
      </c>
      <c r="B3679" t="s">
        <v>118</v>
      </c>
      <c r="C3679" t="s">
        <v>9086</v>
      </c>
      <c r="D3679">
        <v>0.45833333333333331</v>
      </c>
      <c r="E3679" t="s">
        <v>613</v>
      </c>
      <c r="F3679" t="s">
        <v>656</v>
      </c>
      <c r="G3679" t="s">
        <v>9086</v>
      </c>
      <c r="H3679" s="123" t="str">
        <f t="shared" si="52"/>
        <v>Williston Basin , MT,Gas Wells - Fraction of Compressors Engines &gt;500 HP</v>
      </c>
      <c r="I3679">
        <v>0.45833333333333331</v>
      </c>
    </row>
    <row r="3680" spans="1:9">
      <c r="A3680" t="s">
        <v>643</v>
      </c>
      <c r="B3680" t="s">
        <v>118</v>
      </c>
      <c r="C3680" t="s">
        <v>9087</v>
      </c>
      <c r="D3680">
        <v>0.54166666666666663</v>
      </c>
      <c r="E3680" t="s">
        <v>613</v>
      </c>
      <c r="F3680" t="s">
        <v>656</v>
      </c>
      <c r="G3680" t="s">
        <v>9087</v>
      </c>
      <c r="H3680" s="123" t="str">
        <f t="shared" si="52"/>
        <v>Williston Basin , MT,Gas Wells - Fraction of Compressors Engines between 50-499 HP</v>
      </c>
      <c r="I3680">
        <v>0.54166666666666663</v>
      </c>
    </row>
    <row r="3681" spans="1:9">
      <c r="A3681" t="s">
        <v>643</v>
      </c>
      <c r="B3681" t="s">
        <v>118</v>
      </c>
      <c r="C3681" t="s">
        <v>9088</v>
      </c>
      <c r="D3681">
        <v>1.4999999999999999E-2</v>
      </c>
      <c r="E3681" t="s">
        <v>613</v>
      </c>
      <c r="F3681" t="s">
        <v>1</v>
      </c>
      <c r="G3681" t="s">
        <v>8349</v>
      </c>
      <c r="H3681" s="123" t="str">
        <f t="shared" si="52"/>
        <v>Williston Basin , MT,Lean Burn - Percent of Engines with Control</v>
      </c>
      <c r="I3681">
        <v>1.4999999999999999E-2</v>
      </c>
    </row>
    <row r="3682" spans="1:9">
      <c r="A3682" t="s">
        <v>643</v>
      </c>
      <c r="B3682" t="s">
        <v>118</v>
      </c>
      <c r="C3682" t="s">
        <v>9089</v>
      </c>
      <c r="D3682">
        <v>2.5833333333333333E-2</v>
      </c>
      <c r="E3682" t="s">
        <v>613</v>
      </c>
      <c r="F3682" t="s">
        <v>0</v>
      </c>
      <c r="G3682" t="s">
        <v>8359</v>
      </c>
      <c r="H3682" s="123" t="str">
        <f t="shared" si="52"/>
        <v>Williston Basin , MT,Rich Burn - Percent of Engines with Control</v>
      </c>
      <c r="I3682">
        <v>2.5833333333333333E-2</v>
      </c>
    </row>
    <row r="3683" spans="1:9">
      <c r="A3683" t="s">
        <v>643</v>
      </c>
      <c r="B3683" t="s">
        <v>118</v>
      </c>
      <c r="C3683" t="s">
        <v>9090</v>
      </c>
      <c r="D3683">
        <v>0.82586214999999985</v>
      </c>
      <c r="E3683" t="s">
        <v>613</v>
      </c>
      <c r="F3683" t="s">
        <v>1</v>
      </c>
      <c r="G3683" t="s">
        <v>1</v>
      </c>
      <c r="H3683" s="123" t="str">
        <f t="shared" si="52"/>
        <v>Williston Basin , MT,Lean Burn</v>
      </c>
      <c r="I3683">
        <v>0.82586214999999985</v>
      </c>
    </row>
    <row r="3684" spans="1:9">
      <c r="A3684" t="s">
        <v>643</v>
      </c>
      <c r="B3684" t="s">
        <v>118</v>
      </c>
      <c r="C3684" t="s">
        <v>9091</v>
      </c>
      <c r="D3684">
        <v>0.17413775833333331</v>
      </c>
      <c r="E3684" t="s">
        <v>613</v>
      </c>
      <c r="F3684" t="s">
        <v>0</v>
      </c>
      <c r="G3684" t="s">
        <v>0</v>
      </c>
      <c r="H3684" s="123" t="str">
        <f t="shared" si="52"/>
        <v>Williston Basin , MT,Rich Burn</v>
      </c>
      <c r="I3684">
        <v>0.17413775833333331</v>
      </c>
    </row>
    <row r="3685" spans="1:9">
      <c r="A3685" t="s">
        <v>643</v>
      </c>
      <c r="B3685" t="s">
        <v>118</v>
      </c>
      <c r="C3685" t="s">
        <v>9092</v>
      </c>
      <c r="D3685">
        <v>7997.3620833333362</v>
      </c>
      <c r="E3685" t="s">
        <v>613</v>
      </c>
      <c r="F3685" t="s">
        <v>656</v>
      </c>
      <c r="G3685" t="s">
        <v>2498</v>
      </c>
      <c r="H3685" s="123" t="str">
        <f t="shared" si="52"/>
        <v>Williston Basin , MT,Hours of Operation (hours/engine)</v>
      </c>
      <c r="I3685">
        <v>7997.3620833333362</v>
      </c>
    </row>
    <row r="3686" spans="1:9">
      <c r="A3686" t="s">
        <v>643</v>
      </c>
      <c r="B3686" t="s">
        <v>118</v>
      </c>
      <c r="C3686" t="s">
        <v>9093</v>
      </c>
      <c r="D3686">
        <v>0.71721440833333328</v>
      </c>
      <c r="E3686" t="s">
        <v>613</v>
      </c>
      <c r="F3686" t="s">
        <v>1</v>
      </c>
      <c r="G3686" t="s">
        <v>9093</v>
      </c>
      <c r="H3686" s="123" t="str">
        <f t="shared" si="52"/>
        <v>Williston Basin , MT,Gas Wells - Lean Burn Load Factor</v>
      </c>
      <c r="I3686">
        <v>0.71721440833333328</v>
      </c>
    </row>
    <row r="3687" spans="1:9">
      <c r="A3687" t="s">
        <v>643</v>
      </c>
      <c r="B3687" t="s">
        <v>118</v>
      </c>
      <c r="C3687" t="s">
        <v>9094</v>
      </c>
      <c r="D3687">
        <v>341.45581666666658</v>
      </c>
      <c r="E3687" t="s">
        <v>613</v>
      </c>
      <c r="F3687" t="s">
        <v>1</v>
      </c>
      <c r="G3687" t="s">
        <v>8347</v>
      </c>
      <c r="H3687" s="123" t="str">
        <f t="shared" si="52"/>
        <v>Williston Basin , MT,Lean Burn - Rated Horsepower (hp/engine)</v>
      </c>
      <c r="I3687">
        <v>341.45581666666658</v>
      </c>
    </row>
    <row r="3688" spans="1:9">
      <c r="A3688" t="s">
        <v>643</v>
      </c>
      <c r="B3688" t="s">
        <v>118</v>
      </c>
      <c r="C3688" t="s">
        <v>9095</v>
      </c>
      <c r="D3688">
        <v>108.65000000000002</v>
      </c>
      <c r="E3688" t="s">
        <v>613</v>
      </c>
      <c r="F3688" t="s">
        <v>0</v>
      </c>
      <c r="G3688" t="s">
        <v>8357</v>
      </c>
      <c r="H3688" s="123" t="str">
        <f t="shared" si="52"/>
        <v>Williston Basin , MT,Rich Burn - Rated Horsepower (hp/engine)</v>
      </c>
      <c r="I3688">
        <v>108.65000000000002</v>
      </c>
    </row>
    <row r="3689" spans="1:9">
      <c r="A3689" t="s">
        <v>643</v>
      </c>
      <c r="B3689" t="s">
        <v>118</v>
      </c>
      <c r="C3689" t="s">
        <v>9096</v>
      </c>
      <c r="D3689">
        <v>0.71804774166666663</v>
      </c>
      <c r="E3689" t="s">
        <v>613</v>
      </c>
      <c r="F3689" t="s">
        <v>0</v>
      </c>
      <c r="G3689" t="s">
        <v>9096</v>
      </c>
      <c r="H3689" s="123" t="str">
        <f t="shared" si="52"/>
        <v>Williston Basin , MT,Gas Wells - Rich-burn Load Factor</v>
      </c>
      <c r="I3689">
        <v>0.71804774166666663</v>
      </c>
    </row>
    <row r="3690" spans="1:9">
      <c r="A3690" t="s">
        <v>643</v>
      </c>
      <c r="B3690" t="s">
        <v>119</v>
      </c>
      <c r="C3690" t="s">
        <v>9083</v>
      </c>
      <c r="D3690">
        <v>0</v>
      </c>
      <c r="E3690" t="s">
        <v>615</v>
      </c>
      <c r="F3690" t="s">
        <v>656</v>
      </c>
      <c r="G3690" t="s">
        <v>9083</v>
      </c>
      <c r="H3690" s="123" t="str">
        <f t="shared" si="52"/>
        <v>Williston Basin , ND,Gas Wells - Fraction of 2-cycle Engines</v>
      </c>
      <c r="I3690">
        <v>0</v>
      </c>
    </row>
    <row r="3691" spans="1:9">
      <c r="A3691" t="s">
        <v>643</v>
      </c>
      <c r="B3691" t="s">
        <v>119</v>
      </c>
      <c r="C3691" t="s">
        <v>9084</v>
      </c>
      <c r="D3691">
        <v>1</v>
      </c>
      <c r="E3691" t="s">
        <v>615</v>
      </c>
      <c r="F3691" t="s">
        <v>656</v>
      </c>
      <c r="G3691" t="s">
        <v>9084</v>
      </c>
      <c r="H3691" s="123" t="str">
        <f t="shared" si="52"/>
        <v>Williston Basin , ND,Gas Wells - Fraction of 4-cycle Engines</v>
      </c>
      <c r="I3691">
        <v>1</v>
      </c>
    </row>
    <row r="3692" spans="1:9">
      <c r="A3692" t="s">
        <v>643</v>
      </c>
      <c r="B3692" t="s">
        <v>119</v>
      </c>
      <c r="C3692" t="s">
        <v>9085</v>
      </c>
      <c r="D3692">
        <v>0</v>
      </c>
      <c r="E3692" t="s">
        <v>615</v>
      </c>
      <c r="F3692" t="s">
        <v>656</v>
      </c>
      <c r="G3692" t="s">
        <v>9085</v>
      </c>
      <c r="H3692" s="123" t="str">
        <f t="shared" si="52"/>
        <v>Williston Basin , ND,Gas Wells - Fraction of Compressors Engines &lt;50 HP</v>
      </c>
      <c r="I3692">
        <v>0</v>
      </c>
    </row>
    <row r="3693" spans="1:9">
      <c r="A3693" t="s">
        <v>643</v>
      </c>
      <c r="B3693" t="s">
        <v>119</v>
      </c>
      <c r="C3693" t="s">
        <v>9086</v>
      </c>
      <c r="D3693">
        <v>0.5</v>
      </c>
      <c r="E3693" t="s">
        <v>615</v>
      </c>
      <c r="F3693" t="s">
        <v>656</v>
      </c>
      <c r="G3693" t="s">
        <v>9086</v>
      </c>
      <c r="H3693" s="123" t="str">
        <f t="shared" si="52"/>
        <v>Williston Basin , ND,Gas Wells - Fraction of Compressors Engines &gt;500 HP</v>
      </c>
      <c r="I3693">
        <v>0.5</v>
      </c>
    </row>
    <row r="3694" spans="1:9">
      <c r="A3694" t="s">
        <v>643</v>
      </c>
      <c r="B3694" t="s">
        <v>119</v>
      </c>
      <c r="C3694" t="s">
        <v>9087</v>
      </c>
      <c r="D3694">
        <v>0.5</v>
      </c>
      <c r="E3694" t="s">
        <v>615</v>
      </c>
      <c r="F3694" t="s">
        <v>656</v>
      </c>
      <c r="G3694" t="s">
        <v>9087</v>
      </c>
      <c r="H3694" s="123" t="str">
        <f t="shared" si="52"/>
        <v>Williston Basin , ND,Gas Wells - Fraction of Compressors Engines between 50-499 HP</v>
      </c>
      <c r="I3694">
        <v>0.5</v>
      </c>
    </row>
    <row r="3695" spans="1:9">
      <c r="A3695" t="s">
        <v>643</v>
      </c>
      <c r="B3695" t="s">
        <v>119</v>
      </c>
      <c r="C3695" t="s">
        <v>9088</v>
      </c>
      <c r="D3695">
        <v>0</v>
      </c>
      <c r="E3695" t="s">
        <v>615</v>
      </c>
      <c r="F3695" t="s">
        <v>1</v>
      </c>
      <c r="G3695" t="s">
        <v>8349</v>
      </c>
      <c r="H3695" s="123" t="str">
        <f t="shared" si="52"/>
        <v>Williston Basin , ND,Lean Burn - Percent of Engines with Control</v>
      </c>
      <c r="I3695">
        <v>0</v>
      </c>
    </row>
    <row r="3696" spans="1:9">
      <c r="A3696" t="s">
        <v>643</v>
      </c>
      <c r="B3696" t="s">
        <v>119</v>
      </c>
      <c r="C3696" t="s">
        <v>9089</v>
      </c>
      <c r="D3696">
        <v>0</v>
      </c>
      <c r="E3696" t="s">
        <v>615</v>
      </c>
      <c r="F3696" t="s">
        <v>0</v>
      </c>
      <c r="G3696" t="s">
        <v>8359</v>
      </c>
      <c r="H3696" s="123" t="str">
        <f t="shared" si="52"/>
        <v>Williston Basin , ND,Rich Burn - Percent of Engines with Control</v>
      </c>
      <c r="I3696">
        <v>0</v>
      </c>
    </row>
    <row r="3697" spans="1:9">
      <c r="A3697" t="s">
        <v>643</v>
      </c>
      <c r="B3697" t="s">
        <v>119</v>
      </c>
      <c r="C3697" t="s">
        <v>9090</v>
      </c>
      <c r="D3697">
        <v>0.87366779999999988</v>
      </c>
      <c r="E3697" t="s">
        <v>615</v>
      </c>
      <c r="F3697" t="s">
        <v>1</v>
      </c>
      <c r="G3697" t="s">
        <v>1</v>
      </c>
      <c r="H3697" s="123" t="str">
        <f t="shared" si="52"/>
        <v>Williston Basin , ND,Lean Burn</v>
      </c>
      <c r="I3697">
        <v>0.87366779999999988</v>
      </c>
    </row>
    <row r="3698" spans="1:9">
      <c r="A3698" t="s">
        <v>643</v>
      </c>
      <c r="B3698" t="s">
        <v>119</v>
      </c>
      <c r="C3698" t="s">
        <v>9091</v>
      </c>
      <c r="D3698">
        <v>0.12633209999999997</v>
      </c>
      <c r="E3698" t="s">
        <v>615</v>
      </c>
      <c r="F3698" t="s">
        <v>0</v>
      </c>
      <c r="G3698" t="s">
        <v>0</v>
      </c>
      <c r="H3698" s="123" t="str">
        <f t="shared" si="52"/>
        <v>Williston Basin , ND,Rich Burn</v>
      </c>
      <c r="I3698">
        <v>0.12633209999999997</v>
      </c>
    </row>
    <row r="3699" spans="1:9">
      <c r="A3699" t="s">
        <v>643</v>
      </c>
      <c r="B3699" t="s">
        <v>119</v>
      </c>
      <c r="C3699" t="s">
        <v>9092</v>
      </c>
      <c r="D3699">
        <v>8724.3950000000059</v>
      </c>
      <c r="E3699" t="s">
        <v>615</v>
      </c>
      <c r="F3699" t="s">
        <v>656</v>
      </c>
      <c r="G3699" t="s">
        <v>2498</v>
      </c>
      <c r="H3699" s="123" t="str">
        <f t="shared" si="52"/>
        <v>Williston Basin , ND,Hours of Operation (hours/engine)</v>
      </c>
      <c r="I3699">
        <v>8724.3950000000059</v>
      </c>
    </row>
    <row r="3700" spans="1:9">
      <c r="A3700" t="s">
        <v>643</v>
      </c>
      <c r="B3700" t="s">
        <v>119</v>
      </c>
      <c r="C3700" t="s">
        <v>9093</v>
      </c>
      <c r="D3700">
        <v>0.71423389999999942</v>
      </c>
      <c r="E3700" t="s">
        <v>615</v>
      </c>
      <c r="F3700" t="s">
        <v>1</v>
      </c>
      <c r="G3700" t="s">
        <v>9093</v>
      </c>
      <c r="H3700" s="123" t="str">
        <f t="shared" si="52"/>
        <v>Williston Basin , ND,Gas Wells - Lean Burn Load Factor</v>
      </c>
      <c r="I3700">
        <v>0.71423389999999942</v>
      </c>
    </row>
    <row r="3701" spans="1:9">
      <c r="A3701" t="s">
        <v>643</v>
      </c>
      <c r="B3701" t="s">
        <v>119</v>
      </c>
      <c r="C3701" t="s">
        <v>9094</v>
      </c>
      <c r="D3701">
        <v>359.95180000000011</v>
      </c>
      <c r="E3701" t="s">
        <v>615</v>
      </c>
      <c r="F3701" t="s">
        <v>1</v>
      </c>
      <c r="G3701" t="s">
        <v>8347</v>
      </c>
      <c r="H3701" s="123" t="str">
        <f t="shared" si="52"/>
        <v>Williston Basin , ND,Lean Burn - Rated Horsepower (hp/engine)</v>
      </c>
      <c r="I3701">
        <v>359.95180000000011</v>
      </c>
    </row>
    <row r="3702" spans="1:9">
      <c r="A3702" t="s">
        <v>643</v>
      </c>
      <c r="B3702" t="s">
        <v>119</v>
      </c>
      <c r="C3702" t="s">
        <v>9095</v>
      </c>
      <c r="D3702">
        <v>106.39999999999995</v>
      </c>
      <c r="E3702" t="s">
        <v>615</v>
      </c>
      <c r="F3702" t="s">
        <v>0</v>
      </c>
      <c r="G3702" t="s">
        <v>8357</v>
      </c>
      <c r="H3702" s="123" t="str">
        <f t="shared" si="52"/>
        <v>Williston Basin , ND,Rich Burn - Rated Horsepower (hp/engine)</v>
      </c>
      <c r="I3702">
        <v>106.39999999999995</v>
      </c>
    </row>
    <row r="3703" spans="1:9">
      <c r="A3703" t="s">
        <v>643</v>
      </c>
      <c r="B3703" t="s">
        <v>119</v>
      </c>
      <c r="C3703" t="s">
        <v>9096</v>
      </c>
      <c r="D3703">
        <v>0.71423389999999942</v>
      </c>
      <c r="E3703" t="s">
        <v>615</v>
      </c>
      <c r="F3703" t="s">
        <v>0</v>
      </c>
      <c r="G3703" t="s">
        <v>9096</v>
      </c>
      <c r="H3703" s="123" t="str">
        <f t="shared" si="52"/>
        <v>Williston Basin , ND,Gas Wells - Rich-burn Load Factor</v>
      </c>
      <c r="I3703">
        <v>0.71423389999999942</v>
      </c>
    </row>
    <row r="3704" spans="1:9">
      <c r="A3704" t="s">
        <v>643</v>
      </c>
      <c r="B3704" t="s">
        <v>123</v>
      </c>
      <c r="C3704" t="s">
        <v>9083</v>
      </c>
      <c r="D3704">
        <v>0</v>
      </c>
      <c r="E3704" t="s">
        <v>617</v>
      </c>
      <c r="F3704" t="s">
        <v>656</v>
      </c>
      <c r="G3704" t="s">
        <v>9083</v>
      </c>
      <c r="H3704" s="123" t="str">
        <f t="shared" si="52"/>
        <v>Williston Basin , SD,Gas Wells - Fraction of 2-cycle Engines</v>
      </c>
      <c r="I3704">
        <v>0</v>
      </c>
    </row>
    <row r="3705" spans="1:9">
      <c r="A3705" t="s">
        <v>643</v>
      </c>
      <c r="B3705" t="s">
        <v>123</v>
      </c>
      <c r="C3705" t="s">
        <v>9084</v>
      </c>
      <c r="D3705">
        <v>1</v>
      </c>
      <c r="E3705" t="s">
        <v>617</v>
      </c>
      <c r="F3705" t="s">
        <v>656</v>
      </c>
      <c r="G3705" t="s">
        <v>9084</v>
      </c>
      <c r="H3705" s="123" t="str">
        <f t="shared" si="52"/>
        <v>Williston Basin , SD,Gas Wells - Fraction of 4-cycle Engines</v>
      </c>
      <c r="I3705">
        <v>1</v>
      </c>
    </row>
    <row r="3706" spans="1:9">
      <c r="A3706" t="s">
        <v>643</v>
      </c>
      <c r="B3706" t="s">
        <v>123</v>
      </c>
      <c r="C3706" t="s">
        <v>9085</v>
      </c>
      <c r="D3706">
        <v>0</v>
      </c>
      <c r="E3706" t="s">
        <v>617</v>
      </c>
      <c r="F3706" t="s">
        <v>656</v>
      </c>
      <c r="G3706" t="s">
        <v>9085</v>
      </c>
      <c r="H3706" s="123" t="str">
        <f t="shared" si="52"/>
        <v>Williston Basin , SD,Gas Wells - Fraction of Compressors Engines &lt;50 HP</v>
      </c>
      <c r="I3706">
        <v>0</v>
      </c>
    </row>
    <row r="3707" spans="1:9">
      <c r="A3707" t="s">
        <v>643</v>
      </c>
      <c r="B3707" t="s">
        <v>123</v>
      </c>
      <c r="C3707" t="s">
        <v>9086</v>
      </c>
      <c r="D3707">
        <v>0.5</v>
      </c>
      <c r="E3707" t="s">
        <v>617</v>
      </c>
      <c r="F3707" t="s">
        <v>656</v>
      </c>
      <c r="G3707" t="s">
        <v>9086</v>
      </c>
      <c r="H3707" s="123" t="str">
        <f t="shared" si="52"/>
        <v>Williston Basin , SD,Gas Wells - Fraction of Compressors Engines &gt;500 HP</v>
      </c>
      <c r="I3707">
        <v>0.5</v>
      </c>
    </row>
    <row r="3708" spans="1:9">
      <c r="A3708" t="s">
        <v>643</v>
      </c>
      <c r="B3708" t="s">
        <v>123</v>
      </c>
      <c r="C3708" t="s">
        <v>9087</v>
      </c>
      <c r="D3708">
        <v>0.5</v>
      </c>
      <c r="E3708" t="s">
        <v>617</v>
      </c>
      <c r="F3708" t="s">
        <v>656</v>
      </c>
      <c r="G3708" t="s">
        <v>9087</v>
      </c>
      <c r="H3708" s="123" t="str">
        <f t="shared" si="52"/>
        <v>Williston Basin , SD,Gas Wells - Fraction of Compressors Engines between 50-499 HP</v>
      </c>
      <c r="I3708">
        <v>0.5</v>
      </c>
    </row>
    <row r="3709" spans="1:9">
      <c r="A3709" t="s">
        <v>643</v>
      </c>
      <c r="B3709" t="s">
        <v>123</v>
      </c>
      <c r="C3709" t="s">
        <v>9088</v>
      </c>
      <c r="D3709">
        <v>0</v>
      </c>
      <c r="E3709" t="s">
        <v>617</v>
      </c>
      <c r="F3709" t="s">
        <v>1</v>
      </c>
      <c r="G3709" t="s">
        <v>8349</v>
      </c>
      <c r="H3709" s="123" t="str">
        <f t="shared" si="52"/>
        <v>Williston Basin , SD,Lean Burn - Percent of Engines with Control</v>
      </c>
      <c r="I3709">
        <v>0</v>
      </c>
    </row>
    <row r="3710" spans="1:9">
      <c r="A3710" t="s">
        <v>643</v>
      </c>
      <c r="B3710" t="s">
        <v>123</v>
      </c>
      <c r="C3710" t="s">
        <v>9089</v>
      </c>
      <c r="D3710">
        <v>0</v>
      </c>
      <c r="E3710" t="s">
        <v>617</v>
      </c>
      <c r="F3710" t="s">
        <v>0</v>
      </c>
      <c r="G3710" t="s">
        <v>8359</v>
      </c>
      <c r="H3710" s="123" t="str">
        <f t="shared" si="52"/>
        <v>Williston Basin , SD,Rich Burn - Percent of Engines with Control</v>
      </c>
      <c r="I3710">
        <v>0</v>
      </c>
    </row>
    <row r="3711" spans="1:9">
      <c r="A3711" t="s">
        <v>643</v>
      </c>
      <c r="B3711" t="s">
        <v>123</v>
      </c>
      <c r="C3711" t="s">
        <v>9090</v>
      </c>
      <c r="D3711">
        <v>0.87366779999999999</v>
      </c>
      <c r="E3711" t="s">
        <v>617</v>
      </c>
      <c r="F3711" t="s">
        <v>1</v>
      </c>
      <c r="G3711" t="s">
        <v>1</v>
      </c>
      <c r="H3711" s="123" t="str">
        <f t="shared" si="52"/>
        <v>Williston Basin , SD,Lean Burn</v>
      </c>
      <c r="I3711">
        <v>0.87366779999999999</v>
      </c>
    </row>
    <row r="3712" spans="1:9">
      <c r="A3712" t="s">
        <v>643</v>
      </c>
      <c r="B3712" t="s">
        <v>123</v>
      </c>
      <c r="C3712" t="s">
        <v>9091</v>
      </c>
      <c r="D3712">
        <v>0.12633209999999997</v>
      </c>
      <c r="E3712" t="s">
        <v>617</v>
      </c>
      <c r="F3712" t="s">
        <v>0</v>
      </c>
      <c r="G3712" t="s">
        <v>0</v>
      </c>
      <c r="H3712" s="123" t="str">
        <f t="shared" si="52"/>
        <v>Williston Basin , SD,Rich Burn</v>
      </c>
      <c r="I3712">
        <v>0.12633209999999997</v>
      </c>
    </row>
    <row r="3713" spans="1:9">
      <c r="A3713" t="s">
        <v>643</v>
      </c>
      <c r="B3713" t="s">
        <v>123</v>
      </c>
      <c r="C3713" t="s">
        <v>9092</v>
      </c>
      <c r="D3713">
        <v>8724.3950000000004</v>
      </c>
      <c r="E3713" t="s">
        <v>617</v>
      </c>
      <c r="F3713" t="s">
        <v>656</v>
      </c>
      <c r="G3713" t="s">
        <v>2498</v>
      </c>
      <c r="H3713" s="123" t="str">
        <f t="shared" si="52"/>
        <v>Williston Basin , SD,Hours of Operation (hours/engine)</v>
      </c>
      <c r="I3713">
        <v>8724.3950000000004</v>
      </c>
    </row>
    <row r="3714" spans="1:9">
      <c r="A3714" t="s">
        <v>643</v>
      </c>
      <c r="B3714" t="s">
        <v>123</v>
      </c>
      <c r="C3714" t="s">
        <v>9093</v>
      </c>
      <c r="D3714">
        <v>0.71423389999999998</v>
      </c>
      <c r="E3714" t="s">
        <v>617</v>
      </c>
      <c r="F3714" t="s">
        <v>1</v>
      </c>
      <c r="G3714" t="s">
        <v>9093</v>
      </c>
      <c r="H3714" s="123" t="str">
        <f t="shared" si="52"/>
        <v>Williston Basin , SD,Gas Wells - Lean Burn Load Factor</v>
      </c>
      <c r="I3714">
        <v>0.71423389999999998</v>
      </c>
    </row>
    <row r="3715" spans="1:9">
      <c r="A3715" t="s">
        <v>643</v>
      </c>
      <c r="B3715" t="s">
        <v>123</v>
      </c>
      <c r="C3715" t="s">
        <v>9094</v>
      </c>
      <c r="D3715">
        <v>359.95179999999988</v>
      </c>
      <c r="E3715" t="s">
        <v>617</v>
      </c>
      <c r="F3715" t="s">
        <v>1</v>
      </c>
      <c r="G3715" t="s">
        <v>8347</v>
      </c>
      <c r="H3715" s="123" t="str">
        <f t="shared" si="52"/>
        <v>Williston Basin , SD,Lean Burn - Rated Horsepower (hp/engine)</v>
      </c>
      <c r="I3715">
        <v>359.95179999999988</v>
      </c>
    </row>
    <row r="3716" spans="1:9">
      <c r="A3716" t="s">
        <v>643</v>
      </c>
      <c r="B3716" t="s">
        <v>123</v>
      </c>
      <c r="C3716" t="s">
        <v>9095</v>
      </c>
      <c r="D3716">
        <v>106.40000000000005</v>
      </c>
      <c r="E3716" t="s">
        <v>617</v>
      </c>
      <c r="F3716" t="s">
        <v>0</v>
      </c>
      <c r="G3716" t="s">
        <v>8357</v>
      </c>
      <c r="H3716" s="123" t="str">
        <f t="shared" si="52"/>
        <v>Williston Basin , SD,Rich Burn - Rated Horsepower (hp/engine)</v>
      </c>
      <c r="I3716">
        <v>106.40000000000005</v>
      </c>
    </row>
    <row r="3717" spans="1:9">
      <c r="A3717" t="s">
        <v>643</v>
      </c>
      <c r="B3717" t="s">
        <v>123</v>
      </c>
      <c r="C3717" t="s">
        <v>9096</v>
      </c>
      <c r="D3717">
        <v>0.71423389999999998</v>
      </c>
      <c r="E3717" t="s">
        <v>617</v>
      </c>
      <c r="F3717" t="s">
        <v>0</v>
      </c>
      <c r="G3717" t="s">
        <v>9096</v>
      </c>
      <c r="H3717" s="123" t="str">
        <f t="shared" si="52"/>
        <v>Williston Basin , SD,Gas Wells - Rich-burn Load Factor</v>
      </c>
      <c r="I3717">
        <v>0.71423389999999998</v>
      </c>
    </row>
    <row r="3718" spans="1:9">
      <c r="A3718" t="s">
        <v>644</v>
      </c>
      <c r="B3718" t="s">
        <v>126</v>
      </c>
      <c r="C3718" t="s">
        <v>9083</v>
      </c>
      <c r="D3718">
        <v>0</v>
      </c>
      <c r="E3718" t="s">
        <v>619</v>
      </c>
      <c r="F3718" t="s">
        <v>656</v>
      </c>
      <c r="G3718" t="s">
        <v>9083</v>
      </c>
      <c r="H3718" s="123" t="str">
        <f t="shared" si="52"/>
        <v>Wind River Basin , WY,Gas Wells - Fraction of 2-cycle Engines</v>
      </c>
      <c r="I3718">
        <v>0</v>
      </c>
    </row>
    <row r="3719" spans="1:9">
      <c r="A3719" t="s">
        <v>644</v>
      </c>
      <c r="B3719" t="s">
        <v>126</v>
      </c>
      <c r="C3719" t="s">
        <v>9084</v>
      </c>
      <c r="D3719">
        <v>1</v>
      </c>
      <c r="E3719" t="s">
        <v>619</v>
      </c>
      <c r="F3719" t="s">
        <v>656</v>
      </c>
      <c r="G3719" t="s">
        <v>9084</v>
      </c>
      <c r="H3719" s="123" t="str">
        <f t="shared" si="52"/>
        <v>Wind River Basin , WY,Gas Wells - Fraction of 4-cycle Engines</v>
      </c>
      <c r="I3719">
        <v>1</v>
      </c>
    </row>
    <row r="3720" spans="1:9">
      <c r="A3720" t="s">
        <v>644</v>
      </c>
      <c r="B3720" t="s">
        <v>126</v>
      </c>
      <c r="C3720" t="s">
        <v>9085</v>
      </c>
      <c r="D3720">
        <v>3.7098119999999998E-2</v>
      </c>
      <c r="E3720" t="s">
        <v>619</v>
      </c>
      <c r="F3720" t="s">
        <v>656</v>
      </c>
      <c r="G3720" t="s">
        <v>9085</v>
      </c>
      <c r="H3720" s="123" t="str">
        <f t="shared" si="52"/>
        <v>Wind River Basin , WY,Gas Wells - Fraction of Compressors Engines &lt;50 HP</v>
      </c>
      <c r="I3720">
        <v>3.7098119999999998E-2</v>
      </c>
    </row>
    <row r="3721" spans="1:9">
      <c r="A3721" t="s">
        <v>644</v>
      </c>
      <c r="B3721" t="s">
        <v>126</v>
      </c>
      <c r="C3721" t="s">
        <v>9086</v>
      </c>
      <c r="D3721">
        <v>0</v>
      </c>
      <c r="E3721" t="s">
        <v>619</v>
      </c>
      <c r="F3721" t="s">
        <v>656</v>
      </c>
      <c r="G3721" t="s">
        <v>9086</v>
      </c>
      <c r="H3721" s="123" t="str">
        <f t="shared" si="52"/>
        <v>Wind River Basin , WY,Gas Wells - Fraction of Compressors Engines &gt;500 HP</v>
      </c>
      <c r="I3721">
        <v>0</v>
      </c>
    </row>
    <row r="3722" spans="1:9">
      <c r="A3722" t="s">
        <v>644</v>
      </c>
      <c r="B3722" t="s">
        <v>126</v>
      </c>
      <c r="C3722" t="s">
        <v>9087</v>
      </c>
      <c r="D3722">
        <v>0.96290189999999998</v>
      </c>
      <c r="E3722" t="s">
        <v>619</v>
      </c>
      <c r="F3722" t="s">
        <v>656</v>
      </c>
      <c r="G3722" t="s">
        <v>9087</v>
      </c>
      <c r="H3722" s="123" t="str">
        <f t="shared" si="52"/>
        <v>Wind River Basin , WY,Gas Wells - Fraction of Compressors Engines between 50-499 HP</v>
      </c>
      <c r="I3722">
        <v>0.96290189999999998</v>
      </c>
    </row>
    <row r="3723" spans="1:9">
      <c r="A3723" t="s">
        <v>644</v>
      </c>
      <c r="B3723" t="s">
        <v>126</v>
      </c>
      <c r="C3723" t="s">
        <v>9088</v>
      </c>
      <c r="D3723">
        <v>0.59</v>
      </c>
      <c r="E3723" t="s">
        <v>619</v>
      </c>
      <c r="F3723" t="s">
        <v>1</v>
      </c>
      <c r="G3723" t="s">
        <v>8349</v>
      </c>
      <c r="H3723" s="123" t="str">
        <f t="shared" si="52"/>
        <v>Wind River Basin , WY,Lean Burn - Percent of Engines with Control</v>
      </c>
      <c r="I3723">
        <v>0.59</v>
      </c>
    </row>
    <row r="3724" spans="1:9">
      <c r="A3724" t="s">
        <v>644</v>
      </c>
      <c r="B3724" t="s">
        <v>126</v>
      </c>
      <c r="C3724" t="s">
        <v>9089</v>
      </c>
      <c r="D3724">
        <v>0.65500000000000003</v>
      </c>
      <c r="E3724" t="s">
        <v>619</v>
      </c>
      <c r="F3724" t="s">
        <v>0</v>
      </c>
      <c r="G3724" t="s">
        <v>8359</v>
      </c>
      <c r="H3724" s="123" t="str">
        <f t="shared" si="52"/>
        <v>Wind River Basin , WY,Rich Burn - Percent of Engines with Control</v>
      </c>
      <c r="I3724">
        <v>0.65500000000000003</v>
      </c>
    </row>
    <row r="3725" spans="1:9">
      <c r="A3725" t="s">
        <v>644</v>
      </c>
      <c r="B3725" t="s">
        <v>126</v>
      </c>
      <c r="C3725" t="s">
        <v>9090</v>
      </c>
      <c r="D3725">
        <v>0.57580374999999995</v>
      </c>
      <c r="E3725" t="s">
        <v>619</v>
      </c>
      <c r="F3725" t="s">
        <v>1</v>
      </c>
      <c r="G3725" t="s">
        <v>1</v>
      </c>
      <c r="H3725" s="123" t="str">
        <f t="shared" si="52"/>
        <v>Wind River Basin , WY,Lean Burn</v>
      </c>
      <c r="I3725">
        <v>0.57580374999999995</v>
      </c>
    </row>
    <row r="3726" spans="1:9">
      <c r="A3726" t="s">
        <v>644</v>
      </c>
      <c r="B3726" t="s">
        <v>126</v>
      </c>
      <c r="C3726" t="s">
        <v>9091</v>
      </c>
      <c r="D3726">
        <v>0.42419625</v>
      </c>
      <c r="E3726" t="s">
        <v>619</v>
      </c>
      <c r="F3726" t="s">
        <v>0</v>
      </c>
      <c r="G3726" t="s">
        <v>0</v>
      </c>
      <c r="H3726" s="123" t="str">
        <f t="shared" si="52"/>
        <v>Wind River Basin , WY,Rich Burn</v>
      </c>
      <c r="I3726">
        <v>0.42419625</v>
      </c>
    </row>
    <row r="3727" spans="1:9">
      <c r="A3727" t="s">
        <v>644</v>
      </c>
      <c r="B3727" t="s">
        <v>126</v>
      </c>
      <c r="C3727" t="s">
        <v>9092</v>
      </c>
      <c r="D3727">
        <v>8201.7129999999997</v>
      </c>
      <c r="E3727" t="s">
        <v>619</v>
      </c>
      <c r="F3727" t="s">
        <v>656</v>
      </c>
      <c r="G3727" t="s">
        <v>2498</v>
      </c>
      <c r="H3727" s="123" t="str">
        <f t="shared" si="52"/>
        <v>Wind River Basin , WY,Hours of Operation (hours/engine)</v>
      </c>
      <c r="I3727">
        <v>8201.7129999999997</v>
      </c>
    </row>
    <row r="3728" spans="1:9">
      <c r="A3728" t="s">
        <v>644</v>
      </c>
      <c r="B3728" t="s">
        <v>126</v>
      </c>
      <c r="C3728" t="s">
        <v>9093</v>
      </c>
      <c r="D3728">
        <v>0.875</v>
      </c>
      <c r="E3728" t="s">
        <v>619</v>
      </c>
      <c r="F3728" t="s">
        <v>1</v>
      </c>
      <c r="G3728" t="s">
        <v>9093</v>
      </c>
      <c r="H3728" s="123" t="str">
        <f t="shared" si="52"/>
        <v>Wind River Basin , WY,Gas Wells - Lean Burn Load Factor</v>
      </c>
      <c r="I3728">
        <v>0.875</v>
      </c>
    </row>
    <row r="3729" spans="1:9">
      <c r="A3729" t="s">
        <v>644</v>
      </c>
      <c r="B3729" t="s">
        <v>126</v>
      </c>
      <c r="C3729" t="s">
        <v>9094</v>
      </c>
      <c r="D3729">
        <v>144</v>
      </c>
      <c r="E3729" t="s">
        <v>619</v>
      </c>
      <c r="F3729" t="s">
        <v>1</v>
      </c>
      <c r="G3729" t="s">
        <v>8347</v>
      </c>
      <c r="H3729" s="123" t="str">
        <f t="shared" si="52"/>
        <v>Wind River Basin , WY,Lean Burn - Rated Horsepower (hp/engine)</v>
      </c>
      <c r="I3729">
        <v>144</v>
      </c>
    </row>
    <row r="3730" spans="1:9">
      <c r="A3730" t="s">
        <v>644</v>
      </c>
      <c r="B3730" t="s">
        <v>126</v>
      </c>
      <c r="C3730" t="s">
        <v>9095</v>
      </c>
      <c r="D3730">
        <v>162.02690000000001</v>
      </c>
      <c r="E3730" t="s">
        <v>619</v>
      </c>
      <c r="F3730" t="s">
        <v>0</v>
      </c>
      <c r="G3730" t="s">
        <v>8357</v>
      </c>
      <c r="H3730" s="123" t="str">
        <f t="shared" si="52"/>
        <v>Wind River Basin , WY,Rich Burn - Rated Horsepower (hp/engine)</v>
      </c>
      <c r="I3730">
        <v>162.02690000000001</v>
      </c>
    </row>
    <row r="3731" spans="1:9">
      <c r="A3731" t="s">
        <v>644</v>
      </c>
      <c r="B3731" t="s">
        <v>126</v>
      </c>
      <c r="C3731" t="s">
        <v>9096</v>
      </c>
      <c r="D3731">
        <v>0.78</v>
      </c>
      <c r="E3731" t="s">
        <v>619</v>
      </c>
      <c r="F3731" t="s">
        <v>0</v>
      </c>
      <c r="G3731" t="s">
        <v>9096</v>
      </c>
      <c r="H3731" s="123" t="str">
        <f t="shared" si="52"/>
        <v>Wind River Basin , WY,Gas Wells - Rich-burn Load Factor</v>
      </c>
      <c r="I3731">
        <v>0.78</v>
      </c>
    </row>
    <row r="3732" spans="1:9">
      <c r="A3732" t="s">
        <v>197</v>
      </c>
      <c r="B3732" t="s">
        <v>126</v>
      </c>
      <c r="C3732" t="s">
        <v>9083</v>
      </c>
      <c r="D3732">
        <v>0</v>
      </c>
      <c r="E3732" t="s">
        <v>620</v>
      </c>
      <c r="F3732" t="s">
        <v>656</v>
      </c>
      <c r="G3732" t="s">
        <v>9083</v>
      </c>
      <c r="H3732" s="123" t="str">
        <f t="shared" si="52"/>
        <v>Yellowstone Province , WY,Gas Wells - Fraction of 2-cycle Engines</v>
      </c>
      <c r="I3732">
        <v>0</v>
      </c>
    </row>
    <row r="3733" spans="1:9">
      <c r="A3733" t="s">
        <v>197</v>
      </c>
      <c r="B3733" t="s">
        <v>126</v>
      </c>
      <c r="C3733" t="s">
        <v>9084</v>
      </c>
      <c r="D3733">
        <v>1</v>
      </c>
      <c r="E3733" t="s">
        <v>620</v>
      </c>
      <c r="F3733" t="s">
        <v>656</v>
      </c>
      <c r="G3733" t="s">
        <v>9084</v>
      </c>
      <c r="H3733" s="123" t="str">
        <f t="shared" ref="H3733:H3774" si="53">E3733&amp;","&amp;G3733</f>
        <v>Yellowstone Province , WY,Gas Wells - Fraction of 4-cycle Engines</v>
      </c>
      <c r="I3733">
        <v>1</v>
      </c>
    </row>
    <row r="3734" spans="1:9">
      <c r="A3734" t="s">
        <v>197</v>
      </c>
      <c r="B3734" t="s">
        <v>126</v>
      </c>
      <c r="C3734" t="s">
        <v>9085</v>
      </c>
      <c r="D3734">
        <v>0</v>
      </c>
      <c r="E3734" t="s">
        <v>620</v>
      </c>
      <c r="F3734" t="s">
        <v>656</v>
      </c>
      <c r="G3734" t="s">
        <v>9085</v>
      </c>
      <c r="H3734" s="123" t="str">
        <f t="shared" si="53"/>
        <v>Yellowstone Province , WY,Gas Wells - Fraction of Compressors Engines &lt;50 HP</v>
      </c>
      <c r="I3734">
        <v>0</v>
      </c>
    </row>
    <row r="3735" spans="1:9">
      <c r="A3735" t="s">
        <v>197</v>
      </c>
      <c r="B3735" t="s">
        <v>126</v>
      </c>
      <c r="C3735" t="s">
        <v>9086</v>
      </c>
      <c r="D3735">
        <v>0</v>
      </c>
      <c r="E3735" t="s">
        <v>620</v>
      </c>
      <c r="F3735" t="s">
        <v>656</v>
      </c>
      <c r="G3735" t="s">
        <v>9086</v>
      </c>
      <c r="H3735" s="123" t="str">
        <f t="shared" si="53"/>
        <v>Yellowstone Province , WY,Gas Wells - Fraction of Compressors Engines &gt;500 HP</v>
      </c>
      <c r="I3735">
        <v>0</v>
      </c>
    </row>
    <row r="3736" spans="1:9">
      <c r="A3736" t="s">
        <v>197</v>
      </c>
      <c r="B3736" t="s">
        <v>126</v>
      </c>
      <c r="C3736" t="s">
        <v>9087</v>
      </c>
      <c r="D3736">
        <v>1</v>
      </c>
      <c r="E3736" t="s">
        <v>620</v>
      </c>
      <c r="F3736" t="s">
        <v>656</v>
      </c>
      <c r="G3736" t="s">
        <v>9087</v>
      </c>
      <c r="H3736" s="123" t="str">
        <f t="shared" si="53"/>
        <v>Yellowstone Province , WY,Gas Wells - Fraction of Compressors Engines between 50-499 HP</v>
      </c>
      <c r="I3736">
        <v>1</v>
      </c>
    </row>
    <row r="3737" spans="1:9">
      <c r="A3737" t="s">
        <v>197</v>
      </c>
      <c r="B3737" t="s">
        <v>126</v>
      </c>
      <c r="C3737" t="s">
        <v>9088</v>
      </c>
      <c r="D3737">
        <v>0.18</v>
      </c>
      <c r="E3737" t="s">
        <v>620</v>
      </c>
      <c r="F3737" t="s">
        <v>1</v>
      </c>
      <c r="G3737" t="s">
        <v>8349</v>
      </c>
      <c r="H3737" s="123" t="str">
        <f t="shared" si="53"/>
        <v>Yellowstone Province , WY,Lean Burn - Percent of Engines with Control</v>
      </c>
      <c r="I3737">
        <v>0.18</v>
      </c>
    </row>
    <row r="3738" spans="1:9">
      <c r="A3738" t="s">
        <v>197</v>
      </c>
      <c r="B3738" t="s">
        <v>126</v>
      </c>
      <c r="C3738" t="s">
        <v>9089</v>
      </c>
      <c r="D3738">
        <v>0.31</v>
      </c>
      <c r="E3738" t="s">
        <v>620</v>
      </c>
      <c r="F3738" t="s">
        <v>0</v>
      </c>
      <c r="G3738" t="s">
        <v>8359</v>
      </c>
      <c r="H3738" s="123" t="str">
        <f t="shared" si="53"/>
        <v>Yellowstone Province , WY,Rich Burn - Percent of Engines with Control</v>
      </c>
      <c r="I3738">
        <v>0.31</v>
      </c>
    </row>
    <row r="3739" spans="1:9">
      <c r="A3739" t="s">
        <v>197</v>
      </c>
      <c r="B3739" t="s">
        <v>126</v>
      </c>
      <c r="C3739" t="s">
        <v>9090</v>
      </c>
      <c r="D3739">
        <v>0.3</v>
      </c>
      <c r="E3739" t="s">
        <v>620</v>
      </c>
      <c r="F3739" t="s">
        <v>1</v>
      </c>
      <c r="G3739" t="s">
        <v>1</v>
      </c>
      <c r="H3739" s="123" t="str">
        <f t="shared" si="53"/>
        <v>Yellowstone Province , WY,Lean Burn</v>
      </c>
      <c r="I3739">
        <v>0.3</v>
      </c>
    </row>
    <row r="3740" spans="1:9">
      <c r="A3740" t="s">
        <v>197</v>
      </c>
      <c r="B3740" t="s">
        <v>126</v>
      </c>
      <c r="C3740" t="s">
        <v>9091</v>
      </c>
      <c r="D3740">
        <v>0.7</v>
      </c>
      <c r="E3740" t="s">
        <v>620</v>
      </c>
      <c r="F3740" t="s">
        <v>0</v>
      </c>
      <c r="G3740" t="s">
        <v>0</v>
      </c>
      <c r="H3740" s="123" t="str">
        <f t="shared" si="53"/>
        <v>Yellowstone Province , WY,Rich Burn</v>
      </c>
      <c r="I3740">
        <v>0.7</v>
      </c>
    </row>
    <row r="3741" spans="1:9">
      <c r="A3741" t="s">
        <v>197</v>
      </c>
      <c r="B3741" t="s">
        <v>126</v>
      </c>
      <c r="C3741" t="s">
        <v>9092</v>
      </c>
      <c r="D3741">
        <v>8439</v>
      </c>
      <c r="E3741" t="s">
        <v>620</v>
      </c>
      <c r="F3741" t="s">
        <v>656</v>
      </c>
      <c r="G3741" t="s">
        <v>2498</v>
      </c>
      <c r="H3741" s="123" t="str">
        <f t="shared" si="53"/>
        <v>Yellowstone Province , WY,Hours of Operation (hours/engine)</v>
      </c>
      <c r="I3741">
        <v>8439</v>
      </c>
    </row>
    <row r="3742" spans="1:9">
      <c r="A3742" t="s">
        <v>197</v>
      </c>
      <c r="B3742" t="s">
        <v>126</v>
      </c>
      <c r="C3742" t="s">
        <v>9093</v>
      </c>
      <c r="D3742">
        <v>0.75</v>
      </c>
      <c r="E3742" t="s">
        <v>620</v>
      </c>
      <c r="F3742" t="s">
        <v>1</v>
      </c>
      <c r="G3742" t="s">
        <v>9093</v>
      </c>
      <c r="H3742" s="123" t="str">
        <f t="shared" si="53"/>
        <v>Yellowstone Province , WY,Gas Wells - Lean Burn Load Factor</v>
      </c>
      <c r="I3742">
        <v>0.75</v>
      </c>
    </row>
    <row r="3743" spans="1:9">
      <c r="A3743" t="s">
        <v>197</v>
      </c>
      <c r="B3743" t="s">
        <v>126</v>
      </c>
      <c r="C3743" t="s">
        <v>9094</v>
      </c>
      <c r="D3743">
        <v>138</v>
      </c>
      <c r="E3743" t="s">
        <v>620</v>
      </c>
      <c r="F3743" t="s">
        <v>1</v>
      </c>
      <c r="G3743" t="s">
        <v>8347</v>
      </c>
      <c r="H3743" s="123" t="str">
        <f t="shared" si="53"/>
        <v>Yellowstone Province , WY,Lean Burn - Rated Horsepower (hp/engine)</v>
      </c>
      <c r="I3743">
        <v>138</v>
      </c>
    </row>
    <row r="3744" spans="1:9">
      <c r="A3744" t="s">
        <v>197</v>
      </c>
      <c r="B3744" t="s">
        <v>126</v>
      </c>
      <c r="C3744" t="s">
        <v>9095</v>
      </c>
      <c r="D3744">
        <v>133.4</v>
      </c>
      <c r="E3744" t="s">
        <v>620</v>
      </c>
      <c r="F3744" t="s">
        <v>0</v>
      </c>
      <c r="G3744" t="s">
        <v>8357</v>
      </c>
      <c r="H3744" s="123" t="str">
        <f t="shared" si="53"/>
        <v>Yellowstone Province , WY,Rich Burn - Rated Horsepower (hp/engine)</v>
      </c>
      <c r="I3744">
        <v>133.4</v>
      </c>
    </row>
    <row r="3745" spans="1:9">
      <c r="A3745" t="s">
        <v>197</v>
      </c>
      <c r="B3745" t="s">
        <v>126</v>
      </c>
      <c r="C3745" t="s">
        <v>9096</v>
      </c>
      <c r="D3745">
        <v>0.76</v>
      </c>
      <c r="E3745" t="s">
        <v>620</v>
      </c>
      <c r="F3745" t="s">
        <v>0</v>
      </c>
      <c r="G3745" t="s">
        <v>9096</v>
      </c>
      <c r="H3745" s="123" t="str">
        <f t="shared" si="53"/>
        <v>Yellowstone Province , WY,Gas Wells - Rich-burn Load Factor</v>
      </c>
      <c r="I3745">
        <v>0.76</v>
      </c>
    </row>
    <row r="3746" spans="1:9">
      <c r="A3746" t="s">
        <v>136</v>
      </c>
      <c r="B3746" t="s">
        <v>114</v>
      </c>
      <c r="C3746" t="s">
        <v>9083</v>
      </c>
      <c r="D3746">
        <v>0</v>
      </c>
      <c r="E3746" t="s">
        <v>621</v>
      </c>
      <c r="F3746" t="s">
        <v>656</v>
      </c>
      <c r="G3746" t="s">
        <v>9083</v>
      </c>
      <c r="H3746" s="123" t="str">
        <f t="shared" si="53"/>
        <v>Yukon-Koyukuk Province , AK,Gas Wells - Fraction of 2-cycle Engines</v>
      </c>
      <c r="I3746">
        <v>0</v>
      </c>
    </row>
    <row r="3747" spans="1:9">
      <c r="A3747" t="s">
        <v>136</v>
      </c>
      <c r="B3747" t="s">
        <v>114</v>
      </c>
      <c r="C3747" t="s">
        <v>9084</v>
      </c>
      <c r="D3747">
        <v>1</v>
      </c>
      <c r="E3747" t="s">
        <v>621</v>
      </c>
      <c r="F3747" t="s">
        <v>656</v>
      </c>
      <c r="G3747" t="s">
        <v>9084</v>
      </c>
      <c r="H3747" s="123" t="str">
        <f t="shared" si="53"/>
        <v>Yukon-Koyukuk Province , AK,Gas Wells - Fraction of 4-cycle Engines</v>
      </c>
      <c r="I3747">
        <v>1</v>
      </c>
    </row>
    <row r="3748" spans="1:9">
      <c r="A3748" t="s">
        <v>136</v>
      </c>
      <c r="B3748" t="s">
        <v>114</v>
      </c>
      <c r="C3748" t="s">
        <v>9085</v>
      </c>
      <c r="D3748">
        <v>0</v>
      </c>
      <c r="E3748" t="s">
        <v>621</v>
      </c>
      <c r="F3748" t="s">
        <v>656</v>
      </c>
      <c r="G3748" t="s">
        <v>9085</v>
      </c>
      <c r="H3748" s="123" t="str">
        <f t="shared" si="53"/>
        <v>Yukon-Koyukuk Province , AK,Gas Wells - Fraction of Compressors Engines &lt;50 HP</v>
      </c>
      <c r="I3748">
        <v>0</v>
      </c>
    </row>
    <row r="3749" spans="1:9">
      <c r="A3749" t="s">
        <v>136</v>
      </c>
      <c r="B3749" t="s">
        <v>114</v>
      </c>
      <c r="C3749" t="s">
        <v>9086</v>
      </c>
      <c r="D3749">
        <v>0</v>
      </c>
      <c r="E3749" t="s">
        <v>621</v>
      </c>
      <c r="F3749" t="s">
        <v>656</v>
      </c>
      <c r="G3749" t="s">
        <v>9086</v>
      </c>
      <c r="H3749" s="123" t="str">
        <f t="shared" si="53"/>
        <v>Yukon-Koyukuk Province , AK,Gas Wells - Fraction of Compressors Engines &gt;500 HP</v>
      </c>
      <c r="I3749">
        <v>0</v>
      </c>
    </row>
    <row r="3750" spans="1:9">
      <c r="A3750" t="s">
        <v>136</v>
      </c>
      <c r="B3750" t="s">
        <v>114</v>
      </c>
      <c r="C3750" t="s">
        <v>9087</v>
      </c>
      <c r="D3750">
        <v>1</v>
      </c>
      <c r="E3750" t="s">
        <v>621</v>
      </c>
      <c r="F3750" t="s">
        <v>656</v>
      </c>
      <c r="G3750" t="s">
        <v>9087</v>
      </c>
      <c r="H3750" s="123" t="str">
        <f t="shared" si="53"/>
        <v>Yukon-Koyukuk Province , AK,Gas Wells - Fraction of Compressors Engines between 50-499 HP</v>
      </c>
      <c r="I3750">
        <v>1</v>
      </c>
    </row>
    <row r="3751" spans="1:9">
      <c r="A3751" t="s">
        <v>136</v>
      </c>
      <c r="B3751" t="s">
        <v>114</v>
      </c>
      <c r="C3751" t="s">
        <v>9088</v>
      </c>
      <c r="D3751">
        <v>0.18000000000000002</v>
      </c>
      <c r="E3751" t="s">
        <v>621</v>
      </c>
      <c r="F3751" t="s">
        <v>1</v>
      </c>
      <c r="G3751" t="s">
        <v>8349</v>
      </c>
      <c r="H3751" s="123" t="str">
        <f t="shared" si="53"/>
        <v>Yukon-Koyukuk Province , AK,Lean Burn - Percent of Engines with Control</v>
      </c>
      <c r="I3751">
        <v>0.18000000000000002</v>
      </c>
    </row>
    <row r="3752" spans="1:9">
      <c r="A3752" t="s">
        <v>136</v>
      </c>
      <c r="B3752" t="s">
        <v>114</v>
      </c>
      <c r="C3752" t="s">
        <v>9089</v>
      </c>
      <c r="D3752">
        <v>0.31</v>
      </c>
      <c r="E3752" t="s">
        <v>621</v>
      </c>
      <c r="F3752" t="s">
        <v>0</v>
      </c>
      <c r="G3752" t="s">
        <v>8359</v>
      </c>
      <c r="H3752" s="123" t="str">
        <f t="shared" si="53"/>
        <v>Yukon-Koyukuk Province , AK,Rich Burn - Percent of Engines with Control</v>
      </c>
      <c r="I3752">
        <v>0.31</v>
      </c>
    </row>
    <row r="3753" spans="1:9">
      <c r="A3753" t="s">
        <v>136</v>
      </c>
      <c r="B3753" t="s">
        <v>114</v>
      </c>
      <c r="C3753" t="s">
        <v>9090</v>
      </c>
      <c r="D3753">
        <v>0.3</v>
      </c>
      <c r="E3753" t="s">
        <v>621</v>
      </c>
      <c r="F3753" t="s">
        <v>1</v>
      </c>
      <c r="G3753" t="s">
        <v>1</v>
      </c>
      <c r="H3753" s="123" t="str">
        <f t="shared" si="53"/>
        <v>Yukon-Koyukuk Province , AK,Lean Burn</v>
      </c>
      <c r="I3753">
        <v>0.3</v>
      </c>
    </row>
    <row r="3754" spans="1:9">
      <c r="A3754" t="s">
        <v>136</v>
      </c>
      <c r="B3754" t="s">
        <v>114</v>
      </c>
      <c r="C3754" t="s">
        <v>9091</v>
      </c>
      <c r="D3754">
        <v>0.69999999999999984</v>
      </c>
      <c r="E3754" t="s">
        <v>621</v>
      </c>
      <c r="F3754" t="s">
        <v>0</v>
      </c>
      <c r="G3754" t="s">
        <v>0</v>
      </c>
      <c r="H3754" s="123" t="str">
        <f t="shared" si="53"/>
        <v>Yukon-Koyukuk Province , AK,Rich Burn</v>
      </c>
      <c r="I3754">
        <v>0.69999999999999984</v>
      </c>
    </row>
    <row r="3755" spans="1:9">
      <c r="A3755" t="s">
        <v>136</v>
      </c>
      <c r="B3755" t="s">
        <v>114</v>
      </c>
      <c r="C3755" t="s">
        <v>9092</v>
      </c>
      <c r="D3755">
        <v>8439</v>
      </c>
      <c r="E3755" t="s">
        <v>621</v>
      </c>
      <c r="F3755" t="s">
        <v>656</v>
      </c>
      <c r="G3755" t="s">
        <v>2498</v>
      </c>
      <c r="H3755" s="123" t="str">
        <f t="shared" si="53"/>
        <v>Yukon-Koyukuk Province , AK,Hours of Operation (hours/engine)</v>
      </c>
      <c r="I3755">
        <v>8439</v>
      </c>
    </row>
    <row r="3756" spans="1:9">
      <c r="A3756" t="s">
        <v>136</v>
      </c>
      <c r="B3756" t="s">
        <v>114</v>
      </c>
      <c r="C3756" t="s">
        <v>9093</v>
      </c>
      <c r="D3756">
        <v>0.75</v>
      </c>
      <c r="E3756" t="s">
        <v>621</v>
      </c>
      <c r="F3756" t="s">
        <v>1</v>
      </c>
      <c r="G3756" t="s">
        <v>9093</v>
      </c>
      <c r="H3756" s="123" t="str">
        <f t="shared" si="53"/>
        <v>Yukon-Koyukuk Province , AK,Gas Wells - Lean Burn Load Factor</v>
      </c>
      <c r="I3756">
        <v>0.75</v>
      </c>
    </row>
    <row r="3757" spans="1:9">
      <c r="A3757" t="s">
        <v>136</v>
      </c>
      <c r="B3757" t="s">
        <v>114</v>
      </c>
      <c r="C3757" t="s">
        <v>9094</v>
      </c>
      <c r="D3757">
        <v>138</v>
      </c>
      <c r="E3757" t="s">
        <v>621</v>
      </c>
      <c r="F3757" t="s">
        <v>1</v>
      </c>
      <c r="G3757" t="s">
        <v>8347</v>
      </c>
      <c r="H3757" s="123" t="str">
        <f t="shared" si="53"/>
        <v>Yukon-Koyukuk Province , AK,Lean Burn - Rated Horsepower (hp/engine)</v>
      </c>
      <c r="I3757">
        <v>138</v>
      </c>
    </row>
    <row r="3758" spans="1:9">
      <c r="A3758" t="s">
        <v>136</v>
      </c>
      <c r="B3758" t="s">
        <v>114</v>
      </c>
      <c r="C3758" t="s">
        <v>9095</v>
      </c>
      <c r="D3758">
        <v>133.4</v>
      </c>
      <c r="E3758" t="s">
        <v>621</v>
      </c>
      <c r="F3758" t="s">
        <v>0</v>
      </c>
      <c r="G3758" t="s">
        <v>8357</v>
      </c>
      <c r="H3758" s="123" t="str">
        <f t="shared" si="53"/>
        <v>Yukon-Koyukuk Province , AK,Rich Burn - Rated Horsepower (hp/engine)</v>
      </c>
      <c r="I3758">
        <v>133.4</v>
      </c>
    </row>
    <row r="3759" spans="1:9">
      <c r="A3759" t="s">
        <v>136</v>
      </c>
      <c r="B3759" t="s">
        <v>114</v>
      </c>
      <c r="C3759" t="s">
        <v>9096</v>
      </c>
      <c r="D3759">
        <v>0.76000000000000012</v>
      </c>
      <c r="E3759" t="s">
        <v>621</v>
      </c>
      <c r="F3759" t="s">
        <v>0</v>
      </c>
      <c r="G3759" t="s">
        <v>9096</v>
      </c>
      <c r="H3759" s="123" t="str">
        <f t="shared" si="53"/>
        <v>Yukon-Koyukuk Province , AK,Gas Wells - Rich-burn Load Factor</v>
      </c>
      <c r="I3759">
        <v>0.76000000000000012</v>
      </c>
    </row>
    <row r="3760" spans="1:9">
      <c r="A3760" t="s">
        <v>649</v>
      </c>
      <c r="B3760" t="s">
        <v>431</v>
      </c>
      <c r="C3760" t="s">
        <v>9083</v>
      </c>
      <c r="D3760">
        <v>0</v>
      </c>
      <c r="E3760" t="s">
        <v>548</v>
      </c>
      <c r="F3760" t="s">
        <v>656</v>
      </c>
      <c r="G3760" t="s">
        <v>9083</v>
      </c>
      <c r="H3760" s="123" t="str">
        <f t="shared" si="53"/>
        <v>Louisiana-Mississippi Salt Basins , AR,Gas Wells - Fraction of 2-cycle Engines</v>
      </c>
      <c r="I3760">
        <v>0</v>
      </c>
    </row>
    <row r="3761" spans="1:9">
      <c r="A3761" t="s">
        <v>649</v>
      </c>
      <c r="B3761" t="s">
        <v>431</v>
      </c>
      <c r="C3761" t="s">
        <v>9084</v>
      </c>
      <c r="D3761">
        <v>1</v>
      </c>
      <c r="E3761" t="s">
        <v>548</v>
      </c>
      <c r="F3761" t="s">
        <v>656</v>
      </c>
      <c r="G3761" t="s">
        <v>9084</v>
      </c>
      <c r="H3761" s="123" t="str">
        <f t="shared" si="53"/>
        <v>Louisiana-Mississippi Salt Basins , AR,Gas Wells - Fraction of 4-cycle Engines</v>
      </c>
      <c r="I3761">
        <v>1</v>
      </c>
    </row>
    <row r="3762" spans="1:9">
      <c r="A3762" t="s">
        <v>649</v>
      </c>
      <c r="B3762" t="s">
        <v>431</v>
      </c>
      <c r="C3762" t="s">
        <v>9085</v>
      </c>
      <c r="D3762">
        <v>0</v>
      </c>
      <c r="E3762" t="s">
        <v>548</v>
      </c>
      <c r="F3762" t="s">
        <v>656</v>
      </c>
      <c r="G3762" t="s">
        <v>9085</v>
      </c>
      <c r="H3762" s="123" t="str">
        <f t="shared" si="53"/>
        <v>Louisiana-Mississippi Salt Basins , AR,Gas Wells - Fraction of Compressors Engines &lt;50 HP</v>
      </c>
      <c r="I3762">
        <v>0</v>
      </c>
    </row>
    <row r="3763" spans="1:9">
      <c r="A3763" t="s">
        <v>649</v>
      </c>
      <c r="B3763" t="s">
        <v>431</v>
      </c>
      <c r="C3763" t="s">
        <v>9086</v>
      </c>
      <c r="D3763">
        <v>0</v>
      </c>
      <c r="E3763" t="s">
        <v>548</v>
      </c>
      <c r="F3763" t="s">
        <v>656</v>
      </c>
      <c r="G3763" t="s">
        <v>9086</v>
      </c>
      <c r="H3763" s="123" t="str">
        <f t="shared" si="53"/>
        <v>Louisiana-Mississippi Salt Basins , AR,Gas Wells - Fraction of Compressors Engines &gt;500 HP</v>
      </c>
      <c r="I3763">
        <v>0</v>
      </c>
    </row>
    <row r="3764" spans="1:9">
      <c r="A3764" t="s">
        <v>649</v>
      </c>
      <c r="B3764" t="s">
        <v>431</v>
      </c>
      <c r="C3764" t="s">
        <v>9087</v>
      </c>
      <c r="D3764">
        <v>1</v>
      </c>
      <c r="E3764" t="s">
        <v>548</v>
      </c>
      <c r="F3764" t="s">
        <v>656</v>
      </c>
      <c r="G3764" t="s">
        <v>9087</v>
      </c>
      <c r="H3764" s="123" t="str">
        <f t="shared" si="53"/>
        <v>Louisiana-Mississippi Salt Basins , AR,Gas Wells - Fraction of Compressors Engines between 50-499 HP</v>
      </c>
      <c r="I3764">
        <v>1</v>
      </c>
    </row>
    <row r="3765" spans="1:9">
      <c r="A3765" t="s">
        <v>649</v>
      </c>
      <c r="B3765" t="s">
        <v>431</v>
      </c>
      <c r="C3765" t="s">
        <v>9088</v>
      </c>
      <c r="D3765">
        <v>0</v>
      </c>
      <c r="E3765" t="s">
        <v>548</v>
      </c>
      <c r="F3765" t="s">
        <v>1</v>
      </c>
      <c r="G3765" t="s">
        <v>8349</v>
      </c>
      <c r="H3765" s="123" t="str">
        <f t="shared" si="53"/>
        <v>Louisiana-Mississippi Salt Basins , AR,Lean Burn - Percent of Engines with Control</v>
      </c>
      <c r="I3765">
        <v>0</v>
      </c>
    </row>
    <row r="3766" spans="1:9">
      <c r="A3766" t="s">
        <v>649</v>
      </c>
      <c r="B3766" t="s">
        <v>431</v>
      </c>
      <c r="C3766" t="s">
        <v>9089</v>
      </c>
      <c r="D3766">
        <v>0.33</v>
      </c>
      <c r="E3766" t="s">
        <v>548</v>
      </c>
      <c r="F3766" t="s">
        <v>0</v>
      </c>
      <c r="G3766" t="s">
        <v>8359</v>
      </c>
      <c r="H3766" s="123" t="str">
        <f t="shared" si="53"/>
        <v>Louisiana-Mississippi Salt Basins , AR,Rich Burn - Percent of Engines with Control</v>
      </c>
      <c r="I3766">
        <v>0.33</v>
      </c>
    </row>
    <row r="3767" spans="1:9">
      <c r="A3767" t="s">
        <v>649</v>
      </c>
      <c r="B3767" t="s">
        <v>431</v>
      </c>
      <c r="C3767" t="s">
        <v>9090</v>
      </c>
      <c r="D3767">
        <v>0.29999999999999988</v>
      </c>
      <c r="E3767" t="s">
        <v>548</v>
      </c>
      <c r="F3767" t="s">
        <v>1</v>
      </c>
      <c r="G3767" t="s">
        <v>1</v>
      </c>
      <c r="H3767" s="123" t="str">
        <f t="shared" si="53"/>
        <v>Louisiana-Mississippi Salt Basins , AR,Lean Burn</v>
      </c>
      <c r="I3767">
        <v>0.29999999999999988</v>
      </c>
    </row>
    <row r="3768" spans="1:9">
      <c r="A3768" t="s">
        <v>649</v>
      </c>
      <c r="B3768" t="s">
        <v>431</v>
      </c>
      <c r="C3768" t="s">
        <v>9091</v>
      </c>
      <c r="D3768">
        <v>0.69999999999999973</v>
      </c>
      <c r="E3768" t="s">
        <v>548</v>
      </c>
      <c r="F3768" t="s">
        <v>0</v>
      </c>
      <c r="G3768" t="s">
        <v>0</v>
      </c>
      <c r="H3768" s="123" t="str">
        <f t="shared" si="53"/>
        <v>Louisiana-Mississippi Salt Basins , AR,Rich Burn</v>
      </c>
      <c r="I3768">
        <v>0.69999999999999973</v>
      </c>
    </row>
    <row r="3769" spans="1:9">
      <c r="A3769" t="s">
        <v>649</v>
      </c>
      <c r="B3769" t="s">
        <v>431</v>
      </c>
      <c r="C3769" t="s">
        <v>9092</v>
      </c>
      <c r="D3769">
        <v>8760</v>
      </c>
      <c r="E3769" t="s">
        <v>548</v>
      </c>
      <c r="F3769" t="s">
        <v>656</v>
      </c>
      <c r="G3769" t="s">
        <v>2498</v>
      </c>
      <c r="H3769" s="123" t="str">
        <f t="shared" si="53"/>
        <v>Louisiana-Mississippi Salt Basins , AR,Hours of Operation (hours/engine)</v>
      </c>
      <c r="I3769">
        <v>8760</v>
      </c>
    </row>
    <row r="3770" spans="1:9">
      <c r="A3770" t="s">
        <v>649</v>
      </c>
      <c r="B3770" t="s">
        <v>431</v>
      </c>
      <c r="C3770" t="s">
        <v>9093</v>
      </c>
      <c r="D3770">
        <v>0.85000000000000009</v>
      </c>
      <c r="E3770" t="s">
        <v>548</v>
      </c>
      <c r="F3770" t="s">
        <v>1</v>
      </c>
      <c r="G3770" t="s">
        <v>9093</v>
      </c>
      <c r="H3770" s="123" t="str">
        <f t="shared" si="53"/>
        <v>Louisiana-Mississippi Salt Basins , AR,Gas Wells - Lean Burn Load Factor</v>
      </c>
      <c r="I3770">
        <v>0.85000000000000009</v>
      </c>
    </row>
    <row r="3771" spans="1:9">
      <c r="A3771" t="s">
        <v>649</v>
      </c>
      <c r="B3771" t="s">
        <v>431</v>
      </c>
      <c r="C3771" t="s">
        <v>9094</v>
      </c>
      <c r="D3771">
        <v>242</v>
      </c>
      <c r="E3771" t="s">
        <v>548</v>
      </c>
      <c r="F3771" t="s">
        <v>1</v>
      </c>
      <c r="G3771" t="s">
        <v>8347</v>
      </c>
      <c r="H3771" s="123" t="str">
        <f t="shared" si="53"/>
        <v>Louisiana-Mississippi Salt Basins , AR,Lean Burn - Rated Horsepower (hp/engine)</v>
      </c>
      <c r="I3771">
        <v>242</v>
      </c>
    </row>
    <row r="3772" spans="1:9">
      <c r="A3772" t="s">
        <v>649</v>
      </c>
      <c r="B3772" t="s">
        <v>431</v>
      </c>
      <c r="C3772" t="s">
        <v>9095</v>
      </c>
      <c r="D3772">
        <v>203</v>
      </c>
      <c r="E3772" t="s">
        <v>548</v>
      </c>
      <c r="F3772" t="s">
        <v>0</v>
      </c>
      <c r="G3772" t="s">
        <v>8357</v>
      </c>
      <c r="H3772" s="123" t="str">
        <f t="shared" si="53"/>
        <v>Louisiana-Mississippi Salt Basins , AR,Rich Burn - Rated Horsepower (hp/engine)</v>
      </c>
      <c r="I3772">
        <v>203</v>
      </c>
    </row>
    <row r="3773" spans="1:9">
      <c r="A3773" t="s">
        <v>649</v>
      </c>
      <c r="B3773" t="s">
        <v>431</v>
      </c>
      <c r="C3773" t="s">
        <v>9096</v>
      </c>
      <c r="D3773">
        <v>1</v>
      </c>
      <c r="E3773" t="s">
        <v>548</v>
      </c>
      <c r="F3773" t="s">
        <v>0</v>
      </c>
      <c r="G3773" t="s">
        <v>9096</v>
      </c>
      <c r="H3773" s="123" t="str">
        <f t="shared" si="53"/>
        <v>Louisiana-Mississippi Salt Basins , AR,Gas Wells - Rich-burn Load Factor</v>
      </c>
      <c r="I3773">
        <v>1</v>
      </c>
    </row>
    <row r="3774" spans="1:9">
      <c r="A3774" t="s">
        <v>127</v>
      </c>
      <c r="B3774" t="s">
        <v>114</v>
      </c>
      <c r="C3774" t="s">
        <v>9097</v>
      </c>
      <c r="D3774">
        <v>0.2100457</v>
      </c>
      <c r="E3774" t="s">
        <v>497</v>
      </c>
      <c r="F3774" t="s">
        <v>656</v>
      </c>
      <c r="G3774" t="s">
        <v>2520</v>
      </c>
      <c r="H3774" s="123" t="str">
        <f t="shared" si="53"/>
        <v>AK Cook Inlet Basin , AK,Average No. of Engines per Well</v>
      </c>
      <c r="I3774">
        <v>0.2100457</v>
      </c>
    </row>
    <row r="3775" spans="1:9">
      <c r="A3775" t="s">
        <v>157</v>
      </c>
      <c r="B3775" t="s">
        <v>81</v>
      </c>
      <c r="C3775" t="s">
        <v>9097</v>
      </c>
      <c r="D3775">
        <v>0.16113540000000001</v>
      </c>
      <c r="E3775" t="s">
        <v>498</v>
      </c>
      <c r="F3775" t="s">
        <v>656</v>
      </c>
      <c r="G3775" t="s">
        <v>2520</v>
      </c>
      <c r="H3775" s="123" t="str">
        <f t="shared" ref="H3775:H3798" si="54">E3775&amp;","&amp;G3775</f>
        <v>Anadarko Basin , CO,Average No. of Engines per Well</v>
      </c>
      <c r="I3775">
        <v>0.16113540000000001</v>
      </c>
    </row>
    <row r="3776" spans="1:9">
      <c r="A3776" t="s">
        <v>128</v>
      </c>
      <c r="B3776" t="s">
        <v>114</v>
      </c>
      <c r="C3776" t="s">
        <v>9097</v>
      </c>
      <c r="D3776">
        <v>3.5714290000000003E-2</v>
      </c>
      <c r="E3776" t="s">
        <v>499</v>
      </c>
      <c r="F3776" t="s">
        <v>656</v>
      </c>
      <c r="G3776" t="s">
        <v>2520</v>
      </c>
      <c r="H3776" s="123" t="str">
        <f t="shared" si="54"/>
        <v>Arctic Coastal Plains Province , AK,Average No. of Engines per Well</v>
      </c>
      <c r="I3776">
        <v>3.5714290000000003E-2</v>
      </c>
    </row>
    <row r="3777" spans="1:9">
      <c r="A3777" t="s">
        <v>646</v>
      </c>
      <c r="B3777" t="s">
        <v>431</v>
      </c>
      <c r="C3777" t="s">
        <v>9097</v>
      </c>
      <c r="D3777">
        <v>8.4534239999999997E-2</v>
      </c>
      <c r="E3777" t="s">
        <v>500</v>
      </c>
      <c r="F3777" t="s">
        <v>656</v>
      </c>
      <c r="G3777" t="s">
        <v>2520</v>
      </c>
      <c r="H3777" s="123" t="str">
        <f t="shared" si="54"/>
        <v>Arkoma Basin , AR,Average No. of Engines per Well</v>
      </c>
      <c r="I3777">
        <v>8.4534239999999997E-2</v>
      </c>
    </row>
    <row r="3778" spans="1:9">
      <c r="A3778" t="s">
        <v>137</v>
      </c>
      <c r="B3778" t="s">
        <v>115</v>
      </c>
      <c r="C3778" t="s">
        <v>9097</v>
      </c>
      <c r="D3778">
        <v>7.7999999999999986E-2</v>
      </c>
      <c r="E3778" t="s">
        <v>501</v>
      </c>
      <c r="F3778" t="s">
        <v>656</v>
      </c>
      <c r="G3778" t="s">
        <v>2520</v>
      </c>
      <c r="H3778" s="123" t="str">
        <f t="shared" si="54"/>
        <v>Basin-And-Range Province , AZ,Average No. of Engines per Well</v>
      </c>
      <c r="I3778">
        <v>7.7999999999999986E-2</v>
      </c>
    </row>
    <row r="3779" spans="1:9">
      <c r="A3779" t="s">
        <v>137</v>
      </c>
      <c r="B3779" t="s">
        <v>120</v>
      </c>
      <c r="C3779" t="s">
        <v>9097</v>
      </c>
      <c r="D3779">
        <v>7.8E-2</v>
      </c>
      <c r="E3779" t="s">
        <v>502</v>
      </c>
      <c r="F3779" t="s">
        <v>656</v>
      </c>
      <c r="G3779" t="s">
        <v>2520</v>
      </c>
      <c r="H3779" s="123" t="str">
        <f t="shared" si="54"/>
        <v>Basin-And-Range Province , NM,Average No. of Engines per Well</v>
      </c>
      <c r="I3779">
        <v>7.8E-2</v>
      </c>
    </row>
    <row r="3780" spans="1:9">
      <c r="A3780" t="s">
        <v>632</v>
      </c>
      <c r="B3780" t="s">
        <v>118</v>
      </c>
      <c r="C3780" t="s">
        <v>9097</v>
      </c>
      <c r="D3780">
        <v>0.40540540000000003</v>
      </c>
      <c r="E3780" t="s">
        <v>505</v>
      </c>
      <c r="F3780" t="s">
        <v>656</v>
      </c>
      <c r="G3780" t="s">
        <v>2520</v>
      </c>
      <c r="H3780" s="123" t="str">
        <f t="shared" si="54"/>
        <v>Big Horn Basin , MT,Average No. of Engines per Well</v>
      </c>
      <c r="I3780">
        <v>0.40540540000000003</v>
      </c>
    </row>
    <row r="3781" spans="1:9">
      <c r="A3781" t="s">
        <v>632</v>
      </c>
      <c r="B3781" t="s">
        <v>126</v>
      </c>
      <c r="C3781" t="s">
        <v>9097</v>
      </c>
      <c r="D3781">
        <v>0.40540540000000003</v>
      </c>
      <c r="E3781" t="s">
        <v>507</v>
      </c>
      <c r="F3781" t="s">
        <v>656</v>
      </c>
      <c r="G3781" t="s">
        <v>2520</v>
      </c>
      <c r="H3781" s="123" t="str">
        <f t="shared" si="54"/>
        <v>Big Horn Basin , WY,Average No. of Engines per Well</v>
      </c>
      <c r="I3781">
        <v>0.40540540000000003</v>
      </c>
    </row>
    <row r="3782" spans="1:9">
      <c r="A3782" t="s">
        <v>138</v>
      </c>
      <c r="B3782" t="s">
        <v>115</v>
      </c>
      <c r="C3782" t="s">
        <v>9097</v>
      </c>
      <c r="D3782">
        <v>7.8E-2</v>
      </c>
      <c r="E3782" t="s">
        <v>508</v>
      </c>
      <c r="F3782" t="s">
        <v>656</v>
      </c>
      <c r="G3782" t="s">
        <v>2520</v>
      </c>
      <c r="H3782" s="123" t="str">
        <f t="shared" si="54"/>
        <v>Black Mesa Basin , AZ,Average No. of Engines per Well</v>
      </c>
      <c r="I3782">
        <v>7.8E-2</v>
      </c>
    </row>
    <row r="3783" spans="1:9">
      <c r="A3783" t="s">
        <v>129</v>
      </c>
      <c r="B3783" t="s">
        <v>114</v>
      </c>
      <c r="C3783" t="s">
        <v>9097</v>
      </c>
      <c r="D3783">
        <v>7.8E-2</v>
      </c>
      <c r="E3783" t="s">
        <v>509</v>
      </c>
      <c r="F3783" t="s">
        <v>656</v>
      </c>
      <c r="G3783" t="s">
        <v>2520</v>
      </c>
      <c r="H3783" s="123" t="str">
        <f t="shared" si="54"/>
        <v>Bristol Bay Basin , AK,Average No. of Engines per Well</v>
      </c>
      <c r="I3783">
        <v>7.8E-2</v>
      </c>
    </row>
    <row r="3784" spans="1:9">
      <c r="A3784" t="s">
        <v>141</v>
      </c>
      <c r="B3784" t="s">
        <v>116</v>
      </c>
      <c r="C3784" t="s">
        <v>9097</v>
      </c>
      <c r="D3784">
        <v>7.8E-2</v>
      </c>
      <c r="E3784" t="s">
        <v>510</v>
      </c>
      <c r="F3784" t="s">
        <v>656</v>
      </c>
      <c r="G3784" t="s">
        <v>2520</v>
      </c>
      <c r="H3784" s="123" t="str">
        <f t="shared" si="54"/>
        <v>Capistrano Basin , CA,Average No. of Engines per Well</v>
      </c>
      <c r="I3784">
        <v>7.8E-2</v>
      </c>
    </row>
    <row r="3785" spans="1:9">
      <c r="A3785" t="s">
        <v>175</v>
      </c>
      <c r="B3785" t="s">
        <v>118</v>
      </c>
      <c r="C3785" t="s">
        <v>9097</v>
      </c>
      <c r="D3785">
        <v>1.5599999999999999E-2</v>
      </c>
      <c r="E3785" t="s">
        <v>511</v>
      </c>
      <c r="F3785" t="s">
        <v>656</v>
      </c>
      <c r="G3785" t="s">
        <v>2520</v>
      </c>
      <c r="H3785" s="123" t="str">
        <f t="shared" si="54"/>
        <v>Central Montana Uplift , MT,Average No. of Engines per Well</v>
      </c>
      <c r="I3785">
        <v>1.5599999999999999E-2</v>
      </c>
    </row>
    <row r="3786" spans="1:9">
      <c r="A3786" t="s">
        <v>633</v>
      </c>
      <c r="B3786" t="s">
        <v>117</v>
      </c>
      <c r="C3786" t="s">
        <v>9097</v>
      </c>
      <c r="D3786">
        <v>1.141553E-2</v>
      </c>
      <c r="E3786" t="s">
        <v>513</v>
      </c>
      <c r="F3786" t="s">
        <v>656</v>
      </c>
      <c r="G3786" t="s">
        <v>2520</v>
      </c>
      <c r="H3786" s="123" t="str">
        <f t="shared" si="54"/>
        <v>Central Western Overthrust , ID,Average No. of Engines per Well</v>
      </c>
      <c r="I3786">
        <v>1.141553E-2</v>
      </c>
    </row>
    <row r="3787" spans="1:9">
      <c r="A3787" t="s">
        <v>633</v>
      </c>
      <c r="B3787" t="s">
        <v>124</v>
      </c>
      <c r="C3787" t="s">
        <v>9097</v>
      </c>
      <c r="D3787">
        <v>1.141553E-2</v>
      </c>
      <c r="E3787" t="s">
        <v>515</v>
      </c>
      <c r="F3787" t="s">
        <v>656</v>
      </c>
      <c r="G3787" t="s">
        <v>2520</v>
      </c>
      <c r="H3787" s="123" t="str">
        <f t="shared" si="54"/>
        <v>Central Western Overthrust , UT,Average No. of Engines per Well</v>
      </c>
      <c r="I3787">
        <v>1.141553E-2</v>
      </c>
    </row>
    <row r="3788" spans="1:9">
      <c r="A3788" t="s">
        <v>633</v>
      </c>
      <c r="B3788" t="s">
        <v>126</v>
      </c>
      <c r="C3788" t="s">
        <v>9097</v>
      </c>
      <c r="D3788">
        <v>1.141553E-2</v>
      </c>
      <c r="E3788" t="s">
        <v>2584</v>
      </c>
      <c r="F3788" t="s">
        <v>656</v>
      </c>
      <c r="G3788" t="s">
        <v>2520</v>
      </c>
      <c r="H3788" s="123" t="str">
        <f t="shared" si="54"/>
        <v>Central Western Overthrust , WY,Average No. of Engines per Well</v>
      </c>
      <c r="I3788">
        <v>1.141553E-2</v>
      </c>
    </row>
    <row r="3789" spans="1:9">
      <c r="A3789" t="s">
        <v>188</v>
      </c>
      <c r="B3789" t="s">
        <v>123</v>
      </c>
      <c r="C3789" t="s">
        <v>9097</v>
      </c>
      <c r="D3789">
        <v>7.8E-2</v>
      </c>
      <c r="E3789" t="s">
        <v>516</v>
      </c>
      <c r="F3789" t="s">
        <v>656</v>
      </c>
      <c r="G3789" t="s">
        <v>2520</v>
      </c>
      <c r="H3789" s="123" t="str">
        <f t="shared" si="54"/>
        <v>Chadron Arch , SD,Average No. of Engines per Well</v>
      </c>
      <c r="I3789">
        <v>7.8E-2</v>
      </c>
    </row>
    <row r="3790" spans="1:9">
      <c r="A3790" t="s">
        <v>142</v>
      </c>
      <c r="B3790" t="s">
        <v>116</v>
      </c>
      <c r="C3790" t="s">
        <v>9097</v>
      </c>
      <c r="D3790">
        <v>7.8E-2</v>
      </c>
      <c r="E3790" t="s">
        <v>517</v>
      </c>
      <c r="F3790" t="s">
        <v>656</v>
      </c>
      <c r="G3790" t="s">
        <v>2520</v>
      </c>
      <c r="H3790" s="123" t="str">
        <f t="shared" si="54"/>
        <v>Coastal Basins , CA,Average No. of Engines per Well</v>
      </c>
      <c r="I3790">
        <v>7.8E-2</v>
      </c>
    </row>
    <row r="3791" spans="1:9">
      <c r="A3791" t="s">
        <v>130</v>
      </c>
      <c r="B3791" t="s">
        <v>114</v>
      </c>
      <c r="C3791" t="s">
        <v>9097</v>
      </c>
      <c r="D3791">
        <v>7.8E-2</v>
      </c>
      <c r="E3791" t="s">
        <v>518</v>
      </c>
      <c r="F3791" t="s">
        <v>656</v>
      </c>
      <c r="G3791" t="s">
        <v>2520</v>
      </c>
      <c r="H3791" s="123" t="str">
        <f t="shared" si="54"/>
        <v>Copper River Basin , AK,Average No. of Engines per Well</v>
      </c>
      <c r="I3791">
        <v>7.8E-2</v>
      </c>
    </row>
    <row r="3792" spans="1:9">
      <c r="A3792" t="s">
        <v>634</v>
      </c>
      <c r="B3792" t="s">
        <v>81</v>
      </c>
      <c r="C3792" t="s">
        <v>9097</v>
      </c>
      <c r="D3792">
        <v>8.5052630000000032E-2</v>
      </c>
      <c r="E3792" t="s">
        <v>520</v>
      </c>
      <c r="F3792" t="s">
        <v>656</v>
      </c>
      <c r="G3792" t="s">
        <v>2520</v>
      </c>
      <c r="H3792" s="123" t="str">
        <f t="shared" si="54"/>
        <v>Denver Basin , CO,Average No. of Engines per Well</v>
      </c>
      <c r="I3792">
        <v>8.5052630000000032E-2</v>
      </c>
    </row>
    <row r="3793" spans="1:9">
      <c r="A3793" t="s">
        <v>634</v>
      </c>
      <c r="B3793" t="s">
        <v>126</v>
      </c>
      <c r="C3793" t="s">
        <v>9097</v>
      </c>
      <c r="D3793">
        <v>8.5052630000000004E-2</v>
      </c>
      <c r="E3793" t="s">
        <v>522</v>
      </c>
      <c r="F3793" t="s">
        <v>656</v>
      </c>
      <c r="G3793" t="s">
        <v>2520</v>
      </c>
      <c r="H3793" s="123" t="str">
        <f t="shared" si="54"/>
        <v>Denver Basin , WY,Average No. of Engines per Well</v>
      </c>
      <c r="I3793">
        <v>8.5052630000000004E-2</v>
      </c>
    </row>
    <row r="3794" spans="1:9">
      <c r="A3794" t="s">
        <v>158</v>
      </c>
      <c r="B3794" t="s">
        <v>81</v>
      </c>
      <c r="C3794" t="s">
        <v>9097</v>
      </c>
      <c r="D3794">
        <v>7.8E-2</v>
      </c>
      <c r="E3794" t="s">
        <v>523</v>
      </c>
      <c r="F3794" t="s">
        <v>656</v>
      </c>
      <c r="G3794" t="s">
        <v>2520</v>
      </c>
      <c r="H3794" s="123" t="str">
        <f t="shared" si="54"/>
        <v>Eagle Basin , CO,Average No. of Engines per Well</v>
      </c>
      <c r="I3794">
        <v>7.8E-2</v>
      </c>
    </row>
    <row r="3795" spans="1:9">
      <c r="A3795" t="s">
        <v>171</v>
      </c>
      <c r="B3795" t="s">
        <v>117</v>
      </c>
      <c r="C3795" t="s">
        <v>9097</v>
      </c>
      <c r="D3795">
        <v>7.8E-2</v>
      </c>
      <c r="E3795" t="s">
        <v>524</v>
      </c>
      <c r="F3795" t="s">
        <v>656</v>
      </c>
      <c r="G3795" t="s">
        <v>2520</v>
      </c>
      <c r="H3795" s="123" t="str">
        <f t="shared" si="54"/>
        <v>Eastern Columbia Basin , ID,Average No. of Engines per Well</v>
      </c>
      <c r="I3795">
        <v>7.8E-2</v>
      </c>
    </row>
    <row r="3796" spans="1:9">
      <c r="A3796" t="s">
        <v>143</v>
      </c>
      <c r="B3796" t="s">
        <v>116</v>
      </c>
      <c r="C3796" t="s">
        <v>9097</v>
      </c>
      <c r="D3796">
        <v>7.8E-2</v>
      </c>
      <c r="E3796" t="s">
        <v>527</v>
      </c>
      <c r="F3796" t="s">
        <v>656</v>
      </c>
      <c r="G3796" t="s">
        <v>2520</v>
      </c>
      <c r="H3796" s="123" t="str">
        <f t="shared" si="54"/>
        <v>Eel River Basin , CA,Average No. of Engines per Well</v>
      </c>
      <c r="I3796">
        <v>7.8E-2</v>
      </c>
    </row>
    <row r="3797" spans="1:9">
      <c r="A3797" t="s">
        <v>181</v>
      </c>
      <c r="B3797" t="s">
        <v>120</v>
      </c>
      <c r="C3797" t="s">
        <v>9097</v>
      </c>
      <c r="D3797">
        <v>7.8E-2</v>
      </c>
      <c r="E3797" t="s">
        <v>528</v>
      </c>
      <c r="F3797" t="s">
        <v>656</v>
      </c>
      <c r="G3797" t="s">
        <v>2520</v>
      </c>
      <c r="H3797" s="123" t="str">
        <f t="shared" si="54"/>
        <v>Estancia Basin , NM,Average No. of Engines per Well</v>
      </c>
      <c r="I3797">
        <v>7.8E-2</v>
      </c>
    </row>
    <row r="3798" spans="1:9">
      <c r="A3798" t="s">
        <v>144</v>
      </c>
      <c r="B3798" t="s">
        <v>116</v>
      </c>
      <c r="C3798" t="s">
        <v>9097</v>
      </c>
      <c r="D3798">
        <v>7.8E-2</v>
      </c>
      <c r="E3798" t="s">
        <v>529</v>
      </c>
      <c r="F3798" t="s">
        <v>656</v>
      </c>
      <c r="G3798" t="s">
        <v>2520</v>
      </c>
      <c r="H3798" s="123" t="str">
        <f t="shared" si="54"/>
        <v>Great Basin Province , CA,Average No. of Engines per Well</v>
      </c>
      <c r="I3798">
        <v>7.8E-2</v>
      </c>
    </row>
    <row r="3799" spans="1:9">
      <c r="A3799" t="s">
        <v>144</v>
      </c>
      <c r="B3799" t="s">
        <v>117</v>
      </c>
      <c r="C3799" t="s">
        <v>9097</v>
      </c>
      <c r="D3799">
        <v>7.8E-2</v>
      </c>
      <c r="E3799" t="s">
        <v>530</v>
      </c>
      <c r="F3799" t="s">
        <v>656</v>
      </c>
      <c r="G3799" t="s">
        <v>2520</v>
      </c>
      <c r="H3799" s="123" t="str">
        <f t="shared" ref="H3799:H3862" si="55">E3799&amp;","&amp;G3799</f>
        <v>Great Basin Province , ID,Average No. of Engines per Well</v>
      </c>
      <c r="I3799">
        <v>7.8E-2</v>
      </c>
    </row>
    <row r="3800" spans="1:9">
      <c r="A3800" t="s">
        <v>144</v>
      </c>
      <c r="B3800" t="s">
        <v>121</v>
      </c>
      <c r="C3800" t="s">
        <v>9097</v>
      </c>
      <c r="D3800">
        <v>0</v>
      </c>
      <c r="E3800" t="s">
        <v>531</v>
      </c>
      <c r="F3800" t="s">
        <v>656</v>
      </c>
      <c r="G3800" t="s">
        <v>2520</v>
      </c>
      <c r="H3800" s="123" t="str">
        <f t="shared" si="55"/>
        <v>Great Basin Province , NV,Average No. of Engines per Well</v>
      </c>
      <c r="I3800">
        <v>0</v>
      </c>
    </row>
    <row r="3801" spans="1:9">
      <c r="A3801" t="s">
        <v>144</v>
      </c>
      <c r="B3801" t="s">
        <v>124</v>
      </c>
      <c r="C3801" t="s">
        <v>9097</v>
      </c>
      <c r="D3801">
        <v>7.8E-2</v>
      </c>
      <c r="E3801" t="s">
        <v>532</v>
      </c>
      <c r="F3801" t="s">
        <v>656</v>
      </c>
      <c r="G3801" t="s">
        <v>2520</v>
      </c>
      <c r="H3801" s="123" t="str">
        <f t="shared" si="55"/>
        <v>Great Basin Province , UT,Average No. of Engines per Well</v>
      </c>
      <c r="I3801">
        <v>7.8E-2</v>
      </c>
    </row>
    <row r="3802" spans="1:9">
      <c r="A3802" t="s">
        <v>635</v>
      </c>
      <c r="B3802" t="s">
        <v>81</v>
      </c>
      <c r="C3802" t="s">
        <v>9097</v>
      </c>
      <c r="D3802">
        <v>1.1305539999999999E-2</v>
      </c>
      <c r="E3802" t="s">
        <v>534</v>
      </c>
      <c r="F3802" t="s">
        <v>656</v>
      </c>
      <c r="G3802" t="s">
        <v>2520</v>
      </c>
      <c r="H3802" s="123" t="str">
        <f t="shared" si="55"/>
        <v>Green River Basin , CO,Average No. of Engines per Well</v>
      </c>
      <c r="I3802">
        <v>1.1305539999999999E-2</v>
      </c>
    </row>
    <row r="3803" spans="1:9">
      <c r="A3803" t="s">
        <v>635</v>
      </c>
      <c r="B3803" t="s">
        <v>126</v>
      </c>
      <c r="C3803" t="s">
        <v>9097</v>
      </c>
      <c r="D3803">
        <v>1.1305539999999999E-2</v>
      </c>
      <c r="E3803" t="s">
        <v>536</v>
      </c>
      <c r="F3803" t="s">
        <v>656</v>
      </c>
      <c r="G3803" t="s">
        <v>2520</v>
      </c>
      <c r="H3803" s="123" t="str">
        <f t="shared" si="55"/>
        <v>Green River Basin , WY,Average No. of Engines per Well</v>
      </c>
      <c r="I3803">
        <v>1.1305539999999999E-2</v>
      </c>
    </row>
    <row r="3804" spans="1:9">
      <c r="A3804" t="s">
        <v>131</v>
      </c>
      <c r="B3804" t="s">
        <v>114</v>
      </c>
      <c r="C3804" t="s">
        <v>9097</v>
      </c>
      <c r="D3804">
        <v>7.8E-2</v>
      </c>
      <c r="E3804" t="s">
        <v>537</v>
      </c>
      <c r="F3804" t="s">
        <v>656</v>
      </c>
      <c r="G3804" t="s">
        <v>2520</v>
      </c>
      <c r="H3804" s="123" t="str">
        <f t="shared" si="55"/>
        <v>Gulf of Alaska Basin , AK,Average No. of Engines per Well</v>
      </c>
      <c r="I3804">
        <v>7.8E-2</v>
      </c>
    </row>
    <row r="3805" spans="1:9">
      <c r="A3805" t="s">
        <v>172</v>
      </c>
      <c r="B3805" t="s">
        <v>117</v>
      </c>
      <c r="C3805" t="s">
        <v>9097</v>
      </c>
      <c r="D3805">
        <v>7.7999999999999986E-2</v>
      </c>
      <c r="E3805" t="s">
        <v>538</v>
      </c>
      <c r="F3805" t="s">
        <v>656</v>
      </c>
      <c r="G3805" t="s">
        <v>2520</v>
      </c>
      <c r="H3805" s="123" t="str">
        <f t="shared" si="55"/>
        <v>Idaho Mountains Province , ID,Average No. of Engines per Well</v>
      </c>
      <c r="I3805">
        <v>7.7999999999999986E-2</v>
      </c>
    </row>
    <row r="3806" spans="1:9">
      <c r="A3806" t="s">
        <v>647</v>
      </c>
      <c r="B3806" t="s">
        <v>431</v>
      </c>
      <c r="C3806" t="s">
        <v>9097</v>
      </c>
      <c r="D3806">
        <v>8.4534239999999997E-2</v>
      </c>
      <c r="E3806" t="s">
        <v>539</v>
      </c>
      <c r="F3806" t="s">
        <v>656</v>
      </c>
      <c r="G3806" t="s">
        <v>2520</v>
      </c>
      <c r="H3806" s="123" t="str">
        <f t="shared" si="55"/>
        <v>Illinois Basin , AR,Average No. of Engines per Well</v>
      </c>
      <c r="I3806">
        <v>8.4534239999999997E-2</v>
      </c>
    </row>
    <row r="3807" spans="1:9">
      <c r="A3807" t="s">
        <v>132</v>
      </c>
      <c r="B3807" t="s">
        <v>114</v>
      </c>
      <c r="C3807" t="s">
        <v>9097</v>
      </c>
      <c r="D3807">
        <v>7.8E-2</v>
      </c>
      <c r="E3807" t="s">
        <v>540</v>
      </c>
      <c r="F3807" t="s">
        <v>656</v>
      </c>
      <c r="G3807" t="s">
        <v>2520</v>
      </c>
      <c r="H3807" s="123" t="str">
        <f t="shared" si="55"/>
        <v>Interior Lowlands Basin , AK,Average No. of Engines per Well</v>
      </c>
      <c r="I3807">
        <v>7.8E-2</v>
      </c>
    </row>
    <row r="3808" spans="1:9">
      <c r="A3808" t="s">
        <v>145</v>
      </c>
      <c r="B3808" t="s">
        <v>116</v>
      </c>
      <c r="C3808" t="s">
        <v>9097</v>
      </c>
      <c r="D3808">
        <v>7.8E-2</v>
      </c>
      <c r="E3808" t="s">
        <v>541</v>
      </c>
      <c r="F3808" t="s">
        <v>656</v>
      </c>
      <c r="G3808" t="s">
        <v>2520</v>
      </c>
      <c r="H3808" s="123" t="str">
        <f t="shared" si="55"/>
        <v>Klamath Mountains Province , CA,Average No. of Engines per Well</v>
      </c>
      <c r="I3808">
        <v>7.8E-2</v>
      </c>
    </row>
    <row r="3809" spans="1:9">
      <c r="A3809" t="s">
        <v>133</v>
      </c>
      <c r="B3809" t="s">
        <v>114</v>
      </c>
      <c r="C3809" t="s">
        <v>9097</v>
      </c>
      <c r="D3809">
        <v>7.8E-2</v>
      </c>
      <c r="E3809" t="s">
        <v>543</v>
      </c>
      <c r="F3809" t="s">
        <v>656</v>
      </c>
      <c r="G3809" t="s">
        <v>2520</v>
      </c>
      <c r="H3809" s="123" t="str">
        <f t="shared" si="55"/>
        <v>Kodiak State , AK,Average No. of Engines per Well</v>
      </c>
      <c r="I3809">
        <v>7.8E-2</v>
      </c>
    </row>
    <row r="3810" spans="1:9">
      <c r="A3810" t="s">
        <v>160</v>
      </c>
      <c r="B3810" t="s">
        <v>81</v>
      </c>
      <c r="C3810" t="s">
        <v>9097</v>
      </c>
      <c r="D3810">
        <v>0</v>
      </c>
      <c r="E3810" t="s">
        <v>544</v>
      </c>
      <c r="F3810" t="s">
        <v>656</v>
      </c>
      <c r="G3810" t="s">
        <v>2520</v>
      </c>
      <c r="H3810" s="123" t="str">
        <f t="shared" si="55"/>
        <v>Las Animas Arch , CO,Average No. of Engines per Well</v>
      </c>
      <c r="I3810">
        <v>0</v>
      </c>
    </row>
    <row r="3811" spans="1:9">
      <c r="A3811" t="s">
        <v>161</v>
      </c>
      <c r="B3811" t="s">
        <v>81</v>
      </c>
      <c r="C3811" t="s">
        <v>9097</v>
      </c>
      <c r="D3811">
        <v>0.217475</v>
      </c>
      <c r="E3811" t="s">
        <v>545</v>
      </c>
      <c r="F3811" t="s">
        <v>656</v>
      </c>
      <c r="G3811" t="s">
        <v>2520</v>
      </c>
      <c r="H3811" s="123" t="str">
        <f t="shared" si="55"/>
        <v>Las Vegas-Raton Basin , CO,Average No. of Engines per Well</v>
      </c>
      <c r="I3811">
        <v>0.217475</v>
      </c>
    </row>
    <row r="3812" spans="1:9">
      <c r="A3812" t="s">
        <v>161</v>
      </c>
      <c r="B3812" t="s">
        <v>120</v>
      </c>
      <c r="C3812" t="s">
        <v>9097</v>
      </c>
      <c r="D3812">
        <v>0.1087375</v>
      </c>
      <c r="E3812" t="s">
        <v>546</v>
      </c>
      <c r="F3812" t="s">
        <v>656</v>
      </c>
      <c r="G3812" t="s">
        <v>2520</v>
      </c>
      <c r="H3812" s="123" t="str">
        <f t="shared" si="55"/>
        <v>Las Vegas-Raton Basin , NM,Average No. of Engines per Well</v>
      </c>
      <c r="I3812">
        <v>0.1087375</v>
      </c>
    </row>
    <row r="3813" spans="1:9">
      <c r="A3813" t="s">
        <v>146</v>
      </c>
      <c r="B3813" t="s">
        <v>116</v>
      </c>
      <c r="C3813" t="s">
        <v>9097</v>
      </c>
      <c r="D3813">
        <v>7.8E-2</v>
      </c>
      <c r="E3813" t="s">
        <v>547</v>
      </c>
      <c r="F3813" t="s">
        <v>656</v>
      </c>
      <c r="G3813" t="s">
        <v>2520</v>
      </c>
      <c r="H3813" s="123" t="str">
        <f t="shared" si="55"/>
        <v>Los Angeles Basin , CA,Average No. of Engines per Well</v>
      </c>
      <c r="I3813">
        <v>7.8E-2</v>
      </c>
    </row>
    <row r="3814" spans="1:9">
      <c r="A3814" t="s">
        <v>147</v>
      </c>
      <c r="B3814" t="s">
        <v>116</v>
      </c>
      <c r="C3814" t="s">
        <v>9097</v>
      </c>
      <c r="D3814">
        <v>7.8E-2</v>
      </c>
      <c r="E3814" t="s">
        <v>549</v>
      </c>
      <c r="F3814" t="s">
        <v>656</v>
      </c>
      <c r="G3814" t="s">
        <v>2520</v>
      </c>
      <c r="H3814" s="123" t="str">
        <f t="shared" si="55"/>
        <v>Mojave Basin , CA,Average No. of Engines per Well</v>
      </c>
      <c r="I3814">
        <v>7.8E-2</v>
      </c>
    </row>
    <row r="3815" spans="1:9">
      <c r="A3815" t="s">
        <v>176</v>
      </c>
      <c r="B3815" t="s">
        <v>118</v>
      </c>
      <c r="C3815" t="s">
        <v>9097</v>
      </c>
      <c r="D3815">
        <v>7.3666666666666672E-2</v>
      </c>
      <c r="E3815" t="s">
        <v>550</v>
      </c>
      <c r="F3815" t="s">
        <v>656</v>
      </c>
      <c r="G3815" t="s">
        <v>2520</v>
      </c>
      <c r="H3815" s="123" t="str">
        <f t="shared" si="55"/>
        <v>Montana Folded Belt , MT,Average No. of Engines per Well</v>
      </c>
      <c r="I3815">
        <v>7.3666666666666672E-2</v>
      </c>
    </row>
    <row r="3816" spans="1:9">
      <c r="A3816" t="s">
        <v>162</v>
      </c>
      <c r="B3816" t="s">
        <v>81</v>
      </c>
      <c r="C3816" t="s">
        <v>9097</v>
      </c>
      <c r="D3816">
        <v>7.8E-2</v>
      </c>
      <c r="E3816" t="s">
        <v>552</v>
      </c>
      <c r="F3816" t="s">
        <v>656</v>
      </c>
      <c r="G3816" t="s">
        <v>2520</v>
      </c>
      <c r="H3816" s="123" t="str">
        <f t="shared" si="55"/>
        <v>North Park Basin , CO,Average No. of Engines per Well</v>
      </c>
      <c r="I3816">
        <v>7.8E-2</v>
      </c>
    </row>
    <row r="3817" spans="1:9">
      <c r="A3817" t="s">
        <v>177</v>
      </c>
      <c r="B3817" t="s">
        <v>118</v>
      </c>
      <c r="C3817" t="s">
        <v>9097</v>
      </c>
      <c r="D3817">
        <v>7.8E-2</v>
      </c>
      <c r="E3817" t="s">
        <v>553</v>
      </c>
      <c r="F3817" t="s">
        <v>656</v>
      </c>
      <c r="G3817" t="s">
        <v>2520</v>
      </c>
      <c r="H3817" s="123" t="str">
        <f t="shared" si="55"/>
        <v>North Western Overthrust , MT,Average No. of Engines per Well</v>
      </c>
      <c r="I3817">
        <v>7.8E-2</v>
      </c>
    </row>
    <row r="3818" spans="1:9">
      <c r="A3818" t="s">
        <v>148</v>
      </c>
      <c r="B3818" t="s">
        <v>116</v>
      </c>
      <c r="C3818" t="s">
        <v>9097</v>
      </c>
      <c r="D3818">
        <v>7.8E-2</v>
      </c>
      <c r="E3818" t="s">
        <v>554</v>
      </c>
      <c r="F3818" t="s">
        <v>656</v>
      </c>
      <c r="G3818" t="s">
        <v>2520</v>
      </c>
      <c r="H3818" s="123" t="str">
        <f t="shared" si="55"/>
        <v>Northern Coast Range Prov , CA,Average No. of Engines per Well</v>
      </c>
      <c r="I3818">
        <v>7.8E-2</v>
      </c>
    </row>
    <row r="3819" spans="1:9">
      <c r="A3819" t="s">
        <v>134</v>
      </c>
      <c r="B3819" t="s">
        <v>114</v>
      </c>
      <c r="C3819" t="s">
        <v>9097</v>
      </c>
      <c r="D3819">
        <v>7.8E-2</v>
      </c>
      <c r="E3819" t="s">
        <v>555</v>
      </c>
      <c r="F3819" t="s">
        <v>656</v>
      </c>
      <c r="G3819" t="s">
        <v>2520</v>
      </c>
      <c r="H3819" s="123" t="str">
        <f t="shared" si="55"/>
        <v>Not Assigned - SURVEY AVERAGE , AK,Average No. of Engines per Well</v>
      </c>
      <c r="I3819">
        <v>7.8E-2</v>
      </c>
    </row>
    <row r="3820" spans="1:9">
      <c r="A3820" t="s">
        <v>182</v>
      </c>
      <c r="B3820" t="s">
        <v>120</v>
      </c>
      <c r="C3820" t="s">
        <v>9097</v>
      </c>
      <c r="D3820">
        <v>7.8E-2</v>
      </c>
      <c r="E3820" t="s">
        <v>556</v>
      </c>
      <c r="F3820" t="s">
        <v>656</v>
      </c>
      <c r="G3820" t="s">
        <v>2520</v>
      </c>
      <c r="H3820" s="123" t="str">
        <f t="shared" si="55"/>
        <v>Orogrande Basin , NM,Average No. of Engines per Well</v>
      </c>
      <c r="I3820">
        <v>7.8E-2</v>
      </c>
    </row>
    <row r="3821" spans="1:9">
      <c r="A3821" t="s">
        <v>190</v>
      </c>
      <c r="B3821" t="s">
        <v>124</v>
      </c>
      <c r="C3821" t="s">
        <v>9097</v>
      </c>
      <c r="D3821">
        <v>7.8E-2</v>
      </c>
      <c r="E3821" t="s">
        <v>557</v>
      </c>
      <c r="F3821" t="s">
        <v>656</v>
      </c>
      <c r="G3821" t="s">
        <v>2520</v>
      </c>
      <c r="H3821" s="123" t="str">
        <f t="shared" si="55"/>
        <v>Overthrust&amp;Wasatch Uplift , UT,Average No. of Engines per Well</v>
      </c>
      <c r="I3821">
        <v>7.8E-2</v>
      </c>
    </row>
    <row r="3822" spans="1:9">
      <c r="A3822" t="s">
        <v>645</v>
      </c>
      <c r="B3822" t="s">
        <v>431</v>
      </c>
      <c r="C3822" t="s">
        <v>9097</v>
      </c>
      <c r="D3822">
        <v>0.20825109999999997</v>
      </c>
      <c r="E3822" t="s">
        <v>558</v>
      </c>
      <c r="F3822" t="s">
        <v>656</v>
      </c>
      <c r="G3822" t="s">
        <v>2520</v>
      </c>
      <c r="H3822" s="123" t="str">
        <f t="shared" si="55"/>
        <v>Ozark Uplift , AR,Average No. of Engines per Well</v>
      </c>
      <c r="I3822">
        <v>0.20825109999999997</v>
      </c>
    </row>
    <row r="3823" spans="1:9">
      <c r="A3823" t="s">
        <v>183</v>
      </c>
      <c r="B3823" t="s">
        <v>120</v>
      </c>
      <c r="C3823" t="s">
        <v>9097</v>
      </c>
      <c r="D3823">
        <v>0</v>
      </c>
      <c r="E3823" t="s">
        <v>559</v>
      </c>
      <c r="F3823" t="s">
        <v>656</v>
      </c>
      <c r="G3823" t="s">
        <v>2520</v>
      </c>
      <c r="H3823" s="123" t="str">
        <f t="shared" si="55"/>
        <v>Palo Duro Basin , NM,Average No. of Engines per Well</v>
      </c>
      <c r="I3823">
        <v>0</v>
      </c>
    </row>
    <row r="3824" spans="1:9">
      <c r="A3824" t="s">
        <v>636</v>
      </c>
      <c r="B3824" t="s">
        <v>81</v>
      </c>
      <c r="C3824" t="s">
        <v>9097</v>
      </c>
      <c r="D3824">
        <v>0.2164179</v>
      </c>
      <c r="E3824" t="s">
        <v>561</v>
      </c>
      <c r="F3824" t="s">
        <v>656</v>
      </c>
      <c r="G3824" t="s">
        <v>2520</v>
      </c>
      <c r="H3824" s="123" t="str">
        <f t="shared" si="55"/>
        <v>Paradox Basin , CO,Average No. of Engines per Well</v>
      </c>
      <c r="I3824">
        <v>0.2164179</v>
      </c>
    </row>
    <row r="3825" spans="1:9">
      <c r="A3825" t="s">
        <v>636</v>
      </c>
      <c r="B3825" t="s">
        <v>124</v>
      </c>
      <c r="C3825" t="s">
        <v>9097</v>
      </c>
      <c r="D3825">
        <v>0.13164472399999999</v>
      </c>
      <c r="E3825" t="s">
        <v>563</v>
      </c>
      <c r="F3825" t="s">
        <v>656</v>
      </c>
      <c r="G3825" t="s">
        <v>2520</v>
      </c>
      <c r="H3825" s="123" t="str">
        <f t="shared" si="55"/>
        <v>Paradox Basin , UT,Average No. of Engines per Well</v>
      </c>
      <c r="I3825">
        <v>0.13164472399999999</v>
      </c>
    </row>
    <row r="3826" spans="1:9">
      <c r="A3826" t="s">
        <v>139</v>
      </c>
      <c r="B3826" t="s">
        <v>115</v>
      </c>
      <c r="C3826" t="s">
        <v>9097</v>
      </c>
      <c r="D3826">
        <v>7.8E-2</v>
      </c>
      <c r="E3826" t="s">
        <v>564</v>
      </c>
      <c r="F3826" t="s">
        <v>656</v>
      </c>
      <c r="G3826" t="s">
        <v>2520</v>
      </c>
      <c r="H3826" s="123" t="str">
        <f t="shared" si="55"/>
        <v>Pedregosa Basin , AZ,Average No. of Engines per Well</v>
      </c>
      <c r="I3826">
        <v>7.8E-2</v>
      </c>
    </row>
    <row r="3827" spans="1:9">
      <c r="A3827" t="s">
        <v>139</v>
      </c>
      <c r="B3827" t="s">
        <v>120</v>
      </c>
      <c r="C3827" t="s">
        <v>9097</v>
      </c>
      <c r="D3827">
        <v>7.8E-2</v>
      </c>
      <c r="E3827" t="s">
        <v>565</v>
      </c>
      <c r="F3827" t="s">
        <v>656</v>
      </c>
      <c r="G3827" t="s">
        <v>2520</v>
      </c>
      <c r="H3827" s="123" t="str">
        <f t="shared" si="55"/>
        <v>Pedregosa Basin , NM,Average No. of Engines per Well</v>
      </c>
      <c r="I3827">
        <v>7.8E-2</v>
      </c>
    </row>
    <row r="3828" spans="1:9">
      <c r="A3828" t="s">
        <v>637</v>
      </c>
      <c r="B3828" t="s">
        <v>120</v>
      </c>
      <c r="C3828" t="s">
        <v>9097</v>
      </c>
      <c r="D3828">
        <v>5.383135E-2</v>
      </c>
      <c r="E3828" t="s">
        <v>567</v>
      </c>
      <c r="F3828" t="s">
        <v>656</v>
      </c>
      <c r="G3828" t="s">
        <v>2520</v>
      </c>
      <c r="H3828" s="123" t="str">
        <f t="shared" si="55"/>
        <v>Permian Basin , NM,Average No. of Engines per Well</v>
      </c>
      <c r="I3828">
        <v>5.383135E-2</v>
      </c>
    </row>
    <row r="3829" spans="1:9">
      <c r="A3829" t="s">
        <v>638</v>
      </c>
      <c r="B3829" t="s">
        <v>81</v>
      </c>
      <c r="C3829" t="s">
        <v>9097</v>
      </c>
      <c r="D3829">
        <v>5.0454089999999998E-3</v>
      </c>
      <c r="E3829" t="s">
        <v>569</v>
      </c>
      <c r="F3829" t="s">
        <v>656</v>
      </c>
      <c r="G3829" t="s">
        <v>2520</v>
      </c>
      <c r="H3829" s="123" t="str">
        <f t="shared" si="55"/>
        <v>Piceance Basin , CO,Average No. of Engines per Well</v>
      </c>
      <c r="I3829">
        <v>5.0454089999999998E-3</v>
      </c>
    </row>
    <row r="3830" spans="1:9">
      <c r="A3830" t="s">
        <v>140</v>
      </c>
      <c r="B3830" t="s">
        <v>115</v>
      </c>
      <c r="C3830" t="s">
        <v>9097</v>
      </c>
      <c r="D3830">
        <v>7.8E-2</v>
      </c>
      <c r="E3830" t="s">
        <v>570</v>
      </c>
      <c r="F3830" t="s">
        <v>656</v>
      </c>
      <c r="G3830" t="s">
        <v>2520</v>
      </c>
      <c r="H3830" s="123" t="str">
        <f t="shared" si="55"/>
        <v>Plateau Sedimentary Prov , AZ,Average No. of Engines per Well</v>
      </c>
      <c r="I3830">
        <v>7.8E-2</v>
      </c>
    </row>
    <row r="3831" spans="1:9">
      <c r="A3831" t="s">
        <v>140</v>
      </c>
      <c r="B3831" t="s">
        <v>124</v>
      </c>
      <c r="C3831" t="s">
        <v>9097</v>
      </c>
      <c r="D3831">
        <v>7.8E-2</v>
      </c>
      <c r="E3831" t="s">
        <v>571</v>
      </c>
      <c r="F3831" t="s">
        <v>656</v>
      </c>
      <c r="G3831" t="s">
        <v>2520</v>
      </c>
      <c r="H3831" s="123" t="str">
        <f t="shared" si="55"/>
        <v>Plateau Sedimentary Prov , UT,Average No. of Engines per Well</v>
      </c>
      <c r="I3831">
        <v>7.8E-2</v>
      </c>
    </row>
    <row r="3832" spans="1:9">
      <c r="A3832" t="s">
        <v>639</v>
      </c>
      <c r="B3832" t="s">
        <v>118</v>
      </c>
      <c r="C3832" t="s">
        <v>9097</v>
      </c>
      <c r="D3832">
        <v>8.7652800000000003E-3</v>
      </c>
      <c r="E3832" t="s">
        <v>573</v>
      </c>
      <c r="F3832" t="s">
        <v>656</v>
      </c>
      <c r="G3832" t="s">
        <v>2520</v>
      </c>
      <c r="H3832" s="123" t="str">
        <f t="shared" si="55"/>
        <v>Powder River Basin , MT,Average No. of Engines per Well</v>
      </c>
      <c r="I3832">
        <v>8.7652800000000003E-3</v>
      </c>
    </row>
    <row r="3833" spans="1:9">
      <c r="A3833" t="s">
        <v>639</v>
      </c>
      <c r="B3833" t="s">
        <v>123</v>
      </c>
      <c r="C3833" t="s">
        <v>9097</v>
      </c>
      <c r="D3833">
        <v>0.14754100000000001</v>
      </c>
      <c r="E3833" t="s">
        <v>575</v>
      </c>
      <c r="F3833" t="s">
        <v>656</v>
      </c>
      <c r="G3833" t="s">
        <v>2520</v>
      </c>
      <c r="H3833" s="123" t="str">
        <f t="shared" si="55"/>
        <v>Powder River Basin , SD,Average No. of Engines per Well</v>
      </c>
      <c r="I3833">
        <v>0.14754100000000001</v>
      </c>
    </row>
    <row r="3834" spans="1:9">
      <c r="A3834" t="s">
        <v>639</v>
      </c>
      <c r="B3834" t="s">
        <v>126</v>
      </c>
      <c r="C3834" t="s">
        <v>9097</v>
      </c>
      <c r="D3834">
        <v>3.2760622857142867E-2</v>
      </c>
      <c r="E3834" t="s">
        <v>577</v>
      </c>
      <c r="F3834" t="s">
        <v>656</v>
      </c>
      <c r="G3834" t="s">
        <v>2520</v>
      </c>
      <c r="H3834" s="123" t="str">
        <f t="shared" si="55"/>
        <v>Powder River Basin , WY,Average No. of Engines per Well</v>
      </c>
      <c r="I3834">
        <v>3.2760622857142867E-2</v>
      </c>
    </row>
    <row r="3835" spans="1:9">
      <c r="A3835" t="s">
        <v>149</v>
      </c>
      <c r="B3835" t="s">
        <v>116</v>
      </c>
      <c r="C3835" t="s">
        <v>9097</v>
      </c>
      <c r="D3835">
        <v>0.18442620000000004</v>
      </c>
      <c r="E3835" t="s">
        <v>581</v>
      </c>
      <c r="F3835" t="s">
        <v>656</v>
      </c>
      <c r="G3835" t="s">
        <v>2520</v>
      </c>
      <c r="H3835" s="123" t="str">
        <f t="shared" si="55"/>
        <v>Sacramento Basin , CA,Average No. of Engines per Well</v>
      </c>
      <c r="I3835">
        <v>0.18442620000000004</v>
      </c>
    </row>
    <row r="3836" spans="1:9">
      <c r="A3836" t="s">
        <v>150</v>
      </c>
      <c r="B3836" t="s">
        <v>116</v>
      </c>
      <c r="C3836" t="s">
        <v>9097</v>
      </c>
      <c r="D3836">
        <v>7.8E-2</v>
      </c>
      <c r="E3836" t="s">
        <v>582</v>
      </c>
      <c r="F3836" t="s">
        <v>656</v>
      </c>
      <c r="G3836" t="s">
        <v>2520</v>
      </c>
      <c r="H3836" s="123" t="str">
        <f t="shared" si="55"/>
        <v>Salton Basin , CA,Average No. of Engines per Well</v>
      </c>
      <c r="I3836">
        <v>7.8E-2</v>
      </c>
    </row>
    <row r="3837" spans="1:9">
      <c r="A3837" t="s">
        <v>151</v>
      </c>
      <c r="B3837" t="s">
        <v>116</v>
      </c>
      <c r="C3837" t="s">
        <v>9097</v>
      </c>
      <c r="D3837">
        <v>6.3380279999999997E-2</v>
      </c>
      <c r="E3837" t="s">
        <v>583</v>
      </c>
      <c r="F3837" t="s">
        <v>656</v>
      </c>
      <c r="G3837" t="s">
        <v>2520</v>
      </c>
      <c r="H3837" s="123" t="str">
        <f t="shared" si="55"/>
        <v>San Joaquin Basin , CA,Average No. of Engines per Well</v>
      </c>
      <c r="I3837">
        <v>6.3380279999999997E-2</v>
      </c>
    </row>
    <row r="3838" spans="1:9">
      <c r="A3838" t="s">
        <v>640</v>
      </c>
      <c r="B3838" t="s">
        <v>81</v>
      </c>
      <c r="C3838" t="s">
        <v>9097</v>
      </c>
      <c r="D3838">
        <v>0.24533779999999999</v>
      </c>
      <c r="E3838" t="s">
        <v>585</v>
      </c>
      <c r="F3838" t="s">
        <v>656</v>
      </c>
      <c r="G3838" t="s">
        <v>2520</v>
      </c>
      <c r="H3838" s="123" t="str">
        <f t="shared" si="55"/>
        <v>San Juan Basin , CO,Average No. of Engines per Well</v>
      </c>
      <c r="I3838">
        <v>0.24533779999999999</v>
      </c>
    </row>
    <row r="3839" spans="1:9">
      <c r="A3839" t="s">
        <v>640</v>
      </c>
      <c r="B3839" t="s">
        <v>120</v>
      </c>
      <c r="C3839" t="s">
        <v>9097</v>
      </c>
      <c r="D3839">
        <v>0.22943482857142855</v>
      </c>
      <c r="E3839" t="s">
        <v>587</v>
      </c>
      <c r="F3839" t="s">
        <v>656</v>
      </c>
      <c r="G3839" t="s">
        <v>2520</v>
      </c>
      <c r="H3839" s="123" t="str">
        <f t="shared" si="55"/>
        <v>San Juan Basin , NM,Average No. of Engines per Well</v>
      </c>
      <c r="I3839">
        <v>0.22943482857142855</v>
      </c>
    </row>
    <row r="3840" spans="1:9">
      <c r="A3840" t="s">
        <v>167</v>
      </c>
      <c r="B3840" t="s">
        <v>81</v>
      </c>
      <c r="C3840" t="s">
        <v>9097</v>
      </c>
      <c r="D3840">
        <v>7.8E-2</v>
      </c>
      <c r="E3840" t="s">
        <v>588</v>
      </c>
      <c r="F3840" t="s">
        <v>656</v>
      </c>
      <c r="G3840" t="s">
        <v>2520</v>
      </c>
      <c r="H3840" s="123" t="str">
        <f t="shared" si="55"/>
        <v>San Juan Mountains Prov , CO,Average No. of Engines per Well</v>
      </c>
      <c r="I3840">
        <v>7.8E-2</v>
      </c>
    </row>
    <row r="3841" spans="1:9">
      <c r="A3841" t="s">
        <v>168</v>
      </c>
      <c r="B3841" t="s">
        <v>81</v>
      </c>
      <c r="C3841" t="s">
        <v>9097</v>
      </c>
      <c r="D3841">
        <v>7.8E-2</v>
      </c>
      <c r="E3841" t="s">
        <v>589</v>
      </c>
      <c r="F3841" t="s">
        <v>656</v>
      </c>
      <c r="G3841" t="s">
        <v>2520</v>
      </c>
      <c r="H3841" s="123" t="str">
        <f t="shared" si="55"/>
        <v>San Luis Basin , CO,Average No. of Engines per Well</v>
      </c>
      <c r="I3841">
        <v>7.8E-2</v>
      </c>
    </row>
    <row r="3842" spans="1:9">
      <c r="A3842" t="s">
        <v>168</v>
      </c>
      <c r="B3842" t="s">
        <v>120</v>
      </c>
      <c r="C3842" t="s">
        <v>9097</v>
      </c>
      <c r="D3842">
        <v>7.8E-2</v>
      </c>
      <c r="E3842" t="s">
        <v>590</v>
      </c>
      <c r="F3842" t="s">
        <v>656</v>
      </c>
      <c r="G3842" t="s">
        <v>2520</v>
      </c>
      <c r="H3842" s="123" t="str">
        <f t="shared" si="55"/>
        <v>San Luis Basin , NM,Average No. of Engines per Well</v>
      </c>
      <c r="I3842">
        <v>7.8E-2</v>
      </c>
    </row>
    <row r="3843" spans="1:9">
      <c r="A3843" t="s">
        <v>152</v>
      </c>
      <c r="B3843" t="s">
        <v>116</v>
      </c>
      <c r="C3843" t="s">
        <v>9097</v>
      </c>
      <c r="D3843">
        <v>7.8E-2</v>
      </c>
      <c r="E3843" t="s">
        <v>591</v>
      </c>
      <c r="F3843" t="s">
        <v>656</v>
      </c>
      <c r="G3843" t="s">
        <v>2520</v>
      </c>
      <c r="H3843" s="123" t="str">
        <f t="shared" si="55"/>
        <v>Santa Cruz Basin , CA,Average No. of Engines per Well</v>
      </c>
      <c r="I3843">
        <v>7.8E-2</v>
      </c>
    </row>
    <row r="3844" spans="1:9">
      <c r="A3844" t="s">
        <v>153</v>
      </c>
      <c r="B3844" t="s">
        <v>116</v>
      </c>
      <c r="C3844" t="s">
        <v>9097</v>
      </c>
      <c r="D3844">
        <v>0</v>
      </c>
      <c r="E3844" t="s">
        <v>592</v>
      </c>
      <c r="F3844" t="s">
        <v>656</v>
      </c>
      <c r="G3844" t="s">
        <v>2520</v>
      </c>
      <c r="H3844" s="123" t="str">
        <f t="shared" si="55"/>
        <v>Santa Maria Basin , CA,Average No. of Engines per Well</v>
      </c>
      <c r="I3844">
        <v>0</v>
      </c>
    </row>
    <row r="3845" spans="1:9">
      <c r="A3845" t="s">
        <v>185</v>
      </c>
      <c r="B3845" t="s">
        <v>120</v>
      </c>
      <c r="C3845" t="s">
        <v>9097</v>
      </c>
      <c r="D3845">
        <v>7.8E-2</v>
      </c>
      <c r="E3845" t="s">
        <v>593</v>
      </c>
      <c r="F3845" t="s">
        <v>656</v>
      </c>
      <c r="G3845" t="s">
        <v>2520</v>
      </c>
      <c r="H3845" s="123" t="str">
        <f t="shared" si="55"/>
        <v>Sierra Grande Uplift , NM,Average No. of Engines per Well</v>
      </c>
      <c r="I3845">
        <v>7.8E-2</v>
      </c>
    </row>
    <row r="3846" spans="1:9">
      <c r="A3846" t="s">
        <v>154</v>
      </c>
      <c r="B3846" t="s">
        <v>116</v>
      </c>
      <c r="C3846" t="s">
        <v>9097</v>
      </c>
      <c r="D3846">
        <v>7.7999999999999986E-2</v>
      </c>
      <c r="E3846" t="s">
        <v>594</v>
      </c>
      <c r="F3846" t="s">
        <v>656</v>
      </c>
      <c r="G3846" t="s">
        <v>2520</v>
      </c>
      <c r="H3846" s="123" t="str">
        <f t="shared" si="55"/>
        <v>Sierra Nevada Province , CA,Average No. of Engines per Well</v>
      </c>
      <c r="I3846">
        <v>7.7999999999999986E-2</v>
      </c>
    </row>
    <row r="3847" spans="1:9">
      <c r="A3847" t="s">
        <v>189</v>
      </c>
      <c r="B3847" t="s">
        <v>123</v>
      </c>
      <c r="C3847" t="s">
        <v>9097</v>
      </c>
      <c r="D3847">
        <v>7.6315909090909045E-2</v>
      </c>
      <c r="E3847" t="s">
        <v>595</v>
      </c>
      <c r="F3847" t="s">
        <v>656</v>
      </c>
      <c r="G3847" t="s">
        <v>2520</v>
      </c>
      <c r="H3847" s="123" t="str">
        <f t="shared" si="55"/>
        <v>Sioux Uplift , SD,Average No. of Engines per Well</v>
      </c>
      <c r="I3847">
        <v>7.6315909090909045E-2</v>
      </c>
    </row>
    <row r="3848" spans="1:9">
      <c r="A3848" t="s">
        <v>173</v>
      </c>
      <c r="B3848" t="s">
        <v>117</v>
      </c>
      <c r="C3848" t="s">
        <v>9097</v>
      </c>
      <c r="D3848">
        <v>7.8000000000000014E-2</v>
      </c>
      <c r="E3848" t="s">
        <v>596</v>
      </c>
      <c r="F3848" t="s">
        <v>656</v>
      </c>
      <c r="G3848" t="s">
        <v>2520</v>
      </c>
      <c r="H3848" s="123" t="str">
        <f t="shared" si="55"/>
        <v>Snake River Basin , ID,Average No. of Engines per Well</v>
      </c>
      <c r="I3848">
        <v>7.8000000000000014E-2</v>
      </c>
    </row>
    <row r="3849" spans="1:9">
      <c r="A3849" t="s">
        <v>169</v>
      </c>
      <c r="B3849" t="s">
        <v>81</v>
      </c>
      <c r="C3849" t="s">
        <v>9097</v>
      </c>
      <c r="D3849">
        <v>7.8E-2</v>
      </c>
      <c r="E3849" t="s">
        <v>598</v>
      </c>
      <c r="F3849" t="s">
        <v>656</v>
      </c>
      <c r="G3849" t="s">
        <v>2520</v>
      </c>
      <c r="H3849" s="123" t="str">
        <f t="shared" si="55"/>
        <v>South Park Basin , CO,Average No. of Engines per Well</v>
      </c>
      <c r="I3849">
        <v>7.8E-2</v>
      </c>
    </row>
    <row r="3850" spans="1:9">
      <c r="A3850" t="s">
        <v>186</v>
      </c>
      <c r="B3850" t="s">
        <v>121</v>
      </c>
      <c r="C3850" t="s">
        <v>9097</v>
      </c>
      <c r="D3850">
        <v>0</v>
      </c>
      <c r="E3850" t="s">
        <v>599</v>
      </c>
      <c r="F3850" t="s">
        <v>656</v>
      </c>
      <c r="G3850" t="s">
        <v>2520</v>
      </c>
      <c r="H3850" s="123" t="str">
        <f t="shared" si="55"/>
        <v>South Western Overthrust , NV,Average No. of Engines per Well</v>
      </c>
      <c r="I3850">
        <v>0</v>
      </c>
    </row>
    <row r="3851" spans="1:9">
      <c r="A3851" t="s">
        <v>186</v>
      </c>
      <c r="B3851" t="s">
        <v>124</v>
      </c>
      <c r="C3851" t="s">
        <v>9097</v>
      </c>
      <c r="D3851">
        <v>7.8E-2</v>
      </c>
      <c r="E3851" t="s">
        <v>600</v>
      </c>
      <c r="F3851" t="s">
        <v>656</v>
      </c>
      <c r="G3851" t="s">
        <v>2520</v>
      </c>
      <c r="H3851" s="123" t="str">
        <f t="shared" si="55"/>
        <v>South Western Overthrust , UT,Average No. of Engines per Well</v>
      </c>
      <c r="I3851">
        <v>7.8E-2</v>
      </c>
    </row>
    <row r="3852" spans="1:9">
      <c r="A3852" t="s">
        <v>135</v>
      </c>
      <c r="B3852" t="s">
        <v>114</v>
      </c>
      <c r="C3852" t="s">
        <v>9097</v>
      </c>
      <c r="D3852">
        <v>7.8E-2</v>
      </c>
      <c r="E3852" t="s">
        <v>601</v>
      </c>
      <c r="F3852" t="s">
        <v>656</v>
      </c>
      <c r="G3852" t="s">
        <v>2520</v>
      </c>
      <c r="H3852" s="123" t="str">
        <f t="shared" si="55"/>
        <v>Southeastern Alaska Provinces , AK,Average No. of Engines per Well</v>
      </c>
      <c r="I3852">
        <v>7.8E-2</v>
      </c>
    </row>
    <row r="3853" spans="1:9">
      <c r="A3853" t="s">
        <v>155</v>
      </c>
      <c r="B3853" t="s">
        <v>116</v>
      </c>
      <c r="C3853" t="s">
        <v>9097</v>
      </c>
      <c r="D3853">
        <v>7.8E-2</v>
      </c>
      <c r="E3853" t="s">
        <v>602</v>
      </c>
      <c r="F3853" t="s">
        <v>656</v>
      </c>
      <c r="G3853" t="s">
        <v>2520</v>
      </c>
      <c r="H3853" s="123" t="str">
        <f t="shared" si="55"/>
        <v>Southern Oregon Basin , CA,Average No. of Engines per Well</v>
      </c>
      <c r="I3853">
        <v>7.8E-2</v>
      </c>
    </row>
    <row r="3854" spans="1:9">
      <c r="A3854" t="s">
        <v>155</v>
      </c>
      <c r="B3854" t="s">
        <v>121</v>
      </c>
      <c r="C3854" t="s">
        <v>9097</v>
      </c>
      <c r="D3854">
        <v>0</v>
      </c>
      <c r="E3854" t="s">
        <v>603</v>
      </c>
      <c r="F3854" t="s">
        <v>656</v>
      </c>
      <c r="G3854" t="s">
        <v>2520</v>
      </c>
      <c r="H3854" s="123" t="str">
        <f t="shared" si="55"/>
        <v>Southern Oregon Basin , NV,Average No. of Engines per Well</v>
      </c>
      <c r="I3854">
        <v>0</v>
      </c>
    </row>
    <row r="3855" spans="1:9">
      <c r="A3855" t="s">
        <v>641</v>
      </c>
      <c r="B3855" t="s">
        <v>118</v>
      </c>
      <c r="C3855" t="s">
        <v>9097</v>
      </c>
      <c r="D3855">
        <v>0</v>
      </c>
      <c r="E3855" t="s">
        <v>606</v>
      </c>
      <c r="F3855" t="s">
        <v>656</v>
      </c>
      <c r="G3855" t="s">
        <v>2520</v>
      </c>
      <c r="H3855" s="123" t="str">
        <f t="shared" si="55"/>
        <v>Sweetgrass Arch , MT,Average No. of Engines per Well</v>
      </c>
      <c r="I3855">
        <v>0</v>
      </c>
    </row>
    <row r="3856" spans="1:9">
      <c r="A3856" t="s">
        <v>642</v>
      </c>
      <c r="B3856" t="s">
        <v>124</v>
      </c>
      <c r="C3856" t="s">
        <v>9097</v>
      </c>
      <c r="D3856">
        <v>3.5461212000000007E-3</v>
      </c>
      <c r="E3856" t="s">
        <v>608</v>
      </c>
      <c r="F3856" t="s">
        <v>656</v>
      </c>
      <c r="G3856" t="s">
        <v>2520</v>
      </c>
      <c r="H3856" s="123" t="str">
        <f t="shared" si="55"/>
        <v>Uinta Basin , UT,Average No. of Engines per Well</v>
      </c>
      <c r="I3856">
        <v>3.5461212000000007E-3</v>
      </c>
    </row>
    <row r="3857" spans="1:9">
      <c r="A3857" t="s">
        <v>156</v>
      </c>
      <c r="B3857" t="s">
        <v>116</v>
      </c>
      <c r="C3857" t="s">
        <v>9097</v>
      </c>
      <c r="D3857">
        <v>7.8E-2</v>
      </c>
      <c r="E3857" t="s">
        <v>609</v>
      </c>
      <c r="F3857" t="s">
        <v>656</v>
      </c>
      <c r="G3857" t="s">
        <v>2520</v>
      </c>
      <c r="H3857" s="123" t="str">
        <f t="shared" si="55"/>
        <v>Ventura Basin , CA,Average No. of Engines per Well</v>
      </c>
      <c r="I3857">
        <v>7.8E-2</v>
      </c>
    </row>
    <row r="3858" spans="1:9">
      <c r="A3858" t="s">
        <v>643</v>
      </c>
      <c r="B3858" t="s">
        <v>118</v>
      </c>
      <c r="C3858" t="s">
        <v>9097</v>
      </c>
      <c r="D3858">
        <v>3.5750000000000001E-3</v>
      </c>
      <c r="E3858" t="s">
        <v>613</v>
      </c>
      <c r="F3858" t="s">
        <v>656</v>
      </c>
      <c r="G3858" t="s">
        <v>2520</v>
      </c>
      <c r="H3858" s="123" t="str">
        <f t="shared" si="55"/>
        <v>Williston Basin , MT,Average No. of Engines per Well</v>
      </c>
      <c r="I3858">
        <v>3.5750000000000001E-3</v>
      </c>
    </row>
    <row r="3859" spans="1:9">
      <c r="A3859" t="s">
        <v>643</v>
      </c>
      <c r="B3859" t="s">
        <v>119</v>
      </c>
      <c r="C3859" t="s">
        <v>9097</v>
      </c>
      <c r="D3859">
        <v>3.8999999999999951E-3</v>
      </c>
      <c r="E3859" t="s">
        <v>615</v>
      </c>
      <c r="F3859" t="s">
        <v>656</v>
      </c>
      <c r="G3859" t="s">
        <v>2520</v>
      </c>
      <c r="H3859" s="123" t="str">
        <f t="shared" si="55"/>
        <v>Williston Basin , ND,Average No. of Engines per Well</v>
      </c>
      <c r="I3859">
        <v>3.8999999999999951E-3</v>
      </c>
    </row>
    <row r="3860" spans="1:9">
      <c r="A3860" t="s">
        <v>643</v>
      </c>
      <c r="B3860" t="s">
        <v>123</v>
      </c>
      <c r="C3860" t="s">
        <v>9097</v>
      </c>
      <c r="D3860">
        <v>3.8999999999999998E-3</v>
      </c>
      <c r="E3860" t="s">
        <v>617</v>
      </c>
      <c r="F3860" t="s">
        <v>656</v>
      </c>
      <c r="G3860" t="s">
        <v>2520</v>
      </c>
      <c r="H3860" s="123" t="str">
        <f t="shared" si="55"/>
        <v>Williston Basin , SD,Average No. of Engines per Well</v>
      </c>
      <c r="I3860">
        <v>3.8999999999999998E-3</v>
      </c>
    </row>
    <row r="3861" spans="1:9">
      <c r="A3861" t="s">
        <v>644</v>
      </c>
      <c r="B3861" t="s">
        <v>126</v>
      </c>
      <c r="C3861" t="s">
        <v>9097</v>
      </c>
      <c r="D3861">
        <v>1.616186E-2</v>
      </c>
      <c r="E3861" t="s">
        <v>619</v>
      </c>
      <c r="F3861" t="s">
        <v>656</v>
      </c>
      <c r="G3861" t="s">
        <v>2520</v>
      </c>
      <c r="H3861" s="123" t="str">
        <f t="shared" si="55"/>
        <v>Wind River Basin , WY,Average No. of Engines per Well</v>
      </c>
      <c r="I3861">
        <v>1.616186E-2</v>
      </c>
    </row>
    <row r="3862" spans="1:9">
      <c r="A3862" t="s">
        <v>197</v>
      </c>
      <c r="B3862" t="s">
        <v>126</v>
      </c>
      <c r="C3862" t="s">
        <v>9097</v>
      </c>
      <c r="D3862">
        <v>7.8E-2</v>
      </c>
      <c r="E3862" t="s">
        <v>620</v>
      </c>
      <c r="F3862" t="s">
        <v>656</v>
      </c>
      <c r="G3862" t="s">
        <v>2520</v>
      </c>
      <c r="H3862" s="123" t="str">
        <f t="shared" si="55"/>
        <v>Yellowstone Province , WY,Average No. of Engines per Well</v>
      </c>
      <c r="I3862">
        <v>7.8E-2</v>
      </c>
    </row>
    <row r="3863" spans="1:9">
      <c r="A3863" t="s">
        <v>136</v>
      </c>
      <c r="B3863" t="s">
        <v>114</v>
      </c>
      <c r="C3863" t="s">
        <v>9097</v>
      </c>
      <c r="D3863">
        <v>7.8E-2</v>
      </c>
      <c r="E3863" t="s">
        <v>621</v>
      </c>
      <c r="F3863" t="s">
        <v>656</v>
      </c>
      <c r="G3863" t="s">
        <v>2520</v>
      </c>
      <c r="H3863" s="123" t="str">
        <f t="shared" ref="H3863" si="56">E3863&amp;","&amp;G3863</f>
        <v>Yukon-Koyukuk Province , AK,Average No. of Engines per Well</v>
      </c>
      <c r="I3863">
        <v>7.8E-2</v>
      </c>
    </row>
    <row r="3864" spans="1:9">
      <c r="A3864" t="s">
        <v>649</v>
      </c>
      <c r="B3864" t="s">
        <v>431</v>
      </c>
      <c r="C3864" t="s">
        <v>9097</v>
      </c>
      <c r="D3864">
        <v>9.0909089999999998E-2</v>
      </c>
      <c r="E3864" t="s">
        <v>548</v>
      </c>
      <c r="F3864" t="s">
        <v>656</v>
      </c>
      <c r="G3864" t="s">
        <v>2520</v>
      </c>
      <c r="H3864" s="123" t="str">
        <f t="shared" ref="H3864:H3867" si="57">E3864&amp;","&amp;G3864</f>
        <v>Louisiana-Mississippi Salt Basins , AR,Average No. of Engines per Well</v>
      </c>
      <c r="I3864">
        <v>9.0909089999999998E-2</v>
      </c>
    </row>
    <row r="3865" spans="1:9">
      <c r="A3865" t="s">
        <v>733</v>
      </c>
      <c r="B3865" t="s">
        <v>457</v>
      </c>
      <c r="C3865" t="s">
        <v>9097</v>
      </c>
      <c r="D3865">
        <v>1.5379910000000002E-2</v>
      </c>
      <c r="E3865" t="s">
        <v>3060</v>
      </c>
      <c r="F3865" t="s">
        <v>656</v>
      </c>
      <c r="G3865" t="s">
        <v>2520</v>
      </c>
      <c r="H3865" s="123" t="str">
        <f t="shared" si="57"/>
        <v>Appalachian Basin (Eastern Overthrust Area) , MD,Average No. of Engines per Well</v>
      </c>
      <c r="I3865">
        <v>1.5379910000000002E-2</v>
      </c>
    </row>
    <row r="3866" spans="1:9">
      <c r="A3866" t="s">
        <v>911</v>
      </c>
      <c r="B3866" t="s">
        <v>457</v>
      </c>
      <c r="C3866" t="s">
        <v>9097</v>
      </c>
      <c r="D3866">
        <v>7.8E-2</v>
      </c>
      <c r="E3866" t="s">
        <v>3062</v>
      </c>
      <c r="F3866" t="s">
        <v>656</v>
      </c>
      <c r="G3866" t="s">
        <v>2520</v>
      </c>
      <c r="H3866" s="123" t="str">
        <f t="shared" si="57"/>
        <v>Atlantic Coast Basin , MD,Average No. of Engines per Well</v>
      </c>
      <c r="I3866">
        <v>7.8E-2</v>
      </c>
    </row>
    <row r="3867" spans="1:9">
      <c r="A3867" t="s">
        <v>739</v>
      </c>
      <c r="B3867" t="s">
        <v>457</v>
      </c>
      <c r="C3867" t="s">
        <v>9097</v>
      </c>
      <c r="D3867">
        <v>7.8E-2</v>
      </c>
      <c r="E3867" t="s">
        <v>3064</v>
      </c>
      <c r="F3867" t="s">
        <v>656</v>
      </c>
      <c r="G3867" t="s">
        <v>2520</v>
      </c>
      <c r="H3867" s="123" t="str">
        <f t="shared" si="57"/>
        <v>Piedmont-Blue Ridge Prov , MD,Average No. of Engines per Well</v>
      </c>
      <c r="I3867">
        <v>7.8E-2</v>
      </c>
    </row>
    <row r="3868" spans="1:9">
      <c r="A3868" s="183" t="s">
        <v>78</v>
      </c>
      <c r="B3868" s="183"/>
      <c r="C3868" s="183"/>
      <c r="D3868" s="183"/>
      <c r="E3868" s="183"/>
      <c r="F3868" s="183"/>
      <c r="G3868" s="183"/>
      <c r="H3868" s="183"/>
    </row>
    <row r="3869" spans="1:9">
      <c r="A3869" t="s">
        <v>624</v>
      </c>
      <c r="B3869" t="s">
        <v>625</v>
      </c>
      <c r="C3869" t="s">
        <v>626</v>
      </c>
      <c r="D3869" t="s">
        <v>627</v>
      </c>
      <c r="E3869" s="57" t="s">
        <v>628</v>
      </c>
      <c r="F3869" s="57" t="s">
        <v>650</v>
      </c>
      <c r="G3869" s="57" t="s">
        <v>629</v>
      </c>
      <c r="H3869" s="57" t="s">
        <v>630</v>
      </c>
      <c r="I3869" s="57" t="s">
        <v>631</v>
      </c>
    </row>
    <row r="3870" spans="1:9">
      <c r="A3870" t="s">
        <v>127</v>
      </c>
      <c r="B3870" t="s">
        <v>114</v>
      </c>
      <c r="C3870" t="s">
        <v>9098</v>
      </c>
      <c r="D3870">
        <v>0.7</v>
      </c>
      <c r="E3870" t="s">
        <v>497</v>
      </c>
      <c r="F3870" t="s">
        <v>0</v>
      </c>
      <c r="G3870" t="s">
        <v>0</v>
      </c>
      <c r="H3870" s="123" t="str">
        <f t="shared" ref="H3870" si="58">E3870&amp;","&amp;G3870</f>
        <v>AK Cook Inlet Basin , AK,Rich Burn</v>
      </c>
      <c r="I3870">
        <v>0.7</v>
      </c>
    </row>
    <row r="3871" spans="1:9">
      <c r="A3871" t="s">
        <v>127</v>
      </c>
      <c r="B3871" t="s">
        <v>114</v>
      </c>
      <c r="C3871" t="s">
        <v>9099</v>
      </c>
      <c r="D3871">
        <v>0.3</v>
      </c>
      <c r="E3871" t="s">
        <v>497</v>
      </c>
      <c r="F3871" t="s">
        <v>1</v>
      </c>
      <c r="G3871" t="s">
        <v>1</v>
      </c>
      <c r="H3871" s="123" t="str">
        <f t="shared" ref="H3871:H3934" si="59">E3871&amp;","&amp;G3871</f>
        <v>AK Cook Inlet Basin , AK,Lean Burn</v>
      </c>
      <c r="I3871">
        <v>0.3</v>
      </c>
    </row>
    <row r="3872" spans="1:9">
      <c r="A3872" t="s">
        <v>127</v>
      </c>
      <c r="B3872" t="s">
        <v>114</v>
      </c>
      <c r="C3872" t="s">
        <v>9100</v>
      </c>
      <c r="D3872">
        <v>0.75</v>
      </c>
      <c r="E3872" t="s">
        <v>497</v>
      </c>
      <c r="F3872" t="s">
        <v>0</v>
      </c>
      <c r="G3872" t="s">
        <v>9100</v>
      </c>
      <c r="H3872" s="123" t="str">
        <f t="shared" si="59"/>
        <v>AK Cook Inlet Basin , AK,CBM Wells- Rich-burn Load Factor</v>
      </c>
      <c r="I3872">
        <v>0.75</v>
      </c>
    </row>
    <row r="3873" spans="1:9">
      <c r="A3873" t="s">
        <v>127</v>
      </c>
      <c r="B3873" t="s">
        <v>114</v>
      </c>
      <c r="C3873" t="s">
        <v>9101</v>
      </c>
      <c r="D3873">
        <v>0.76</v>
      </c>
      <c r="E3873" t="s">
        <v>497</v>
      </c>
      <c r="F3873" t="s">
        <v>1</v>
      </c>
      <c r="G3873" t="s">
        <v>9101</v>
      </c>
      <c r="H3873" s="123" t="str">
        <f t="shared" si="59"/>
        <v>AK Cook Inlet Basin , AK,CBM Wells- Lean-burn Load Factor</v>
      </c>
      <c r="I3873">
        <v>0.76</v>
      </c>
    </row>
    <row r="3874" spans="1:9">
      <c r="A3874" t="s">
        <v>127</v>
      </c>
      <c r="B3874" t="s">
        <v>114</v>
      </c>
      <c r="C3874" t="s">
        <v>9102</v>
      </c>
      <c r="D3874">
        <v>0</v>
      </c>
      <c r="E3874" t="s">
        <v>497</v>
      </c>
      <c r="F3874" t="s">
        <v>656</v>
      </c>
      <c r="G3874" t="s">
        <v>9102</v>
      </c>
      <c r="H3874" s="123" t="str">
        <f t="shared" si="59"/>
        <v>AK Cook Inlet Basin , AK,CBM Wells - Fraction of 2-cycle Engines</v>
      </c>
      <c r="I3874">
        <v>0</v>
      </c>
    </row>
    <row r="3875" spans="1:9">
      <c r="A3875" t="s">
        <v>127</v>
      </c>
      <c r="B3875" t="s">
        <v>114</v>
      </c>
      <c r="C3875" t="s">
        <v>9103</v>
      </c>
      <c r="D3875">
        <v>1</v>
      </c>
      <c r="E3875" t="s">
        <v>497</v>
      </c>
      <c r="F3875" t="s">
        <v>656</v>
      </c>
      <c r="G3875" t="s">
        <v>9103</v>
      </c>
      <c r="H3875" s="123" t="str">
        <f t="shared" si="59"/>
        <v>AK Cook Inlet Basin , AK,CBM Wells - Fraction of 4-cycle Engines</v>
      </c>
      <c r="I3875">
        <v>1</v>
      </c>
    </row>
    <row r="3876" spans="1:9">
      <c r="A3876" t="s">
        <v>127</v>
      </c>
      <c r="B3876" t="s">
        <v>114</v>
      </c>
      <c r="C3876" t="s">
        <v>9104</v>
      </c>
      <c r="D3876">
        <v>0</v>
      </c>
      <c r="E3876" t="s">
        <v>497</v>
      </c>
      <c r="F3876" t="s">
        <v>656</v>
      </c>
      <c r="G3876" t="s">
        <v>9104</v>
      </c>
      <c r="H3876" s="123" t="str">
        <f t="shared" si="59"/>
        <v>AK Cook Inlet Basin , AK,CBM Wells - Fraction of Compressors Engines &lt;50 HP</v>
      </c>
      <c r="I3876">
        <v>0</v>
      </c>
    </row>
    <row r="3877" spans="1:9">
      <c r="A3877" t="s">
        <v>127</v>
      </c>
      <c r="B3877" t="s">
        <v>114</v>
      </c>
      <c r="C3877" t="s">
        <v>9105</v>
      </c>
      <c r="D3877">
        <v>1</v>
      </c>
      <c r="E3877" t="s">
        <v>497</v>
      </c>
      <c r="F3877" t="s">
        <v>656</v>
      </c>
      <c r="G3877" t="s">
        <v>9105</v>
      </c>
      <c r="H3877" s="123" t="str">
        <f t="shared" si="59"/>
        <v>AK Cook Inlet Basin , AK,CBM Wells - Fraction of Compressors Engines between 50-499 HP</v>
      </c>
      <c r="I3877">
        <v>1</v>
      </c>
    </row>
    <row r="3878" spans="1:9">
      <c r="A3878" t="s">
        <v>127</v>
      </c>
      <c r="B3878" t="s">
        <v>114</v>
      </c>
      <c r="C3878" t="s">
        <v>9106</v>
      </c>
      <c r="D3878">
        <v>0</v>
      </c>
      <c r="E3878" t="s">
        <v>497</v>
      </c>
      <c r="F3878" t="s">
        <v>656</v>
      </c>
      <c r="G3878" t="s">
        <v>9106</v>
      </c>
      <c r="H3878" s="123" t="str">
        <f t="shared" si="59"/>
        <v>AK Cook Inlet Basin , AK,CBM Wells - Fraction of Compressors Engines &gt;500 HP</v>
      </c>
      <c r="I3878">
        <v>0</v>
      </c>
    </row>
    <row r="3879" spans="1:9">
      <c r="A3879" t="s">
        <v>127</v>
      </c>
      <c r="B3879" t="s">
        <v>114</v>
      </c>
      <c r="C3879" t="s">
        <v>9107</v>
      </c>
      <c r="D3879">
        <v>0.18</v>
      </c>
      <c r="E3879" t="s">
        <v>497</v>
      </c>
      <c r="F3879" t="s">
        <v>1</v>
      </c>
      <c r="G3879" t="s">
        <v>8349</v>
      </c>
      <c r="H3879" s="123" t="str">
        <f t="shared" si="59"/>
        <v>AK Cook Inlet Basin , AK,Lean Burn - Percent of Engines with Control</v>
      </c>
      <c r="I3879">
        <v>0.18</v>
      </c>
    </row>
    <row r="3880" spans="1:9">
      <c r="A3880" t="s">
        <v>127</v>
      </c>
      <c r="B3880" t="s">
        <v>114</v>
      </c>
      <c r="C3880" t="s">
        <v>9108</v>
      </c>
      <c r="D3880">
        <v>0.31</v>
      </c>
      <c r="E3880" t="s">
        <v>497</v>
      </c>
      <c r="F3880" t="s">
        <v>0</v>
      </c>
      <c r="G3880" t="s">
        <v>8359</v>
      </c>
      <c r="H3880" s="123" t="str">
        <f t="shared" si="59"/>
        <v>AK Cook Inlet Basin , AK,Rich Burn - Percent of Engines with Control</v>
      </c>
      <c r="I3880">
        <v>0.31</v>
      </c>
    </row>
    <row r="3881" spans="1:9">
      <c r="A3881" t="s">
        <v>127</v>
      </c>
      <c r="B3881" t="s">
        <v>114</v>
      </c>
      <c r="C3881" t="s">
        <v>9109</v>
      </c>
      <c r="D3881">
        <v>138</v>
      </c>
      <c r="E3881" t="s">
        <v>497</v>
      </c>
      <c r="F3881" t="s">
        <v>1</v>
      </c>
      <c r="G3881" t="s">
        <v>8347</v>
      </c>
      <c r="H3881" s="123" t="str">
        <f t="shared" si="59"/>
        <v>AK Cook Inlet Basin , AK,Lean Burn - Rated Horsepower (hp/engine)</v>
      </c>
      <c r="I3881">
        <v>138</v>
      </c>
    </row>
    <row r="3882" spans="1:9">
      <c r="A3882" t="s">
        <v>127</v>
      </c>
      <c r="B3882" t="s">
        <v>114</v>
      </c>
      <c r="C3882" t="s">
        <v>9110</v>
      </c>
      <c r="D3882">
        <v>133.4</v>
      </c>
      <c r="E3882" t="s">
        <v>497</v>
      </c>
      <c r="F3882" t="s">
        <v>0</v>
      </c>
      <c r="G3882" t="s">
        <v>8357</v>
      </c>
      <c r="H3882" s="123" t="str">
        <f t="shared" si="59"/>
        <v>AK Cook Inlet Basin , AK,Rich Burn - Rated Horsepower (hp/engine)</v>
      </c>
      <c r="I3882">
        <v>133.4</v>
      </c>
    </row>
    <row r="3883" spans="1:9">
      <c r="A3883" t="s">
        <v>127</v>
      </c>
      <c r="B3883" t="s">
        <v>114</v>
      </c>
      <c r="C3883" t="s">
        <v>9111</v>
      </c>
      <c r="D3883">
        <v>8439</v>
      </c>
      <c r="E3883" t="s">
        <v>497</v>
      </c>
      <c r="F3883" t="s">
        <v>656</v>
      </c>
      <c r="G3883" t="s">
        <v>2498</v>
      </c>
      <c r="H3883" s="123" t="str">
        <f t="shared" si="59"/>
        <v>AK Cook Inlet Basin , AK,Hours of Operation (hours/engine)</v>
      </c>
      <c r="I3883">
        <v>8439</v>
      </c>
    </row>
    <row r="3884" spans="1:9">
      <c r="A3884" t="s">
        <v>157</v>
      </c>
      <c r="B3884" t="s">
        <v>81</v>
      </c>
      <c r="C3884" t="s">
        <v>9098</v>
      </c>
      <c r="D3884">
        <v>0.77</v>
      </c>
      <c r="E3884" t="s">
        <v>498</v>
      </c>
      <c r="F3884" t="s">
        <v>0</v>
      </c>
      <c r="G3884" t="s">
        <v>0</v>
      </c>
      <c r="H3884" s="123" t="str">
        <f t="shared" si="59"/>
        <v>Anadarko Basin , CO,Rich Burn</v>
      </c>
      <c r="I3884">
        <v>0.77</v>
      </c>
    </row>
    <row r="3885" spans="1:9">
      <c r="A3885" t="s">
        <v>157</v>
      </c>
      <c r="B3885" t="s">
        <v>81</v>
      </c>
      <c r="C3885" t="s">
        <v>9099</v>
      </c>
      <c r="D3885">
        <v>0.23</v>
      </c>
      <c r="E3885" t="s">
        <v>498</v>
      </c>
      <c r="F3885" t="s">
        <v>1</v>
      </c>
      <c r="G3885" t="s">
        <v>1</v>
      </c>
      <c r="H3885" s="123" t="str">
        <f t="shared" si="59"/>
        <v>Anadarko Basin , CO,Lean Burn</v>
      </c>
      <c r="I3885">
        <v>0.23</v>
      </c>
    </row>
    <row r="3886" spans="1:9">
      <c r="A3886" t="s">
        <v>157</v>
      </c>
      <c r="B3886" t="s">
        <v>81</v>
      </c>
      <c r="C3886" t="s">
        <v>9100</v>
      </c>
      <c r="D3886">
        <v>0.75</v>
      </c>
      <c r="E3886" t="s">
        <v>498</v>
      </c>
      <c r="F3886" t="s">
        <v>0</v>
      </c>
      <c r="G3886" t="s">
        <v>9100</v>
      </c>
      <c r="H3886" s="123" t="str">
        <f t="shared" si="59"/>
        <v>Anadarko Basin , CO,CBM Wells- Rich-burn Load Factor</v>
      </c>
      <c r="I3886">
        <v>0.75</v>
      </c>
    </row>
    <row r="3887" spans="1:9">
      <c r="A3887" t="s">
        <v>157</v>
      </c>
      <c r="B3887" t="s">
        <v>81</v>
      </c>
      <c r="C3887" t="s">
        <v>9101</v>
      </c>
      <c r="D3887">
        <v>0.68</v>
      </c>
      <c r="E3887" t="s">
        <v>498</v>
      </c>
      <c r="F3887" t="s">
        <v>1</v>
      </c>
      <c r="G3887" t="s">
        <v>9101</v>
      </c>
      <c r="H3887" s="123" t="str">
        <f t="shared" si="59"/>
        <v>Anadarko Basin , CO,CBM Wells- Lean-burn Load Factor</v>
      </c>
      <c r="I3887">
        <v>0.68</v>
      </c>
    </row>
    <row r="3888" spans="1:9">
      <c r="A3888" t="s">
        <v>157</v>
      </c>
      <c r="B3888" t="s">
        <v>81</v>
      </c>
      <c r="C3888" t="s">
        <v>9102</v>
      </c>
      <c r="D3888">
        <v>0</v>
      </c>
      <c r="E3888" t="s">
        <v>498</v>
      </c>
      <c r="F3888" t="s">
        <v>656</v>
      </c>
      <c r="G3888" t="s">
        <v>9102</v>
      </c>
      <c r="H3888" s="123" t="str">
        <f t="shared" si="59"/>
        <v>Anadarko Basin , CO,CBM Wells - Fraction of 2-cycle Engines</v>
      </c>
      <c r="I3888">
        <v>0</v>
      </c>
    </row>
    <row r="3889" spans="1:9">
      <c r="A3889" t="s">
        <v>157</v>
      </c>
      <c r="B3889" t="s">
        <v>81</v>
      </c>
      <c r="C3889" t="s">
        <v>9103</v>
      </c>
      <c r="D3889">
        <v>1</v>
      </c>
      <c r="E3889" t="s">
        <v>498</v>
      </c>
      <c r="F3889" t="s">
        <v>656</v>
      </c>
      <c r="G3889" t="s">
        <v>9103</v>
      </c>
      <c r="H3889" s="123" t="str">
        <f t="shared" si="59"/>
        <v>Anadarko Basin , CO,CBM Wells - Fraction of 4-cycle Engines</v>
      </c>
      <c r="I3889">
        <v>1</v>
      </c>
    </row>
    <row r="3890" spans="1:9">
      <c r="A3890" t="s">
        <v>157</v>
      </c>
      <c r="B3890" t="s">
        <v>81</v>
      </c>
      <c r="C3890" t="s">
        <v>9104</v>
      </c>
      <c r="D3890">
        <v>0</v>
      </c>
      <c r="E3890" t="s">
        <v>498</v>
      </c>
      <c r="F3890" t="s">
        <v>656</v>
      </c>
      <c r="G3890" t="s">
        <v>9104</v>
      </c>
      <c r="H3890" s="123" t="str">
        <f t="shared" si="59"/>
        <v>Anadarko Basin , CO,CBM Wells - Fraction of Compressors Engines &lt;50 HP</v>
      </c>
      <c r="I3890">
        <v>0</v>
      </c>
    </row>
    <row r="3891" spans="1:9">
      <c r="A3891" t="s">
        <v>157</v>
      </c>
      <c r="B3891" t="s">
        <v>81</v>
      </c>
      <c r="C3891" t="s">
        <v>9105</v>
      </c>
      <c r="D3891">
        <v>1</v>
      </c>
      <c r="E3891" t="s">
        <v>498</v>
      </c>
      <c r="F3891" t="s">
        <v>656</v>
      </c>
      <c r="G3891" t="s">
        <v>9105</v>
      </c>
      <c r="H3891" s="123" t="str">
        <f t="shared" si="59"/>
        <v>Anadarko Basin , CO,CBM Wells - Fraction of Compressors Engines between 50-499 HP</v>
      </c>
      <c r="I3891">
        <v>1</v>
      </c>
    </row>
    <row r="3892" spans="1:9">
      <c r="A3892" t="s">
        <v>157</v>
      </c>
      <c r="B3892" t="s">
        <v>81</v>
      </c>
      <c r="C3892" t="s">
        <v>9106</v>
      </c>
      <c r="D3892">
        <v>0</v>
      </c>
      <c r="E3892" t="s">
        <v>498</v>
      </c>
      <c r="F3892" t="s">
        <v>656</v>
      </c>
      <c r="G3892" t="s">
        <v>9106</v>
      </c>
      <c r="H3892" s="123" t="str">
        <f t="shared" si="59"/>
        <v>Anadarko Basin , CO,CBM Wells - Fraction of Compressors Engines &gt;500 HP</v>
      </c>
      <c r="I3892">
        <v>0</v>
      </c>
    </row>
    <row r="3893" spans="1:9">
      <c r="A3893" t="s">
        <v>157</v>
      </c>
      <c r="B3893" t="s">
        <v>81</v>
      </c>
      <c r="C3893" t="s">
        <v>9107</v>
      </c>
      <c r="D3893">
        <v>0.45641029999999999</v>
      </c>
      <c r="E3893" t="s">
        <v>498</v>
      </c>
      <c r="F3893" t="s">
        <v>1</v>
      </c>
      <c r="G3893" t="s">
        <v>8349</v>
      </c>
      <c r="H3893" s="123" t="str">
        <f t="shared" si="59"/>
        <v>Anadarko Basin , CO,Lean Burn - Percent of Engines with Control</v>
      </c>
      <c r="I3893">
        <v>0.45641029999999999</v>
      </c>
    </row>
    <row r="3894" spans="1:9">
      <c r="A3894" t="s">
        <v>157</v>
      </c>
      <c r="B3894" t="s">
        <v>81</v>
      </c>
      <c r="C3894" t="s">
        <v>9108</v>
      </c>
      <c r="D3894">
        <v>0.78</v>
      </c>
      <c r="E3894" t="s">
        <v>498</v>
      </c>
      <c r="F3894" t="s">
        <v>0</v>
      </c>
      <c r="G3894" t="s">
        <v>8359</v>
      </c>
      <c r="H3894" s="123" t="str">
        <f t="shared" si="59"/>
        <v>Anadarko Basin , CO,Rich Burn - Percent of Engines with Control</v>
      </c>
      <c r="I3894">
        <v>0.78</v>
      </c>
    </row>
    <row r="3895" spans="1:9">
      <c r="A3895" t="s">
        <v>157</v>
      </c>
      <c r="B3895" t="s">
        <v>81</v>
      </c>
      <c r="C3895" t="s">
        <v>9109</v>
      </c>
      <c r="D3895">
        <v>68</v>
      </c>
      <c r="E3895" t="s">
        <v>498</v>
      </c>
      <c r="F3895" t="s">
        <v>1</v>
      </c>
      <c r="G3895" t="s">
        <v>8347</v>
      </c>
      <c r="H3895" s="123" t="str">
        <f t="shared" si="59"/>
        <v>Anadarko Basin , CO,Lean Burn - Rated Horsepower (hp/engine)</v>
      </c>
      <c r="I3895">
        <v>68</v>
      </c>
    </row>
    <row r="3896" spans="1:9">
      <c r="A3896" t="s">
        <v>157</v>
      </c>
      <c r="B3896" t="s">
        <v>81</v>
      </c>
      <c r="C3896" t="s">
        <v>9110</v>
      </c>
      <c r="D3896">
        <v>119.5</v>
      </c>
      <c r="E3896" t="s">
        <v>498</v>
      </c>
      <c r="F3896" t="s">
        <v>0</v>
      </c>
      <c r="G3896" t="s">
        <v>8357</v>
      </c>
      <c r="H3896" s="123" t="str">
        <f t="shared" si="59"/>
        <v>Anadarko Basin , CO,Rich Burn - Rated Horsepower (hp/engine)</v>
      </c>
      <c r="I3896">
        <v>119.5</v>
      </c>
    </row>
    <row r="3897" spans="1:9">
      <c r="A3897" t="s">
        <v>157</v>
      </c>
      <c r="B3897" t="s">
        <v>81</v>
      </c>
      <c r="C3897" t="s">
        <v>9111</v>
      </c>
      <c r="D3897">
        <v>8532</v>
      </c>
      <c r="E3897" t="s">
        <v>498</v>
      </c>
      <c r="F3897" t="s">
        <v>656</v>
      </c>
      <c r="G3897" t="s">
        <v>2498</v>
      </c>
      <c r="H3897" s="123" t="str">
        <f t="shared" si="59"/>
        <v>Anadarko Basin , CO,Hours of Operation (hours/engine)</v>
      </c>
      <c r="I3897">
        <v>8532</v>
      </c>
    </row>
    <row r="3898" spans="1:9">
      <c r="A3898" t="s">
        <v>157</v>
      </c>
      <c r="B3898" t="s">
        <v>449</v>
      </c>
      <c r="C3898" t="s">
        <v>9098</v>
      </c>
      <c r="D3898">
        <v>0.76999999999999968</v>
      </c>
      <c r="E3898" t="s">
        <v>3157</v>
      </c>
      <c r="F3898" t="s">
        <v>0</v>
      </c>
      <c r="G3898" t="s">
        <v>0</v>
      </c>
      <c r="H3898" s="123" t="str">
        <f t="shared" si="59"/>
        <v>Anadarko Basin , KS,Rich Burn</v>
      </c>
      <c r="I3898">
        <v>0.76999999999999968</v>
      </c>
    </row>
    <row r="3899" spans="1:9">
      <c r="A3899" t="s">
        <v>157</v>
      </c>
      <c r="B3899" t="s">
        <v>449</v>
      </c>
      <c r="C3899" t="s">
        <v>9099</v>
      </c>
      <c r="D3899">
        <v>0.23000000000000015</v>
      </c>
      <c r="E3899" t="s">
        <v>3157</v>
      </c>
      <c r="F3899" t="s">
        <v>1</v>
      </c>
      <c r="G3899" t="s">
        <v>1</v>
      </c>
      <c r="H3899" s="123" t="str">
        <f t="shared" si="59"/>
        <v>Anadarko Basin , KS,Lean Burn</v>
      </c>
      <c r="I3899">
        <v>0.23000000000000015</v>
      </c>
    </row>
    <row r="3900" spans="1:9">
      <c r="A3900" t="s">
        <v>157</v>
      </c>
      <c r="B3900" t="s">
        <v>449</v>
      </c>
      <c r="C3900" t="s">
        <v>9100</v>
      </c>
      <c r="D3900">
        <v>0.75</v>
      </c>
      <c r="E3900" t="s">
        <v>3157</v>
      </c>
      <c r="F3900" t="s">
        <v>0</v>
      </c>
      <c r="G3900" t="s">
        <v>9100</v>
      </c>
      <c r="H3900" s="123" t="str">
        <f t="shared" si="59"/>
        <v>Anadarko Basin , KS,CBM Wells- Rich-burn Load Factor</v>
      </c>
      <c r="I3900">
        <v>0.75</v>
      </c>
    </row>
    <row r="3901" spans="1:9">
      <c r="A3901" t="s">
        <v>157</v>
      </c>
      <c r="B3901" t="s">
        <v>449</v>
      </c>
      <c r="C3901" t="s">
        <v>9101</v>
      </c>
      <c r="D3901">
        <v>0.67999999999999983</v>
      </c>
      <c r="E3901" t="s">
        <v>3157</v>
      </c>
      <c r="F3901" t="s">
        <v>1</v>
      </c>
      <c r="G3901" t="s">
        <v>9101</v>
      </c>
      <c r="H3901" s="123" t="str">
        <f t="shared" si="59"/>
        <v>Anadarko Basin , KS,CBM Wells- Lean-burn Load Factor</v>
      </c>
      <c r="I3901">
        <v>0.67999999999999983</v>
      </c>
    </row>
    <row r="3902" spans="1:9">
      <c r="A3902" t="s">
        <v>157</v>
      </c>
      <c r="B3902" t="s">
        <v>449</v>
      </c>
      <c r="C3902" t="s">
        <v>9102</v>
      </c>
      <c r="D3902">
        <v>0</v>
      </c>
      <c r="E3902" t="s">
        <v>3157</v>
      </c>
      <c r="F3902" t="s">
        <v>656</v>
      </c>
      <c r="G3902" t="s">
        <v>9102</v>
      </c>
      <c r="H3902" s="123" t="str">
        <f t="shared" si="59"/>
        <v>Anadarko Basin , KS,CBM Wells - Fraction of 2-cycle Engines</v>
      </c>
      <c r="I3902">
        <v>0</v>
      </c>
    </row>
    <row r="3903" spans="1:9">
      <c r="A3903" t="s">
        <v>157</v>
      </c>
      <c r="B3903" t="s">
        <v>449</v>
      </c>
      <c r="C3903" t="s">
        <v>9103</v>
      </c>
      <c r="D3903">
        <v>1</v>
      </c>
      <c r="E3903" t="s">
        <v>3157</v>
      </c>
      <c r="F3903" t="s">
        <v>656</v>
      </c>
      <c r="G3903" t="s">
        <v>9103</v>
      </c>
      <c r="H3903" s="123" t="str">
        <f t="shared" si="59"/>
        <v>Anadarko Basin , KS,CBM Wells - Fraction of 4-cycle Engines</v>
      </c>
      <c r="I3903">
        <v>1</v>
      </c>
    </row>
    <row r="3904" spans="1:9">
      <c r="A3904" t="s">
        <v>157</v>
      </c>
      <c r="B3904" t="s">
        <v>449</v>
      </c>
      <c r="C3904" t="s">
        <v>9104</v>
      </c>
      <c r="D3904">
        <v>0</v>
      </c>
      <c r="E3904" t="s">
        <v>3157</v>
      </c>
      <c r="F3904" t="s">
        <v>656</v>
      </c>
      <c r="G3904" t="s">
        <v>9104</v>
      </c>
      <c r="H3904" s="123" t="str">
        <f t="shared" si="59"/>
        <v>Anadarko Basin , KS,CBM Wells - Fraction of Compressors Engines &lt;50 HP</v>
      </c>
      <c r="I3904">
        <v>0</v>
      </c>
    </row>
    <row r="3905" spans="1:9">
      <c r="A3905" t="s">
        <v>157</v>
      </c>
      <c r="B3905" t="s">
        <v>449</v>
      </c>
      <c r="C3905" t="s">
        <v>9105</v>
      </c>
      <c r="D3905">
        <v>1</v>
      </c>
      <c r="E3905" t="s">
        <v>3157</v>
      </c>
      <c r="F3905" t="s">
        <v>656</v>
      </c>
      <c r="G3905" t="s">
        <v>9105</v>
      </c>
      <c r="H3905" s="123" t="str">
        <f t="shared" si="59"/>
        <v>Anadarko Basin , KS,CBM Wells - Fraction of Compressors Engines between 50-499 HP</v>
      </c>
      <c r="I3905">
        <v>1</v>
      </c>
    </row>
    <row r="3906" spans="1:9">
      <c r="A3906" t="s">
        <v>157</v>
      </c>
      <c r="B3906" t="s">
        <v>449</v>
      </c>
      <c r="C3906" t="s">
        <v>9106</v>
      </c>
      <c r="D3906">
        <v>0</v>
      </c>
      <c r="E3906" t="s">
        <v>3157</v>
      </c>
      <c r="F3906" t="s">
        <v>656</v>
      </c>
      <c r="G3906" t="s">
        <v>9106</v>
      </c>
      <c r="H3906" s="123" t="str">
        <f t="shared" si="59"/>
        <v>Anadarko Basin , KS,CBM Wells - Fraction of Compressors Engines &gt;500 HP</v>
      </c>
      <c r="I3906">
        <v>0</v>
      </c>
    </row>
    <row r="3907" spans="1:9">
      <c r="A3907" t="s">
        <v>157</v>
      </c>
      <c r="B3907" t="s">
        <v>449</v>
      </c>
      <c r="C3907" t="s">
        <v>9107</v>
      </c>
      <c r="D3907">
        <v>0.45641029999999999</v>
      </c>
      <c r="E3907" t="s">
        <v>3157</v>
      </c>
      <c r="F3907" t="s">
        <v>1</v>
      </c>
      <c r="G3907" t="s">
        <v>8349</v>
      </c>
      <c r="H3907" s="123" t="str">
        <f t="shared" si="59"/>
        <v>Anadarko Basin , KS,Lean Burn - Percent of Engines with Control</v>
      </c>
      <c r="I3907">
        <v>0.45641029999999999</v>
      </c>
    </row>
    <row r="3908" spans="1:9">
      <c r="A3908" t="s">
        <v>157</v>
      </c>
      <c r="B3908" t="s">
        <v>449</v>
      </c>
      <c r="C3908" t="s">
        <v>9108</v>
      </c>
      <c r="D3908">
        <v>0.78</v>
      </c>
      <c r="E3908" t="s">
        <v>3157</v>
      </c>
      <c r="F3908" t="s">
        <v>0</v>
      </c>
      <c r="G3908" t="s">
        <v>8359</v>
      </c>
      <c r="H3908" s="123" t="str">
        <f t="shared" si="59"/>
        <v>Anadarko Basin , KS,Rich Burn - Percent of Engines with Control</v>
      </c>
      <c r="I3908">
        <v>0.78</v>
      </c>
    </row>
    <row r="3909" spans="1:9">
      <c r="A3909" t="s">
        <v>157</v>
      </c>
      <c r="B3909" t="s">
        <v>449</v>
      </c>
      <c r="C3909" t="s">
        <v>9109</v>
      </c>
      <c r="D3909">
        <v>68</v>
      </c>
      <c r="E3909" t="s">
        <v>3157</v>
      </c>
      <c r="F3909" t="s">
        <v>1</v>
      </c>
      <c r="G3909" t="s">
        <v>8347</v>
      </c>
      <c r="H3909" s="123" t="str">
        <f t="shared" si="59"/>
        <v>Anadarko Basin , KS,Lean Burn - Rated Horsepower (hp/engine)</v>
      </c>
      <c r="I3909">
        <v>68</v>
      </c>
    </row>
    <row r="3910" spans="1:9">
      <c r="A3910" t="s">
        <v>157</v>
      </c>
      <c r="B3910" t="s">
        <v>449</v>
      </c>
      <c r="C3910" t="s">
        <v>9110</v>
      </c>
      <c r="D3910">
        <v>119.5</v>
      </c>
      <c r="E3910" t="s">
        <v>3157</v>
      </c>
      <c r="F3910" t="s">
        <v>0</v>
      </c>
      <c r="G3910" t="s">
        <v>8357</v>
      </c>
      <c r="H3910" s="123" t="str">
        <f t="shared" si="59"/>
        <v>Anadarko Basin , KS,Rich Burn - Rated Horsepower (hp/engine)</v>
      </c>
      <c r="I3910">
        <v>119.5</v>
      </c>
    </row>
    <row r="3911" spans="1:9">
      <c r="A3911" t="s">
        <v>157</v>
      </c>
      <c r="B3911" t="s">
        <v>449</v>
      </c>
      <c r="C3911" t="s">
        <v>9111</v>
      </c>
      <c r="D3911">
        <v>8532</v>
      </c>
      <c r="E3911" t="s">
        <v>3157</v>
      </c>
      <c r="F3911" t="s">
        <v>656</v>
      </c>
      <c r="G3911" t="s">
        <v>2498</v>
      </c>
      <c r="H3911" s="123" t="str">
        <f t="shared" si="59"/>
        <v>Anadarko Basin , KS,Hours of Operation (hours/engine)</v>
      </c>
      <c r="I3911">
        <v>8532</v>
      </c>
    </row>
    <row r="3912" spans="1:9">
      <c r="A3912" t="s">
        <v>157</v>
      </c>
      <c r="B3912" t="s">
        <v>477</v>
      </c>
      <c r="C3912" t="s">
        <v>9098</v>
      </c>
      <c r="D3912">
        <v>0.7699999999999998</v>
      </c>
      <c r="E3912" t="s">
        <v>3137</v>
      </c>
      <c r="F3912" t="s">
        <v>0</v>
      </c>
      <c r="G3912" t="s">
        <v>0</v>
      </c>
      <c r="H3912" s="123" t="str">
        <f t="shared" si="59"/>
        <v>Anadarko Basin , OK,Rich Burn</v>
      </c>
      <c r="I3912">
        <v>0.7699999999999998</v>
      </c>
    </row>
    <row r="3913" spans="1:9">
      <c r="A3913" t="s">
        <v>157</v>
      </c>
      <c r="B3913" t="s">
        <v>477</v>
      </c>
      <c r="C3913" t="s">
        <v>9099</v>
      </c>
      <c r="D3913">
        <v>0.23000000000000007</v>
      </c>
      <c r="E3913" t="s">
        <v>3137</v>
      </c>
      <c r="F3913" t="s">
        <v>1</v>
      </c>
      <c r="G3913" t="s">
        <v>1</v>
      </c>
      <c r="H3913" s="123" t="str">
        <f t="shared" si="59"/>
        <v>Anadarko Basin , OK,Lean Burn</v>
      </c>
      <c r="I3913">
        <v>0.23000000000000007</v>
      </c>
    </row>
    <row r="3914" spans="1:9">
      <c r="A3914" t="s">
        <v>157</v>
      </c>
      <c r="B3914" t="s">
        <v>477</v>
      </c>
      <c r="C3914" t="s">
        <v>9100</v>
      </c>
      <c r="D3914">
        <v>0.75</v>
      </c>
      <c r="E3914" t="s">
        <v>3137</v>
      </c>
      <c r="F3914" t="s">
        <v>0</v>
      </c>
      <c r="G3914" t="s">
        <v>9100</v>
      </c>
      <c r="H3914" s="123" t="str">
        <f t="shared" si="59"/>
        <v>Anadarko Basin , OK,CBM Wells- Rich-burn Load Factor</v>
      </c>
      <c r="I3914">
        <v>0.75</v>
      </c>
    </row>
    <row r="3915" spans="1:9">
      <c r="A3915" t="s">
        <v>157</v>
      </c>
      <c r="B3915" t="s">
        <v>477</v>
      </c>
      <c r="C3915" t="s">
        <v>9101</v>
      </c>
      <c r="D3915">
        <v>0.67999999999999983</v>
      </c>
      <c r="E3915" t="s">
        <v>3137</v>
      </c>
      <c r="F3915" t="s">
        <v>1</v>
      </c>
      <c r="G3915" t="s">
        <v>9101</v>
      </c>
      <c r="H3915" s="123" t="str">
        <f t="shared" si="59"/>
        <v>Anadarko Basin , OK,CBM Wells- Lean-burn Load Factor</v>
      </c>
      <c r="I3915">
        <v>0.67999999999999983</v>
      </c>
    </row>
    <row r="3916" spans="1:9">
      <c r="A3916" t="s">
        <v>157</v>
      </c>
      <c r="B3916" t="s">
        <v>477</v>
      </c>
      <c r="C3916" t="s">
        <v>9102</v>
      </c>
      <c r="D3916">
        <v>0</v>
      </c>
      <c r="E3916" t="s">
        <v>3137</v>
      </c>
      <c r="F3916" t="s">
        <v>656</v>
      </c>
      <c r="G3916" t="s">
        <v>9102</v>
      </c>
      <c r="H3916" s="123" t="str">
        <f t="shared" si="59"/>
        <v>Anadarko Basin , OK,CBM Wells - Fraction of 2-cycle Engines</v>
      </c>
      <c r="I3916">
        <v>0</v>
      </c>
    </row>
    <row r="3917" spans="1:9">
      <c r="A3917" t="s">
        <v>157</v>
      </c>
      <c r="B3917" t="s">
        <v>477</v>
      </c>
      <c r="C3917" t="s">
        <v>9103</v>
      </c>
      <c r="D3917">
        <v>1</v>
      </c>
      <c r="E3917" t="s">
        <v>3137</v>
      </c>
      <c r="F3917" t="s">
        <v>656</v>
      </c>
      <c r="G3917" t="s">
        <v>9103</v>
      </c>
      <c r="H3917" s="123" t="str">
        <f t="shared" si="59"/>
        <v>Anadarko Basin , OK,CBM Wells - Fraction of 4-cycle Engines</v>
      </c>
      <c r="I3917">
        <v>1</v>
      </c>
    </row>
    <row r="3918" spans="1:9">
      <c r="A3918" t="s">
        <v>157</v>
      </c>
      <c r="B3918" t="s">
        <v>477</v>
      </c>
      <c r="C3918" t="s">
        <v>9104</v>
      </c>
      <c r="D3918">
        <v>0</v>
      </c>
      <c r="E3918" t="s">
        <v>3137</v>
      </c>
      <c r="F3918" t="s">
        <v>656</v>
      </c>
      <c r="G3918" t="s">
        <v>9104</v>
      </c>
      <c r="H3918" s="123" t="str">
        <f t="shared" si="59"/>
        <v>Anadarko Basin , OK,CBM Wells - Fraction of Compressors Engines &lt;50 HP</v>
      </c>
      <c r="I3918">
        <v>0</v>
      </c>
    </row>
    <row r="3919" spans="1:9">
      <c r="A3919" t="s">
        <v>157</v>
      </c>
      <c r="B3919" t="s">
        <v>477</v>
      </c>
      <c r="C3919" t="s">
        <v>9105</v>
      </c>
      <c r="D3919">
        <v>1</v>
      </c>
      <c r="E3919" t="s">
        <v>3137</v>
      </c>
      <c r="F3919" t="s">
        <v>656</v>
      </c>
      <c r="G3919" t="s">
        <v>9105</v>
      </c>
      <c r="H3919" s="123" t="str">
        <f t="shared" si="59"/>
        <v>Anadarko Basin , OK,CBM Wells - Fraction of Compressors Engines between 50-499 HP</v>
      </c>
      <c r="I3919">
        <v>1</v>
      </c>
    </row>
    <row r="3920" spans="1:9">
      <c r="A3920" t="s">
        <v>157</v>
      </c>
      <c r="B3920" t="s">
        <v>477</v>
      </c>
      <c r="C3920" t="s">
        <v>9106</v>
      </c>
      <c r="D3920">
        <v>0</v>
      </c>
      <c r="E3920" t="s">
        <v>3137</v>
      </c>
      <c r="F3920" t="s">
        <v>656</v>
      </c>
      <c r="G3920" t="s">
        <v>9106</v>
      </c>
      <c r="H3920" s="123" t="str">
        <f t="shared" si="59"/>
        <v>Anadarko Basin , OK,CBM Wells - Fraction of Compressors Engines &gt;500 HP</v>
      </c>
      <c r="I3920">
        <v>0</v>
      </c>
    </row>
    <row r="3921" spans="1:9">
      <c r="A3921" t="s">
        <v>157</v>
      </c>
      <c r="B3921" t="s">
        <v>477</v>
      </c>
      <c r="C3921" t="s">
        <v>9107</v>
      </c>
      <c r="D3921">
        <v>0.45641030000000005</v>
      </c>
      <c r="E3921" t="s">
        <v>3137</v>
      </c>
      <c r="F3921" t="s">
        <v>1</v>
      </c>
      <c r="G3921" t="s">
        <v>8349</v>
      </c>
      <c r="H3921" s="123" t="str">
        <f t="shared" si="59"/>
        <v>Anadarko Basin , OK,Lean Burn - Percent of Engines with Control</v>
      </c>
      <c r="I3921">
        <v>0.45641030000000005</v>
      </c>
    </row>
    <row r="3922" spans="1:9">
      <c r="A3922" t="s">
        <v>157</v>
      </c>
      <c r="B3922" t="s">
        <v>477</v>
      </c>
      <c r="C3922" t="s">
        <v>9108</v>
      </c>
      <c r="D3922">
        <v>0.7799999999999998</v>
      </c>
      <c r="E3922" t="s">
        <v>3137</v>
      </c>
      <c r="F3922" t="s">
        <v>0</v>
      </c>
      <c r="G3922" t="s">
        <v>8359</v>
      </c>
      <c r="H3922" s="123" t="str">
        <f t="shared" si="59"/>
        <v>Anadarko Basin , OK,Rich Burn - Percent of Engines with Control</v>
      </c>
      <c r="I3922">
        <v>0.7799999999999998</v>
      </c>
    </row>
    <row r="3923" spans="1:9">
      <c r="A3923" t="s">
        <v>157</v>
      </c>
      <c r="B3923" t="s">
        <v>477</v>
      </c>
      <c r="C3923" t="s">
        <v>9109</v>
      </c>
      <c r="D3923">
        <v>68</v>
      </c>
      <c r="E3923" t="s">
        <v>3137</v>
      </c>
      <c r="F3923" t="s">
        <v>1</v>
      </c>
      <c r="G3923" t="s">
        <v>8347</v>
      </c>
      <c r="H3923" s="123" t="str">
        <f t="shared" si="59"/>
        <v>Anadarko Basin , OK,Lean Burn - Rated Horsepower (hp/engine)</v>
      </c>
      <c r="I3923">
        <v>68</v>
      </c>
    </row>
    <row r="3924" spans="1:9">
      <c r="A3924" t="s">
        <v>157</v>
      </c>
      <c r="B3924" t="s">
        <v>477</v>
      </c>
      <c r="C3924" t="s">
        <v>9110</v>
      </c>
      <c r="D3924">
        <v>119.5</v>
      </c>
      <c r="E3924" t="s">
        <v>3137</v>
      </c>
      <c r="F3924" t="s">
        <v>0</v>
      </c>
      <c r="G3924" t="s">
        <v>8357</v>
      </c>
      <c r="H3924" s="123" t="str">
        <f t="shared" si="59"/>
        <v>Anadarko Basin , OK,Rich Burn - Rated Horsepower (hp/engine)</v>
      </c>
      <c r="I3924">
        <v>119.5</v>
      </c>
    </row>
    <row r="3925" spans="1:9">
      <c r="A3925" t="s">
        <v>157</v>
      </c>
      <c r="B3925" t="s">
        <v>477</v>
      </c>
      <c r="C3925" t="s">
        <v>9111</v>
      </c>
      <c r="D3925">
        <v>8532</v>
      </c>
      <c r="E3925" t="s">
        <v>3137</v>
      </c>
      <c r="F3925" t="s">
        <v>656</v>
      </c>
      <c r="G3925" t="s">
        <v>2498</v>
      </c>
      <c r="H3925" s="123" t="str">
        <f t="shared" si="59"/>
        <v>Anadarko Basin , OK,Hours of Operation (hours/engine)</v>
      </c>
      <c r="I3925">
        <v>8532</v>
      </c>
    </row>
    <row r="3926" spans="1:9">
      <c r="A3926" t="s">
        <v>157</v>
      </c>
      <c r="B3926" t="s">
        <v>485</v>
      </c>
      <c r="C3926" t="s">
        <v>9098</v>
      </c>
      <c r="D3926">
        <v>0.76999999999999991</v>
      </c>
      <c r="E3926" t="s">
        <v>3177</v>
      </c>
      <c r="F3926" t="s">
        <v>0</v>
      </c>
      <c r="G3926" t="s">
        <v>0</v>
      </c>
      <c r="H3926" s="123" t="str">
        <f t="shared" si="59"/>
        <v>Anadarko Basin , TX,Rich Burn</v>
      </c>
      <c r="I3926">
        <v>0.76999999999999991</v>
      </c>
    </row>
    <row r="3927" spans="1:9">
      <c r="A3927" t="s">
        <v>157</v>
      </c>
      <c r="B3927" t="s">
        <v>485</v>
      </c>
      <c r="C3927" t="s">
        <v>9099</v>
      </c>
      <c r="D3927">
        <v>0.23</v>
      </c>
      <c r="E3927" t="s">
        <v>3177</v>
      </c>
      <c r="F3927" t="s">
        <v>1</v>
      </c>
      <c r="G3927" t="s">
        <v>1</v>
      </c>
      <c r="H3927" s="123" t="str">
        <f t="shared" si="59"/>
        <v>Anadarko Basin , TX,Lean Burn</v>
      </c>
      <c r="I3927">
        <v>0.23</v>
      </c>
    </row>
    <row r="3928" spans="1:9">
      <c r="A3928" t="s">
        <v>157</v>
      </c>
      <c r="B3928" t="s">
        <v>485</v>
      </c>
      <c r="C3928" t="s">
        <v>9100</v>
      </c>
      <c r="D3928">
        <v>0.75</v>
      </c>
      <c r="E3928" t="s">
        <v>3177</v>
      </c>
      <c r="F3928" t="s">
        <v>0</v>
      </c>
      <c r="G3928" t="s">
        <v>9100</v>
      </c>
      <c r="H3928" s="123" t="str">
        <f t="shared" si="59"/>
        <v>Anadarko Basin , TX,CBM Wells- Rich-burn Load Factor</v>
      </c>
      <c r="I3928">
        <v>0.75</v>
      </c>
    </row>
    <row r="3929" spans="1:9">
      <c r="A3929" t="s">
        <v>157</v>
      </c>
      <c r="B3929" t="s">
        <v>485</v>
      </c>
      <c r="C3929" t="s">
        <v>9101</v>
      </c>
      <c r="D3929">
        <v>0.67999999999999983</v>
      </c>
      <c r="E3929" t="s">
        <v>3177</v>
      </c>
      <c r="F3929" t="s">
        <v>1</v>
      </c>
      <c r="G3929" t="s">
        <v>9101</v>
      </c>
      <c r="H3929" s="123" t="str">
        <f t="shared" si="59"/>
        <v>Anadarko Basin , TX,CBM Wells- Lean-burn Load Factor</v>
      </c>
      <c r="I3929">
        <v>0.67999999999999983</v>
      </c>
    </row>
    <row r="3930" spans="1:9">
      <c r="A3930" t="s">
        <v>157</v>
      </c>
      <c r="B3930" t="s">
        <v>485</v>
      </c>
      <c r="C3930" t="s">
        <v>9102</v>
      </c>
      <c r="D3930">
        <v>0</v>
      </c>
      <c r="E3930" t="s">
        <v>3177</v>
      </c>
      <c r="F3930" t="s">
        <v>656</v>
      </c>
      <c r="G3930" t="s">
        <v>9102</v>
      </c>
      <c r="H3930" s="123" t="str">
        <f t="shared" si="59"/>
        <v>Anadarko Basin , TX,CBM Wells - Fraction of 2-cycle Engines</v>
      </c>
      <c r="I3930">
        <v>0</v>
      </c>
    </row>
    <row r="3931" spans="1:9">
      <c r="A3931" t="s">
        <v>157</v>
      </c>
      <c r="B3931" t="s">
        <v>485</v>
      </c>
      <c r="C3931" t="s">
        <v>9103</v>
      </c>
      <c r="D3931">
        <v>1</v>
      </c>
      <c r="E3931" t="s">
        <v>3177</v>
      </c>
      <c r="F3931" t="s">
        <v>656</v>
      </c>
      <c r="G3931" t="s">
        <v>9103</v>
      </c>
      <c r="H3931" s="123" t="str">
        <f t="shared" si="59"/>
        <v>Anadarko Basin , TX,CBM Wells - Fraction of 4-cycle Engines</v>
      </c>
      <c r="I3931">
        <v>1</v>
      </c>
    </row>
    <row r="3932" spans="1:9">
      <c r="A3932" t="s">
        <v>157</v>
      </c>
      <c r="B3932" t="s">
        <v>485</v>
      </c>
      <c r="C3932" t="s">
        <v>9104</v>
      </c>
      <c r="D3932">
        <v>0</v>
      </c>
      <c r="E3932" t="s">
        <v>3177</v>
      </c>
      <c r="F3932" t="s">
        <v>656</v>
      </c>
      <c r="G3932" t="s">
        <v>9104</v>
      </c>
      <c r="H3932" s="123" t="str">
        <f t="shared" si="59"/>
        <v>Anadarko Basin , TX,CBM Wells - Fraction of Compressors Engines &lt;50 HP</v>
      </c>
      <c r="I3932">
        <v>0</v>
      </c>
    </row>
    <row r="3933" spans="1:9">
      <c r="A3933" t="s">
        <v>157</v>
      </c>
      <c r="B3933" t="s">
        <v>485</v>
      </c>
      <c r="C3933" t="s">
        <v>9105</v>
      </c>
      <c r="D3933">
        <v>1</v>
      </c>
      <c r="E3933" t="s">
        <v>3177</v>
      </c>
      <c r="F3933" t="s">
        <v>656</v>
      </c>
      <c r="G3933" t="s">
        <v>9105</v>
      </c>
      <c r="H3933" s="123" t="str">
        <f t="shared" si="59"/>
        <v>Anadarko Basin , TX,CBM Wells - Fraction of Compressors Engines between 50-499 HP</v>
      </c>
      <c r="I3933">
        <v>1</v>
      </c>
    </row>
    <row r="3934" spans="1:9">
      <c r="A3934" t="s">
        <v>157</v>
      </c>
      <c r="B3934" t="s">
        <v>485</v>
      </c>
      <c r="C3934" t="s">
        <v>9106</v>
      </c>
      <c r="D3934">
        <v>0</v>
      </c>
      <c r="E3934" t="s">
        <v>3177</v>
      </c>
      <c r="F3934" t="s">
        <v>656</v>
      </c>
      <c r="G3934" t="s">
        <v>9106</v>
      </c>
      <c r="H3934" s="123" t="str">
        <f t="shared" si="59"/>
        <v>Anadarko Basin , TX,CBM Wells - Fraction of Compressors Engines &gt;500 HP</v>
      </c>
      <c r="I3934">
        <v>0</v>
      </c>
    </row>
    <row r="3935" spans="1:9">
      <c r="A3935" t="s">
        <v>157</v>
      </c>
      <c r="B3935" t="s">
        <v>485</v>
      </c>
      <c r="C3935" t="s">
        <v>9107</v>
      </c>
      <c r="D3935">
        <v>0.45641029999999999</v>
      </c>
      <c r="E3935" t="s">
        <v>3177</v>
      </c>
      <c r="F3935" t="s">
        <v>1</v>
      </c>
      <c r="G3935" t="s">
        <v>8349</v>
      </c>
      <c r="H3935" s="123" t="str">
        <f t="shared" ref="H3935:H3998" si="60">E3935&amp;","&amp;G3935</f>
        <v>Anadarko Basin , TX,Lean Burn - Percent of Engines with Control</v>
      </c>
      <c r="I3935">
        <v>0.45641029999999999</v>
      </c>
    </row>
    <row r="3936" spans="1:9">
      <c r="A3936" t="s">
        <v>157</v>
      </c>
      <c r="B3936" t="s">
        <v>485</v>
      </c>
      <c r="C3936" t="s">
        <v>9108</v>
      </c>
      <c r="D3936">
        <v>0.78000000000000014</v>
      </c>
      <c r="E3936" t="s">
        <v>3177</v>
      </c>
      <c r="F3936" t="s">
        <v>0</v>
      </c>
      <c r="G3936" t="s">
        <v>8359</v>
      </c>
      <c r="H3936" s="123" t="str">
        <f t="shared" si="60"/>
        <v>Anadarko Basin , TX,Rich Burn - Percent of Engines with Control</v>
      </c>
      <c r="I3936">
        <v>0.78000000000000014</v>
      </c>
    </row>
    <row r="3937" spans="1:9">
      <c r="A3937" t="s">
        <v>157</v>
      </c>
      <c r="B3937" t="s">
        <v>485</v>
      </c>
      <c r="C3937" t="s">
        <v>9109</v>
      </c>
      <c r="D3937">
        <v>68</v>
      </c>
      <c r="E3937" t="s">
        <v>3177</v>
      </c>
      <c r="F3937" t="s">
        <v>1</v>
      </c>
      <c r="G3937" t="s">
        <v>8347</v>
      </c>
      <c r="H3937" s="123" t="str">
        <f t="shared" si="60"/>
        <v>Anadarko Basin , TX,Lean Burn - Rated Horsepower (hp/engine)</v>
      </c>
      <c r="I3937">
        <v>68</v>
      </c>
    </row>
    <row r="3938" spans="1:9">
      <c r="A3938" t="s">
        <v>157</v>
      </c>
      <c r="B3938" t="s">
        <v>485</v>
      </c>
      <c r="C3938" t="s">
        <v>9110</v>
      </c>
      <c r="D3938">
        <v>119.5</v>
      </c>
      <c r="E3938" t="s">
        <v>3177</v>
      </c>
      <c r="F3938" t="s">
        <v>0</v>
      </c>
      <c r="G3938" t="s">
        <v>8357</v>
      </c>
      <c r="H3938" s="123" t="str">
        <f t="shared" si="60"/>
        <v>Anadarko Basin , TX,Rich Burn - Rated Horsepower (hp/engine)</v>
      </c>
      <c r="I3938">
        <v>119.5</v>
      </c>
    </row>
    <row r="3939" spans="1:9">
      <c r="A3939" t="s">
        <v>157</v>
      </c>
      <c r="B3939" t="s">
        <v>485</v>
      </c>
      <c r="C3939" t="s">
        <v>9111</v>
      </c>
      <c r="D3939">
        <v>8532</v>
      </c>
      <c r="E3939" t="s">
        <v>3177</v>
      </c>
      <c r="F3939" t="s">
        <v>656</v>
      </c>
      <c r="G3939" t="s">
        <v>2498</v>
      </c>
      <c r="H3939" s="123" t="str">
        <f t="shared" si="60"/>
        <v>Anadarko Basin , TX,Hours of Operation (hours/engine)</v>
      </c>
      <c r="I3939">
        <v>8532</v>
      </c>
    </row>
    <row r="3940" spans="1:9">
      <c r="A3940" t="s">
        <v>128</v>
      </c>
      <c r="B3940" t="s">
        <v>114</v>
      </c>
      <c r="C3940" t="s">
        <v>9098</v>
      </c>
      <c r="D3940">
        <v>0.7</v>
      </c>
      <c r="E3940" t="s">
        <v>499</v>
      </c>
      <c r="F3940" t="s">
        <v>0</v>
      </c>
      <c r="G3940" t="s">
        <v>0</v>
      </c>
      <c r="H3940" s="123" t="str">
        <f t="shared" si="60"/>
        <v>Arctic Coastal Plains Province , AK,Rich Burn</v>
      </c>
      <c r="I3940">
        <v>0.7</v>
      </c>
    </row>
    <row r="3941" spans="1:9">
      <c r="A3941" t="s">
        <v>128</v>
      </c>
      <c r="B3941" t="s">
        <v>114</v>
      </c>
      <c r="C3941" t="s">
        <v>9099</v>
      </c>
      <c r="D3941">
        <v>0.3</v>
      </c>
      <c r="E3941" t="s">
        <v>499</v>
      </c>
      <c r="F3941" t="s">
        <v>1</v>
      </c>
      <c r="G3941" t="s">
        <v>1</v>
      </c>
      <c r="H3941" s="123" t="str">
        <f t="shared" si="60"/>
        <v>Arctic Coastal Plains Province , AK,Lean Burn</v>
      </c>
      <c r="I3941">
        <v>0.3</v>
      </c>
    </row>
    <row r="3942" spans="1:9">
      <c r="A3942" t="s">
        <v>128</v>
      </c>
      <c r="B3942" t="s">
        <v>114</v>
      </c>
      <c r="C3942" t="s">
        <v>9100</v>
      </c>
      <c r="D3942">
        <v>0.75</v>
      </c>
      <c r="E3942" t="s">
        <v>499</v>
      </c>
      <c r="F3942" t="s">
        <v>0</v>
      </c>
      <c r="G3942" t="s">
        <v>9100</v>
      </c>
      <c r="H3942" s="123" t="str">
        <f t="shared" si="60"/>
        <v>Arctic Coastal Plains Province , AK,CBM Wells- Rich-burn Load Factor</v>
      </c>
      <c r="I3942">
        <v>0.75</v>
      </c>
    </row>
    <row r="3943" spans="1:9">
      <c r="A3943" t="s">
        <v>128</v>
      </c>
      <c r="B3943" t="s">
        <v>114</v>
      </c>
      <c r="C3943" t="s">
        <v>9101</v>
      </c>
      <c r="D3943">
        <v>0.76</v>
      </c>
      <c r="E3943" t="s">
        <v>499</v>
      </c>
      <c r="F3943" t="s">
        <v>1</v>
      </c>
      <c r="G3943" t="s">
        <v>9101</v>
      </c>
      <c r="H3943" s="123" t="str">
        <f t="shared" si="60"/>
        <v>Arctic Coastal Plains Province , AK,CBM Wells- Lean-burn Load Factor</v>
      </c>
      <c r="I3943">
        <v>0.76</v>
      </c>
    </row>
    <row r="3944" spans="1:9">
      <c r="A3944" t="s">
        <v>128</v>
      </c>
      <c r="B3944" t="s">
        <v>114</v>
      </c>
      <c r="C3944" t="s">
        <v>9102</v>
      </c>
      <c r="D3944">
        <v>0</v>
      </c>
      <c r="E3944" t="s">
        <v>499</v>
      </c>
      <c r="F3944" t="s">
        <v>656</v>
      </c>
      <c r="G3944" t="s">
        <v>9102</v>
      </c>
      <c r="H3944" s="123" t="str">
        <f t="shared" si="60"/>
        <v>Arctic Coastal Plains Province , AK,CBM Wells - Fraction of 2-cycle Engines</v>
      </c>
      <c r="I3944">
        <v>0</v>
      </c>
    </row>
    <row r="3945" spans="1:9">
      <c r="A3945" t="s">
        <v>128</v>
      </c>
      <c r="B3945" t="s">
        <v>114</v>
      </c>
      <c r="C3945" t="s">
        <v>9103</v>
      </c>
      <c r="D3945">
        <v>1</v>
      </c>
      <c r="E3945" t="s">
        <v>499</v>
      </c>
      <c r="F3945" t="s">
        <v>656</v>
      </c>
      <c r="G3945" t="s">
        <v>9103</v>
      </c>
      <c r="H3945" s="123" t="str">
        <f t="shared" si="60"/>
        <v>Arctic Coastal Plains Province , AK,CBM Wells - Fraction of 4-cycle Engines</v>
      </c>
      <c r="I3945">
        <v>1</v>
      </c>
    </row>
    <row r="3946" spans="1:9">
      <c r="A3946" t="s">
        <v>128</v>
      </c>
      <c r="B3946" t="s">
        <v>114</v>
      </c>
      <c r="C3946" t="s">
        <v>9104</v>
      </c>
      <c r="D3946">
        <v>0</v>
      </c>
      <c r="E3946" t="s">
        <v>499</v>
      </c>
      <c r="F3946" t="s">
        <v>656</v>
      </c>
      <c r="G3946" t="s">
        <v>9104</v>
      </c>
      <c r="H3946" s="123" t="str">
        <f t="shared" si="60"/>
        <v>Arctic Coastal Plains Province , AK,CBM Wells - Fraction of Compressors Engines &lt;50 HP</v>
      </c>
      <c r="I3946">
        <v>0</v>
      </c>
    </row>
    <row r="3947" spans="1:9">
      <c r="A3947" t="s">
        <v>128</v>
      </c>
      <c r="B3947" t="s">
        <v>114</v>
      </c>
      <c r="C3947" t="s">
        <v>9105</v>
      </c>
      <c r="D3947">
        <v>1</v>
      </c>
      <c r="E3947" t="s">
        <v>499</v>
      </c>
      <c r="F3947" t="s">
        <v>656</v>
      </c>
      <c r="G3947" t="s">
        <v>9105</v>
      </c>
      <c r="H3947" s="123" t="str">
        <f t="shared" si="60"/>
        <v>Arctic Coastal Plains Province , AK,CBM Wells - Fraction of Compressors Engines between 50-499 HP</v>
      </c>
      <c r="I3947">
        <v>1</v>
      </c>
    </row>
    <row r="3948" spans="1:9">
      <c r="A3948" t="s">
        <v>128</v>
      </c>
      <c r="B3948" t="s">
        <v>114</v>
      </c>
      <c r="C3948" t="s">
        <v>9106</v>
      </c>
      <c r="D3948">
        <v>0</v>
      </c>
      <c r="E3948" t="s">
        <v>499</v>
      </c>
      <c r="F3948" t="s">
        <v>656</v>
      </c>
      <c r="G3948" t="s">
        <v>9106</v>
      </c>
      <c r="H3948" s="123" t="str">
        <f t="shared" si="60"/>
        <v>Arctic Coastal Plains Province , AK,CBM Wells - Fraction of Compressors Engines &gt;500 HP</v>
      </c>
      <c r="I3948">
        <v>0</v>
      </c>
    </row>
    <row r="3949" spans="1:9">
      <c r="A3949" t="s">
        <v>128</v>
      </c>
      <c r="B3949" t="s">
        <v>114</v>
      </c>
      <c r="C3949" t="s">
        <v>9107</v>
      </c>
      <c r="D3949">
        <v>0.18</v>
      </c>
      <c r="E3949" t="s">
        <v>499</v>
      </c>
      <c r="F3949" t="s">
        <v>1</v>
      </c>
      <c r="G3949" t="s">
        <v>8349</v>
      </c>
      <c r="H3949" s="123" t="str">
        <f t="shared" si="60"/>
        <v>Arctic Coastal Plains Province , AK,Lean Burn - Percent of Engines with Control</v>
      </c>
      <c r="I3949">
        <v>0.18</v>
      </c>
    </row>
    <row r="3950" spans="1:9">
      <c r="A3950" t="s">
        <v>128</v>
      </c>
      <c r="B3950" t="s">
        <v>114</v>
      </c>
      <c r="C3950" t="s">
        <v>9108</v>
      </c>
      <c r="D3950">
        <v>0.31</v>
      </c>
      <c r="E3950" t="s">
        <v>499</v>
      </c>
      <c r="F3950" t="s">
        <v>0</v>
      </c>
      <c r="G3950" t="s">
        <v>8359</v>
      </c>
      <c r="H3950" s="123" t="str">
        <f t="shared" si="60"/>
        <v>Arctic Coastal Plains Province , AK,Rich Burn - Percent of Engines with Control</v>
      </c>
      <c r="I3950">
        <v>0.31</v>
      </c>
    </row>
    <row r="3951" spans="1:9">
      <c r="A3951" t="s">
        <v>128</v>
      </c>
      <c r="B3951" t="s">
        <v>114</v>
      </c>
      <c r="C3951" t="s">
        <v>9109</v>
      </c>
      <c r="D3951">
        <v>138</v>
      </c>
      <c r="E3951" t="s">
        <v>499</v>
      </c>
      <c r="F3951" t="s">
        <v>1</v>
      </c>
      <c r="G3951" t="s">
        <v>8347</v>
      </c>
      <c r="H3951" s="123" t="str">
        <f t="shared" si="60"/>
        <v>Arctic Coastal Plains Province , AK,Lean Burn - Rated Horsepower (hp/engine)</v>
      </c>
      <c r="I3951">
        <v>138</v>
      </c>
    </row>
    <row r="3952" spans="1:9">
      <c r="A3952" t="s">
        <v>128</v>
      </c>
      <c r="B3952" t="s">
        <v>114</v>
      </c>
      <c r="C3952" t="s">
        <v>9110</v>
      </c>
      <c r="D3952">
        <v>133.4</v>
      </c>
      <c r="E3952" t="s">
        <v>499</v>
      </c>
      <c r="F3952" t="s">
        <v>0</v>
      </c>
      <c r="G3952" t="s">
        <v>8357</v>
      </c>
      <c r="H3952" s="123" t="str">
        <f t="shared" si="60"/>
        <v>Arctic Coastal Plains Province , AK,Rich Burn - Rated Horsepower (hp/engine)</v>
      </c>
      <c r="I3952">
        <v>133.4</v>
      </c>
    </row>
    <row r="3953" spans="1:9">
      <c r="A3953" t="s">
        <v>128</v>
      </c>
      <c r="B3953" t="s">
        <v>114</v>
      </c>
      <c r="C3953" t="s">
        <v>9111</v>
      </c>
      <c r="D3953">
        <v>8439</v>
      </c>
      <c r="E3953" t="s">
        <v>499</v>
      </c>
      <c r="F3953" t="s">
        <v>656</v>
      </c>
      <c r="G3953" t="s">
        <v>2498</v>
      </c>
      <c r="H3953" s="123" t="str">
        <f t="shared" si="60"/>
        <v>Arctic Coastal Plains Province , AK,Hours of Operation (hours/engine)</v>
      </c>
      <c r="I3953">
        <v>8439</v>
      </c>
    </row>
    <row r="3954" spans="1:9">
      <c r="A3954" t="s">
        <v>646</v>
      </c>
      <c r="B3954" t="s">
        <v>431</v>
      </c>
      <c r="C3954" t="s">
        <v>9098</v>
      </c>
      <c r="D3954">
        <v>0.4900000000000001</v>
      </c>
      <c r="E3954" t="s">
        <v>500</v>
      </c>
      <c r="F3954" t="s">
        <v>0</v>
      </c>
      <c r="G3954" t="s">
        <v>0</v>
      </c>
      <c r="H3954" s="123" t="str">
        <f t="shared" si="60"/>
        <v>Arkoma Basin , AR,Rich Burn</v>
      </c>
      <c r="I3954">
        <v>0.4900000000000001</v>
      </c>
    </row>
    <row r="3955" spans="1:9">
      <c r="A3955" t="s">
        <v>646</v>
      </c>
      <c r="B3955" t="s">
        <v>431</v>
      </c>
      <c r="C3955" t="s">
        <v>9099</v>
      </c>
      <c r="D3955">
        <v>0.5099999999999999</v>
      </c>
      <c r="E3955" t="s">
        <v>500</v>
      </c>
      <c r="F3955" t="s">
        <v>1</v>
      </c>
      <c r="G3955" t="s">
        <v>1</v>
      </c>
      <c r="H3955" s="123" t="str">
        <f t="shared" si="60"/>
        <v>Arkoma Basin , AR,Lean Burn</v>
      </c>
      <c r="I3955">
        <v>0.5099999999999999</v>
      </c>
    </row>
    <row r="3956" spans="1:9">
      <c r="A3956" t="s">
        <v>646</v>
      </c>
      <c r="B3956" t="s">
        <v>431</v>
      </c>
      <c r="C3956" t="s">
        <v>9100</v>
      </c>
      <c r="D3956">
        <v>0.65000000000000013</v>
      </c>
      <c r="E3956" t="s">
        <v>500</v>
      </c>
      <c r="F3956" t="s">
        <v>0</v>
      </c>
      <c r="G3956" t="s">
        <v>9100</v>
      </c>
      <c r="H3956" s="123" t="str">
        <f t="shared" si="60"/>
        <v>Arkoma Basin , AR,CBM Wells- Rich-burn Load Factor</v>
      </c>
      <c r="I3956">
        <v>0.65000000000000013</v>
      </c>
    </row>
    <row r="3957" spans="1:9">
      <c r="A3957" t="s">
        <v>646</v>
      </c>
      <c r="B3957" t="s">
        <v>431</v>
      </c>
      <c r="C3957" t="s">
        <v>9101</v>
      </c>
      <c r="D3957">
        <v>0.7699999999999998</v>
      </c>
      <c r="E3957" t="s">
        <v>500</v>
      </c>
      <c r="F3957" t="s">
        <v>1</v>
      </c>
      <c r="G3957" t="s">
        <v>9101</v>
      </c>
      <c r="H3957" s="123" t="str">
        <f t="shared" si="60"/>
        <v>Arkoma Basin , AR,CBM Wells- Lean-burn Load Factor</v>
      </c>
      <c r="I3957">
        <v>0.7699999999999998</v>
      </c>
    </row>
    <row r="3958" spans="1:9">
      <c r="A3958" t="s">
        <v>646</v>
      </c>
      <c r="B3958" t="s">
        <v>431</v>
      </c>
      <c r="C3958" t="s">
        <v>9102</v>
      </c>
      <c r="D3958">
        <v>0</v>
      </c>
      <c r="E3958" t="s">
        <v>500</v>
      </c>
      <c r="F3958" t="s">
        <v>656</v>
      </c>
      <c r="G3958" t="s">
        <v>9102</v>
      </c>
      <c r="H3958" s="123" t="str">
        <f t="shared" si="60"/>
        <v>Arkoma Basin , AR,CBM Wells - Fraction of 2-cycle Engines</v>
      </c>
      <c r="I3958">
        <v>0</v>
      </c>
    </row>
    <row r="3959" spans="1:9">
      <c r="A3959" t="s">
        <v>646</v>
      </c>
      <c r="B3959" t="s">
        <v>431</v>
      </c>
      <c r="C3959" t="s">
        <v>9103</v>
      </c>
      <c r="D3959">
        <v>1</v>
      </c>
      <c r="E3959" t="s">
        <v>500</v>
      </c>
      <c r="F3959" t="s">
        <v>656</v>
      </c>
      <c r="G3959" t="s">
        <v>9103</v>
      </c>
      <c r="H3959" s="123" t="str">
        <f t="shared" si="60"/>
        <v>Arkoma Basin , AR,CBM Wells - Fraction of 4-cycle Engines</v>
      </c>
      <c r="I3959">
        <v>1</v>
      </c>
    </row>
    <row r="3960" spans="1:9">
      <c r="A3960" t="s">
        <v>646</v>
      </c>
      <c r="B3960" t="s">
        <v>431</v>
      </c>
      <c r="C3960" t="s">
        <v>9104</v>
      </c>
      <c r="D3960">
        <v>0</v>
      </c>
      <c r="E3960" t="s">
        <v>500</v>
      </c>
      <c r="F3960" t="s">
        <v>656</v>
      </c>
      <c r="G3960" t="s">
        <v>9104</v>
      </c>
      <c r="H3960" s="123" t="str">
        <f t="shared" si="60"/>
        <v>Arkoma Basin , AR,CBM Wells - Fraction of Compressors Engines &lt;50 HP</v>
      </c>
      <c r="I3960">
        <v>0</v>
      </c>
    </row>
    <row r="3961" spans="1:9">
      <c r="A3961" t="s">
        <v>646</v>
      </c>
      <c r="B3961" t="s">
        <v>431</v>
      </c>
      <c r="C3961" t="s">
        <v>9105</v>
      </c>
      <c r="D3961">
        <v>1</v>
      </c>
      <c r="E3961" t="s">
        <v>500</v>
      </c>
      <c r="F3961" t="s">
        <v>656</v>
      </c>
      <c r="G3961" t="s">
        <v>9105</v>
      </c>
      <c r="H3961" s="123" t="str">
        <f t="shared" si="60"/>
        <v>Arkoma Basin , AR,CBM Wells - Fraction of Compressors Engines between 50-499 HP</v>
      </c>
      <c r="I3961">
        <v>1</v>
      </c>
    </row>
    <row r="3962" spans="1:9">
      <c r="A3962" t="s">
        <v>646</v>
      </c>
      <c r="B3962" t="s">
        <v>431</v>
      </c>
      <c r="C3962" t="s">
        <v>9106</v>
      </c>
      <c r="D3962">
        <v>0</v>
      </c>
      <c r="E3962" t="s">
        <v>500</v>
      </c>
      <c r="F3962" t="s">
        <v>656</v>
      </c>
      <c r="G3962" t="s">
        <v>9106</v>
      </c>
      <c r="H3962" s="123" t="str">
        <f t="shared" si="60"/>
        <v>Arkoma Basin , AR,CBM Wells - Fraction of Compressors Engines &gt;500 HP</v>
      </c>
      <c r="I3962">
        <v>0</v>
      </c>
    </row>
    <row r="3963" spans="1:9">
      <c r="A3963" t="s">
        <v>646</v>
      </c>
      <c r="B3963" t="s">
        <v>431</v>
      </c>
      <c r="C3963" t="s">
        <v>9107</v>
      </c>
      <c r="D3963">
        <v>0.4553991</v>
      </c>
      <c r="E3963" t="s">
        <v>500</v>
      </c>
      <c r="F3963" t="s">
        <v>1</v>
      </c>
      <c r="G3963" t="s">
        <v>8349</v>
      </c>
      <c r="H3963" s="123" t="str">
        <f t="shared" si="60"/>
        <v>Arkoma Basin , AR,Lean Burn - Percent of Engines with Control</v>
      </c>
      <c r="I3963">
        <v>0.4553991</v>
      </c>
    </row>
    <row r="3964" spans="1:9">
      <c r="A3964" t="s">
        <v>646</v>
      </c>
      <c r="B3964" t="s">
        <v>431</v>
      </c>
      <c r="C3964" t="s">
        <v>9108</v>
      </c>
      <c r="D3964">
        <v>0.44000000000000011</v>
      </c>
      <c r="E3964" t="s">
        <v>500</v>
      </c>
      <c r="F3964" t="s">
        <v>0</v>
      </c>
      <c r="G3964" t="s">
        <v>8359</v>
      </c>
      <c r="H3964" s="123" t="str">
        <f t="shared" si="60"/>
        <v>Arkoma Basin , AR,Rich Burn - Percent of Engines with Control</v>
      </c>
      <c r="I3964">
        <v>0.44000000000000011</v>
      </c>
    </row>
    <row r="3965" spans="1:9">
      <c r="A3965" t="s">
        <v>646</v>
      </c>
      <c r="B3965" t="s">
        <v>431</v>
      </c>
      <c r="C3965" t="s">
        <v>9109</v>
      </c>
      <c r="D3965">
        <v>242</v>
      </c>
      <c r="E3965" t="s">
        <v>500</v>
      </c>
      <c r="F3965" t="s">
        <v>1</v>
      </c>
      <c r="G3965" t="s">
        <v>8347</v>
      </c>
      <c r="H3965" s="123" t="str">
        <f t="shared" si="60"/>
        <v>Arkoma Basin , AR,Lean Burn - Rated Horsepower (hp/engine)</v>
      </c>
      <c r="I3965">
        <v>242</v>
      </c>
    </row>
    <row r="3966" spans="1:9">
      <c r="A3966" t="s">
        <v>646</v>
      </c>
      <c r="B3966" t="s">
        <v>431</v>
      </c>
      <c r="C3966" t="s">
        <v>9110</v>
      </c>
      <c r="D3966">
        <v>105.5</v>
      </c>
      <c r="E3966" t="s">
        <v>500</v>
      </c>
      <c r="F3966" t="s">
        <v>0</v>
      </c>
      <c r="G3966" t="s">
        <v>8357</v>
      </c>
      <c r="H3966" s="123" t="str">
        <f t="shared" si="60"/>
        <v>Arkoma Basin , AR,Rich Burn - Rated Horsepower (hp/engine)</v>
      </c>
      <c r="I3966">
        <v>105.5</v>
      </c>
    </row>
    <row r="3967" spans="1:9">
      <c r="A3967" t="s">
        <v>646</v>
      </c>
      <c r="B3967" t="s">
        <v>431</v>
      </c>
      <c r="C3967" t="s">
        <v>9111</v>
      </c>
      <c r="D3967">
        <v>8370</v>
      </c>
      <c r="E3967" t="s">
        <v>500</v>
      </c>
      <c r="F3967" t="s">
        <v>656</v>
      </c>
      <c r="G3967" t="s">
        <v>2498</v>
      </c>
      <c r="H3967" s="123" t="str">
        <f t="shared" si="60"/>
        <v>Arkoma Basin , AR,Hours of Operation (hours/engine)</v>
      </c>
      <c r="I3967">
        <v>8370</v>
      </c>
    </row>
    <row r="3968" spans="1:9">
      <c r="A3968" t="s">
        <v>646</v>
      </c>
      <c r="B3968" t="s">
        <v>477</v>
      </c>
      <c r="C3968" t="s">
        <v>9098</v>
      </c>
      <c r="D3968">
        <v>0.4900000000000001</v>
      </c>
      <c r="E3968" t="s">
        <v>2935</v>
      </c>
      <c r="F3968" t="s">
        <v>0</v>
      </c>
      <c r="G3968" t="s">
        <v>0</v>
      </c>
      <c r="H3968" s="123" t="str">
        <f t="shared" si="60"/>
        <v>Arkoma Basin , OK,Rich Burn</v>
      </c>
      <c r="I3968">
        <v>0.4900000000000001</v>
      </c>
    </row>
    <row r="3969" spans="1:9">
      <c r="A3969" t="s">
        <v>646</v>
      </c>
      <c r="B3969" t="s">
        <v>477</v>
      </c>
      <c r="C3969" t="s">
        <v>9099</v>
      </c>
      <c r="D3969">
        <v>0.5099999999999999</v>
      </c>
      <c r="E3969" t="s">
        <v>2935</v>
      </c>
      <c r="F3969" t="s">
        <v>1</v>
      </c>
      <c r="G3969" t="s">
        <v>1</v>
      </c>
      <c r="H3969" s="123" t="str">
        <f t="shared" si="60"/>
        <v>Arkoma Basin , OK,Lean Burn</v>
      </c>
      <c r="I3969">
        <v>0.5099999999999999</v>
      </c>
    </row>
    <row r="3970" spans="1:9">
      <c r="A3970" t="s">
        <v>646</v>
      </c>
      <c r="B3970" t="s">
        <v>477</v>
      </c>
      <c r="C3970" t="s">
        <v>9100</v>
      </c>
      <c r="D3970">
        <v>0.65</v>
      </c>
      <c r="E3970" t="s">
        <v>2935</v>
      </c>
      <c r="F3970" t="s">
        <v>0</v>
      </c>
      <c r="G3970" t="s">
        <v>9100</v>
      </c>
      <c r="H3970" s="123" t="str">
        <f t="shared" si="60"/>
        <v>Arkoma Basin , OK,CBM Wells- Rich-burn Load Factor</v>
      </c>
      <c r="I3970">
        <v>0.65</v>
      </c>
    </row>
    <row r="3971" spans="1:9">
      <c r="A3971" t="s">
        <v>646</v>
      </c>
      <c r="B3971" t="s">
        <v>477</v>
      </c>
      <c r="C3971" t="s">
        <v>9101</v>
      </c>
      <c r="D3971">
        <v>0.77000000000000013</v>
      </c>
      <c r="E3971" t="s">
        <v>2935</v>
      </c>
      <c r="F3971" t="s">
        <v>1</v>
      </c>
      <c r="G3971" t="s">
        <v>9101</v>
      </c>
      <c r="H3971" s="123" t="str">
        <f t="shared" si="60"/>
        <v>Arkoma Basin , OK,CBM Wells- Lean-burn Load Factor</v>
      </c>
      <c r="I3971">
        <v>0.77000000000000013</v>
      </c>
    </row>
    <row r="3972" spans="1:9">
      <c r="A3972" t="s">
        <v>646</v>
      </c>
      <c r="B3972" t="s">
        <v>477</v>
      </c>
      <c r="C3972" t="s">
        <v>9102</v>
      </c>
      <c r="D3972">
        <v>0</v>
      </c>
      <c r="E3972" t="s">
        <v>2935</v>
      </c>
      <c r="F3972" t="s">
        <v>656</v>
      </c>
      <c r="G3972" t="s">
        <v>9102</v>
      </c>
      <c r="H3972" s="123" t="str">
        <f t="shared" si="60"/>
        <v>Arkoma Basin , OK,CBM Wells - Fraction of 2-cycle Engines</v>
      </c>
      <c r="I3972">
        <v>0</v>
      </c>
    </row>
    <row r="3973" spans="1:9">
      <c r="A3973" t="s">
        <v>646</v>
      </c>
      <c r="B3973" t="s">
        <v>477</v>
      </c>
      <c r="C3973" t="s">
        <v>9103</v>
      </c>
      <c r="D3973">
        <v>1</v>
      </c>
      <c r="E3973" t="s">
        <v>2935</v>
      </c>
      <c r="F3973" t="s">
        <v>656</v>
      </c>
      <c r="G3973" t="s">
        <v>9103</v>
      </c>
      <c r="H3973" s="123" t="str">
        <f t="shared" si="60"/>
        <v>Arkoma Basin , OK,CBM Wells - Fraction of 4-cycle Engines</v>
      </c>
      <c r="I3973">
        <v>1</v>
      </c>
    </row>
    <row r="3974" spans="1:9">
      <c r="A3974" t="s">
        <v>646</v>
      </c>
      <c r="B3974" t="s">
        <v>477</v>
      </c>
      <c r="C3974" t="s">
        <v>9104</v>
      </c>
      <c r="D3974">
        <v>0</v>
      </c>
      <c r="E3974" t="s">
        <v>2935</v>
      </c>
      <c r="F3974" t="s">
        <v>656</v>
      </c>
      <c r="G3974" t="s">
        <v>9104</v>
      </c>
      <c r="H3974" s="123" t="str">
        <f t="shared" si="60"/>
        <v>Arkoma Basin , OK,CBM Wells - Fraction of Compressors Engines &lt;50 HP</v>
      </c>
      <c r="I3974">
        <v>0</v>
      </c>
    </row>
    <row r="3975" spans="1:9">
      <c r="A3975" t="s">
        <v>646</v>
      </c>
      <c r="B3975" t="s">
        <v>477</v>
      </c>
      <c r="C3975" t="s">
        <v>9105</v>
      </c>
      <c r="D3975">
        <v>1</v>
      </c>
      <c r="E3975" t="s">
        <v>2935</v>
      </c>
      <c r="F3975" t="s">
        <v>656</v>
      </c>
      <c r="G3975" t="s">
        <v>9105</v>
      </c>
      <c r="H3975" s="123" t="str">
        <f t="shared" si="60"/>
        <v>Arkoma Basin , OK,CBM Wells - Fraction of Compressors Engines between 50-499 HP</v>
      </c>
      <c r="I3975">
        <v>1</v>
      </c>
    </row>
    <row r="3976" spans="1:9">
      <c r="A3976" t="s">
        <v>646</v>
      </c>
      <c r="B3976" t="s">
        <v>477</v>
      </c>
      <c r="C3976" t="s">
        <v>9106</v>
      </c>
      <c r="D3976">
        <v>0</v>
      </c>
      <c r="E3976" t="s">
        <v>2935</v>
      </c>
      <c r="F3976" t="s">
        <v>656</v>
      </c>
      <c r="G3976" t="s">
        <v>9106</v>
      </c>
      <c r="H3976" s="123" t="str">
        <f t="shared" si="60"/>
        <v>Arkoma Basin , OK,CBM Wells - Fraction of Compressors Engines &gt;500 HP</v>
      </c>
      <c r="I3976">
        <v>0</v>
      </c>
    </row>
    <row r="3977" spans="1:9">
      <c r="A3977" t="s">
        <v>646</v>
      </c>
      <c r="B3977" t="s">
        <v>477</v>
      </c>
      <c r="C3977" t="s">
        <v>9107</v>
      </c>
      <c r="D3977">
        <v>0.45539910000000006</v>
      </c>
      <c r="E3977" t="s">
        <v>2935</v>
      </c>
      <c r="F3977" t="s">
        <v>1</v>
      </c>
      <c r="G3977" t="s">
        <v>8349</v>
      </c>
      <c r="H3977" s="123" t="str">
        <f t="shared" si="60"/>
        <v>Arkoma Basin , OK,Lean Burn - Percent of Engines with Control</v>
      </c>
      <c r="I3977">
        <v>0.45539910000000006</v>
      </c>
    </row>
    <row r="3978" spans="1:9">
      <c r="A3978" t="s">
        <v>646</v>
      </c>
      <c r="B3978" t="s">
        <v>477</v>
      </c>
      <c r="C3978" t="s">
        <v>9108</v>
      </c>
      <c r="D3978">
        <v>0.44</v>
      </c>
      <c r="E3978" t="s">
        <v>2935</v>
      </c>
      <c r="F3978" t="s">
        <v>0</v>
      </c>
      <c r="G3978" t="s">
        <v>8359</v>
      </c>
      <c r="H3978" s="123" t="str">
        <f t="shared" si="60"/>
        <v>Arkoma Basin , OK,Rich Burn - Percent of Engines with Control</v>
      </c>
      <c r="I3978">
        <v>0.44</v>
      </c>
    </row>
    <row r="3979" spans="1:9">
      <c r="A3979" t="s">
        <v>646</v>
      </c>
      <c r="B3979" t="s">
        <v>477</v>
      </c>
      <c r="C3979" t="s">
        <v>9109</v>
      </c>
      <c r="D3979">
        <v>242</v>
      </c>
      <c r="E3979" t="s">
        <v>2935</v>
      </c>
      <c r="F3979" t="s">
        <v>1</v>
      </c>
      <c r="G3979" t="s">
        <v>8347</v>
      </c>
      <c r="H3979" s="123" t="str">
        <f t="shared" si="60"/>
        <v>Arkoma Basin , OK,Lean Burn - Rated Horsepower (hp/engine)</v>
      </c>
      <c r="I3979">
        <v>242</v>
      </c>
    </row>
    <row r="3980" spans="1:9">
      <c r="A3980" t="s">
        <v>646</v>
      </c>
      <c r="B3980" t="s">
        <v>477</v>
      </c>
      <c r="C3980" t="s">
        <v>9110</v>
      </c>
      <c r="D3980">
        <v>105.5</v>
      </c>
      <c r="E3980" t="s">
        <v>2935</v>
      </c>
      <c r="F3980" t="s">
        <v>0</v>
      </c>
      <c r="G3980" t="s">
        <v>8357</v>
      </c>
      <c r="H3980" s="123" t="str">
        <f t="shared" si="60"/>
        <v>Arkoma Basin , OK,Rich Burn - Rated Horsepower (hp/engine)</v>
      </c>
      <c r="I3980">
        <v>105.5</v>
      </c>
    </row>
    <row r="3981" spans="1:9">
      <c r="A3981" t="s">
        <v>646</v>
      </c>
      <c r="B3981" t="s">
        <v>477</v>
      </c>
      <c r="C3981" t="s">
        <v>9111</v>
      </c>
      <c r="D3981">
        <v>8370</v>
      </c>
      <c r="E3981" t="s">
        <v>2935</v>
      </c>
      <c r="F3981" t="s">
        <v>656</v>
      </c>
      <c r="G3981" t="s">
        <v>2498</v>
      </c>
      <c r="H3981" s="123" t="str">
        <f t="shared" si="60"/>
        <v>Arkoma Basin , OK,Hours of Operation (hours/engine)</v>
      </c>
      <c r="I3981">
        <v>8370</v>
      </c>
    </row>
    <row r="3982" spans="1:9">
      <c r="A3982" t="s">
        <v>137</v>
      </c>
      <c r="B3982" t="s">
        <v>115</v>
      </c>
      <c r="C3982" t="s">
        <v>9098</v>
      </c>
      <c r="D3982">
        <v>0.70000000000000007</v>
      </c>
      <c r="E3982" t="s">
        <v>501</v>
      </c>
      <c r="F3982" t="s">
        <v>0</v>
      </c>
      <c r="G3982" t="s">
        <v>0</v>
      </c>
      <c r="H3982" s="123" t="str">
        <f t="shared" si="60"/>
        <v>Basin-And-Range Province , AZ,Rich Burn</v>
      </c>
      <c r="I3982">
        <v>0.70000000000000007</v>
      </c>
    </row>
    <row r="3983" spans="1:9">
      <c r="A3983" t="s">
        <v>137</v>
      </c>
      <c r="B3983" t="s">
        <v>115</v>
      </c>
      <c r="C3983" t="s">
        <v>9099</v>
      </c>
      <c r="D3983">
        <v>0.29999999999999993</v>
      </c>
      <c r="E3983" t="s">
        <v>501</v>
      </c>
      <c r="F3983" t="s">
        <v>1</v>
      </c>
      <c r="G3983" t="s">
        <v>1</v>
      </c>
      <c r="H3983" s="123" t="str">
        <f t="shared" si="60"/>
        <v>Basin-And-Range Province , AZ,Lean Burn</v>
      </c>
      <c r="I3983">
        <v>0.29999999999999993</v>
      </c>
    </row>
    <row r="3984" spans="1:9">
      <c r="A3984" t="s">
        <v>137</v>
      </c>
      <c r="B3984" t="s">
        <v>115</v>
      </c>
      <c r="C3984" t="s">
        <v>9100</v>
      </c>
      <c r="D3984">
        <v>0.75</v>
      </c>
      <c r="E3984" t="s">
        <v>501</v>
      </c>
      <c r="F3984" t="s">
        <v>0</v>
      </c>
      <c r="G3984" t="s">
        <v>9100</v>
      </c>
      <c r="H3984" s="123" t="str">
        <f t="shared" si="60"/>
        <v>Basin-And-Range Province , AZ,CBM Wells- Rich-burn Load Factor</v>
      </c>
      <c r="I3984">
        <v>0.75</v>
      </c>
    </row>
    <row r="3985" spans="1:9">
      <c r="A3985" t="s">
        <v>137</v>
      </c>
      <c r="B3985" t="s">
        <v>115</v>
      </c>
      <c r="C3985" t="s">
        <v>9101</v>
      </c>
      <c r="D3985">
        <v>0.7599999999999999</v>
      </c>
      <c r="E3985" t="s">
        <v>501</v>
      </c>
      <c r="F3985" t="s">
        <v>1</v>
      </c>
      <c r="G3985" t="s">
        <v>9101</v>
      </c>
      <c r="H3985" s="123" t="str">
        <f t="shared" si="60"/>
        <v>Basin-And-Range Province , AZ,CBM Wells- Lean-burn Load Factor</v>
      </c>
      <c r="I3985">
        <v>0.7599999999999999</v>
      </c>
    </row>
    <row r="3986" spans="1:9">
      <c r="A3986" t="s">
        <v>137</v>
      </c>
      <c r="B3986" t="s">
        <v>115</v>
      </c>
      <c r="C3986" t="s">
        <v>9102</v>
      </c>
      <c r="D3986">
        <v>0</v>
      </c>
      <c r="E3986" t="s">
        <v>501</v>
      </c>
      <c r="F3986" t="s">
        <v>656</v>
      </c>
      <c r="G3986" t="s">
        <v>9102</v>
      </c>
      <c r="H3986" s="123" t="str">
        <f t="shared" si="60"/>
        <v>Basin-And-Range Province , AZ,CBM Wells - Fraction of 2-cycle Engines</v>
      </c>
      <c r="I3986">
        <v>0</v>
      </c>
    </row>
    <row r="3987" spans="1:9">
      <c r="A3987" t="s">
        <v>137</v>
      </c>
      <c r="B3987" t="s">
        <v>115</v>
      </c>
      <c r="C3987" t="s">
        <v>9103</v>
      </c>
      <c r="D3987">
        <v>1</v>
      </c>
      <c r="E3987" t="s">
        <v>501</v>
      </c>
      <c r="F3987" t="s">
        <v>656</v>
      </c>
      <c r="G3987" t="s">
        <v>9103</v>
      </c>
      <c r="H3987" s="123" t="str">
        <f t="shared" si="60"/>
        <v>Basin-And-Range Province , AZ,CBM Wells - Fraction of 4-cycle Engines</v>
      </c>
      <c r="I3987">
        <v>1</v>
      </c>
    </row>
    <row r="3988" spans="1:9">
      <c r="A3988" t="s">
        <v>137</v>
      </c>
      <c r="B3988" t="s">
        <v>115</v>
      </c>
      <c r="C3988" t="s">
        <v>9104</v>
      </c>
      <c r="D3988">
        <v>0</v>
      </c>
      <c r="E3988" t="s">
        <v>501</v>
      </c>
      <c r="F3988" t="s">
        <v>656</v>
      </c>
      <c r="G3988" t="s">
        <v>9104</v>
      </c>
      <c r="H3988" s="123" t="str">
        <f t="shared" si="60"/>
        <v>Basin-And-Range Province , AZ,CBM Wells - Fraction of Compressors Engines &lt;50 HP</v>
      </c>
      <c r="I3988">
        <v>0</v>
      </c>
    </row>
    <row r="3989" spans="1:9">
      <c r="A3989" t="s">
        <v>137</v>
      </c>
      <c r="B3989" t="s">
        <v>115</v>
      </c>
      <c r="C3989" t="s">
        <v>9105</v>
      </c>
      <c r="D3989">
        <v>1</v>
      </c>
      <c r="E3989" t="s">
        <v>501</v>
      </c>
      <c r="F3989" t="s">
        <v>656</v>
      </c>
      <c r="G3989" t="s">
        <v>9105</v>
      </c>
      <c r="H3989" s="123" t="str">
        <f t="shared" si="60"/>
        <v>Basin-And-Range Province , AZ,CBM Wells - Fraction of Compressors Engines between 50-499 HP</v>
      </c>
      <c r="I3989">
        <v>1</v>
      </c>
    </row>
    <row r="3990" spans="1:9">
      <c r="A3990" t="s">
        <v>137</v>
      </c>
      <c r="B3990" t="s">
        <v>115</v>
      </c>
      <c r="C3990" t="s">
        <v>9106</v>
      </c>
      <c r="D3990">
        <v>0</v>
      </c>
      <c r="E3990" t="s">
        <v>501</v>
      </c>
      <c r="F3990" t="s">
        <v>656</v>
      </c>
      <c r="G3990" t="s">
        <v>9106</v>
      </c>
      <c r="H3990" s="123" t="str">
        <f t="shared" si="60"/>
        <v>Basin-And-Range Province , AZ,CBM Wells - Fraction of Compressors Engines &gt;500 HP</v>
      </c>
      <c r="I3990">
        <v>0</v>
      </c>
    </row>
    <row r="3991" spans="1:9">
      <c r="A3991" t="s">
        <v>137</v>
      </c>
      <c r="B3991" t="s">
        <v>115</v>
      </c>
      <c r="C3991" t="s">
        <v>9107</v>
      </c>
      <c r="D3991">
        <v>0.17999999999999997</v>
      </c>
      <c r="E3991" t="s">
        <v>501</v>
      </c>
      <c r="F3991" t="s">
        <v>1</v>
      </c>
      <c r="G3991" t="s">
        <v>8349</v>
      </c>
      <c r="H3991" s="123" t="str">
        <f t="shared" si="60"/>
        <v>Basin-And-Range Province , AZ,Lean Burn - Percent of Engines with Control</v>
      </c>
      <c r="I3991">
        <v>0.17999999999999997</v>
      </c>
    </row>
    <row r="3992" spans="1:9">
      <c r="A3992" t="s">
        <v>137</v>
      </c>
      <c r="B3992" t="s">
        <v>115</v>
      </c>
      <c r="C3992" t="s">
        <v>9108</v>
      </c>
      <c r="D3992">
        <v>0.31</v>
      </c>
      <c r="E3992" t="s">
        <v>501</v>
      </c>
      <c r="F3992" t="s">
        <v>0</v>
      </c>
      <c r="G3992" t="s">
        <v>8359</v>
      </c>
      <c r="H3992" s="123" t="str">
        <f t="shared" si="60"/>
        <v>Basin-And-Range Province , AZ,Rich Burn - Percent of Engines with Control</v>
      </c>
      <c r="I3992">
        <v>0.31</v>
      </c>
    </row>
    <row r="3993" spans="1:9">
      <c r="A3993" t="s">
        <v>137</v>
      </c>
      <c r="B3993" t="s">
        <v>115</v>
      </c>
      <c r="C3993" t="s">
        <v>9109</v>
      </c>
      <c r="D3993">
        <v>138</v>
      </c>
      <c r="E3993" t="s">
        <v>501</v>
      </c>
      <c r="F3993" t="s">
        <v>1</v>
      </c>
      <c r="G3993" t="s">
        <v>8347</v>
      </c>
      <c r="H3993" s="123" t="str">
        <f t="shared" si="60"/>
        <v>Basin-And-Range Province , AZ,Lean Burn - Rated Horsepower (hp/engine)</v>
      </c>
      <c r="I3993">
        <v>138</v>
      </c>
    </row>
    <row r="3994" spans="1:9">
      <c r="A3994" t="s">
        <v>137</v>
      </c>
      <c r="B3994" t="s">
        <v>115</v>
      </c>
      <c r="C3994" t="s">
        <v>9110</v>
      </c>
      <c r="D3994">
        <v>133.40000000000003</v>
      </c>
      <c r="E3994" t="s">
        <v>501</v>
      </c>
      <c r="F3994" t="s">
        <v>0</v>
      </c>
      <c r="G3994" t="s">
        <v>8357</v>
      </c>
      <c r="H3994" s="123" t="str">
        <f t="shared" si="60"/>
        <v>Basin-And-Range Province , AZ,Rich Burn - Rated Horsepower (hp/engine)</v>
      </c>
      <c r="I3994">
        <v>133.40000000000003</v>
      </c>
    </row>
    <row r="3995" spans="1:9">
      <c r="A3995" t="s">
        <v>137</v>
      </c>
      <c r="B3995" t="s">
        <v>115</v>
      </c>
      <c r="C3995" t="s">
        <v>9111</v>
      </c>
      <c r="D3995">
        <v>8439</v>
      </c>
      <c r="E3995" t="s">
        <v>501</v>
      </c>
      <c r="F3995" t="s">
        <v>656</v>
      </c>
      <c r="G3995" t="s">
        <v>2498</v>
      </c>
      <c r="H3995" s="123" t="str">
        <f t="shared" si="60"/>
        <v>Basin-And-Range Province , AZ,Hours of Operation (hours/engine)</v>
      </c>
      <c r="I3995">
        <v>8439</v>
      </c>
    </row>
    <row r="3996" spans="1:9">
      <c r="A3996" t="s">
        <v>137</v>
      </c>
      <c r="B3996" t="s">
        <v>120</v>
      </c>
      <c r="C3996" t="s">
        <v>9098</v>
      </c>
      <c r="D3996">
        <v>0.69999999999999984</v>
      </c>
      <c r="E3996" t="s">
        <v>502</v>
      </c>
      <c r="F3996" t="s">
        <v>0</v>
      </c>
      <c r="G3996" t="s">
        <v>0</v>
      </c>
      <c r="H3996" s="123" t="str">
        <f t="shared" si="60"/>
        <v>Basin-And-Range Province , NM,Rich Burn</v>
      </c>
      <c r="I3996">
        <v>0.69999999999999984</v>
      </c>
    </row>
    <row r="3997" spans="1:9">
      <c r="A3997" t="s">
        <v>137</v>
      </c>
      <c r="B3997" t="s">
        <v>120</v>
      </c>
      <c r="C3997" t="s">
        <v>9099</v>
      </c>
      <c r="D3997">
        <v>0.3</v>
      </c>
      <c r="E3997" t="s">
        <v>502</v>
      </c>
      <c r="F3997" t="s">
        <v>1</v>
      </c>
      <c r="G3997" t="s">
        <v>1</v>
      </c>
      <c r="H3997" s="123" t="str">
        <f t="shared" si="60"/>
        <v>Basin-And-Range Province , NM,Lean Burn</v>
      </c>
      <c r="I3997">
        <v>0.3</v>
      </c>
    </row>
    <row r="3998" spans="1:9">
      <c r="A3998" t="s">
        <v>137</v>
      </c>
      <c r="B3998" t="s">
        <v>120</v>
      </c>
      <c r="C3998" t="s">
        <v>9100</v>
      </c>
      <c r="D3998">
        <v>0.75</v>
      </c>
      <c r="E3998" t="s">
        <v>502</v>
      </c>
      <c r="F3998" t="s">
        <v>0</v>
      </c>
      <c r="G3998" t="s">
        <v>9100</v>
      </c>
      <c r="H3998" s="123" t="str">
        <f t="shared" si="60"/>
        <v>Basin-And-Range Province , NM,CBM Wells- Rich-burn Load Factor</v>
      </c>
      <c r="I3998">
        <v>0.75</v>
      </c>
    </row>
    <row r="3999" spans="1:9">
      <c r="A3999" t="s">
        <v>137</v>
      </c>
      <c r="B3999" t="s">
        <v>120</v>
      </c>
      <c r="C3999" t="s">
        <v>9101</v>
      </c>
      <c r="D3999">
        <v>0.76000000000000012</v>
      </c>
      <c r="E3999" t="s">
        <v>502</v>
      </c>
      <c r="F3999" t="s">
        <v>1</v>
      </c>
      <c r="G3999" t="s">
        <v>9101</v>
      </c>
      <c r="H3999" s="123" t="str">
        <f t="shared" ref="H3999:H4062" si="61">E3999&amp;","&amp;G3999</f>
        <v>Basin-And-Range Province , NM,CBM Wells- Lean-burn Load Factor</v>
      </c>
      <c r="I3999">
        <v>0.76000000000000012</v>
      </c>
    </row>
    <row r="4000" spans="1:9">
      <c r="A4000" t="s">
        <v>137</v>
      </c>
      <c r="B4000" t="s">
        <v>120</v>
      </c>
      <c r="C4000" t="s">
        <v>9102</v>
      </c>
      <c r="D4000">
        <v>0</v>
      </c>
      <c r="E4000" t="s">
        <v>502</v>
      </c>
      <c r="F4000" t="s">
        <v>656</v>
      </c>
      <c r="G4000" t="s">
        <v>9102</v>
      </c>
      <c r="H4000" s="123" t="str">
        <f t="shared" si="61"/>
        <v>Basin-And-Range Province , NM,CBM Wells - Fraction of 2-cycle Engines</v>
      </c>
      <c r="I4000">
        <v>0</v>
      </c>
    </row>
    <row r="4001" spans="1:9">
      <c r="A4001" t="s">
        <v>137</v>
      </c>
      <c r="B4001" t="s">
        <v>120</v>
      </c>
      <c r="C4001" t="s">
        <v>9103</v>
      </c>
      <c r="D4001">
        <v>1</v>
      </c>
      <c r="E4001" t="s">
        <v>502</v>
      </c>
      <c r="F4001" t="s">
        <v>656</v>
      </c>
      <c r="G4001" t="s">
        <v>9103</v>
      </c>
      <c r="H4001" s="123" t="str">
        <f t="shared" si="61"/>
        <v>Basin-And-Range Province , NM,CBM Wells - Fraction of 4-cycle Engines</v>
      </c>
      <c r="I4001">
        <v>1</v>
      </c>
    </row>
    <row r="4002" spans="1:9">
      <c r="A4002" t="s">
        <v>137</v>
      </c>
      <c r="B4002" t="s">
        <v>120</v>
      </c>
      <c r="C4002" t="s">
        <v>9104</v>
      </c>
      <c r="D4002">
        <v>0</v>
      </c>
      <c r="E4002" t="s">
        <v>502</v>
      </c>
      <c r="F4002" t="s">
        <v>656</v>
      </c>
      <c r="G4002" t="s">
        <v>9104</v>
      </c>
      <c r="H4002" s="123" t="str">
        <f t="shared" si="61"/>
        <v>Basin-And-Range Province , NM,CBM Wells - Fraction of Compressors Engines &lt;50 HP</v>
      </c>
      <c r="I4002">
        <v>0</v>
      </c>
    </row>
    <row r="4003" spans="1:9">
      <c r="A4003" t="s">
        <v>137</v>
      </c>
      <c r="B4003" t="s">
        <v>120</v>
      </c>
      <c r="C4003" t="s">
        <v>9105</v>
      </c>
      <c r="D4003">
        <v>1</v>
      </c>
      <c r="E4003" t="s">
        <v>502</v>
      </c>
      <c r="F4003" t="s">
        <v>656</v>
      </c>
      <c r="G4003" t="s">
        <v>9105</v>
      </c>
      <c r="H4003" s="123" t="str">
        <f t="shared" si="61"/>
        <v>Basin-And-Range Province , NM,CBM Wells - Fraction of Compressors Engines between 50-499 HP</v>
      </c>
      <c r="I4003">
        <v>1</v>
      </c>
    </row>
    <row r="4004" spans="1:9">
      <c r="A4004" t="s">
        <v>137</v>
      </c>
      <c r="B4004" t="s">
        <v>120</v>
      </c>
      <c r="C4004" t="s">
        <v>9106</v>
      </c>
      <c r="D4004">
        <v>0</v>
      </c>
      <c r="E4004" t="s">
        <v>502</v>
      </c>
      <c r="F4004" t="s">
        <v>656</v>
      </c>
      <c r="G4004" t="s">
        <v>9106</v>
      </c>
      <c r="H4004" s="123" t="str">
        <f t="shared" si="61"/>
        <v>Basin-And-Range Province , NM,CBM Wells - Fraction of Compressors Engines &gt;500 HP</v>
      </c>
      <c r="I4004">
        <v>0</v>
      </c>
    </row>
    <row r="4005" spans="1:9">
      <c r="A4005" t="s">
        <v>137</v>
      </c>
      <c r="B4005" t="s">
        <v>120</v>
      </c>
      <c r="C4005" t="s">
        <v>9107</v>
      </c>
      <c r="D4005">
        <v>0.18000000000000002</v>
      </c>
      <c r="E4005" t="s">
        <v>502</v>
      </c>
      <c r="F4005" t="s">
        <v>1</v>
      </c>
      <c r="G4005" t="s">
        <v>8349</v>
      </c>
      <c r="H4005" s="123" t="str">
        <f t="shared" si="61"/>
        <v>Basin-And-Range Province , NM,Lean Burn - Percent of Engines with Control</v>
      </c>
      <c r="I4005">
        <v>0.18000000000000002</v>
      </c>
    </row>
    <row r="4006" spans="1:9">
      <c r="A4006" t="s">
        <v>137</v>
      </c>
      <c r="B4006" t="s">
        <v>120</v>
      </c>
      <c r="C4006" t="s">
        <v>9108</v>
      </c>
      <c r="D4006">
        <v>0.31</v>
      </c>
      <c r="E4006" t="s">
        <v>502</v>
      </c>
      <c r="F4006" t="s">
        <v>0</v>
      </c>
      <c r="G4006" t="s">
        <v>8359</v>
      </c>
      <c r="H4006" s="123" t="str">
        <f t="shared" si="61"/>
        <v>Basin-And-Range Province , NM,Rich Burn - Percent of Engines with Control</v>
      </c>
      <c r="I4006">
        <v>0.31</v>
      </c>
    </row>
    <row r="4007" spans="1:9">
      <c r="A4007" t="s">
        <v>137</v>
      </c>
      <c r="B4007" t="s">
        <v>120</v>
      </c>
      <c r="C4007" t="s">
        <v>9109</v>
      </c>
      <c r="D4007">
        <v>138</v>
      </c>
      <c r="E4007" t="s">
        <v>502</v>
      </c>
      <c r="F4007" t="s">
        <v>1</v>
      </c>
      <c r="G4007" t="s">
        <v>8347</v>
      </c>
      <c r="H4007" s="123" t="str">
        <f t="shared" si="61"/>
        <v>Basin-And-Range Province , NM,Lean Burn - Rated Horsepower (hp/engine)</v>
      </c>
      <c r="I4007">
        <v>138</v>
      </c>
    </row>
    <row r="4008" spans="1:9">
      <c r="A4008" t="s">
        <v>137</v>
      </c>
      <c r="B4008" t="s">
        <v>120</v>
      </c>
      <c r="C4008" t="s">
        <v>9110</v>
      </c>
      <c r="D4008">
        <v>133.4</v>
      </c>
      <c r="E4008" t="s">
        <v>502</v>
      </c>
      <c r="F4008" t="s">
        <v>0</v>
      </c>
      <c r="G4008" t="s">
        <v>8357</v>
      </c>
      <c r="H4008" s="123" t="str">
        <f t="shared" si="61"/>
        <v>Basin-And-Range Province , NM,Rich Burn - Rated Horsepower (hp/engine)</v>
      </c>
      <c r="I4008">
        <v>133.4</v>
      </c>
    </row>
    <row r="4009" spans="1:9">
      <c r="A4009" t="s">
        <v>137</v>
      </c>
      <c r="B4009" t="s">
        <v>120</v>
      </c>
      <c r="C4009" t="s">
        <v>9111</v>
      </c>
      <c r="D4009">
        <v>8439</v>
      </c>
      <c r="E4009" t="s">
        <v>502</v>
      </c>
      <c r="F4009" t="s">
        <v>656</v>
      </c>
      <c r="G4009" t="s">
        <v>2498</v>
      </c>
      <c r="H4009" s="123" t="str">
        <f t="shared" si="61"/>
        <v>Basin-And-Range Province , NM,Hours of Operation (hours/engine)</v>
      </c>
      <c r="I4009">
        <v>8439</v>
      </c>
    </row>
    <row r="4010" spans="1:9">
      <c r="A4010" t="s">
        <v>192</v>
      </c>
      <c r="B4010" t="s">
        <v>125</v>
      </c>
      <c r="C4010" t="s">
        <v>9098</v>
      </c>
      <c r="D4010">
        <v>0.7</v>
      </c>
      <c r="E4010" t="s">
        <v>503</v>
      </c>
      <c r="F4010" t="s">
        <v>0</v>
      </c>
      <c r="G4010" t="s">
        <v>0</v>
      </c>
      <c r="H4010" s="123" t="str">
        <f t="shared" si="61"/>
        <v>Bellingham Basin , WA,Rich Burn</v>
      </c>
      <c r="I4010">
        <v>0.7</v>
      </c>
    </row>
    <row r="4011" spans="1:9">
      <c r="A4011" t="s">
        <v>192</v>
      </c>
      <c r="B4011" t="s">
        <v>125</v>
      </c>
      <c r="C4011" t="s">
        <v>9099</v>
      </c>
      <c r="D4011">
        <v>0.3</v>
      </c>
      <c r="E4011" t="s">
        <v>503</v>
      </c>
      <c r="F4011" t="s">
        <v>1</v>
      </c>
      <c r="G4011" t="s">
        <v>1</v>
      </c>
      <c r="H4011" s="123" t="str">
        <f t="shared" si="61"/>
        <v>Bellingham Basin , WA,Lean Burn</v>
      </c>
      <c r="I4011">
        <v>0.3</v>
      </c>
    </row>
    <row r="4012" spans="1:9">
      <c r="A4012" t="s">
        <v>192</v>
      </c>
      <c r="B4012" t="s">
        <v>125</v>
      </c>
      <c r="C4012" t="s">
        <v>9100</v>
      </c>
      <c r="D4012">
        <v>0.75</v>
      </c>
      <c r="E4012" t="s">
        <v>503</v>
      </c>
      <c r="F4012" t="s">
        <v>0</v>
      </c>
      <c r="G4012" t="s">
        <v>9100</v>
      </c>
      <c r="H4012" s="123" t="str">
        <f t="shared" si="61"/>
        <v>Bellingham Basin , WA,CBM Wells- Rich-burn Load Factor</v>
      </c>
      <c r="I4012">
        <v>0.75</v>
      </c>
    </row>
    <row r="4013" spans="1:9">
      <c r="A4013" t="s">
        <v>192</v>
      </c>
      <c r="B4013" t="s">
        <v>125</v>
      </c>
      <c r="C4013" t="s">
        <v>9101</v>
      </c>
      <c r="D4013">
        <v>0.76</v>
      </c>
      <c r="E4013" t="s">
        <v>503</v>
      </c>
      <c r="F4013" t="s">
        <v>1</v>
      </c>
      <c r="G4013" t="s">
        <v>9101</v>
      </c>
      <c r="H4013" s="123" t="str">
        <f t="shared" si="61"/>
        <v>Bellingham Basin , WA,CBM Wells- Lean-burn Load Factor</v>
      </c>
      <c r="I4013">
        <v>0.76</v>
      </c>
    </row>
    <row r="4014" spans="1:9">
      <c r="A4014" t="s">
        <v>192</v>
      </c>
      <c r="B4014" t="s">
        <v>125</v>
      </c>
      <c r="C4014" t="s">
        <v>9102</v>
      </c>
      <c r="D4014">
        <v>0</v>
      </c>
      <c r="E4014" t="s">
        <v>503</v>
      </c>
      <c r="F4014" t="s">
        <v>656</v>
      </c>
      <c r="G4014" t="s">
        <v>9102</v>
      </c>
      <c r="H4014" s="123" t="str">
        <f t="shared" si="61"/>
        <v>Bellingham Basin , WA,CBM Wells - Fraction of 2-cycle Engines</v>
      </c>
      <c r="I4014">
        <v>0</v>
      </c>
    </row>
    <row r="4015" spans="1:9">
      <c r="A4015" t="s">
        <v>192</v>
      </c>
      <c r="B4015" t="s">
        <v>125</v>
      </c>
      <c r="C4015" t="s">
        <v>9103</v>
      </c>
      <c r="D4015">
        <v>1</v>
      </c>
      <c r="E4015" t="s">
        <v>503</v>
      </c>
      <c r="F4015" t="s">
        <v>656</v>
      </c>
      <c r="G4015" t="s">
        <v>9103</v>
      </c>
      <c r="H4015" s="123" t="str">
        <f t="shared" si="61"/>
        <v>Bellingham Basin , WA,CBM Wells - Fraction of 4-cycle Engines</v>
      </c>
      <c r="I4015">
        <v>1</v>
      </c>
    </row>
    <row r="4016" spans="1:9">
      <c r="A4016" t="s">
        <v>192</v>
      </c>
      <c r="B4016" t="s">
        <v>125</v>
      </c>
      <c r="C4016" t="s">
        <v>9104</v>
      </c>
      <c r="D4016">
        <v>0</v>
      </c>
      <c r="E4016" t="s">
        <v>503</v>
      </c>
      <c r="F4016" t="s">
        <v>656</v>
      </c>
      <c r="G4016" t="s">
        <v>9104</v>
      </c>
      <c r="H4016" s="123" t="str">
        <f t="shared" si="61"/>
        <v>Bellingham Basin , WA,CBM Wells - Fraction of Compressors Engines &lt;50 HP</v>
      </c>
      <c r="I4016">
        <v>0</v>
      </c>
    </row>
    <row r="4017" spans="1:9">
      <c r="A4017" t="s">
        <v>192</v>
      </c>
      <c r="B4017" t="s">
        <v>125</v>
      </c>
      <c r="C4017" t="s">
        <v>9105</v>
      </c>
      <c r="D4017">
        <v>1</v>
      </c>
      <c r="E4017" t="s">
        <v>503</v>
      </c>
      <c r="F4017" t="s">
        <v>656</v>
      </c>
      <c r="G4017" t="s">
        <v>9105</v>
      </c>
      <c r="H4017" s="123" t="str">
        <f t="shared" si="61"/>
        <v>Bellingham Basin , WA,CBM Wells - Fraction of Compressors Engines between 50-499 HP</v>
      </c>
      <c r="I4017">
        <v>1</v>
      </c>
    </row>
    <row r="4018" spans="1:9">
      <c r="A4018" t="s">
        <v>192</v>
      </c>
      <c r="B4018" t="s">
        <v>125</v>
      </c>
      <c r="C4018" t="s">
        <v>9106</v>
      </c>
      <c r="D4018">
        <v>0</v>
      </c>
      <c r="E4018" t="s">
        <v>503</v>
      </c>
      <c r="F4018" t="s">
        <v>656</v>
      </c>
      <c r="G4018" t="s">
        <v>9106</v>
      </c>
      <c r="H4018" s="123" t="str">
        <f t="shared" si="61"/>
        <v>Bellingham Basin , WA,CBM Wells - Fraction of Compressors Engines &gt;500 HP</v>
      </c>
      <c r="I4018">
        <v>0</v>
      </c>
    </row>
    <row r="4019" spans="1:9">
      <c r="A4019" t="s">
        <v>192</v>
      </c>
      <c r="B4019" t="s">
        <v>125</v>
      </c>
      <c r="C4019" t="s">
        <v>9107</v>
      </c>
      <c r="D4019">
        <v>0.18</v>
      </c>
      <c r="E4019" t="s">
        <v>503</v>
      </c>
      <c r="F4019" t="s">
        <v>1</v>
      </c>
      <c r="G4019" t="s">
        <v>8349</v>
      </c>
      <c r="H4019" s="123" t="str">
        <f t="shared" si="61"/>
        <v>Bellingham Basin , WA,Lean Burn - Percent of Engines with Control</v>
      </c>
      <c r="I4019">
        <v>0.18</v>
      </c>
    </row>
    <row r="4020" spans="1:9">
      <c r="A4020" t="s">
        <v>192</v>
      </c>
      <c r="B4020" t="s">
        <v>125</v>
      </c>
      <c r="C4020" t="s">
        <v>9108</v>
      </c>
      <c r="D4020">
        <v>0.31</v>
      </c>
      <c r="E4020" t="s">
        <v>503</v>
      </c>
      <c r="F4020" t="s">
        <v>0</v>
      </c>
      <c r="G4020" t="s">
        <v>8359</v>
      </c>
      <c r="H4020" s="123" t="str">
        <f t="shared" si="61"/>
        <v>Bellingham Basin , WA,Rich Burn - Percent of Engines with Control</v>
      </c>
      <c r="I4020">
        <v>0.31</v>
      </c>
    </row>
    <row r="4021" spans="1:9">
      <c r="A4021" t="s">
        <v>192</v>
      </c>
      <c r="B4021" t="s">
        <v>125</v>
      </c>
      <c r="C4021" t="s">
        <v>9109</v>
      </c>
      <c r="D4021">
        <v>138</v>
      </c>
      <c r="E4021" t="s">
        <v>503</v>
      </c>
      <c r="F4021" t="s">
        <v>1</v>
      </c>
      <c r="G4021" t="s">
        <v>8347</v>
      </c>
      <c r="H4021" s="123" t="str">
        <f t="shared" si="61"/>
        <v>Bellingham Basin , WA,Lean Burn - Rated Horsepower (hp/engine)</v>
      </c>
      <c r="I4021">
        <v>138</v>
      </c>
    </row>
    <row r="4022" spans="1:9">
      <c r="A4022" t="s">
        <v>192</v>
      </c>
      <c r="B4022" t="s">
        <v>125</v>
      </c>
      <c r="C4022" t="s">
        <v>9110</v>
      </c>
      <c r="D4022">
        <v>133.4</v>
      </c>
      <c r="E4022" t="s">
        <v>503</v>
      </c>
      <c r="F4022" t="s">
        <v>0</v>
      </c>
      <c r="G4022" t="s">
        <v>8357</v>
      </c>
      <c r="H4022" s="123" t="str">
        <f t="shared" si="61"/>
        <v>Bellingham Basin , WA,Rich Burn - Rated Horsepower (hp/engine)</v>
      </c>
      <c r="I4022">
        <v>133.4</v>
      </c>
    </row>
    <row r="4023" spans="1:9">
      <c r="A4023" t="s">
        <v>192</v>
      </c>
      <c r="B4023" t="s">
        <v>125</v>
      </c>
      <c r="C4023" t="s">
        <v>9111</v>
      </c>
      <c r="D4023">
        <v>8439</v>
      </c>
      <c r="E4023" t="s">
        <v>503</v>
      </c>
      <c r="F4023" t="s">
        <v>656</v>
      </c>
      <c r="G4023" t="s">
        <v>2498</v>
      </c>
      <c r="H4023" s="123" t="str">
        <f t="shared" si="61"/>
        <v>Bellingham Basin , WA,Hours of Operation (hours/engine)</v>
      </c>
      <c r="I4023">
        <v>8439</v>
      </c>
    </row>
    <row r="4024" spans="1:9">
      <c r="A4024" t="s">
        <v>651</v>
      </c>
      <c r="B4024" t="s">
        <v>477</v>
      </c>
      <c r="C4024" t="s">
        <v>9098</v>
      </c>
      <c r="D4024">
        <v>0.69999999999999984</v>
      </c>
      <c r="E4024" t="s">
        <v>5332</v>
      </c>
      <c r="F4024" t="s">
        <v>0</v>
      </c>
      <c r="G4024" t="s">
        <v>0</v>
      </c>
      <c r="H4024" s="123" t="str">
        <f t="shared" si="61"/>
        <v>Bend Arch-Fort Worth Basin , OK,Rich Burn</v>
      </c>
      <c r="I4024">
        <v>0.69999999999999984</v>
      </c>
    </row>
    <row r="4025" spans="1:9">
      <c r="A4025" t="s">
        <v>651</v>
      </c>
      <c r="B4025" t="s">
        <v>477</v>
      </c>
      <c r="C4025" t="s">
        <v>9099</v>
      </c>
      <c r="D4025">
        <v>0.3</v>
      </c>
      <c r="E4025" t="s">
        <v>5332</v>
      </c>
      <c r="F4025" t="s">
        <v>1</v>
      </c>
      <c r="G4025" t="s">
        <v>1</v>
      </c>
      <c r="H4025" s="123" t="str">
        <f t="shared" si="61"/>
        <v>Bend Arch-Fort Worth Basin , OK,Lean Burn</v>
      </c>
      <c r="I4025">
        <v>0.3</v>
      </c>
    </row>
    <row r="4026" spans="1:9">
      <c r="A4026" t="s">
        <v>651</v>
      </c>
      <c r="B4026" t="s">
        <v>477</v>
      </c>
      <c r="C4026" t="s">
        <v>9100</v>
      </c>
      <c r="D4026">
        <v>0.75</v>
      </c>
      <c r="E4026" t="s">
        <v>5332</v>
      </c>
      <c r="F4026" t="s">
        <v>0</v>
      </c>
      <c r="G4026" t="s">
        <v>9100</v>
      </c>
      <c r="H4026" s="123" t="str">
        <f t="shared" si="61"/>
        <v>Bend Arch-Fort Worth Basin , OK,CBM Wells- Rich-burn Load Factor</v>
      </c>
      <c r="I4026">
        <v>0.75</v>
      </c>
    </row>
    <row r="4027" spans="1:9">
      <c r="A4027" t="s">
        <v>651</v>
      </c>
      <c r="B4027" t="s">
        <v>477</v>
      </c>
      <c r="C4027" t="s">
        <v>9101</v>
      </c>
      <c r="D4027">
        <v>0.76000000000000012</v>
      </c>
      <c r="E4027" t="s">
        <v>5332</v>
      </c>
      <c r="F4027" t="s">
        <v>1</v>
      </c>
      <c r="G4027" t="s">
        <v>9101</v>
      </c>
      <c r="H4027" s="123" t="str">
        <f t="shared" si="61"/>
        <v>Bend Arch-Fort Worth Basin , OK,CBM Wells- Lean-burn Load Factor</v>
      </c>
      <c r="I4027">
        <v>0.76000000000000012</v>
      </c>
    </row>
    <row r="4028" spans="1:9">
      <c r="A4028" t="s">
        <v>651</v>
      </c>
      <c r="B4028" t="s">
        <v>477</v>
      </c>
      <c r="C4028" t="s">
        <v>9102</v>
      </c>
      <c r="D4028">
        <v>0</v>
      </c>
      <c r="E4028" t="s">
        <v>5332</v>
      </c>
      <c r="F4028" t="s">
        <v>656</v>
      </c>
      <c r="G4028" t="s">
        <v>9102</v>
      </c>
      <c r="H4028" s="123" t="str">
        <f t="shared" si="61"/>
        <v>Bend Arch-Fort Worth Basin , OK,CBM Wells - Fraction of 2-cycle Engines</v>
      </c>
      <c r="I4028">
        <v>0</v>
      </c>
    </row>
    <row r="4029" spans="1:9">
      <c r="A4029" t="s">
        <v>651</v>
      </c>
      <c r="B4029" t="s">
        <v>477</v>
      </c>
      <c r="C4029" t="s">
        <v>9103</v>
      </c>
      <c r="D4029">
        <v>1</v>
      </c>
      <c r="E4029" t="s">
        <v>5332</v>
      </c>
      <c r="F4029" t="s">
        <v>656</v>
      </c>
      <c r="G4029" t="s">
        <v>9103</v>
      </c>
      <c r="H4029" s="123" t="str">
        <f t="shared" si="61"/>
        <v>Bend Arch-Fort Worth Basin , OK,CBM Wells - Fraction of 4-cycle Engines</v>
      </c>
      <c r="I4029">
        <v>1</v>
      </c>
    </row>
    <row r="4030" spans="1:9">
      <c r="A4030" t="s">
        <v>651</v>
      </c>
      <c r="B4030" t="s">
        <v>477</v>
      </c>
      <c r="C4030" t="s">
        <v>9104</v>
      </c>
      <c r="D4030">
        <v>0</v>
      </c>
      <c r="E4030" t="s">
        <v>5332</v>
      </c>
      <c r="F4030" t="s">
        <v>656</v>
      </c>
      <c r="G4030" t="s">
        <v>9104</v>
      </c>
      <c r="H4030" s="123" t="str">
        <f t="shared" si="61"/>
        <v>Bend Arch-Fort Worth Basin , OK,CBM Wells - Fraction of Compressors Engines &lt;50 HP</v>
      </c>
      <c r="I4030">
        <v>0</v>
      </c>
    </row>
    <row r="4031" spans="1:9">
      <c r="A4031" t="s">
        <v>651</v>
      </c>
      <c r="B4031" t="s">
        <v>477</v>
      </c>
      <c r="C4031" t="s">
        <v>9105</v>
      </c>
      <c r="D4031">
        <v>1</v>
      </c>
      <c r="E4031" t="s">
        <v>5332</v>
      </c>
      <c r="F4031" t="s">
        <v>656</v>
      </c>
      <c r="G4031" t="s">
        <v>9105</v>
      </c>
      <c r="H4031" s="123" t="str">
        <f t="shared" si="61"/>
        <v>Bend Arch-Fort Worth Basin , OK,CBM Wells - Fraction of Compressors Engines between 50-499 HP</v>
      </c>
      <c r="I4031">
        <v>1</v>
      </c>
    </row>
    <row r="4032" spans="1:9">
      <c r="A4032" t="s">
        <v>651</v>
      </c>
      <c r="B4032" t="s">
        <v>477</v>
      </c>
      <c r="C4032" t="s">
        <v>9106</v>
      </c>
      <c r="D4032">
        <v>0</v>
      </c>
      <c r="E4032" t="s">
        <v>5332</v>
      </c>
      <c r="F4032" t="s">
        <v>656</v>
      </c>
      <c r="G4032" t="s">
        <v>9106</v>
      </c>
      <c r="H4032" s="123" t="str">
        <f t="shared" si="61"/>
        <v>Bend Arch-Fort Worth Basin , OK,CBM Wells - Fraction of Compressors Engines &gt;500 HP</v>
      </c>
      <c r="I4032">
        <v>0</v>
      </c>
    </row>
    <row r="4033" spans="1:9">
      <c r="A4033" t="s">
        <v>651</v>
      </c>
      <c r="B4033" t="s">
        <v>477</v>
      </c>
      <c r="C4033" t="s">
        <v>9107</v>
      </c>
      <c r="D4033">
        <v>0.18000000000000002</v>
      </c>
      <c r="E4033" t="s">
        <v>5332</v>
      </c>
      <c r="F4033" t="s">
        <v>1</v>
      </c>
      <c r="G4033" t="s">
        <v>8349</v>
      </c>
      <c r="H4033" s="123" t="str">
        <f t="shared" si="61"/>
        <v>Bend Arch-Fort Worth Basin , OK,Lean Burn - Percent of Engines with Control</v>
      </c>
      <c r="I4033">
        <v>0.18000000000000002</v>
      </c>
    </row>
    <row r="4034" spans="1:9">
      <c r="A4034" t="s">
        <v>651</v>
      </c>
      <c r="B4034" t="s">
        <v>477</v>
      </c>
      <c r="C4034" t="s">
        <v>9108</v>
      </c>
      <c r="D4034">
        <v>0.31</v>
      </c>
      <c r="E4034" t="s">
        <v>5332</v>
      </c>
      <c r="F4034" t="s">
        <v>0</v>
      </c>
      <c r="G4034" t="s">
        <v>8359</v>
      </c>
      <c r="H4034" s="123" t="str">
        <f t="shared" si="61"/>
        <v>Bend Arch-Fort Worth Basin , OK,Rich Burn - Percent of Engines with Control</v>
      </c>
      <c r="I4034">
        <v>0.31</v>
      </c>
    </row>
    <row r="4035" spans="1:9">
      <c r="A4035" t="s">
        <v>651</v>
      </c>
      <c r="B4035" t="s">
        <v>477</v>
      </c>
      <c r="C4035" t="s">
        <v>9109</v>
      </c>
      <c r="D4035">
        <v>138</v>
      </c>
      <c r="E4035" t="s">
        <v>5332</v>
      </c>
      <c r="F4035" t="s">
        <v>1</v>
      </c>
      <c r="G4035" t="s">
        <v>8347</v>
      </c>
      <c r="H4035" s="123" t="str">
        <f t="shared" si="61"/>
        <v>Bend Arch-Fort Worth Basin , OK,Lean Burn - Rated Horsepower (hp/engine)</v>
      </c>
      <c r="I4035">
        <v>138</v>
      </c>
    </row>
    <row r="4036" spans="1:9">
      <c r="A4036" t="s">
        <v>651</v>
      </c>
      <c r="B4036" t="s">
        <v>477</v>
      </c>
      <c r="C4036" t="s">
        <v>9110</v>
      </c>
      <c r="D4036">
        <v>133.4</v>
      </c>
      <c r="E4036" t="s">
        <v>5332</v>
      </c>
      <c r="F4036" t="s">
        <v>0</v>
      </c>
      <c r="G4036" t="s">
        <v>8357</v>
      </c>
      <c r="H4036" s="123" t="str">
        <f t="shared" si="61"/>
        <v>Bend Arch-Fort Worth Basin , OK,Rich Burn - Rated Horsepower (hp/engine)</v>
      </c>
      <c r="I4036">
        <v>133.4</v>
      </c>
    </row>
    <row r="4037" spans="1:9">
      <c r="A4037" t="s">
        <v>651</v>
      </c>
      <c r="B4037" t="s">
        <v>477</v>
      </c>
      <c r="C4037" t="s">
        <v>9111</v>
      </c>
      <c r="D4037">
        <v>8439</v>
      </c>
      <c r="E4037" t="s">
        <v>5332</v>
      </c>
      <c r="F4037" t="s">
        <v>656</v>
      </c>
      <c r="G4037" t="s">
        <v>2498</v>
      </c>
      <c r="H4037" s="123" t="str">
        <f t="shared" si="61"/>
        <v>Bend Arch-Fort Worth Basin , OK,Hours of Operation (hours/engine)</v>
      </c>
      <c r="I4037">
        <v>8439</v>
      </c>
    </row>
    <row r="4038" spans="1:9">
      <c r="A4038" t="s">
        <v>651</v>
      </c>
      <c r="B4038" t="s">
        <v>485</v>
      </c>
      <c r="C4038" t="s">
        <v>9098</v>
      </c>
      <c r="D4038">
        <v>0.70000000000000007</v>
      </c>
      <c r="E4038" t="s">
        <v>5352</v>
      </c>
      <c r="F4038" t="s">
        <v>0</v>
      </c>
      <c r="G4038" t="s">
        <v>0</v>
      </c>
      <c r="H4038" s="123" t="str">
        <f t="shared" si="61"/>
        <v>Bend Arch-Fort Worth Basin , TX,Rich Burn</v>
      </c>
      <c r="I4038">
        <v>0.70000000000000007</v>
      </c>
    </row>
    <row r="4039" spans="1:9">
      <c r="A4039" t="s">
        <v>651</v>
      </c>
      <c r="B4039" t="s">
        <v>485</v>
      </c>
      <c r="C4039" t="s">
        <v>9099</v>
      </c>
      <c r="D4039">
        <v>0.29999999999999993</v>
      </c>
      <c r="E4039" t="s">
        <v>5352</v>
      </c>
      <c r="F4039" t="s">
        <v>1</v>
      </c>
      <c r="G4039" t="s">
        <v>1</v>
      </c>
      <c r="H4039" s="123" t="str">
        <f t="shared" si="61"/>
        <v>Bend Arch-Fort Worth Basin , TX,Lean Burn</v>
      </c>
      <c r="I4039">
        <v>0.29999999999999993</v>
      </c>
    </row>
    <row r="4040" spans="1:9">
      <c r="A4040" t="s">
        <v>651</v>
      </c>
      <c r="B4040" t="s">
        <v>485</v>
      </c>
      <c r="C4040" t="s">
        <v>9100</v>
      </c>
      <c r="D4040">
        <v>0.75</v>
      </c>
      <c r="E4040" t="s">
        <v>5352</v>
      </c>
      <c r="F4040" t="s">
        <v>0</v>
      </c>
      <c r="G4040" t="s">
        <v>9100</v>
      </c>
      <c r="H4040" s="123" t="str">
        <f t="shared" si="61"/>
        <v>Bend Arch-Fort Worth Basin , TX,CBM Wells- Rich-burn Load Factor</v>
      </c>
      <c r="I4040">
        <v>0.75</v>
      </c>
    </row>
    <row r="4041" spans="1:9">
      <c r="A4041" t="s">
        <v>651</v>
      </c>
      <c r="B4041" t="s">
        <v>485</v>
      </c>
      <c r="C4041" t="s">
        <v>9101</v>
      </c>
      <c r="D4041">
        <v>0.7599999999999999</v>
      </c>
      <c r="E4041" t="s">
        <v>5352</v>
      </c>
      <c r="F4041" t="s">
        <v>1</v>
      </c>
      <c r="G4041" t="s">
        <v>9101</v>
      </c>
      <c r="H4041" s="123" t="str">
        <f t="shared" si="61"/>
        <v>Bend Arch-Fort Worth Basin , TX,CBM Wells- Lean-burn Load Factor</v>
      </c>
      <c r="I4041">
        <v>0.7599999999999999</v>
      </c>
    </row>
    <row r="4042" spans="1:9">
      <c r="A4042" t="s">
        <v>651</v>
      </c>
      <c r="B4042" t="s">
        <v>485</v>
      </c>
      <c r="C4042" t="s">
        <v>9102</v>
      </c>
      <c r="D4042">
        <v>0</v>
      </c>
      <c r="E4042" t="s">
        <v>5352</v>
      </c>
      <c r="F4042" t="s">
        <v>656</v>
      </c>
      <c r="G4042" t="s">
        <v>9102</v>
      </c>
      <c r="H4042" s="123" t="str">
        <f t="shared" si="61"/>
        <v>Bend Arch-Fort Worth Basin , TX,CBM Wells - Fraction of 2-cycle Engines</v>
      </c>
      <c r="I4042">
        <v>0</v>
      </c>
    </row>
    <row r="4043" spans="1:9">
      <c r="A4043" t="s">
        <v>651</v>
      </c>
      <c r="B4043" t="s">
        <v>485</v>
      </c>
      <c r="C4043" t="s">
        <v>9103</v>
      </c>
      <c r="D4043">
        <v>1</v>
      </c>
      <c r="E4043" t="s">
        <v>5352</v>
      </c>
      <c r="F4043" t="s">
        <v>656</v>
      </c>
      <c r="G4043" t="s">
        <v>9103</v>
      </c>
      <c r="H4043" s="123" t="str">
        <f t="shared" si="61"/>
        <v>Bend Arch-Fort Worth Basin , TX,CBM Wells - Fraction of 4-cycle Engines</v>
      </c>
      <c r="I4043">
        <v>1</v>
      </c>
    </row>
    <row r="4044" spans="1:9">
      <c r="A4044" t="s">
        <v>651</v>
      </c>
      <c r="B4044" t="s">
        <v>485</v>
      </c>
      <c r="C4044" t="s">
        <v>9104</v>
      </c>
      <c r="D4044">
        <v>0</v>
      </c>
      <c r="E4044" t="s">
        <v>5352</v>
      </c>
      <c r="F4044" t="s">
        <v>656</v>
      </c>
      <c r="G4044" t="s">
        <v>9104</v>
      </c>
      <c r="H4044" s="123" t="str">
        <f t="shared" si="61"/>
        <v>Bend Arch-Fort Worth Basin , TX,CBM Wells - Fraction of Compressors Engines &lt;50 HP</v>
      </c>
      <c r="I4044">
        <v>0</v>
      </c>
    </row>
    <row r="4045" spans="1:9">
      <c r="A4045" t="s">
        <v>651</v>
      </c>
      <c r="B4045" t="s">
        <v>485</v>
      </c>
      <c r="C4045" t="s">
        <v>9105</v>
      </c>
      <c r="D4045">
        <v>1</v>
      </c>
      <c r="E4045" t="s">
        <v>5352</v>
      </c>
      <c r="F4045" t="s">
        <v>656</v>
      </c>
      <c r="G4045" t="s">
        <v>9105</v>
      </c>
      <c r="H4045" s="123" t="str">
        <f t="shared" si="61"/>
        <v>Bend Arch-Fort Worth Basin , TX,CBM Wells - Fraction of Compressors Engines between 50-499 HP</v>
      </c>
      <c r="I4045">
        <v>1</v>
      </c>
    </row>
    <row r="4046" spans="1:9">
      <c r="A4046" t="s">
        <v>651</v>
      </c>
      <c r="B4046" t="s">
        <v>485</v>
      </c>
      <c r="C4046" t="s">
        <v>9106</v>
      </c>
      <c r="D4046">
        <v>0</v>
      </c>
      <c r="E4046" t="s">
        <v>5352</v>
      </c>
      <c r="F4046" t="s">
        <v>656</v>
      </c>
      <c r="G4046" t="s">
        <v>9106</v>
      </c>
      <c r="H4046" s="123" t="str">
        <f t="shared" si="61"/>
        <v>Bend Arch-Fort Worth Basin , TX,CBM Wells - Fraction of Compressors Engines &gt;500 HP</v>
      </c>
      <c r="I4046">
        <v>0</v>
      </c>
    </row>
    <row r="4047" spans="1:9">
      <c r="A4047" t="s">
        <v>651</v>
      </c>
      <c r="B4047" t="s">
        <v>485</v>
      </c>
      <c r="C4047" t="s">
        <v>9107</v>
      </c>
      <c r="D4047">
        <v>0.17999999999999997</v>
      </c>
      <c r="E4047" t="s">
        <v>5352</v>
      </c>
      <c r="F4047" t="s">
        <v>1</v>
      </c>
      <c r="G4047" t="s">
        <v>8349</v>
      </c>
      <c r="H4047" s="123" t="str">
        <f t="shared" si="61"/>
        <v>Bend Arch-Fort Worth Basin , TX,Lean Burn - Percent of Engines with Control</v>
      </c>
      <c r="I4047">
        <v>0.17999999999999997</v>
      </c>
    </row>
    <row r="4048" spans="1:9">
      <c r="A4048" t="s">
        <v>651</v>
      </c>
      <c r="B4048" t="s">
        <v>485</v>
      </c>
      <c r="C4048" t="s">
        <v>9108</v>
      </c>
      <c r="D4048">
        <v>0.31</v>
      </c>
      <c r="E4048" t="s">
        <v>5352</v>
      </c>
      <c r="F4048" t="s">
        <v>0</v>
      </c>
      <c r="G4048" t="s">
        <v>8359</v>
      </c>
      <c r="H4048" s="123" t="str">
        <f t="shared" si="61"/>
        <v>Bend Arch-Fort Worth Basin , TX,Rich Burn - Percent of Engines with Control</v>
      </c>
      <c r="I4048">
        <v>0.31</v>
      </c>
    </row>
    <row r="4049" spans="1:9">
      <c r="A4049" t="s">
        <v>651</v>
      </c>
      <c r="B4049" t="s">
        <v>485</v>
      </c>
      <c r="C4049" t="s">
        <v>9109</v>
      </c>
      <c r="D4049">
        <v>138</v>
      </c>
      <c r="E4049" t="s">
        <v>5352</v>
      </c>
      <c r="F4049" t="s">
        <v>1</v>
      </c>
      <c r="G4049" t="s">
        <v>8347</v>
      </c>
      <c r="H4049" s="123" t="str">
        <f t="shared" si="61"/>
        <v>Bend Arch-Fort Worth Basin , TX,Lean Burn - Rated Horsepower (hp/engine)</v>
      </c>
      <c r="I4049">
        <v>138</v>
      </c>
    </row>
    <row r="4050" spans="1:9">
      <c r="A4050" t="s">
        <v>651</v>
      </c>
      <c r="B4050" t="s">
        <v>485</v>
      </c>
      <c r="C4050" t="s">
        <v>9110</v>
      </c>
      <c r="D4050">
        <v>133.40000000000003</v>
      </c>
      <c r="E4050" t="s">
        <v>5352</v>
      </c>
      <c r="F4050" t="s">
        <v>0</v>
      </c>
      <c r="G4050" t="s">
        <v>8357</v>
      </c>
      <c r="H4050" s="123" t="str">
        <f t="shared" si="61"/>
        <v>Bend Arch-Fort Worth Basin , TX,Rich Burn - Rated Horsepower (hp/engine)</v>
      </c>
      <c r="I4050">
        <v>133.40000000000003</v>
      </c>
    </row>
    <row r="4051" spans="1:9">
      <c r="A4051" t="s">
        <v>651</v>
      </c>
      <c r="B4051" t="s">
        <v>485</v>
      </c>
      <c r="C4051" t="s">
        <v>9111</v>
      </c>
      <c r="D4051">
        <v>8439</v>
      </c>
      <c r="E4051" t="s">
        <v>5352</v>
      </c>
      <c r="F4051" t="s">
        <v>656</v>
      </c>
      <c r="G4051" t="s">
        <v>2498</v>
      </c>
      <c r="H4051" s="123" t="str">
        <f t="shared" si="61"/>
        <v>Bend Arch-Fort Worth Basin , TX,Hours of Operation (hours/engine)</v>
      </c>
      <c r="I4051">
        <v>8439</v>
      </c>
    </row>
    <row r="4052" spans="1:9">
      <c r="A4052" t="s">
        <v>632</v>
      </c>
      <c r="B4052" t="s">
        <v>118</v>
      </c>
      <c r="C4052" t="s">
        <v>9098</v>
      </c>
      <c r="D4052">
        <v>0.7</v>
      </c>
      <c r="E4052" t="s">
        <v>505</v>
      </c>
      <c r="F4052" t="s">
        <v>0</v>
      </c>
      <c r="G4052" t="s">
        <v>0</v>
      </c>
      <c r="H4052" s="123" t="str">
        <f t="shared" si="61"/>
        <v>Big Horn Basin , MT,Rich Burn</v>
      </c>
      <c r="I4052">
        <v>0.7</v>
      </c>
    </row>
    <row r="4053" spans="1:9">
      <c r="A4053" t="s">
        <v>632</v>
      </c>
      <c r="B4053" t="s">
        <v>118</v>
      </c>
      <c r="C4053" t="s">
        <v>9099</v>
      </c>
      <c r="D4053">
        <v>0.3</v>
      </c>
      <c r="E4053" t="s">
        <v>505</v>
      </c>
      <c r="F4053" t="s">
        <v>1</v>
      </c>
      <c r="G4053" t="s">
        <v>1</v>
      </c>
      <c r="H4053" s="123" t="str">
        <f t="shared" si="61"/>
        <v>Big Horn Basin , MT,Lean Burn</v>
      </c>
      <c r="I4053">
        <v>0.3</v>
      </c>
    </row>
    <row r="4054" spans="1:9">
      <c r="A4054" t="s">
        <v>632</v>
      </c>
      <c r="B4054" t="s">
        <v>118</v>
      </c>
      <c r="C4054" t="s">
        <v>9100</v>
      </c>
      <c r="D4054">
        <v>0.75</v>
      </c>
      <c r="E4054" t="s">
        <v>505</v>
      </c>
      <c r="F4054" t="s">
        <v>0</v>
      </c>
      <c r="G4054" t="s">
        <v>9100</v>
      </c>
      <c r="H4054" s="123" t="str">
        <f t="shared" si="61"/>
        <v>Big Horn Basin , MT,CBM Wells- Rich-burn Load Factor</v>
      </c>
      <c r="I4054">
        <v>0.75</v>
      </c>
    </row>
    <row r="4055" spans="1:9">
      <c r="A4055" t="s">
        <v>632</v>
      </c>
      <c r="B4055" t="s">
        <v>118</v>
      </c>
      <c r="C4055" t="s">
        <v>9101</v>
      </c>
      <c r="D4055">
        <v>0.76</v>
      </c>
      <c r="E4055" t="s">
        <v>505</v>
      </c>
      <c r="F4055" t="s">
        <v>1</v>
      </c>
      <c r="G4055" t="s">
        <v>9101</v>
      </c>
      <c r="H4055" s="123" t="str">
        <f t="shared" si="61"/>
        <v>Big Horn Basin , MT,CBM Wells- Lean-burn Load Factor</v>
      </c>
      <c r="I4055">
        <v>0.76</v>
      </c>
    </row>
    <row r="4056" spans="1:9">
      <c r="A4056" t="s">
        <v>632</v>
      </c>
      <c r="B4056" t="s">
        <v>118</v>
      </c>
      <c r="C4056" t="s">
        <v>9102</v>
      </c>
      <c r="D4056">
        <v>0</v>
      </c>
      <c r="E4056" t="s">
        <v>505</v>
      </c>
      <c r="F4056" t="s">
        <v>656</v>
      </c>
      <c r="G4056" t="s">
        <v>9102</v>
      </c>
      <c r="H4056" s="123" t="str">
        <f t="shared" si="61"/>
        <v>Big Horn Basin , MT,CBM Wells - Fraction of 2-cycle Engines</v>
      </c>
      <c r="I4056">
        <v>0</v>
      </c>
    </row>
    <row r="4057" spans="1:9">
      <c r="A4057" t="s">
        <v>632</v>
      </c>
      <c r="B4057" t="s">
        <v>118</v>
      </c>
      <c r="C4057" t="s">
        <v>9103</v>
      </c>
      <c r="D4057">
        <v>1</v>
      </c>
      <c r="E4057" t="s">
        <v>505</v>
      </c>
      <c r="F4057" t="s">
        <v>656</v>
      </c>
      <c r="G4057" t="s">
        <v>9103</v>
      </c>
      <c r="H4057" s="123" t="str">
        <f t="shared" si="61"/>
        <v>Big Horn Basin , MT,CBM Wells - Fraction of 4-cycle Engines</v>
      </c>
      <c r="I4057">
        <v>1</v>
      </c>
    </row>
    <row r="4058" spans="1:9">
      <c r="A4058" t="s">
        <v>632</v>
      </c>
      <c r="B4058" t="s">
        <v>118</v>
      </c>
      <c r="C4058" t="s">
        <v>9104</v>
      </c>
      <c r="D4058">
        <v>0</v>
      </c>
      <c r="E4058" t="s">
        <v>505</v>
      </c>
      <c r="F4058" t="s">
        <v>656</v>
      </c>
      <c r="G4058" t="s">
        <v>9104</v>
      </c>
      <c r="H4058" s="123" t="str">
        <f t="shared" si="61"/>
        <v>Big Horn Basin , MT,CBM Wells - Fraction of Compressors Engines &lt;50 HP</v>
      </c>
      <c r="I4058">
        <v>0</v>
      </c>
    </row>
    <row r="4059" spans="1:9">
      <c r="A4059" t="s">
        <v>632</v>
      </c>
      <c r="B4059" t="s">
        <v>118</v>
      </c>
      <c r="C4059" t="s">
        <v>9105</v>
      </c>
      <c r="D4059">
        <v>1</v>
      </c>
      <c r="E4059" t="s">
        <v>505</v>
      </c>
      <c r="F4059" t="s">
        <v>656</v>
      </c>
      <c r="G4059" t="s">
        <v>9105</v>
      </c>
      <c r="H4059" s="123" t="str">
        <f t="shared" si="61"/>
        <v>Big Horn Basin , MT,CBM Wells - Fraction of Compressors Engines between 50-499 HP</v>
      </c>
      <c r="I4059">
        <v>1</v>
      </c>
    </row>
    <row r="4060" spans="1:9">
      <c r="A4060" t="s">
        <v>632</v>
      </c>
      <c r="B4060" t="s">
        <v>118</v>
      </c>
      <c r="C4060" t="s">
        <v>9106</v>
      </c>
      <c r="D4060">
        <v>0</v>
      </c>
      <c r="E4060" t="s">
        <v>505</v>
      </c>
      <c r="F4060" t="s">
        <v>656</v>
      </c>
      <c r="G4060" t="s">
        <v>9106</v>
      </c>
      <c r="H4060" s="123" t="str">
        <f t="shared" si="61"/>
        <v>Big Horn Basin , MT,CBM Wells - Fraction of Compressors Engines &gt;500 HP</v>
      </c>
      <c r="I4060">
        <v>0</v>
      </c>
    </row>
    <row r="4061" spans="1:9">
      <c r="A4061" t="s">
        <v>632</v>
      </c>
      <c r="B4061" t="s">
        <v>118</v>
      </c>
      <c r="C4061" t="s">
        <v>9107</v>
      </c>
      <c r="D4061">
        <v>0.18</v>
      </c>
      <c r="E4061" t="s">
        <v>505</v>
      </c>
      <c r="F4061" t="s">
        <v>1</v>
      </c>
      <c r="G4061" t="s">
        <v>8349</v>
      </c>
      <c r="H4061" s="123" t="str">
        <f t="shared" si="61"/>
        <v>Big Horn Basin , MT,Lean Burn - Percent of Engines with Control</v>
      </c>
      <c r="I4061">
        <v>0.18</v>
      </c>
    </row>
    <row r="4062" spans="1:9">
      <c r="A4062" t="s">
        <v>632</v>
      </c>
      <c r="B4062" t="s">
        <v>118</v>
      </c>
      <c r="C4062" t="s">
        <v>9108</v>
      </c>
      <c r="D4062">
        <v>0.31</v>
      </c>
      <c r="E4062" t="s">
        <v>505</v>
      </c>
      <c r="F4062" t="s">
        <v>0</v>
      </c>
      <c r="G4062" t="s">
        <v>8359</v>
      </c>
      <c r="H4062" s="123" t="str">
        <f t="shared" si="61"/>
        <v>Big Horn Basin , MT,Rich Burn - Percent of Engines with Control</v>
      </c>
      <c r="I4062">
        <v>0.31</v>
      </c>
    </row>
    <row r="4063" spans="1:9">
      <c r="A4063" t="s">
        <v>632</v>
      </c>
      <c r="B4063" t="s">
        <v>118</v>
      </c>
      <c r="C4063" t="s">
        <v>9109</v>
      </c>
      <c r="D4063">
        <v>138</v>
      </c>
      <c r="E4063" t="s">
        <v>505</v>
      </c>
      <c r="F4063" t="s">
        <v>1</v>
      </c>
      <c r="G4063" t="s">
        <v>8347</v>
      </c>
      <c r="H4063" s="123" t="str">
        <f t="shared" ref="H4063:H4126" si="62">E4063&amp;","&amp;G4063</f>
        <v>Big Horn Basin , MT,Lean Burn - Rated Horsepower (hp/engine)</v>
      </c>
      <c r="I4063">
        <v>138</v>
      </c>
    </row>
    <row r="4064" spans="1:9">
      <c r="A4064" t="s">
        <v>632</v>
      </c>
      <c r="B4064" t="s">
        <v>118</v>
      </c>
      <c r="C4064" t="s">
        <v>9110</v>
      </c>
      <c r="D4064">
        <v>133.4</v>
      </c>
      <c r="E4064" t="s">
        <v>505</v>
      </c>
      <c r="F4064" t="s">
        <v>0</v>
      </c>
      <c r="G4064" t="s">
        <v>8357</v>
      </c>
      <c r="H4064" s="123" t="str">
        <f t="shared" si="62"/>
        <v>Big Horn Basin , MT,Rich Burn - Rated Horsepower (hp/engine)</v>
      </c>
      <c r="I4064">
        <v>133.4</v>
      </c>
    </row>
    <row r="4065" spans="1:9">
      <c r="A4065" t="s">
        <v>632</v>
      </c>
      <c r="B4065" t="s">
        <v>118</v>
      </c>
      <c r="C4065" t="s">
        <v>9111</v>
      </c>
      <c r="D4065">
        <v>8439</v>
      </c>
      <c r="E4065" t="s">
        <v>505</v>
      </c>
      <c r="F4065" t="s">
        <v>656</v>
      </c>
      <c r="G4065" t="s">
        <v>2498</v>
      </c>
      <c r="H4065" s="123" t="str">
        <f t="shared" si="62"/>
        <v>Big Horn Basin , MT,Hours of Operation (hours/engine)</v>
      </c>
      <c r="I4065">
        <v>8439</v>
      </c>
    </row>
    <row r="4066" spans="1:9">
      <c r="A4066" t="s">
        <v>632</v>
      </c>
      <c r="B4066" t="s">
        <v>126</v>
      </c>
      <c r="C4066" t="s">
        <v>9098</v>
      </c>
      <c r="D4066">
        <v>0.7</v>
      </c>
      <c r="E4066" t="s">
        <v>507</v>
      </c>
      <c r="F4066" t="s">
        <v>0</v>
      </c>
      <c r="G4066" t="s">
        <v>0</v>
      </c>
      <c r="H4066" s="123" t="str">
        <f t="shared" si="62"/>
        <v>Big Horn Basin , WY,Rich Burn</v>
      </c>
      <c r="I4066">
        <v>0.7</v>
      </c>
    </row>
    <row r="4067" spans="1:9">
      <c r="A4067" t="s">
        <v>632</v>
      </c>
      <c r="B4067" t="s">
        <v>126</v>
      </c>
      <c r="C4067" t="s">
        <v>9099</v>
      </c>
      <c r="D4067">
        <v>0.3</v>
      </c>
      <c r="E4067" t="s">
        <v>507</v>
      </c>
      <c r="F4067" t="s">
        <v>1</v>
      </c>
      <c r="G4067" t="s">
        <v>1</v>
      </c>
      <c r="H4067" s="123" t="str">
        <f t="shared" si="62"/>
        <v>Big Horn Basin , WY,Lean Burn</v>
      </c>
      <c r="I4067">
        <v>0.3</v>
      </c>
    </row>
    <row r="4068" spans="1:9">
      <c r="A4068" t="s">
        <v>632</v>
      </c>
      <c r="B4068" t="s">
        <v>126</v>
      </c>
      <c r="C4068" t="s">
        <v>9100</v>
      </c>
      <c r="D4068">
        <v>0.75</v>
      </c>
      <c r="E4068" t="s">
        <v>507</v>
      </c>
      <c r="F4068" t="s">
        <v>0</v>
      </c>
      <c r="G4068" t="s">
        <v>9100</v>
      </c>
      <c r="H4068" s="123" t="str">
        <f t="shared" si="62"/>
        <v>Big Horn Basin , WY,CBM Wells- Rich-burn Load Factor</v>
      </c>
      <c r="I4068">
        <v>0.75</v>
      </c>
    </row>
    <row r="4069" spans="1:9">
      <c r="A4069" t="s">
        <v>632</v>
      </c>
      <c r="B4069" t="s">
        <v>126</v>
      </c>
      <c r="C4069" t="s">
        <v>9101</v>
      </c>
      <c r="D4069">
        <v>0.76</v>
      </c>
      <c r="E4069" t="s">
        <v>507</v>
      </c>
      <c r="F4069" t="s">
        <v>1</v>
      </c>
      <c r="G4069" t="s">
        <v>9101</v>
      </c>
      <c r="H4069" s="123" t="str">
        <f t="shared" si="62"/>
        <v>Big Horn Basin , WY,CBM Wells- Lean-burn Load Factor</v>
      </c>
      <c r="I4069">
        <v>0.76</v>
      </c>
    </row>
    <row r="4070" spans="1:9">
      <c r="A4070" t="s">
        <v>632</v>
      </c>
      <c r="B4070" t="s">
        <v>126</v>
      </c>
      <c r="C4070" t="s">
        <v>9102</v>
      </c>
      <c r="D4070">
        <v>0</v>
      </c>
      <c r="E4070" t="s">
        <v>507</v>
      </c>
      <c r="F4070" t="s">
        <v>656</v>
      </c>
      <c r="G4070" t="s">
        <v>9102</v>
      </c>
      <c r="H4070" s="123" t="str">
        <f t="shared" si="62"/>
        <v>Big Horn Basin , WY,CBM Wells - Fraction of 2-cycle Engines</v>
      </c>
      <c r="I4070">
        <v>0</v>
      </c>
    </row>
    <row r="4071" spans="1:9">
      <c r="A4071" t="s">
        <v>632</v>
      </c>
      <c r="B4071" t="s">
        <v>126</v>
      </c>
      <c r="C4071" t="s">
        <v>9103</v>
      </c>
      <c r="D4071">
        <v>1</v>
      </c>
      <c r="E4071" t="s">
        <v>507</v>
      </c>
      <c r="F4071" t="s">
        <v>656</v>
      </c>
      <c r="G4071" t="s">
        <v>9103</v>
      </c>
      <c r="H4071" s="123" t="str">
        <f t="shared" si="62"/>
        <v>Big Horn Basin , WY,CBM Wells - Fraction of 4-cycle Engines</v>
      </c>
      <c r="I4071">
        <v>1</v>
      </c>
    </row>
    <row r="4072" spans="1:9">
      <c r="A4072" t="s">
        <v>632</v>
      </c>
      <c r="B4072" t="s">
        <v>126</v>
      </c>
      <c r="C4072" t="s">
        <v>9104</v>
      </c>
      <c r="D4072">
        <v>0</v>
      </c>
      <c r="E4072" t="s">
        <v>507</v>
      </c>
      <c r="F4072" t="s">
        <v>656</v>
      </c>
      <c r="G4072" t="s">
        <v>9104</v>
      </c>
      <c r="H4072" s="123" t="str">
        <f t="shared" si="62"/>
        <v>Big Horn Basin , WY,CBM Wells - Fraction of Compressors Engines &lt;50 HP</v>
      </c>
      <c r="I4072">
        <v>0</v>
      </c>
    </row>
    <row r="4073" spans="1:9">
      <c r="A4073" t="s">
        <v>632</v>
      </c>
      <c r="B4073" t="s">
        <v>126</v>
      </c>
      <c r="C4073" t="s">
        <v>9105</v>
      </c>
      <c r="D4073">
        <v>1</v>
      </c>
      <c r="E4073" t="s">
        <v>507</v>
      </c>
      <c r="F4073" t="s">
        <v>656</v>
      </c>
      <c r="G4073" t="s">
        <v>9105</v>
      </c>
      <c r="H4073" s="123" t="str">
        <f t="shared" si="62"/>
        <v>Big Horn Basin , WY,CBM Wells - Fraction of Compressors Engines between 50-499 HP</v>
      </c>
      <c r="I4073">
        <v>1</v>
      </c>
    </row>
    <row r="4074" spans="1:9">
      <c r="A4074" t="s">
        <v>632</v>
      </c>
      <c r="B4074" t="s">
        <v>126</v>
      </c>
      <c r="C4074" t="s">
        <v>9106</v>
      </c>
      <c r="D4074">
        <v>0</v>
      </c>
      <c r="E4074" t="s">
        <v>507</v>
      </c>
      <c r="F4074" t="s">
        <v>656</v>
      </c>
      <c r="G4074" t="s">
        <v>9106</v>
      </c>
      <c r="H4074" s="123" t="str">
        <f t="shared" si="62"/>
        <v>Big Horn Basin , WY,CBM Wells - Fraction of Compressors Engines &gt;500 HP</v>
      </c>
      <c r="I4074">
        <v>0</v>
      </c>
    </row>
    <row r="4075" spans="1:9">
      <c r="A4075" t="s">
        <v>632</v>
      </c>
      <c r="B4075" t="s">
        <v>126</v>
      </c>
      <c r="C4075" t="s">
        <v>9107</v>
      </c>
      <c r="D4075">
        <v>0.18</v>
      </c>
      <c r="E4075" t="s">
        <v>507</v>
      </c>
      <c r="F4075" t="s">
        <v>1</v>
      </c>
      <c r="G4075" t="s">
        <v>8349</v>
      </c>
      <c r="H4075" s="123" t="str">
        <f t="shared" si="62"/>
        <v>Big Horn Basin , WY,Lean Burn - Percent of Engines with Control</v>
      </c>
      <c r="I4075">
        <v>0.18</v>
      </c>
    </row>
    <row r="4076" spans="1:9">
      <c r="A4076" t="s">
        <v>632</v>
      </c>
      <c r="B4076" t="s">
        <v>126</v>
      </c>
      <c r="C4076" t="s">
        <v>9108</v>
      </c>
      <c r="D4076">
        <v>0.31</v>
      </c>
      <c r="E4076" t="s">
        <v>507</v>
      </c>
      <c r="F4076" t="s">
        <v>0</v>
      </c>
      <c r="G4076" t="s">
        <v>8359</v>
      </c>
      <c r="H4076" s="123" t="str">
        <f t="shared" si="62"/>
        <v>Big Horn Basin , WY,Rich Burn - Percent of Engines with Control</v>
      </c>
      <c r="I4076">
        <v>0.31</v>
      </c>
    </row>
    <row r="4077" spans="1:9">
      <c r="A4077" t="s">
        <v>632</v>
      </c>
      <c r="B4077" t="s">
        <v>126</v>
      </c>
      <c r="C4077" t="s">
        <v>9109</v>
      </c>
      <c r="D4077">
        <v>138</v>
      </c>
      <c r="E4077" t="s">
        <v>507</v>
      </c>
      <c r="F4077" t="s">
        <v>1</v>
      </c>
      <c r="G4077" t="s">
        <v>8347</v>
      </c>
      <c r="H4077" s="123" t="str">
        <f t="shared" si="62"/>
        <v>Big Horn Basin , WY,Lean Burn - Rated Horsepower (hp/engine)</v>
      </c>
      <c r="I4077">
        <v>138</v>
      </c>
    </row>
    <row r="4078" spans="1:9">
      <c r="A4078" t="s">
        <v>632</v>
      </c>
      <c r="B4078" t="s">
        <v>126</v>
      </c>
      <c r="C4078" t="s">
        <v>9110</v>
      </c>
      <c r="D4078">
        <v>133.4</v>
      </c>
      <c r="E4078" t="s">
        <v>507</v>
      </c>
      <c r="F4078" t="s">
        <v>0</v>
      </c>
      <c r="G4078" t="s">
        <v>8357</v>
      </c>
      <c r="H4078" s="123" t="str">
        <f t="shared" si="62"/>
        <v>Big Horn Basin , WY,Rich Burn - Rated Horsepower (hp/engine)</v>
      </c>
      <c r="I4078">
        <v>133.4</v>
      </c>
    </row>
    <row r="4079" spans="1:9">
      <c r="A4079" t="s">
        <v>632</v>
      </c>
      <c r="B4079" t="s">
        <v>126</v>
      </c>
      <c r="C4079" t="s">
        <v>9111</v>
      </c>
      <c r="D4079">
        <v>8439</v>
      </c>
      <c r="E4079" t="s">
        <v>507</v>
      </c>
      <c r="F4079" t="s">
        <v>656</v>
      </c>
      <c r="G4079" t="s">
        <v>2498</v>
      </c>
      <c r="H4079" s="123" t="str">
        <f t="shared" si="62"/>
        <v>Big Horn Basin , WY,Hours of Operation (hours/engine)</v>
      </c>
      <c r="I4079">
        <v>8439</v>
      </c>
    </row>
    <row r="4080" spans="1:9">
      <c r="A4080" t="s">
        <v>138</v>
      </c>
      <c r="B4080" t="s">
        <v>115</v>
      </c>
      <c r="C4080" t="s">
        <v>9098</v>
      </c>
      <c r="D4080">
        <v>0.7</v>
      </c>
      <c r="E4080" t="s">
        <v>508</v>
      </c>
      <c r="F4080" t="s">
        <v>0</v>
      </c>
      <c r="G4080" t="s">
        <v>0</v>
      </c>
      <c r="H4080" s="123" t="str">
        <f t="shared" si="62"/>
        <v>Black Mesa Basin , AZ,Rich Burn</v>
      </c>
      <c r="I4080">
        <v>0.7</v>
      </c>
    </row>
    <row r="4081" spans="1:9">
      <c r="A4081" t="s">
        <v>138</v>
      </c>
      <c r="B4081" t="s">
        <v>115</v>
      </c>
      <c r="C4081" t="s">
        <v>9099</v>
      </c>
      <c r="D4081">
        <v>0.3</v>
      </c>
      <c r="E4081" t="s">
        <v>508</v>
      </c>
      <c r="F4081" t="s">
        <v>1</v>
      </c>
      <c r="G4081" t="s">
        <v>1</v>
      </c>
      <c r="H4081" s="123" t="str">
        <f t="shared" si="62"/>
        <v>Black Mesa Basin , AZ,Lean Burn</v>
      </c>
      <c r="I4081">
        <v>0.3</v>
      </c>
    </row>
    <row r="4082" spans="1:9">
      <c r="A4082" t="s">
        <v>138</v>
      </c>
      <c r="B4082" t="s">
        <v>115</v>
      </c>
      <c r="C4082" t="s">
        <v>9100</v>
      </c>
      <c r="D4082">
        <v>0.75</v>
      </c>
      <c r="E4082" t="s">
        <v>508</v>
      </c>
      <c r="F4082" t="s">
        <v>0</v>
      </c>
      <c r="G4082" t="s">
        <v>9100</v>
      </c>
      <c r="H4082" s="123" t="str">
        <f t="shared" si="62"/>
        <v>Black Mesa Basin , AZ,CBM Wells- Rich-burn Load Factor</v>
      </c>
      <c r="I4082">
        <v>0.75</v>
      </c>
    </row>
    <row r="4083" spans="1:9">
      <c r="A4083" t="s">
        <v>138</v>
      </c>
      <c r="B4083" t="s">
        <v>115</v>
      </c>
      <c r="C4083" t="s">
        <v>9101</v>
      </c>
      <c r="D4083">
        <v>0.76</v>
      </c>
      <c r="E4083" t="s">
        <v>508</v>
      </c>
      <c r="F4083" t="s">
        <v>1</v>
      </c>
      <c r="G4083" t="s">
        <v>9101</v>
      </c>
      <c r="H4083" s="123" t="str">
        <f t="shared" si="62"/>
        <v>Black Mesa Basin , AZ,CBM Wells- Lean-burn Load Factor</v>
      </c>
      <c r="I4083">
        <v>0.76</v>
      </c>
    </row>
    <row r="4084" spans="1:9">
      <c r="A4084" t="s">
        <v>138</v>
      </c>
      <c r="B4084" t="s">
        <v>115</v>
      </c>
      <c r="C4084" t="s">
        <v>9102</v>
      </c>
      <c r="D4084">
        <v>0</v>
      </c>
      <c r="E4084" t="s">
        <v>508</v>
      </c>
      <c r="F4084" t="s">
        <v>656</v>
      </c>
      <c r="G4084" t="s">
        <v>9102</v>
      </c>
      <c r="H4084" s="123" t="str">
        <f t="shared" si="62"/>
        <v>Black Mesa Basin , AZ,CBM Wells - Fraction of 2-cycle Engines</v>
      </c>
      <c r="I4084">
        <v>0</v>
      </c>
    </row>
    <row r="4085" spans="1:9">
      <c r="A4085" t="s">
        <v>138</v>
      </c>
      <c r="B4085" t="s">
        <v>115</v>
      </c>
      <c r="C4085" t="s">
        <v>9103</v>
      </c>
      <c r="D4085">
        <v>1</v>
      </c>
      <c r="E4085" t="s">
        <v>508</v>
      </c>
      <c r="F4085" t="s">
        <v>656</v>
      </c>
      <c r="G4085" t="s">
        <v>9103</v>
      </c>
      <c r="H4085" s="123" t="str">
        <f t="shared" si="62"/>
        <v>Black Mesa Basin , AZ,CBM Wells - Fraction of 4-cycle Engines</v>
      </c>
      <c r="I4085">
        <v>1</v>
      </c>
    </row>
    <row r="4086" spans="1:9">
      <c r="A4086" t="s">
        <v>138</v>
      </c>
      <c r="B4086" t="s">
        <v>115</v>
      </c>
      <c r="C4086" t="s">
        <v>9104</v>
      </c>
      <c r="D4086">
        <v>0</v>
      </c>
      <c r="E4086" t="s">
        <v>508</v>
      </c>
      <c r="F4086" t="s">
        <v>656</v>
      </c>
      <c r="G4086" t="s">
        <v>9104</v>
      </c>
      <c r="H4086" s="123" t="str">
        <f t="shared" si="62"/>
        <v>Black Mesa Basin , AZ,CBM Wells - Fraction of Compressors Engines &lt;50 HP</v>
      </c>
      <c r="I4086">
        <v>0</v>
      </c>
    </row>
    <row r="4087" spans="1:9">
      <c r="A4087" t="s">
        <v>138</v>
      </c>
      <c r="B4087" t="s">
        <v>115</v>
      </c>
      <c r="C4087" t="s">
        <v>9105</v>
      </c>
      <c r="D4087">
        <v>1</v>
      </c>
      <c r="E4087" t="s">
        <v>508</v>
      </c>
      <c r="F4087" t="s">
        <v>656</v>
      </c>
      <c r="G4087" t="s">
        <v>9105</v>
      </c>
      <c r="H4087" s="123" t="str">
        <f t="shared" si="62"/>
        <v>Black Mesa Basin , AZ,CBM Wells - Fraction of Compressors Engines between 50-499 HP</v>
      </c>
      <c r="I4087">
        <v>1</v>
      </c>
    </row>
    <row r="4088" spans="1:9">
      <c r="A4088" t="s">
        <v>138</v>
      </c>
      <c r="B4088" t="s">
        <v>115</v>
      </c>
      <c r="C4088" t="s">
        <v>9106</v>
      </c>
      <c r="D4088">
        <v>0</v>
      </c>
      <c r="E4088" t="s">
        <v>508</v>
      </c>
      <c r="F4088" t="s">
        <v>656</v>
      </c>
      <c r="G4088" t="s">
        <v>9106</v>
      </c>
      <c r="H4088" s="123" t="str">
        <f t="shared" si="62"/>
        <v>Black Mesa Basin , AZ,CBM Wells - Fraction of Compressors Engines &gt;500 HP</v>
      </c>
      <c r="I4088">
        <v>0</v>
      </c>
    </row>
    <row r="4089" spans="1:9">
      <c r="A4089" t="s">
        <v>138</v>
      </c>
      <c r="B4089" t="s">
        <v>115</v>
      </c>
      <c r="C4089" t="s">
        <v>9107</v>
      </c>
      <c r="D4089">
        <v>0.18</v>
      </c>
      <c r="E4089" t="s">
        <v>508</v>
      </c>
      <c r="F4089" t="s">
        <v>1</v>
      </c>
      <c r="G4089" t="s">
        <v>8349</v>
      </c>
      <c r="H4089" s="123" t="str">
        <f t="shared" si="62"/>
        <v>Black Mesa Basin , AZ,Lean Burn - Percent of Engines with Control</v>
      </c>
      <c r="I4089">
        <v>0.18</v>
      </c>
    </row>
    <row r="4090" spans="1:9">
      <c r="A4090" t="s">
        <v>138</v>
      </c>
      <c r="B4090" t="s">
        <v>115</v>
      </c>
      <c r="C4090" t="s">
        <v>9108</v>
      </c>
      <c r="D4090">
        <v>0.31</v>
      </c>
      <c r="E4090" t="s">
        <v>508</v>
      </c>
      <c r="F4090" t="s">
        <v>0</v>
      </c>
      <c r="G4090" t="s">
        <v>8359</v>
      </c>
      <c r="H4090" s="123" t="str">
        <f t="shared" si="62"/>
        <v>Black Mesa Basin , AZ,Rich Burn - Percent of Engines with Control</v>
      </c>
      <c r="I4090">
        <v>0.31</v>
      </c>
    </row>
    <row r="4091" spans="1:9">
      <c r="A4091" t="s">
        <v>138</v>
      </c>
      <c r="B4091" t="s">
        <v>115</v>
      </c>
      <c r="C4091" t="s">
        <v>9109</v>
      </c>
      <c r="D4091">
        <v>138</v>
      </c>
      <c r="E4091" t="s">
        <v>508</v>
      </c>
      <c r="F4091" t="s">
        <v>1</v>
      </c>
      <c r="G4091" t="s">
        <v>8347</v>
      </c>
      <c r="H4091" s="123" t="str">
        <f t="shared" si="62"/>
        <v>Black Mesa Basin , AZ,Lean Burn - Rated Horsepower (hp/engine)</v>
      </c>
      <c r="I4091">
        <v>138</v>
      </c>
    </row>
    <row r="4092" spans="1:9">
      <c r="A4092" t="s">
        <v>138</v>
      </c>
      <c r="B4092" t="s">
        <v>115</v>
      </c>
      <c r="C4092" t="s">
        <v>9110</v>
      </c>
      <c r="D4092">
        <v>133.4</v>
      </c>
      <c r="E4092" t="s">
        <v>508</v>
      </c>
      <c r="F4092" t="s">
        <v>0</v>
      </c>
      <c r="G4092" t="s">
        <v>8357</v>
      </c>
      <c r="H4092" s="123" t="str">
        <f t="shared" si="62"/>
        <v>Black Mesa Basin , AZ,Rich Burn - Rated Horsepower (hp/engine)</v>
      </c>
      <c r="I4092">
        <v>133.4</v>
      </c>
    </row>
    <row r="4093" spans="1:9">
      <c r="A4093" t="s">
        <v>138</v>
      </c>
      <c r="B4093" t="s">
        <v>115</v>
      </c>
      <c r="C4093" t="s">
        <v>9111</v>
      </c>
      <c r="D4093">
        <v>8439</v>
      </c>
      <c r="E4093" t="s">
        <v>508</v>
      </c>
      <c r="F4093" t="s">
        <v>656</v>
      </c>
      <c r="G4093" t="s">
        <v>2498</v>
      </c>
      <c r="H4093" s="123" t="str">
        <f t="shared" si="62"/>
        <v>Black Mesa Basin , AZ,Hours of Operation (hours/engine)</v>
      </c>
      <c r="I4093">
        <v>8439</v>
      </c>
    </row>
    <row r="4094" spans="1:9">
      <c r="A4094" t="s">
        <v>129</v>
      </c>
      <c r="B4094" t="s">
        <v>114</v>
      </c>
      <c r="C4094" t="s">
        <v>9098</v>
      </c>
      <c r="D4094">
        <v>0.7</v>
      </c>
      <c r="E4094" t="s">
        <v>509</v>
      </c>
      <c r="F4094" t="s">
        <v>0</v>
      </c>
      <c r="G4094" t="s">
        <v>0</v>
      </c>
      <c r="H4094" s="123" t="str">
        <f t="shared" si="62"/>
        <v>Bristol Bay Basin , AK,Rich Burn</v>
      </c>
      <c r="I4094">
        <v>0.7</v>
      </c>
    </row>
    <row r="4095" spans="1:9">
      <c r="A4095" t="s">
        <v>129</v>
      </c>
      <c r="B4095" t="s">
        <v>114</v>
      </c>
      <c r="C4095" t="s">
        <v>9099</v>
      </c>
      <c r="D4095">
        <v>0.3</v>
      </c>
      <c r="E4095" t="s">
        <v>509</v>
      </c>
      <c r="F4095" t="s">
        <v>1</v>
      </c>
      <c r="G4095" t="s">
        <v>1</v>
      </c>
      <c r="H4095" s="123" t="str">
        <f t="shared" si="62"/>
        <v>Bristol Bay Basin , AK,Lean Burn</v>
      </c>
      <c r="I4095">
        <v>0.3</v>
      </c>
    </row>
    <row r="4096" spans="1:9">
      <c r="A4096" t="s">
        <v>129</v>
      </c>
      <c r="B4096" t="s">
        <v>114</v>
      </c>
      <c r="C4096" t="s">
        <v>9100</v>
      </c>
      <c r="D4096">
        <v>0.75</v>
      </c>
      <c r="E4096" t="s">
        <v>509</v>
      </c>
      <c r="F4096" t="s">
        <v>0</v>
      </c>
      <c r="G4096" t="s">
        <v>9100</v>
      </c>
      <c r="H4096" s="123" t="str">
        <f t="shared" si="62"/>
        <v>Bristol Bay Basin , AK,CBM Wells- Rich-burn Load Factor</v>
      </c>
      <c r="I4096">
        <v>0.75</v>
      </c>
    </row>
    <row r="4097" spans="1:9">
      <c r="A4097" t="s">
        <v>129</v>
      </c>
      <c r="B4097" t="s">
        <v>114</v>
      </c>
      <c r="C4097" t="s">
        <v>9101</v>
      </c>
      <c r="D4097">
        <v>0.76</v>
      </c>
      <c r="E4097" t="s">
        <v>509</v>
      </c>
      <c r="F4097" t="s">
        <v>1</v>
      </c>
      <c r="G4097" t="s">
        <v>9101</v>
      </c>
      <c r="H4097" s="123" t="str">
        <f t="shared" si="62"/>
        <v>Bristol Bay Basin , AK,CBM Wells- Lean-burn Load Factor</v>
      </c>
      <c r="I4097">
        <v>0.76</v>
      </c>
    </row>
    <row r="4098" spans="1:9">
      <c r="A4098" t="s">
        <v>129</v>
      </c>
      <c r="B4098" t="s">
        <v>114</v>
      </c>
      <c r="C4098" t="s">
        <v>9102</v>
      </c>
      <c r="D4098">
        <v>0</v>
      </c>
      <c r="E4098" t="s">
        <v>509</v>
      </c>
      <c r="F4098" t="s">
        <v>656</v>
      </c>
      <c r="G4098" t="s">
        <v>9102</v>
      </c>
      <c r="H4098" s="123" t="str">
        <f t="shared" si="62"/>
        <v>Bristol Bay Basin , AK,CBM Wells - Fraction of 2-cycle Engines</v>
      </c>
      <c r="I4098">
        <v>0</v>
      </c>
    </row>
    <row r="4099" spans="1:9">
      <c r="A4099" t="s">
        <v>129</v>
      </c>
      <c r="B4099" t="s">
        <v>114</v>
      </c>
      <c r="C4099" t="s">
        <v>9103</v>
      </c>
      <c r="D4099">
        <v>1</v>
      </c>
      <c r="E4099" t="s">
        <v>509</v>
      </c>
      <c r="F4099" t="s">
        <v>656</v>
      </c>
      <c r="G4099" t="s">
        <v>9103</v>
      </c>
      <c r="H4099" s="123" t="str">
        <f t="shared" si="62"/>
        <v>Bristol Bay Basin , AK,CBM Wells - Fraction of 4-cycle Engines</v>
      </c>
      <c r="I4099">
        <v>1</v>
      </c>
    </row>
    <row r="4100" spans="1:9">
      <c r="A4100" t="s">
        <v>129</v>
      </c>
      <c r="B4100" t="s">
        <v>114</v>
      </c>
      <c r="C4100" t="s">
        <v>9104</v>
      </c>
      <c r="D4100">
        <v>0</v>
      </c>
      <c r="E4100" t="s">
        <v>509</v>
      </c>
      <c r="F4100" t="s">
        <v>656</v>
      </c>
      <c r="G4100" t="s">
        <v>9104</v>
      </c>
      <c r="H4100" s="123" t="str">
        <f t="shared" si="62"/>
        <v>Bristol Bay Basin , AK,CBM Wells - Fraction of Compressors Engines &lt;50 HP</v>
      </c>
      <c r="I4100">
        <v>0</v>
      </c>
    </row>
    <row r="4101" spans="1:9">
      <c r="A4101" t="s">
        <v>129</v>
      </c>
      <c r="B4101" t="s">
        <v>114</v>
      </c>
      <c r="C4101" t="s">
        <v>9105</v>
      </c>
      <c r="D4101">
        <v>1</v>
      </c>
      <c r="E4101" t="s">
        <v>509</v>
      </c>
      <c r="F4101" t="s">
        <v>656</v>
      </c>
      <c r="G4101" t="s">
        <v>9105</v>
      </c>
      <c r="H4101" s="123" t="str">
        <f t="shared" si="62"/>
        <v>Bristol Bay Basin , AK,CBM Wells - Fraction of Compressors Engines between 50-499 HP</v>
      </c>
      <c r="I4101">
        <v>1</v>
      </c>
    </row>
    <row r="4102" spans="1:9">
      <c r="A4102" t="s">
        <v>129</v>
      </c>
      <c r="B4102" t="s">
        <v>114</v>
      </c>
      <c r="C4102" t="s">
        <v>9106</v>
      </c>
      <c r="D4102">
        <v>0</v>
      </c>
      <c r="E4102" t="s">
        <v>509</v>
      </c>
      <c r="F4102" t="s">
        <v>656</v>
      </c>
      <c r="G4102" t="s">
        <v>9106</v>
      </c>
      <c r="H4102" s="123" t="str">
        <f t="shared" si="62"/>
        <v>Bristol Bay Basin , AK,CBM Wells - Fraction of Compressors Engines &gt;500 HP</v>
      </c>
      <c r="I4102">
        <v>0</v>
      </c>
    </row>
    <row r="4103" spans="1:9">
      <c r="A4103" t="s">
        <v>129</v>
      </c>
      <c r="B4103" t="s">
        <v>114</v>
      </c>
      <c r="C4103" t="s">
        <v>9107</v>
      </c>
      <c r="D4103">
        <v>0.18</v>
      </c>
      <c r="E4103" t="s">
        <v>509</v>
      </c>
      <c r="F4103" t="s">
        <v>1</v>
      </c>
      <c r="G4103" t="s">
        <v>8349</v>
      </c>
      <c r="H4103" s="123" t="str">
        <f t="shared" si="62"/>
        <v>Bristol Bay Basin , AK,Lean Burn - Percent of Engines with Control</v>
      </c>
      <c r="I4103">
        <v>0.18</v>
      </c>
    </row>
    <row r="4104" spans="1:9">
      <c r="A4104" t="s">
        <v>129</v>
      </c>
      <c r="B4104" t="s">
        <v>114</v>
      </c>
      <c r="C4104" t="s">
        <v>9108</v>
      </c>
      <c r="D4104">
        <v>0.31</v>
      </c>
      <c r="E4104" t="s">
        <v>509</v>
      </c>
      <c r="F4104" t="s">
        <v>0</v>
      </c>
      <c r="G4104" t="s">
        <v>8359</v>
      </c>
      <c r="H4104" s="123" t="str">
        <f t="shared" si="62"/>
        <v>Bristol Bay Basin , AK,Rich Burn - Percent of Engines with Control</v>
      </c>
      <c r="I4104">
        <v>0.31</v>
      </c>
    </row>
    <row r="4105" spans="1:9">
      <c r="A4105" t="s">
        <v>129</v>
      </c>
      <c r="B4105" t="s">
        <v>114</v>
      </c>
      <c r="C4105" t="s">
        <v>9109</v>
      </c>
      <c r="D4105">
        <v>138</v>
      </c>
      <c r="E4105" t="s">
        <v>509</v>
      </c>
      <c r="F4105" t="s">
        <v>1</v>
      </c>
      <c r="G4105" t="s">
        <v>8347</v>
      </c>
      <c r="H4105" s="123" t="str">
        <f t="shared" si="62"/>
        <v>Bristol Bay Basin , AK,Lean Burn - Rated Horsepower (hp/engine)</v>
      </c>
      <c r="I4105">
        <v>138</v>
      </c>
    </row>
    <row r="4106" spans="1:9">
      <c r="A4106" t="s">
        <v>129</v>
      </c>
      <c r="B4106" t="s">
        <v>114</v>
      </c>
      <c r="C4106" t="s">
        <v>9110</v>
      </c>
      <c r="D4106">
        <v>133.4</v>
      </c>
      <c r="E4106" t="s">
        <v>509</v>
      </c>
      <c r="F4106" t="s">
        <v>0</v>
      </c>
      <c r="G4106" t="s">
        <v>8357</v>
      </c>
      <c r="H4106" s="123" t="str">
        <f t="shared" si="62"/>
        <v>Bristol Bay Basin , AK,Rich Burn - Rated Horsepower (hp/engine)</v>
      </c>
      <c r="I4106">
        <v>133.4</v>
      </c>
    </row>
    <row r="4107" spans="1:9">
      <c r="A4107" t="s">
        <v>129</v>
      </c>
      <c r="B4107" t="s">
        <v>114</v>
      </c>
      <c r="C4107" t="s">
        <v>9111</v>
      </c>
      <c r="D4107">
        <v>8439</v>
      </c>
      <c r="E4107" t="s">
        <v>509</v>
      </c>
      <c r="F4107" t="s">
        <v>656</v>
      </c>
      <c r="G4107" t="s">
        <v>2498</v>
      </c>
      <c r="H4107" s="123" t="str">
        <f t="shared" si="62"/>
        <v>Bristol Bay Basin , AK,Hours of Operation (hours/engine)</v>
      </c>
      <c r="I4107">
        <v>8439</v>
      </c>
    </row>
    <row r="4108" spans="1:9">
      <c r="A4108" t="s">
        <v>652</v>
      </c>
      <c r="B4108" t="s">
        <v>449</v>
      </c>
      <c r="C4108" t="s">
        <v>9098</v>
      </c>
      <c r="D4108">
        <v>0.77</v>
      </c>
      <c r="E4108" t="s">
        <v>5292</v>
      </c>
      <c r="F4108" t="s">
        <v>0</v>
      </c>
      <c r="G4108" t="s">
        <v>0</v>
      </c>
      <c r="H4108" s="123" t="str">
        <f t="shared" si="62"/>
        <v>Cambridge Arch-Central Kansas Uplift , KS,Rich Burn</v>
      </c>
      <c r="I4108">
        <v>0.77</v>
      </c>
    </row>
    <row r="4109" spans="1:9">
      <c r="A4109" t="s">
        <v>652</v>
      </c>
      <c r="B4109" t="s">
        <v>449</v>
      </c>
      <c r="C4109" t="s">
        <v>9099</v>
      </c>
      <c r="D4109">
        <v>0.23</v>
      </c>
      <c r="E4109" t="s">
        <v>5292</v>
      </c>
      <c r="F4109" t="s">
        <v>1</v>
      </c>
      <c r="G4109" t="s">
        <v>1</v>
      </c>
      <c r="H4109" s="123" t="str">
        <f t="shared" si="62"/>
        <v>Cambridge Arch-Central Kansas Uplift , KS,Lean Burn</v>
      </c>
      <c r="I4109">
        <v>0.23</v>
      </c>
    </row>
    <row r="4110" spans="1:9">
      <c r="A4110" t="s">
        <v>652</v>
      </c>
      <c r="B4110" t="s">
        <v>449</v>
      </c>
      <c r="C4110" t="s">
        <v>9100</v>
      </c>
      <c r="D4110">
        <v>0.75</v>
      </c>
      <c r="E4110" t="s">
        <v>5292</v>
      </c>
      <c r="F4110" t="s">
        <v>0</v>
      </c>
      <c r="G4110" t="s">
        <v>9100</v>
      </c>
      <c r="H4110" s="123" t="str">
        <f t="shared" si="62"/>
        <v>Cambridge Arch-Central Kansas Uplift , KS,CBM Wells- Rich-burn Load Factor</v>
      </c>
      <c r="I4110">
        <v>0.75</v>
      </c>
    </row>
    <row r="4111" spans="1:9">
      <c r="A4111" t="s">
        <v>652</v>
      </c>
      <c r="B4111" t="s">
        <v>449</v>
      </c>
      <c r="C4111" t="s">
        <v>9101</v>
      </c>
      <c r="D4111">
        <v>0.68</v>
      </c>
      <c r="E4111" t="s">
        <v>5292</v>
      </c>
      <c r="F4111" t="s">
        <v>1</v>
      </c>
      <c r="G4111" t="s">
        <v>9101</v>
      </c>
      <c r="H4111" s="123" t="str">
        <f t="shared" si="62"/>
        <v>Cambridge Arch-Central Kansas Uplift , KS,CBM Wells- Lean-burn Load Factor</v>
      </c>
      <c r="I4111">
        <v>0.68</v>
      </c>
    </row>
    <row r="4112" spans="1:9">
      <c r="A4112" t="s">
        <v>652</v>
      </c>
      <c r="B4112" t="s">
        <v>449</v>
      </c>
      <c r="C4112" t="s">
        <v>9102</v>
      </c>
      <c r="D4112">
        <v>0</v>
      </c>
      <c r="E4112" t="s">
        <v>5292</v>
      </c>
      <c r="F4112" t="s">
        <v>656</v>
      </c>
      <c r="G4112" t="s">
        <v>9102</v>
      </c>
      <c r="H4112" s="123" t="str">
        <f t="shared" si="62"/>
        <v>Cambridge Arch-Central Kansas Uplift , KS,CBM Wells - Fraction of 2-cycle Engines</v>
      </c>
      <c r="I4112">
        <v>0</v>
      </c>
    </row>
    <row r="4113" spans="1:9">
      <c r="A4113" t="s">
        <v>652</v>
      </c>
      <c r="B4113" t="s">
        <v>449</v>
      </c>
      <c r="C4113" t="s">
        <v>9103</v>
      </c>
      <c r="D4113">
        <v>1</v>
      </c>
      <c r="E4113" t="s">
        <v>5292</v>
      </c>
      <c r="F4113" t="s">
        <v>656</v>
      </c>
      <c r="G4113" t="s">
        <v>9103</v>
      </c>
      <c r="H4113" s="123" t="str">
        <f t="shared" si="62"/>
        <v>Cambridge Arch-Central Kansas Uplift , KS,CBM Wells - Fraction of 4-cycle Engines</v>
      </c>
      <c r="I4113">
        <v>1</v>
      </c>
    </row>
    <row r="4114" spans="1:9">
      <c r="A4114" t="s">
        <v>652</v>
      </c>
      <c r="B4114" t="s">
        <v>449</v>
      </c>
      <c r="C4114" t="s">
        <v>9104</v>
      </c>
      <c r="D4114">
        <v>0</v>
      </c>
      <c r="E4114" t="s">
        <v>5292</v>
      </c>
      <c r="F4114" t="s">
        <v>656</v>
      </c>
      <c r="G4114" t="s">
        <v>9104</v>
      </c>
      <c r="H4114" s="123" t="str">
        <f t="shared" si="62"/>
        <v>Cambridge Arch-Central Kansas Uplift , KS,CBM Wells - Fraction of Compressors Engines &lt;50 HP</v>
      </c>
      <c r="I4114">
        <v>0</v>
      </c>
    </row>
    <row r="4115" spans="1:9">
      <c r="A4115" t="s">
        <v>652</v>
      </c>
      <c r="B4115" t="s">
        <v>449</v>
      </c>
      <c r="C4115" t="s">
        <v>9105</v>
      </c>
      <c r="D4115">
        <v>1</v>
      </c>
      <c r="E4115" t="s">
        <v>5292</v>
      </c>
      <c r="F4115" t="s">
        <v>656</v>
      </c>
      <c r="G4115" t="s">
        <v>9105</v>
      </c>
      <c r="H4115" s="123" t="str">
        <f t="shared" si="62"/>
        <v>Cambridge Arch-Central Kansas Uplift , KS,CBM Wells - Fraction of Compressors Engines between 50-499 HP</v>
      </c>
      <c r="I4115">
        <v>1</v>
      </c>
    </row>
    <row r="4116" spans="1:9">
      <c r="A4116" t="s">
        <v>652</v>
      </c>
      <c r="B4116" t="s">
        <v>449</v>
      </c>
      <c r="C4116" t="s">
        <v>9106</v>
      </c>
      <c r="D4116">
        <v>0</v>
      </c>
      <c r="E4116" t="s">
        <v>5292</v>
      </c>
      <c r="F4116" t="s">
        <v>656</v>
      </c>
      <c r="G4116" t="s">
        <v>9106</v>
      </c>
      <c r="H4116" s="123" t="str">
        <f t="shared" si="62"/>
        <v>Cambridge Arch-Central Kansas Uplift , KS,CBM Wells - Fraction of Compressors Engines &gt;500 HP</v>
      </c>
      <c r="I4116">
        <v>0</v>
      </c>
    </row>
    <row r="4117" spans="1:9">
      <c r="A4117" t="s">
        <v>652</v>
      </c>
      <c r="B4117" t="s">
        <v>449</v>
      </c>
      <c r="C4117" t="s">
        <v>9107</v>
      </c>
      <c r="D4117">
        <v>0</v>
      </c>
      <c r="E4117" t="s">
        <v>5292</v>
      </c>
      <c r="F4117" t="s">
        <v>1</v>
      </c>
      <c r="G4117" t="s">
        <v>8349</v>
      </c>
      <c r="H4117" s="123" t="str">
        <f t="shared" si="62"/>
        <v>Cambridge Arch-Central Kansas Uplift , KS,Lean Burn - Percent of Engines with Control</v>
      </c>
      <c r="I4117">
        <v>0</v>
      </c>
    </row>
    <row r="4118" spans="1:9">
      <c r="A4118" t="s">
        <v>652</v>
      </c>
      <c r="B4118" t="s">
        <v>449</v>
      </c>
      <c r="C4118" t="s">
        <v>9108</v>
      </c>
      <c r="D4118">
        <v>0</v>
      </c>
      <c r="E4118" t="s">
        <v>5292</v>
      </c>
      <c r="F4118" t="s">
        <v>0</v>
      </c>
      <c r="G4118" t="s">
        <v>8359</v>
      </c>
      <c r="H4118" s="123" t="str">
        <f t="shared" si="62"/>
        <v>Cambridge Arch-Central Kansas Uplift , KS,Rich Burn - Percent of Engines with Control</v>
      </c>
      <c r="I4118">
        <v>0</v>
      </c>
    </row>
    <row r="4119" spans="1:9">
      <c r="A4119" t="s">
        <v>652</v>
      </c>
      <c r="B4119" t="s">
        <v>449</v>
      </c>
      <c r="C4119" t="s">
        <v>9109</v>
      </c>
      <c r="D4119">
        <v>68</v>
      </c>
      <c r="E4119" t="s">
        <v>5292</v>
      </c>
      <c r="F4119" t="s">
        <v>1</v>
      </c>
      <c r="G4119" t="s">
        <v>8347</v>
      </c>
      <c r="H4119" s="123" t="str">
        <f t="shared" si="62"/>
        <v>Cambridge Arch-Central Kansas Uplift , KS,Lean Burn - Rated Horsepower (hp/engine)</v>
      </c>
      <c r="I4119">
        <v>68</v>
      </c>
    </row>
    <row r="4120" spans="1:9">
      <c r="A4120" t="s">
        <v>652</v>
      </c>
      <c r="B4120" t="s">
        <v>449</v>
      </c>
      <c r="C4120" t="s">
        <v>9110</v>
      </c>
      <c r="D4120">
        <v>119.5</v>
      </c>
      <c r="E4120" t="s">
        <v>5292</v>
      </c>
      <c r="F4120" t="s">
        <v>0</v>
      </c>
      <c r="G4120" t="s">
        <v>8357</v>
      </c>
      <c r="H4120" s="123" t="str">
        <f t="shared" si="62"/>
        <v>Cambridge Arch-Central Kansas Uplift , KS,Rich Burn - Rated Horsepower (hp/engine)</v>
      </c>
      <c r="I4120">
        <v>119.5</v>
      </c>
    </row>
    <row r="4121" spans="1:9">
      <c r="A4121" t="s">
        <v>652</v>
      </c>
      <c r="B4121" t="s">
        <v>449</v>
      </c>
      <c r="C4121" t="s">
        <v>9111</v>
      </c>
      <c r="D4121">
        <v>8532</v>
      </c>
      <c r="E4121" t="s">
        <v>5292</v>
      </c>
      <c r="F4121" t="s">
        <v>656</v>
      </c>
      <c r="G4121" t="s">
        <v>2498</v>
      </c>
      <c r="H4121" s="123" t="str">
        <f t="shared" si="62"/>
        <v>Cambridge Arch-Central Kansas Uplift , KS,Hours of Operation (hours/engine)</v>
      </c>
      <c r="I4121">
        <v>8532</v>
      </c>
    </row>
    <row r="4122" spans="1:9">
      <c r="A4122" t="s">
        <v>652</v>
      </c>
      <c r="B4122" t="s">
        <v>469</v>
      </c>
      <c r="C4122" t="s">
        <v>9098</v>
      </c>
      <c r="D4122">
        <v>0.7699999999999998</v>
      </c>
      <c r="E4122" t="s">
        <v>5312</v>
      </c>
      <c r="F4122" t="s">
        <v>0</v>
      </c>
      <c r="G4122" t="s">
        <v>0</v>
      </c>
      <c r="H4122" s="123" t="str">
        <f t="shared" si="62"/>
        <v>Cambridge Arch-Central Kansas Uplift , NE,Rich Burn</v>
      </c>
      <c r="I4122">
        <v>0.7699999999999998</v>
      </c>
    </row>
    <row r="4123" spans="1:9">
      <c r="A4123" t="s">
        <v>652</v>
      </c>
      <c r="B4123" t="s">
        <v>469</v>
      </c>
      <c r="C4123" t="s">
        <v>9099</v>
      </c>
      <c r="D4123">
        <v>0.23000000000000007</v>
      </c>
      <c r="E4123" t="s">
        <v>5312</v>
      </c>
      <c r="F4123" t="s">
        <v>1</v>
      </c>
      <c r="G4123" t="s">
        <v>1</v>
      </c>
      <c r="H4123" s="123" t="str">
        <f t="shared" si="62"/>
        <v>Cambridge Arch-Central Kansas Uplift , NE,Lean Burn</v>
      </c>
      <c r="I4123">
        <v>0.23000000000000007</v>
      </c>
    </row>
    <row r="4124" spans="1:9">
      <c r="A4124" t="s">
        <v>652</v>
      </c>
      <c r="B4124" t="s">
        <v>469</v>
      </c>
      <c r="C4124" t="s">
        <v>9100</v>
      </c>
      <c r="D4124">
        <v>0.75</v>
      </c>
      <c r="E4124" t="s">
        <v>5312</v>
      </c>
      <c r="F4124" t="s">
        <v>0</v>
      </c>
      <c r="G4124" t="s">
        <v>9100</v>
      </c>
      <c r="H4124" s="123" t="str">
        <f t="shared" si="62"/>
        <v>Cambridge Arch-Central Kansas Uplift , NE,CBM Wells- Rich-burn Load Factor</v>
      </c>
      <c r="I4124">
        <v>0.75</v>
      </c>
    </row>
    <row r="4125" spans="1:9">
      <c r="A4125" t="s">
        <v>652</v>
      </c>
      <c r="B4125" t="s">
        <v>469</v>
      </c>
      <c r="C4125" t="s">
        <v>9101</v>
      </c>
      <c r="D4125">
        <v>0.67999999999999983</v>
      </c>
      <c r="E4125" t="s">
        <v>5312</v>
      </c>
      <c r="F4125" t="s">
        <v>1</v>
      </c>
      <c r="G4125" t="s">
        <v>9101</v>
      </c>
      <c r="H4125" s="123" t="str">
        <f t="shared" si="62"/>
        <v>Cambridge Arch-Central Kansas Uplift , NE,CBM Wells- Lean-burn Load Factor</v>
      </c>
      <c r="I4125">
        <v>0.67999999999999983</v>
      </c>
    </row>
    <row r="4126" spans="1:9">
      <c r="A4126" t="s">
        <v>652</v>
      </c>
      <c r="B4126" t="s">
        <v>469</v>
      </c>
      <c r="C4126" t="s">
        <v>9102</v>
      </c>
      <c r="D4126">
        <v>0</v>
      </c>
      <c r="E4126" t="s">
        <v>5312</v>
      </c>
      <c r="F4126" t="s">
        <v>656</v>
      </c>
      <c r="G4126" t="s">
        <v>9102</v>
      </c>
      <c r="H4126" s="123" t="str">
        <f t="shared" si="62"/>
        <v>Cambridge Arch-Central Kansas Uplift , NE,CBM Wells - Fraction of 2-cycle Engines</v>
      </c>
      <c r="I4126">
        <v>0</v>
      </c>
    </row>
    <row r="4127" spans="1:9">
      <c r="A4127" t="s">
        <v>652</v>
      </c>
      <c r="B4127" t="s">
        <v>469</v>
      </c>
      <c r="C4127" t="s">
        <v>9103</v>
      </c>
      <c r="D4127">
        <v>1</v>
      </c>
      <c r="E4127" t="s">
        <v>5312</v>
      </c>
      <c r="F4127" t="s">
        <v>656</v>
      </c>
      <c r="G4127" t="s">
        <v>9103</v>
      </c>
      <c r="H4127" s="123" t="str">
        <f t="shared" ref="H4127:H4190" si="63">E4127&amp;","&amp;G4127</f>
        <v>Cambridge Arch-Central Kansas Uplift , NE,CBM Wells - Fraction of 4-cycle Engines</v>
      </c>
      <c r="I4127">
        <v>1</v>
      </c>
    </row>
    <row r="4128" spans="1:9">
      <c r="A4128" t="s">
        <v>652</v>
      </c>
      <c r="B4128" t="s">
        <v>469</v>
      </c>
      <c r="C4128" t="s">
        <v>9104</v>
      </c>
      <c r="D4128">
        <v>0</v>
      </c>
      <c r="E4128" t="s">
        <v>5312</v>
      </c>
      <c r="F4128" t="s">
        <v>656</v>
      </c>
      <c r="G4128" t="s">
        <v>9104</v>
      </c>
      <c r="H4128" s="123" t="str">
        <f t="shared" si="63"/>
        <v>Cambridge Arch-Central Kansas Uplift , NE,CBM Wells - Fraction of Compressors Engines &lt;50 HP</v>
      </c>
      <c r="I4128">
        <v>0</v>
      </c>
    </row>
    <row r="4129" spans="1:9">
      <c r="A4129" t="s">
        <v>652</v>
      </c>
      <c r="B4129" t="s">
        <v>469</v>
      </c>
      <c r="C4129" t="s">
        <v>9105</v>
      </c>
      <c r="D4129">
        <v>1</v>
      </c>
      <c r="E4129" t="s">
        <v>5312</v>
      </c>
      <c r="F4129" t="s">
        <v>656</v>
      </c>
      <c r="G4129" t="s">
        <v>9105</v>
      </c>
      <c r="H4129" s="123" t="str">
        <f t="shared" si="63"/>
        <v>Cambridge Arch-Central Kansas Uplift , NE,CBM Wells - Fraction of Compressors Engines between 50-499 HP</v>
      </c>
      <c r="I4129">
        <v>1</v>
      </c>
    </row>
    <row r="4130" spans="1:9">
      <c r="A4130" t="s">
        <v>652</v>
      </c>
      <c r="B4130" t="s">
        <v>469</v>
      </c>
      <c r="C4130" t="s">
        <v>9106</v>
      </c>
      <c r="D4130">
        <v>0</v>
      </c>
      <c r="E4130" t="s">
        <v>5312</v>
      </c>
      <c r="F4130" t="s">
        <v>656</v>
      </c>
      <c r="G4130" t="s">
        <v>9106</v>
      </c>
      <c r="H4130" s="123" t="str">
        <f t="shared" si="63"/>
        <v>Cambridge Arch-Central Kansas Uplift , NE,CBM Wells - Fraction of Compressors Engines &gt;500 HP</v>
      </c>
      <c r="I4130">
        <v>0</v>
      </c>
    </row>
    <row r="4131" spans="1:9">
      <c r="A4131" t="s">
        <v>652</v>
      </c>
      <c r="B4131" t="s">
        <v>469</v>
      </c>
      <c r="C4131" t="s">
        <v>9107</v>
      </c>
      <c r="D4131">
        <v>0</v>
      </c>
      <c r="E4131" t="s">
        <v>5312</v>
      </c>
      <c r="F4131" t="s">
        <v>1</v>
      </c>
      <c r="G4131" t="s">
        <v>8349</v>
      </c>
      <c r="H4131" s="123" t="str">
        <f t="shared" si="63"/>
        <v>Cambridge Arch-Central Kansas Uplift , NE,Lean Burn - Percent of Engines with Control</v>
      </c>
      <c r="I4131">
        <v>0</v>
      </c>
    </row>
    <row r="4132" spans="1:9">
      <c r="A4132" t="s">
        <v>652</v>
      </c>
      <c r="B4132" t="s">
        <v>469</v>
      </c>
      <c r="C4132" t="s">
        <v>9108</v>
      </c>
      <c r="D4132">
        <v>0</v>
      </c>
      <c r="E4132" t="s">
        <v>5312</v>
      </c>
      <c r="F4132" t="s">
        <v>0</v>
      </c>
      <c r="G4132" t="s">
        <v>8359</v>
      </c>
      <c r="H4132" s="123" t="str">
        <f t="shared" si="63"/>
        <v>Cambridge Arch-Central Kansas Uplift , NE,Rich Burn - Percent of Engines with Control</v>
      </c>
      <c r="I4132">
        <v>0</v>
      </c>
    </row>
    <row r="4133" spans="1:9">
      <c r="A4133" t="s">
        <v>652</v>
      </c>
      <c r="B4133" t="s">
        <v>469</v>
      </c>
      <c r="C4133" t="s">
        <v>9109</v>
      </c>
      <c r="D4133">
        <v>68</v>
      </c>
      <c r="E4133" t="s">
        <v>5312</v>
      </c>
      <c r="F4133" t="s">
        <v>1</v>
      </c>
      <c r="G4133" t="s">
        <v>8347</v>
      </c>
      <c r="H4133" s="123" t="str">
        <f t="shared" si="63"/>
        <v>Cambridge Arch-Central Kansas Uplift , NE,Lean Burn - Rated Horsepower (hp/engine)</v>
      </c>
      <c r="I4133">
        <v>68</v>
      </c>
    </row>
    <row r="4134" spans="1:9">
      <c r="A4134" t="s">
        <v>652</v>
      </c>
      <c r="B4134" t="s">
        <v>469</v>
      </c>
      <c r="C4134" t="s">
        <v>9110</v>
      </c>
      <c r="D4134">
        <v>119.5</v>
      </c>
      <c r="E4134" t="s">
        <v>5312</v>
      </c>
      <c r="F4134" t="s">
        <v>0</v>
      </c>
      <c r="G4134" t="s">
        <v>8357</v>
      </c>
      <c r="H4134" s="123" t="str">
        <f t="shared" si="63"/>
        <v>Cambridge Arch-Central Kansas Uplift , NE,Rich Burn - Rated Horsepower (hp/engine)</v>
      </c>
      <c r="I4134">
        <v>119.5</v>
      </c>
    </row>
    <row r="4135" spans="1:9">
      <c r="A4135" t="s">
        <v>652</v>
      </c>
      <c r="B4135" t="s">
        <v>469</v>
      </c>
      <c r="C4135" t="s">
        <v>9111</v>
      </c>
      <c r="D4135">
        <v>8532</v>
      </c>
      <c r="E4135" t="s">
        <v>5312</v>
      </c>
      <c r="F4135" t="s">
        <v>656</v>
      </c>
      <c r="G4135" t="s">
        <v>2498</v>
      </c>
      <c r="H4135" s="123" t="str">
        <f t="shared" si="63"/>
        <v>Cambridge Arch-Central Kansas Uplift , NE,Hours of Operation (hours/engine)</v>
      </c>
      <c r="I4135">
        <v>8532</v>
      </c>
    </row>
    <row r="4136" spans="1:9">
      <c r="A4136" t="s">
        <v>141</v>
      </c>
      <c r="B4136" t="s">
        <v>116</v>
      </c>
      <c r="C4136" t="s">
        <v>9098</v>
      </c>
      <c r="D4136">
        <v>0.7</v>
      </c>
      <c r="E4136" t="s">
        <v>510</v>
      </c>
      <c r="F4136" t="s">
        <v>0</v>
      </c>
      <c r="G4136" t="s">
        <v>0</v>
      </c>
      <c r="H4136" s="123" t="str">
        <f t="shared" si="63"/>
        <v>Capistrano Basin , CA,Rich Burn</v>
      </c>
      <c r="I4136">
        <v>0.7</v>
      </c>
    </row>
    <row r="4137" spans="1:9">
      <c r="A4137" t="s">
        <v>141</v>
      </c>
      <c r="B4137" t="s">
        <v>116</v>
      </c>
      <c r="C4137" t="s">
        <v>9099</v>
      </c>
      <c r="D4137">
        <v>0.3</v>
      </c>
      <c r="E4137" t="s">
        <v>510</v>
      </c>
      <c r="F4137" t="s">
        <v>1</v>
      </c>
      <c r="G4137" t="s">
        <v>1</v>
      </c>
      <c r="H4137" s="123" t="str">
        <f t="shared" si="63"/>
        <v>Capistrano Basin , CA,Lean Burn</v>
      </c>
      <c r="I4137">
        <v>0.3</v>
      </c>
    </row>
    <row r="4138" spans="1:9">
      <c r="A4138" t="s">
        <v>141</v>
      </c>
      <c r="B4138" t="s">
        <v>116</v>
      </c>
      <c r="C4138" t="s">
        <v>9100</v>
      </c>
      <c r="D4138">
        <v>0.75</v>
      </c>
      <c r="E4138" t="s">
        <v>510</v>
      </c>
      <c r="F4138" t="s">
        <v>0</v>
      </c>
      <c r="G4138" t="s">
        <v>9100</v>
      </c>
      <c r="H4138" s="123" t="str">
        <f t="shared" si="63"/>
        <v>Capistrano Basin , CA,CBM Wells- Rich-burn Load Factor</v>
      </c>
      <c r="I4138">
        <v>0.75</v>
      </c>
    </row>
    <row r="4139" spans="1:9">
      <c r="A4139" t="s">
        <v>141</v>
      </c>
      <c r="B4139" t="s">
        <v>116</v>
      </c>
      <c r="C4139" t="s">
        <v>9101</v>
      </c>
      <c r="D4139">
        <v>0.76</v>
      </c>
      <c r="E4139" t="s">
        <v>510</v>
      </c>
      <c r="F4139" t="s">
        <v>1</v>
      </c>
      <c r="G4139" t="s">
        <v>9101</v>
      </c>
      <c r="H4139" s="123" t="str">
        <f t="shared" si="63"/>
        <v>Capistrano Basin , CA,CBM Wells- Lean-burn Load Factor</v>
      </c>
      <c r="I4139">
        <v>0.76</v>
      </c>
    </row>
    <row r="4140" spans="1:9">
      <c r="A4140" t="s">
        <v>141</v>
      </c>
      <c r="B4140" t="s">
        <v>116</v>
      </c>
      <c r="C4140" t="s">
        <v>9102</v>
      </c>
      <c r="D4140">
        <v>0</v>
      </c>
      <c r="E4140" t="s">
        <v>510</v>
      </c>
      <c r="F4140" t="s">
        <v>656</v>
      </c>
      <c r="G4140" t="s">
        <v>9102</v>
      </c>
      <c r="H4140" s="123" t="str">
        <f t="shared" si="63"/>
        <v>Capistrano Basin , CA,CBM Wells - Fraction of 2-cycle Engines</v>
      </c>
      <c r="I4140">
        <v>0</v>
      </c>
    </row>
    <row r="4141" spans="1:9">
      <c r="A4141" t="s">
        <v>141</v>
      </c>
      <c r="B4141" t="s">
        <v>116</v>
      </c>
      <c r="C4141" t="s">
        <v>9103</v>
      </c>
      <c r="D4141">
        <v>1</v>
      </c>
      <c r="E4141" t="s">
        <v>510</v>
      </c>
      <c r="F4141" t="s">
        <v>656</v>
      </c>
      <c r="G4141" t="s">
        <v>9103</v>
      </c>
      <c r="H4141" s="123" t="str">
        <f t="shared" si="63"/>
        <v>Capistrano Basin , CA,CBM Wells - Fraction of 4-cycle Engines</v>
      </c>
      <c r="I4141">
        <v>1</v>
      </c>
    </row>
    <row r="4142" spans="1:9">
      <c r="A4142" t="s">
        <v>141</v>
      </c>
      <c r="B4142" t="s">
        <v>116</v>
      </c>
      <c r="C4142" t="s">
        <v>9104</v>
      </c>
      <c r="D4142">
        <v>0</v>
      </c>
      <c r="E4142" t="s">
        <v>510</v>
      </c>
      <c r="F4142" t="s">
        <v>656</v>
      </c>
      <c r="G4142" t="s">
        <v>9104</v>
      </c>
      <c r="H4142" s="123" t="str">
        <f t="shared" si="63"/>
        <v>Capistrano Basin , CA,CBM Wells - Fraction of Compressors Engines &lt;50 HP</v>
      </c>
      <c r="I4142">
        <v>0</v>
      </c>
    </row>
    <row r="4143" spans="1:9">
      <c r="A4143" t="s">
        <v>141</v>
      </c>
      <c r="B4143" t="s">
        <v>116</v>
      </c>
      <c r="C4143" t="s">
        <v>9105</v>
      </c>
      <c r="D4143">
        <v>1</v>
      </c>
      <c r="E4143" t="s">
        <v>510</v>
      </c>
      <c r="F4143" t="s">
        <v>656</v>
      </c>
      <c r="G4143" t="s">
        <v>9105</v>
      </c>
      <c r="H4143" s="123" t="str">
        <f t="shared" si="63"/>
        <v>Capistrano Basin , CA,CBM Wells - Fraction of Compressors Engines between 50-499 HP</v>
      </c>
      <c r="I4143">
        <v>1</v>
      </c>
    </row>
    <row r="4144" spans="1:9">
      <c r="A4144" t="s">
        <v>141</v>
      </c>
      <c r="B4144" t="s">
        <v>116</v>
      </c>
      <c r="C4144" t="s">
        <v>9106</v>
      </c>
      <c r="D4144">
        <v>0</v>
      </c>
      <c r="E4144" t="s">
        <v>510</v>
      </c>
      <c r="F4144" t="s">
        <v>656</v>
      </c>
      <c r="G4144" t="s">
        <v>9106</v>
      </c>
      <c r="H4144" s="123" t="str">
        <f t="shared" si="63"/>
        <v>Capistrano Basin , CA,CBM Wells - Fraction of Compressors Engines &gt;500 HP</v>
      </c>
      <c r="I4144">
        <v>0</v>
      </c>
    </row>
    <row r="4145" spans="1:9">
      <c r="A4145" t="s">
        <v>141</v>
      </c>
      <c r="B4145" t="s">
        <v>116</v>
      </c>
      <c r="C4145" t="s">
        <v>9107</v>
      </c>
      <c r="D4145">
        <v>0.18</v>
      </c>
      <c r="E4145" t="s">
        <v>510</v>
      </c>
      <c r="F4145" t="s">
        <v>1</v>
      </c>
      <c r="G4145" t="s">
        <v>8349</v>
      </c>
      <c r="H4145" s="123" t="str">
        <f t="shared" si="63"/>
        <v>Capistrano Basin , CA,Lean Burn - Percent of Engines with Control</v>
      </c>
      <c r="I4145">
        <v>0.18</v>
      </c>
    </row>
    <row r="4146" spans="1:9">
      <c r="A4146" t="s">
        <v>141</v>
      </c>
      <c r="B4146" t="s">
        <v>116</v>
      </c>
      <c r="C4146" t="s">
        <v>9108</v>
      </c>
      <c r="D4146">
        <v>0.31</v>
      </c>
      <c r="E4146" t="s">
        <v>510</v>
      </c>
      <c r="F4146" t="s">
        <v>0</v>
      </c>
      <c r="G4146" t="s">
        <v>8359</v>
      </c>
      <c r="H4146" s="123" t="str">
        <f t="shared" si="63"/>
        <v>Capistrano Basin , CA,Rich Burn - Percent of Engines with Control</v>
      </c>
      <c r="I4146">
        <v>0.31</v>
      </c>
    </row>
    <row r="4147" spans="1:9">
      <c r="A4147" t="s">
        <v>141</v>
      </c>
      <c r="B4147" t="s">
        <v>116</v>
      </c>
      <c r="C4147" t="s">
        <v>9109</v>
      </c>
      <c r="D4147">
        <v>138</v>
      </c>
      <c r="E4147" t="s">
        <v>510</v>
      </c>
      <c r="F4147" t="s">
        <v>1</v>
      </c>
      <c r="G4147" t="s">
        <v>8347</v>
      </c>
      <c r="H4147" s="123" t="str">
        <f t="shared" si="63"/>
        <v>Capistrano Basin , CA,Lean Burn - Rated Horsepower (hp/engine)</v>
      </c>
      <c r="I4147">
        <v>138</v>
      </c>
    </row>
    <row r="4148" spans="1:9">
      <c r="A4148" t="s">
        <v>141</v>
      </c>
      <c r="B4148" t="s">
        <v>116</v>
      </c>
      <c r="C4148" t="s">
        <v>9110</v>
      </c>
      <c r="D4148">
        <v>133.4</v>
      </c>
      <c r="E4148" t="s">
        <v>510</v>
      </c>
      <c r="F4148" t="s">
        <v>0</v>
      </c>
      <c r="G4148" t="s">
        <v>8357</v>
      </c>
      <c r="H4148" s="123" t="str">
        <f t="shared" si="63"/>
        <v>Capistrano Basin , CA,Rich Burn - Rated Horsepower (hp/engine)</v>
      </c>
      <c r="I4148">
        <v>133.4</v>
      </c>
    </row>
    <row r="4149" spans="1:9">
      <c r="A4149" t="s">
        <v>141</v>
      </c>
      <c r="B4149" t="s">
        <v>116</v>
      </c>
      <c r="C4149" t="s">
        <v>9111</v>
      </c>
      <c r="D4149">
        <v>8439</v>
      </c>
      <c r="E4149" t="s">
        <v>510</v>
      </c>
      <c r="F4149" t="s">
        <v>656</v>
      </c>
      <c r="G4149" t="s">
        <v>2498</v>
      </c>
      <c r="H4149" s="123" t="str">
        <f t="shared" si="63"/>
        <v>Capistrano Basin , CA,Hours of Operation (hours/engine)</v>
      </c>
      <c r="I4149">
        <v>8439</v>
      </c>
    </row>
    <row r="4150" spans="1:9">
      <c r="A4150" t="s">
        <v>175</v>
      </c>
      <c r="B4150" t="s">
        <v>118</v>
      </c>
      <c r="C4150" t="s">
        <v>9098</v>
      </c>
      <c r="D4150">
        <v>0.70000000000000007</v>
      </c>
      <c r="E4150" t="s">
        <v>511</v>
      </c>
      <c r="F4150" t="s">
        <v>0</v>
      </c>
      <c r="G4150" t="s">
        <v>0</v>
      </c>
      <c r="H4150" s="123" t="str">
        <f t="shared" si="63"/>
        <v>Central Montana Uplift , MT,Rich Burn</v>
      </c>
      <c r="I4150">
        <v>0.70000000000000007</v>
      </c>
    </row>
    <row r="4151" spans="1:9">
      <c r="A4151" t="s">
        <v>175</v>
      </c>
      <c r="B4151" t="s">
        <v>118</v>
      </c>
      <c r="C4151" t="s">
        <v>9099</v>
      </c>
      <c r="D4151">
        <v>0.29999999999999993</v>
      </c>
      <c r="E4151" t="s">
        <v>511</v>
      </c>
      <c r="F4151" t="s">
        <v>1</v>
      </c>
      <c r="G4151" t="s">
        <v>1</v>
      </c>
      <c r="H4151" s="123" t="str">
        <f t="shared" si="63"/>
        <v>Central Montana Uplift , MT,Lean Burn</v>
      </c>
      <c r="I4151">
        <v>0.29999999999999993</v>
      </c>
    </row>
    <row r="4152" spans="1:9">
      <c r="A4152" t="s">
        <v>175</v>
      </c>
      <c r="B4152" t="s">
        <v>118</v>
      </c>
      <c r="C4152" t="s">
        <v>9100</v>
      </c>
      <c r="D4152">
        <v>0.75</v>
      </c>
      <c r="E4152" t="s">
        <v>511</v>
      </c>
      <c r="F4152" t="s">
        <v>0</v>
      </c>
      <c r="G4152" t="s">
        <v>9100</v>
      </c>
      <c r="H4152" s="123" t="str">
        <f t="shared" si="63"/>
        <v>Central Montana Uplift , MT,CBM Wells- Rich-burn Load Factor</v>
      </c>
      <c r="I4152">
        <v>0.75</v>
      </c>
    </row>
    <row r="4153" spans="1:9">
      <c r="A4153" t="s">
        <v>175</v>
      </c>
      <c r="B4153" t="s">
        <v>118</v>
      </c>
      <c r="C4153" t="s">
        <v>9101</v>
      </c>
      <c r="D4153">
        <v>0.7599999999999999</v>
      </c>
      <c r="E4153" t="s">
        <v>511</v>
      </c>
      <c r="F4153" t="s">
        <v>1</v>
      </c>
      <c r="G4153" t="s">
        <v>9101</v>
      </c>
      <c r="H4153" s="123" t="str">
        <f t="shared" si="63"/>
        <v>Central Montana Uplift , MT,CBM Wells- Lean-burn Load Factor</v>
      </c>
      <c r="I4153">
        <v>0.7599999999999999</v>
      </c>
    </row>
    <row r="4154" spans="1:9">
      <c r="A4154" t="s">
        <v>175</v>
      </c>
      <c r="B4154" t="s">
        <v>118</v>
      </c>
      <c r="C4154" t="s">
        <v>9102</v>
      </c>
      <c r="D4154">
        <v>0</v>
      </c>
      <c r="E4154" t="s">
        <v>511</v>
      </c>
      <c r="F4154" t="s">
        <v>656</v>
      </c>
      <c r="G4154" t="s">
        <v>9102</v>
      </c>
      <c r="H4154" s="123" t="str">
        <f t="shared" si="63"/>
        <v>Central Montana Uplift , MT,CBM Wells - Fraction of 2-cycle Engines</v>
      </c>
      <c r="I4154">
        <v>0</v>
      </c>
    </row>
    <row r="4155" spans="1:9">
      <c r="A4155" t="s">
        <v>175</v>
      </c>
      <c r="B4155" t="s">
        <v>118</v>
      </c>
      <c r="C4155" t="s">
        <v>9103</v>
      </c>
      <c r="D4155">
        <v>1</v>
      </c>
      <c r="E4155" t="s">
        <v>511</v>
      </c>
      <c r="F4155" t="s">
        <v>656</v>
      </c>
      <c r="G4155" t="s">
        <v>9103</v>
      </c>
      <c r="H4155" s="123" t="str">
        <f t="shared" si="63"/>
        <v>Central Montana Uplift , MT,CBM Wells - Fraction of 4-cycle Engines</v>
      </c>
      <c r="I4155">
        <v>1</v>
      </c>
    </row>
    <row r="4156" spans="1:9">
      <c r="A4156" t="s">
        <v>175</v>
      </c>
      <c r="B4156" t="s">
        <v>118</v>
      </c>
      <c r="C4156" t="s">
        <v>9104</v>
      </c>
      <c r="D4156">
        <v>0</v>
      </c>
      <c r="E4156" t="s">
        <v>511</v>
      </c>
      <c r="F4156" t="s">
        <v>656</v>
      </c>
      <c r="G4156" t="s">
        <v>9104</v>
      </c>
      <c r="H4156" s="123" t="str">
        <f t="shared" si="63"/>
        <v>Central Montana Uplift , MT,CBM Wells - Fraction of Compressors Engines &lt;50 HP</v>
      </c>
      <c r="I4156">
        <v>0</v>
      </c>
    </row>
    <row r="4157" spans="1:9">
      <c r="A4157" t="s">
        <v>175</v>
      </c>
      <c r="B4157" t="s">
        <v>118</v>
      </c>
      <c r="C4157" t="s">
        <v>9105</v>
      </c>
      <c r="D4157">
        <v>1</v>
      </c>
      <c r="E4157" t="s">
        <v>511</v>
      </c>
      <c r="F4157" t="s">
        <v>656</v>
      </c>
      <c r="G4157" t="s">
        <v>9105</v>
      </c>
      <c r="H4157" s="123" t="str">
        <f t="shared" si="63"/>
        <v>Central Montana Uplift , MT,CBM Wells - Fraction of Compressors Engines between 50-499 HP</v>
      </c>
      <c r="I4157">
        <v>1</v>
      </c>
    </row>
    <row r="4158" spans="1:9">
      <c r="A4158" t="s">
        <v>175</v>
      </c>
      <c r="B4158" t="s">
        <v>118</v>
      </c>
      <c r="C4158" t="s">
        <v>9106</v>
      </c>
      <c r="D4158">
        <v>0</v>
      </c>
      <c r="E4158" t="s">
        <v>511</v>
      </c>
      <c r="F4158" t="s">
        <v>656</v>
      </c>
      <c r="G4158" t="s">
        <v>9106</v>
      </c>
      <c r="H4158" s="123" t="str">
        <f t="shared" si="63"/>
        <v>Central Montana Uplift , MT,CBM Wells - Fraction of Compressors Engines &gt;500 HP</v>
      </c>
      <c r="I4158">
        <v>0</v>
      </c>
    </row>
    <row r="4159" spans="1:9">
      <c r="A4159" t="s">
        <v>175</v>
      </c>
      <c r="B4159" t="s">
        <v>118</v>
      </c>
      <c r="C4159" t="s">
        <v>9107</v>
      </c>
      <c r="D4159">
        <v>0.17999999999999997</v>
      </c>
      <c r="E4159" t="s">
        <v>511</v>
      </c>
      <c r="F4159" t="s">
        <v>1</v>
      </c>
      <c r="G4159" t="s">
        <v>8349</v>
      </c>
      <c r="H4159" s="123" t="str">
        <f t="shared" si="63"/>
        <v>Central Montana Uplift , MT,Lean Burn - Percent of Engines with Control</v>
      </c>
      <c r="I4159">
        <v>0.17999999999999997</v>
      </c>
    </row>
    <row r="4160" spans="1:9">
      <c r="A4160" t="s">
        <v>175</v>
      </c>
      <c r="B4160" t="s">
        <v>118</v>
      </c>
      <c r="C4160" t="s">
        <v>9108</v>
      </c>
      <c r="D4160">
        <v>0.31</v>
      </c>
      <c r="E4160" t="s">
        <v>511</v>
      </c>
      <c r="F4160" t="s">
        <v>0</v>
      </c>
      <c r="G4160" t="s">
        <v>8359</v>
      </c>
      <c r="H4160" s="123" t="str">
        <f t="shared" si="63"/>
        <v>Central Montana Uplift , MT,Rich Burn - Percent of Engines with Control</v>
      </c>
      <c r="I4160">
        <v>0.31</v>
      </c>
    </row>
    <row r="4161" spans="1:9">
      <c r="A4161" t="s">
        <v>175</v>
      </c>
      <c r="B4161" t="s">
        <v>118</v>
      </c>
      <c r="C4161" t="s">
        <v>9109</v>
      </c>
      <c r="D4161">
        <v>138</v>
      </c>
      <c r="E4161" t="s">
        <v>511</v>
      </c>
      <c r="F4161" t="s">
        <v>1</v>
      </c>
      <c r="G4161" t="s">
        <v>8347</v>
      </c>
      <c r="H4161" s="123" t="str">
        <f t="shared" si="63"/>
        <v>Central Montana Uplift , MT,Lean Burn - Rated Horsepower (hp/engine)</v>
      </c>
      <c r="I4161">
        <v>138</v>
      </c>
    </row>
    <row r="4162" spans="1:9">
      <c r="A4162" t="s">
        <v>175</v>
      </c>
      <c r="B4162" t="s">
        <v>118</v>
      </c>
      <c r="C4162" t="s">
        <v>9110</v>
      </c>
      <c r="D4162">
        <v>133.40000000000003</v>
      </c>
      <c r="E4162" t="s">
        <v>511</v>
      </c>
      <c r="F4162" t="s">
        <v>0</v>
      </c>
      <c r="G4162" t="s">
        <v>8357</v>
      </c>
      <c r="H4162" s="123" t="str">
        <f t="shared" si="63"/>
        <v>Central Montana Uplift , MT,Rich Burn - Rated Horsepower (hp/engine)</v>
      </c>
      <c r="I4162">
        <v>133.40000000000003</v>
      </c>
    </row>
    <row r="4163" spans="1:9">
      <c r="A4163" t="s">
        <v>175</v>
      </c>
      <c r="B4163" t="s">
        <v>118</v>
      </c>
      <c r="C4163" t="s">
        <v>9111</v>
      </c>
      <c r="D4163">
        <v>1687.8</v>
      </c>
      <c r="E4163" t="s">
        <v>511</v>
      </c>
      <c r="F4163" t="s">
        <v>656</v>
      </c>
      <c r="G4163" t="s">
        <v>2498</v>
      </c>
      <c r="H4163" s="123" t="str">
        <f t="shared" si="63"/>
        <v>Central Montana Uplift , MT,Hours of Operation (hours/engine)</v>
      </c>
      <c r="I4163">
        <v>1687.8</v>
      </c>
    </row>
    <row r="4164" spans="1:9">
      <c r="A4164" t="s">
        <v>633</v>
      </c>
      <c r="B4164" t="s">
        <v>117</v>
      </c>
      <c r="C4164" t="s">
        <v>9098</v>
      </c>
      <c r="D4164">
        <v>0.70000000000000007</v>
      </c>
      <c r="E4164" t="s">
        <v>513</v>
      </c>
      <c r="F4164" t="s">
        <v>0</v>
      </c>
      <c r="G4164" t="s">
        <v>0</v>
      </c>
      <c r="H4164" s="123" t="str">
        <f t="shared" si="63"/>
        <v>Central Western Overthrust , ID,Rich Burn</v>
      </c>
      <c r="I4164">
        <v>0.70000000000000007</v>
      </c>
    </row>
    <row r="4165" spans="1:9">
      <c r="A4165" t="s">
        <v>633</v>
      </c>
      <c r="B4165" t="s">
        <v>117</v>
      </c>
      <c r="C4165" t="s">
        <v>9099</v>
      </c>
      <c r="D4165">
        <v>0.3</v>
      </c>
      <c r="E4165" t="s">
        <v>513</v>
      </c>
      <c r="F4165" t="s">
        <v>1</v>
      </c>
      <c r="G4165" t="s">
        <v>1</v>
      </c>
      <c r="H4165" s="123" t="str">
        <f t="shared" si="63"/>
        <v>Central Western Overthrust , ID,Lean Burn</v>
      </c>
      <c r="I4165">
        <v>0.3</v>
      </c>
    </row>
    <row r="4166" spans="1:9">
      <c r="A4166" t="s">
        <v>633</v>
      </c>
      <c r="B4166" t="s">
        <v>117</v>
      </c>
      <c r="C4166" t="s">
        <v>9100</v>
      </c>
      <c r="D4166">
        <v>0.75</v>
      </c>
      <c r="E4166" t="s">
        <v>513</v>
      </c>
      <c r="F4166" t="s">
        <v>0</v>
      </c>
      <c r="G4166" t="s">
        <v>9100</v>
      </c>
      <c r="H4166" s="123" t="str">
        <f t="shared" si="63"/>
        <v>Central Western Overthrust , ID,CBM Wells- Rich-burn Load Factor</v>
      </c>
      <c r="I4166">
        <v>0.75</v>
      </c>
    </row>
    <row r="4167" spans="1:9">
      <c r="A4167" t="s">
        <v>633</v>
      </c>
      <c r="B4167" t="s">
        <v>117</v>
      </c>
      <c r="C4167" t="s">
        <v>9101</v>
      </c>
      <c r="D4167">
        <v>0.7599999999999999</v>
      </c>
      <c r="E4167" t="s">
        <v>513</v>
      </c>
      <c r="F4167" t="s">
        <v>1</v>
      </c>
      <c r="G4167" t="s">
        <v>9101</v>
      </c>
      <c r="H4167" s="123" t="str">
        <f t="shared" si="63"/>
        <v>Central Western Overthrust , ID,CBM Wells- Lean-burn Load Factor</v>
      </c>
      <c r="I4167">
        <v>0.7599999999999999</v>
      </c>
    </row>
    <row r="4168" spans="1:9">
      <c r="A4168" t="s">
        <v>633</v>
      </c>
      <c r="B4168" t="s">
        <v>117</v>
      </c>
      <c r="C4168" t="s">
        <v>9102</v>
      </c>
      <c r="D4168">
        <v>0</v>
      </c>
      <c r="E4168" t="s">
        <v>513</v>
      </c>
      <c r="F4168" t="s">
        <v>656</v>
      </c>
      <c r="G4168" t="s">
        <v>9102</v>
      </c>
      <c r="H4168" s="123" t="str">
        <f t="shared" si="63"/>
        <v>Central Western Overthrust , ID,CBM Wells - Fraction of 2-cycle Engines</v>
      </c>
      <c r="I4168">
        <v>0</v>
      </c>
    </row>
    <row r="4169" spans="1:9">
      <c r="A4169" t="s">
        <v>633</v>
      </c>
      <c r="B4169" t="s">
        <v>117</v>
      </c>
      <c r="C4169" t="s">
        <v>9103</v>
      </c>
      <c r="D4169">
        <v>1</v>
      </c>
      <c r="E4169" t="s">
        <v>513</v>
      </c>
      <c r="F4169" t="s">
        <v>656</v>
      </c>
      <c r="G4169" t="s">
        <v>9103</v>
      </c>
      <c r="H4169" s="123" t="str">
        <f t="shared" si="63"/>
        <v>Central Western Overthrust , ID,CBM Wells - Fraction of 4-cycle Engines</v>
      </c>
      <c r="I4169">
        <v>1</v>
      </c>
    </row>
    <row r="4170" spans="1:9">
      <c r="A4170" t="s">
        <v>633</v>
      </c>
      <c r="B4170" t="s">
        <v>117</v>
      </c>
      <c r="C4170" t="s">
        <v>9104</v>
      </c>
      <c r="D4170">
        <v>0</v>
      </c>
      <c r="E4170" t="s">
        <v>513</v>
      </c>
      <c r="F4170" t="s">
        <v>656</v>
      </c>
      <c r="G4170" t="s">
        <v>9104</v>
      </c>
      <c r="H4170" s="123" t="str">
        <f t="shared" si="63"/>
        <v>Central Western Overthrust , ID,CBM Wells - Fraction of Compressors Engines &lt;50 HP</v>
      </c>
      <c r="I4170">
        <v>0</v>
      </c>
    </row>
    <row r="4171" spans="1:9">
      <c r="A4171" t="s">
        <v>633</v>
      </c>
      <c r="B4171" t="s">
        <v>117</v>
      </c>
      <c r="C4171" t="s">
        <v>9105</v>
      </c>
      <c r="D4171">
        <v>1</v>
      </c>
      <c r="E4171" t="s">
        <v>513</v>
      </c>
      <c r="F4171" t="s">
        <v>656</v>
      </c>
      <c r="G4171" t="s">
        <v>9105</v>
      </c>
      <c r="H4171" s="123" t="str">
        <f t="shared" si="63"/>
        <v>Central Western Overthrust , ID,CBM Wells - Fraction of Compressors Engines between 50-499 HP</v>
      </c>
      <c r="I4171">
        <v>1</v>
      </c>
    </row>
    <row r="4172" spans="1:9">
      <c r="A4172" t="s">
        <v>633</v>
      </c>
      <c r="B4172" t="s">
        <v>117</v>
      </c>
      <c r="C4172" t="s">
        <v>9106</v>
      </c>
      <c r="D4172">
        <v>0</v>
      </c>
      <c r="E4172" t="s">
        <v>513</v>
      </c>
      <c r="F4172" t="s">
        <v>656</v>
      </c>
      <c r="G4172" t="s">
        <v>9106</v>
      </c>
      <c r="H4172" s="123" t="str">
        <f t="shared" si="63"/>
        <v>Central Western Overthrust , ID,CBM Wells - Fraction of Compressors Engines &gt;500 HP</v>
      </c>
      <c r="I4172">
        <v>0</v>
      </c>
    </row>
    <row r="4173" spans="1:9">
      <c r="A4173" t="s">
        <v>633</v>
      </c>
      <c r="B4173" t="s">
        <v>117</v>
      </c>
      <c r="C4173" t="s">
        <v>9107</v>
      </c>
      <c r="D4173">
        <v>0.17999999999999997</v>
      </c>
      <c r="E4173" t="s">
        <v>513</v>
      </c>
      <c r="F4173" t="s">
        <v>1</v>
      </c>
      <c r="G4173" t="s">
        <v>8349</v>
      </c>
      <c r="H4173" s="123" t="str">
        <f t="shared" si="63"/>
        <v>Central Western Overthrust , ID,Lean Burn - Percent of Engines with Control</v>
      </c>
      <c r="I4173">
        <v>0.17999999999999997</v>
      </c>
    </row>
    <row r="4174" spans="1:9">
      <c r="A4174" t="s">
        <v>633</v>
      </c>
      <c r="B4174" t="s">
        <v>117</v>
      </c>
      <c r="C4174" t="s">
        <v>9108</v>
      </c>
      <c r="D4174">
        <v>0.31</v>
      </c>
      <c r="E4174" t="s">
        <v>513</v>
      </c>
      <c r="F4174" t="s">
        <v>0</v>
      </c>
      <c r="G4174" t="s">
        <v>8359</v>
      </c>
      <c r="H4174" s="123" t="str">
        <f t="shared" si="63"/>
        <v>Central Western Overthrust , ID,Rich Burn - Percent of Engines with Control</v>
      </c>
      <c r="I4174">
        <v>0.31</v>
      </c>
    </row>
    <row r="4175" spans="1:9">
      <c r="A4175" t="s">
        <v>633</v>
      </c>
      <c r="B4175" t="s">
        <v>117</v>
      </c>
      <c r="C4175" t="s">
        <v>9109</v>
      </c>
      <c r="D4175">
        <v>138</v>
      </c>
      <c r="E4175" t="s">
        <v>513</v>
      </c>
      <c r="F4175" t="s">
        <v>1</v>
      </c>
      <c r="G4175" t="s">
        <v>8347</v>
      </c>
      <c r="H4175" s="123" t="str">
        <f t="shared" si="63"/>
        <v>Central Western Overthrust , ID,Lean Burn - Rated Horsepower (hp/engine)</v>
      </c>
      <c r="I4175">
        <v>138</v>
      </c>
    </row>
    <row r="4176" spans="1:9">
      <c r="A4176" t="s">
        <v>633</v>
      </c>
      <c r="B4176" t="s">
        <v>117</v>
      </c>
      <c r="C4176" t="s">
        <v>9110</v>
      </c>
      <c r="D4176">
        <v>133.4</v>
      </c>
      <c r="E4176" t="s">
        <v>513</v>
      </c>
      <c r="F4176" t="s">
        <v>0</v>
      </c>
      <c r="G4176" t="s">
        <v>8357</v>
      </c>
      <c r="H4176" s="123" t="str">
        <f t="shared" si="63"/>
        <v>Central Western Overthrust , ID,Rich Burn - Rated Horsepower (hp/engine)</v>
      </c>
      <c r="I4176">
        <v>133.4</v>
      </c>
    </row>
    <row r="4177" spans="1:9">
      <c r="A4177" t="s">
        <v>633</v>
      </c>
      <c r="B4177" t="s">
        <v>117</v>
      </c>
      <c r="C4177" t="s">
        <v>9111</v>
      </c>
      <c r="D4177">
        <v>8439</v>
      </c>
      <c r="E4177" t="s">
        <v>513</v>
      </c>
      <c r="F4177" t="s">
        <v>656</v>
      </c>
      <c r="G4177" t="s">
        <v>2498</v>
      </c>
      <c r="H4177" s="123" t="str">
        <f t="shared" si="63"/>
        <v>Central Western Overthrust , ID,Hours of Operation (hours/engine)</v>
      </c>
      <c r="I4177">
        <v>8439</v>
      </c>
    </row>
    <row r="4178" spans="1:9">
      <c r="A4178" t="s">
        <v>633</v>
      </c>
      <c r="B4178" t="s">
        <v>124</v>
      </c>
      <c r="C4178" t="s">
        <v>9098</v>
      </c>
      <c r="D4178">
        <v>0.69999999999999984</v>
      </c>
      <c r="E4178" t="s">
        <v>515</v>
      </c>
      <c r="F4178" t="s">
        <v>0</v>
      </c>
      <c r="G4178" t="s">
        <v>0</v>
      </c>
      <c r="H4178" s="123" t="str">
        <f t="shared" si="63"/>
        <v>Central Western Overthrust , UT,Rich Burn</v>
      </c>
      <c r="I4178">
        <v>0.69999999999999984</v>
      </c>
    </row>
    <row r="4179" spans="1:9">
      <c r="A4179" t="s">
        <v>633</v>
      </c>
      <c r="B4179" t="s">
        <v>124</v>
      </c>
      <c r="C4179" t="s">
        <v>9099</v>
      </c>
      <c r="D4179">
        <v>0.3</v>
      </c>
      <c r="E4179" t="s">
        <v>515</v>
      </c>
      <c r="F4179" t="s">
        <v>1</v>
      </c>
      <c r="G4179" t="s">
        <v>1</v>
      </c>
      <c r="H4179" s="123" t="str">
        <f t="shared" si="63"/>
        <v>Central Western Overthrust , UT,Lean Burn</v>
      </c>
      <c r="I4179">
        <v>0.3</v>
      </c>
    </row>
    <row r="4180" spans="1:9">
      <c r="A4180" t="s">
        <v>633</v>
      </c>
      <c r="B4180" t="s">
        <v>124</v>
      </c>
      <c r="C4180" t="s">
        <v>9100</v>
      </c>
      <c r="D4180">
        <v>0.75</v>
      </c>
      <c r="E4180" t="s">
        <v>515</v>
      </c>
      <c r="F4180" t="s">
        <v>0</v>
      </c>
      <c r="G4180" t="s">
        <v>9100</v>
      </c>
      <c r="H4180" s="123" t="str">
        <f t="shared" si="63"/>
        <v>Central Western Overthrust , UT,CBM Wells- Rich-burn Load Factor</v>
      </c>
      <c r="I4180">
        <v>0.75</v>
      </c>
    </row>
    <row r="4181" spans="1:9">
      <c r="A4181" t="s">
        <v>633</v>
      </c>
      <c r="B4181" t="s">
        <v>124</v>
      </c>
      <c r="C4181" t="s">
        <v>9101</v>
      </c>
      <c r="D4181">
        <v>0.76000000000000012</v>
      </c>
      <c r="E4181" t="s">
        <v>515</v>
      </c>
      <c r="F4181" t="s">
        <v>1</v>
      </c>
      <c r="G4181" t="s">
        <v>9101</v>
      </c>
      <c r="H4181" s="123" t="str">
        <f t="shared" si="63"/>
        <v>Central Western Overthrust , UT,CBM Wells- Lean-burn Load Factor</v>
      </c>
      <c r="I4181">
        <v>0.76000000000000012</v>
      </c>
    </row>
    <row r="4182" spans="1:9">
      <c r="A4182" t="s">
        <v>633</v>
      </c>
      <c r="B4182" t="s">
        <v>124</v>
      </c>
      <c r="C4182" t="s">
        <v>9102</v>
      </c>
      <c r="D4182">
        <v>0</v>
      </c>
      <c r="E4182" t="s">
        <v>515</v>
      </c>
      <c r="F4182" t="s">
        <v>656</v>
      </c>
      <c r="G4182" t="s">
        <v>9102</v>
      </c>
      <c r="H4182" s="123" t="str">
        <f t="shared" si="63"/>
        <v>Central Western Overthrust , UT,CBM Wells - Fraction of 2-cycle Engines</v>
      </c>
      <c r="I4182">
        <v>0</v>
      </c>
    </row>
    <row r="4183" spans="1:9">
      <c r="A4183" t="s">
        <v>633</v>
      </c>
      <c r="B4183" t="s">
        <v>124</v>
      </c>
      <c r="C4183" t="s">
        <v>9103</v>
      </c>
      <c r="D4183">
        <v>1</v>
      </c>
      <c r="E4183" t="s">
        <v>515</v>
      </c>
      <c r="F4183" t="s">
        <v>656</v>
      </c>
      <c r="G4183" t="s">
        <v>9103</v>
      </c>
      <c r="H4183" s="123" t="str">
        <f t="shared" si="63"/>
        <v>Central Western Overthrust , UT,CBM Wells - Fraction of 4-cycle Engines</v>
      </c>
      <c r="I4183">
        <v>1</v>
      </c>
    </row>
    <row r="4184" spans="1:9">
      <c r="A4184" t="s">
        <v>633</v>
      </c>
      <c r="B4184" t="s">
        <v>124</v>
      </c>
      <c r="C4184" t="s">
        <v>9104</v>
      </c>
      <c r="D4184">
        <v>0</v>
      </c>
      <c r="E4184" t="s">
        <v>515</v>
      </c>
      <c r="F4184" t="s">
        <v>656</v>
      </c>
      <c r="G4184" t="s">
        <v>9104</v>
      </c>
      <c r="H4184" s="123" t="str">
        <f t="shared" si="63"/>
        <v>Central Western Overthrust , UT,CBM Wells - Fraction of Compressors Engines &lt;50 HP</v>
      </c>
      <c r="I4184">
        <v>0</v>
      </c>
    </row>
    <row r="4185" spans="1:9">
      <c r="A4185" t="s">
        <v>633</v>
      </c>
      <c r="B4185" t="s">
        <v>124</v>
      </c>
      <c r="C4185" t="s">
        <v>9105</v>
      </c>
      <c r="D4185">
        <v>1</v>
      </c>
      <c r="E4185" t="s">
        <v>515</v>
      </c>
      <c r="F4185" t="s">
        <v>656</v>
      </c>
      <c r="G4185" t="s">
        <v>9105</v>
      </c>
      <c r="H4185" s="123" t="str">
        <f t="shared" si="63"/>
        <v>Central Western Overthrust , UT,CBM Wells - Fraction of Compressors Engines between 50-499 HP</v>
      </c>
      <c r="I4185">
        <v>1</v>
      </c>
    </row>
    <row r="4186" spans="1:9">
      <c r="A4186" t="s">
        <v>633</v>
      </c>
      <c r="B4186" t="s">
        <v>124</v>
      </c>
      <c r="C4186" t="s">
        <v>9106</v>
      </c>
      <c r="D4186">
        <v>0</v>
      </c>
      <c r="E4186" t="s">
        <v>515</v>
      </c>
      <c r="F4186" t="s">
        <v>656</v>
      </c>
      <c r="G4186" t="s">
        <v>9106</v>
      </c>
      <c r="H4186" s="123" t="str">
        <f t="shared" si="63"/>
        <v>Central Western Overthrust , UT,CBM Wells - Fraction of Compressors Engines &gt;500 HP</v>
      </c>
      <c r="I4186">
        <v>0</v>
      </c>
    </row>
    <row r="4187" spans="1:9">
      <c r="A4187" t="s">
        <v>633</v>
      </c>
      <c r="B4187" t="s">
        <v>124</v>
      </c>
      <c r="C4187" t="s">
        <v>9107</v>
      </c>
      <c r="D4187">
        <v>0.18000000000000002</v>
      </c>
      <c r="E4187" t="s">
        <v>515</v>
      </c>
      <c r="F4187" t="s">
        <v>1</v>
      </c>
      <c r="G4187" t="s">
        <v>8349</v>
      </c>
      <c r="H4187" s="123" t="str">
        <f t="shared" si="63"/>
        <v>Central Western Overthrust , UT,Lean Burn - Percent of Engines with Control</v>
      </c>
      <c r="I4187">
        <v>0.18000000000000002</v>
      </c>
    </row>
    <row r="4188" spans="1:9">
      <c r="A4188" t="s">
        <v>633</v>
      </c>
      <c r="B4188" t="s">
        <v>124</v>
      </c>
      <c r="C4188" t="s">
        <v>9108</v>
      </c>
      <c r="D4188">
        <v>0.31</v>
      </c>
      <c r="E4188" t="s">
        <v>515</v>
      </c>
      <c r="F4188" t="s">
        <v>0</v>
      </c>
      <c r="G4188" t="s">
        <v>8359</v>
      </c>
      <c r="H4188" s="123" t="str">
        <f t="shared" si="63"/>
        <v>Central Western Overthrust , UT,Rich Burn - Percent of Engines with Control</v>
      </c>
      <c r="I4188">
        <v>0.31</v>
      </c>
    </row>
    <row r="4189" spans="1:9">
      <c r="A4189" t="s">
        <v>633</v>
      </c>
      <c r="B4189" t="s">
        <v>124</v>
      </c>
      <c r="C4189" t="s">
        <v>9109</v>
      </c>
      <c r="D4189">
        <v>138</v>
      </c>
      <c r="E4189" t="s">
        <v>515</v>
      </c>
      <c r="F4189" t="s">
        <v>1</v>
      </c>
      <c r="G4189" t="s">
        <v>8347</v>
      </c>
      <c r="H4189" s="123" t="str">
        <f t="shared" si="63"/>
        <v>Central Western Overthrust , UT,Lean Burn - Rated Horsepower (hp/engine)</v>
      </c>
      <c r="I4189">
        <v>138</v>
      </c>
    </row>
    <row r="4190" spans="1:9">
      <c r="A4190" t="s">
        <v>633</v>
      </c>
      <c r="B4190" t="s">
        <v>124</v>
      </c>
      <c r="C4190" t="s">
        <v>9110</v>
      </c>
      <c r="D4190">
        <v>133.4</v>
      </c>
      <c r="E4190" t="s">
        <v>515</v>
      </c>
      <c r="F4190" t="s">
        <v>0</v>
      </c>
      <c r="G4190" t="s">
        <v>8357</v>
      </c>
      <c r="H4190" s="123" t="str">
        <f t="shared" si="63"/>
        <v>Central Western Overthrust , UT,Rich Burn - Rated Horsepower (hp/engine)</v>
      </c>
      <c r="I4190">
        <v>133.4</v>
      </c>
    </row>
    <row r="4191" spans="1:9">
      <c r="A4191" t="s">
        <v>633</v>
      </c>
      <c r="B4191" t="s">
        <v>124</v>
      </c>
      <c r="C4191" t="s">
        <v>9111</v>
      </c>
      <c r="D4191">
        <v>8439</v>
      </c>
      <c r="E4191" t="s">
        <v>515</v>
      </c>
      <c r="F4191" t="s">
        <v>656</v>
      </c>
      <c r="G4191" t="s">
        <v>2498</v>
      </c>
      <c r="H4191" s="123" t="str">
        <f t="shared" ref="H4191:H4254" si="64">E4191&amp;","&amp;G4191</f>
        <v>Central Western Overthrust , UT,Hours of Operation (hours/engine)</v>
      </c>
      <c r="I4191">
        <v>8439</v>
      </c>
    </row>
    <row r="4192" spans="1:9">
      <c r="A4192" t="s">
        <v>633</v>
      </c>
      <c r="B4192" t="s">
        <v>126</v>
      </c>
      <c r="C4192" t="s">
        <v>9098</v>
      </c>
      <c r="D4192">
        <v>0.7</v>
      </c>
      <c r="E4192" t="s">
        <v>2584</v>
      </c>
      <c r="F4192" t="s">
        <v>0</v>
      </c>
      <c r="G4192" t="s">
        <v>0</v>
      </c>
      <c r="H4192" s="123" t="str">
        <f t="shared" si="64"/>
        <v>Central Western Overthrust , WY,Rich Burn</v>
      </c>
      <c r="I4192">
        <v>0.7</v>
      </c>
    </row>
    <row r="4193" spans="1:9">
      <c r="A4193" t="s">
        <v>633</v>
      </c>
      <c r="B4193" t="s">
        <v>126</v>
      </c>
      <c r="C4193" t="s">
        <v>9099</v>
      </c>
      <c r="D4193">
        <v>0.3</v>
      </c>
      <c r="E4193" t="s">
        <v>2584</v>
      </c>
      <c r="F4193" t="s">
        <v>1</v>
      </c>
      <c r="G4193" t="s">
        <v>1</v>
      </c>
      <c r="H4193" s="123" t="str">
        <f t="shared" si="64"/>
        <v>Central Western Overthrust , WY,Lean Burn</v>
      </c>
      <c r="I4193">
        <v>0.3</v>
      </c>
    </row>
    <row r="4194" spans="1:9">
      <c r="A4194" t="s">
        <v>633</v>
      </c>
      <c r="B4194" t="s">
        <v>126</v>
      </c>
      <c r="C4194" t="s">
        <v>9100</v>
      </c>
      <c r="D4194">
        <v>0.75</v>
      </c>
      <c r="E4194" t="s">
        <v>2584</v>
      </c>
      <c r="F4194" t="s">
        <v>0</v>
      </c>
      <c r="G4194" t="s">
        <v>9100</v>
      </c>
      <c r="H4194" s="123" t="str">
        <f t="shared" si="64"/>
        <v>Central Western Overthrust , WY,CBM Wells- Rich-burn Load Factor</v>
      </c>
      <c r="I4194">
        <v>0.75</v>
      </c>
    </row>
    <row r="4195" spans="1:9">
      <c r="A4195" t="s">
        <v>633</v>
      </c>
      <c r="B4195" t="s">
        <v>126</v>
      </c>
      <c r="C4195" t="s">
        <v>9101</v>
      </c>
      <c r="D4195">
        <v>0.76</v>
      </c>
      <c r="E4195" t="s">
        <v>2584</v>
      </c>
      <c r="F4195" t="s">
        <v>1</v>
      </c>
      <c r="G4195" t="s">
        <v>9101</v>
      </c>
      <c r="H4195" s="123" t="str">
        <f t="shared" si="64"/>
        <v>Central Western Overthrust , WY,CBM Wells- Lean-burn Load Factor</v>
      </c>
      <c r="I4195">
        <v>0.76</v>
      </c>
    </row>
    <row r="4196" spans="1:9">
      <c r="A4196" t="s">
        <v>633</v>
      </c>
      <c r="B4196" t="s">
        <v>126</v>
      </c>
      <c r="C4196" t="s">
        <v>9102</v>
      </c>
      <c r="D4196">
        <v>0</v>
      </c>
      <c r="E4196" t="s">
        <v>2584</v>
      </c>
      <c r="F4196" t="s">
        <v>656</v>
      </c>
      <c r="G4196" t="s">
        <v>9102</v>
      </c>
      <c r="H4196" s="123" t="str">
        <f t="shared" si="64"/>
        <v>Central Western Overthrust , WY,CBM Wells - Fraction of 2-cycle Engines</v>
      </c>
      <c r="I4196">
        <v>0</v>
      </c>
    </row>
    <row r="4197" spans="1:9">
      <c r="A4197" t="s">
        <v>633</v>
      </c>
      <c r="B4197" t="s">
        <v>126</v>
      </c>
      <c r="C4197" t="s">
        <v>9103</v>
      </c>
      <c r="D4197">
        <v>1</v>
      </c>
      <c r="E4197" t="s">
        <v>2584</v>
      </c>
      <c r="F4197" t="s">
        <v>656</v>
      </c>
      <c r="G4197" t="s">
        <v>9103</v>
      </c>
      <c r="H4197" s="123" t="str">
        <f t="shared" si="64"/>
        <v>Central Western Overthrust , WY,CBM Wells - Fraction of 4-cycle Engines</v>
      </c>
      <c r="I4197">
        <v>1</v>
      </c>
    </row>
    <row r="4198" spans="1:9">
      <c r="A4198" t="s">
        <v>633</v>
      </c>
      <c r="B4198" t="s">
        <v>126</v>
      </c>
      <c r="C4198" t="s">
        <v>9104</v>
      </c>
      <c r="D4198">
        <v>0</v>
      </c>
      <c r="E4198" t="s">
        <v>2584</v>
      </c>
      <c r="F4198" t="s">
        <v>656</v>
      </c>
      <c r="G4198" t="s">
        <v>9104</v>
      </c>
      <c r="H4198" s="123" t="str">
        <f t="shared" si="64"/>
        <v>Central Western Overthrust , WY,CBM Wells - Fraction of Compressors Engines &lt;50 HP</v>
      </c>
      <c r="I4198">
        <v>0</v>
      </c>
    </row>
    <row r="4199" spans="1:9">
      <c r="A4199" t="s">
        <v>633</v>
      </c>
      <c r="B4199" t="s">
        <v>126</v>
      </c>
      <c r="C4199" t="s">
        <v>9105</v>
      </c>
      <c r="D4199">
        <v>1</v>
      </c>
      <c r="E4199" t="s">
        <v>2584</v>
      </c>
      <c r="F4199" t="s">
        <v>656</v>
      </c>
      <c r="G4199" t="s">
        <v>9105</v>
      </c>
      <c r="H4199" s="123" t="str">
        <f t="shared" si="64"/>
        <v>Central Western Overthrust , WY,CBM Wells - Fraction of Compressors Engines between 50-499 HP</v>
      </c>
      <c r="I4199">
        <v>1</v>
      </c>
    </row>
    <row r="4200" spans="1:9">
      <c r="A4200" t="s">
        <v>633</v>
      </c>
      <c r="B4200" t="s">
        <v>126</v>
      </c>
      <c r="C4200" t="s">
        <v>9106</v>
      </c>
      <c r="D4200">
        <v>0</v>
      </c>
      <c r="E4200" t="s">
        <v>2584</v>
      </c>
      <c r="F4200" t="s">
        <v>656</v>
      </c>
      <c r="G4200" t="s">
        <v>9106</v>
      </c>
      <c r="H4200" s="123" t="str">
        <f t="shared" si="64"/>
        <v>Central Western Overthrust , WY,CBM Wells - Fraction of Compressors Engines &gt;500 HP</v>
      </c>
      <c r="I4200">
        <v>0</v>
      </c>
    </row>
    <row r="4201" spans="1:9">
      <c r="A4201" t="s">
        <v>633</v>
      </c>
      <c r="B4201" t="s">
        <v>126</v>
      </c>
      <c r="C4201" t="s">
        <v>9107</v>
      </c>
      <c r="D4201">
        <v>0.18</v>
      </c>
      <c r="E4201" t="s">
        <v>2584</v>
      </c>
      <c r="F4201" t="s">
        <v>1</v>
      </c>
      <c r="G4201" t="s">
        <v>8349</v>
      </c>
      <c r="H4201" s="123" t="str">
        <f t="shared" si="64"/>
        <v>Central Western Overthrust , WY,Lean Burn - Percent of Engines with Control</v>
      </c>
      <c r="I4201">
        <v>0.18</v>
      </c>
    </row>
    <row r="4202" spans="1:9">
      <c r="A4202" t="s">
        <v>633</v>
      </c>
      <c r="B4202" t="s">
        <v>126</v>
      </c>
      <c r="C4202" t="s">
        <v>9108</v>
      </c>
      <c r="D4202">
        <v>0.31</v>
      </c>
      <c r="E4202" t="s">
        <v>2584</v>
      </c>
      <c r="F4202" t="s">
        <v>0</v>
      </c>
      <c r="G4202" t="s">
        <v>8359</v>
      </c>
      <c r="H4202" s="123" t="str">
        <f t="shared" si="64"/>
        <v>Central Western Overthrust , WY,Rich Burn - Percent of Engines with Control</v>
      </c>
      <c r="I4202">
        <v>0.31</v>
      </c>
    </row>
    <row r="4203" spans="1:9">
      <c r="A4203" t="s">
        <v>633</v>
      </c>
      <c r="B4203" t="s">
        <v>126</v>
      </c>
      <c r="C4203" t="s">
        <v>9109</v>
      </c>
      <c r="D4203">
        <v>138</v>
      </c>
      <c r="E4203" t="s">
        <v>2584</v>
      </c>
      <c r="F4203" t="s">
        <v>1</v>
      </c>
      <c r="G4203" t="s">
        <v>8347</v>
      </c>
      <c r="H4203" s="123" t="str">
        <f t="shared" si="64"/>
        <v>Central Western Overthrust , WY,Lean Burn - Rated Horsepower (hp/engine)</v>
      </c>
      <c r="I4203">
        <v>138</v>
      </c>
    </row>
    <row r="4204" spans="1:9">
      <c r="A4204" t="s">
        <v>633</v>
      </c>
      <c r="B4204" t="s">
        <v>126</v>
      </c>
      <c r="C4204" t="s">
        <v>9110</v>
      </c>
      <c r="D4204">
        <v>133.4</v>
      </c>
      <c r="E4204" t="s">
        <v>2584</v>
      </c>
      <c r="F4204" t="s">
        <v>0</v>
      </c>
      <c r="G4204" t="s">
        <v>8357</v>
      </c>
      <c r="H4204" s="123" t="str">
        <f t="shared" si="64"/>
        <v>Central Western Overthrust , WY,Rich Burn - Rated Horsepower (hp/engine)</v>
      </c>
      <c r="I4204">
        <v>133.4</v>
      </c>
    </row>
    <row r="4205" spans="1:9">
      <c r="A4205" t="s">
        <v>633</v>
      </c>
      <c r="B4205" t="s">
        <v>126</v>
      </c>
      <c r="C4205" t="s">
        <v>9111</v>
      </c>
      <c r="D4205">
        <v>8439</v>
      </c>
      <c r="E4205" t="s">
        <v>2584</v>
      </c>
      <c r="F4205" t="s">
        <v>656</v>
      </c>
      <c r="G4205" t="s">
        <v>2498</v>
      </c>
      <c r="H4205" s="123" t="str">
        <f t="shared" si="64"/>
        <v>Central Western Overthrust , WY,Hours of Operation (hours/engine)</v>
      </c>
      <c r="I4205">
        <v>8439</v>
      </c>
    </row>
    <row r="4206" spans="1:9">
      <c r="A4206" t="s">
        <v>188</v>
      </c>
      <c r="B4206" t="s">
        <v>123</v>
      </c>
      <c r="C4206" t="s">
        <v>9098</v>
      </c>
      <c r="D4206">
        <v>0.77</v>
      </c>
      <c r="E4206" t="s">
        <v>516</v>
      </c>
      <c r="F4206" t="s">
        <v>0</v>
      </c>
      <c r="G4206" t="s">
        <v>0</v>
      </c>
      <c r="H4206" s="123" t="str">
        <f t="shared" si="64"/>
        <v>Chadron Arch , SD,Rich Burn</v>
      </c>
      <c r="I4206">
        <v>0.77</v>
      </c>
    </row>
    <row r="4207" spans="1:9">
      <c r="A4207" t="s">
        <v>188</v>
      </c>
      <c r="B4207" t="s">
        <v>123</v>
      </c>
      <c r="C4207" t="s">
        <v>9099</v>
      </c>
      <c r="D4207">
        <v>0.23</v>
      </c>
      <c r="E4207" t="s">
        <v>516</v>
      </c>
      <c r="F4207" t="s">
        <v>1</v>
      </c>
      <c r="G4207" t="s">
        <v>1</v>
      </c>
      <c r="H4207" s="123" t="str">
        <f t="shared" si="64"/>
        <v>Chadron Arch , SD,Lean Burn</v>
      </c>
      <c r="I4207">
        <v>0.23</v>
      </c>
    </row>
    <row r="4208" spans="1:9">
      <c r="A4208" t="s">
        <v>188</v>
      </c>
      <c r="B4208" t="s">
        <v>123</v>
      </c>
      <c r="C4208" t="s">
        <v>9100</v>
      </c>
      <c r="D4208">
        <v>0.75</v>
      </c>
      <c r="E4208" t="s">
        <v>516</v>
      </c>
      <c r="F4208" t="s">
        <v>0</v>
      </c>
      <c r="G4208" t="s">
        <v>9100</v>
      </c>
      <c r="H4208" s="123" t="str">
        <f t="shared" si="64"/>
        <v>Chadron Arch , SD,CBM Wells- Rich-burn Load Factor</v>
      </c>
      <c r="I4208">
        <v>0.75</v>
      </c>
    </row>
    <row r="4209" spans="1:9">
      <c r="A4209" t="s">
        <v>188</v>
      </c>
      <c r="B4209" t="s">
        <v>123</v>
      </c>
      <c r="C4209" t="s">
        <v>9101</v>
      </c>
      <c r="D4209">
        <v>0.68</v>
      </c>
      <c r="E4209" t="s">
        <v>516</v>
      </c>
      <c r="F4209" t="s">
        <v>1</v>
      </c>
      <c r="G4209" t="s">
        <v>9101</v>
      </c>
      <c r="H4209" s="123" t="str">
        <f t="shared" si="64"/>
        <v>Chadron Arch , SD,CBM Wells- Lean-burn Load Factor</v>
      </c>
      <c r="I4209">
        <v>0.68</v>
      </c>
    </row>
    <row r="4210" spans="1:9">
      <c r="A4210" t="s">
        <v>188</v>
      </c>
      <c r="B4210" t="s">
        <v>123</v>
      </c>
      <c r="C4210" t="s">
        <v>9102</v>
      </c>
      <c r="D4210">
        <v>0</v>
      </c>
      <c r="E4210" t="s">
        <v>516</v>
      </c>
      <c r="F4210" t="s">
        <v>656</v>
      </c>
      <c r="G4210" t="s">
        <v>9102</v>
      </c>
      <c r="H4210" s="123" t="str">
        <f t="shared" si="64"/>
        <v>Chadron Arch , SD,CBM Wells - Fraction of 2-cycle Engines</v>
      </c>
      <c r="I4210">
        <v>0</v>
      </c>
    </row>
    <row r="4211" spans="1:9">
      <c r="A4211" t="s">
        <v>188</v>
      </c>
      <c r="B4211" t="s">
        <v>123</v>
      </c>
      <c r="C4211" t="s">
        <v>9103</v>
      </c>
      <c r="D4211">
        <v>1</v>
      </c>
      <c r="E4211" t="s">
        <v>516</v>
      </c>
      <c r="F4211" t="s">
        <v>656</v>
      </c>
      <c r="G4211" t="s">
        <v>9103</v>
      </c>
      <c r="H4211" s="123" t="str">
        <f t="shared" si="64"/>
        <v>Chadron Arch , SD,CBM Wells - Fraction of 4-cycle Engines</v>
      </c>
      <c r="I4211">
        <v>1</v>
      </c>
    </row>
    <row r="4212" spans="1:9">
      <c r="A4212" t="s">
        <v>188</v>
      </c>
      <c r="B4212" t="s">
        <v>123</v>
      </c>
      <c r="C4212" t="s">
        <v>9104</v>
      </c>
      <c r="D4212">
        <v>0</v>
      </c>
      <c r="E4212" t="s">
        <v>516</v>
      </c>
      <c r="F4212" t="s">
        <v>656</v>
      </c>
      <c r="G4212" t="s">
        <v>9104</v>
      </c>
      <c r="H4212" s="123" t="str">
        <f t="shared" si="64"/>
        <v>Chadron Arch , SD,CBM Wells - Fraction of Compressors Engines &lt;50 HP</v>
      </c>
      <c r="I4212">
        <v>0</v>
      </c>
    </row>
    <row r="4213" spans="1:9">
      <c r="A4213" t="s">
        <v>188</v>
      </c>
      <c r="B4213" t="s">
        <v>123</v>
      </c>
      <c r="C4213" t="s">
        <v>9105</v>
      </c>
      <c r="D4213">
        <v>1</v>
      </c>
      <c r="E4213" t="s">
        <v>516</v>
      </c>
      <c r="F4213" t="s">
        <v>656</v>
      </c>
      <c r="G4213" t="s">
        <v>9105</v>
      </c>
      <c r="H4213" s="123" t="str">
        <f t="shared" si="64"/>
        <v>Chadron Arch , SD,CBM Wells - Fraction of Compressors Engines between 50-499 HP</v>
      </c>
      <c r="I4213">
        <v>1</v>
      </c>
    </row>
    <row r="4214" spans="1:9">
      <c r="A4214" t="s">
        <v>188</v>
      </c>
      <c r="B4214" t="s">
        <v>123</v>
      </c>
      <c r="C4214" t="s">
        <v>9106</v>
      </c>
      <c r="D4214">
        <v>0</v>
      </c>
      <c r="E4214" t="s">
        <v>516</v>
      </c>
      <c r="F4214" t="s">
        <v>656</v>
      </c>
      <c r="G4214" t="s">
        <v>9106</v>
      </c>
      <c r="H4214" s="123" t="str">
        <f t="shared" si="64"/>
        <v>Chadron Arch , SD,CBM Wells - Fraction of Compressors Engines &gt;500 HP</v>
      </c>
      <c r="I4214">
        <v>0</v>
      </c>
    </row>
    <row r="4215" spans="1:9">
      <c r="A4215" t="s">
        <v>188</v>
      </c>
      <c r="B4215" t="s">
        <v>123</v>
      </c>
      <c r="C4215" t="s">
        <v>9107</v>
      </c>
      <c r="D4215">
        <v>0</v>
      </c>
      <c r="E4215" t="s">
        <v>516</v>
      </c>
      <c r="F4215" t="s">
        <v>1</v>
      </c>
      <c r="G4215" t="s">
        <v>8349</v>
      </c>
      <c r="H4215" s="123" t="str">
        <f t="shared" si="64"/>
        <v>Chadron Arch , SD,Lean Burn - Percent of Engines with Control</v>
      </c>
      <c r="I4215">
        <v>0</v>
      </c>
    </row>
    <row r="4216" spans="1:9">
      <c r="A4216" t="s">
        <v>188</v>
      </c>
      <c r="B4216" t="s">
        <v>123</v>
      </c>
      <c r="C4216" t="s">
        <v>9108</v>
      </c>
      <c r="D4216">
        <v>0</v>
      </c>
      <c r="E4216" t="s">
        <v>516</v>
      </c>
      <c r="F4216" t="s">
        <v>0</v>
      </c>
      <c r="G4216" t="s">
        <v>8359</v>
      </c>
      <c r="H4216" s="123" t="str">
        <f t="shared" si="64"/>
        <v>Chadron Arch , SD,Rich Burn - Percent of Engines with Control</v>
      </c>
      <c r="I4216">
        <v>0</v>
      </c>
    </row>
    <row r="4217" spans="1:9">
      <c r="A4217" t="s">
        <v>188</v>
      </c>
      <c r="B4217" t="s">
        <v>123</v>
      </c>
      <c r="C4217" t="s">
        <v>9109</v>
      </c>
      <c r="D4217">
        <v>68</v>
      </c>
      <c r="E4217" t="s">
        <v>516</v>
      </c>
      <c r="F4217" t="s">
        <v>1</v>
      </c>
      <c r="G4217" t="s">
        <v>8347</v>
      </c>
      <c r="H4217" s="123" t="str">
        <f t="shared" si="64"/>
        <v>Chadron Arch , SD,Lean Burn - Rated Horsepower (hp/engine)</v>
      </c>
      <c r="I4217">
        <v>68</v>
      </c>
    </row>
    <row r="4218" spans="1:9">
      <c r="A4218" t="s">
        <v>188</v>
      </c>
      <c r="B4218" t="s">
        <v>123</v>
      </c>
      <c r="C4218" t="s">
        <v>9110</v>
      </c>
      <c r="D4218">
        <v>119.5</v>
      </c>
      <c r="E4218" t="s">
        <v>516</v>
      </c>
      <c r="F4218" t="s">
        <v>0</v>
      </c>
      <c r="G4218" t="s">
        <v>8357</v>
      </c>
      <c r="H4218" s="123" t="str">
        <f t="shared" si="64"/>
        <v>Chadron Arch , SD,Rich Burn - Rated Horsepower (hp/engine)</v>
      </c>
      <c r="I4218">
        <v>119.5</v>
      </c>
    </row>
    <row r="4219" spans="1:9">
      <c r="A4219" t="s">
        <v>188</v>
      </c>
      <c r="B4219" t="s">
        <v>123</v>
      </c>
      <c r="C4219" t="s">
        <v>9111</v>
      </c>
      <c r="D4219">
        <v>8532</v>
      </c>
      <c r="E4219" t="s">
        <v>516</v>
      </c>
      <c r="F4219" t="s">
        <v>656</v>
      </c>
      <c r="G4219" t="s">
        <v>2498</v>
      </c>
      <c r="H4219" s="123" t="str">
        <f t="shared" si="64"/>
        <v>Chadron Arch , SD,Hours of Operation (hours/engine)</v>
      </c>
      <c r="I4219">
        <v>8532</v>
      </c>
    </row>
    <row r="4220" spans="1:9">
      <c r="A4220" t="s">
        <v>648</v>
      </c>
      <c r="B4220" t="s">
        <v>477</v>
      </c>
      <c r="C4220" t="s">
        <v>9098</v>
      </c>
      <c r="D4220">
        <v>0.7</v>
      </c>
      <c r="E4220" t="s">
        <v>2959</v>
      </c>
      <c r="F4220" t="s">
        <v>0</v>
      </c>
      <c r="G4220" t="s">
        <v>0</v>
      </c>
      <c r="H4220" s="123" t="str">
        <f t="shared" si="64"/>
        <v>Cherokee Platform , OK,Rich Burn</v>
      </c>
      <c r="I4220">
        <v>0.7</v>
      </c>
    </row>
    <row r="4221" spans="1:9">
      <c r="A4221" t="s">
        <v>648</v>
      </c>
      <c r="B4221" t="s">
        <v>477</v>
      </c>
      <c r="C4221" t="s">
        <v>9099</v>
      </c>
      <c r="D4221">
        <v>0.3</v>
      </c>
      <c r="E4221" t="s">
        <v>2959</v>
      </c>
      <c r="F4221" t="s">
        <v>1</v>
      </c>
      <c r="G4221" t="s">
        <v>1</v>
      </c>
      <c r="H4221" s="123" t="str">
        <f t="shared" si="64"/>
        <v>Cherokee Platform , OK,Lean Burn</v>
      </c>
      <c r="I4221">
        <v>0.3</v>
      </c>
    </row>
    <row r="4222" spans="1:9">
      <c r="A4222" t="s">
        <v>648</v>
      </c>
      <c r="B4222" t="s">
        <v>477</v>
      </c>
      <c r="C4222" t="s">
        <v>9100</v>
      </c>
      <c r="D4222">
        <v>0.75</v>
      </c>
      <c r="E4222" t="s">
        <v>2959</v>
      </c>
      <c r="F4222" t="s">
        <v>0</v>
      </c>
      <c r="G4222" t="s">
        <v>9100</v>
      </c>
      <c r="H4222" s="123" t="str">
        <f t="shared" si="64"/>
        <v>Cherokee Platform , OK,CBM Wells- Rich-burn Load Factor</v>
      </c>
      <c r="I4222">
        <v>0.75</v>
      </c>
    </row>
    <row r="4223" spans="1:9">
      <c r="A4223" t="s">
        <v>648</v>
      </c>
      <c r="B4223" t="s">
        <v>477</v>
      </c>
      <c r="C4223" t="s">
        <v>9101</v>
      </c>
      <c r="D4223">
        <v>0.76</v>
      </c>
      <c r="E4223" t="s">
        <v>2959</v>
      </c>
      <c r="F4223" t="s">
        <v>1</v>
      </c>
      <c r="G4223" t="s">
        <v>9101</v>
      </c>
      <c r="H4223" s="123" t="str">
        <f t="shared" si="64"/>
        <v>Cherokee Platform , OK,CBM Wells- Lean-burn Load Factor</v>
      </c>
      <c r="I4223">
        <v>0.76</v>
      </c>
    </row>
    <row r="4224" spans="1:9">
      <c r="A4224" t="s">
        <v>648</v>
      </c>
      <c r="B4224" t="s">
        <v>477</v>
      </c>
      <c r="C4224" t="s">
        <v>9102</v>
      </c>
      <c r="D4224">
        <v>0</v>
      </c>
      <c r="E4224" t="s">
        <v>2959</v>
      </c>
      <c r="F4224" t="s">
        <v>656</v>
      </c>
      <c r="G4224" t="s">
        <v>9102</v>
      </c>
      <c r="H4224" s="123" t="str">
        <f t="shared" si="64"/>
        <v>Cherokee Platform , OK,CBM Wells - Fraction of 2-cycle Engines</v>
      </c>
      <c r="I4224">
        <v>0</v>
      </c>
    </row>
    <row r="4225" spans="1:9">
      <c r="A4225" t="s">
        <v>648</v>
      </c>
      <c r="B4225" t="s">
        <v>477</v>
      </c>
      <c r="C4225" t="s">
        <v>9103</v>
      </c>
      <c r="D4225">
        <v>1</v>
      </c>
      <c r="E4225" t="s">
        <v>2959</v>
      </c>
      <c r="F4225" t="s">
        <v>656</v>
      </c>
      <c r="G4225" t="s">
        <v>9103</v>
      </c>
      <c r="H4225" s="123" t="str">
        <f t="shared" si="64"/>
        <v>Cherokee Platform , OK,CBM Wells - Fraction of 4-cycle Engines</v>
      </c>
      <c r="I4225">
        <v>1</v>
      </c>
    </row>
    <row r="4226" spans="1:9">
      <c r="A4226" t="s">
        <v>648</v>
      </c>
      <c r="B4226" t="s">
        <v>477</v>
      </c>
      <c r="C4226" t="s">
        <v>9104</v>
      </c>
      <c r="D4226">
        <v>0</v>
      </c>
      <c r="E4226" t="s">
        <v>2959</v>
      </c>
      <c r="F4226" t="s">
        <v>656</v>
      </c>
      <c r="G4226" t="s">
        <v>9104</v>
      </c>
      <c r="H4226" s="123" t="str">
        <f t="shared" si="64"/>
        <v>Cherokee Platform , OK,CBM Wells - Fraction of Compressors Engines &lt;50 HP</v>
      </c>
      <c r="I4226">
        <v>0</v>
      </c>
    </row>
    <row r="4227" spans="1:9">
      <c r="A4227" t="s">
        <v>648</v>
      </c>
      <c r="B4227" t="s">
        <v>477</v>
      </c>
      <c r="C4227" t="s">
        <v>9105</v>
      </c>
      <c r="D4227">
        <v>1</v>
      </c>
      <c r="E4227" t="s">
        <v>2959</v>
      </c>
      <c r="F4227" t="s">
        <v>656</v>
      </c>
      <c r="G4227" t="s">
        <v>9105</v>
      </c>
      <c r="H4227" s="123" t="str">
        <f t="shared" si="64"/>
        <v>Cherokee Platform , OK,CBM Wells - Fraction of Compressors Engines between 50-499 HP</v>
      </c>
      <c r="I4227">
        <v>1</v>
      </c>
    </row>
    <row r="4228" spans="1:9">
      <c r="A4228" t="s">
        <v>648</v>
      </c>
      <c r="B4228" t="s">
        <v>477</v>
      </c>
      <c r="C4228" t="s">
        <v>9106</v>
      </c>
      <c r="D4228">
        <v>0</v>
      </c>
      <c r="E4228" t="s">
        <v>2959</v>
      </c>
      <c r="F4228" t="s">
        <v>656</v>
      </c>
      <c r="G4228" t="s">
        <v>9106</v>
      </c>
      <c r="H4228" s="123" t="str">
        <f t="shared" si="64"/>
        <v>Cherokee Platform , OK,CBM Wells - Fraction of Compressors Engines &gt;500 HP</v>
      </c>
      <c r="I4228">
        <v>0</v>
      </c>
    </row>
    <row r="4229" spans="1:9">
      <c r="A4229" t="s">
        <v>648</v>
      </c>
      <c r="B4229" t="s">
        <v>477</v>
      </c>
      <c r="C4229" t="s">
        <v>9107</v>
      </c>
      <c r="D4229">
        <v>0.18</v>
      </c>
      <c r="E4229" t="s">
        <v>2959</v>
      </c>
      <c r="F4229" t="s">
        <v>1</v>
      </c>
      <c r="G4229" t="s">
        <v>8349</v>
      </c>
      <c r="H4229" s="123" t="str">
        <f t="shared" si="64"/>
        <v>Cherokee Platform , OK,Lean Burn - Percent of Engines with Control</v>
      </c>
      <c r="I4229">
        <v>0.18</v>
      </c>
    </row>
    <row r="4230" spans="1:9">
      <c r="A4230" t="s">
        <v>648</v>
      </c>
      <c r="B4230" t="s">
        <v>477</v>
      </c>
      <c r="C4230" t="s">
        <v>9108</v>
      </c>
      <c r="D4230">
        <v>0.31</v>
      </c>
      <c r="E4230" t="s">
        <v>2959</v>
      </c>
      <c r="F4230" t="s">
        <v>0</v>
      </c>
      <c r="G4230" t="s">
        <v>8359</v>
      </c>
      <c r="H4230" s="123" t="str">
        <f t="shared" si="64"/>
        <v>Cherokee Platform , OK,Rich Burn - Percent of Engines with Control</v>
      </c>
      <c r="I4230">
        <v>0.31</v>
      </c>
    </row>
    <row r="4231" spans="1:9">
      <c r="A4231" t="s">
        <v>648</v>
      </c>
      <c r="B4231" t="s">
        <v>477</v>
      </c>
      <c r="C4231" t="s">
        <v>9109</v>
      </c>
      <c r="D4231">
        <v>138</v>
      </c>
      <c r="E4231" t="s">
        <v>2959</v>
      </c>
      <c r="F4231" t="s">
        <v>1</v>
      </c>
      <c r="G4231" t="s">
        <v>8347</v>
      </c>
      <c r="H4231" s="123" t="str">
        <f t="shared" si="64"/>
        <v>Cherokee Platform , OK,Lean Burn - Rated Horsepower (hp/engine)</v>
      </c>
      <c r="I4231">
        <v>138</v>
      </c>
    </row>
    <row r="4232" spans="1:9">
      <c r="A4232" t="s">
        <v>648</v>
      </c>
      <c r="B4232" t="s">
        <v>477</v>
      </c>
      <c r="C4232" t="s">
        <v>9110</v>
      </c>
      <c r="D4232">
        <v>133.4</v>
      </c>
      <c r="E4232" t="s">
        <v>2959</v>
      </c>
      <c r="F4232" t="s">
        <v>0</v>
      </c>
      <c r="G4232" t="s">
        <v>8357</v>
      </c>
      <c r="H4232" s="123" t="str">
        <f t="shared" si="64"/>
        <v>Cherokee Platform , OK,Rich Burn - Rated Horsepower (hp/engine)</v>
      </c>
      <c r="I4232">
        <v>133.4</v>
      </c>
    </row>
    <row r="4233" spans="1:9">
      <c r="A4233" t="s">
        <v>648</v>
      </c>
      <c r="B4233" t="s">
        <v>477</v>
      </c>
      <c r="C4233" t="s">
        <v>9111</v>
      </c>
      <c r="D4233">
        <v>8439</v>
      </c>
      <c r="E4233" t="s">
        <v>2959</v>
      </c>
      <c r="F4233" t="s">
        <v>656</v>
      </c>
      <c r="G4233" t="s">
        <v>2498</v>
      </c>
      <c r="H4233" s="123" t="str">
        <f t="shared" si="64"/>
        <v>Cherokee Platform , OK,Hours of Operation (hours/engine)</v>
      </c>
      <c r="I4233">
        <v>8439</v>
      </c>
    </row>
    <row r="4234" spans="1:9">
      <c r="A4234" t="s">
        <v>142</v>
      </c>
      <c r="B4234" t="s">
        <v>116</v>
      </c>
      <c r="C4234" t="s">
        <v>9098</v>
      </c>
      <c r="D4234">
        <v>0.7</v>
      </c>
      <c r="E4234" t="s">
        <v>517</v>
      </c>
      <c r="F4234" t="s">
        <v>0</v>
      </c>
      <c r="G4234" t="s">
        <v>0</v>
      </c>
      <c r="H4234" s="123" t="str">
        <f t="shared" si="64"/>
        <v>Coastal Basins , CA,Rich Burn</v>
      </c>
      <c r="I4234">
        <v>0.7</v>
      </c>
    </row>
    <row r="4235" spans="1:9">
      <c r="A4235" t="s">
        <v>142</v>
      </c>
      <c r="B4235" t="s">
        <v>116</v>
      </c>
      <c r="C4235" t="s">
        <v>9099</v>
      </c>
      <c r="D4235">
        <v>0.3</v>
      </c>
      <c r="E4235" t="s">
        <v>517</v>
      </c>
      <c r="F4235" t="s">
        <v>1</v>
      </c>
      <c r="G4235" t="s">
        <v>1</v>
      </c>
      <c r="H4235" s="123" t="str">
        <f t="shared" si="64"/>
        <v>Coastal Basins , CA,Lean Burn</v>
      </c>
      <c r="I4235">
        <v>0.3</v>
      </c>
    </row>
    <row r="4236" spans="1:9">
      <c r="A4236" t="s">
        <v>142</v>
      </c>
      <c r="B4236" t="s">
        <v>116</v>
      </c>
      <c r="C4236" t="s">
        <v>9100</v>
      </c>
      <c r="D4236">
        <v>0.75</v>
      </c>
      <c r="E4236" t="s">
        <v>517</v>
      </c>
      <c r="F4236" t="s">
        <v>0</v>
      </c>
      <c r="G4236" t="s">
        <v>9100</v>
      </c>
      <c r="H4236" s="123" t="str">
        <f t="shared" si="64"/>
        <v>Coastal Basins , CA,CBM Wells- Rich-burn Load Factor</v>
      </c>
      <c r="I4236">
        <v>0.75</v>
      </c>
    </row>
    <row r="4237" spans="1:9">
      <c r="A4237" t="s">
        <v>142</v>
      </c>
      <c r="B4237" t="s">
        <v>116</v>
      </c>
      <c r="C4237" t="s">
        <v>9101</v>
      </c>
      <c r="D4237">
        <v>0.76</v>
      </c>
      <c r="E4237" t="s">
        <v>517</v>
      </c>
      <c r="F4237" t="s">
        <v>1</v>
      </c>
      <c r="G4237" t="s">
        <v>9101</v>
      </c>
      <c r="H4237" s="123" t="str">
        <f t="shared" si="64"/>
        <v>Coastal Basins , CA,CBM Wells- Lean-burn Load Factor</v>
      </c>
      <c r="I4237">
        <v>0.76</v>
      </c>
    </row>
    <row r="4238" spans="1:9">
      <c r="A4238" t="s">
        <v>142</v>
      </c>
      <c r="B4238" t="s">
        <v>116</v>
      </c>
      <c r="C4238" t="s">
        <v>9102</v>
      </c>
      <c r="D4238">
        <v>0</v>
      </c>
      <c r="E4238" t="s">
        <v>517</v>
      </c>
      <c r="F4238" t="s">
        <v>656</v>
      </c>
      <c r="G4238" t="s">
        <v>9102</v>
      </c>
      <c r="H4238" s="123" t="str">
        <f t="shared" si="64"/>
        <v>Coastal Basins , CA,CBM Wells - Fraction of 2-cycle Engines</v>
      </c>
      <c r="I4238">
        <v>0</v>
      </c>
    </row>
    <row r="4239" spans="1:9">
      <c r="A4239" t="s">
        <v>142</v>
      </c>
      <c r="B4239" t="s">
        <v>116</v>
      </c>
      <c r="C4239" t="s">
        <v>9103</v>
      </c>
      <c r="D4239">
        <v>1</v>
      </c>
      <c r="E4239" t="s">
        <v>517</v>
      </c>
      <c r="F4239" t="s">
        <v>656</v>
      </c>
      <c r="G4239" t="s">
        <v>9103</v>
      </c>
      <c r="H4239" s="123" t="str">
        <f t="shared" si="64"/>
        <v>Coastal Basins , CA,CBM Wells - Fraction of 4-cycle Engines</v>
      </c>
      <c r="I4239">
        <v>1</v>
      </c>
    </row>
    <row r="4240" spans="1:9">
      <c r="A4240" t="s">
        <v>142</v>
      </c>
      <c r="B4240" t="s">
        <v>116</v>
      </c>
      <c r="C4240" t="s">
        <v>9104</v>
      </c>
      <c r="D4240">
        <v>0</v>
      </c>
      <c r="E4240" t="s">
        <v>517</v>
      </c>
      <c r="F4240" t="s">
        <v>656</v>
      </c>
      <c r="G4240" t="s">
        <v>9104</v>
      </c>
      <c r="H4240" s="123" t="str">
        <f t="shared" si="64"/>
        <v>Coastal Basins , CA,CBM Wells - Fraction of Compressors Engines &lt;50 HP</v>
      </c>
      <c r="I4240">
        <v>0</v>
      </c>
    </row>
    <row r="4241" spans="1:9">
      <c r="A4241" t="s">
        <v>142</v>
      </c>
      <c r="B4241" t="s">
        <v>116</v>
      </c>
      <c r="C4241" t="s">
        <v>9105</v>
      </c>
      <c r="D4241">
        <v>1</v>
      </c>
      <c r="E4241" t="s">
        <v>517</v>
      </c>
      <c r="F4241" t="s">
        <v>656</v>
      </c>
      <c r="G4241" t="s">
        <v>9105</v>
      </c>
      <c r="H4241" s="123" t="str">
        <f t="shared" si="64"/>
        <v>Coastal Basins , CA,CBM Wells - Fraction of Compressors Engines between 50-499 HP</v>
      </c>
      <c r="I4241">
        <v>1</v>
      </c>
    </row>
    <row r="4242" spans="1:9">
      <c r="A4242" t="s">
        <v>142</v>
      </c>
      <c r="B4242" t="s">
        <v>116</v>
      </c>
      <c r="C4242" t="s">
        <v>9106</v>
      </c>
      <c r="D4242">
        <v>0</v>
      </c>
      <c r="E4242" t="s">
        <v>517</v>
      </c>
      <c r="F4242" t="s">
        <v>656</v>
      </c>
      <c r="G4242" t="s">
        <v>9106</v>
      </c>
      <c r="H4242" s="123" t="str">
        <f t="shared" si="64"/>
        <v>Coastal Basins , CA,CBM Wells - Fraction of Compressors Engines &gt;500 HP</v>
      </c>
      <c r="I4242">
        <v>0</v>
      </c>
    </row>
    <row r="4243" spans="1:9">
      <c r="A4243" t="s">
        <v>142</v>
      </c>
      <c r="B4243" t="s">
        <v>116</v>
      </c>
      <c r="C4243" t="s">
        <v>9107</v>
      </c>
      <c r="D4243">
        <v>0.18</v>
      </c>
      <c r="E4243" t="s">
        <v>517</v>
      </c>
      <c r="F4243" t="s">
        <v>1</v>
      </c>
      <c r="G4243" t="s">
        <v>8349</v>
      </c>
      <c r="H4243" s="123" t="str">
        <f t="shared" si="64"/>
        <v>Coastal Basins , CA,Lean Burn - Percent of Engines with Control</v>
      </c>
      <c r="I4243">
        <v>0.18</v>
      </c>
    </row>
    <row r="4244" spans="1:9">
      <c r="A4244" t="s">
        <v>142</v>
      </c>
      <c r="B4244" t="s">
        <v>116</v>
      </c>
      <c r="C4244" t="s">
        <v>9108</v>
      </c>
      <c r="D4244">
        <v>0.31</v>
      </c>
      <c r="E4244" t="s">
        <v>517</v>
      </c>
      <c r="F4244" t="s">
        <v>0</v>
      </c>
      <c r="G4244" t="s">
        <v>8359</v>
      </c>
      <c r="H4244" s="123" t="str">
        <f t="shared" si="64"/>
        <v>Coastal Basins , CA,Rich Burn - Percent of Engines with Control</v>
      </c>
      <c r="I4244">
        <v>0.31</v>
      </c>
    </row>
    <row r="4245" spans="1:9">
      <c r="A4245" t="s">
        <v>142</v>
      </c>
      <c r="B4245" t="s">
        <v>116</v>
      </c>
      <c r="C4245" t="s">
        <v>9109</v>
      </c>
      <c r="D4245">
        <v>138</v>
      </c>
      <c r="E4245" t="s">
        <v>517</v>
      </c>
      <c r="F4245" t="s">
        <v>1</v>
      </c>
      <c r="G4245" t="s">
        <v>8347</v>
      </c>
      <c r="H4245" s="123" t="str">
        <f t="shared" si="64"/>
        <v>Coastal Basins , CA,Lean Burn - Rated Horsepower (hp/engine)</v>
      </c>
      <c r="I4245">
        <v>138</v>
      </c>
    </row>
    <row r="4246" spans="1:9">
      <c r="A4246" t="s">
        <v>142</v>
      </c>
      <c r="B4246" t="s">
        <v>116</v>
      </c>
      <c r="C4246" t="s">
        <v>9110</v>
      </c>
      <c r="D4246">
        <v>133.4</v>
      </c>
      <c r="E4246" t="s">
        <v>517</v>
      </c>
      <c r="F4246" t="s">
        <v>0</v>
      </c>
      <c r="G4246" t="s">
        <v>8357</v>
      </c>
      <c r="H4246" s="123" t="str">
        <f t="shared" si="64"/>
        <v>Coastal Basins , CA,Rich Burn - Rated Horsepower (hp/engine)</v>
      </c>
      <c r="I4246">
        <v>133.4</v>
      </c>
    </row>
    <row r="4247" spans="1:9">
      <c r="A4247" t="s">
        <v>142</v>
      </c>
      <c r="B4247" t="s">
        <v>116</v>
      </c>
      <c r="C4247" t="s">
        <v>9111</v>
      </c>
      <c r="D4247">
        <v>8439</v>
      </c>
      <c r="E4247" t="s">
        <v>517</v>
      </c>
      <c r="F4247" t="s">
        <v>656</v>
      </c>
      <c r="G4247" t="s">
        <v>2498</v>
      </c>
      <c r="H4247" s="123" t="str">
        <f t="shared" si="64"/>
        <v>Coastal Basins , CA,Hours of Operation (hours/engine)</v>
      </c>
      <c r="I4247">
        <v>8439</v>
      </c>
    </row>
    <row r="4248" spans="1:9">
      <c r="A4248" t="s">
        <v>130</v>
      </c>
      <c r="B4248" t="s">
        <v>114</v>
      </c>
      <c r="C4248" t="s">
        <v>9098</v>
      </c>
      <c r="D4248">
        <v>0.7</v>
      </c>
      <c r="E4248" t="s">
        <v>518</v>
      </c>
      <c r="F4248" t="s">
        <v>0</v>
      </c>
      <c r="G4248" t="s">
        <v>0</v>
      </c>
      <c r="H4248" s="123" t="str">
        <f t="shared" si="64"/>
        <v>Copper River Basin , AK,Rich Burn</v>
      </c>
      <c r="I4248">
        <v>0.7</v>
      </c>
    </row>
    <row r="4249" spans="1:9">
      <c r="A4249" t="s">
        <v>130</v>
      </c>
      <c r="B4249" t="s">
        <v>114</v>
      </c>
      <c r="C4249" t="s">
        <v>9099</v>
      </c>
      <c r="D4249">
        <v>0.3</v>
      </c>
      <c r="E4249" t="s">
        <v>518</v>
      </c>
      <c r="F4249" t="s">
        <v>1</v>
      </c>
      <c r="G4249" t="s">
        <v>1</v>
      </c>
      <c r="H4249" s="123" t="str">
        <f t="shared" si="64"/>
        <v>Copper River Basin , AK,Lean Burn</v>
      </c>
      <c r="I4249">
        <v>0.3</v>
      </c>
    </row>
    <row r="4250" spans="1:9">
      <c r="A4250" t="s">
        <v>130</v>
      </c>
      <c r="B4250" t="s">
        <v>114</v>
      </c>
      <c r="C4250" t="s">
        <v>9100</v>
      </c>
      <c r="D4250">
        <v>0.75</v>
      </c>
      <c r="E4250" t="s">
        <v>518</v>
      </c>
      <c r="F4250" t="s">
        <v>0</v>
      </c>
      <c r="G4250" t="s">
        <v>9100</v>
      </c>
      <c r="H4250" s="123" t="str">
        <f t="shared" si="64"/>
        <v>Copper River Basin , AK,CBM Wells- Rich-burn Load Factor</v>
      </c>
      <c r="I4250">
        <v>0.75</v>
      </c>
    </row>
    <row r="4251" spans="1:9">
      <c r="A4251" t="s">
        <v>130</v>
      </c>
      <c r="B4251" t="s">
        <v>114</v>
      </c>
      <c r="C4251" t="s">
        <v>9101</v>
      </c>
      <c r="D4251">
        <v>0.76</v>
      </c>
      <c r="E4251" t="s">
        <v>518</v>
      </c>
      <c r="F4251" t="s">
        <v>1</v>
      </c>
      <c r="G4251" t="s">
        <v>9101</v>
      </c>
      <c r="H4251" s="123" t="str">
        <f t="shared" si="64"/>
        <v>Copper River Basin , AK,CBM Wells- Lean-burn Load Factor</v>
      </c>
      <c r="I4251">
        <v>0.76</v>
      </c>
    </row>
    <row r="4252" spans="1:9">
      <c r="A4252" t="s">
        <v>130</v>
      </c>
      <c r="B4252" t="s">
        <v>114</v>
      </c>
      <c r="C4252" t="s">
        <v>9102</v>
      </c>
      <c r="D4252">
        <v>0</v>
      </c>
      <c r="E4252" t="s">
        <v>518</v>
      </c>
      <c r="F4252" t="s">
        <v>656</v>
      </c>
      <c r="G4252" t="s">
        <v>9102</v>
      </c>
      <c r="H4252" s="123" t="str">
        <f t="shared" si="64"/>
        <v>Copper River Basin , AK,CBM Wells - Fraction of 2-cycle Engines</v>
      </c>
      <c r="I4252">
        <v>0</v>
      </c>
    </row>
    <row r="4253" spans="1:9">
      <c r="A4253" t="s">
        <v>130</v>
      </c>
      <c r="B4253" t="s">
        <v>114</v>
      </c>
      <c r="C4253" t="s">
        <v>9103</v>
      </c>
      <c r="D4253">
        <v>1</v>
      </c>
      <c r="E4253" t="s">
        <v>518</v>
      </c>
      <c r="F4253" t="s">
        <v>656</v>
      </c>
      <c r="G4253" t="s">
        <v>9103</v>
      </c>
      <c r="H4253" s="123" t="str">
        <f t="shared" si="64"/>
        <v>Copper River Basin , AK,CBM Wells - Fraction of 4-cycle Engines</v>
      </c>
      <c r="I4253">
        <v>1</v>
      </c>
    </row>
    <row r="4254" spans="1:9">
      <c r="A4254" t="s">
        <v>130</v>
      </c>
      <c r="B4254" t="s">
        <v>114</v>
      </c>
      <c r="C4254" t="s">
        <v>9104</v>
      </c>
      <c r="D4254">
        <v>0</v>
      </c>
      <c r="E4254" t="s">
        <v>518</v>
      </c>
      <c r="F4254" t="s">
        <v>656</v>
      </c>
      <c r="G4254" t="s">
        <v>9104</v>
      </c>
      <c r="H4254" s="123" t="str">
        <f t="shared" si="64"/>
        <v>Copper River Basin , AK,CBM Wells - Fraction of Compressors Engines &lt;50 HP</v>
      </c>
      <c r="I4254">
        <v>0</v>
      </c>
    </row>
    <row r="4255" spans="1:9">
      <c r="A4255" t="s">
        <v>130</v>
      </c>
      <c r="B4255" t="s">
        <v>114</v>
      </c>
      <c r="C4255" t="s">
        <v>9105</v>
      </c>
      <c r="D4255">
        <v>1</v>
      </c>
      <c r="E4255" t="s">
        <v>518</v>
      </c>
      <c r="F4255" t="s">
        <v>656</v>
      </c>
      <c r="G4255" t="s">
        <v>9105</v>
      </c>
      <c r="H4255" s="123" t="str">
        <f t="shared" ref="H4255:H4318" si="65">E4255&amp;","&amp;G4255</f>
        <v>Copper River Basin , AK,CBM Wells - Fraction of Compressors Engines between 50-499 HP</v>
      </c>
      <c r="I4255">
        <v>1</v>
      </c>
    </row>
    <row r="4256" spans="1:9">
      <c r="A4256" t="s">
        <v>130</v>
      </c>
      <c r="B4256" t="s">
        <v>114</v>
      </c>
      <c r="C4256" t="s">
        <v>9106</v>
      </c>
      <c r="D4256">
        <v>0</v>
      </c>
      <c r="E4256" t="s">
        <v>518</v>
      </c>
      <c r="F4256" t="s">
        <v>656</v>
      </c>
      <c r="G4256" t="s">
        <v>9106</v>
      </c>
      <c r="H4256" s="123" t="str">
        <f t="shared" si="65"/>
        <v>Copper River Basin , AK,CBM Wells - Fraction of Compressors Engines &gt;500 HP</v>
      </c>
      <c r="I4256">
        <v>0</v>
      </c>
    </row>
    <row r="4257" spans="1:9">
      <c r="A4257" t="s">
        <v>130</v>
      </c>
      <c r="B4257" t="s">
        <v>114</v>
      </c>
      <c r="C4257" t="s">
        <v>9107</v>
      </c>
      <c r="D4257">
        <v>0.18</v>
      </c>
      <c r="E4257" t="s">
        <v>518</v>
      </c>
      <c r="F4257" t="s">
        <v>1</v>
      </c>
      <c r="G4257" t="s">
        <v>8349</v>
      </c>
      <c r="H4257" s="123" t="str">
        <f t="shared" si="65"/>
        <v>Copper River Basin , AK,Lean Burn - Percent of Engines with Control</v>
      </c>
      <c r="I4257">
        <v>0.18</v>
      </c>
    </row>
    <row r="4258" spans="1:9">
      <c r="A4258" t="s">
        <v>130</v>
      </c>
      <c r="B4258" t="s">
        <v>114</v>
      </c>
      <c r="C4258" t="s">
        <v>9108</v>
      </c>
      <c r="D4258">
        <v>0.31</v>
      </c>
      <c r="E4258" t="s">
        <v>518</v>
      </c>
      <c r="F4258" t="s">
        <v>0</v>
      </c>
      <c r="G4258" t="s">
        <v>8359</v>
      </c>
      <c r="H4258" s="123" t="str">
        <f t="shared" si="65"/>
        <v>Copper River Basin , AK,Rich Burn - Percent of Engines with Control</v>
      </c>
      <c r="I4258">
        <v>0.31</v>
      </c>
    </row>
    <row r="4259" spans="1:9">
      <c r="A4259" t="s">
        <v>130</v>
      </c>
      <c r="B4259" t="s">
        <v>114</v>
      </c>
      <c r="C4259" t="s">
        <v>9109</v>
      </c>
      <c r="D4259">
        <v>138</v>
      </c>
      <c r="E4259" t="s">
        <v>518</v>
      </c>
      <c r="F4259" t="s">
        <v>1</v>
      </c>
      <c r="G4259" t="s">
        <v>8347</v>
      </c>
      <c r="H4259" s="123" t="str">
        <f t="shared" si="65"/>
        <v>Copper River Basin , AK,Lean Burn - Rated Horsepower (hp/engine)</v>
      </c>
      <c r="I4259">
        <v>138</v>
      </c>
    </row>
    <row r="4260" spans="1:9">
      <c r="A4260" t="s">
        <v>130</v>
      </c>
      <c r="B4260" t="s">
        <v>114</v>
      </c>
      <c r="C4260" t="s">
        <v>9110</v>
      </c>
      <c r="D4260">
        <v>133.4</v>
      </c>
      <c r="E4260" t="s">
        <v>518</v>
      </c>
      <c r="F4260" t="s">
        <v>0</v>
      </c>
      <c r="G4260" t="s">
        <v>8357</v>
      </c>
      <c r="H4260" s="123" t="str">
        <f t="shared" si="65"/>
        <v>Copper River Basin , AK,Rich Burn - Rated Horsepower (hp/engine)</v>
      </c>
      <c r="I4260">
        <v>133.4</v>
      </c>
    </row>
    <row r="4261" spans="1:9">
      <c r="A4261" t="s">
        <v>130</v>
      </c>
      <c r="B4261" t="s">
        <v>114</v>
      </c>
      <c r="C4261" t="s">
        <v>9111</v>
      </c>
      <c r="D4261">
        <v>8439</v>
      </c>
      <c r="E4261" t="s">
        <v>518</v>
      </c>
      <c r="F4261" t="s">
        <v>656</v>
      </c>
      <c r="G4261" t="s">
        <v>2498</v>
      </c>
      <c r="H4261" s="123" t="str">
        <f t="shared" si="65"/>
        <v>Copper River Basin , AK,Hours of Operation (hours/engine)</v>
      </c>
      <c r="I4261">
        <v>8439</v>
      </c>
    </row>
    <row r="4262" spans="1:9">
      <c r="A4262" t="s">
        <v>634</v>
      </c>
      <c r="B4262" t="s">
        <v>81</v>
      </c>
      <c r="C4262" t="s">
        <v>9098</v>
      </c>
      <c r="D4262">
        <v>0.76999999999999968</v>
      </c>
      <c r="E4262" t="s">
        <v>520</v>
      </c>
      <c r="F4262" t="s">
        <v>0</v>
      </c>
      <c r="G4262" t="s">
        <v>0</v>
      </c>
      <c r="H4262" s="123" t="str">
        <f t="shared" si="65"/>
        <v>Denver Basin , CO,Rich Burn</v>
      </c>
      <c r="I4262">
        <v>0.76999999999999968</v>
      </c>
    </row>
    <row r="4263" spans="1:9">
      <c r="A4263" t="s">
        <v>634</v>
      </c>
      <c r="B4263" t="s">
        <v>81</v>
      </c>
      <c r="C4263" t="s">
        <v>9099</v>
      </c>
      <c r="D4263">
        <v>0.23000000000000012</v>
      </c>
      <c r="E4263" t="s">
        <v>520</v>
      </c>
      <c r="F4263" t="s">
        <v>1</v>
      </c>
      <c r="G4263" t="s">
        <v>1</v>
      </c>
      <c r="H4263" s="123" t="str">
        <f t="shared" si="65"/>
        <v>Denver Basin , CO,Lean Burn</v>
      </c>
      <c r="I4263">
        <v>0.23000000000000012</v>
      </c>
    </row>
    <row r="4264" spans="1:9">
      <c r="A4264" t="s">
        <v>634</v>
      </c>
      <c r="B4264" t="s">
        <v>81</v>
      </c>
      <c r="C4264" t="s">
        <v>9100</v>
      </c>
      <c r="D4264">
        <v>0.75</v>
      </c>
      <c r="E4264" t="s">
        <v>520</v>
      </c>
      <c r="F4264" t="s">
        <v>0</v>
      </c>
      <c r="G4264" t="s">
        <v>9100</v>
      </c>
      <c r="H4264" s="123" t="str">
        <f t="shared" si="65"/>
        <v>Denver Basin , CO,CBM Wells- Rich-burn Load Factor</v>
      </c>
      <c r="I4264">
        <v>0.75</v>
      </c>
    </row>
    <row r="4265" spans="1:9">
      <c r="A4265" t="s">
        <v>634</v>
      </c>
      <c r="B4265" t="s">
        <v>81</v>
      </c>
      <c r="C4265" t="s">
        <v>9101</v>
      </c>
      <c r="D4265">
        <v>0.67999999999999983</v>
      </c>
      <c r="E4265" t="s">
        <v>520</v>
      </c>
      <c r="F4265" t="s">
        <v>1</v>
      </c>
      <c r="G4265" t="s">
        <v>9101</v>
      </c>
      <c r="H4265" s="123" t="str">
        <f t="shared" si="65"/>
        <v>Denver Basin , CO,CBM Wells- Lean-burn Load Factor</v>
      </c>
      <c r="I4265">
        <v>0.67999999999999983</v>
      </c>
    </row>
    <row r="4266" spans="1:9">
      <c r="A4266" t="s">
        <v>634</v>
      </c>
      <c r="B4266" t="s">
        <v>81</v>
      </c>
      <c r="C4266" t="s">
        <v>9102</v>
      </c>
      <c r="D4266">
        <v>0</v>
      </c>
      <c r="E4266" t="s">
        <v>520</v>
      </c>
      <c r="F4266" t="s">
        <v>656</v>
      </c>
      <c r="G4266" t="s">
        <v>9102</v>
      </c>
      <c r="H4266" s="123" t="str">
        <f t="shared" si="65"/>
        <v>Denver Basin , CO,CBM Wells - Fraction of 2-cycle Engines</v>
      </c>
      <c r="I4266">
        <v>0</v>
      </c>
    </row>
    <row r="4267" spans="1:9">
      <c r="A4267" t="s">
        <v>634</v>
      </c>
      <c r="B4267" t="s">
        <v>81</v>
      </c>
      <c r="C4267" t="s">
        <v>9103</v>
      </c>
      <c r="D4267">
        <v>1</v>
      </c>
      <c r="E4267" t="s">
        <v>520</v>
      </c>
      <c r="F4267" t="s">
        <v>656</v>
      </c>
      <c r="G4267" t="s">
        <v>9103</v>
      </c>
      <c r="H4267" s="123" t="str">
        <f t="shared" si="65"/>
        <v>Denver Basin , CO,CBM Wells - Fraction of 4-cycle Engines</v>
      </c>
      <c r="I4267">
        <v>1</v>
      </c>
    </row>
    <row r="4268" spans="1:9">
      <c r="A4268" t="s">
        <v>634</v>
      </c>
      <c r="B4268" t="s">
        <v>81</v>
      </c>
      <c r="C4268" t="s">
        <v>9104</v>
      </c>
      <c r="D4268">
        <v>0</v>
      </c>
      <c r="E4268" t="s">
        <v>520</v>
      </c>
      <c r="F4268" t="s">
        <v>656</v>
      </c>
      <c r="G4268" t="s">
        <v>9104</v>
      </c>
      <c r="H4268" s="123" t="str">
        <f t="shared" si="65"/>
        <v>Denver Basin , CO,CBM Wells - Fraction of Compressors Engines &lt;50 HP</v>
      </c>
      <c r="I4268">
        <v>0</v>
      </c>
    </row>
    <row r="4269" spans="1:9">
      <c r="A4269" t="s">
        <v>634</v>
      </c>
      <c r="B4269" t="s">
        <v>81</v>
      </c>
      <c r="C4269" t="s">
        <v>9105</v>
      </c>
      <c r="D4269">
        <v>1</v>
      </c>
      <c r="E4269" t="s">
        <v>520</v>
      </c>
      <c r="F4269" t="s">
        <v>656</v>
      </c>
      <c r="G4269" t="s">
        <v>9105</v>
      </c>
      <c r="H4269" s="123" t="str">
        <f t="shared" si="65"/>
        <v>Denver Basin , CO,CBM Wells - Fraction of Compressors Engines between 50-499 HP</v>
      </c>
      <c r="I4269">
        <v>1</v>
      </c>
    </row>
    <row r="4270" spans="1:9">
      <c r="A4270" t="s">
        <v>634</v>
      </c>
      <c r="B4270" t="s">
        <v>81</v>
      </c>
      <c r="C4270" t="s">
        <v>9106</v>
      </c>
      <c r="D4270">
        <v>0</v>
      </c>
      <c r="E4270" t="s">
        <v>520</v>
      </c>
      <c r="F4270" t="s">
        <v>656</v>
      </c>
      <c r="G4270" t="s">
        <v>9106</v>
      </c>
      <c r="H4270" s="123" t="str">
        <f t="shared" si="65"/>
        <v>Denver Basin , CO,CBM Wells - Fraction of Compressors Engines &gt;500 HP</v>
      </c>
      <c r="I4270">
        <v>0</v>
      </c>
    </row>
    <row r="4271" spans="1:9">
      <c r="A4271" t="s">
        <v>634</v>
      </c>
      <c r="B4271" t="s">
        <v>81</v>
      </c>
      <c r="C4271" t="s">
        <v>9107</v>
      </c>
      <c r="D4271">
        <v>0</v>
      </c>
      <c r="E4271" t="s">
        <v>520</v>
      </c>
      <c r="F4271" t="s">
        <v>1</v>
      </c>
      <c r="G4271" t="s">
        <v>8349</v>
      </c>
      <c r="H4271" s="123" t="str">
        <f t="shared" si="65"/>
        <v>Denver Basin , CO,Lean Burn - Percent of Engines with Control</v>
      </c>
      <c r="I4271">
        <v>0</v>
      </c>
    </row>
    <row r="4272" spans="1:9">
      <c r="A4272" t="s">
        <v>634</v>
      </c>
      <c r="B4272" t="s">
        <v>81</v>
      </c>
      <c r="C4272" t="s">
        <v>9108</v>
      </c>
      <c r="D4272">
        <v>0</v>
      </c>
      <c r="E4272" t="s">
        <v>520</v>
      </c>
      <c r="F4272" t="s">
        <v>0</v>
      </c>
      <c r="G4272" t="s">
        <v>8359</v>
      </c>
      <c r="H4272" s="123" t="str">
        <f t="shared" si="65"/>
        <v>Denver Basin , CO,Rich Burn - Percent of Engines with Control</v>
      </c>
      <c r="I4272">
        <v>0</v>
      </c>
    </row>
    <row r="4273" spans="1:9">
      <c r="A4273" t="s">
        <v>634</v>
      </c>
      <c r="B4273" t="s">
        <v>81</v>
      </c>
      <c r="C4273" t="s">
        <v>9109</v>
      </c>
      <c r="D4273">
        <v>68</v>
      </c>
      <c r="E4273" t="s">
        <v>520</v>
      </c>
      <c r="F4273" t="s">
        <v>1</v>
      </c>
      <c r="G4273" t="s">
        <v>8347</v>
      </c>
      <c r="H4273" s="123" t="str">
        <f t="shared" si="65"/>
        <v>Denver Basin , CO,Lean Burn - Rated Horsepower (hp/engine)</v>
      </c>
      <c r="I4273">
        <v>68</v>
      </c>
    </row>
    <row r="4274" spans="1:9">
      <c r="A4274" t="s">
        <v>634</v>
      </c>
      <c r="B4274" t="s">
        <v>81</v>
      </c>
      <c r="C4274" t="s">
        <v>9110</v>
      </c>
      <c r="D4274">
        <v>119.5</v>
      </c>
      <c r="E4274" t="s">
        <v>520</v>
      </c>
      <c r="F4274" t="s">
        <v>0</v>
      </c>
      <c r="G4274" t="s">
        <v>8357</v>
      </c>
      <c r="H4274" s="123" t="str">
        <f t="shared" si="65"/>
        <v>Denver Basin , CO,Rich Burn - Rated Horsepower (hp/engine)</v>
      </c>
      <c r="I4274">
        <v>119.5</v>
      </c>
    </row>
    <row r="4275" spans="1:9">
      <c r="A4275" t="s">
        <v>634</v>
      </c>
      <c r="B4275" t="s">
        <v>81</v>
      </c>
      <c r="C4275" t="s">
        <v>9111</v>
      </c>
      <c r="D4275">
        <v>8532</v>
      </c>
      <c r="E4275" t="s">
        <v>520</v>
      </c>
      <c r="F4275" t="s">
        <v>656</v>
      </c>
      <c r="G4275" t="s">
        <v>2498</v>
      </c>
      <c r="H4275" s="123" t="str">
        <f t="shared" si="65"/>
        <v>Denver Basin , CO,Hours of Operation (hours/engine)</v>
      </c>
      <c r="I4275">
        <v>8532</v>
      </c>
    </row>
    <row r="4276" spans="1:9">
      <c r="A4276" t="s">
        <v>634</v>
      </c>
      <c r="B4276" t="s">
        <v>469</v>
      </c>
      <c r="C4276" t="s">
        <v>9098</v>
      </c>
      <c r="D4276">
        <v>0.76999999999999991</v>
      </c>
      <c r="E4276" t="s">
        <v>3539</v>
      </c>
      <c r="F4276" t="s">
        <v>0</v>
      </c>
      <c r="G4276" t="s">
        <v>0</v>
      </c>
      <c r="H4276" s="123" t="str">
        <f t="shared" si="65"/>
        <v>Denver Basin , NE,Rich Burn</v>
      </c>
      <c r="I4276">
        <v>0.76999999999999991</v>
      </c>
    </row>
    <row r="4277" spans="1:9">
      <c r="A4277" t="s">
        <v>634</v>
      </c>
      <c r="B4277" t="s">
        <v>469</v>
      </c>
      <c r="C4277" t="s">
        <v>9099</v>
      </c>
      <c r="D4277">
        <v>0.23</v>
      </c>
      <c r="E4277" t="s">
        <v>3539</v>
      </c>
      <c r="F4277" t="s">
        <v>1</v>
      </c>
      <c r="G4277" t="s">
        <v>1</v>
      </c>
      <c r="H4277" s="123" t="str">
        <f t="shared" si="65"/>
        <v>Denver Basin , NE,Lean Burn</v>
      </c>
      <c r="I4277">
        <v>0.23</v>
      </c>
    </row>
    <row r="4278" spans="1:9">
      <c r="A4278" t="s">
        <v>634</v>
      </c>
      <c r="B4278" t="s">
        <v>469</v>
      </c>
      <c r="C4278" t="s">
        <v>9100</v>
      </c>
      <c r="D4278">
        <v>0.75</v>
      </c>
      <c r="E4278" t="s">
        <v>3539</v>
      </c>
      <c r="F4278" t="s">
        <v>0</v>
      </c>
      <c r="G4278" t="s">
        <v>9100</v>
      </c>
      <c r="H4278" s="123" t="str">
        <f t="shared" si="65"/>
        <v>Denver Basin , NE,CBM Wells- Rich-burn Load Factor</v>
      </c>
      <c r="I4278">
        <v>0.75</v>
      </c>
    </row>
    <row r="4279" spans="1:9">
      <c r="A4279" t="s">
        <v>634</v>
      </c>
      <c r="B4279" t="s">
        <v>469</v>
      </c>
      <c r="C4279" t="s">
        <v>9101</v>
      </c>
      <c r="D4279">
        <v>0.67999999999999983</v>
      </c>
      <c r="E4279" t="s">
        <v>3539</v>
      </c>
      <c r="F4279" t="s">
        <v>1</v>
      </c>
      <c r="G4279" t="s">
        <v>9101</v>
      </c>
      <c r="H4279" s="123" t="str">
        <f t="shared" si="65"/>
        <v>Denver Basin , NE,CBM Wells- Lean-burn Load Factor</v>
      </c>
      <c r="I4279">
        <v>0.67999999999999983</v>
      </c>
    </row>
    <row r="4280" spans="1:9">
      <c r="A4280" t="s">
        <v>634</v>
      </c>
      <c r="B4280" t="s">
        <v>469</v>
      </c>
      <c r="C4280" t="s">
        <v>9102</v>
      </c>
      <c r="D4280">
        <v>0</v>
      </c>
      <c r="E4280" t="s">
        <v>3539</v>
      </c>
      <c r="F4280" t="s">
        <v>656</v>
      </c>
      <c r="G4280" t="s">
        <v>9102</v>
      </c>
      <c r="H4280" s="123" t="str">
        <f t="shared" si="65"/>
        <v>Denver Basin , NE,CBM Wells - Fraction of 2-cycle Engines</v>
      </c>
      <c r="I4280">
        <v>0</v>
      </c>
    </row>
    <row r="4281" spans="1:9">
      <c r="A4281" t="s">
        <v>634</v>
      </c>
      <c r="B4281" t="s">
        <v>469</v>
      </c>
      <c r="C4281" t="s">
        <v>9103</v>
      </c>
      <c r="D4281">
        <v>1</v>
      </c>
      <c r="E4281" t="s">
        <v>3539</v>
      </c>
      <c r="F4281" t="s">
        <v>656</v>
      </c>
      <c r="G4281" t="s">
        <v>9103</v>
      </c>
      <c r="H4281" s="123" t="str">
        <f t="shared" si="65"/>
        <v>Denver Basin , NE,CBM Wells - Fraction of 4-cycle Engines</v>
      </c>
      <c r="I4281">
        <v>1</v>
      </c>
    </row>
    <row r="4282" spans="1:9">
      <c r="A4282" t="s">
        <v>634</v>
      </c>
      <c r="B4282" t="s">
        <v>469</v>
      </c>
      <c r="C4282" t="s">
        <v>9104</v>
      </c>
      <c r="D4282">
        <v>0</v>
      </c>
      <c r="E4282" t="s">
        <v>3539</v>
      </c>
      <c r="F4282" t="s">
        <v>656</v>
      </c>
      <c r="G4282" t="s">
        <v>9104</v>
      </c>
      <c r="H4282" s="123" t="str">
        <f t="shared" si="65"/>
        <v>Denver Basin , NE,CBM Wells - Fraction of Compressors Engines &lt;50 HP</v>
      </c>
      <c r="I4282">
        <v>0</v>
      </c>
    </row>
    <row r="4283" spans="1:9">
      <c r="A4283" t="s">
        <v>634</v>
      </c>
      <c r="B4283" t="s">
        <v>469</v>
      </c>
      <c r="C4283" t="s">
        <v>9105</v>
      </c>
      <c r="D4283">
        <v>1</v>
      </c>
      <c r="E4283" t="s">
        <v>3539</v>
      </c>
      <c r="F4283" t="s">
        <v>656</v>
      </c>
      <c r="G4283" t="s">
        <v>9105</v>
      </c>
      <c r="H4283" s="123" t="str">
        <f t="shared" si="65"/>
        <v>Denver Basin , NE,CBM Wells - Fraction of Compressors Engines between 50-499 HP</v>
      </c>
      <c r="I4283">
        <v>1</v>
      </c>
    </row>
    <row r="4284" spans="1:9">
      <c r="A4284" t="s">
        <v>634</v>
      </c>
      <c r="B4284" t="s">
        <v>469</v>
      </c>
      <c r="C4284" t="s">
        <v>9106</v>
      </c>
      <c r="D4284">
        <v>0</v>
      </c>
      <c r="E4284" t="s">
        <v>3539</v>
      </c>
      <c r="F4284" t="s">
        <v>656</v>
      </c>
      <c r="G4284" t="s">
        <v>9106</v>
      </c>
      <c r="H4284" s="123" t="str">
        <f t="shared" si="65"/>
        <v>Denver Basin , NE,CBM Wells - Fraction of Compressors Engines &gt;500 HP</v>
      </c>
      <c r="I4284">
        <v>0</v>
      </c>
    </row>
    <row r="4285" spans="1:9">
      <c r="A4285" t="s">
        <v>634</v>
      </c>
      <c r="B4285" t="s">
        <v>469</v>
      </c>
      <c r="C4285" t="s">
        <v>9107</v>
      </c>
      <c r="D4285">
        <v>0</v>
      </c>
      <c r="E4285" t="s">
        <v>3539</v>
      </c>
      <c r="F4285" t="s">
        <v>1</v>
      </c>
      <c r="G4285" t="s">
        <v>8349</v>
      </c>
      <c r="H4285" s="123" t="str">
        <f t="shared" si="65"/>
        <v>Denver Basin , NE,Lean Burn - Percent of Engines with Control</v>
      </c>
      <c r="I4285">
        <v>0</v>
      </c>
    </row>
    <row r="4286" spans="1:9">
      <c r="A4286" t="s">
        <v>634</v>
      </c>
      <c r="B4286" t="s">
        <v>469</v>
      </c>
      <c r="C4286" t="s">
        <v>9108</v>
      </c>
      <c r="D4286">
        <v>0</v>
      </c>
      <c r="E4286" t="s">
        <v>3539</v>
      </c>
      <c r="F4286" t="s">
        <v>0</v>
      </c>
      <c r="G4286" t="s">
        <v>8359</v>
      </c>
      <c r="H4286" s="123" t="str">
        <f t="shared" si="65"/>
        <v>Denver Basin , NE,Rich Burn - Percent of Engines with Control</v>
      </c>
      <c r="I4286">
        <v>0</v>
      </c>
    </row>
    <row r="4287" spans="1:9">
      <c r="A4287" t="s">
        <v>634</v>
      </c>
      <c r="B4287" t="s">
        <v>469</v>
      </c>
      <c r="C4287" t="s">
        <v>9109</v>
      </c>
      <c r="D4287">
        <v>68</v>
      </c>
      <c r="E4287" t="s">
        <v>3539</v>
      </c>
      <c r="F4287" t="s">
        <v>1</v>
      </c>
      <c r="G4287" t="s">
        <v>8347</v>
      </c>
      <c r="H4287" s="123" t="str">
        <f t="shared" si="65"/>
        <v>Denver Basin , NE,Lean Burn - Rated Horsepower (hp/engine)</v>
      </c>
      <c r="I4287">
        <v>68</v>
      </c>
    </row>
    <row r="4288" spans="1:9">
      <c r="A4288" t="s">
        <v>634</v>
      </c>
      <c r="B4288" t="s">
        <v>469</v>
      </c>
      <c r="C4288" t="s">
        <v>9110</v>
      </c>
      <c r="D4288">
        <v>119.5</v>
      </c>
      <c r="E4288" t="s">
        <v>3539</v>
      </c>
      <c r="F4288" t="s">
        <v>0</v>
      </c>
      <c r="G4288" t="s">
        <v>8357</v>
      </c>
      <c r="H4288" s="123" t="str">
        <f t="shared" si="65"/>
        <v>Denver Basin , NE,Rich Burn - Rated Horsepower (hp/engine)</v>
      </c>
      <c r="I4288">
        <v>119.5</v>
      </c>
    </row>
    <row r="4289" spans="1:9">
      <c r="A4289" t="s">
        <v>634</v>
      </c>
      <c r="B4289" t="s">
        <v>469</v>
      </c>
      <c r="C4289" t="s">
        <v>9111</v>
      </c>
      <c r="D4289">
        <v>8532</v>
      </c>
      <c r="E4289" t="s">
        <v>3539</v>
      </c>
      <c r="F4289" t="s">
        <v>656</v>
      </c>
      <c r="G4289" t="s">
        <v>2498</v>
      </c>
      <c r="H4289" s="123" t="str">
        <f t="shared" si="65"/>
        <v>Denver Basin , NE,Hours of Operation (hours/engine)</v>
      </c>
      <c r="I4289">
        <v>8532</v>
      </c>
    </row>
    <row r="4290" spans="1:9">
      <c r="A4290" t="s">
        <v>634</v>
      </c>
      <c r="B4290" t="s">
        <v>126</v>
      </c>
      <c r="C4290" t="s">
        <v>9098</v>
      </c>
      <c r="D4290">
        <v>0.77</v>
      </c>
      <c r="E4290" t="s">
        <v>522</v>
      </c>
      <c r="F4290" t="s">
        <v>0</v>
      </c>
      <c r="G4290" t="s">
        <v>0</v>
      </c>
      <c r="H4290" s="123" t="str">
        <f t="shared" si="65"/>
        <v>Denver Basin , WY,Rich Burn</v>
      </c>
      <c r="I4290">
        <v>0.77</v>
      </c>
    </row>
    <row r="4291" spans="1:9">
      <c r="A4291" t="s">
        <v>634</v>
      </c>
      <c r="B4291" t="s">
        <v>126</v>
      </c>
      <c r="C4291" t="s">
        <v>9099</v>
      </c>
      <c r="D4291">
        <v>0.23</v>
      </c>
      <c r="E4291" t="s">
        <v>522</v>
      </c>
      <c r="F4291" t="s">
        <v>1</v>
      </c>
      <c r="G4291" t="s">
        <v>1</v>
      </c>
      <c r="H4291" s="123" t="str">
        <f t="shared" si="65"/>
        <v>Denver Basin , WY,Lean Burn</v>
      </c>
      <c r="I4291">
        <v>0.23</v>
      </c>
    </row>
    <row r="4292" spans="1:9">
      <c r="A4292" t="s">
        <v>634</v>
      </c>
      <c r="B4292" t="s">
        <v>126</v>
      </c>
      <c r="C4292" t="s">
        <v>9100</v>
      </c>
      <c r="D4292">
        <v>0.75</v>
      </c>
      <c r="E4292" t="s">
        <v>522</v>
      </c>
      <c r="F4292" t="s">
        <v>0</v>
      </c>
      <c r="G4292" t="s">
        <v>9100</v>
      </c>
      <c r="H4292" s="123" t="str">
        <f t="shared" si="65"/>
        <v>Denver Basin , WY,CBM Wells- Rich-burn Load Factor</v>
      </c>
      <c r="I4292">
        <v>0.75</v>
      </c>
    </row>
    <row r="4293" spans="1:9">
      <c r="A4293" t="s">
        <v>634</v>
      </c>
      <c r="B4293" t="s">
        <v>126</v>
      </c>
      <c r="C4293" t="s">
        <v>9101</v>
      </c>
      <c r="D4293">
        <v>0.68</v>
      </c>
      <c r="E4293" t="s">
        <v>522</v>
      </c>
      <c r="F4293" t="s">
        <v>1</v>
      </c>
      <c r="G4293" t="s">
        <v>9101</v>
      </c>
      <c r="H4293" s="123" t="str">
        <f t="shared" si="65"/>
        <v>Denver Basin , WY,CBM Wells- Lean-burn Load Factor</v>
      </c>
      <c r="I4293">
        <v>0.68</v>
      </c>
    </row>
    <row r="4294" spans="1:9">
      <c r="A4294" t="s">
        <v>634</v>
      </c>
      <c r="B4294" t="s">
        <v>126</v>
      </c>
      <c r="C4294" t="s">
        <v>9102</v>
      </c>
      <c r="D4294">
        <v>0</v>
      </c>
      <c r="E4294" t="s">
        <v>522</v>
      </c>
      <c r="F4294" t="s">
        <v>656</v>
      </c>
      <c r="G4294" t="s">
        <v>9102</v>
      </c>
      <c r="H4294" s="123" t="str">
        <f t="shared" si="65"/>
        <v>Denver Basin , WY,CBM Wells - Fraction of 2-cycle Engines</v>
      </c>
      <c r="I4294">
        <v>0</v>
      </c>
    </row>
    <row r="4295" spans="1:9">
      <c r="A4295" t="s">
        <v>634</v>
      </c>
      <c r="B4295" t="s">
        <v>126</v>
      </c>
      <c r="C4295" t="s">
        <v>9103</v>
      </c>
      <c r="D4295">
        <v>1</v>
      </c>
      <c r="E4295" t="s">
        <v>522</v>
      </c>
      <c r="F4295" t="s">
        <v>656</v>
      </c>
      <c r="G4295" t="s">
        <v>9103</v>
      </c>
      <c r="H4295" s="123" t="str">
        <f t="shared" si="65"/>
        <v>Denver Basin , WY,CBM Wells - Fraction of 4-cycle Engines</v>
      </c>
      <c r="I4295">
        <v>1</v>
      </c>
    </row>
    <row r="4296" spans="1:9">
      <c r="A4296" t="s">
        <v>634</v>
      </c>
      <c r="B4296" t="s">
        <v>126</v>
      </c>
      <c r="C4296" t="s">
        <v>9104</v>
      </c>
      <c r="D4296">
        <v>0</v>
      </c>
      <c r="E4296" t="s">
        <v>522</v>
      </c>
      <c r="F4296" t="s">
        <v>656</v>
      </c>
      <c r="G4296" t="s">
        <v>9104</v>
      </c>
      <c r="H4296" s="123" t="str">
        <f t="shared" si="65"/>
        <v>Denver Basin , WY,CBM Wells - Fraction of Compressors Engines &lt;50 HP</v>
      </c>
      <c r="I4296">
        <v>0</v>
      </c>
    </row>
    <row r="4297" spans="1:9">
      <c r="A4297" t="s">
        <v>634</v>
      </c>
      <c r="B4297" t="s">
        <v>126</v>
      </c>
      <c r="C4297" t="s">
        <v>9105</v>
      </c>
      <c r="D4297">
        <v>1</v>
      </c>
      <c r="E4297" t="s">
        <v>522</v>
      </c>
      <c r="F4297" t="s">
        <v>656</v>
      </c>
      <c r="G4297" t="s">
        <v>9105</v>
      </c>
      <c r="H4297" s="123" t="str">
        <f t="shared" si="65"/>
        <v>Denver Basin , WY,CBM Wells - Fraction of Compressors Engines between 50-499 HP</v>
      </c>
      <c r="I4297">
        <v>1</v>
      </c>
    </row>
    <row r="4298" spans="1:9">
      <c r="A4298" t="s">
        <v>634</v>
      </c>
      <c r="B4298" t="s">
        <v>126</v>
      </c>
      <c r="C4298" t="s">
        <v>9106</v>
      </c>
      <c r="D4298">
        <v>0</v>
      </c>
      <c r="E4298" t="s">
        <v>522</v>
      </c>
      <c r="F4298" t="s">
        <v>656</v>
      </c>
      <c r="G4298" t="s">
        <v>9106</v>
      </c>
      <c r="H4298" s="123" t="str">
        <f t="shared" si="65"/>
        <v>Denver Basin , WY,CBM Wells - Fraction of Compressors Engines &gt;500 HP</v>
      </c>
      <c r="I4298">
        <v>0</v>
      </c>
    </row>
    <row r="4299" spans="1:9">
      <c r="A4299" t="s">
        <v>634</v>
      </c>
      <c r="B4299" t="s">
        <v>126</v>
      </c>
      <c r="C4299" t="s">
        <v>9107</v>
      </c>
      <c r="D4299">
        <v>0</v>
      </c>
      <c r="E4299" t="s">
        <v>522</v>
      </c>
      <c r="F4299" t="s">
        <v>1</v>
      </c>
      <c r="G4299" t="s">
        <v>8349</v>
      </c>
      <c r="H4299" s="123" t="str">
        <f t="shared" si="65"/>
        <v>Denver Basin , WY,Lean Burn - Percent of Engines with Control</v>
      </c>
      <c r="I4299">
        <v>0</v>
      </c>
    </row>
    <row r="4300" spans="1:9">
      <c r="A4300" t="s">
        <v>634</v>
      </c>
      <c r="B4300" t="s">
        <v>126</v>
      </c>
      <c r="C4300" t="s">
        <v>9108</v>
      </c>
      <c r="D4300">
        <v>0</v>
      </c>
      <c r="E4300" t="s">
        <v>522</v>
      </c>
      <c r="F4300" t="s">
        <v>0</v>
      </c>
      <c r="G4300" t="s">
        <v>8359</v>
      </c>
      <c r="H4300" s="123" t="str">
        <f t="shared" si="65"/>
        <v>Denver Basin , WY,Rich Burn - Percent of Engines with Control</v>
      </c>
      <c r="I4300">
        <v>0</v>
      </c>
    </row>
    <row r="4301" spans="1:9">
      <c r="A4301" t="s">
        <v>634</v>
      </c>
      <c r="B4301" t="s">
        <v>126</v>
      </c>
      <c r="C4301" t="s">
        <v>9109</v>
      </c>
      <c r="D4301">
        <v>68</v>
      </c>
      <c r="E4301" t="s">
        <v>522</v>
      </c>
      <c r="F4301" t="s">
        <v>1</v>
      </c>
      <c r="G4301" t="s">
        <v>8347</v>
      </c>
      <c r="H4301" s="123" t="str">
        <f t="shared" si="65"/>
        <v>Denver Basin , WY,Lean Burn - Rated Horsepower (hp/engine)</v>
      </c>
      <c r="I4301">
        <v>68</v>
      </c>
    </row>
    <row r="4302" spans="1:9">
      <c r="A4302" t="s">
        <v>634</v>
      </c>
      <c r="B4302" t="s">
        <v>126</v>
      </c>
      <c r="C4302" t="s">
        <v>9110</v>
      </c>
      <c r="D4302">
        <v>119.5</v>
      </c>
      <c r="E4302" t="s">
        <v>522</v>
      </c>
      <c r="F4302" t="s">
        <v>0</v>
      </c>
      <c r="G4302" t="s">
        <v>8357</v>
      </c>
      <c r="H4302" s="123" t="str">
        <f t="shared" si="65"/>
        <v>Denver Basin , WY,Rich Burn - Rated Horsepower (hp/engine)</v>
      </c>
      <c r="I4302">
        <v>119.5</v>
      </c>
    </row>
    <row r="4303" spans="1:9">
      <c r="A4303" t="s">
        <v>634</v>
      </c>
      <c r="B4303" t="s">
        <v>126</v>
      </c>
      <c r="C4303" t="s">
        <v>9111</v>
      </c>
      <c r="D4303">
        <v>8532</v>
      </c>
      <c r="E4303" t="s">
        <v>522</v>
      </c>
      <c r="F4303" t="s">
        <v>656</v>
      </c>
      <c r="G4303" t="s">
        <v>2498</v>
      </c>
      <c r="H4303" s="123" t="str">
        <f t="shared" si="65"/>
        <v>Denver Basin , WY,Hours of Operation (hours/engine)</v>
      </c>
      <c r="I4303">
        <v>8532</v>
      </c>
    </row>
    <row r="4304" spans="1:9">
      <c r="A4304" t="s">
        <v>158</v>
      </c>
      <c r="B4304" t="s">
        <v>81</v>
      </c>
      <c r="C4304" t="s">
        <v>9098</v>
      </c>
      <c r="D4304">
        <v>0.7</v>
      </c>
      <c r="E4304" t="s">
        <v>523</v>
      </c>
      <c r="F4304" t="s">
        <v>0</v>
      </c>
      <c r="G4304" t="s">
        <v>0</v>
      </c>
      <c r="H4304" s="123" t="str">
        <f t="shared" si="65"/>
        <v>Eagle Basin , CO,Rich Burn</v>
      </c>
      <c r="I4304">
        <v>0.7</v>
      </c>
    </row>
    <row r="4305" spans="1:9">
      <c r="A4305" t="s">
        <v>158</v>
      </c>
      <c r="B4305" t="s">
        <v>81</v>
      </c>
      <c r="C4305" t="s">
        <v>9099</v>
      </c>
      <c r="D4305">
        <v>0.3</v>
      </c>
      <c r="E4305" t="s">
        <v>523</v>
      </c>
      <c r="F4305" t="s">
        <v>1</v>
      </c>
      <c r="G4305" t="s">
        <v>1</v>
      </c>
      <c r="H4305" s="123" t="str">
        <f t="shared" si="65"/>
        <v>Eagle Basin , CO,Lean Burn</v>
      </c>
      <c r="I4305">
        <v>0.3</v>
      </c>
    </row>
    <row r="4306" spans="1:9">
      <c r="A4306" t="s">
        <v>158</v>
      </c>
      <c r="B4306" t="s">
        <v>81</v>
      </c>
      <c r="C4306" t="s">
        <v>9100</v>
      </c>
      <c r="D4306">
        <v>0.75</v>
      </c>
      <c r="E4306" t="s">
        <v>523</v>
      </c>
      <c r="F4306" t="s">
        <v>0</v>
      </c>
      <c r="G4306" t="s">
        <v>9100</v>
      </c>
      <c r="H4306" s="123" t="str">
        <f t="shared" si="65"/>
        <v>Eagle Basin , CO,CBM Wells- Rich-burn Load Factor</v>
      </c>
      <c r="I4306">
        <v>0.75</v>
      </c>
    </row>
    <row r="4307" spans="1:9">
      <c r="A4307" t="s">
        <v>158</v>
      </c>
      <c r="B4307" t="s">
        <v>81</v>
      </c>
      <c r="C4307" t="s">
        <v>9101</v>
      </c>
      <c r="D4307">
        <v>0.76</v>
      </c>
      <c r="E4307" t="s">
        <v>523</v>
      </c>
      <c r="F4307" t="s">
        <v>1</v>
      </c>
      <c r="G4307" t="s">
        <v>9101</v>
      </c>
      <c r="H4307" s="123" t="str">
        <f t="shared" si="65"/>
        <v>Eagle Basin , CO,CBM Wells- Lean-burn Load Factor</v>
      </c>
      <c r="I4307">
        <v>0.76</v>
      </c>
    </row>
    <row r="4308" spans="1:9">
      <c r="A4308" t="s">
        <v>158</v>
      </c>
      <c r="B4308" t="s">
        <v>81</v>
      </c>
      <c r="C4308" t="s">
        <v>9102</v>
      </c>
      <c r="D4308">
        <v>0</v>
      </c>
      <c r="E4308" t="s">
        <v>523</v>
      </c>
      <c r="F4308" t="s">
        <v>656</v>
      </c>
      <c r="G4308" t="s">
        <v>9102</v>
      </c>
      <c r="H4308" s="123" t="str">
        <f t="shared" si="65"/>
        <v>Eagle Basin , CO,CBM Wells - Fraction of 2-cycle Engines</v>
      </c>
      <c r="I4308">
        <v>0</v>
      </c>
    </row>
    <row r="4309" spans="1:9">
      <c r="A4309" t="s">
        <v>158</v>
      </c>
      <c r="B4309" t="s">
        <v>81</v>
      </c>
      <c r="C4309" t="s">
        <v>9103</v>
      </c>
      <c r="D4309">
        <v>1</v>
      </c>
      <c r="E4309" t="s">
        <v>523</v>
      </c>
      <c r="F4309" t="s">
        <v>656</v>
      </c>
      <c r="G4309" t="s">
        <v>9103</v>
      </c>
      <c r="H4309" s="123" t="str">
        <f t="shared" si="65"/>
        <v>Eagle Basin , CO,CBM Wells - Fraction of 4-cycle Engines</v>
      </c>
      <c r="I4309">
        <v>1</v>
      </c>
    </row>
    <row r="4310" spans="1:9">
      <c r="A4310" t="s">
        <v>158</v>
      </c>
      <c r="B4310" t="s">
        <v>81</v>
      </c>
      <c r="C4310" t="s">
        <v>9104</v>
      </c>
      <c r="D4310">
        <v>0</v>
      </c>
      <c r="E4310" t="s">
        <v>523</v>
      </c>
      <c r="F4310" t="s">
        <v>656</v>
      </c>
      <c r="G4310" t="s">
        <v>9104</v>
      </c>
      <c r="H4310" s="123" t="str">
        <f t="shared" si="65"/>
        <v>Eagle Basin , CO,CBM Wells - Fraction of Compressors Engines &lt;50 HP</v>
      </c>
      <c r="I4310">
        <v>0</v>
      </c>
    </row>
    <row r="4311" spans="1:9">
      <c r="A4311" t="s">
        <v>158</v>
      </c>
      <c r="B4311" t="s">
        <v>81</v>
      </c>
      <c r="C4311" t="s">
        <v>9105</v>
      </c>
      <c r="D4311">
        <v>1</v>
      </c>
      <c r="E4311" t="s">
        <v>523</v>
      </c>
      <c r="F4311" t="s">
        <v>656</v>
      </c>
      <c r="G4311" t="s">
        <v>9105</v>
      </c>
      <c r="H4311" s="123" t="str">
        <f t="shared" si="65"/>
        <v>Eagle Basin , CO,CBM Wells - Fraction of Compressors Engines between 50-499 HP</v>
      </c>
      <c r="I4311">
        <v>1</v>
      </c>
    </row>
    <row r="4312" spans="1:9">
      <c r="A4312" t="s">
        <v>158</v>
      </c>
      <c r="B4312" t="s">
        <v>81</v>
      </c>
      <c r="C4312" t="s">
        <v>9106</v>
      </c>
      <c r="D4312">
        <v>0</v>
      </c>
      <c r="E4312" t="s">
        <v>523</v>
      </c>
      <c r="F4312" t="s">
        <v>656</v>
      </c>
      <c r="G4312" t="s">
        <v>9106</v>
      </c>
      <c r="H4312" s="123" t="str">
        <f t="shared" si="65"/>
        <v>Eagle Basin , CO,CBM Wells - Fraction of Compressors Engines &gt;500 HP</v>
      </c>
      <c r="I4312">
        <v>0</v>
      </c>
    </row>
    <row r="4313" spans="1:9">
      <c r="A4313" t="s">
        <v>158</v>
      </c>
      <c r="B4313" t="s">
        <v>81</v>
      </c>
      <c r="C4313" t="s">
        <v>9107</v>
      </c>
      <c r="D4313">
        <v>0.18</v>
      </c>
      <c r="E4313" t="s">
        <v>523</v>
      </c>
      <c r="F4313" t="s">
        <v>1</v>
      </c>
      <c r="G4313" t="s">
        <v>8349</v>
      </c>
      <c r="H4313" s="123" t="str">
        <f t="shared" si="65"/>
        <v>Eagle Basin , CO,Lean Burn - Percent of Engines with Control</v>
      </c>
      <c r="I4313">
        <v>0.18</v>
      </c>
    </row>
    <row r="4314" spans="1:9">
      <c r="A4314" t="s">
        <v>158</v>
      </c>
      <c r="B4314" t="s">
        <v>81</v>
      </c>
      <c r="C4314" t="s">
        <v>9108</v>
      </c>
      <c r="D4314">
        <v>0.31</v>
      </c>
      <c r="E4314" t="s">
        <v>523</v>
      </c>
      <c r="F4314" t="s">
        <v>0</v>
      </c>
      <c r="G4314" t="s">
        <v>8359</v>
      </c>
      <c r="H4314" s="123" t="str">
        <f t="shared" si="65"/>
        <v>Eagle Basin , CO,Rich Burn - Percent of Engines with Control</v>
      </c>
      <c r="I4314">
        <v>0.31</v>
      </c>
    </row>
    <row r="4315" spans="1:9">
      <c r="A4315" t="s">
        <v>158</v>
      </c>
      <c r="B4315" t="s">
        <v>81</v>
      </c>
      <c r="C4315" t="s">
        <v>9109</v>
      </c>
      <c r="D4315">
        <v>138</v>
      </c>
      <c r="E4315" t="s">
        <v>523</v>
      </c>
      <c r="F4315" t="s">
        <v>1</v>
      </c>
      <c r="G4315" t="s">
        <v>8347</v>
      </c>
      <c r="H4315" s="123" t="str">
        <f t="shared" si="65"/>
        <v>Eagle Basin , CO,Lean Burn - Rated Horsepower (hp/engine)</v>
      </c>
      <c r="I4315">
        <v>138</v>
      </c>
    </row>
    <row r="4316" spans="1:9">
      <c r="A4316" t="s">
        <v>158</v>
      </c>
      <c r="B4316" t="s">
        <v>81</v>
      </c>
      <c r="C4316" t="s">
        <v>9110</v>
      </c>
      <c r="D4316">
        <v>133.4</v>
      </c>
      <c r="E4316" t="s">
        <v>523</v>
      </c>
      <c r="F4316" t="s">
        <v>0</v>
      </c>
      <c r="G4316" t="s">
        <v>8357</v>
      </c>
      <c r="H4316" s="123" t="str">
        <f t="shared" si="65"/>
        <v>Eagle Basin , CO,Rich Burn - Rated Horsepower (hp/engine)</v>
      </c>
      <c r="I4316">
        <v>133.4</v>
      </c>
    </row>
    <row r="4317" spans="1:9">
      <c r="A4317" t="s">
        <v>158</v>
      </c>
      <c r="B4317" t="s">
        <v>81</v>
      </c>
      <c r="C4317" t="s">
        <v>9111</v>
      </c>
      <c r="D4317">
        <v>8439</v>
      </c>
      <c r="E4317" t="s">
        <v>523</v>
      </c>
      <c r="F4317" t="s">
        <v>656</v>
      </c>
      <c r="G4317" t="s">
        <v>2498</v>
      </c>
      <c r="H4317" s="123" t="str">
        <f t="shared" si="65"/>
        <v>Eagle Basin , CO,Hours of Operation (hours/engine)</v>
      </c>
      <c r="I4317">
        <v>8439</v>
      </c>
    </row>
    <row r="4318" spans="1:9">
      <c r="A4318" t="s">
        <v>171</v>
      </c>
      <c r="B4318" t="s">
        <v>117</v>
      </c>
      <c r="C4318" t="s">
        <v>9098</v>
      </c>
      <c r="D4318">
        <v>0.69999999999999984</v>
      </c>
      <c r="E4318" t="s">
        <v>524</v>
      </c>
      <c r="F4318" t="s">
        <v>0</v>
      </c>
      <c r="G4318" t="s">
        <v>0</v>
      </c>
      <c r="H4318" s="123" t="str">
        <f t="shared" si="65"/>
        <v>Eastern Columbia Basin , ID,Rich Burn</v>
      </c>
      <c r="I4318">
        <v>0.69999999999999984</v>
      </c>
    </row>
    <row r="4319" spans="1:9">
      <c r="A4319" t="s">
        <v>171</v>
      </c>
      <c r="B4319" t="s">
        <v>117</v>
      </c>
      <c r="C4319" t="s">
        <v>9099</v>
      </c>
      <c r="D4319">
        <v>0.3</v>
      </c>
      <c r="E4319" t="s">
        <v>524</v>
      </c>
      <c r="F4319" t="s">
        <v>1</v>
      </c>
      <c r="G4319" t="s">
        <v>1</v>
      </c>
      <c r="H4319" s="123" t="str">
        <f t="shared" ref="H4319:H4382" si="66">E4319&amp;","&amp;G4319</f>
        <v>Eastern Columbia Basin , ID,Lean Burn</v>
      </c>
      <c r="I4319">
        <v>0.3</v>
      </c>
    </row>
    <row r="4320" spans="1:9">
      <c r="A4320" t="s">
        <v>171</v>
      </c>
      <c r="B4320" t="s">
        <v>117</v>
      </c>
      <c r="C4320" t="s">
        <v>9100</v>
      </c>
      <c r="D4320">
        <v>0.75</v>
      </c>
      <c r="E4320" t="s">
        <v>524</v>
      </c>
      <c r="F4320" t="s">
        <v>0</v>
      </c>
      <c r="G4320" t="s">
        <v>9100</v>
      </c>
      <c r="H4320" s="123" t="str">
        <f t="shared" si="66"/>
        <v>Eastern Columbia Basin , ID,CBM Wells- Rich-burn Load Factor</v>
      </c>
      <c r="I4320">
        <v>0.75</v>
      </c>
    </row>
    <row r="4321" spans="1:9">
      <c r="A4321" t="s">
        <v>171</v>
      </c>
      <c r="B4321" t="s">
        <v>117</v>
      </c>
      <c r="C4321" t="s">
        <v>9101</v>
      </c>
      <c r="D4321">
        <v>0.76000000000000012</v>
      </c>
      <c r="E4321" t="s">
        <v>524</v>
      </c>
      <c r="F4321" t="s">
        <v>1</v>
      </c>
      <c r="G4321" t="s">
        <v>9101</v>
      </c>
      <c r="H4321" s="123" t="str">
        <f t="shared" si="66"/>
        <v>Eastern Columbia Basin , ID,CBM Wells- Lean-burn Load Factor</v>
      </c>
      <c r="I4321">
        <v>0.76000000000000012</v>
      </c>
    </row>
    <row r="4322" spans="1:9">
      <c r="A4322" t="s">
        <v>171</v>
      </c>
      <c r="B4322" t="s">
        <v>117</v>
      </c>
      <c r="C4322" t="s">
        <v>9102</v>
      </c>
      <c r="D4322">
        <v>0</v>
      </c>
      <c r="E4322" t="s">
        <v>524</v>
      </c>
      <c r="F4322" t="s">
        <v>656</v>
      </c>
      <c r="G4322" t="s">
        <v>9102</v>
      </c>
      <c r="H4322" s="123" t="str">
        <f t="shared" si="66"/>
        <v>Eastern Columbia Basin , ID,CBM Wells - Fraction of 2-cycle Engines</v>
      </c>
      <c r="I4322">
        <v>0</v>
      </c>
    </row>
    <row r="4323" spans="1:9">
      <c r="A4323" t="s">
        <v>171</v>
      </c>
      <c r="B4323" t="s">
        <v>117</v>
      </c>
      <c r="C4323" t="s">
        <v>9103</v>
      </c>
      <c r="D4323">
        <v>1</v>
      </c>
      <c r="E4323" t="s">
        <v>524</v>
      </c>
      <c r="F4323" t="s">
        <v>656</v>
      </c>
      <c r="G4323" t="s">
        <v>9103</v>
      </c>
      <c r="H4323" s="123" t="str">
        <f t="shared" si="66"/>
        <v>Eastern Columbia Basin , ID,CBM Wells - Fraction of 4-cycle Engines</v>
      </c>
      <c r="I4323">
        <v>1</v>
      </c>
    </row>
    <row r="4324" spans="1:9">
      <c r="A4324" t="s">
        <v>171</v>
      </c>
      <c r="B4324" t="s">
        <v>117</v>
      </c>
      <c r="C4324" t="s">
        <v>9104</v>
      </c>
      <c r="D4324">
        <v>0</v>
      </c>
      <c r="E4324" t="s">
        <v>524</v>
      </c>
      <c r="F4324" t="s">
        <v>656</v>
      </c>
      <c r="G4324" t="s">
        <v>9104</v>
      </c>
      <c r="H4324" s="123" t="str">
        <f t="shared" si="66"/>
        <v>Eastern Columbia Basin , ID,CBM Wells - Fraction of Compressors Engines &lt;50 HP</v>
      </c>
      <c r="I4324">
        <v>0</v>
      </c>
    </row>
    <row r="4325" spans="1:9">
      <c r="A4325" t="s">
        <v>171</v>
      </c>
      <c r="B4325" t="s">
        <v>117</v>
      </c>
      <c r="C4325" t="s">
        <v>9105</v>
      </c>
      <c r="D4325">
        <v>1</v>
      </c>
      <c r="E4325" t="s">
        <v>524</v>
      </c>
      <c r="F4325" t="s">
        <v>656</v>
      </c>
      <c r="G4325" t="s">
        <v>9105</v>
      </c>
      <c r="H4325" s="123" t="str">
        <f t="shared" si="66"/>
        <v>Eastern Columbia Basin , ID,CBM Wells - Fraction of Compressors Engines between 50-499 HP</v>
      </c>
      <c r="I4325">
        <v>1</v>
      </c>
    </row>
    <row r="4326" spans="1:9">
      <c r="A4326" t="s">
        <v>171</v>
      </c>
      <c r="B4326" t="s">
        <v>117</v>
      </c>
      <c r="C4326" t="s">
        <v>9106</v>
      </c>
      <c r="D4326">
        <v>0</v>
      </c>
      <c r="E4326" t="s">
        <v>524</v>
      </c>
      <c r="F4326" t="s">
        <v>656</v>
      </c>
      <c r="G4326" t="s">
        <v>9106</v>
      </c>
      <c r="H4326" s="123" t="str">
        <f t="shared" si="66"/>
        <v>Eastern Columbia Basin , ID,CBM Wells - Fraction of Compressors Engines &gt;500 HP</v>
      </c>
      <c r="I4326">
        <v>0</v>
      </c>
    </row>
    <row r="4327" spans="1:9">
      <c r="A4327" t="s">
        <v>171</v>
      </c>
      <c r="B4327" t="s">
        <v>117</v>
      </c>
      <c r="C4327" t="s">
        <v>9107</v>
      </c>
      <c r="D4327">
        <v>0.18000000000000002</v>
      </c>
      <c r="E4327" t="s">
        <v>524</v>
      </c>
      <c r="F4327" t="s">
        <v>1</v>
      </c>
      <c r="G4327" t="s">
        <v>8349</v>
      </c>
      <c r="H4327" s="123" t="str">
        <f t="shared" si="66"/>
        <v>Eastern Columbia Basin , ID,Lean Burn - Percent of Engines with Control</v>
      </c>
      <c r="I4327">
        <v>0.18000000000000002</v>
      </c>
    </row>
    <row r="4328" spans="1:9">
      <c r="A4328" t="s">
        <v>171</v>
      </c>
      <c r="B4328" t="s">
        <v>117</v>
      </c>
      <c r="C4328" t="s">
        <v>9108</v>
      </c>
      <c r="D4328">
        <v>0.31</v>
      </c>
      <c r="E4328" t="s">
        <v>524</v>
      </c>
      <c r="F4328" t="s">
        <v>0</v>
      </c>
      <c r="G4328" t="s">
        <v>8359</v>
      </c>
      <c r="H4328" s="123" t="str">
        <f t="shared" si="66"/>
        <v>Eastern Columbia Basin , ID,Rich Burn - Percent of Engines with Control</v>
      </c>
      <c r="I4328">
        <v>0.31</v>
      </c>
    </row>
    <row r="4329" spans="1:9">
      <c r="A4329" t="s">
        <v>171</v>
      </c>
      <c r="B4329" t="s">
        <v>117</v>
      </c>
      <c r="C4329" t="s">
        <v>9109</v>
      </c>
      <c r="D4329">
        <v>138</v>
      </c>
      <c r="E4329" t="s">
        <v>524</v>
      </c>
      <c r="F4329" t="s">
        <v>1</v>
      </c>
      <c r="G4329" t="s">
        <v>8347</v>
      </c>
      <c r="H4329" s="123" t="str">
        <f t="shared" si="66"/>
        <v>Eastern Columbia Basin , ID,Lean Burn - Rated Horsepower (hp/engine)</v>
      </c>
      <c r="I4329">
        <v>138</v>
      </c>
    </row>
    <row r="4330" spans="1:9">
      <c r="A4330" t="s">
        <v>171</v>
      </c>
      <c r="B4330" t="s">
        <v>117</v>
      </c>
      <c r="C4330" t="s">
        <v>9110</v>
      </c>
      <c r="D4330">
        <v>133.4</v>
      </c>
      <c r="E4330" t="s">
        <v>524</v>
      </c>
      <c r="F4330" t="s">
        <v>0</v>
      </c>
      <c r="G4330" t="s">
        <v>8357</v>
      </c>
      <c r="H4330" s="123" t="str">
        <f t="shared" si="66"/>
        <v>Eastern Columbia Basin , ID,Rich Burn - Rated Horsepower (hp/engine)</v>
      </c>
      <c r="I4330">
        <v>133.4</v>
      </c>
    </row>
    <row r="4331" spans="1:9">
      <c r="A4331" t="s">
        <v>171</v>
      </c>
      <c r="B4331" t="s">
        <v>117</v>
      </c>
      <c r="C4331" t="s">
        <v>9111</v>
      </c>
      <c r="D4331">
        <v>8439</v>
      </c>
      <c r="E4331" t="s">
        <v>524</v>
      </c>
      <c r="F4331" t="s">
        <v>656</v>
      </c>
      <c r="G4331" t="s">
        <v>2498</v>
      </c>
      <c r="H4331" s="123" t="str">
        <f t="shared" si="66"/>
        <v>Eastern Columbia Basin , ID,Hours of Operation (hours/engine)</v>
      </c>
      <c r="I4331">
        <v>8439</v>
      </c>
    </row>
    <row r="4332" spans="1:9">
      <c r="A4332" t="s">
        <v>171</v>
      </c>
      <c r="B4332" t="s">
        <v>122</v>
      </c>
      <c r="C4332" t="s">
        <v>9098</v>
      </c>
      <c r="D4332">
        <v>0.70000000000000007</v>
      </c>
      <c r="E4332" t="s">
        <v>525</v>
      </c>
      <c r="F4332" t="s">
        <v>0</v>
      </c>
      <c r="G4332" t="s">
        <v>0</v>
      </c>
      <c r="H4332" s="123" t="str">
        <f t="shared" si="66"/>
        <v>Eastern Columbia Basin , OR,Rich Burn</v>
      </c>
      <c r="I4332">
        <v>0.70000000000000007</v>
      </c>
    </row>
    <row r="4333" spans="1:9">
      <c r="A4333" t="s">
        <v>171</v>
      </c>
      <c r="B4333" t="s">
        <v>122</v>
      </c>
      <c r="C4333" t="s">
        <v>9099</v>
      </c>
      <c r="D4333">
        <v>0.29999999999999993</v>
      </c>
      <c r="E4333" t="s">
        <v>525</v>
      </c>
      <c r="F4333" t="s">
        <v>1</v>
      </c>
      <c r="G4333" t="s">
        <v>1</v>
      </c>
      <c r="H4333" s="123" t="str">
        <f t="shared" si="66"/>
        <v>Eastern Columbia Basin , OR,Lean Burn</v>
      </c>
      <c r="I4333">
        <v>0.29999999999999993</v>
      </c>
    </row>
    <row r="4334" spans="1:9">
      <c r="A4334" t="s">
        <v>171</v>
      </c>
      <c r="B4334" t="s">
        <v>122</v>
      </c>
      <c r="C4334" t="s">
        <v>9100</v>
      </c>
      <c r="D4334">
        <v>0.75</v>
      </c>
      <c r="E4334" t="s">
        <v>525</v>
      </c>
      <c r="F4334" t="s">
        <v>0</v>
      </c>
      <c r="G4334" t="s">
        <v>9100</v>
      </c>
      <c r="H4334" s="123" t="str">
        <f t="shared" si="66"/>
        <v>Eastern Columbia Basin , OR,CBM Wells- Rich-burn Load Factor</v>
      </c>
      <c r="I4334">
        <v>0.75</v>
      </c>
    </row>
    <row r="4335" spans="1:9">
      <c r="A4335" t="s">
        <v>171</v>
      </c>
      <c r="B4335" t="s">
        <v>122</v>
      </c>
      <c r="C4335" t="s">
        <v>9101</v>
      </c>
      <c r="D4335">
        <v>0.7599999999999999</v>
      </c>
      <c r="E4335" t="s">
        <v>525</v>
      </c>
      <c r="F4335" t="s">
        <v>1</v>
      </c>
      <c r="G4335" t="s">
        <v>9101</v>
      </c>
      <c r="H4335" s="123" t="str">
        <f t="shared" si="66"/>
        <v>Eastern Columbia Basin , OR,CBM Wells- Lean-burn Load Factor</v>
      </c>
      <c r="I4335">
        <v>0.7599999999999999</v>
      </c>
    </row>
    <row r="4336" spans="1:9">
      <c r="A4336" t="s">
        <v>171</v>
      </c>
      <c r="B4336" t="s">
        <v>122</v>
      </c>
      <c r="C4336" t="s">
        <v>9102</v>
      </c>
      <c r="D4336">
        <v>0</v>
      </c>
      <c r="E4336" t="s">
        <v>525</v>
      </c>
      <c r="F4336" t="s">
        <v>656</v>
      </c>
      <c r="G4336" t="s">
        <v>9102</v>
      </c>
      <c r="H4336" s="123" t="str">
        <f t="shared" si="66"/>
        <v>Eastern Columbia Basin , OR,CBM Wells - Fraction of 2-cycle Engines</v>
      </c>
      <c r="I4336">
        <v>0</v>
      </c>
    </row>
    <row r="4337" spans="1:9">
      <c r="A4337" t="s">
        <v>171</v>
      </c>
      <c r="B4337" t="s">
        <v>122</v>
      </c>
      <c r="C4337" t="s">
        <v>9103</v>
      </c>
      <c r="D4337">
        <v>1</v>
      </c>
      <c r="E4337" t="s">
        <v>525</v>
      </c>
      <c r="F4337" t="s">
        <v>656</v>
      </c>
      <c r="G4337" t="s">
        <v>9103</v>
      </c>
      <c r="H4337" s="123" t="str">
        <f t="shared" si="66"/>
        <v>Eastern Columbia Basin , OR,CBM Wells - Fraction of 4-cycle Engines</v>
      </c>
      <c r="I4337">
        <v>1</v>
      </c>
    </row>
    <row r="4338" spans="1:9">
      <c r="A4338" t="s">
        <v>171</v>
      </c>
      <c r="B4338" t="s">
        <v>122</v>
      </c>
      <c r="C4338" t="s">
        <v>9104</v>
      </c>
      <c r="D4338">
        <v>0</v>
      </c>
      <c r="E4338" t="s">
        <v>525</v>
      </c>
      <c r="F4338" t="s">
        <v>656</v>
      </c>
      <c r="G4338" t="s">
        <v>9104</v>
      </c>
      <c r="H4338" s="123" t="str">
        <f t="shared" si="66"/>
        <v>Eastern Columbia Basin , OR,CBM Wells - Fraction of Compressors Engines &lt;50 HP</v>
      </c>
      <c r="I4338">
        <v>0</v>
      </c>
    </row>
    <row r="4339" spans="1:9">
      <c r="A4339" t="s">
        <v>171</v>
      </c>
      <c r="B4339" t="s">
        <v>122</v>
      </c>
      <c r="C4339" t="s">
        <v>9105</v>
      </c>
      <c r="D4339">
        <v>1</v>
      </c>
      <c r="E4339" t="s">
        <v>525</v>
      </c>
      <c r="F4339" t="s">
        <v>656</v>
      </c>
      <c r="G4339" t="s">
        <v>9105</v>
      </c>
      <c r="H4339" s="123" t="str">
        <f t="shared" si="66"/>
        <v>Eastern Columbia Basin , OR,CBM Wells - Fraction of Compressors Engines between 50-499 HP</v>
      </c>
      <c r="I4339">
        <v>1</v>
      </c>
    </row>
    <row r="4340" spans="1:9">
      <c r="A4340" t="s">
        <v>171</v>
      </c>
      <c r="B4340" t="s">
        <v>122</v>
      </c>
      <c r="C4340" t="s">
        <v>9106</v>
      </c>
      <c r="D4340">
        <v>0</v>
      </c>
      <c r="E4340" t="s">
        <v>525</v>
      </c>
      <c r="F4340" t="s">
        <v>656</v>
      </c>
      <c r="G4340" t="s">
        <v>9106</v>
      </c>
      <c r="H4340" s="123" t="str">
        <f t="shared" si="66"/>
        <v>Eastern Columbia Basin , OR,CBM Wells - Fraction of Compressors Engines &gt;500 HP</v>
      </c>
      <c r="I4340">
        <v>0</v>
      </c>
    </row>
    <row r="4341" spans="1:9">
      <c r="A4341" t="s">
        <v>171</v>
      </c>
      <c r="B4341" t="s">
        <v>122</v>
      </c>
      <c r="C4341" t="s">
        <v>9107</v>
      </c>
      <c r="D4341">
        <v>0.17999999999999997</v>
      </c>
      <c r="E4341" t="s">
        <v>525</v>
      </c>
      <c r="F4341" t="s">
        <v>1</v>
      </c>
      <c r="G4341" t="s">
        <v>8349</v>
      </c>
      <c r="H4341" s="123" t="str">
        <f t="shared" si="66"/>
        <v>Eastern Columbia Basin , OR,Lean Burn - Percent of Engines with Control</v>
      </c>
      <c r="I4341">
        <v>0.17999999999999997</v>
      </c>
    </row>
    <row r="4342" spans="1:9">
      <c r="A4342" t="s">
        <v>171</v>
      </c>
      <c r="B4342" t="s">
        <v>122</v>
      </c>
      <c r="C4342" t="s">
        <v>9108</v>
      </c>
      <c r="D4342">
        <v>0.31</v>
      </c>
      <c r="E4342" t="s">
        <v>525</v>
      </c>
      <c r="F4342" t="s">
        <v>0</v>
      </c>
      <c r="G4342" t="s">
        <v>8359</v>
      </c>
      <c r="H4342" s="123" t="str">
        <f t="shared" si="66"/>
        <v>Eastern Columbia Basin , OR,Rich Burn - Percent of Engines with Control</v>
      </c>
      <c r="I4342">
        <v>0.31</v>
      </c>
    </row>
    <row r="4343" spans="1:9">
      <c r="A4343" t="s">
        <v>171</v>
      </c>
      <c r="B4343" t="s">
        <v>122</v>
      </c>
      <c r="C4343" t="s">
        <v>9109</v>
      </c>
      <c r="D4343">
        <v>138</v>
      </c>
      <c r="E4343" t="s">
        <v>525</v>
      </c>
      <c r="F4343" t="s">
        <v>1</v>
      </c>
      <c r="G4343" t="s">
        <v>8347</v>
      </c>
      <c r="H4343" s="123" t="str">
        <f t="shared" si="66"/>
        <v>Eastern Columbia Basin , OR,Lean Burn - Rated Horsepower (hp/engine)</v>
      </c>
      <c r="I4343">
        <v>138</v>
      </c>
    </row>
    <row r="4344" spans="1:9">
      <c r="A4344" t="s">
        <v>171</v>
      </c>
      <c r="B4344" t="s">
        <v>122</v>
      </c>
      <c r="C4344" t="s">
        <v>9110</v>
      </c>
      <c r="D4344">
        <v>133.40000000000003</v>
      </c>
      <c r="E4344" t="s">
        <v>525</v>
      </c>
      <c r="F4344" t="s">
        <v>0</v>
      </c>
      <c r="G4344" t="s">
        <v>8357</v>
      </c>
      <c r="H4344" s="123" t="str">
        <f t="shared" si="66"/>
        <v>Eastern Columbia Basin , OR,Rich Burn - Rated Horsepower (hp/engine)</v>
      </c>
      <c r="I4344">
        <v>133.40000000000003</v>
      </c>
    </row>
    <row r="4345" spans="1:9">
      <c r="A4345" t="s">
        <v>171</v>
      </c>
      <c r="B4345" t="s">
        <v>122</v>
      </c>
      <c r="C4345" t="s">
        <v>9111</v>
      </c>
      <c r="D4345">
        <v>8439</v>
      </c>
      <c r="E4345" t="s">
        <v>525</v>
      </c>
      <c r="F4345" t="s">
        <v>656</v>
      </c>
      <c r="G4345" t="s">
        <v>2498</v>
      </c>
      <c r="H4345" s="123" t="str">
        <f t="shared" si="66"/>
        <v>Eastern Columbia Basin , OR,Hours of Operation (hours/engine)</v>
      </c>
      <c r="I4345">
        <v>8439</v>
      </c>
    </row>
    <row r="4346" spans="1:9">
      <c r="A4346" t="s">
        <v>171</v>
      </c>
      <c r="B4346" t="s">
        <v>125</v>
      </c>
      <c r="C4346" t="s">
        <v>9098</v>
      </c>
      <c r="D4346">
        <v>0.69999999999999984</v>
      </c>
      <c r="E4346" t="s">
        <v>526</v>
      </c>
      <c r="F4346" t="s">
        <v>0</v>
      </c>
      <c r="G4346" t="s">
        <v>0</v>
      </c>
      <c r="H4346" s="123" t="str">
        <f t="shared" si="66"/>
        <v>Eastern Columbia Basin , WA,Rich Burn</v>
      </c>
      <c r="I4346">
        <v>0.69999999999999984</v>
      </c>
    </row>
    <row r="4347" spans="1:9">
      <c r="A4347" t="s">
        <v>171</v>
      </c>
      <c r="B4347" t="s">
        <v>125</v>
      </c>
      <c r="C4347" t="s">
        <v>9099</v>
      </c>
      <c r="D4347">
        <v>0.29999999999999993</v>
      </c>
      <c r="E4347" t="s">
        <v>526</v>
      </c>
      <c r="F4347" t="s">
        <v>1</v>
      </c>
      <c r="G4347" t="s">
        <v>1</v>
      </c>
      <c r="H4347" s="123" t="str">
        <f t="shared" si="66"/>
        <v>Eastern Columbia Basin , WA,Lean Burn</v>
      </c>
      <c r="I4347">
        <v>0.29999999999999993</v>
      </c>
    </row>
    <row r="4348" spans="1:9">
      <c r="A4348" t="s">
        <v>171</v>
      </c>
      <c r="B4348" t="s">
        <v>125</v>
      </c>
      <c r="C4348" t="s">
        <v>9100</v>
      </c>
      <c r="D4348">
        <v>0.75</v>
      </c>
      <c r="E4348" t="s">
        <v>526</v>
      </c>
      <c r="F4348" t="s">
        <v>0</v>
      </c>
      <c r="G4348" t="s">
        <v>9100</v>
      </c>
      <c r="H4348" s="123" t="str">
        <f t="shared" si="66"/>
        <v>Eastern Columbia Basin , WA,CBM Wells- Rich-burn Load Factor</v>
      </c>
      <c r="I4348">
        <v>0.75</v>
      </c>
    </row>
    <row r="4349" spans="1:9">
      <c r="A4349" t="s">
        <v>171</v>
      </c>
      <c r="B4349" t="s">
        <v>125</v>
      </c>
      <c r="C4349" t="s">
        <v>9101</v>
      </c>
      <c r="D4349">
        <v>0.7599999999999999</v>
      </c>
      <c r="E4349" t="s">
        <v>526</v>
      </c>
      <c r="F4349" t="s">
        <v>1</v>
      </c>
      <c r="G4349" t="s">
        <v>9101</v>
      </c>
      <c r="H4349" s="123" t="str">
        <f t="shared" si="66"/>
        <v>Eastern Columbia Basin , WA,CBM Wells- Lean-burn Load Factor</v>
      </c>
      <c r="I4349">
        <v>0.7599999999999999</v>
      </c>
    </row>
    <row r="4350" spans="1:9">
      <c r="A4350" t="s">
        <v>171</v>
      </c>
      <c r="B4350" t="s">
        <v>125</v>
      </c>
      <c r="C4350" t="s">
        <v>9102</v>
      </c>
      <c r="D4350">
        <v>0</v>
      </c>
      <c r="E4350" t="s">
        <v>526</v>
      </c>
      <c r="F4350" t="s">
        <v>656</v>
      </c>
      <c r="G4350" t="s">
        <v>9102</v>
      </c>
      <c r="H4350" s="123" t="str">
        <f t="shared" si="66"/>
        <v>Eastern Columbia Basin , WA,CBM Wells - Fraction of 2-cycle Engines</v>
      </c>
      <c r="I4350">
        <v>0</v>
      </c>
    </row>
    <row r="4351" spans="1:9">
      <c r="A4351" t="s">
        <v>171</v>
      </c>
      <c r="B4351" t="s">
        <v>125</v>
      </c>
      <c r="C4351" t="s">
        <v>9103</v>
      </c>
      <c r="D4351">
        <v>1</v>
      </c>
      <c r="E4351" t="s">
        <v>526</v>
      </c>
      <c r="F4351" t="s">
        <v>656</v>
      </c>
      <c r="G4351" t="s">
        <v>9103</v>
      </c>
      <c r="H4351" s="123" t="str">
        <f t="shared" si="66"/>
        <v>Eastern Columbia Basin , WA,CBM Wells - Fraction of 4-cycle Engines</v>
      </c>
      <c r="I4351">
        <v>1</v>
      </c>
    </row>
    <row r="4352" spans="1:9">
      <c r="A4352" t="s">
        <v>171</v>
      </c>
      <c r="B4352" t="s">
        <v>125</v>
      </c>
      <c r="C4352" t="s">
        <v>9104</v>
      </c>
      <c r="D4352">
        <v>0</v>
      </c>
      <c r="E4352" t="s">
        <v>526</v>
      </c>
      <c r="F4352" t="s">
        <v>656</v>
      </c>
      <c r="G4352" t="s">
        <v>9104</v>
      </c>
      <c r="H4352" s="123" t="str">
        <f t="shared" si="66"/>
        <v>Eastern Columbia Basin , WA,CBM Wells - Fraction of Compressors Engines &lt;50 HP</v>
      </c>
      <c r="I4352">
        <v>0</v>
      </c>
    </row>
    <row r="4353" spans="1:9">
      <c r="A4353" t="s">
        <v>171</v>
      </c>
      <c r="B4353" t="s">
        <v>125</v>
      </c>
      <c r="C4353" t="s">
        <v>9105</v>
      </c>
      <c r="D4353">
        <v>1</v>
      </c>
      <c r="E4353" t="s">
        <v>526</v>
      </c>
      <c r="F4353" t="s">
        <v>656</v>
      </c>
      <c r="G4353" t="s">
        <v>9105</v>
      </c>
      <c r="H4353" s="123" t="str">
        <f t="shared" si="66"/>
        <v>Eastern Columbia Basin , WA,CBM Wells - Fraction of Compressors Engines between 50-499 HP</v>
      </c>
      <c r="I4353">
        <v>1</v>
      </c>
    </row>
    <row r="4354" spans="1:9">
      <c r="A4354" t="s">
        <v>171</v>
      </c>
      <c r="B4354" t="s">
        <v>125</v>
      </c>
      <c r="C4354" t="s">
        <v>9106</v>
      </c>
      <c r="D4354">
        <v>0</v>
      </c>
      <c r="E4354" t="s">
        <v>526</v>
      </c>
      <c r="F4354" t="s">
        <v>656</v>
      </c>
      <c r="G4354" t="s">
        <v>9106</v>
      </c>
      <c r="H4354" s="123" t="str">
        <f t="shared" si="66"/>
        <v>Eastern Columbia Basin , WA,CBM Wells - Fraction of Compressors Engines &gt;500 HP</v>
      </c>
      <c r="I4354">
        <v>0</v>
      </c>
    </row>
    <row r="4355" spans="1:9">
      <c r="A4355" t="s">
        <v>171</v>
      </c>
      <c r="B4355" t="s">
        <v>125</v>
      </c>
      <c r="C4355" t="s">
        <v>9107</v>
      </c>
      <c r="D4355">
        <v>0.18000000000000002</v>
      </c>
      <c r="E4355" t="s">
        <v>526</v>
      </c>
      <c r="F4355" t="s">
        <v>1</v>
      </c>
      <c r="G4355" t="s">
        <v>8349</v>
      </c>
      <c r="H4355" s="123" t="str">
        <f t="shared" si="66"/>
        <v>Eastern Columbia Basin , WA,Lean Burn - Percent of Engines with Control</v>
      </c>
      <c r="I4355">
        <v>0.18000000000000002</v>
      </c>
    </row>
    <row r="4356" spans="1:9">
      <c r="A4356" t="s">
        <v>171</v>
      </c>
      <c r="B4356" t="s">
        <v>125</v>
      </c>
      <c r="C4356" t="s">
        <v>9108</v>
      </c>
      <c r="D4356">
        <v>0.30999999999999994</v>
      </c>
      <c r="E4356" t="s">
        <v>526</v>
      </c>
      <c r="F4356" t="s">
        <v>0</v>
      </c>
      <c r="G4356" t="s">
        <v>8359</v>
      </c>
      <c r="H4356" s="123" t="str">
        <f t="shared" si="66"/>
        <v>Eastern Columbia Basin , WA,Rich Burn - Percent of Engines with Control</v>
      </c>
      <c r="I4356">
        <v>0.30999999999999994</v>
      </c>
    </row>
    <row r="4357" spans="1:9">
      <c r="A4357" t="s">
        <v>171</v>
      </c>
      <c r="B4357" t="s">
        <v>125</v>
      </c>
      <c r="C4357" t="s">
        <v>9109</v>
      </c>
      <c r="D4357">
        <v>138</v>
      </c>
      <c r="E4357" t="s">
        <v>526</v>
      </c>
      <c r="F4357" t="s">
        <v>1</v>
      </c>
      <c r="G4357" t="s">
        <v>8347</v>
      </c>
      <c r="H4357" s="123" t="str">
        <f t="shared" si="66"/>
        <v>Eastern Columbia Basin , WA,Lean Burn - Rated Horsepower (hp/engine)</v>
      </c>
      <c r="I4357">
        <v>138</v>
      </c>
    </row>
    <row r="4358" spans="1:9">
      <c r="A4358" t="s">
        <v>171</v>
      </c>
      <c r="B4358" t="s">
        <v>125</v>
      </c>
      <c r="C4358" t="s">
        <v>9110</v>
      </c>
      <c r="D4358">
        <v>133.40000000000003</v>
      </c>
      <c r="E4358" t="s">
        <v>526</v>
      </c>
      <c r="F4358" t="s">
        <v>0</v>
      </c>
      <c r="G4358" t="s">
        <v>8357</v>
      </c>
      <c r="H4358" s="123" t="str">
        <f t="shared" si="66"/>
        <v>Eastern Columbia Basin , WA,Rich Burn - Rated Horsepower (hp/engine)</v>
      </c>
      <c r="I4358">
        <v>133.40000000000003</v>
      </c>
    </row>
    <row r="4359" spans="1:9">
      <c r="A4359" t="s">
        <v>171</v>
      </c>
      <c r="B4359" t="s">
        <v>125</v>
      </c>
      <c r="C4359" t="s">
        <v>9111</v>
      </c>
      <c r="D4359">
        <v>8439</v>
      </c>
      <c r="E4359" t="s">
        <v>526</v>
      </c>
      <c r="F4359" t="s">
        <v>656</v>
      </c>
      <c r="G4359" t="s">
        <v>2498</v>
      </c>
      <c r="H4359" s="123" t="str">
        <f t="shared" si="66"/>
        <v>Eastern Columbia Basin , WA,Hours of Operation (hours/engine)</v>
      </c>
      <c r="I4359">
        <v>8439</v>
      </c>
    </row>
    <row r="4360" spans="1:9">
      <c r="A4360" t="s">
        <v>143</v>
      </c>
      <c r="B4360" t="s">
        <v>116</v>
      </c>
      <c r="C4360" t="s">
        <v>9098</v>
      </c>
      <c r="D4360">
        <v>0.7</v>
      </c>
      <c r="E4360" t="s">
        <v>527</v>
      </c>
      <c r="F4360" t="s">
        <v>0</v>
      </c>
      <c r="G4360" t="s">
        <v>0</v>
      </c>
      <c r="H4360" s="123" t="str">
        <f t="shared" si="66"/>
        <v>Eel River Basin , CA,Rich Burn</v>
      </c>
      <c r="I4360">
        <v>0.7</v>
      </c>
    </row>
    <row r="4361" spans="1:9">
      <c r="A4361" t="s">
        <v>143</v>
      </c>
      <c r="B4361" t="s">
        <v>116</v>
      </c>
      <c r="C4361" t="s">
        <v>9099</v>
      </c>
      <c r="D4361">
        <v>0.3</v>
      </c>
      <c r="E4361" t="s">
        <v>527</v>
      </c>
      <c r="F4361" t="s">
        <v>1</v>
      </c>
      <c r="G4361" t="s">
        <v>1</v>
      </c>
      <c r="H4361" s="123" t="str">
        <f t="shared" si="66"/>
        <v>Eel River Basin , CA,Lean Burn</v>
      </c>
      <c r="I4361">
        <v>0.3</v>
      </c>
    </row>
    <row r="4362" spans="1:9">
      <c r="A4362" t="s">
        <v>143</v>
      </c>
      <c r="B4362" t="s">
        <v>116</v>
      </c>
      <c r="C4362" t="s">
        <v>9100</v>
      </c>
      <c r="D4362">
        <v>0.75</v>
      </c>
      <c r="E4362" t="s">
        <v>527</v>
      </c>
      <c r="F4362" t="s">
        <v>0</v>
      </c>
      <c r="G4362" t="s">
        <v>9100</v>
      </c>
      <c r="H4362" s="123" t="str">
        <f t="shared" si="66"/>
        <v>Eel River Basin , CA,CBM Wells- Rich-burn Load Factor</v>
      </c>
      <c r="I4362">
        <v>0.75</v>
      </c>
    </row>
    <row r="4363" spans="1:9">
      <c r="A4363" t="s">
        <v>143</v>
      </c>
      <c r="B4363" t="s">
        <v>116</v>
      </c>
      <c r="C4363" t="s">
        <v>9101</v>
      </c>
      <c r="D4363">
        <v>0.76</v>
      </c>
      <c r="E4363" t="s">
        <v>527</v>
      </c>
      <c r="F4363" t="s">
        <v>1</v>
      </c>
      <c r="G4363" t="s">
        <v>9101</v>
      </c>
      <c r="H4363" s="123" t="str">
        <f t="shared" si="66"/>
        <v>Eel River Basin , CA,CBM Wells- Lean-burn Load Factor</v>
      </c>
      <c r="I4363">
        <v>0.76</v>
      </c>
    </row>
    <row r="4364" spans="1:9">
      <c r="A4364" t="s">
        <v>143</v>
      </c>
      <c r="B4364" t="s">
        <v>116</v>
      </c>
      <c r="C4364" t="s">
        <v>9102</v>
      </c>
      <c r="D4364">
        <v>0</v>
      </c>
      <c r="E4364" t="s">
        <v>527</v>
      </c>
      <c r="F4364" t="s">
        <v>656</v>
      </c>
      <c r="G4364" t="s">
        <v>9102</v>
      </c>
      <c r="H4364" s="123" t="str">
        <f t="shared" si="66"/>
        <v>Eel River Basin , CA,CBM Wells - Fraction of 2-cycle Engines</v>
      </c>
      <c r="I4364">
        <v>0</v>
      </c>
    </row>
    <row r="4365" spans="1:9">
      <c r="A4365" t="s">
        <v>143</v>
      </c>
      <c r="B4365" t="s">
        <v>116</v>
      </c>
      <c r="C4365" t="s">
        <v>9103</v>
      </c>
      <c r="D4365">
        <v>1</v>
      </c>
      <c r="E4365" t="s">
        <v>527</v>
      </c>
      <c r="F4365" t="s">
        <v>656</v>
      </c>
      <c r="G4365" t="s">
        <v>9103</v>
      </c>
      <c r="H4365" s="123" t="str">
        <f t="shared" si="66"/>
        <v>Eel River Basin , CA,CBM Wells - Fraction of 4-cycle Engines</v>
      </c>
      <c r="I4365">
        <v>1</v>
      </c>
    </row>
    <row r="4366" spans="1:9">
      <c r="A4366" t="s">
        <v>143</v>
      </c>
      <c r="B4366" t="s">
        <v>116</v>
      </c>
      <c r="C4366" t="s">
        <v>9104</v>
      </c>
      <c r="D4366">
        <v>0</v>
      </c>
      <c r="E4366" t="s">
        <v>527</v>
      </c>
      <c r="F4366" t="s">
        <v>656</v>
      </c>
      <c r="G4366" t="s">
        <v>9104</v>
      </c>
      <c r="H4366" s="123" t="str">
        <f t="shared" si="66"/>
        <v>Eel River Basin , CA,CBM Wells - Fraction of Compressors Engines &lt;50 HP</v>
      </c>
      <c r="I4366">
        <v>0</v>
      </c>
    </row>
    <row r="4367" spans="1:9">
      <c r="A4367" t="s">
        <v>143</v>
      </c>
      <c r="B4367" t="s">
        <v>116</v>
      </c>
      <c r="C4367" t="s">
        <v>9105</v>
      </c>
      <c r="D4367">
        <v>1</v>
      </c>
      <c r="E4367" t="s">
        <v>527</v>
      </c>
      <c r="F4367" t="s">
        <v>656</v>
      </c>
      <c r="G4367" t="s">
        <v>9105</v>
      </c>
      <c r="H4367" s="123" t="str">
        <f t="shared" si="66"/>
        <v>Eel River Basin , CA,CBM Wells - Fraction of Compressors Engines between 50-499 HP</v>
      </c>
      <c r="I4367">
        <v>1</v>
      </c>
    </row>
    <row r="4368" spans="1:9">
      <c r="A4368" t="s">
        <v>143</v>
      </c>
      <c r="B4368" t="s">
        <v>116</v>
      </c>
      <c r="C4368" t="s">
        <v>9106</v>
      </c>
      <c r="D4368">
        <v>0</v>
      </c>
      <c r="E4368" t="s">
        <v>527</v>
      </c>
      <c r="F4368" t="s">
        <v>656</v>
      </c>
      <c r="G4368" t="s">
        <v>9106</v>
      </c>
      <c r="H4368" s="123" t="str">
        <f t="shared" si="66"/>
        <v>Eel River Basin , CA,CBM Wells - Fraction of Compressors Engines &gt;500 HP</v>
      </c>
      <c r="I4368">
        <v>0</v>
      </c>
    </row>
    <row r="4369" spans="1:9">
      <c r="A4369" t="s">
        <v>143</v>
      </c>
      <c r="B4369" t="s">
        <v>116</v>
      </c>
      <c r="C4369" t="s">
        <v>9107</v>
      </c>
      <c r="D4369">
        <v>0.18</v>
      </c>
      <c r="E4369" t="s">
        <v>527</v>
      </c>
      <c r="F4369" t="s">
        <v>1</v>
      </c>
      <c r="G4369" t="s">
        <v>8349</v>
      </c>
      <c r="H4369" s="123" t="str">
        <f t="shared" si="66"/>
        <v>Eel River Basin , CA,Lean Burn - Percent of Engines with Control</v>
      </c>
      <c r="I4369">
        <v>0.18</v>
      </c>
    </row>
    <row r="4370" spans="1:9">
      <c r="A4370" t="s">
        <v>143</v>
      </c>
      <c r="B4370" t="s">
        <v>116</v>
      </c>
      <c r="C4370" t="s">
        <v>9108</v>
      </c>
      <c r="D4370">
        <v>0.31</v>
      </c>
      <c r="E4370" t="s">
        <v>527</v>
      </c>
      <c r="F4370" t="s">
        <v>0</v>
      </c>
      <c r="G4370" t="s">
        <v>8359</v>
      </c>
      <c r="H4370" s="123" t="str">
        <f t="shared" si="66"/>
        <v>Eel River Basin , CA,Rich Burn - Percent of Engines with Control</v>
      </c>
      <c r="I4370">
        <v>0.31</v>
      </c>
    </row>
    <row r="4371" spans="1:9">
      <c r="A4371" t="s">
        <v>143</v>
      </c>
      <c r="B4371" t="s">
        <v>116</v>
      </c>
      <c r="C4371" t="s">
        <v>9109</v>
      </c>
      <c r="D4371">
        <v>138</v>
      </c>
      <c r="E4371" t="s">
        <v>527</v>
      </c>
      <c r="F4371" t="s">
        <v>1</v>
      </c>
      <c r="G4371" t="s">
        <v>8347</v>
      </c>
      <c r="H4371" s="123" t="str">
        <f t="shared" si="66"/>
        <v>Eel River Basin , CA,Lean Burn - Rated Horsepower (hp/engine)</v>
      </c>
      <c r="I4371">
        <v>138</v>
      </c>
    </row>
    <row r="4372" spans="1:9">
      <c r="A4372" t="s">
        <v>143</v>
      </c>
      <c r="B4372" t="s">
        <v>116</v>
      </c>
      <c r="C4372" t="s">
        <v>9110</v>
      </c>
      <c r="D4372">
        <v>133.4</v>
      </c>
      <c r="E4372" t="s">
        <v>527</v>
      </c>
      <c r="F4372" t="s">
        <v>0</v>
      </c>
      <c r="G4372" t="s">
        <v>8357</v>
      </c>
      <c r="H4372" s="123" t="str">
        <f t="shared" si="66"/>
        <v>Eel River Basin , CA,Rich Burn - Rated Horsepower (hp/engine)</v>
      </c>
      <c r="I4372">
        <v>133.4</v>
      </c>
    </row>
    <row r="4373" spans="1:9">
      <c r="A4373" t="s">
        <v>143</v>
      </c>
      <c r="B4373" t="s">
        <v>116</v>
      </c>
      <c r="C4373" t="s">
        <v>9111</v>
      </c>
      <c r="D4373">
        <v>8439</v>
      </c>
      <c r="E4373" t="s">
        <v>527</v>
      </c>
      <c r="F4373" t="s">
        <v>656</v>
      </c>
      <c r="G4373" t="s">
        <v>2498</v>
      </c>
      <c r="H4373" s="123" t="str">
        <f t="shared" si="66"/>
        <v>Eel River Basin , CA,Hours of Operation (hours/engine)</v>
      </c>
      <c r="I4373">
        <v>8439</v>
      </c>
    </row>
    <row r="4374" spans="1:9">
      <c r="A4374" t="s">
        <v>181</v>
      </c>
      <c r="B4374" t="s">
        <v>120</v>
      </c>
      <c r="C4374" t="s">
        <v>9098</v>
      </c>
      <c r="D4374">
        <v>0.69999999999999984</v>
      </c>
      <c r="E4374" t="s">
        <v>528</v>
      </c>
      <c r="F4374" t="s">
        <v>0</v>
      </c>
      <c r="G4374" t="s">
        <v>0</v>
      </c>
      <c r="H4374" s="123" t="str">
        <f t="shared" si="66"/>
        <v>Estancia Basin , NM,Rich Burn</v>
      </c>
      <c r="I4374">
        <v>0.69999999999999984</v>
      </c>
    </row>
    <row r="4375" spans="1:9">
      <c r="A4375" t="s">
        <v>181</v>
      </c>
      <c r="B4375" t="s">
        <v>120</v>
      </c>
      <c r="C4375" t="s">
        <v>9099</v>
      </c>
      <c r="D4375">
        <v>0.3</v>
      </c>
      <c r="E4375" t="s">
        <v>528</v>
      </c>
      <c r="F4375" t="s">
        <v>1</v>
      </c>
      <c r="G4375" t="s">
        <v>1</v>
      </c>
      <c r="H4375" s="123" t="str">
        <f t="shared" si="66"/>
        <v>Estancia Basin , NM,Lean Burn</v>
      </c>
      <c r="I4375">
        <v>0.3</v>
      </c>
    </row>
    <row r="4376" spans="1:9">
      <c r="A4376" t="s">
        <v>181</v>
      </c>
      <c r="B4376" t="s">
        <v>120</v>
      </c>
      <c r="C4376" t="s">
        <v>9100</v>
      </c>
      <c r="D4376">
        <v>0.75</v>
      </c>
      <c r="E4376" t="s">
        <v>528</v>
      </c>
      <c r="F4376" t="s">
        <v>0</v>
      </c>
      <c r="G4376" t="s">
        <v>9100</v>
      </c>
      <c r="H4376" s="123" t="str">
        <f t="shared" si="66"/>
        <v>Estancia Basin , NM,CBM Wells- Rich-burn Load Factor</v>
      </c>
      <c r="I4376">
        <v>0.75</v>
      </c>
    </row>
    <row r="4377" spans="1:9">
      <c r="A4377" t="s">
        <v>181</v>
      </c>
      <c r="B4377" t="s">
        <v>120</v>
      </c>
      <c r="C4377" t="s">
        <v>9101</v>
      </c>
      <c r="D4377">
        <v>0.76000000000000012</v>
      </c>
      <c r="E4377" t="s">
        <v>528</v>
      </c>
      <c r="F4377" t="s">
        <v>1</v>
      </c>
      <c r="G4377" t="s">
        <v>9101</v>
      </c>
      <c r="H4377" s="123" t="str">
        <f t="shared" si="66"/>
        <v>Estancia Basin , NM,CBM Wells- Lean-burn Load Factor</v>
      </c>
      <c r="I4377">
        <v>0.76000000000000012</v>
      </c>
    </row>
    <row r="4378" spans="1:9">
      <c r="A4378" t="s">
        <v>181</v>
      </c>
      <c r="B4378" t="s">
        <v>120</v>
      </c>
      <c r="C4378" t="s">
        <v>9102</v>
      </c>
      <c r="D4378">
        <v>0</v>
      </c>
      <c r="E4378" t="s">
        <v>528</v>
      </c>
      <c r="F4378" t="s">
        <v>656</v>
      </c>
      <c r="G4378" t="s">
        <v>9102</v>
      </c>
      <c r="H4378" s="123" t="str">
        <f t="shared" si="66"/>
        <v>Estancia Basin , NM,CBM Wells - Fraction of 2-cycle Engines</v>
      </c>
      <c r="I4378">
        <v>0</v>
      </c>
    </row>
    <row r="4379" spans="1:9">
      <c r="A4379" t="s">
        <v>181</v>
      </c>
      <c r="B4379" t="s">
        <v>120</v>
      </c>
      <c r="C4379" t="s">
        <v>9103</v>
      </c>
      <c r="D4379">
        <v>1</v>
      </c>
      <c r="E4379" t="s">
        <v>528</v>
      </c>
      <c r="F4379" t="s">
        <v>656</v>
      </c>
      <c r="G4379" t="s">
        <v>9103</v>
      </c>
      <c r="H4379" s="123" t="str">
        <f t="shared" si="66"/>
        <v>Estancia Basin , NM,CBM Wells - Fraction of 4-cycle Engines</v>
      </c>
      <c r="I4379">
        <v>1</v>
      </c>
    </row>
    <row r="4380" spans="1:9">
      <c r="A4380" t="s">
        <v>181</v>
      </c>
      <c r="B4380" t="s">
        <v>120</v>
      </c>
      <c r="C4380" t="s">
        <v>9104</v>
      </c>
      <c r="D4380">
        <v>0</v>
      </c>
      <c r="E4380" t="s">
        <v>528</v>
      </c>
      <c r="F4380" t="s">
        <v>656</v>
      </c>
      <c r="G4380" t="s">
        <v>9104</v>
      </c>
      <c r="H4380" s="123" t="str">
        <f t="shared" si="66"/>
        <v>Estancia Basin , NM,CBM Wells - Fraction of Compressors Engines &lt;50 HP</v>
      </c>
      <c r="I4380">
        <v>0</v>
      </c>
    </row>
    <row r="4381" spans="1:9">
      <c r="A4381" t="s">
        <v>181</v>
      </c>
      <c r="B4381" t="s">
        <v>120</v>
      </c>
      <c r="C4381" t="s">
        <v>9105</v>
      </c>
      <c r="D4381">
        <v>1</v>
      </c>
      <c r="E4381" t="s">
        <v>528</v>
      </c>
      <c r="F4381" t="s">
        <v>656</v>
      </c>
      <c r="G4381" t="s">
        <v>9105</v>
      </c>
      <c r="H4381" s="123" t="str">
        <f t="shared" si="66"/>
        <v>Estancia Basin , NM,CBM Wells - Fraction of Compressors Engines between 50-499 HP</v>
      </c>
      <c r="I4381">
        <v>1</v>
      </c>
    </row>
    <row r="4382" spans="1:9">
      <c r="A4382" t="s">
        <v>181</v>
      </c>
      <c r="B4382" t="s">
        <v>120</v>
      </c>
      <c r="C4382" t="s">
        <v>9106</v>
      </c>
      <c r="D4382">
        <v>0</v>
      </c>
      <c r="E4382" t="s">
        <v>528</v>
      </c>
      <c r="F4382" t="s">
        <v>656</v>
      </c>
      <c r="G4382" t="s">
        <v>9106</v>
      </c>
      <c r="H4382" s="123" t="str">
        <f t="shared" si="66"/>
        <v>Estancia Basin , NM,CBM Wells - Fraction of Compressors Engines &gt;500 HP</v>
      </c>
      <c r="I4382">
        <v>0</v>
      </c>
    </row>
    <row r="4383" spans="1:9">
      <c r="A4383" t="s">
        <v>181</v>
      </c>
      <c r="B4383" t="s">
        <v>120</v>
      </c>
      <c r="C4383" t="s">
        <v>9107</v>
      </c>
      <c r="D4383">
        <v>0.18000000000000002</v>
      </c>
      <c r="E4383" t="s">
        <v>528</v>
      </c>
      <c r="F4383" t="s">
        <v>1</v>
      </c>
      <c r="G4383" t="s">
        <v>8349</v>
      </c>
      <c r="H4383" s="123" t="str">
        <f t="shared" ref="H4383:H4446" si="67">E4383&amp;","&amp;G4383</f>
        <v>Estancia Basin , NM,Lean Burn - Percent of Engines with Control</v>
      </c>
      <c r="I4383">
        <v>0.18000000000000002</v>
      </c>
    </row>
    <row r="4384" spans="1:9">
      <c r="A4384" t="s">
        <v>181</v>
      </c>
      <c r="B4384" t="s">
        <v>120</v>
      </c>
      <c r="C4384" t="s">
        <v>9108</v>
      </c>
      <c r="D4384">
        <v>0.31</v>
      </c>
      <c r="E4384" t="s">
        <v>528</v>
      </c>
      <c r="F4384" t="s">
        <v>0</v>
      </c>
      <c r="G4384" t="s">
        <v>8359</v>
      </c>
      <c r="H4384" s="123" t="str">
        <f t="shared" si="67"/>
        <v>Estancia Basin , NM,Rich Burn - Percent of Engines with Control</v>
      </c>
      <c r="I4384">
        <v>0.31</v>
      </c>
    </row>
    <row r="4385" spans="1:9">
      <c r="A4385" t="s">
        <v>181</v>
      </c>
      <c r="B4385" t="s">
        <v>120</v>
      </c>
      <c r="C4385" t="s">
        <v>9109</v>
      </c>
      <c r="D4385">
        <v>138</v>
      </c>
      <c r="E4385" t="s">
        <v>528</v>
      </c>
      <c r="F4385" t="s">
        <v>1</v>
      </c>
      <c r="G4385" t="s">
        <v>8347</v>
      </c>
      <c r="H4385" s="123" t="str">
        <f t="shared" si="67"/>
        <v>Estancia Basin , NM,Lean Burn - Rated Horsepower (hp/engine)</v>
      </c>
      <c r="I4385">
        <v>138</v>
      </c>
    </row>
    <row r="4386" spans="1:9">
      <c r="A4386" t="s">
        <v>181</v>
      </c>
      <c r="B4386" t="s">
        <v>120</v>
      </c>
      <c r="C4386" t="s">
        <v>9110</v>
      </c>
      <c r="D4386">
        <v>133.4</v>
      </c>
      <c r="E4386" t="s">
        <v>528</v>
      </c>
      <c r="F4386" t="s">
        <v>0</v>
      </c>
      <c r="G4386" t="s">
        <v>8357</v>
      </c>
      <c r="H4386" s="123" t="str">
        <f t="shared" si="67"/>
        <v>Estancia Basin , NM,Rich Burn - Rated Horsepower (hp/engine)</v>
      </c>
      <c r="I4386">
        <v>133.4</v>
      </c>
    </row>
    <row r="4387" spans="1:9">
      <c r="A4387" t="s">
        <v>181</v>
      </c>
      <c r="B4387" t="s">
        <v>120</v>
      </c>
      <c r="C4387" t="s">
        <v>9111</v>
      </c>
      <c r="D4387">
        <v>8439</v>
      </c>
      <c r="E4387" t="s">
        <v>528</v>
      </c>
      <c r="F4387" t="s">
        <v>656</v>
      </c>
      <c r="G4387" t="s">
        <v>2498</v>
      </c>
      <c r="H4387" s="123" t="str">
        <f t="shared" si="67"/>
        <v>Estancia Basin , NM,Hours of Operation (hours/engine)</v>
      </c>
      <c r="I4387">
        <v>8439</v>
      </c>
    </row>
    <row r="4388" spans="1:9">
      <c r="A4388" t="s">
        <v>144</v>
      </c>
      <c r="B4388" t="s">
        <v>116</v>
      </c>
      <c r="C4388" t="s">
        <v>9098</v>
      </c>
      <c r="D4388">
        <v>0.7</v>
      </c>
      <c r="E4388" t="s">
        <v>529</v>
      </c>
      <c r="F4388" t="s">
        <v>0</v>
      </c>
      <c r="G4388" t="s">
        <v>0</v>
      </c>
      <c r="H4388" s="123" t="str">
        <f t="shared" si="67"/>
        <v>Great Basin Province , CA,Rich Burn</v>
      </c>
      <c r="I4388">
        <v>0.7</v>
      </c>
    </row>
    <row r="4389" spans="1:9">
      <c r="A4389" t="s">
        <v>144</v>
      </c>
      <c r="B4389" t="s">
        <v>116</v>
      </c>
      <c r="C4389" t="s">
        <v>9099</v>
      </c>
      <c r="D4389">
        <v>0.3</v>
      </c>
      <c r="E4389" t="s">
        <v>529</v>
      </c>
      <c r="F4389" t="s">
        <v>1</v>
      </c>
      <c r="G4389" t="s">
        <v>1</v>
      </c>
      <c r="H4389" s="123" t="str">
        <f t="shared" si="67"/>
        <v>Great Basin Province , CA,Lean Burn</v>
      </c>
      <c r="I4389">
        <v>0.3</v>
      </c>
    </row>
    <row r="4390" spans="1:9">
      <c r="A4390" t="s">
        <v>144</v>
      </c>
      <c r="B4390" t="s">
        <v>116</v>
      </c>
      <c r="C4390" t="s">
        <v>9100</v>
      </c>
      <c r="D4390">
        <v>0.75</v>
      </c>
      <c r="E4390" t="s">
        <v>529</v>
      </c>
      <c r="F4390" t="s">
        <v>0</v>
      </c>
      <c r="G4390" t="s">
        <v>9100</v>
      </c>
      <c r="H4390" s="123" t="str">
        <f t="shared" si="67"/>
        <v>Great Basin Province , CA,CBM Wells- Rich-burn Load Factor</v>
      </c>
      <c r="I4390">
        <v>0.75</v>
      </c>
    </row>
    <row r="4391" spans="1:9">
      <c r="A4391" t="s">
        <v>144</v>
      </c>
      <c r="B4391" t="s">
        <v>116</v>
      </c>
      <c r="C4391" t="s">
        <v>9101</v>
      </c>
      <c r="D4391">
        <v>0.76</v>
      </c>
      <c r="E4391" t="s">
        <v>529</v>
      </c>
      <c r="F4391" t="s">
        <v>1</v>
      </c>
      <c r="G4391" t="s">
        <v>9101</v>
      </c>
      <c r="H4391" s="123" t="str">
        <f t="shared" si="67"/>
        <v>Great Basin Province , CA,CBM Wells- Lean-burn Load Factor</v>
      </c>
      <c r="I4391">
        <v>0.76</v>
      </c>
    </row>
    <row r="4392" spans="1:9">
      <c r="A4392" t="s">
        <v>144</v>
      </c>
      <c r="B4392" t="s">
        <v>116</v>
      </c>
      <c r="C4392" t="s">
        <v>9102</v>
      </c>
      <c r="D4392">
        <v>0</v>
      </c>
      <c r="E4392" t="s">
        <v>529</v>
      </c>
      <c r="F4392" t="s">
        <v>656</v>
      </c>
      <c r="G4392" t="s">
        <v>9102</v>
      </c>
      <c r="H4392" s="123" t="str">
        <f t="shared" si="67"/>
        <v>Great Basin Province , CA,CBM Wells - Fraction of 2-cycle Engines</v>
      </c>
      <c r="I4392">
        <v>0</v>
      </c>
    </row>
    <row r="4393" spans="1:9">
      <c r="A4393" t="s">
        <v>144</v>
      </c>
      <c r="B4393" t="s">
        <v>116</v>
      </c>
      <c r="C4393" t="s">
        <v>9103</v>
      </c>
      <c r="D4393">
        <v>1</v>
      </c>
      <c r="E4393" t="s">
        <v>529</v>
      </c>
      <c r="F4393" t="s">
        <v>656</v>
      </c>
      <c r="G4393" t="s">
        <v>9103</v>
      </c>
      <c r="H4393" s="123" t="str">
        <f t="shared" si="67"/>
        <v>Great Basin Province , CA,CBM Wells - Fraction of 4-cycle Engines</v>
      </c>
      <c r="I4393">
        <v>1</v>
      </c>
    </row>
    <row r="4394" spans="1:9">
      <c r="A4394" t="s">
        <v>144</v>
      </c>
      <c r="B4394" t="s">
        <v>116</v>
      </c>
      <c r="C4394" t="s">
        <v>9104</v>
      </c>
      <c r="D4394">
        <v>0</v>
      </c>
      <c r="E4394" t="s">
        <v>529</v>
      </c>
      <c r="F4394" t="s">
        <v>656</v>
      </c>
      <c r="G4394" t="s">
        <v>9104</v>
      </c>
      <c r="H4394" s="123" t="str">
        <f t="shared" si="67"/>
        <v>Great Basin Province , CA,CBM Wells - Fraction of Compressors Engines &lt;50 HP</v>
      </c>
      <c r="I4394">
        <v>0</v>
      </c>
    </row>
    <row r="4395" spans="1:9">
      <c r="A4395" t="s">
        <v>144</v>
      </c>
      <c r="B4395" t="s">
        <v>116</v>
      </c>
      <c r="C4395" t="s">
        <v>9105</v>
      </c>
      <c r="D4395">
        <v>1</v>
      </c>
      <c r="E4395" t="s">
        <v>529</v>
      </c>
      <c r="F4395" t="s">
        <v>656</v>
      </c>
      <c r="G4395" t="s">
        <v>9105</v>
      </c>
      <c r="H4395" s="123" t="str">
        <f t="shared" si="67"/>
        <v>Great Basin Province , CA,CBM Wells - Fraction of Compressors Engines between 50-499 HP</v>
      </c>
      <c r="I4395">
        <v>1</v>
      </c>
    </row>
    <row r="4396" spans="1:9">
      <c r="A4396" t="s">
        <v>144</v>
      </c>
      <c r="B4396" t="s">
        <v>116</v>
      </c>
      <c r="C4396" t="s">
        <v>9106</v>
      </c>
      <c r="D4396">
        <v>0</v>
      </c>
      <c r="E4396" t="s">
        <v>529</v>
      </c>
      <c r="F4396" t="s">
        <v>656</v>
      </c>
      <c r="G4396" t="s">
        <v>9106</v>
      </c>
      <c r="H4396" s="123" t="str">
        <f t="shared" si="67"/>
        <v>Great Basin Province , CA,CBM Wells - Fraction of Compressors Engines &gt;500 HP</v>
      </c>
      <c r="I4396">
        <v>0</v>
      </c>
    </row>
    <row r="4397" spans="1:9">
      <c r="A4397" t="s">
        <v>144</v>
      </c>
      <c r="B4397" t="s">
        <v>116</v>
      </c>
      <c r="C4397" t="s">
        <v>9107</v>
      </c>
      <c r="D4397">
        <v>0.18</v>
      </c>
      <c r="E4397" t="s">
        <v>529</v>
      </c>
      <c r="F4397" t="s">
        <v>1</v>
      </c>
      <c r="G4397" t="s">
        <v>8349</v>
      </c>
      <c r="H4397" s="123" t="str">
        <f t="shared" si="67"/>
        <v>Great Basin Province , CA,Lean Burn - Percent of Engines with Control</v>
      </c>
      <c r="I4397">
        <v>0.18</v>
      </c>
    </row>
    <row r="4398" spans="1:9">
      <c r="A4398" t="s">
        <v>144</v>
      </c>
      <c r="B4398" t="s">
        <v>116</v>
      </c>
      <c r="C4398" t="s">
        <v>9108</v>
      </c>
      <c r="D4398">
        <v>0.31</v>
      </c>
      <c r="E4398" t="s">
        <v>529</v>
      </c>
      <c r="F4398" t="s">
        <v>0</v>
      </c>
      <c r="G4398" t="s">
        <v>8359</v>
      </c>
      <c r="H4398" s="123" t="str">
        <f t="shared" si="67"/>
        <v>Great Basin Province , CA,Rich Burn - Percent of Engines with Control</v>
      </c>
      <c r="I4398">
        <v>0.31</v>
      </c>
    </row>
    <row r="4399" spans="1:9">
      <c r="A4399" t="s">
        <v>144</v>
      </c>
      <c r="B4399" t="s">
        <v>116</v>
      </c>
      <c r="C4399" t="s">
        <v>9109</v>
      </c>
      <c r="D4399">
        <v>138</v>
      </c>
      <c r="E4399" t="s">
        <v>529</v>
      </c>
      <c r="F4399" t="s">
        <v>1</v>
      </c>
      <c r="G4399" t="s">
        <v>8347</v>
      </c>
      <c r="H4399" s="123" t="str">
        <f t="shared" si="67"/>
        <v>Great Basin Province , CA,Lean Burn - Rated Horsepower (hp/engine)</v>
      </c>
      <c r="I4399">
        <v>138</v>
      </c>
    </row>
    <row r="4400" spans="1:9">
      <c r="A4400" t="s">
        <v>144</v>
      </c>
      <c r="B4400" t="s">
        <v>116</v>
      </c>
      <c r="C4400" t="s">
        <v>9110</v>
      </c>
      <c r="D4400">
        <v>133.4</v>
      </c>
      <c r="E4400" t="s">
        <v>529</v>
      </c>
      <c r="F4400" t="s">
        <v>0</v>
      </c>
      <c r="G4400" t="s">
        <v>8357</v>
      </c>
      <c r="H4400" s="123" t="str">
        <f t="shared" si="67"/>
        <v>Great Basin Province , CA,Rich Burn - Rated Horsepower (hp/engine)</v>
      </c>
      <c r="I4400">
        <v>133.4</v>
      </c>
    </row>
    <row r="4401" spans="1:9">
      <c r="A4401" t="s">
        <v>144</v>
      </c>
      <c r="B4401" t="s">
        <v>116</v>
      </c>
      <c r="C4401" t="s">
        <v>9111</v>
      </c>
      <c r="D4401">
        <v>8439</v>
      </c>
      <c r="E4401" t="s">
        <v>529</v>
      </c>
      <c r="F4401" t="s">
        <v>656</v>
      </c>
      <c r="G4401" t="s">
        <v>2498</v>
      </c>
      <c r="H4401" s="123" t="str">
        <f t="shared" si="67"/>
        <v>Great Basin Province , CA,Hours of Operation (hours/engine)</v>
      </c>
      <c r="I4401">
        <v>8439</v>
      </c>
    </row>
    <row r="4402" spans="1:9">
      <c r="A4402" t="s">
        <v>144</v>
      </c>
      <c r="B4402" t="s">
        <v>117</v>
      </c>
      <c r="C4402" t="s">
        <v>9098</v>
      </c>
      <c r="D4402">
        <v>0.69999999999999984</v>
      </c>
      <c r="E4402" t="s">
        <v>530</v>
      </c>
      <c r="F4402" t="s">
        <v>0</v>
      </c>
      <c r="G4402" t="s">
        <v>0</v>
      </c>
      <c r="H4402" s="123" t="str">
        <f t="shared" si="67"/>
        <v>Great Basin Province , ID,Rich Burn</v>
      </c>
      <c r="I4402">
        <v>0.69999999999999984</v>
      </c>
    </row>
    <row r="4403" spans="1:9">
      <c r="A4403" t="s">
        <v>144</v>
      </c>
      <c r="B4403" t="s">
        <v>117</v>
      </c>
      <c r="C4403" t="s">
        <v>9099</v>
      </c>
      <c r="D4403">
        <v>0.3</v>
      </c>
      <c r="E4403" t="s">
        <v>530</v>
      </c>
      <c r="F4403" t="s">
        <v>1</v>
      </c>
      <c r="G4403" t="s">
        <v>1</v>
      </c>
      <c r="H4403" s="123" t="str">
        <f t="shared" si="67"/>
        <v>Great Basin Province , ID,Lean Burn</v>
      </c>
      <c r="I4403">
        <v>0.3</v>
      </c>
    </row>
    <row r="4404" spans="1:9">
      <c r="A4404" t="s">
        <v>144</v>
      </c>
      <c r="B4404" t="s">
        <v>117</v>
      </c>
      <c r="C4404" t="s">
        <v>9100</v>
      </c>
      <c r="D4404">
        <v>0.75</v>
      </c>
      <c r="E4404" t="s">
        <v>530</v>
      </c>
      <c r="F4404" t="s">
        <v>0</v>
      </c>
      <c r="G4404" t="s">
        <v>9100</v>
      </c>
      <c r="H4404" s="123" t="str">
        <f t="shared" si="67"/>
        <v>Great Basin Province , ID,CBM Wells- Rich-burn Load Factor</v>
      </c>
      <c r="I4404">
        <v>0.75</v>
      </c>
    </row>
    <row r="4405" spans="1:9">
      <c r="A4405" t="s">
        <v>144</v>
      </c>
      <c r="B4405" t="s">
        <v>117</v>
      </c>
      <c r="C4405" t="s">
        <v>9101</v>
      </c>
      <c r="D4405">
        <v>0.76000000000000012</v>
      </c>
      <c r="E4405" t="s">
        <v>530</v>
      </c>
      <c r="F4405" t="s">
        <v>1</v>
      </c>
      <c r="G4405" t="s">
        <v>9101</v>
      </c>
      <c r="H4405" s="123" t="str">
        <f t="shared" si="67"/>
        <v>Great Basin Province , ID,CBM Wells- Lean-burn Load Factor</v>
      </c>
      <c r="I4405">
        <v>0.76000000000000012</v>
      </c>
    </row>
    <row r="4406" spans="1:9">
      <c r="A4406" t="s">
        <v>144</v>
      </c>
      <c r="B4406" t="s">
        <v>117</v>
      </c>
      <c r="C4406" t="s">
        <v>9102</v>
      </c>
      <c r="D4406">
        <v>0</v>
      </c>
      <c r="E4406" t="s">
        <v>530</v>
      </c>
      <c r="F4406" t="s">
        <v>656</v>
      </c>
      <c r="G4406" t="s">
        <v>9102</v>
      </c>
      <c r="H4406" s="123" t="str">
        <f t="shared" si="67"/>
        <v>Great Basin Province , ID,CBM Wells - Fraction of 2-cycle Engines</v>
      </c>
      <c r="I4406">
        <v>0</v>
      </c>
    </row>
    <row r="4407" spans="1:9">
      <c r="A4407" t="s">
        <v>144</v>
      </c>
      <c r="B4407" t="s">
        <v>117</v>
      </c>
      <c r="C4407" t="s">
        <v>9103</v>
      </c>
      <c r="D4407">
        <v>1</v>
      </c>
      <c r="E4407" t="s">
        <v>530</v>
      </c>
      <c r="F4407" t="s">
        <v>656</v>
      </c>
      <c r="G4407" t="s">
        <v>9103</v>
      </c>
      <c r="H4407" s="123" t="str">
        <f t="shared" si="67"/>
        <v>Great Basin Province , ID,CBM Wells - Fraction of 4-cycle Engines</v>
      </c>
      <c r="I4407">
        <v>1</v>
      </c>
    </row>
    <row r="4408" spans="1:9">
      <c r="A4408" t="s">
        <v>144</v>
      </c>
      <c r="B4408" t="s">
        <v>117</v>
      </c>
      <c r="C4408" t="s">
        <v>9104</v>
      </c>
      <c r="D4408">
        <v>0</v>
      </c>
      <c r="E4408" t="s">
        <v>530</v>
      </c>
      <c r="F4408" t="s">
        <v>656</v>
      </c>
      <c r="G4408" t="s">
        <v>9104</v>
      </c>
      <c r="H4408" s="123" t="str">
        <f t="shared" si="67"/>
        <v>Great Basin Province , ID,CBM Wells - Fraction of Compressors Engines &lt;50 HP</v>
      </c>
      <c r="I4408">
        <v>0</v>
      </c>
    </row>
    <row r="4409" spans="1:9">
      <c r="A4409" t="s">
        <v>144</v>
      </c>
      <c r="B4409" t="s">
        <v>117</v>
      </c>
      <c r="C4409" t="s">
        <v>9105</v>
      </c>
      <c r="D4409">
        <v>1</v>
      </c>
      <c r="E4409" t="s">
        <v>530</v>
      </c>
      <c r="F4409" t="s">
        <v>656</v>
      </c>
      <c r="G4409" t="s">
        <v>9105</v>
      </c>
      <c r="H4409" s="123" t="str">
        <f t="shared" si="67"/>
        <v>Great Basin Province , ID,CBM Wells - Fraction of Compressors Engines between 50-499 HP</v>
      </c>
      <c r="I4409">
        <v>1</v>
      </c>
    </row>
    <row r="4410" spans="1:9">
      <c r="A4410" t="s">
        <v>144</v>
      </c>
      <c r="B4410" t="s">
        <v>117</v>
      </c>
      <c r="C4410" t="s">
        <v>9106</v>
      </c>
      <c r="D4410">
        <v>0</v>
      </c>
      <c r="E4410" t="s">
        <v>530</v>
      </c>
      <c r="F4410" t="s">
        <v>656</v>
      </c>
      <c r="G4410" t="s">
        <v>9106</v>
      </c>
      <c r="H4410" s="123" t="str">
        <f t="shared" si="67"/>
        <v>Great Basin Province , ID,CBM Wells - Fraction of Compressors Engines &gt;500 HP</v>
      </c>
      <c r="I4410">
        <v>0</v>
      </c>
    </row>
    <row r="4411" spans="1:9">
      <c r="A4411" t="s">
        <v>144</v>
      </c>
      <c r="B4411" t="s">
        <v>117</v>
      </c>
      <c r="C4411" t="s">
        <v>9107</v>
      </c>
      <c r="D4411">
        <v>0.18000000000000002</v>
      </c>
      <c r="E4411" t="s">
        <v>530</v>
      </c>
      <c r="F4411" t="s">
        <v>1</v>
      </c>
      <c r="G4411" t="s">
        <v>8349</v>
      </c>
      <c r="H4411" s="123" t="str">
        <f t="shared" si="67"/>
        <v>Great Basin Province , ID,Lean Burn - Percent of Engines with Control</v>
      </c>
      <c r="I4411">
        <v>0.18000000000000002</v>
      </c>
    </row>
    <row r="4412" spans="1:9">
      <c r="A4412" t="s">
        <v>144</v>
      </c>
      <c r="B4412" t="s">
        <v>117</v>
      </c>
      <c r="C4412" t="s">
        <v>9108</v>
      </c>
      <c r="D4412">
        <v>0.31</v>
      </c>
      <c r="E4412" t="s">
        <v>530</v>
      </c>
      <c r="F4412" t="s">
        <v>0</v>
      </c>
      <c r="G4412" t="s">
        <v>8359</v>
      </c>
      <c r="H4412" s="123" t="str">
        <f t="shared" si="67"/>
        <v>Great Basin Province , ID,Rich Burn - Percent of Engines with Control</v>
      </c>
      <c r="I4412">
        <v>0.31</v>
      </c>
    </row>
    <row r="4413" spans="1:9">
      <c r="A4413" t="s">
        <v>144</v>
      </c>
      <c r="B4413" t="s">
        <v>117</v>
      </c>
      <c r="C4413" t="s">
        <v>9109</v>
      </c>
      <c r="D4413">
        <v>138</v>
      </c>
      <c r="E4413" t="s">
        <v>530</v>
      </c>
      <c r="F4413" t="s">
        <v>1</v>
      </c>
      <c r="G4413" t="s">
        <v>8347</v>
      </c>
      <c r="H4413" s="123" t="str">
        <f t="shared" si="67"/>
        <v>Great Basin Province , ID,Lean Burn - Rated Horsepower (hp/engine)</v>
      </c>
      <c r="I4413">
        <v>138</v>
      </c>
    </row>
    <row r="4414" spans="1:9">
      <c r="A4414" t="s">
        <v>144</v>
      </c>
      <c r="B4414" t="s">
        <v>117</v>
      </c>
      <c r="C4414" t="s">
        <v>9110</v>
      </c>
      <c r="D4414">
        <v>133.4</v>
      </c>
      <c r="E4414" t="s">
        <v>530</v>
      </c>
      <c r="F4414" t="s">
        <v>0</v>
      </c>
      <c r="G4414" t="s">
        <v>8357</v>
      </c>
      <c r="H4414" s="123" t="str">
        <f t="shared" si="67"/>
        <v>Great Basin Province , ID,Rich Burn - Rated Horsepower (hp/engine)</v>
      </c>
      <c r="I4414">
        <v>133.4</v>
      </c>
    </row>
    <row r="4415" spans="1:9">
      <c r="A4415" t="s">
        <v>144</v>
      </c>
      <c r="B4415" t="s">
        <v>117</v>
      </c>
      <c r="C4415" t="s">
        <v>9111</v>
      </c>
      <c r="D4415">
        <v>8439</v>
      </c>
      <c r="E4415" t="s">
        <v>530</v>
      </c>
      <c r="F4415" t="s">
        <v>656</v>
      </c>
      <c r="G4415" t="s">
        <v>2498</v>
      </c>
      <c r="H4415" s="123" t="str">
        <f t="shared" si="67"/>
        <v>Great Basin Province , ID,Hours of Operation (hours/engine)</v>
      </c>
      <c r="I4415">
        <v>8439</v>
      </c>
    </row>
    <row r="4416" spans="1:9">
      <c r="A4416" t="s">
        <v>144</v>
      </c>
      <c r="B4416" t="s">
        <v>121</v>
      </c>
      <c r="C4416" t="s">
        <v>9098</v>
      </c>
      <c r="D4416">
        <v>0.7</v>
      </c>
      <c r="E4416" t="s">
        <v>531</v>
      </c>
      <c r="F4416" t="s">
        <v>0</v>
      </c>
      <c r="G4416" t="s">
        <v>0</v>
      </c>
      <c r="H4416" s="123" t="str">
        <f t="shared" si="67"/>
        <v>Great Basin Province , NV,Rich Burn</v>
      </c>
      <c r="I4416">
        <v>0.7</v>
      </c>
    </row>
    <row r="4417" spans="1:9">
      <c r="A4417" t="s">
        <v>144</v>
      </c>
      <c r="B4417" t="s">
        <v>121</v>
      </c>
      <c r="C4417" t="s">
        <v>9099</v>
      </c>
      <c r="D4417">
        <v>0.29999999999999993</v>
      </c>
      <c r="E4417" t="s">
        <v>531</v>
      </c>
      <c r="F4417" t="s">
        <v>1</v>
      </c>
      <c r="G4417" t="s">
        <v>1</v>
      </c>
      <c r="H4417" s="123" t="str">
        <f t="shared" si="67"/>
        <v>Great Basin Province , NV,Lean Burn</v>
      </c>
      <c r="I4417">
        <v>0.29999999999999993</v>
      </c>
    </row>
    <row r="4418" spans="1:9">
      <c r="A4418" t="s">
        <v>144</v>
      </c>
      <c r="B4418" t="s">
        <v>121</v>
      </c>
      <c r="C4418" t="s">
        <v>9100</v>
      </c>
      <c r="D4418">
        <v>0.75</v>
      </c>
      <c r="E4418" t="s">
        <v>531</v>
      </c>
      <c r="F4418" t="s">
        <v>0</v>
      </c>
      <c r="G4418" t="s">
        <v>9100</v>
      </c>
      <c r="H4418" s="123" t="str">
        <f t="shared" si="67"/>
        <v>Great Basin Province , NV,CBM Wells- Rich-burn Load Factor</v>
      </c>
      <c r="I4418">
        <v>0.75</v>
      </c>
    </row>
    <row r="4419" spans="1:9">
      <c r="A4419" t="s">
        <v>144</v>
      </c>
      <c r="B4419" t="s">
        <v>121</v>
      </c>
      <c r="C4419" t="s">
        <v>9101</v>
      </c>
      <c r="D4419">
        <v>0.7599999999999999</v>
      </c>
      <c r="E4419" t="s">
        <v>531</v>
      </c>
      <c r="F4419" t="s">
        <v>1</v>
      </c>
      <c r="G4419" t="s">
        <v>9101</v>
      </c>
      <c r="H4419" s="123" t="str">
        <f t="shared" si="67"/>
        <v>Great Basin Province , NV,CBM Wells- Lean-burn Load Factor</v>
      </c>
      <c r="I4419">
        <v>0.7599999999999999</v>
      </c>
    </row>
    <row r="4420" spans="1:9">
      <c r="A4420" t="s">
        <v>144</v>
      </c>
      <c r="B4420" t="s">
        <v>121</v>
      </c>
      <c r="C4420" t="s">
        <v>9102</v>
      </c>
      <c r="D4420">
        <v>0</v>
      </c>
      <c r="E4420" t="s">
        <v>531</v>
      </c>
      <c r="F4420" t="s">
        <v>656</v>
      </c>
      <c r="G4420" t="s">
        <v>9102</v>
      </c>
      <c r="H4420" s="123" t="str">
        <f t="shared" si="67"/>
        <v>Great Basin Province , NV,CBM Wells - Fraction of 2-cycle Engines</v>
      </c>
      <c r="I4420">
        <v>0</v>
      </c>
    </row>
    <row r="4421" spans="1:9">
      <c r="A4421" t="s">
        <v>144</v>
      </c>
      <c r="B4421" t="s">
        <v>121</v>
      </c>
      <c r="C4421" t="s">
        <v>9103</v>
      </c>
      <c r="D4421">
        <v>1</v>
      </c>
      <c r="E4421" t="s">
        <v>531</v>
      </c>
      <c r="F4421" t="s">
        <v>656</v>
      </c>
      <c r="G4421" t="s">
        <v>9103</v>
      </c>
      <c r="H4421" s="123" t="str">
        <f t="shared" si="67"/>
        <v>Great Basin Province , NV,CBM Wells - Fraction of 4-cycle Engines</v>
      </c>
      <c r="I4421">
        <v>1</v>
      </c>
    </row>
    <row r="4422" spans="1:9">
      <c r="A4422" t="s">
        <v>144</v>
      </c>
      <c r="B4422" t="s">
        <v>121</v>
      </c>
      <c r="C4422" t="s">
        <v>9104</v>
      </c>
      <c r="D4422">
        <v>0</v>
      </c>
      <c r="E4422" t="s">
        <v>531</v>
      </c>
      <c r="F4422" t="s">
        <v>656</v>
      </c>
      <c r="G4422" t="s">
        <v>9104</v>
      </c>
      <c r="H4422" s="123" t="str">
        <f t="shared" si="67"/>
        <v>Great Basin Province , NV,CBM Wells - Fraction of Compressors Engines &lt;50 HP</v>
      </c>
      <c r="I4422">
        <v>0</v>
      </c>
    </row>
    <row r="4423" spans="1:9">
      <c r="A4423" t="s">
        <v>144</v>
      </c>
      <c r="B4423" t="s">
        <v>121</v>
      </c>
      <c r="C4423" t="s">
        <v>9105</v>
      </c>
      <c r="D4423">
        <v>1</v>
      </c>
      <c r="E4423" t="s">
        <v>531</v>
      </c>
      <c r="F4423" t="s">
        <v>656</v>
      </c>
      <c r="G4423" t="s">
        <v>9105</v>
      </c>
      <c r="H4423" s="123" t="str">
        <f t="shared" si="67"/>
        <v>Great Basin Province , NV,CBM Wells - Fraction of Compressors Engines between 50-499 HP</v>
      </c>
      <c r="I4423">
        <v>1</v>
      </c>
    </row>
    <row r="4424" spans="1:9">
      <c r="A4424" t="s">
        <v>144</v>
      </c>
      <c r="B4424" t="s">
        <v>121</v>
      </c>
      <c r="C4424" t="s">
        <v>9106</v>
      </c>
      <c r="D4424">
        <v>0</v>
      </c>
      <c r="E4424" t="s">
        <v>531</v>
      </c>
      <c r="F4424" t="s">
        <v>656</v>
      </c>
      <c r="G4424" t="s">
        <v>9106</v>
      </c>
      <c r="H4424" s="123" t="str">
        <f t="shared" si="67"/>
        <v>Great Basin Province , NV,CBM Wells - Fraction of Compressors Engines &gt;500 HP</v>
      </c>
      <c r="I4424">
        <v>0</v>
      </c>
    </row>
    <row r="4425" spans="1:9">
      <c r="A4425" t="s">
        <v>144</v>
      </c>
      <c r="B4425" t="s">
        <v>121</v>
      </c>
      <c r="C4425" t="s">
        <v>9107</v>
      </c>
      <c r="D4425">
        <v>0.18</v>
      </c>
      <c r="E4425" t="s">
        <v>531</v>
      </c>
      <c r="F4425" t="s">
        <v>1</v>
      </c>
      <c r="G4425" t="s">
        <v>8349</v>
      </c>
      <c r="H4425" s="123" t="str">
        <f t="shared" si="67"/>
        <v>Great Basin Province , NV,Lean Burn - Percent of Engines with Control</v>
      </c>
      <c r="I4425">
        <v>0.18</v>
      </c>
    </row>
    <row r="4426" spans="1:9">
      <c r="A4426" t="s">
        <v>144</v>
      </c>
      <c r="B4426" t="s">
        <v>121</v>
      </c>
      <c r="C4426" t="s">
        <v>9108</v>
      </c>
      <c r="D4426">
        <v>0.31</v>
      </c>
      <c r="E4426" t="s">
        <v>531</v>
      </c>
      <c r="F4426" t="s">
        <v>0</v>
      </c>
      <c r="G4426" t="s">
        <v>8359</v>
      </c>
      <c r="H4426" s="123" t="str">
        <f t="shared" si="67"/>
        <v>Great Basin Province , NV,Rich Burn - Percent of Engines with Control</v>
      </c>
      <c r="I4426">
        <v>0.31</v>
      </c>
    </row>
    <row r="4427" spans="1:9">
      <c r="A4427" t="s">
        <v>144</v>
      </c>
      <c r="B4427" t="s">
        <v>121</v>
      </c>
      <c r="C4427" t="s">
        <v>9109</v>
      </c>
      <c r="D4427">
        <v>138</v>
      </c>
      <c r="E4427" t="s">
        <v>531</v>
      </c>
      <c r="F4427" t="s">
        <v>1</v>
      </c>
      <c r="G4427" t="s">
        <v>8347</v>
      </c>
      <c r="H4427" s="123" t="str">
        <f t="shared" si="67"/>
        <v>Great Basin Province , NV,Lean Burn - Rated Horsepower (hp/engine)</v>
      </c>
      <c r="I4427">
        <v>138</v>
      </c>
    </row>
    <row r="4428" spans="1:9">
      <c r="A4428" t="s">
        <v>144</v>
      </c>
      <c r="B4428" t="s">
        <v>121</v>
      </c>
      <c r="C4428" t="s">
        <v>9110</v>
      </c>
      <c r="D4428">
        <v>133.40000000000003</v>
      </c>
      <c r="E4428" t="s">
        <v>531</v>
      </c>
      <c r="F4428" t="s">
        <v>0</v>
      </c>
      <c r="G4428" t="s">
        <v>8357</v>
      </c>
      <c r="H4428" s="123" t="str">
        <f t="shared" si="67"/>
        <v>Great Basin Province , NV,Rich Burn - Rated Horsepower (hp/engine)</v>
      </c>
      <c r="I4428">
        <v>133.40000000000003</v>
      </c>
    </row>
    <row r="4429" spans="1:9">
      <c r="A4429" t="s">
        <v>144</v>
      </c>
      <c r="B4429" t="s">
        <v>121</v>
      </c>
      <c r="C4429" t="s">
        <v>9111</v>
      </c>
      <c r="D4429">
        <v>7248</v>
      </c>
      <c r="E4429" t="s">
        <v>531</v>
      </c>
      <c r="F4429" t="s">
        <v>656</v>
      </c>
      <c r="G4429" t="s">
        <v>2498</v>
      </c>
      <c r="H4429" s="123" t="str">
        <f t="shared" si="67"/>
        <v>Great Basin Province , NV,Hours of Operation (hours/engine)</v>
      </c>
      <c r="I4429">
        <v>7248</v>
      </c>
    </row>
    <row r="4430" spans="1:9">
      <c r="A4430" t="s">
        <v>144</v>
      </c>
      <c r="B4430" t="s">
        <v>124</v>
      </c>
      <c r="C4430" t="s">
        <v>9098</v>
      </c>
      <c r="D4430">
        <v>0.7</v>
      </c>
      <c r="E4430" t="s">
        <v>532</v>
      </c>
      <c r="F4430" t="s">
        <v>0</v>
      </c>
      <c r="G4430" t="s">
        <v>0</v>
      </c>
      <c r="H4430" s="123" t="str">
        <f t="shared" si="67"/>
        <v>Great Basin Province , UT,Rich Burn</v>
      </c>
      <c r="I4430">
        <v>0.7</v>
      </c>
    </row>
    <row r="4431" spans="1:9">
      <c r="A4431" t="s">
        <v>144</v>
      </c>
      <c r="B4431" t="s">
        <v>124</v>
      </c>
      <c r="C4431" t="s">
        <v>9099</v>
      </c>
      <c r="D4431">
        <v>0.3</v>
      </c>
      <c r="E4431" t="s">
        <v>532</v>
      </c>
      <c r="F4431" t="s">
        <v>1</v>
      </c>
      <c r="G4431" t="s">
        <v>1</v>
      </c>
      <c r="H4431" s="123" t="str">
        <f t="shared" si="67"/>
        <v>Great Basin Province , UT,Lean Burn</v>
      </c>
      <c r="I4431">
        <v>0.3</v>
      </c>
    </row>
    <row r="4432" spans="1:9">
      <c r="A4432" t="s">
        <v>144</v>
      </c>
      <c r="B4432" t="s">
        <v>124</v>
      </c>
      <c r="C4432" t="s">
        <v>9100</v>
      </c>
      <c r="D4432">
        <v>0.75</v>
      </c>
      <c r="E4432" t="s">
        <v>532</v>
      </c>
      <c r="F4432" t="s">
        <v>0</v>
      </c>
      <c r="G4432" t="s">
        <v>9100</v>
      </c>
      <c r="H4432" s="123" t="str">
        <f t="shared" si="67"/>
        <v>Great Basin Province , UT,CBM Wells- Rich-burn Load Factor</v>
      </c>
      <c r="I4432">
        <v>0.75</v>
      </c>
    </row>
    <row r="4433" spans="1:9">
      <c r="A4433" t="s">
        <v>144</v>
      </c>
      <c r="B4433" t="s">
        <v>124</v>
      </c>
      <c r="C4433" t="s">
        <v>9101</v>
      </c>
      <c r="D4433">
        <v>0.76</v>
      </c>
      <c r="E4433" t="s">
        <v>532</v>
      </c>
      <c r="F4433" t="s">
        <v>1</v>
      </c>
      <c r="G4433" t="s">
        <v>9101</v>
      </c>
      <c r="H4433" s="123" t="str">
        <f t="shared" si="67"/>
        <v>Great Basin Province , UT,CBM Wells- Lean-burn Load Factor</v>
      </c>
      <c r="I4433">
        <v>0.76</v>
      </c>
    </row>
    <row r="4434" spans="1:9">
      <c r="A4434" t="s">
        <v>144</v>
      </c>
      <c r="B4434" t="s">
        <v>124</v>
      </c>
      <c r="C4434" t="s">
        <v>9102</v>
      </c>
      <c r="D4434">
        <v>0</v>
      </c>
      <c r="E4434" t="s">
        <v>532</v>
      </c>
      <c r="F4434" t="s">
        <v>656</v>
      </c>
      <c r="G4434" t="s">
        <v>9102</v>
      </c>
      <c r="H4434" s="123" t="str">
        <f t="shared" si="67"/>
        <v>Great Basin Province , UT,CBM Wells - Fraction of 2-cycle Engines</v>
      </c>
      <c r="I4434">
        <v>0</v>
      </c>
    </row>
    <row r="4435" spans="1:9">
      <c r="A4435" t="s">
        <v>144</v>
      </c>
      <c r="B4435" t="s">
        <v>124</v>
      </c>
      <c r="C4435" t="s">
        <v>9103</v>
      </c>
      <c r="D4435">
        <v>1</v>
      </c>
      <c r="E4435" t="s">
        <v>532</v>
      </c>
      <c r="F4435" t="s">
        <v>656</v>
      </c>
      <c r="G4435" t="s">
        <v>9103</v>
      </c>
      <c r="H4435" s="123" t="str">
        <f t="shared" si="67"/>
        <v>Great Basin Province , UT,CBM Wells - Fraction of 4-cycle Engines</v>
      </c>
      <c r="I4435">
        <v>1</v>
      </c>
    </row>
    <row r="4436" spans="1:9">
      <c r="A4436" t="s">
        <v>144</v>
      </c>
      <c r="B4436" t="s">
        <v>124</v>
      </c>
      <c r="C4436" t="s">
        <v>9104</v>
      </c>
      <c r="D4436">
        <v>0</v>
      </c>
      <c r="E4436" t="s">
        <v>532</v>
      </c>
      <c r="F4436" t="s">
        <v>656</v>
      </c>
      <c r="G4436" t="s">
        <v>9104</v>
      </c>
      <c r="H4436" s="123" t="str">
        <f t="shared" si="67"/>
        <v>Great Basin Province , UT,CBM Wells - Fraction of Compressors Engines &lt;50 HP</v>
      </c>
      <c r="I4436">
        <v>0</v>
      </c>
    </row>
    <row r="4437" spans="1:9">
      <c r="A4437" t="s">
        <v>144</v>
      </c>
      <c r="B4437" t="s">
        <v>124</v>
      </c>
      <c r="C4437" t="s">
        <v>9105</v>
      </c>
      <c r="D4437">
        <v>1</v>
      </c>
      <c r="E4437" t="s">
        <v>532</v>
      </c>
      <c r="F4437" t="s">
        <v>656</v>
      </c>
      <c r="G4437" t="s">
        <v>9105</v>
      </c>
      <c r="H4437" s="123" t="str">
        <f t="shared" si="67"/>
        <v>Great Basin Province , UT,CBM Wells - Fraction of Compressors Engines between 50-499 HP</v>
      </c>
      <c r="I4437">
        <v>1</v>
      </c>
    </row>
    <row r="4438" spans="1:9">
      <c r="A4438" t="s">
        <v>144</v>
      </c>
      <c r="B4438" t="s">
        <v>124</v>
      </c>
      <c r="C4438" t="s">
        <v>9106</v>
      </c>
      <c r="D4438">
        <v>0</v>
      </c>
      <c r="E4438" t="s">
        <v>532</v>
      </c>
      <c r="F4438" t="s">
        <v>656</v>
      </c>
      <c r="G4438" t="s">
        <v>9106</v>
      </c>
      <c r="H4438" s="123" t="str">
        <f t="shared" si="67"/>
        <v>Great Basin Province , UT,CBM Wells - Fraction of Compressors Engines &gt;500 HP</v>
      </c>
      <c r="I4438">
        <v>0</v>
      </c>
    </row>
    <row r="4439" spans="1:9">
      <c r="A4439" t="s">
        <v>144</v>
      </c>
      <c r="B4439" t="s">
        <v>124</v>
      </c>
      <c r="C4439" t="s">
        <v>9107</v>
      </c>
      <c r="D4439">
        <v>0.18</v>
      </c>
      <c r="E4439" t="s">
        <v>532</v>
      </c>
      <c r="F4439" t="s">
        <v>1</v>
      </c>
      <c r="G4439" t="s">
        <v>8349</v>
      </c>
      <c r="H4439" s="123" t="str">
        <f t="shared" si="67"/>
        <v>Great Basin Province , UT,Lean Burn - Percent of Engines with Control</v>
      </c>
      <c r="I4439">
        <v>0.18</v>
      </c>
    </row>
    <row r="4440" spans="1:9">
      <c r="A4440" t="s">
        <v>144</v>
      </c>
      <c r="B4440" t="s">
        <v>124</v>
      </c>
      <c r="C4440" t="s">
        <v>9108</v>
      </c>
      <c r="D4440">
        <v>0.31</v>
      </c>
      <c r="E4440" t="s">
        <v>532</v>
      </c>
      <c r="F4440" t="s">
        <v>0</v>
      </c>
      <c r="G4440" t="s">
        <v>8359</v>
      </c>
      <c r="H4440" s="123" t="str">
        <f t="shared" si="67"/>
        <v>Great Basin Province , UT,Rich Burn - Percent of Engines with Control</v>
      </c>
      <c r="I4440">
        <v>0.31</v>
      </c>
    </row>
    <row r="4441" spans="1:9">
      <c r="A4441" t="s">
        <v>144</v>
      </c>
      <c r="B4441" t="s">
        <v>124</v>
      </c>
      <c r="C4441" t="s">
        <v>9109</v>
      </c>
      <c r="D4441">
        <v>138</v>
      </c>
      <c r="E4441" t="s">
        <v>532</v>
      </c>
      <c r="F4441" t="s">
        <v>1</v>
      </c>
      <c r="G4441" t="s">
        <v>8347</v>
      </c>
      <c r="H4441" s="123" t="str">
        <f t="shared" si="67"/>
        <v>Great Basin Province , UT,Lean Burn - Rated Horsepower (hp/engine)</v>
      </c>
      <c r="I4441">
        <v>138</v>
      </c>
    </row>
    <row r="4442" spans="1:9">
      <c r="A4442" t="s">
        <v>144</v>
      </c>
      <c r="B4442" t="s">
        <v>124</v>
      </c>
      <c r="C4442" t="s">
        <v>9110</v>
      </c>
      <c r="D4442">
        <v>133.4</v>
      </c>
      <c r="E4442" t="s">
        <v>532</v>
      </c>
      <c r="F4442" t="s">
        <v>0</v>
      </c>
      <c r="G4442" t="s">
        <v>8357</v>
      </c>
      <c r="H4442" s="123" t="str">
        <f t="shared" si="67"/>
        <v>Great Basin Province , UT,Rich Burn - Rated Horsepower (hp/engine)</v>
      </c>
      <c r="I4442">
        <v>133.4</v>
      </c>
    </row>
    <row r="4443" spans="1:9">
      <c r="A4443" t="s">
        <v>144</v>
      </c>
      <c r="B4443" t="s">
        <v>124</v>
      </c>
      <c r="C4443" t="s">
        <v>9111</v>
      </c>
      <c r="D4443">
        <v>8439</v>
      </c>
      <c r="E4443" t="s">
        <v>532</v>
      </c>
      <c r="F4443" t="s">
        <v>656</v>
      </c>
      <c r="G4443" t="s">
        <v>2498</v>
      </c>
      <c r="H4443" s="123" t="str">
        <f t="shared" si="67"/>
        <v>Great Basin Province , UT,Hours of Operation (hours/engine)</v>
      </c>
      <c r="I4443">
        <v>8439</v>
      </c>
    </row>
    <row r="4444" spans="1:9">
      <c r="A4444" t="s">
        <v>635</v>
      </c>
      <c r="B4444" t="s">
        <v>81</v>
      </c>
      <c r="C4444" t="s">
        <v>9098</v>
      </c>
      <c r="D4444">
        <v>0.7</v>
      </c>
      <c r="E4444" t="s">
        <v>534</v>
      </c>
      <c r="F4444" t="s">
        <v>0</v>
      </c>
      <c r="G4444" t="s">
        <v>0</v>
      </c>
      <c r="H4444" s="123" t="str">
        <f t="shared" si="67"/>
        <v>Green River Basin , CO,Rich Burn</v>
      </c>
      <c r="I4444">
        <v>0.7</v>
      </c>
    </row>
    <row r="4445" spans="1:9">
      <c r="A4445" t="s">
        <v>635</v>
      </c>
      <c r="B4445" t="s">
        <v>81</v>
      </c>
      <c r="C4445" t="s">
        <v>9099</v>
      </c>
      <c r="D4445">
        <v>0.3</v>
      </c>
      <c r="E4445" t="s">
        <v>534</v>
      </c>
      <c r="F4445" t="s">
        <v>1</v>
      </c>
      <c r="G4445" t="s">
        <v>1</v>
      </c>
      <c r="H4445" s="123" t="str">
        <f t="shared" si="67"/>
        <v>Green River Basin , CO,Lean Burn</v>
      </c>
      <c r="I4445">
        <v>0.3</v>
      </c>
    </row>
    <row r="4446" spans="1:9">
      <c r="A4446" t="s">
        <v>635</v>
      </c>
      <c r="B4446" t="s">
        <v>81</v>
      </c>
      <c r="C4446" t="s">
        <v>9100</v>
      </c>
      <c r="D4446">
        <v>0.75</v>
      </c>
      <c r="E4446" t="s">
        <v>534</v>
      </c>
      <c r="F4446" t="s">
        <v>0</v>
      </c>
      <c r="G4446" t="s">
        <v>9100</v>
      </c>
      <c r="H4446" s="123" t="str">
        <f t="shared" si="67"/>
        <v>Green River Basin , CO,CBM Wells- Rich-burn Load Factor</v>
      </c>
      <c r="I4446">
        <v>0.75</v>
      </c>
    </row>
    <row r="4447" spans="1:9">
      <c r="A4447" t="s">
        <v>635</v>
      </c>
      <c r="B4447" t="s">
        <v>81</v>
      </c>
      <c r="C4447" t="s">
        <v>9101</v>
      </c>
      <c r="D4447">
        <v>0.76</v>
      </c>
      <c r="E4447" t="s">
        <v>534</v>
      </c>
      <c r="F4447" t="s">
        <v>1</v>
      </c>
      <c r="G4447" t="s">
        <v>9101</v>
      </c>
      <c r="H4447" s="123" t="str">
        <f t="shared" ref="H4447:H4510" si="68">E4447&amp;","&amp;G4447</f>
        <v>Green River Basin , CO,CBM Wells- Lean-burn Load Factor</v>
      </c>
      <c r="I4447">
        <v>0.76</v>
      </c>
    </row>
    <row r="4448" spans="1:9">
      <c r="A4448" t="s">
        <v>635</v>
      </c>
      <c r="B4448" t="s">
        <v>81</v>
      </c>
      <c r="C4448" t="s">
        <v>9102</v>
      </c>
      <c r="D4448">
        <v>0</v>
      </c>
      <c r="E4448" t="s">
        <v>534</v>
      </c>
      <c r="F4448" t="s">
        <v>656</v>
      </c>
      <c r="G4448" t="s">
        <v>9102</v>
      </c>
      <c r="H4448" s="123" t="str">
        <f t="shared" si="68"/>
        <v>Green River Basin , CO,CBM Wells - Fraction of 2-cycle Engines</v>
      </c>
      <c r="I4448">
        <v>0</v>
      </c>
    </row>
    <row r="4449" spans="1:9">
      <c r="A4449" t="s">
        <v>635</v>
      </c>
      <c r="B4449" t="s">
        <v>81</v>
      </c>
      <c r="C4449" t="s">
        <v>9103</v>
      </c>
      <c r="D4449">
        <v>1</v>
      </c>
      <c r="E4449" t="s">
        <v>534</v>
      </c>
      <c r="F4449" t="s">
        <v>656</v>
      </c>
      <c r="G4449" t="s">
        <v>9103</v>
      </c>
      <c r="H4449" s="123" t="str">
        <f t="shared" si="68"/>
        <v>Green River Basin , CO,CBM Wells - Fraction of 4-cycle Engines</v>
      </c>
      <c r="I4449">
        <v>1</v>
      </c>
    </row>
    <row r="4450" spans="1:9">
      <c r="A4450" t="s">
        <v>635</v>
      </c>
      <c r="B4450" t="s">
        <v>81</v>
      </c>
      <c r="C4450" t="s">
        <v>9104</v>
      </c>
      <c r="D4450">
        <v>0</v>
      </c>
      <c r="E4450" t="s">
        <v>534</v>
      </c>
      <c r="F4450" t="s">
        <v>656</v>
      </c>
      <c r="G4450" t="s">
        <v>9104</v>
      </c>
      <c r="H4450" s="123" t="str">
        <f t="shared" si="68"/>
        <v>Green River Basin , CO,CBM Wells - Fraction of Compressors Engines &lt;50 HP</v>
      </c>
      <c r="I4450">
        <v>0</v>
      </c>
    </row>
    <row r="4451" spans="1:9">
      <c r="A4451" t="s">
        <v>635</v>
      </c>
      <c r="B4451" t="s">
        <v>81</v>
      </c>
      <c r="C4451" t="s">
        <v>9105</v>
      </c>
      <c r="D4451">
        <v>1</v>
      </c>
      <c r="E4451" t="s">
        <v>534</v>
      </c>
      <c r="F4451" t="s">
        <v>656</v>
      </c>
      <c r="G4451" t="s">
        <v>9105</v>
      </c>
      <c r="H4451" s="123" t="str">
        <f t="shared" si="68"/>
        <v>Green River Basin , CO,CBM Wells - Fraction of Compressors Engines between 50-499 HP</v>
      </c>
      <c r="I4451">
        <v>1</v>
      </c>
    </row>
    <row r="4452" spans="1:9">
      <c r="A4452" t="s">
        <v>635</v>
      </c>
      <c r="B4452" t="s">
        <v>81</v>
      </c>
      <c r="C4452" t="s">
        <v>9106</v>
      </c>
      <c r="D4452">
        <v>0</v>
      </c>
      <c r="E4452" t="s">
        <v>534</v>
      </c>
      <c r="F4452" t="s">
        <v>656</v>
      </c>
      <c r="G4452" t="s">
        <v>9106</v>
      </c>
      <c r="H4452" s="123" t="str">
        <f t="shared" si="68"/>
        <v>Green River Basin , CO,CBM Wells - Fraction of Compressors Engines &gt;500 HP</v>
      </c>
      <c r="I4452">
        <v>0</v>
      </c>
    </row>
    <row r="4453" spans="1:9">
      <c r="A4453" t="s">
        <v>635</v>
      </c>
      <c r="B4453" t="s">
        <v>81</v>
      </c>
      <c r="C4453" t="s">
        <v>9107</v>
      </c>
      <c r="D4453">
        <v>0.18</v>
      </c>
      <c r="E4453" t="s">
        <v>534</v>
      </c>
      <c r="F4453" t="s">
        <v>1</v>
      </c>
      <c r="G4453" t="s">
        <v>8349</v>
      </c>
      <c r="H4453" s="123" t="str">
        <f t="shared" si="68"/>
        <v>Green River Basin , CO,Lean Burn - Percent of Engines with Control</v>
      </c>
      <c r="I4453">
        <v>0.18</v>
      </c>
    </row>
    <row r="4454" spans="1:9">
      <c r="A4454" t="s">
        <v>635</v>
      </c>
      <c r="B4454" t="s">
        <v>81</v>
      </c>
      <c r="C4454" t="s">
        <v>9108</v>
      </c>
      <c r="D4454">
        <v>0.31</v>
      </c>
      <c r="E4454" t="s">
        <v>534</v>
      </c>
      <c r="F4454" t="s">
        <v>0</v>
      </c>
      <c r="G4454" t="s">
        <v>8359</v>
      </c>
      <c r="H4454" s="123" t="str">
        <f t="shared" si="68"/>
        <v>Green River Basin , CO,Rich Burn - Percent of Engines with Control</v>
      </c>
      <c r="I4454">
        <v>0.31</v>
      </c>
    </row>
    <row r="4455" spans="1:9">
      <c r="A4455" t="s">
        <v>635</v>
      </c>
      <c r="B4455" t="s">
        <v>81</v>
      </c>
      <c r="C4455" t="s">
        <v>9109</v>
      </c>
      <c r="D4455">
        <v>138</v>
      </c>
      <c r="E4455" t="s">
        <v>534</v>
      </c>
      <c r="F4455" t="s">
        <v>1</v>
      </c>
      <c r="G4455" t="s">
        <v>8347</v>
      </c>
      <c r="H4455" s="123" t="str">
        <f t="shared" si="68"/>
        <v>Green River Basin , CO,Lean Burn - Rated Horsepower (hp/engine)</v>
      </c>
      <c r="I4455">
        <v>138</v>
      </c>
    </row>
    <row r="4456" spans="1:9">
      <c r="A4456" t="s">
        <v>635</v>
      </c>
      <c r="B4456" t="s">
        <v>81</v>
      </c>
      <c r="C4456" t="s">
        <v>9110</v>
      </c>
      <c r="D4456">
        <v>133.4</v>
      </c>
      <c r="E4456" t="s">
        <v>534</v>
      </c>
      <c r="F4456" t="s">
        <v>0</v>
      </c>
      <c r="G4456" t="s">
        <v>8357</v>
      </c>
      <c r="H4456" s="123" t="str">
        <f t="shared" si="68"/>
        <v>Green River Basin , CO,Rich Burn - Rated Horsepower (hp/engine)</v>
      </c>
      <c r="I4456">
        <v>133.4</v>
      </c>
    </row>
    <row r="4457" spans="1:9">
      <c r="A4457" t="s">
        <v>635</v>
      </c>
      <c r="B4457" t="s">
        <v>81</v>
      </c>
      <c r="C4457" t="s">
        <v>9111</v>
      </c>
      <c r="D4457">
        <v>8439</v>
      </c>
      <c r="E4457" t="s">
        <v>534</v>
      </c>
      <c r="F4457" t="s">
        <v>656</v>
      </c>
      <c r="G4457" t="s">
        <v>2498</v>
      </c>
      <c r="H4457" s="123" t="str">
        <f t="shared" si="68"/>
        <v>Green River Basin , CO,Hours of Operation (hours/engine)</v>
      </c>
      <c r="I4457">
        <v>8439</v>
      </c>
    </row>
    <row r="4458" spans="1:9">
      <c r="A4458" t="s">
        <v>635</v>
      </c>
      <c r="B4458" t="s">
        <v>126</v>
      </c>
      <c r="C4458" t="s">
        <v>9098</v>
      </c>
      <c r="D4458">
        <v>0.7</v>
      </c>
      <c r="E4458" t="s">
        <v>536</v>
      </c>
      <c r="F4458" t="s">
        <v>0</v>
      </c>
      <c r="G4458" t="s">
        <v>0</v>
      </c>
      <c r="H4458" s="123" t="str">
        <f t="shared" si="68"/>
        <v>Green River Basin , WY,Rich Burn</v>
      </c>
      <c r="I4458">
        <v>0.7</v>
      </c>
    </row>
    <row r="4459" spans="1:9">
      <c r="A4459" t="s">
        <v>635</v>
      </c>
      <c r="B4459" t="s">
        <v>126</v>
      </c>
      <c r="C4459" t="s">
        <v>9099</v>
      </c>
      <c r="D4459">
        <v>0.3</v>
      </c>
      <c r="E4459" t="s">
        <v>536</v>
      </c>
      <c r="F4459" t="s">
        <v>1</v>
      </c>
      <c r="G4459" t="s">
        <v>1</v>
      </c>
      <c r="H4459" s="123" t="str">
        <f t="shared" si="68"/>
        <v>Green River Basin , WY,Lean Burn</v>
      </c>
      <c r="I4459">
        <v>0.3</v>
      </c>
    </row>
    <row r="4460" spans="1:9">
      <c r="A4460" t="s">
        <v>635</v>
      </c>
      <c r="B4460" t="s">
        <v>126</v>
      </c>
      <c r="C4460" t="s">
        <v>9100</v>
      </c>
      <c r="D4460">
        <v>0.75</v>
      </c>
      <c r="E4460" t="s">
        <v>536</v>
      </c>
      <c r="F4460" t="s">
        <v>0</v>
      </c>
      <c r="G4460" t="s">
        <v>9100</v>
      </c>
      <c r="H4460" s="123" t="str">
        <f t="shared" si="68"/>
        <v>Green River Basin , WY,CBM Wells- Rich-burn Load Factor</v>
      </c>
      <c r="I4460">
        <v>0.75</v>
      </c>
    </row>
    <row r="4461" spans="1:9">
      <c r="A4461" t="s">
        <v>635</v>
      </c>
      <c r="B4461" t="s">
        <v>126</v>
      </c>
      <c r="C4461" t="s">
        <v>9101</v>
      </c>
      <c r="D4461">
        <v>0.76</v>
      </c>
      <c r="E4461" t="s">
        <v>536</v>
      </c>
      <c r="F4461" t="s">
        <v>1</v>
      </c>
      <c r="G4461" t="s">
        <v>9101</v>
      </c>
      <c r="H4461" s="123" t="str">
        <f t="shared" si="68"/>
        <v>Green River Basin , WY,CBM Wells- Lean-burn Load Factor</v>
      </c>
      <c r="I4461">
        <v>0.76</v>
      </c>
    </row>
    <row r="4462" spans="1:9">
      <c r="A4462" t="s">
        <v>635</v>
      </c>
      <c r="B4462" t="s">
        <v>126</v>
      </c>
      <c r="C4462" t="s">
        <v>9102</v>
      </c>
      <c r="D4462">
        <v>0</v>
      </c>
      <c r="E4462" t="s">
        <v>536</v>
      </c>
      <c r="F4462" t="s">
        <v>656</v>
      </c>
      <c r="G4462" t="s">
        <v>9102</v>
      </c>
      <c r="H4462" s="123" t="str">
        <f t="shared" si="68"/>
        <v>Green River Basin , WY,CBM Wells - Fraction of 2-cycle Engines</v>
      </c>
      <c r="I4462">
        <v>0</v>
      </c>
    </row>
    <row r="4463" spans="1:9">
      <c r="A4463" t="s">
        <v>635</v>
      </c>
      <c r="B4463" t="s">
        <v>126</v>
      </c>
      <c r="C4463" t="s">
        <v>9103</v>
      </c>
      <c r="D4463">
        <v>1</v>
      </c>
      <c r="E4463" t="s">
        <v>536</v>
      </c>
      <c r="F4463" t="s">
        <v>656</v>
      </c>
      <c r="G4463" t="s">
        <v>9103</v>
      </c>
      <c r="H4463" s="123" t="str">
        <f t="shared" si="68"/>
        <v>Green River Basin , WY,CBM Wells - Fraction of 4-cycle Engines</v>
      </c>
      <c r="I4463">
        <v>1</v>
      </c>
    </row>
    <row r="4464" spans="1:9">
      <c r="A4464" t="s">
        <v>635</v>
      </c>
      <c r="B4464" t="s">
        <v>126</v>
      </c>
      <c r="C4464" t="s">
        <v>9104</v>
      </c>
      <c r="D4464">
        <v>0</v>
      </c>
      <c r="E4464" t="s">
        <v>536</v>
      </c>
      <c r="F4464" t="s">
        <v>656</v>
      </c>
      <c r="G4464" t="s">
        <v>9104</v>
      </c>
      <c r="H4464" s="123" t="str">
        <f t="shared" si="68"/>
        <v>Green River Basin , WY,CBM Wells - Fraction of Compressors Engines &lt;50 HP</v>
      </c>
      <c r="I4464">
        <v>0</v>
      </c>
    </row>
    <row r="4465" spans="1:9">
      <c r="A4465" t="s">
        <v>635</v>
      </c>
      <c r="B4465" t="s">
        <v>126</v>
      </c>
      <c r="C4465" t="s">
        <v>9105</v>
      </c>
      <c r="D4465">
        <v>1</v>
      </c>
      <c r="E4465" t="s">
        <v>536</v>
      </c>
      <c r="F4465" t="s">
        <v>656</v>
      </c>
      <c r="G4465" t="s">
        <v>9105</v>
      </c>
      <c r="H4465" s="123" t="str">
        <f t="shared" si="68"/>
        <v>Green River Basin , WY,CBM Wells - Fraction of Compressors Engines between 50-499 HP</v>
      </c>
      <c r="I4465">
        <v>1</v>
      </c>
    </row>
    <row r="4466" spans="1:9">
      <c r="A4466" t="s">
        <v>635</v>
      </c>
      <c r="B4466" t="s">
        <v>126</v>
      </c>
      <c r="C4466" t="s">
        <v>9106</v>
      </c>
      <c r="D4466">
        <v>0</v>
      </c>
      <c r="E4466" t="s">
        <v>536</v>
      </c>
      <c r="F4466" t="s">
        <v>656</v>
      </c>
      <c r="G4466" t="s">
        <v>9106</v>
      </c>
      <c r="H4466" s="123" t="str">
        <f t="shared" si="68"/>
        <v>Green River Basin , WY,CBM Wells - Fraction of Compressors Engines &gt;500 HP</v>
      </c>
      <c r="I4466">
        <v>0</v>
      </c>
    </row>
    <row r="4467" spans="1:9">
      <c r="A4467" t="s">
        <v>635</v>
      </c>
      <c r="B4467" t="s">
        <v>126</v>
      </c>
      <c r="C4467" t="s">
        <v>9107</v>
      </c>
      <c r="D4467">
        <v>0.18</v>
      </c>
      <c r="E4467" t="s">
        <v>536</v>
      </c>
      <c r="F4467" t="s">
        <v>1</v>
      </c>
      <c r="G4467" t="s">
        <v>8349</v>
      </c>
      <c r="H4467" s="123" t="str">
        <f t="shared" si="68"/>
        <v>Green River Basin , WY,Lean Burn - Percent of Engines with Control</v>
      </c>
      <c r="I4467">
        <v>0.18</v>
      </c>
    </row>
    <row r="4468" spans="1:9">
      <c r="A4468" t="s">
        <v>635</v>
      </c>
      <c r="B4468" t="s">
        <v>126</v>
      </c>
      <c r="C4468" t="s">
        <v>9108</v>
      </c>
      <c r="D4468">
        <v>0.31</v>
      </c>
      <c r="E4468" t="s">
        <v>536</v>
      </c>
      <c r="F4468" t="s">
        <v>0</v>
      </c>
      <c r="G4468" t="s">
        <v>8359</v>
      </c>
      <c r="H4468" s="123" t="str">
        <f t="shared" si="68"/>
        <v>Green River Basin , WY,Rich Burn - Percent of Engines with Control</v>
      </c>
      <c r="I4468">
        <v>0.31</v>
      </c>
    </row>
    <row r="4469" spans="1:9">
      <c r="A4469" t="s">
        <v>635</v>
      </c>
      <c r="B4469" t="s">
        <v>126</v>
      </c>
      <c r="C4469" t="s">
        <v>9109</v>
      </c>
      <c r="D4469">
        <v>138</v>
      </c>
      <c r="E4469" t="s">
        <v>536</v>
      </c>
      <c r="F4469" t="s">
        <v>1</v>
      </c>
      <c r="G4469" t="s">
        <v>8347</v>
      </c>
      <c r="H4469" s="123" t="str">
        <f t="shared" si="68"/>
        <v>Green River Basin , WY,Lean Burn - Rated Horsepower (hp/engine)</v>
      </c>
      <c r="I4469">
        <v>138</v>
      </c>
    </row>
    <row r="4470" spans="1:9">
      <c r="A4470" t="s">
        <v>635</v>
      </c>
      <c r="B4470" t="s">
        <v>126</v>
      </c>
      <c r="C4470" t="s">
        <v>9110</v>
      </c>
      <c r="D4470">
        <v>133.4</v>
      </c>
      <c r="E4470" t="s">
        <v>536</v>
      </c>
      <c r="F4470" t="s">
        <v>0</v>
      </c>
      <c r="G4470" t="s">
        <v>8357</v>
      </c>
      <c r="H4470" s="123" t="str">
        <f t="shared" si="68"/>
        <v>Green River Basin , WY,Rich Burn - Rated Horsepower (hp/engine)</v>
      </c>
      <c r="I4470">
        <v>133.4</v>
      </c>
    </row>
    <row r="4471" spans="1:9">
      <c r="A4471" t="s">
        <v>635</v>
      </c>
      <c r="B4471" t="s">
        <v>126</v>
      </c>
      <c r="C4471" t="s">
        <v>9111</v>
      </c>
      <c r="D4471">
        <v>8439</v>
      </c>
      <c r="E4471" t="s">
        <v>536</v>
      </c>
      <c r="F4471" t="s">
        <v>656</v>
      </c>
      <c r="G4471" t="s">
        <v>2498</v>
      </c>
      <c r="H4471" s="123" t="str">
        <f t="shared" si="68"/>
        <v>Green River Basin , WY,Hours of Operation (hours/engine)</v>
      </c>
      <c r="I4471">
        <v>8439</v>
      </c>
    </row>
    <row r="4472" spans="1:9">
      <c r="A4472" t="s">
        <v>131</v>
      </c>
      <c r="B4472" t="s">
        <v>114</v>
      </c>
      <c r="C4472" t="s">
        <v>9098</v>
      </c>
      <c r="D4472">
        <v>0.7</v>
      </c>
      <c r="E4472" t="s">
        <v>537</v>
      </c>
      <c r="F4472" t="s">
        <v>0</v>
      </c>
      <c r="G4472" t="s">
        <v>0</v>
      </c>
      <c r="H4472" s="123" t="str">
        <f t="shared" si="68"/>
        <v>Gulf of Alaska Basin , AK,Rich Burn</v>
      </c>
      <c r="I4472">
        <v>0.7</v>
      </c>
    </row>
    <row r="4473" spans="1:9">
      <c r="A4473" t="s">
        <v>131</v>
      </c>
      <c r="B4473" t="s">
        <v>114</v>
      </c>
      <c r="C4473" t="s">
        <v>9099</v>
      </c>
      <c r="D4473">
        <v>0.3</v>
      </c>
      <c r="E4473" t="s">
        <v>537</v>
      </c>
      <c r="F4473" t="s">
        <v>1</v>
      </c>
      <c r="G4473" t="s">
        <v>1</v>
      </c>
      <c r="H4473" s="123" t="str">
        <f t="shared" si="68"/>
        <v>Gulf of Alaska Basin , AK,Lean Burn</v>
      </c>
      <c r="I4473">
        <v>0.3</v>
      </c>
    </row>
    <row r="4474" spans="1:9">
      <c r="A4474" t="s">
        <v>131</v>
      </c>
      <c r="B4474" t="s">
        <v>114</v>
      </c>
      <c r="C4474" t="s">
        <v>9100</v>
      </c>
      <c r="D4474">
        <v>0.75</v>
      </c>
      <c r="E4474" t="s">
        <v>537</v>
      </c>
      <c r="F4474" t="s">
        <v>0</v>
      </c>
      <c r="G4474" t="s">
        <v>9100</v>
      </c>
      <c r="H4474" s="123" t="str">
        <f t="shared" si="68"/>
        <v>Gulf of Alaska Basin , AK,CBM Wells- Rich-burn Load Factor</v>
      </c>
      <c r="I4474">
        <v>0.75</v>
      </c>
    </row>
    <row r="4475" spans="1:9">
      <c r="A4475" t="s">
        <v>131</v>
      </c>
      <c r="B4475" t="s">
        <v>114</v>
      </c>
      <c r="C4475" t="s">
        <v>9101</v>
      </c>
      <c r="D4475">
        <v>0.76</v>
      </c>
      <c r="E4475" t="s">
        <v>537</v>
      </c>
      <c r="F4475" t="s">
        <v>1</v>
      </c>
      <c r="G4475" t="s">
        <v>9101</v>
      </c>
      <c r="H4475" s="123" t="str">
        <f t="shared" si="68"/>
        <v>Gulf of Alaska Basin , AK,CBM Wells- Lean-burn Load Factor</v>
      </c>
      <c r="I4475">
        <v>0.76</v>
      </c>
    </row>
    <row r="4476" spans="1:9">
      <c r="A4476" t="s">
        <v>131</v>
      </c>
      <c r="B4476" t="s">
        <v>114</v>
      </c>
      <c r="C4476" t="s">
        <v>9102</v>
      </c>
      <c r="D4476">
        <v>0</v>
      </c>
      <c r="E4476" t="s">
        <v>537</v>
      </c>
      <c r="F4476" t="s">
        <v>656</v>
      </c>
      <c r="G4476" t="s">
        <v>9102</v>
      </c>
      <c r="H4476" s="123" t="str">
        <f t="shared" si="68"/>
        <v>Gulf of Alaska Basin , AK,CBM Wells - Fraction of 2-cycle Engines</v>
      </c>
      <c r="I4476">
        <v>0</v>
      </c>
    </row>
    <row r="4477" spans="1:9">
      <c r="A4477" t="s">
        <v>131</v>
      </c>
      <c r="B4477" t="s">
        <v>114</v>
      </c>
      <c r="C4477" t="s">
        <v>9103</v>
      </c>
      <c r="D4477">
        <v>1</v>
      </c>
      <c r="E4477" t="s">
        <v>537</v>
      </c>
      <c r="F4477" t="s">
        <v>656</v>
      </c>
      <c r="G4477" t="s">
        <v>9103</v>
      </c>
      <c r="H4477" s="123" t="str">
        <f t="shared" si="68"/>
        <v>Gulf of Alaska Basin , AK,CBM Wells - Fraction of 4-cycle Engines</v>
      </c>
      <c r="I4477">
        <v>1</v>
      </c>
    </row>
    <row r="4478" spans="1:9">
      <c r="A4478" t="s">
        <v>131</v>
      </c>
      <c r="B4478" t="s">
        <v>114</v>
      </c>
      <c r="C4478" t="s">
        <v>9104</v>
      </c>
      <c r="D4478">
        <v>0</v>
      </c>
      <c r="E4478" t="s">
        <v>537</v>
      </c>
      <c r="F4478" t="s">
        <v>656</v>
      </c>
      <c r="G4478" t="s">
        <v>9104</v>
      </c>
      <c r="H4478" s="123" t="str">
        <f t="shared" si="68"/>
        <v>Gulf of Alaska Basin , AK,CBM Wells - Fraction of Compressors Engines &lt;50 HP</v>
      </c>
      <c r="I4478">
        <v>0</v>
      </c>
    </row>
    <row r="4479" spans="1:9">
      <c r="A4479" t="s">
        <v>131</v>
      </c>
      <c r="B4479" t="s">
        <v>114</v>
      </c>
      <c r="C4479" t="s">
        <v>9105</v>
      </c>
      <c r="D4479">
        <v>1</v>
      </c>
      <c r="E4479" t="s">
        <v>537</v>
      </c>
      <c r="F4479" t="s">
        <v>656</v>
      </c>
      <c r="G4479" t="s">
        <v>9105</v>
      </c>
      <c r="H4479" s="123" t="str">
        <f t="shared" si="68"/>
        <v>Gulf of Alaska Basin , AK,CBM Wells - Fraction of Compressors Engines between 50-499 HP</v>
      </c>
      <c r="I4479">
        <v>1</v>
      </c>
    </row>
    <row r="4480" spans="1:9">
      <c r="A4480" t="s">
        <v>131</v>
      </c>
      <c r="B4480" t="s">
        <v>114</v>
      </c>
      <c r="C4480" t="s">
        <v>9106</v>
      </c>
      <c r="D4480">
        <v>0</v>
      </c>
      <c r="E4480" t="s">
        <v>537</v>
      </c>
      <c r="F4480" t="s">
        <v>656</v>
      </c>
      <c r="G4480" t="s">
        <v>9106</v>
      </c>
      <c r="H4480" s="123" t="str">
        <f t="shared" si="68"/>
        <v>Gulf of Alaska Basin , AK,CBM Wells - Fraction of Compressors Engines &gt;500 HP</v>
      </c>
      <c r="I4480">
        <v>0</v>
      </c>
    </row>
    <row r="4481" spans="1:9">
      <c r="A4481" t="s">
        <v>131</v>
      </c>
      <c r="B4481" t="s">
        <v>114</v>
      </c>
      <c r="C4481" t="s">
        <v>9107</v>
      </c>
      <c r="D4481">
        <v>0.18</v>
      </c>
      <c r="E4481" t="s">
        <v>537</v>
      </c>
      <c r="F4481" t="s">
        <v>1</v>
      </c>
      <c r="G4481" t="s">
        <v>8349</v>
      </c>
      <c r="H4481" s="123" t="str">
        <f t="shared" si="68"/>
        <v>Gulf of Alaska Basin , AK,Lean Burn - Percent of Engines with Control</v>
      </c>
      <c r="I4481">
        <v>0.18</v>
      </c>
    </row>
    <row r="4482" spans="1:9">
      <c r="A4482" t="s">
        <v>131</v>
      </c>
      <c r="B4482" t="s">
        <v>114</v>
      </c>
      <c r="C4482" t="s">
        <v>9108</v>
      </c>
      <c r="D4482">
        <v>0.31</v>
      </c>
      <c r="E4482" t="s">
        <v>537</v>
      </c>
      <c r="F4482" t="s">
        <v>0</v>
      </c>
      <c r="G4482" t="s">
        <v>8359</v>
      </c>
      <c r="H4482" s="123" t="str">
        <f t="shared" si="68"/>
        <v>Gulf of Alaska Basin , AK,Rich Burn - Percent of Engines with Control</v>
      </c>
      <c r="I4482">
        <v>0.31</v>
      </c>
    </row>
    <row r="4483" spans="1:9">
      <c r="A4483" t="s">
        <v>131</v>
      </c>
      <c r="B4483" t="s">
        <v>114</v>
      </c>
      <c r="C4483" t="s">
        <v>9109</v>
      </c>
      <c r="D4483">
        <v>138</v>
      </c>
      <c r="E4483" t="s">
        <v>537</v>
      </c>
      <c r="F4483" t="s">
        <v>1</v>
      </c>
      <c r="G4483" t="s">
        <v>8347</v>
      </c>
      <c r="H4483" s="123" t="str">
        <f t="shared" si="68"/>
        <v>Gulf of Alaska Basin , AK,Lean Burn - Rated Horsepower (hp/engine)</v>
      </c>
      <c r="I4483">
        <v>138</v>
      </c>
    </row>
    <row r="4484" spans="1:9">
      <c r="A4484" t="s">
        <v>131</v>
      </c>
      <c r="B4484" t="s">
        <v>114</v>
      </c>
      <c r="C4484" t="s">
        <v>9110</v>
      </c>
      <c r="D4484">
        <v>133.4</v>
      </c>
      <c r="E4484" t="s">
        <v>537</v>
      </c>
      <c r="F4484" t="s">
        <v>0</v>
      </c>
      <c r="G4484" t="s">
        <v>8357</v>
      </c>
      <c r="H4484" s="123" t="str">
        <f t="shared" si="68"/>
        <v>Gulf of Alaska Basin , AK,Rich Burn - Rated Horsepower (hp/engine)</v>
      </c>
      <c r="I4484">
        <v>133.4</v>
      </c>
    </row>
    <row r="4485" spans="1:9">
      <c r="A4485" t="s">
        <v>131</v>
      </c>
      <c r="B4485" t="s">
        <v>114</v>
      </c>
      <c r="C4485" t="s">
        <v>9111</v>
      </c>
      <c r="D4485">
        <v>8439</v>
      </c>
      <c r="E4485" t="s">
        <v>537</v>
      </c>
      <c r="F4485" t="s">
        <v>656</v>
      </c>
      <c r="G4485" t="s">
        <v>2498</v>
      </c>
      <c r="H4485" s="123" t="str">
        <f t="shared" si="68"/>
        <v>Gulf of Alaska Basin , AK,Hours of Operation (hours/engine)</v>
      </c>
      <c r="I4485">
        <v>8439</v>
      </c>
    </row>
    <row r="4486" spans="1:9">
      <c r="A4486" t="s">
        <v>172</v>
      </c>
      <c r="B4486" t="s">
        <v>117</v>
      </c>
      <c r="C4486" t="s">
        <v>9098</v>
      </c>
      <c r="D4486">
        <v>0.70000000000000007</v>
      </c>
      <c r="E4486" t="s">
        <v>538</v>
      </c>
      <c r="F4486" t="s">
        <v>0</v>
      </c>
      <c r="G4486" t="s">
        <v>0</v>
      </c>
      <c r="H4486" s="123" t="str">
        <f t="shared" si="68"/>
        <v>Idaho Mountains Province , ID,Rich Burn</v>
      </c>
      <c r="I4486">
        <v>0.70000000000000007</v>
      </c>
    </row>
    <row r="4487" spans="1:9">
      <c r="A4487" t="s">
        <v>172</v>
      </c>
      <c r="B4487" t="s">
        <v>117</v>
      </c>
      <c r="C4487" t="s">
        <v>9099</v>
      </c>
      <c r="D4487">
        <v>0.29999999999999993</v>
      </c>
      <c r="E4487" t="s">
        <v>538</v>
      </c>
      <c r="F4487" t="s">
        <v>1</v>
      </c>
      <c r="G4487" t="s">
        <v>1</v>
      </c>
      <c r="H4487" s="123" t="str">
        <f t="shared" si="68"/>
        <v>Idaho Mountains Province , ID,Lean Burn</v>
      </c>
      <c r="I4487">
        <v>0.29999999999999993</v>
      </c>
    </row>
    <row r="4488" spans="1:9">
      <c r="A4488" t="s">
        <v>172</v>
      </c>
      <c r="B4488" t="s">
        <v>117</v>
      </c>
      <c r="C4488" t="s">
        <v>9100</v>
      </c>
      <c r="D4488">
        <v>0.75</v>
      </c>
      <c r="E4488" t="s">
        <v>538</v>
      </c>
      <c r="F4488" t="s">
        <v>0</v>
      </c>
      <c r="G4488" t="s">
        <v>9100</v>
      </c>
      <c r="H4488" s="123" t="str">
        <f t="shared" si="68"/>
        <v>Idaho Mountains Province , ID,CBM Wells- Rich-burn Load Factor</v>
      </c>
      <c r="I4488">
        <v>0.75</v>
      </c>
    </row>
    <row r="4489" spans="1:9">
      <c r="A4489" t="s">
        <v>172</v>
      </c>
      <c r="B4489" t="s">
        <v>117</v>
      </c>
      <c r="C4489" t="s">
        <v>9101</v>
      </c>
      <c r="D4489">
        <v>0.7599999999999999</v>
      </c>
      <c r="E4489" t="s">
        <v>538</v>
      </c>
      <c r="F4489" t="s">
        <v>1</v>
      </c>
      <c r="G4489" t="s">
        <v>9101</v>
      </c>
      <c r="H4489" s="123" t="str">
        <f t="shared" si="68"/>
        <v>Idaho Mountains Province , ID,CBM Wells- Lean-burn Load Factor</v>
      </c>
      <c r="I4489">
        <v>0.7599999999999999</v>
      </c>
    </row>
    <row r="4490" spans="1:9">
      <c r="A4490" t="s">
        <v>172</v>
      </c>
      <c r="B4490" t="s">
        <v>117</v>
      </c>
      <c r="C4490" t="s">
        <v>9102</v>
      </c>
      <c r="D4490">
        <v>0</v>
      </c>
      <c r="E4490" t="s">
        <v>538</v>
      </c>
      <c r="F4490" t="s">
        <v>656</v>
      </c>
      <c r="G4490" t="s">
        <v>9102</v>
      </c>
      <c r="H4490" s="123" t="str">
        <f t="shared" si="68"/>
        <v>Idaho Mountains Province , ID,CBM Wells - Fraction of 2-cycle Engines</v>
      </c>
      <c r="I4490">
        <v>0</v>
      </c>
    </row>
    <row r="4491" spans="1:9">
      <c r="A4491" t="s">
        <v>172</v>
      </c>
      <c r="B4491" t="s">
        <v>117</v>
      </c>
      <c r="C4491" t="s">
        <v>9103</v>
      </c>
      <c r="D4491">
        <v>1</v>
      </c>
      <c r="E4491" t="s">
        <v>538</v>
      </c>
      <c r="F4491" t="s">
        <v>656</v>
      </c>
      <c r="G4491" t="s">
        <v>9103</v>
      </c>
      <c r="H4491" s="123" t="str">
        <f t="shared" si="68"/>
        <v>Idaho Mountains Province , ID,CBM Wells - Fraction of 4-cycle Engines</v>
      </c>
      <c r="I4491">
        <v>1</v>
      </c>
    </row>
    <row r="4492" spans="1:9">
      <c r="A4492" t="s">
        <v>172</v>
      </c>
      <c r="B4492" t="s">
        <v>117</v>
      </c>
      <c r="C4492" t="s">
        <v>9104</v>
      </c>
      <c r="D4492">
        <v>0</v>
      </c>
      <c r="E4492" t="s">
        <v>538</v>
      </c>
      <c r="F4492" t="s">
        <v>656</v>
      </c>
      <c r="G4492" t="s">
        <v>9104</v>
      </c>
      <c r="H4492" s="123" t="str">
        <f t="shared" si="68"/>
        <v>Idaho Mountains Province , ID,CBM Wells - Fraction of Compressors Engines &lt;50 HP</v>
      </c>
      <c r="I4492">
        <v>0</v>
      </c>
    </row>
    <row r="4493" spans="1:9">
      <c r="A4493" t="s">
        <v>172</v>
      </c>
      <c r="B4493" t="s">
        <v>117</v>
      </c>
      <c r="C4493" t="s">
        <v>9105</v>
      </c>
      <c r="D4493">
        <v>1</v>
      </c>
      <c r="E4493" t="s">
        <v>538</v>
      </c>
      <c r="F4493" t="s">
        <v>656</v>
      </c>
      <c r="G4493" t="s">
        <v>9105</v>
      </c>
      <c r="H4493" s="123" t="str">
        <f t="shared" si="68"/>
        <v>Idaho Mountains Province , ID,CBM Wells - Fraction of Compressors Engines between 50-499 HP</v>
      </c>
      <c r="I4493">
        <v>1</v>
      </c>
    </row>
    <row r="4494" spans="1:9">
      <c r="A4494" t="s">
        <v>172</v>
      </c>
      <c r="B4494" t="s">
        <v>117</v>
      </c>
      <c r="C4494" t="s">
        <v>9106</v>
      </c>
      <c r="D4494">
        <v>0</v>
      </c>
      <c r="E4494" t="s">
        <v>538</v>
      </c>
      <c r="F4494" t="s">
        <v>656</v>
      </c>
      <c r="G4494" t="s">
        <v>9106</v>
      </c>
      <c r="H4494" s="123" t="str">
        <f t="shared" si="68"/>
        <v>Idaho Mountains Province , ID,CBM Wells - Fraction of Compressors Engines &gt;500 HP</v>
      </c>
      <c r="I4494">
        <v>0</v>
      </c>
    </row>
    <row r="4495" spans="1:9">
      <c r="A4495" t="s">
        <v>172</v>
      </c>
      <c r="B4495" t="s">
        <v>117</v>
      </c>
      <c r="C4495" t="s">
        <v>9107</v>
      </c>
      <c r="D4495">
        <v>0.17999999999999997</v>
      </c>
      <c r="E4495" t="s">
        <v>538</v>
      </c>
      <c r="F4495" t="s">
        <v>1</v>
      </c>
      <c r="G4495" t="s">
        <v>8349</v>
      </c>
      <c r="H4495" s="123" t="str">
        <f t="shared" si="68"/>
        <v>Idaho Mountains Province , ID,Lean Burn - Percent of Engines with Control</v>
      </c>
      <c r="I4495">
        <v>0.17999999999999997</v>
      </c>
    </row>
    <row r="4496" spans="1:9">
      <c r="A4496" t="s">
        <v>172</v>
      </c>
      <c r="B4496" t="s">
        <v>117</v>
      </c>
      <c r="C4496" t="s">
        <v>9108</v>
      </c>
      <c r="D4496">
        <v>0.31</v>
      </c>
      <c r="E4496" t="s">
        <v>538</v>
      </c>
      <c r="F4496" t="s">
        <v>0</v>
      </c>
      <c r="G4496" t="s">
        <v>8359</v>
      </c>
      <c r="H4496" s="123" t="str">
        <f t="shared" si="68"/>
        <v>Idaho Mountains Province , ID,Rich Burn - Percent of Engines with Control</v>
      </c>
      <c r="I4496">
        <v>0.31</v>
      </c>
    </row>
    <row r="4497" spans="1:9">
      <c r="A4497" t="s">
        <v>172</v>
      </c>
      <c r="B4497" t="s">
        <v>117</v>
      </c>
      <c r="C4497" t="s">
        <v>9109</v>
      </c>
      <c r="D4497">
        <v>138</v>
      </c>
      <c r="E4497" t="s">
        <v>538</v>
      </c>
      <c r="F4497" t="s">
        <v>1</v>
      </c>
      <c r="G4497" t="s">
        <v>8347</v>
      </c>
      <c r="H4497" s="123" t="str">
        <f t="shared" si="68"/>
        <v>Idaho Mountains Province , ID,Lean Burn - Rated Horsepower (hp/engine)</v>
      </c>
      <c r="I4497">
        <v>138</v>
      </c>
    </row>
    <row r="4498" spans="1:9">
      <c r="A4498" t="s">
        <v>172</v>
      </c>
      <c r="B4498" t="s">
        <v>117</v>
      </c>
      <c r="C4498" t="s">
        <v>9110</v>
      </c>
      <c r="D4498">
        <v>133.40000000000003</v>
      </c>
      <c r="E4498" t="s">
        <v>538</v>
      </c>
      <c r="F4498" t="s">
        <v>0</v>
      </c>
      <c r="G4498" t="s">
        <v>8357</v>
      </c>
      <c r="H4498" s="123" t="str">
        <f t="shared" si="68"/>
        <v>Idaho Mountains Province , ID,Rich Burn - Rated Horsepower (hp/engine)</v>
      </c>
      <c r="I4498">
        <v>133.40000000000003</v>
      </c>
    </row>
    <row r="4499" spans="1:9">
      <c r="A4499" t="s">
        <v>172</v>
      </c>
      <c r="B4499" t="s">
        <v>117</v>
      </c>
      <c r="C4499" t="s">
        <v>9111</v>
      </c>
      <c r="D4499">
        <v>8439</v>
      </c>
      <c r="E4499" t="s">
        <v>538</v>
      </c>
      <c r="F4499" t="s">
        <v>656</v>
      </c>
      <c r="G4499" t="s">
        <v>2498</v>
      </c>
      <c r="H4499" s="123" t="str">
        <f t="shared" si="68"/>
        <v>Idaho Mountains Province , ID,Hours of Operation (hours/engine)</v>
      </c>
      <c r="I4499">
        <v>8439</v>
      </c>
    </row>
    <row r="4500" spans="1:9">
      <c r="A4500" t="s">
        <v>647</v>
      </c>
      <c r="B4500" t="s">
        <v>431</v>
      </c>
      <c r="C4500" t="s">
        <v>9098</v>
      </c>
      <c r="D4500">
        <v>0.49000000000000016</v>
      </c>
      <c r="E4500" t="s">
        <v>539</v>
      </c>
      <c r="F4500" t="s">
        <v>0</v>
      </c>
      <c r="G4500" t="s">
        <v>0</v>
      </c>
      <c r="H4500" s="123" t="str">
        <f t="shared" si="68"/>
        <v>Illinois Basin , AR,Rich Burn</v>
      </c>
      <c r="I4500">
        <v>0.49000000000000016</v>
      </c>
    </row>
    <row r="4501" spans="1:9">
      <c r="A4501" t="s">
        <v>647</v>
      </c>
      <c r="B4501" t="s">
        <v>431</v>
      </c>
      <c r="C4501" t="s">
        <v>9099</v>
      </c>
      <c r="D4501">
        <v>0.5099999999999999</v>
      </c>
      <c r="E4501" t="s">
        <v>539</v>
      </c>
      <c r="F4501" t="s">
        <v>1</v>
      </c>
      <c r="G4501" t="s">
        <v>1</v>
      </c>
      <c r="H4501" s="123" t="str">
        <f t="shared" si="68"/>
        <v>Illinois Basin , AR,Lean Burn</v>
      </c>
      <c r="I4501">
        <v>0.5099999999999999</v>
      </c>
    </row>
    <row r="4502" spans="1:9">
      <c r="A4502" t="s">
        <v>647</v>
      </c>
      <c r="B4502" t="s">
        <v>431</v>
      </c>
      <c r="C4502" t="s">
        <v>9100</v>
      </c>
      <c r="D4502">
        <v>0.65000000000000013</v>
      </c>
      <c r="E4502" t="s">
        <v>539</v>
      </c>
      <c r="F4502" t="s">
        <v>0</v>
      </c>
      <c r="G4502" t="s">
        <v>9100</v>
      </c>
      <c r="H4502" s="123" t="str">
        <f t="shared" si="68"/>
        <v>Illinois Basin , AR,CBM Wells- Rich-burn Load Factor</v>
      </c>
      <c r="I4502">
        <v>0.65000000000000013</v>
      </c>
    </row>
    <row r="4503" spans="1:9">
      <c r="A4503" t="s">
        <v>647</v>
      </c>
      <c r="B4503" t="s">
        <v>431</v>
      </c>
      <c r="C4503" t="s">
        <v>9101</v>
      </c>
      <c r="D4503">
        <v>0.7699999999999998</v>
      </c>
      <c r="E4503" t="s">
        <v>539</v>
      </c>
      <c r="F4503" t="s">
        <v>1</v>
      </c>
      <c r="G4503" t="s">
        <v>9101</v>
      </c>
      <c r="H4503" s="123" t="str">
        <f t="shared" si="68"/>
        <v>Illinois Basin , AR,CBM Wells- Lean-burn Load Factor</v>
      </c>
      <c r="I4503">
        <v>0.7699999999999998</v>
      </c>
    </row>
    <row r="4504" spans="1:9">
      <c r="A4504" t="s">
        <v>647</v>
      </c>
      <c r="B4504" t="s">
        <v>431</v>
      </c>
      <c r="C4504" t="s">
        <v>9102</v>
      </c>
      <c r="D4504">
        <v>0</v>
      </c>
      <c r="E4504" t="s">
        <v>539</v>
      </c>
      <c r="F4504" t="s">
        <v>656</v>
      </c>
      <c r="G4504" t="s">
        <v>9102</v>
      </c>
      <c r="H4504" s="123" t="str">
        <f t="shared" si="68"/>
        <v>Illinois Basin , AR,CBM Wells - Fraction of 2-cycle Engines</v>
      </c>
      <c r="I4504">
        <v>0</v>
      </c>
    </row>
    <row r="4505" spans="1:9">
      <c r="A4505" t="s">
        <v>647</v>
      </c>
      <c r="B4505" t="s">
        <v>431</v>
      </c>
      <c r="C4505" t="s">
        <v>9103</v>
      </c>
      <c r="D4505">
        <v>1</v>
      </c>
      <c r="E4505" t="s">
        <v>539</v>
      </c>
      <c r="F4505" t="s">
        <v>656</v>
      </c>
      <c r="G4505" t="s">
        <v>9103</v>
      </c>
      <c r="H4505" s="123" t="str">
        <f t="shared" si="68"/>
        <v>Illinois Basin , AR,CBM Wells - Fraction of 4-cycle Engines</v>
      </c>
      <c r="I4505">
        <v>1</v>
      </c>
    </row>
    <row r="4506" spans="1:9">
      <c r="A4506" t="s">
        <v>647</v>
      </c>
      <c r="B4506" t="s">
        <v>431</v>
      </c>
      <c r="C4506" t="s">
        <v>9104</v>
      </c>
      <c r="D4506">
        <v>0</v>
      </c>
      <c r="E4506" t="s">
        <v>539</v>
      </c>
      <c r="F4506" t="s">
        <v>656</v>
      </c>
      <c r="G4506" t="s">
        <v>9104</v>
      </c>
      <c r="H4506" s="123" t="str">
        <f t="shared" si="68"/>
        <v>Illinois Basin , AR,CBM Wells - Fraction of Compressors Engines &lt;50 HP</v>
      </c>
      <c r="I4506">
        <v>0</v>
      </c>
    </row>
    <row r="4507" spans="1:9">
      <c r="A4507" t="s">
        <v>647</v>
      </c>
      <c r="B4507" t="s">
        <v>431</v>
      </c>
      <c r="C4507" t="s">
        <v>9105</v>
      </c>
      <c r="D4507">
        <v>1</v>
      </c>
      <c r="E4507" t="s">
        <v>539</v>
      </c>
      <c r="F4507" t="s">
        <v>656</v>
      </c>
      <c r="G4507" t="s">
        <v>9105</v>
      </c>
      <c r="H4507" s="123" t="str">
        <f t="shared" si="68"/>
        <v>Illinois Basin , AR,CBM Wells - Fraction of Compressors Engines between 50-499 HP</v>
      </c>
      <c r="I4507">
        <v>1</v>
      </c>
    </row>
    <row r="4508" spans="1:9">
      <c r="A4508" t="s">
        <v>647</v>
      </c>
      <c r="B4508" t="s">
        <v>431</v>
      </c>
      <c r="C4508" t="s">
        <v>9106</v>
      </c>
      <c r="D4508">
        <v>0</v>
      </c>
      <c r="E4508" t="s">
        <v>539</v>
      </c>
      <c r="F4508" t="s">
        <v>656</v>
      </c>
      <c r="G4508" t="s">
        <v>9106</v>
      </c>
      <c r="H4508" s="123" t="str">
        <f t="shared" si="68"/>
        <v>Illinois Basin , AR,CBM Wells - Fraction of Compressors Engines &gt;500 HP</v>
      </c>
      <c r="I4508">
        <v>0</v>
      </c>
    </row>
    <row r="4509" spans="1:9">
      <c r="A4509" t="s">
        <v>647</v>
      </c>
      <c r="B4509" t="s">
        <v>431</v>
      </c>
      <c r="C4509" t="s">
        <v>9107</v>
      </c>
      <c r="D4509">
        <v>0.45539910000000011</v>
      </c>
      <c r="E4509" t="s">
        <v>539</v>
      </c>
      <c r="F4509" t="s">
        <v>1</v>
      </c>
      <c r="G4509" t="s">
        <v>8349</v>
      </c>
      <c r="H4509" s="123" t="str">
        <f t="shared" si="68"/>
        <v>Illinois Basin , AR,Lean Burn - Percent of Engines with Control</v>
      </c>
      <c r="I4509">
        <v>0.45539910000000011</v>
      </c>
    </row>
    <row r="4510" spans="1:9">
      <c r="A4510" t="s">
        <v>647</v>
      </c>
      <c r="B4510" t="s">
        <v>431</v>
      </c>
      <c r="C4510" t="s">
        <v>9108</v>
      </c>
      <c r="D4510">
        <v>0.44000000000000011</v>
      </c>
      <c r="E4510" t="s">
        <v>539</v>
      </c>
      <c r="F4510" t="s">
        <v>0</v>
      </c>
      <c r="G4510" t="s">
        <v>8359</v>
      </c>
      <c r="H4510" s="123" t="str">
        <f t="shared" si="68"/>
        <v>Illinois Basin , AR,Rich Burn - Percent of Engines with Control</v>
      </c>
      <c r="I4510">
        <v>0.44000000000000011</v>
      </c>
    </row>
    <row r="4511" spans="1:9">
      <c r="A4511" t="s">
        <v>647</v>
      </c>
      <c r="B4511" t="s">
        <v>431</v>
      </c>
      <c r="C4511" t="s">
        <v>9109</v>
      </c>
      <c r="D4511">
        <v>242</v>
      </c>
      <c r="E4511" t="s">
        <v>539</v>
      </c>
      <c r="F4511" t="s">
        <v>1</v>
      </c>
      <c r="G4511" t="s">
        <v>8347</v>
      </c>
      <c r="H4511" s="123" t="str">
        <f t="shared" ref="H4511:H4574" si="69">E4511&amp;","&amp;G4511</f>
        <v>Illinois Basin , AR,Lean Burn - Rated Horsepower (hp/engine)</v>
      </c>
      <c r="I4511">
        <v>242</v>
      </c>
    </row>
    <row r="4512" spans="1:9">
      <c r="A4512" t="s">
        <v>647</v>
      </c>
      <c r="B4512" t="s">
        <v>431</v>
      </c>
      <c r="C4512" t="s">
        <v>9110</v>
      </c>
      <c r="D4512">
        <v>105.5</v>
      </c>
      <c r="E4512" t="s">
        <v>539</v>
      </c>
      <c r="F4512" t="s">
        <v>0</v>
      </c>
      <c r="G4512" t="s">
        <v>8357</v>
      </c>
      <c r="H4512" s="123" t="str">
        <f t="shared" si="69"/>
        <v>Illinois Basin , AR,Rich Burn - Rated Horsepower (hp/engine)</v>
      </c>
      <c r="I4512">
        <v>105.5</v>
      </c>
    </row>
    <row r="4513" spans="1:9">
      <c r="A4513" t="s">
        <v>647</v>
      </c>
      <c r="B4513" t="s">
        <v>431</v>
      </c>
      <c r="C4513" t="s">
        <v>9111</v>
      </c>
      <c r="D4513">
        <v>8370</v>
      </c>
      <c r="E4513" t="s">
        <v>539</v>
      </c>
      <c r="F4513" t="s">
        <v>656</v>
      </c>
      <c r="G4513" t="s">
        <v>2498</v>
      </c>
      <c r="H4513" s="123" t="str">
        <f t="shared" si="69"/>
        <v>Illinois Basin , AR,Hours of Operation (hours/engine)</v>
      </c>
      <c r="I4513">
        <v>8370</v>
      </c>
    </row>
    <row r="4514" spans="1:9">
      <c r="A4514" t="s">
        <v>647</v>
      </c>
      <c r="B4514" t="s">
        <v>443</v>
      </c>
      <c r="C4514" t="s">
        <v>9098</v>
      </c>
      <c r="D4514">
        <v>0.48999999999999982</v>
      </c>
      <c r="E4514" t="s">
        <v>2944</v>
      </c>
      <c r="F4514" t="s">
        <v>0</v>
      </c>
      <c r="G4514" t="s">
        <v>0</v>
      </c>
      <c r="H4514" s="123" t="str">
        <f t="shared" si="69"/>
        <v>Illinois Basin , IL,Rich Burn</v>
      </c>
      <c r="I4514">
        <v>0.48999999999999982</v>
      </c>
    </row>
    <row r="4515" spans="1:9">
      <c r="A4515" t="s">
        <v>647</v>
      </c>
      <c r="B4515" t="s">
        <v>443</v>
      </c>
      <c r="C4515" t="s">
        <v>9099</v>
      </c>
      <c r="D4515">
        <v>0.51000000000000012</v>
      </c>
      <c r="E4515" t="s">
        <v>2944</v>
      </c>
      <c r="F4515" t="s">
        <v>1</v>
      </c>
      <c r="G4515" t="s">
        <v>1</v>
      </c>
      <c r="H4515" s="123" t="str">
        <f t="shared" si="69"/>
        <v>Illinois Basin , IL,Lean Burn</v>
      </c>
      <c r="I4515">
        <v>0.51000000000000012</v>
      </c>
    </row>
    <row r="4516" spans="1:9">
      <c r="A4516" t="s">
        <v>647</v>
      </c>
      <c r="B4516" t="s">
        <v>443</v>
      </c>
      <c r="C4516" t="s">
        <v>9100</v>
      </c>
      <c r="D4516">
        <v>0.64999999999999913</v>
      </c>
      <c r="E4516" t="s">
        <v>2944</v>
      </c>
      <c r="F4516" t="s">
        <v>0</v>
      </c>
      <c r="G4516" t="s">
        <v>9100</v>
      </c>
      <c r="H4516" s="123" t="str">
        <f t="shared" si="69"/>
        <v>Illinois Basin , IL,CBM Wells- Rich-burn Load Factor</v>
      </c>
      <c r="I4516">
        <v>0.64999999999999913</v>
      </c>
    </row>
    <row r="4517" spans="1:9">
      <c r="A4517" t="s">
        <v>647</v>
      </c>
      <c r="B4517" t="s">
        <v>443</v>
      </c>
      <c r="C4517" t="s">
        <v>9101</v>
      </c>
      <c r="D4517">
        <v>0.77000000000000135</v>
      </c>
      <c r="E4517" t="s">
        <v>2944</v>
      </c>
      <c r="F4517" t="s">
        <v>1</v>
      </c>
      <c r="G4517" t="s">
        <v>9101</v>
      </c>
      <c r="H4517" s="123" t="str">
        <f t="shared" si="69"/>
        <v>Illinois Basin , IL,CBM Wells- Lean-burn Load Factor</v>
      </c>
      <c r="I4517">
        <v>0.77000000000000135</v>
      </c>
    </row>
    <row r="4518" spans="1:9">
      <c r="A4518" t="s">
        <v>647</v>
      </c>
      <c r="B4518" t="s">
        <v>443</v>
      </c>
      <c r="C4518" t="s">
        <v>9102</v>
      </c>
      <c r="D4518">
        <v>0</v>
      </c>
      <c r="E4518" t="s">
        <v>2944</v>
      </c>
      <c r="F4518" t="s">
        <v>656</v>
      </c>
      <c r="G4518" t="s">
        <v>9102</v>
      </c>
      <c r="H4518" s="123" t="str">
        <f t="shared" si="69"/>
        <v>Illinois Basin , IL,CBM Wells - Fraction of 2-cycle Engines</v>
      </c>
      <c r="I4518">
        <v>0</v>
      </c>
    </row>
    <row r="4519" spans="1:9">
      <c r="A4519" t="s">
        <v>647</v>
      </c>
      <c r="B4519" t="s">
        <v>443</v>
      </c>
      <c r="C4519" t="s">
        <v>9103</v>
      </c>
      <c r="D4519">
        <v>1</v>
      </c>
      <c r="E4519" t="s">
        <v>2944</v>
      </c>
      <c r="F4519" t="s">
        <v>656</v>
      </c>
      <c r="G4519" t="s">
        <v>9103</v>
      </c>
      <c r="H4519" s="123" t="str">
        <f t="shared" si="69"/>
        <v>Illinois Basin , IL,CBM Wells - Fraction of 4-cycle Engines</v>
      </c>
      <c r="I4519">
        <v>1</v>
      </c>
    </row>
    <row r="4520" spans="1:9">
      <c r="A4520" t="s">
        <v>647</v>
      </c>
      <c r="B4520" t="s">
        <v>443</v>
      </c>
      <c r="C4520" t="s">
        <v>9104</v>
      </c>
      <c r="D4520">
        <v>0</v>
      </c>
      <c r="E4520" t="s">
        <v>2944</v>
      </c>
      <c r="F4520" t="s">
        <v>656</v>
      </c>
      <c r="G4520" t="s">
        <v>9104</v>
      </c>
      <c r="H4520" s="123" t="str">
        <f t="shared" si="69"/>
        <v>Illinois Basin , IL,CBM Wells - Fraction of Compressors Engines &lt;50 HP</v>
      </c>
      <c r="I4520">
        <v>0</v>
      </c>
    </row>
    <row r="4521" spans="1:9">
      <c r="A4521" t="s">
        <v>647</v>
      </c>
      <c r="B4521" t="s">
        <v>443</v>
      </c>
      <c r="C4521" t="s">
        <v>9105</v>
      </c>
      <c r="D4521">
        <v>1</v>
      </c>
      <c r="E4521" t="s">
        <v>2944</v>
      </c>
      <c r="F4521" t="s">
        <v>656</v>
      </c>
      <c r="G4521" t="s">
        <v>9105</v>
      </c>
      <c r="H4521" s="123" t="str">
        <f t="shared" si="69"/>
        <v>Illinois Basin , IL,CBM Wells - Fraction of Compressors Engines between 50-499 HP</v>
      </c>
      <c r="I4521">
        <v>1</v>
      </c>
    </row>
    <row r="4522" spans="1:9">
      <c r="A4522" t="s">
        <v>647</v>
      </c>
      <c r="B4522" t="s">
        <v>443</v>
      </c>
      <c r="C4522" t="s">
        <v>9106</v>
      </c>
      <c r="D4522">
        <v>0</v>
      </c>
      <c r="E4522" t="s">
        <v>2944</v>
      </c>
      <c r="F4522" t="s">
        <v>656</v>
      </c>
      <c r="G4522" t="s">
        <v>9106</v>
      </c>
      <c r="H4522" s="123" t="str">
        <f t="shared" si="69"/>
        <v>Illinois Basin , IL,CBM Wells - Fraction of Compressors Engines &gt;500 HP</v>
      </c>
      <c r="I4522">
        <v>0</v>
      </c>
    </row>
    <row r="4523" spans="1:9">
      <c r="A4523" t="s">
        <v>647</v>
      </c>
      <c r="B4523" t="s">
        <v>443</v>
      </c>
      <c r="C4523" t="s">
        <v>9107</v>
      </c>
      <c r="D4523">
        <v>0.45539910000000045</v>
      </c>
      <c r="E4523" t="s">
        <v>2944</v>
      </c>
      <c r="F4523" t="s">
        <v>1</v>
      </c>
      <c r="G4523" t="s">
        <v>8349</v>
      </c>
      <c r="H4523" s="123" t="str">
        <f t="shared" si="69"/>
        <v>Illinois Basin , IL,Lean Burn - Percent of Engines with Control</v>
      </c>
      <c r="I4523">
        <v>0.45539910000000045</v>
      </c>
    </row>
    <row r="4524" spans="1:9">
      <c r="A4524" t="s">
        <v>647</v>
      </c>
      <c r="B4524" t="s">
        <v>443</v>
      </c>
      <c r="C4524" t="s">
        <v>9108</v>
      </c>
      <c r="D4524">
        <v>0.44000000000000022</v>
      </c>
      <c r="E4524" t="s">
        <v>2944</v>
      </c>
      <c r="F4524" t="s">
        <v>0</v>
      </c>
      <c r="G4524" t="s">
        <v>8359</v>
      </c>
      <c r="H4524" s="123" t="str">
        <f t="shared" si="69"/>
        <v>Illinois Basin , IL,Rich Burn - Percent of Engines with Control</v>
      </c>
      <c r="I4524">
        <v>0.44000000000000022</v>
      </c>
    </row>
    <row r="4525" spans="1:9">
      <c r="A4525" t="s">
        <v>647</v>
      </c>
      <c r="B4525" t="s">
        <v>443</v>
      </c>
      <c r="C4525" t="s">
        <v>9109</v>
      </c>
      <c r="D4525">
        <v>242</v>
      </c>
      <c r="E4525" t="s">
        <v>2944</v>
      </c>
      <c r="F4525" t="s">
        <v>1</v>
      </c>
      <c r="G4525" t="s">
        <v>8347</v>
      </c>
      <c r="H4525" s="123" t="str">
        <f t="shared" si="69"/>
        <v>Illinois Basin , IL,Lean Burn - Rated Horsepower (hp/engine)</v>
      </c>
      <c r="I4525">
        <v>242</v>
      </c>
    </row>
    <row r="4526" spans="1:9">
      <c r="A4526" t="s">
        <v>647</v>
      </c>
      <c r="B4526" t="s">
        <v>443</v>
      </c>
      <c r="C4526" t="s">
        <v>9110</v>
      </c>
      <c r="D4526">
        <v>105.5</v>
      </c>
      <c r="E4526" t="s">
        <v>2944</v>
      </c>
      <c r="F4526" t="s">
        <v>0</v>
      </c>
      <c r="G4526" t="s">
        <v>8357</v>
      </c>
      <c r="H4526" s="123" t="str">
        <f t="shared" si="69"/>
        <v>Illinois Basin , IL,Rich Burn - Rated Horsepower (hp/engine)</v>
      </c>
      <c r="I4526">
        <v>105.5</v>
      </c>
    </row>
    <row r="4527" spans="1:9">
      <c r="A4527" t="s">
        <v>647</v>
      </c>
      <c r="B4527" t="s">
        <v>443</v>
      </c>
      <c r="C4527" t="s">
        <v>9111</v>
      </c>
      <c r="D4527">
        <v>8370</v>
      </c>
      <c r="E4527" t="s">
        <v>2944</v>
      </c>
      <c r="F4527" t="s">
        <v>656</v>
      </c>
      <c r="G4527" t="s">
        <v>2498</v>
      </c>
      <c r="H4527" s="123" t="str">
        <f t="shared" si="69"/>
        <v>Illinois Basin , IL,Hours of Operation (hours/engine)</v>
      </c>
      <c r="I4527">
        <v>8370</v>
      </c>
    </row>
    <row r="4528" spans="1:9">
      <c r="A4528" t="s">
        <v>647</v>
      </c>
      <c r="B4528" t="s">
        <v>445</v>
      </c>
      <c r="C4528" t="s">
        <v>9098</v>
      </c>
      <c r="D4528">
        <v>0.49</v>
      </c>
      <c r="E4528" t="s">
        <v>2949</v>
      </c>
      <c r="F4528" t="s">
        <v>0</v>
      </c>
      <c r="G4528" t="s">
        <v>0</v>
      </c>
      <c r="H4528" s="123" t="str">
        <f t="shared" si="69"/>
        <v>Illinois Basin , IN,Rich Burn</v>
      </c>
      <c r="I4528">
        <v>0.49</v>
      </c>
    </row>
    <row r="4529" spans="1:9">
      <c r="A4529" t="s">
        <v>647</v>
      </c>
      <c r="B4529" t="s">
        <v>445</v>
      </c>
      <c r="C4529" t="s">
        <v>9099</v>
      </c>
      <c r="D4529">
        <v>0.51000000000000012</v>
      </c>
      <c r="E4529" t="s">
        <v>2949</v>
      </c>
      <c r="F4529" t="s">
        <v>1</v>
      </c>
      <c r="G4529" t="s">
        <v>1</v>
      </c>
      <c r="H4529" s="123" t="str">
        <f t="shared" si="69"/>
        <v>Illinois Basin , IN,Lean Burn</v>
      </c>
      <c r="I4529">
        <v>0.51000000000000012</v>
      </c>
    </row>
    <row r="4530" spans="1:9">
      <c r="A4530" t="s">
        <v>647</v>
      </c>
      <c r="B4530" t="s">
        <v>445</v>
      </c>
      <c r="C4530" t="s">
        <v>9100</v>
      </c>
      <c r="D4530">
        <v>0.64999999999999969</v>
      </c>
      <c r="E4530" t="s">
        <v>2949</v>
      </c>
      <c r="F4530" t="s">
        <v>0</v>
      </c>
      <c r="G4530" t="s">
        <v>9100</v>
      </c>
      <c r="H4530" s="123" t="str">
        <f t="shared" si="69"/>
        <v>Illinois Basin , IN,CBM Wells- Rich-burn Load Factor</v>
      </c>
      <c r="I4530">
        <v>0.64999999999999969</v>
      </c>
    </row>
    <row r="4531" spans="1:9">
      <c r="A4531" t="s">
        <v>647</v>
      </c>
      <c r="B4531" t="s">
        <v>445</v>
      </c>
      <c r="C4531" t="s">
        <v>9101</v>
      </c>
      <c r="D4531">
        <v>0.76999999999999968</v>
      </c>
      <c r="E4531" t="s">
        <v>2949</v>
      </c>
      <c r="F4531" t="s">
        <v>1</v>
      </c>
      <c r="G4531" t="s">
        <v>9101</v>
      </c>
      <c r="H4531" s="123" t="str">
        <f t="shared" si="69"/>
        <v>Illinois Basin , IN,CBM Wells- Lean-burn Load Factor</v>
      </c>
      <c r="I4531">
        <v>0.76999999999999968</v>
      </c>
    </row>
    <row r="4532" spans="1:9">
      <c r="A4532" t="s">
        <v>647</v>
      </c>
      <c r="B4532" t="s">
        <v>445</v>
      </c>
      <c r="C4532" t="s">
        <v>9102</v>
      </c>
      <c r="D4532">
        <v>0</v>
      </c>
      <c r="E4532" t="s">
        <v>2949</v>
      </c>
      <c r="F4532" t="s">
        <v>656</v>
      </c>
      <c r="G4532" t="s">
        <v>9102</v>
      </c>
      <c r="H4532" s="123" t="str">
        <f t="shared" si="69"/>
        <v>Illinois Basin , IN,CBM Wells - Fraction of 2-cycle Engines</v>
      </c>
      <c r="I4532">
        <v>0</v>
      </c>
    </row>
    <row r="4533" spans="1:9">
      <c r="A4533" t="s">
        <v>647</v>
      </c>
      <c r="B4533" t="s">
        <v>445</v>
      </c>
      <c r="C4533" t="s">
        <v>9103</v>
      </c>
      <c r="D4533">
        <v>1</v>
      </c>
      <c r="E4533" t="s">
        <v>2949</v>
      </c>
      <c r="F4533" t="s">
        <v>656</v>
      </c>
      <c r="G4533" t="s">
        <v>9103</v>
      </c>
      <c r="H4533" s="123" t="str">
        <f t="shared" si="69"/>
        <v>Illinois Basin , IN,CBM Wells - Fraction of 4-cycle Engines</v>
      </c>
      <c r="I4533">
        <v>1</v>
      </c>
    </row>
    <row r="4534" spans="1:9">
      <c r="A4534" t="s">
        <v>647</v>
      </c>
      <c r="B4534" t="s">
        <v>445</v>
      </c>
      <c r="C4534" t="s">
        <v>9104</v>
      </c>
      <c r="D4534">
        <v>0</v>
      </c>
      <c r="E4534" t="s">
        <v>2949</v>
      </c>
      <c r="F4534" t="s">
        <v>656</v>
      </c>
      <c r="G4534" t="s">
        <v>9104</v>
      </c>
      <c r="H4534" s="123" t="str">
        <f t="shared" si="69"/>
        <v>Illinois Basin , IN,CBM Wells - Fraction of Compressors Engines &lt;50 HP</v>
      </c>
      <c r="I4534">
        <v>0</v>
      </c>
    </row>
    <row r="4535" spans="1:9">
      <c r="A4535" t="s">
        <v>647</v>
      </c>
      <c r="B4535" t="s">
        <v>445</v>
      </c>
      <c r="C4535" t="s">
        <v>9105</v>
      </c>
      <c r="D4535">
        <v>1</v>
      </c>
      <c r="E4535" t="s">
        <v>2949</v>
      </c>
      <c r="F4535" t="s">
        <v>656</v>
      </c>
      <c r="G4535" t="s">
        <v>9105</v>
      </c>
      <c r="H4535" s="123" t="str">
        <f t="shared" si="69"/>
        <v>Illinois Basin , IN,CBM Wells - Fraction of Compressors Engines between 50-499 HP</v>
      </c>
      <c r="I4535">
        <v>1</v>
      </c>
    </row>
    <row r="4536" spans="1:9">
      <c r="A4536" t="s">
        <v>647</v>
      </c>
      <c r="B4536" t="s">
        <v>445</v>
      </c>
      <c r="C4536" t="s">
        <v>9106</v>
      </c>
      <c r="D4536">
        <v>0</v>
      </c>
      <c r="E4536" t="s">
        <v>2949</v>
      </c>
      <c r="F4536" t="s">
        <v>656</v>
      </c>
      <c r="G4536" t="s">
        <v>9106</v>
      </c>
      <c r="H4536" s="123" t="str">
        <f t="shared" si="69"/>
        <v>Illinois Basin , IN,CBM Wells - Fraction of Compressors Engines &gt;500 HP</v>
      </c>
      <c r="I4536">
        <v>0</v>
      </c>
    </row>
    <row r="4537" spans="1:9">
      <c r="A4537" t="s">
        <v>647</v>
      </c>
      <c r="B4537" t="s">
        <v>445</v>
      </c>
      <c r="C4537" t="s">
        <v>9107</v>
      </c>
      <c r="D4537">
        <v>0.45539909999999967</v>
      </c>
      <c r="E4537" t="s">
        <v>2949</v>
      </c>
      <c r="F4537" t="s">
        <v>1</v>
      </c>
      <c r="G4537" t="s">
        <v>8349</v>
      </c>
      <c r="H4537" s="123" t="str">
        <f t="shared" si="69"/>
        <v>Illinois Basin , IN,Lean Burn - Percent of Engines with Control</v>
      </c>
      <c r="I4537">
        <v>0.45539909999999967</v>
      </c>
    </row>
    <row r="4538" spans="1:9">
      <c r="A4538" t="s">
        <v>647</v>
      </c>
      <c r="B4538" t="s">
        <v>445</v>
      </c>
      <c r="C4538" t="s">
        <v>9108</v>
      </c>
      <c r="D4538">
        <v>0.43999999999999984</v>
      </c>
      <c r="E4538" t="s">
        <v>2949</v>
      </c>
      <c r="F4538" t="s">
        <v>0</v>
      </c>
      <c r="G4538" t="s">
        <v>8359</v>
      </c>
      <c r="H4538" s="123" t="str">
        <f t="shared" si="69"/>
        <v>Illinois Basin , IN,Rich Burn - Percent of Engines with Control</v>
      </c>
      <c r="I4538">
        <v>0.43999999999999984</v>
      </c>
    </row>
    <row r="4539" spans="1:9">
      <c r="A4539" t="s">
        <v>647</v>
      </c>
      <c r="B4539" t="s">
        <v>445</v>
      </c>
      <c r="C4539" t="s">
        <v>9109</v>
      </c>
      <c r="D4539">
        <v>242</v>
      </c>
      <c r="E4539" t="s">
        <v>2949</v>
      </c>
      <c r="F4539" t="s">
        <v>1</v>
      </c>
      <c r="G4539" t="s">
        <v>8347</v>
      </c>
      <c r="H4539" s="123" t="str">
        <f t="shared" si="69"/>
        <v>Illinois Basin , IN,Lean Burn - Rated Horsepower (hp/engine)</v>
      </c>
      <c r="I4539">
        <v>242</v>
      </c>
    </row>
    <row r="4540" spans="1:9">
      <c r="A4540" t="s">
        <v>647</v>
      </c>
      <c r="B4540" t="s">
        <v>445</v>
      </c>
      <c r="C4540" t="s">
        <v>9110</v>
      </c>
      <c r="D4540">
        <v>105.5</v>
      </c>
      <c r="E4540" t="s">
        <v>2949</v>
      </c>
      <c r="F4540" t="s">
        <v>0</v>
      </c>
      <c r="G4540" t="s">
        <v>8357</v>
      </c>
      <c r="H4540" s="123" t="str">
        <f t="shared" si="69"/>
        <v>Illinois Basin , IN,Rich Burn - Rated Horsepower (hp/engine)</v>
      </c>
      <c r="I4540">
        <v>105.5</v>
      </c>
    </row>
    <row r="4541" spans="1:9">
      <c r="A4541" t="s">
        <v>647</v>
      </c>
      <c r="B4541" t="s">
        <v>445</v>
      </c>
      <c r="C4541" t="s">
        <v>9111</v>
      </c>
      <c r="D4541">
        <v>8370</v>
      </c>
      <c r="E4541" t="s">
        <v>2949</v>
      </c>
      <c r="F4541" t="s">
        <v>656</v>
      </c>
      <c r="G4541" t="s">
        <v>2498</v>
      </c>
      <c r="H4541" s="123" t="str">
        <f t="shared" si="69"/>
        <v>Illinois Basin , IN,Hours of Operation (hours/engine)</v>
      </c>
      <c r="I4541">
        <v>8370</v>
      </c>
    </row>
    <row r="4542" spans="1:9">
      <c r="A4542" t="s">
        <v>647</v>
      </c>
      <c r="B4542" t="s">
        <v>451</v>
      </c>
      <c r="C4542" t="s">
        <v>9098</v>
      </c>
      <c r="D4542">
        <v>0.4900000000000001</v>
      </c>
      <c r="E4542" t="s">
        <v>2954</v>
      </c>
      <c r="F4542" t="s">
        <v>0</v>
      </c>
      <c r="G4542" t="s">
        <v>0</v>
      </c>
      <c r="H4542" s="123" t="str">
        <f t="shared" si="69"/>
        <v>Illinois Basin , KY,Rich Burn</v>
      </c>
      <c r="I4542">
        <v>0.4900000000000001</v>
      </c>
    </row>
    <row r="4543" spans="1:9">
      <c r="A4543" t="s">
        <v>647</v>
      </c>
      <c r="B4543" t="s">
        <v>451</v>
      </c>
      <c r="C4543" t="s">
        <v>9099</v>
      </c>
      <c r="D4543">
        <v>0.5099999999999999</v>
      </c>
      <c r="E4543" t="s">
        <v>2954</v>
      </c>
      <c r="F4543" t="s">
        <v>1</v>
      </c>
      <c r="G4543" t="s">
        <v>1</v>
      </c>
      <c r="H4543" s="123" t="str">
        <f t="shared" si="69"/>
        <v>Illinois Basin , KY,Lean Burn</v>
      </c>
      <c r="I4543">
        <v>0.5099999999999999</v>
      </c>
    </row>
    <row r="4544" spans="1:9">
      <c r="A4544" t="s">
        <v>647</v>
      </c>
      <c r="B4544" t="s">
        <v>451</v>
      </c>
      <c r="C4544" t="s">
        <v>9100</v>
      </c>
      <c r="D4544">
        <v>0.65000000000000013</v>
      </c>
      <c r="E4544" t="s">
        <v>2954</v>
      </c>
      <c r="F4544" t="s">
        <v>0</v>
      </c>
      <c r="G4544" t="s">
        <v>9100</v>
      </c>
      <c r="H4544" s="123" t="str">
        <f t="shared" si="69"/>
        <v>Illinois Basin , KY,CBM Wells- Rich-burn Load Factor</v>
      </c>
      <c r="I4544">
        <v>0.65000000000000013</v>
      </c>
    </row>
    <row r="4545" spans="1:9">
      <c r="A4545" t="s">
        <v>647</v>
      </c>
      <c r="B4545" t="s">
        <v>451</v>
      </c>
      <c r="C4545" t="s">
        <v>9101</v>
      </c>
      <c r="D4545">
        <v>0.7699999999999998</v>
      </c>
      <c r="E4545" t="s">
        <v>2954</v>
      </c>
      <c r="F4545" t="s">
        <v>1</v>
      </c>
      <c r="G4545" t="s">
        <v>9101</v>
      </c>
      <c r="H4545" s="123" t="str">
        <f t="shared" si="69"/>
        <v>Illinois Basin , KY,CBM Wells- Lean-burn Load Factor</v>
      </c>
      <c r="I4545">
        <v>0.7699999999999998</v>
      </c>
    </row>
    <row r="4546" spans="1:9">
      <c r="A4546" t="s">
        <v>647</v>
      </c>
      <c r="B4546" t="s">
        <v>451</v>
      </c>
      <c r="C4546" t="s">
        <v>9102</v>
      </c>
      <c r="D4546">
        <v>0</v>
      </c>
      <c r="E4546" t="s">
        <v>2954</v>
      </c>
      <c r="F4546" t="s">
        <v>656</v>
      </c>
      <c r="G4546" t="s">
        <v>9102</v>
      </c>
      <c r="H4546" s="123" t="str">
        <f t="shared" si="69"/>
        <v>Illinois Basin , KY,CBM Wells - Fraction of 2-cycle Engines</v>
      </c>
      <c r="I4546">
        <v>0</v>
      </c>
    </row>
    <row r="4547" spans="1:9">
      <c r="A4547" t="s">
        <v>647</v>
      </c>
      <c r="B4547" t="s">
        <v>451</v>
      </c>
      <c r="C4547" t="s">
        <v>9103</v>
      </c>
      <c r="D4547">
        <v>1</v>
      </c>
      <c r="E4547" t="s">
        <v>2954</v>
      </c>
      <c r="F4547" t="s">
        <v>656</v>
      </c>
      <c r="G4547" t="s">
        <v>9103</v>
      </c>
      <c r="H4547" s="123" t="str">
        <f t="shared" si="69"/>
        <v>Illinois Basin , KY,CBM Wells - Fraction of 4-cycle Engines</v>
      </c>
      <c r="I4547">
        <v>1</v>
      </c>
    </row>
    <row r="4548" spans="1:9">
      <c r="A4548" t="s">
        <v>647</v>
      </c>
      <c r="B4548" t="s">
        <v>451</v>
      </c>
      <c r="C4548" t="s">
        <v>9104</v>
      </c>
      <c r="D4548">
        <v>0</v>
      </c>
      <c r="E4548" t="s">
        <v>2954</v>
      </c>
      <c r="F4548" t="s">
        <v>656</v>
      </c>
      <c r="G4548" t="s">
        <v>9104</v>
      </c>
      <c r="H4548" s="123" t="str">
        <f t="shared" si="69"/>
        <v>Illinois Basin , KY,CBM Wells - Fraction of Compressors Engines &lt;50 HP</v>
      </c>
      <c r="I4548">
        <v>0</v>
      </c>
    </row>
    <row r="4549" spans="1:9">
      <c r="A4549" t="s">
        <v>647</v>
      </c>
      <c r="B4549" t="s">
        <v>451</v>
      </c>
      <c r="C4549" t="s">
        <v>9105</v>
      </c>
      <c r="D4549">
        <v>1</v>
      </c>
      <c r="E4549" t="s">
        <v>2954</v>
      </c>
      <c r="F4549" t="s">
        <v>656</v>
      </c>
      <c r="G4549" t="s">
        <v>9105</v>
      </c>
      <c r="H4549" s="123" t="str">
        <f t="shared" si="69"/>
        <v>Illinois Basin , KY,CBM Wells - Fraction of Compressors Engines between 50-499 HP</v>
      </c>
      <c r="I4549">
        <v>1</v>
      </c>
    </row>
    <row r="4550" spans="1:9">
      <c r="A4550" t="s">
        <v>647</v>
      </c>
      <c r="B4550" t="s">
        <v>451</v>
      </c>
      <c r="C4550" t="s">
        <v>9106</v>
      </c>
      <c r="D4550">
        <v>0</v>
      </c>
      <c r="E4550" t="s">
        <v>2954</v>
      </c>
      <c r="F4550" t="s">
        <v>656</v>
      </c>
      <c r="G4550" t="s">
        <v>9106</v>
      </c>
      <c r="H4550" s="123" t="str">
        <f t="shared" si="69"/>
        <v>Illinois Basin , KY,CBM Wells - Fraction of Compressors Engines &gt;500 HP</v>
      </c>
      <c r="I4550">
        <v>0</v>
      </c>
    </row>
    <row r="4551" spans="1:9">
      <c r="A4551" t="s">
        <v>647</v>
      </c>
      <c r="B4551" t="s">
        <v>451</v>
      </c>
      <c r="C4551" t="s">
        <v>9107</v>
      </c>
      <c r="D4551">
        <v>0.4553991</v>
      </c>
      <c r="E4551" t="s">
        <v>2954</v>
      </c>
      <c r="F4551" t="s">
        <v>1</v>
      </c>
      <c r="G4551" t="s">
        <v>8349</v>
      </c>
      <c r="H4551" s="123" t="str">
        <f t="shared" si="69"/>
        <v>Illinois Basin , KY,Lean Burn - Percent of Engines with Control</v>
      </c>
      <c r="I4551">
        <v>0.4553991</v>
      </c>
    </row>
    <row r="4552" spans="1:9">
      <c r="A4552" t="s">
        <v>647</v>
      </c>
      <c r="B4552" t="s">
        <v>451</v>
      </c>
      <c r="C4552" t="s">
        <v>9108</v>
      </c>
      <c r="D4552">
        <v>0.44000000000000011</v>
      </c>
      <c r="E4552" t="s">
        <v>2954</v>
      </c>
      <c r="F4552" t="s">
        <v>0</v>
      </c>
      <c r="G4552" t="s">
        <v>8359</v>
      </c>
      <c r="H4552" s="123" t="str">
        <f t="shared" si="69"/>
        <v>Illinois Basin , KY,Rich Burn - Percent of Engines with Control</v>
      </c>
      <c r="I4552">
        <v>0.44000000000000011</v>
      </c>
    </row>
    <row r="4553" spans="1:9">
      <c r="A4553" t="s">
        <v>647</v>
      </c>
      <c r="B4553" t="s">
        <v>451</v>
      </c>
      <c r="C4553" t="s">
        <v>9109</v>
      </c>
      <c r="D4553">
        <v>242</v>
      </c>
      <c r="E4553" t="s">
        <v>2954</v>
      </c>
      <c r="F4553" t="s">
        <v>1</v>
      </c>
      <c r="G4553" t="s">
        <v>8347</v>
      </c>
      <c r="H4553" s="123" t="str">
        <f t="shared" si="69"/>
        <v>Illinois Basin , KY,Lean Burn - Rated Horsepower (hp/engine)</v>
      </c>
      <c r="I4553">
        <v>242</v>
      </c>
    </row>
    <row r="4554" spans="1:9">
      <c r="A4554" t="s">
        <v>647</v>
      </c>
      <c r="B4554" t="s">
        <v>451</v>
      </c>
      <c r="C4554" t="s">
        <v>9110</v>
      </c>
      <c r="D4554">
        <v>105.5</v>
      </c>
      <c r="E4554" t="s">
        <v>2954</v>
      </c>
      <c r="F4554" t="s">
        <v>0</v>
      </c>
      <c r="G4554" t="s">
        <v>8357</v>
      </c>
      <c r="H4554" s="123" t="str">
        <f t="shared" si="69"/>
        <v>Illinois Basin , KY,Rich Burn - Rated Horsepower (hp/engine)</v>
      </c>
      <c r="I4554">
        <v>105.5</v>
      </c>
    </row>
    <row r="4555" spans="1:9">
      <c r="A4555" t="s">
        <v>647</v>
      </c>
      <c r="B4555" t="s">
        <v>451</v>
      </c>
      <c r="C4555" t="s">
        <v>9111</v>
      </c>
      <c r="D4555">
        <v>8370</v>
      </c>
      <c r="E4555" t="s">
        <v>2954</v>
      </c>
      <c r="F4555" t="s">
        <v>656</v>
      </c>
      <c r="G4555" t="s">
        <v>2498</v>
      </c>
      <c r="H4555" s="123" t="str">
        <f t="shared" si="69"/>
        <v>Illinois Basin , KY,Hours of Operation (hours/engine)</v>
      </c>
      <c r="I4555">
        <v>8370</v>
      </c>
    </row>
    <row r="4556" spans="1:9">
      <c r="A4556" t="s">
        <v>132</v>
      </c>
      <c r="B4556" t="s">
        <v>114</v>
      </c>
      <c r="C4556" t="s">
        <v>9098</v>
      </c>
      <c r="D4556">
        <v>0.7</v>
      </c>
      <c r="E4556" t="s">
        <v>540</v>
      </c>
      <c r="F4556" t="s">
        <v>0</v>
      </c>
      <c r="G4556" t="s">
        <v>0</v>
      </c>
      <c r="H4556" s="123" t="str">
        <f t="shared" si="69"/>
        <v>Interior Lowlands Basin , AK,Rich Burn</v>
      </c>
      <c r="I4556">
        <v>0.7</v>
      </c>
    </row>
    <row r="4557" spans="1:9">
      <c r="A4557" t="s">
        <v>132</v>
      </c>
      <c r="B4557" t="s">
        <v>114</v>
      </c>
      <c r="C4557" t="s">
        <v>9099</v>
      </c>
      <c r="D4557">
        <v>0.3</v>
      </c>
      <c r="E4557" t="s">
        <v>540</v>
      </c>
      <c r="F4557" t="s">
        <v>1</v>
      </c>
      <c r="G4557" t="s">
        <v>1</v>
      </c>
      <c r="H4557" s="123" t="str">
        <f t="shared" si="69"/>
        <v>Interior Lowlands Basin , AK,Lean Burn</v>
      </c>
      <c r="I4557">
        <v>0.3</v>
      </c>
    </row>
    <row r="4558" spans="1:9">
      <c r="A4558" t="s">
        <v>132</v>
      </c>
      <c r="B4558" t="s">
        <v>114</v>
      </c>
      <c r="C4558" t="s">
        <v>9100</v>
      </c>
      <c r="D4558">
        <v>0.75</v>
      </c>
      <c r="E4558" t="s">
        <v>540</v>
      </c>
      <c r="F4558" t="s">
        <v>0</v>
      </c>
      <c r="G4558" t="s">
        <v>9100</v>
      </c>
      <c r="H4558" s="123" t="str">
        <f t="shared" si="69"/>
        <v>Interior Lowlands Basin , AK,CBM Wells- Rich-burn Load Factor</v>
      </c>
      <c r="I4558">
        <v>0.75</v>
      </c>
    </row>
    <row r="4559" spans="1:9">
      <c r="A4559" t="s">
        <v>132</v>
      </c>
      <c r="B4559" t="s">
        <v>114</v>
      </c>
      <c r="C4559" t="s">
        <v>9101</v>
      </c>
      <c r="D4559">
        <v>0.76</v>
      </c>
      <c r="E4559" t="s">
        <v>540</v>
      </c>
      <c r="F4559" t="s">
        <v>1</v>
      </c>
      <c r="G4559" t="s">
        <v>9101</v>
      </c>
      <c r="H4559" s="123" t="str">
        <f t="shared" si="69"/>
        <v>Interior Lowlands Basin , AK,CBM Wells- Lean-burn Load Factor</v>
      </c>
      <c r="I4559">
        <v>0.76</v>
      </c>
    </row>
    <row r="4560" spans="1:9">
      <c r="A4560" t="s">
        <v>132</v>
      </c>
      <c r="B4560" t="s">
        <v>114</v>
      </c>
      <c r="C4560" t="s">
        <v>9102</v>
      </c>
      <c r="D4560">
        <v>0</v>
      </c>
      <c r="E4560" t="s">
        <v>540</v>
      </c>
      <c r="F4560" t="s">
        <v>656</v>
      </c>
      <c r="G4560" t="s">
        <v>9102</v>
      </c>
      <c r="H4560" s="123" t="str">
        <f t="shared" si="69"/>
        <v>Interior Lowlands Basin , AK,CBM Wells - Fraction of 2-cycle Engines</v>
      </c>
      <c r="I4560">
        <v>0</v>
      </c>
    </row>
    <row r="4561" spans="1:9">
      <c r="A4561" t="s">
        <v>132</v>
      </c>
      <c r="B4561" t="s">
        <v>114</v>
      </c>
      <c r="C4561" t="s">
        <v>9103</v>
      </c>
      <c r="D4561">
        <v>1</v>
      </c>
      <c r="E4561" t="s">
        <v>540</v>
      </c>
      <c r="F4561" t="s">
        <v>656</v>
      </c>
      <c r="G4561" t="s">
        <v>9103</v>
      </c>
      <c r="H4561" s="123" t="str">
        <f t="shared" si="69"/>
        <v>Interior Lowlands Basin , AK,CBM Wells - Fraction of 4-cycle Engines</v>
      </c>
      <c r="I4561">
        <v>1</v>
      </c>
    </row>
    <row r="4562" spans="1:9">
      <c r="A4562" t="s">
        <v>132</v>
      </c>
      <c r="B4562" t="s">
        <v>114</v>
      </c>
      <c r="C4562" t="s">
        <v>9104</v>
      </c>
      <c r="D4562">
        <v>0</v>
      </c>
      <c r="E4562" t="s">
        <v>540</v>
      </c>
      <c r="F4562" t="s">
        <v>656</v>
      </c>
      <c r="G4562" t="s">
        <v>9104</v>
      </c>
      <c r="H4562" s="123" t="str">
        <f t="shared" si="69"/>
        <v>Interior Lowlands Basin , AK,CBM Wells - Fraction of Compressors Engines &lt;50 HP</v>
      </c>
      <c r="I4562">
        <v>0</v>
      </c>
    </row>
    <row r="4563" spans="1:9">
      <c r="A4563" t="s">
        <v>132</v>
      </c>
      <c r="B4563" t="s">
        <v>114</v>
      </c>
      <c r="C4563" t="s">
        <v>9105</v>
      </c>
      <c r="D4563">
        <v>1</v>
      </c>
      <c r="E4563" t="s">
        <v>540</v>
      </c>
      <c r="F4563" t="s">
        <v>656</v>
      </c>
      <c r="G4563" t="s">
        <v>9105</v>
      </c>
      <c r="H4563" s="123" t="str">
        <f t="shared" si="69"/>
        <v>Interior Lowlands Basin , AK,CBM Wells - Fraction of Compressors Engines between 50-499 HP</v>
      </c>
      <c r="I4563">
        <v>1</v>
      </c>
    </row>
    <row r="4564" spans="1:9">
      <c r="A4564" t="s">
        <v>132</v>
      </c>
      <c r="B4564" t="s">
        <v>114</v>
      </c>
      <c r="C4564" t="s">
        <v>9106</v>
      </c>
      <c r="D4564">
        <v>0</v>
      </c>
      <c r="E4564" t="s">
        <v>540</v>
      </c>
      <c r="F4564" t="s">
        <v>656</v>
      </c>
      <c r="G4564" t="s">
        <v>9106</v>
      </c>
      <c r="H4564" s="123" t="str">
        <f t="shared" si="69"/>
        <v>Interior Lowlands Basin , AK,CBM Wells - Fraction of Compressors Engines &gt;500 HP</v>
      </c>
      <c r="I4564">
        <v>0</v>
      </c>
    </row>
    <row r="4565" spans="1:9">
      <c r="A4565" t="s">
        <v>132</v>
      </c>
      <c r="B4565" t="s">
        <v>114</v>
      </c>
      <c r="C4565" t="s">
        <v>9107</v>
      </c>
      <c r="D4565">
        <v>0.18</v>
      </c>
      <c r="E4565" t="s">
        <v>540</v>
      </c>
      <c r="F4565" t="s">
        <v>1</v>
      </c>
      <c r="G4565" t="s">
        <v>8349</v>
      </c>
      <c r="H4565" s="123" t="str">
        <f t="shared" si="69"/>
        <v>Interior Lowlands Basin , AK,Lean Burn - Percent of Engines with Control</v>
      </c>
      <c r="I4565">
        <v>0.18</v>
      </c>
    </row>
    <row r="4566" spans="1:9">
      <c r="A4566" t="s">
        <v>132</v>
      </c>
      <c r="B4566" t="s">
        <v>114</v>
      </c>
      <c r="C4566" t="s">
        <v>9108</v>
      </c>
      <c r="D4566">
        <v>0.31</v>
      </c>
      <c r="E4566" t="s">
        <v>540</v>
      </c>
      <c r="F4566" t="s">
        <v>0</v>
      </c>
      <c r="G4566" t="s">
        <v>8359</v>
      </c>
      <c r="H4566" s="123" t="str">
        <f t="shared" si="69"/>
        <v>Interior Lowlands Basin , AK,Rich Burn - Percent of Engines with Control</v>
      </c>
      <c r="I4566">
        <v>0.31</v>
      </c>
    </row>
    <row r="4567" spans="1:9">
      <c r="A4567" t="s">
        <v>132</v>
      </c>
      <c r="B4567" t="s">
        <v>114</v>
      </c>
      <c r="C4567" t="s">
        <v>9109</v>
      </c>
      <c r="D4567">
        <v>138</v>
      </c>
      <c r="E4567" t="s">
        <v>540</v>
      </c>
      <c r="F4567" t="s">
        <v>1</v>
      </c>
      <c r="G4567" t="s">
        <v>8347</v>
      </c>
      <c r="H4567" s="123" t="str">
        <f t="shared" si="69"/>
        <v>Interior Lowlands Basin , AK,Lean Burn - Rated Horsepower (hp/engine)</v>
      </c>
      <c r="I4567">
        <v>138</v>
      </c>
    </row>
    <row r="4568" spans="1:9">
      <c r="A4568" t="s">
        <v>132</v>
      </c>
      <c r="B4568" t="s">
        <v>114</v>
      </c>
      <c r="C4568" t="s">
        <v>9110</v>
      </c>
      <c r="D4568">
        <v>133.4</v>
      </c>
      <c r="E4568" t="s">
        <v>540</v>
      </c>
      <c r="F4568" t="s">
        <v>0</v>
      </c>
      <c r="G4568" t="s">
        <v>8357</v>
      </c>
      <c r="H4568" s="123" t="str">
        <f t="shared" si="69"/>
        <v>Interior Lowlands Basin , AK,Rich Burn - Rated Horsepower (hp/engine)</v>
      </c>
      <c r="I4568">
        <v>133.4</v>
      </c>
    </row>
    <row r="4569" spans="1:9">
      <c r="A4569" t="s">
        <v>132</v>
      </c>
      <c r="B4569" t="s">
        <v>114</v>
      </c>
      <c r="C4569" t="s">
        <v>9111</v>
      </c>
      <c r="D4569">
        <v>8439</v>
      </c>
      <c r="E4569" t="s">
        <v>540</v>
      </c>
      <c r="F4569" t="s">
        <v>656</v>
      </c>
      <c r="G4569" t="s">
        <v>2498</v>
      </c>
      <c r="H4569" s="123" t="str">
        <f t="shared" si="69"/>
        <v>Interior Lowlands Basin , AK,Hours of Operation (hours/engine)</v>
      </c>
      <c r="I4569">
        <v>8439</v>
      </c>
    </row>
    <row r="4570" spans="1:9">
      <c r="A4570" t="s">
        <v>145</v>
      </c>
      <c r="B4570" t="s">
        <v>116</v>
      </c>
      <c r="C4570" t="s">
        <v>9098</v>
      </c>
      <c r="D4570">
        <v>0.7</v>
      </c>
      <c r="E4570" t="s">
        <v>541</v>
      </c>
      <c r="F4570" t="s">
        <v>0</v>
      </c>
      <c r="G4570" t="s">
        <v>0</v>
      </c>
      <c r="H4570" s="123" t="str">
        <f t="shared" si="69"/>
        <v>Klamath Mountains Province , CA,Rich Burn</v>
      </c>
      <c r="I4570">
        <v>0.7</v>
      </c>
    </row>
    <row r="4571" spans="1:9">
      <c r="A4571" t="s">
        <v>145</v>
      </c>
      <c r="B4571" t="s">
        <v>116</v>
      </c>
      <c r="C4571" t="s">
        <v>9099</v>
      </c>
      <c r="D4571">
        <v>0.3</v>
      </c>
      <c r="E4571" t="s">
        <v>541</v>
      </c>
      <c r="F4571" t="s">
        <v>1</v>
      </c>
      <c r="G4571" t="s">
        <v>1</v>
      </c>
      <c r="H4571" s="123" t="str">
        <f t="shared" si="69"/>
        <v>Klamath Mountains Province , CA,Lean Burn</v>
      </c>
      <c r="I4571">
        <v>0.3</v>
      </c>
    </row>
    <row r="4572" spans="1:9">
      <c r="A4572" t="s">
        <v>145</v>
      </c>
      <c r="B4572" t="s">
        <v>116</v>
      </c>
      <c r="C4572" t="s">
        <v>9100</v>
      </c>
      <c r="D4572">
        <v>0.75</v>
      </c>
      <c r="E4572" t="s">
        <v>541</v>
      </c>
      <c r="F4572" t="s">
        <v>0</v>
      </c>
      <c r="G4572" t="s">
        <v>9100</v>
      </c>
      <c r="H4572" s="123" t="str">
        <f t="shared" si="69"/>
        <v>Klamath Mountains Province , CA,CBM Wells- Rich-burn Load Factor</v>
      </c>
      <c r="I4572">
        <v>0.75</v>
      </c>
    </row>
    <row r="4573" spans="1:9">
      <c r="A4573" t="s">
        <v>145</v>
      </c>
      <c r="B4573" t="s">
        <v>116</v>
      </c>
      <c r="C4573" t="s">
        <v>9101</v>
      </c>
      <c r="D4573">
        <v>0.76</v>
      </c>
      <c r="E4573" t="s">
        <v>541</v>
      </c>
      <c r="F4573" t="s">
        <v>1</v>
      </c>
      <c r="G4573" t="s">
        <v>9101</v>
      </c>
      <c r="H4573" s="123" t="str">
        <f t="shared" si="69"/>
        <v>Klamath Mountains Province , CA,CBM Wells- Lean-burn Load Factor</v>
      </c>
      <c r="I4573">
        <v>0.76</v>
      </c>
    </row>
    <row r="4574" spans="1:9">
      <c r="A4574" t="s">
        <v>145</v>
      </c>
      <c r="B4574" t="s">
        <v>116</v>
      </c>
      <c r="C4574" t="s">
        <v>9102</v>
      </c>
      <c r="D4574">
        <v>0</v>
      </c>
      <c r="E4574" t="s">
        <v>541</v>
      </c>
      <c r="F4574" t="s">
        <v>656</v>
      </c>
      <c r="G4574" t="s">
        <v>9102</v>
      </c>
      <c r="H4574" s="123" t="str">
        <f t="shared" si="69"/>
        <v>Klamath Mountains Province , CA,CBM Wells - Fraction of 2-cycle Engines</v>
      </c>
      <c r="I4574">
        <v>0</v>
      </c>
    </row>
    <row r="4575" spans="1:9">
      <c r="A4575" t="s">
        <v>145</v>
      </c>
      <c r="B4575" t="s">
        <v>116</v>
      </c>
      <c r="C4575" t="s">
        <v>9103</v>
      </c>
      <c r="D4575">
        <v>1</v>
      </c>
      <c r="E4575" t="s">
        <v>541</v>
      </c>
      <c r="F4575" t="s">
        <v>656</v>
      </c>
      <c r="G4575" t="s">
        <v>9103</v>
      </c>
      <c r="H4575" s="123" t="str">
        <f t="shared" ref="H4575:H4638" si="70">E4575&amp;","&amp;G4575</f>
        <v>Klamath Mountains Province , CA,CBM Wells - Fraction of 4-cycle Engines</v>
      </c>
      <c r="I4575">
        <v>1</v>
      </c>
    </row>
    <row r="4576" spans="1:9">
      <c r="A4576" t="s">
        <v>145</v>
      </c>
      <c r="B4576" t="s">
        <v>116</v>
      </c>
      <c r="C4576" t="s">
        <v>9104</v>
      </c>
      <c r="D4576">
        <v>0</v>
      </c>
      <c r="E4576" t="s">
        <v>541</v>
      </c>
      <c r="F4576" t="s">
        <v>656</v>
      </c>
      <c r="G4576" t="s">
        <v>9104</v>
      </c>
      <c r="H4576" s="123" t="str">
        <f t="shared" si="70"/>
        <v>Klamath Mountains Province , CA,CBM Wells - Fraction of Compressors Engines &lt;50 HP</v>
      </c>
      <c r="I4576">
        <v>0</v>
      </c>
    </row>
    <row r="4577" spans="1:9">
      <c r="A4577" t="s">
        <v>145</v>
      </c>
      <c r="B4577" t="s">
        <v>116</v>
      </c>
      <c r="C4577" t="s">
        <v>9105</v>
      </c>
      <c r="D4577">
        <v>1</v>
      </c>
      <c r="E4577" t="s">
        <v>541</v>
      </c>
      <c r="F4577" t="s">
        <v>656</v>
      </c>
      <c r="G4577" t="s">
        <v>9105</v>
      </c>
      <c r="H4577" s="123" t="str">
        <f t="shared" si="70"/>
        <v>Klamath Mountains Province , CA,CBM Wells - Fraction of Compressors Engines between 50-499 HP</v>
      </c>
      <c r="I4577">
        <v>1</v>
      </c>
    </row>
    <row r="4578" spans="1:9">
      <c r="A4578" t="s">
        <v>145</v>
      </c>
      <c r="B4578" t="s">
        <v>116</v>
      </c>
      <c r="C4578" t="s">
        <v>9106</v>
      </c>
      <c r="D4578">
        <v>0</v>
      </c>
      <c r="E4578" t="s">
        <v>541</v>
      </c>
      <c r="F4578" t="s">
        <v>656</v>
      </c>
      <c r="G4578" t="s">
        <v>9106</v>
      </c>
      <c r="H4578" s="123" t="str">
        <f t="shared" si="70"/>
        <v>Klamath Mountains Province , CA,CBM Wells - Fraction of Compressors Engines &gt;500 HP</v>
      </c>
      <c r="I4578">
        <v>0</v>
      </c>
    </row>
    <row r="4579" spans="1:9">
      <c r="A4579" t="s">
        <v>145</v>
      </c>
      <c r="B4579" t="s">
        <v>116</v>
      </c>
      <c r="C4579" t="s">
        <v>9107</v>
      </c>
      <c r="D4579">
        <v>0.18</v>
      </c>
      <c r="E4579" t="s">
        <v>541</v>
      </c>
      <c r="F4579" t="s">
        <v>1</v>
      </c>
      <c r="G4579" t="s">
        <v>8349</v>
      </c>
      <c r="H4579" s="123" t="str">
        <f t="shared" si="70"/>
        <v>Klamath Mountains Province , CA,Lean Burn - Percent of Engines with Control</v>
      </c>
      <c r="I4579">
        <v>0.18</v>
      </c>
    </row>
    <row r="4580" spans="1:9">
      <c r="A4580" t="s">
        <v>145</v>
      </c>
      <c r="B4580" t="s">
        <v>116</v>
      </c>
      <c r="C4580" t="s">
        <v>9108</v>
      </c>
      <c r="D4580">
        <v>0.31</v>
      </c>
      <c r="E4580" t="s">
        <v>541</v>
      </c>
      <c r="F4580" t="s">
        <v>0</v>
      </c>
      <c r="G4580" t="s">
        <v>8359</v>
      </c>
      <c r="H4580" s="123" t="str">
        <f t="shared" si="70"/>
        <v>Klamath Mountains Province , CA,Rich Burn - Percent of Engines with Control</v>
      </c>
      <c r="I4580">
        <v>0.31</v>
      </c>
    </row>
    <row r="4581" spans="1:9">
      <c r="A4581" t="s">
        <v>145</v>
      </c>
      <c r="B4581" t="s">
        <v>116</v>
      </c>
      <c r="C4581" t="s">
        <v>9109</v>
      </c>
      <c r="D4581">
        <v>138</v>
      </c>
      <c r="E4581" t="s">
        <v>541</v>
      </c>
      <c r="F4581" t="s">
        <v>1</v>
      </c>
      <c r="G4581" t="s">
        <v>8347</v>
      </c>
      <c r="H4581" s="123" t="str">
        <f t="shared" si="70"/>
        <v>Klamath Mountains Province , CA,Lean Burn - Rated Horsepower (hp/engine)</v>
      </c>
      <c r="I4581">
        <v>138</v>
      </c>
    </row>
    <row r="4582" spans="1:9">
      <c r="A4582" t="s">
        <v>145</v>
      </c>
      <c r="B4582" t="s">
        <v>116</v>
      </c>
      <c r="C4582" t="s">
        <v>9110</v>
      </c>
      <c r="D4582">
        <v>133.4</v>
      </c>
      <c r="E4582" t="s">
        <v>541</v>
      </c>
      <c r="F4582" t="s">
        <v>0</v>
      </c>
      <c r="G4582" t="s">
        <v>8357</v>
      </c>
      <c r="H4582" s="123" t="str">
        <f t="shared" si="70"/>
        <v>Klamath Mountains Province , CA,Rich Burn - Rated Horsepower (hp/engine)</v>
      </c>
      <c r="I4582">
        <v>133.4</v>
      </c>
    </row>
    <row r="4583" spans="1:9">
      <c r="A4583" t="s">
        <v>145</v>
      </c>
      <c r="B4583" t="s">
        <v>116</v>
      </c>
      <c r="C4583" t="s">
        <v>9111</v>
      </c>
      <c r="D4583">
        <v>8439</v>
      </c>
      <c r="E4583" t="s">
        <v>541</v>
      </c>
      <c r="F4583" t="s">
        <v>656</v>
      </c>
      <c r="G4583" t="s">
        <v>2498</v>
      </c>
      <c r="H4583" s="123" t="str">
        <f t="shared" si="70"/>
        <v>Klamath Mountains Province , CA,Hours of Operation (hours/engine)</v>
      </c>
      <c r="I4583">
        <v>8439</v>
      </c>
    </row>
    <row r="4584" spans="1:9">
      <c r="A4584" t="s">
        <v>145</v>
      </c>
      <c r="B4584" t="s">
        <v>122</v>
      </c>
      <c r="C4584" t="s">
        <v>9098</v>
      </c>
      <c r="D4584">
        <v>0.7</v>
      </c>
      <c r="E4584" t="s">
        <v>542</v>
      </c>
      <c r="F4584" t="s">
        <v>0</v>
      </c>
      <c r="G4584" t="s">
        <v>0</v>
      </c>
      <c r="H4584" s="123" t="str">
        <f t="shared" si="70"/>
        <v>Klamath Mountains Province , OR,Rich Burn</v>
      </c>
      <c r="I4584">
        <v>0.7</v>
      </c>
    </row>
    <row r="4585" spans="1:9">
      <c r="A4585" t="s">
        <v>145</v>
      </c>
      <c r="B4585" t="s">
        <v>122</v>
      </c>
      <c r="C4585" t="s">
        <v>9099</v>
      </c>
      <c r="D4585">
        <v>0.3</v>
      </c>
      <c r="E4585" t="s">
        <v>542</v>
      </c>
      <c r="F4585" t="s">
        <v>1</v>
      </c>
      <c r="G4585" t="s">
        <v>1</v>
      </c>
      <c r="H4585" s="123" t="str">
        <f t="shared" si="70"/>
        <v>Klamath Mountains Province , OR,Lean Burn</v>
      </c>
      <c r="I4585">
        <v>0.3</v>
      </c>
    </row>
    <row r="4586" spans="1:9">
      <c r="A4586" t="s">
        <v>145</v>
      </c>
      <c r="B4586" t="s">
        <v>122</v>
      </c>
      <c r="C4586" t="s">
        <v>9100</v>
      </c>
      <c r="D4586">
        <v>0.75</v>
      </c>
      <c r="E4586" t="s">
        <v>542</v>
      </c>
      <c r="F4586" t="s">
        <v>0</v>
      </c>
      <c r="G4586" t="s">
        <v>9100</v>
      </c>
      <c r="H4586" s="123" t="str">
        <f t="shared" si="70"/>
        <v>Klamath Mountains Province , OR,CBM Wells- Rich-burn Load Factor</v>
      </c>
      <c r="I4586">
        <v>0.75</v>
      </c>
    </row>
    <row r="4587" spans="1:9">
      <c r="A4587" t="s">
        <v>145</v>
      </c>
      <c r="B4587" t="s">
        <v>122</v>
      </c>
      <c r="C4587" t="s">
        <v>9101</v>
      </c>
      <c r="D4587">
        <v>0.76</v>
      </c>
      <c r="E4587" t="s">
        <v>542</v>
      </c>
      <c r="F4587" t="s">
        <v>1</v>
      </c>
      <c r="G4587" t="s">
        <v>9101</v>
      </c>
      <c r="H4587" s="123" t="str">
        <f t="shared" si="70"/>
        <v>Klamath Mountains Province , OR,CBM Wells- Lean-burn Load Factor</v>
      </c>
      <c r="I4587">
        <v>0.76</v>
      </c>
    </row>
    <row r="4588" spans="1:9">
      <c r="A4588" t="s">
        <v>145</v>
      </c>
      <c r="B4588" t="s">
        <v>122</v>
      </c>
      <c r="C4588" t="s">
        <v>9102</v>
      </c>
      <c r="D4588">
        <v>0</v>
      </c>
      <c r="E4588" t="s">
        <v>542</v>
      </c>
      <c r="F4588" t="s">
        <v>656</v>
      </c>
      <c r="G4588" t="s">
        <v>9102</v>
      </c>
      <c r="H4588" s="123" t="str">
        <f t="shared" si="70"/>
        <v>Klamath Mountains Province , OR,CBM Wells - Fraction of 2-cycle Engines</v>
      </c>
      <c r="I4588">
        <v>0</v>
      </c>
    </row>
    <row r="4589" spans="1:9">
      <c r="A4589" t="s">
        <v>145</v>
      </c>
      <c r="B4589" t="s">
        <v>122</v>
      </c>
      <c r="C4589" t="s">
        <v>9103</v>
      </c>
      <c r="D4589">
        <v>1</v>
      </c>
      <c r="E4589" t="s">
        <v>542</v>
      </c>
      <c r="F4589" t="s">
        <v>656</v>
      </c>
      <c r="G4589" t="s">
        <v>9103</v>
      </c>
      <c r="H4589" s="123" t="str">
        <f t="shared" si="70"/>
        <v>Klamath Mountains Province , OR,CBM Wells - Fraction of 4-cycle Engines</v>
      </c>
      <c r="I4589">
        <v>1</v>
      </c>
    </row>
    <row r="4590" spans="1:9">
      <c r="A4590" t="s">
        <v>145</v>
      </c>
      <c r="B4590" t="s">
        <v>122</v>
      </c>
      <c r="C4590" t="s">
        <v>9104</v>
      </c>
      <c r="D4590">
        <v>0</v>
      </c>
      <c r="E4590" t="s">
        <v>542</v>
      </c>
      <c r="F4590" t="s">
        <v>656</v>
      </c>
      <c r="G4590" t="s">
        <v>9104</v>
      </c>
      <c r="H4590" s="123" t="str">
        <f t="shared" si="70"/>
        <v>Klamath Mountains Province , OR,CBM Wells - Fraction of Compressors Engines &lt;50 HP</v>
      </c>
      <c r="I4590">
        <v>0</v>
      </c>
    </row>
    <row r="4591" spans="1:9">
      <c r="A4591" t="s">
        <v>145</v>
      </c>
      <c r="B4591" t="s">
        <v>122</v>
      </c>
      <c r="C4591" t="s">
        <v>9105</v>
      </c>
      <c r="D4591">
        <v>1</v>
      </c>
      <c r="E4591" t="s">
        <v>542</v>
      </c>
      <c r="F4591" t="s">
        <v>656</v>
      </c>
      <c r="G4591" t="s">
        <v>9105</v>
      </c>
      <c r="H4591" s="123" t="str">
        <f t="shared" si="70"/>
        <v>Klamath Mountains Province , OR,CBM Wells - Fraction of Compressors Engines between 50-499 HP</v>
      </c>
      <c r="I4591">
        <v>1</v>
      </c>
    </row>
    <row r="4592" spans="1:9">
      <c r="A4592" t="s">
        <v>145</v>
      </c>
      <c r="B4592" t="s">
        <v>122</v>
      </c>
      <c r="C4592" t="s">
        <v>9106</v>
      </c>
      <c r="D4592">
        <v>0</v>
      </c>
      <c r="E4592" t="s">
        <v>542</v>
      </c>
      <c r="F4592" t="s">
        <v>656</v>
      </c>
      <c r="G4592" t="s">
        <v>9106</v>
      </c>
      <c r="H4592" s="123" t="str">
        <f t="shared" si="70"/>
        <v>Klamath Mountains Province , OR,CBM Wells - Fraction of Compressors Engines &gt;500 HP</v>
      </c>
      <c r="I4592">
        <v>0</v>
      </c>
    </row>
    <row r="4593" spans="1:9">
      <c r="A4593" t="s">
        <v>145</v>
      </c>
      <c r="B4593" t="s">
        <v>122</v>
      </c>
      <c r="C4593" t="s">
        <v>9107</v>
      </c>
      <c r="D4593">
        <v>0.18</v>
      </c>
      <c r="E4593" t="s">
        <v>542</v>
      </c>
      <c r="F4593" t="s">
        <v>1</v>
      </c>
      <c r="G4593" t="s">
        <v>8349</v>
      </c>
      <c r="H4593" s="123" t="str">
        <f t="shared" si="70"/>
        <v>Klamath Mountains Province , OR,Lean Burn - Percent of Engines with Control</v>
      </c>
      <c r="I4593">
        <v>0.18</v>
      </c>
    </row>
    <row r="4594" spans="1:9">
      <c r="A4594" t="s">
        <v>145</v>
      </c>
      <c r="B4594" t="s">
        <v>122</v>
      </c>
      <c r="C4594" t="s">
        <v>9108</v>
      </c>
      <c r="D4594">
        <v>0.31</v>
      </c>
      <c r="E4594" t="s">
        <v>542</v>
      </c>
      <c r="F4594" t="s">
        <v>0</v>
      </c>
      <c r="G4594" t="s">
        <v>8359</v>
      </c>
      <c r="H4594" s="123" t="str">
        <f t="shared" si="70"/>
        <v>Klamath Mountains Province , OR,Rich Burn - Percent of Engines with Control</v>
      </c>
      <c r="I4594">
        <v>0.31</v>
      </c>
    </row>
    <row r="4595" spans="1:9">
      <c r="A4595" t="s">
        <v>145</v>
      </c>
      <c r="B4595" t="s">
        <v>122</v>
      </c>
      <c r="C4595" t="s">
        <v>9109</v>
      </c>
      <c r="D4595">
        <v>138</v>
      </c>
      <c r="E4595" t="s">
        <v>542</v>
      </c>
      <c r="F4595" t="s">
        <v>1</v>
      </c>
      <c r="G4595" t="s">
        <v>8347</v>
      </c>
      <c r="H4595" s="123" t="str">
        <f t="shared" si="70"/>
        <v>Klamath Mountains Province , OR,Lean Burn - Rated Horsepower (hp/engine)</v>
      </c>
      <c r="I4595">
        <v>138</v>
      </c>
    </row>
    <row r="4596" spans="1:9">
      <c r="A4596" t="s">
        <v>145</v>
      </c>
      <c r="B4596" t="s">
        <v>122</v>
      </c>
      <c r="C4596" t="s">
        <v>9110</v>
      </c>
      <c r="D4596">
        <v>133.4</v>
      </c>
      <c r="E4596" t="s">
        <v>542</v>
      </c>
      <c r="F4596" t="s">
        <v>0</v>
      </c>
      <c r="G4596" t="s">
        <v>8357</v>
      </c>
      <c r="H4596" s="123" t="str">
        <f t="shared" si="70"/>
        <v>Klamath Mountains Province , OR,Rich Burn - Rated Horsepower (hp/engine)</v>
      </c>
      <c r="I4596">
        <v>133.4</v>
      </c>
    </row>
    <row r="4597" spans="1:9">
      <c r="A4597" t="s">
        <v>145</v>
      </c>
      <c r="B4597" t="s">
        <v>122</v>
      </c>
      <c r="C4597" t="s">
        <v>9111</v>
      </c>
      <c r="D4597">
        <v>8439</v>
      </c>
      <c r="E4597" t="s">
        <v>542</v>
      </c>
      <c r="F4597" t="s">
        <v>656</v>
      </c>
      <c r="G4597" t="s">
        <v>2498</v>
      </c>
      <c r="H4597" s="123" t="str">
        <f t="shared" si="70"/>
        <v>Klamath Mountains Province , OR,Hours of Operation (hours/engine)</v>
      </c>
      <c r="I4597">
        <v>8439</v>
      </c>
    </row>
    <row r="4598" spans="1:9">
      <c r="A4598" t="s">
        <v>133</v>
      </c>
      <c r="B4598" t="s">
        <v>114</v>
      </c>
      <c r="C4598" t="s">
        <v>9098</v>
      </c>
      <c r="D4598">
        <v>0.7</v>
      </c>
      <c r="E4598" t="s">
        <v>543</v>
      </c>
      <c r="F4598" t="s">
        <v>0</v>
      </c>
      <c r="G4598" t="s">
        <v>0</v>
      </c>
      <c r="H4598" s="123" t="str">
        <f t="shared" si="70"/>
        <v>Kodiak State , AK,Rich Burn</v>
      </c>
      <c r="I4598">
        <v>0.7</v>
      </c>
    </row>
    <row r="4599" spans="1:9">
      <c r="A4599" t="s">
        <v>133</v>
      </c>
      <c r="B4599" t="s">
        <v>114</v>
      </c>
      <c r="C4599" t="s">
        <v>9099</v>
      </c>
      <c r="D4599">
        <v>0.3</v>
      </c>
      <c r="E4599" t="s">
        <v>543</v>
      </c>
      <c r="F4599" t="s">
        <v>1</v>
      </c>
      <c r="G4599" t="s">
        <v>1</v>
      </c>
      <c r="H4599" s="123" t="str">
        <f t="shared" si="70"/>
        <v>Kodiak State , AK,Lean Burn</v>
      </c>
      <c r="I4599">
        <v>0.3</v>
      </c>
    </row>
    <row r="4600" spans="1:9">
      <c r="A4600" t="s">
        <v>133</v>
      </c>
      <c r="B4600" t="s">
        <v>114</v>
      </c>
      <c r="C4600" t="s">
        <v>9100</v>
      </c>
      <c r="D4600">
        <v>0.75</v>
      </c>
      <c r="E4600" t="s">
        <v>543</v>
      </c>
      <c r="F4600" t="s">
        <v>0</v>
      </c>
      <c r="G4600" t="s">
        <v>9100</v>
      </c>
      <c r="H4600" s="123" t="str">
        <f t="shared" si="70"/>
        <v>Kodiak State , AK,CBM Wells- Rich-burn Load Factor</v>
      </c>
      <c r="I4600">
        <v>0.75</v>
      </c>
    </row>
    <row r="4601" spans="1:9">
      <c r="A4601" t="s">
        <v>133</v>
      </c>
      <c r="B4601" t="s">
        <v>114</v>
      </c>
      <c r="C4601" t="s">
        <v>9101</v>
      </c>
      <c r="D4601">
        <v>0.76</v>
      </c>
      <c r="E4601" t="s">
        <v>543</v>
      </c>
      <c r="F4601" t="s">
        <v>1</v>
      </c>
      <c r="G4601" t="s">
        <v>9101</v>
      </c>
      <c r="H4601" s="123" t="str">
        <f t="shared" si="70"/>
        <v>Kodiak State , AK,CBM Wells- Lean-burn Load Factor</v>
      </c>
      <c r="I4601">
        <v>0.76</v>
      </c>
    </row>
    <row r="4602" spans="1:9">
      <c r="A4602" t="s">
        <v>133</v>
      </c>
      <c r="B4602" t="s">
        <v>114</v>
      </c>
      <c r="C4602" t="s">
        <v>9102</v>
      </c>
      <c r="D4602">
        <v>0</v>
      </c>
      <c r="E4602" t="s">
        <v>543</v>
      </c>
      <c r="F4602" t="s">
        <v>656</v>
      </c>
      <c r="G4602" t="s">
        <v>9102</v>
      </c>
      <c r="H4602" s="123" t="str">
        <f t="shared" si="70"/>
        <v>Kodiak State , AK,CBM Wells - Fraction of 2-cycle Engines</v>
      </c>
      <c r="I4602">
        <v>0</v>
      </c>
    </row>
    <row r="4603" spans="1:9">
      <c r="A4603" t="s">
        <v>133</v>
      </c>
      <c r="B4603" t="s">
        <v>114</v>
      </c>
      <c r="C4603" t="s">
        <v>9103</v>
      </c>
      <c r="D4603">
        <v>1</v>
      </c>
      <c r="E4603" t="s">
        <v>543</v>
      </c>
      <c r="F4603" t="s">
        <v>656</v>
      </c>
      <c r="G4603" t="s">
        <v>9103</v>
      </c>
      <c r="H4603" s="123" t="str">
        <f t="shared" si="70"/>
        <v>Kodiak State , AK,CBM Wells - Fraction of 4-cycle Engines</v>
      </c>
      <c r="I4603">
        <v>1</v>
      </c>
    </row>
    <row r="4604" spans="1:9">
      <c r="A4604" t="s">
        <v>133</v>
      </c>
      <c r="B4604" t="s">
        <v>114</v>
      </c>
      <c r="C4604" t="s">
        <v>9104</v>
      </c>
      <c r="D4604">
        <v>0</v>
      </c>
      <c r="E4604" t="s">
        <v>543</v>
      </c>
      <c r="F4604" t="s">
        <v>656</v>
      </c>
      <c r="G4604" t="s">
        <v>9104</v>
      </c>
      <c r="H4604" s="123" t="str">
        <f t="shared" si="70"/>
        <v>Kodiak State , AK,CBM Wells - Fraction of Compressors Engines &lt;50 HP</v>
      </c>
      <c r="I4604">
        <v>0</v>
      </c>
    </row>
    <row r="4605" spans="1:9">
      <c r="A4605" t="s">
        <v>133</v>
      </c>
      <c r="B4605" t="s">
        <v>114</v>
      </c>
      <c r="C4605" t="s">
        <v>9105</v>
      </c>
      <c r="D4605">
        <v>1</v>
      </c>
      <c r="E4605" t="s">
        <v>543</v>
      </c>
      <c r="F4605" t="s">
        <v>656</v>
      </c>
      <c r="G4605" t="s">
        <v>9105</v>
      </c>
      <c r="H4605" s="123" t="str">
        <f t="shared" si="70"/>
        <v>Kodiak State , AK,CBM Wells - Fraction of Compressors Engines between 50-499 HP</v>
      </c>
      <c r="I4605">
        <v>1</v>
      </c>
    </row>
    <row r="4606" spans="1:9">
      <c r="A4606" t="s">
        <v>133</v>
      </c>
      <c r="B4606" t="s">
        <v>114</v>
      </c>
      <c r="C4606" t="s">
        <v>9106</v>
      </c>
      <c r="D4606">
        <v>0</v>
      </c>
      <c r="E4606" t="s">
        <v>543</v>
      </c>
      <c r="F4606" t="s">
        <v>656</v>
      </c>
      <c r="G4606" t="s">
        <v>9106</v>
      </c>
      <c r="H4606" s="123" t="str">
        <f t="shared" si="70"/>
        <v>Kodiak State , AK,CBM Wells - Fraction of Compressors Engines &gt;500 HP</v>
      </c>
      <c r="I4606">
        <v>0</v>
      </c>
    </row>
    <row r="4607" spans="1:9">
      <c r="A4607" t="s">
        <v>133</v>
      </c>
      <c r="B4607" t="s">
        <v>114</v>
      </c>
      <c r="C4607" t="s">
        <v>9107</v>
      </c>
      <c r="D4607">
        <v>0.18</v>
      </c>
      <c r="E4607" t="s">
        <v>543</v>
      </c>
      <c r="F4607" t="s">
        <v>1</v>
      </c>
      <c r="G4607" t="s">
        <v>8349</v>
      </c>
      <c r="H4607" s="123" t="str">
        <f t="shared" si="70"/>
        <v>Kodiak State , AK,Lean Burn - Percent of Engines with Control</v>
      </c>
      <c r="I4607">
        <v>0.18</v>
      </c>
    </row>
    <row r="4608" spans="1:9">
      <c r="A4608" t="s">
        <v>133</v>
      </c>
      <c r="B4608" t="s">
        <v>114</v>
      </c>
      <c r="C4608" t="s">
        <v>9108</v>
      </c>
      <c r="D4608">
        <v>0.31</v>
      </c>
      <c r="E4608" t="s">
        <v>543</v>
      </c>
      <c r="F4608" t="s">
        <v>0</v>
      </c>
      <c r="G4608" t="s">
        <v>8359</v>
      </c>
      <c r="H4608" s="123" t="str">
        <f t="shared" si="70"/>
        <v>Kodiak State , AK,Rich Burn - Percent of Engines with Control</v>
      </c>
      <c r="I4608">
        <v>0.31</v>
      </c>
    </row>
    <row r="4609" spans="1:9">
      <c r="A4609" t="s">
        <v>133</v>
      </c>
      <c r="B4609" t="s">
        <v>114</v>
      </c>
      <c r="C4609" t="s">
        <v>9109</v>
      </c>
      <c r="D4609">
        <v>138</v>
      </c>
      <c r="E4609" t="s">
        <v>543</v>
      </c>
      <c r="F4609" t="s">
        <v>1</v>
      </c>
      <c r="G4609" t="s">
        <v>8347</v>
      </c>
      <c r="H4609" s="123" t="str">
        <f t="shared" si="70"/>
        <v>Kodiak State , AK,Lean Burn - Rated Horsepower (hp/engine)</v>
      </c>
      <c r="I4609">
        <v>138</v>
      </c>
    </row>
    <row r="4610" spans="1:9">
      <c r="A4610" t="s">
        <v>133</v>
      </c>
      <c r="B4610" t="s">
        <v>114</v>
      </c>
      <c r="C4610" t="s">
        <v>9110</v>
      </c>
      <c r="D4610">
        <v>133.4</v>
      </c>
      <c r="E4610" t="s">
        <v>543</v>
      </c>
      <c r="F4610" t="s">
        <v>0</v>
      </c>
      <c r="G4610" t="s">
        <v>8357</v>
      </c>
      <c r="H4610" s="123" t="str">
        <f t="shared" si="70"/>
        <v>Kodiak State , AK,Rich Burn - Rated Horsepower (hp/engine)</v>
      </c>
      <c r="I4610">
        <v>133.4</v>
      </c>
    </row>
    <row r="4611" spans="1:9">
      <c r="A4611" t="s">
        <v>133</v>
      </c>
      <c r="B4611" t="s">
        <v>114</v>
      </c>
      <c r="C4611" t="s">
        <v>9111</v>
      </c>
      <c r="D4611">
        <v>8439</v>
      </c>
      <c r="E4611" t="s">
        <v>543</v>
      </c>
      <c r="F4611" t="s">
        <v>656</v>
      </c>
      <c r="G4611" t="s">
        <v>2498</v>
      </c>
      <c r="H4611" s="123" t="str">
        <f t="shared" si="70"/>
        <v>Kodiak State , AK,Hours of Operation (hours/engine)</v>
      </c>
      <c r="I4611">
        <v>8439</v>
      </c>
    </row>
    <row r="4612" spans="1:9">
      <c r="A4612" t="s">
        <v>160</v>
      </c>
      <c r="B4612" t="s">
        <v>81</v>
      </c>
      <c r="C4612" t="s">
        <v>9098</v>
      </c>
      <c r="D4612">
        <v>0.77</v>
      </c>
      <c r="E4612" t="s">
        <v>544</v>
      </c>
      <c r="F4612" t="s">
        <v>0</v>
      </c>
      <c r="G4612" t="s">
        <v>0</v>
      </c>
      <c r="H4612" s="123" t="str">
        <f t="shared" si="70"/>
        <v>Las Animas Arch , CO,Rich Burn</v>
      </c>
      <c r="I4612">
        <v>0.77</v>
      </c>
    </row>
    <row r="4613" spans="1:9">
      <c r="A4613" t="s">
        <v>160</v>
      </c>
      <c r="B4613" t="s">
        <v>81</v>
      </c>
      <c r="C4613" t="s">
        <v>9099</v>
      </c>
      <c r="D4613">
        <v>0.23000000000000004</v>
      </c>
      <c r="E4613" t="s">
        <v>544</v>
      </c>
      <c r="F4613" t="s">
        <v>1</v>
      </c>
      <c r="G4613" t="s">
        <v>1</v>
      </c>
      <c r="H4613" s="123" t="str">
        <f t="shared" si="70"/>
        <v>Las Animas Arch , CO,Lean Burn</v>
      </c>
      <c r="I4613">
        <v>0.23000000000000004</v>
      </c>
    </row>
    <row r="4614" spans="1:9">
      <c r="A4614" t="s">
        <v>160</v>
      </c>
      <c r="B4614" t="s">
        <v>81</v>
      </c>
      <c r="C4614" t="s">
        <v>9100</v>
      </c>
      <c r="D4614">
        <v>0.75</v>
      </c>
      <c r="E4614" t="s">
        <v>544</v>
      </c>
      <c r="F4614" t="s">
        <v>0</v>
      </c>
      <c r="G4614" t="s">
        <v>9100</v>
      </c>
      <c r="H4614" s="123" t="str">
        <f t="shared" si="70"/>
        <v>Las Animas Arch , CO,CBM Wells- Rich-burn Load Factor</v>
      </c>
      <c r="I4614">
        <v>0.75</v>
      </c>
    </row>
    <row r="4615" spans="1:9">
      <c r="A4615" t="s">
        <v>160</v>
      </c>
      <c r="B4615" t="s">
        <v>81</v>
      </c>
      <c r="C4615" t="s">
        <v>9101</v>
      </c>
      <c r="D4615">
        <v>0.68</v>
      </c>
      <c r="E4615" t="s">
        <v>544</v>
      </c>
      <c r="F4615" t="s">
        <v>1</v>
      </c>
      <c r="G4615" t="s">
        <v>9101</v>
      </c>
      <c r="H4615" s="123" t="str">
        <f t="shared" si="70"/>
        <v>Las Animas Arch , CO,CBM Wells- Lean-burn Load Factor</v>
      </c>
      <c r="I4615">
        <v>0.68</v>
      </c>
    </row>
    <row r="4616" spans="1:9">
      <c r="A4616" t="s">
        <v>160</v>
      </c>
      <c r="B4616" t="s">
        <v>81</v>
      </c>
      <c r="C4616" t="s">
        <v>9102</v>
      </c>
      <c r="D4616">
        <v>0</v>
      </c>
      <c r="E4616" t="s">
        <v>544</v>
      </c>
      <c r="F4616" t="s">
        <v>656</v>
      </c>
      <c r="G4616" t="s">
        <v>9102</v>
      </c>
      <c r="H4616" s="123" t="str">
        <f t="shared" si="70"/>
        <v>Las Animas Arch , CO,CBM Wells - Fraction of 2-cycle Engines</v>
      </c>
      <c r="I4616">
        <v>0</v>
      </c>
    </row>
    <row r="4617" spans="1:9">
      <c r="A4617" t="s">
        <v>160</v>
      </c>
      <c r="B4617" t="s">
        <v>81</v>
      </c>
      <c r="C4617" t="s">
        <v>9103</v>
      </c>
      <c r="D4617">
        <v>1</v>
      </c>
      <c r="E4617" t="s">
        <v>544</v>
      </c>
      <c r="F4617" t="s">
        <v>656</v>
      </c>
      <c r="G4617" t="s">
        <v>9103</v>
      </c>
      <c r="H4617" s="123" t="str">
        <f t="shared" si="70"/>
        <v>Las Animas Arch , CO,CBM Wells - Fraction of 4-cycle Engines</v>
      </c>
      <c r="I4617">
        <v>1</v>
      </c>
    </row>
    <row r="4618" spans="1:9">
      <c r="A4618" t="s">
        <v>160</v>
      </c>
      <c r="B4618" t="s">
        <v>81</v>
      </c>
      <c r="C4618" t="s">
        <v>9104</v>
      </c>
      <c r="D4618">
        <v>0</v>
      </c>
      <c r="E4618" t="s">
        <v>544</v>
      </c>
      <c r="F4618" t="s">
        <v>656</v>
      </c>
      <c r="G4618" t="s">
        <v>9104</v>
      </c>
      <c r="H4618" s="123" t="str">
        <f t="shared" si="70"/>
        <v>Las Animas Arch , CO,CBM Wells - Fraction of Compressors Engines &lt;50 HP</v>
      </c>
      <c r="I4618">
        <v>0</v>
      </c>
    </row>
    <row r="4619" spans="1:9">
      <c r="A4619" t="s">
        <v>160</v>
      </c>
      <c r="B4619" t="s">
        <v>81</v>
      </c>
      <c r="C4619" t="s">
        <v>9105</v>
      </c>
      <c r="D4619">
        <v>1</v>
      </c>
      <c r="E4619" t="s">
        <v>544</v>
      </c>
      <c r="F4619" t="s">
        <v>656</v>
      </c>
      <c r="G4619" t="s">
        <v>9105</v>
      </c>
      <c r="H4619" s="123" t="str">
        <f t="shared" si="70"/>
        <v>Las Animas Arch , CO,CBM Wells - Fraction of Compressors Engines between 50-499 HP</v>
      </c>
      <c r="I4619">
        <v>1</v>
      </c>
    </row>
    <row r="4620" spans="1:9">
      <c r="A4620" t="s">
        <v>160</v>
      </c>
      <c r="B4620" t="s">
        <v>81</v>
      </c>
      <c r="C4620" t="s">
        <v>9106</v>
      </c>
      <c r="D4620">
        <v>0</v>
      </c>
      <c r="E4620" t="s">
        <v>544</v>
      </c>
      <c r="F4620" t="s">
        <v>656</v>
      </c>
      <c r="G4620" t="s">
        <v>9106</v>
      </c>
      <c r="H4620" s="123" t="str">
        <f t="shared" si="70"/>
        <v>Las Animas Arch , CO,CBM Wells - Fraction of Compressors Engines &gt;500 HP</v>
      </c>
      <c r="I4620">
        <v>0</v>
      </c>
    </row>
    <row r="4621" spans="1:9">
      <c r="A4621" t="s">
        <v>160</v>
      </c>
      <c r="B4621" t="s">
        <v>81</v>
      </c>
      <c r="C4621" t="s">
        <v>9107</v>
      </c>
      <c r="D4621">
        <v>0</v>
      </c>
      <c r="E4621" t="s">
        <v>544</v>
      </c>
      <c r="F4621" t="s">
        <v>1</v>
      </c>
      <c r="G4621" t="s">
        <v>8349</v>
      </c>
      <c r="H4621" s="123" t="str">
        <f t="shared" si="70"/>
        <v>Las Animas Arch , CO,Lean Burn - Percent of Engines with Control</v>
      </c>
      <c r="I4621">
        <v>0</v>
      </c>
    </row>
    <row r="4622" spans="1:9">
      <c r="A4622" t="s">
        <v>160</v>
      </c>
      <c r="B4622" t="s">
        <v>81</v>
      </c>
      <c r="C4622" t="s">
        <v>9108</v>
      </c>
      <c r="D4622">
        <v>0</v>
      </c>
      <c r="E4622" t="s">
        <v>544</v>
      </c>
      <c r="F4622" t="s">
        <v>0</v>
      </c>
      <c r="G4622" t="s">
        <v>8359</v>
      </c>
      <c r="H4622" s="123" t="str">
        <f t="shared" si="70"/>
        <v>Las Animas Arch , CO,Rich Burn - Percent of Engines with Control</v>
      </c>
      <c r="I4622">
        <v>0</v>
      </c>
    </row>
    <row r="4623" spans="1:9">
      <c r="A4623" t="s">
        <v>160</v>
      </c>
      <c r="B4623" t="s">
        <v>81</v>
      </c>
      <c r="C4623" t="s">
        <v>9109</v>
      </c>
      <c r="D4623">
        <v>68</v>
      </c>
      <c r="E4623" t="s">
        <v>544</v>
      </c>
      <c r="F4623" t="s">
        <v>1</v>
      </c>
      <c r="G4623" t="s">
        <v>8347</v>
      </c>
      <c r="H4623" s="123" t="str">
        <f t="shared" si="70"/>
        <v>Las Animas Arch , CO,Lean Burn - Rated Horsepower (hp/engine)</v>
      </c>
      <c r="I4623">
        <v>68</v>
      </c>
    </row>
    <row r="4624" spans="1:9">
      <c r="A4624" t="s">
        <v>160</v>
      </c>
      <c r="B4624" t="s">
        <v>81</v>
      </c>
      <c r="C4624" t="s">
        <v>9110</v>
      </c>
      <c r="D4624">
        <v>119.5</v>
      </c>
      <c r="E4624" t="s">
        <v>544</v>
      </c>
      <c r="F4624" t="s">
        <v>0</v>
      </c>
      <c r="G4624" t="s">
        <v>8357</v>
      </c>
      <c r="H4624" s="123" t="str">
        <f t="shared" si="70"/>
        <v>Las Animas Arch , CO,Rich Burn - Rated Horsepower (hp/engine)</v>
      </c>
      <c r="I4624">
        <v>119.5</v>
      </c>
    </row>
    <row r="4625" spans="1:9">
      <c r="A4625" t="s">
        <v>160</v>
      </c>
      <c r="B4625" t="s">
        <v>81</v>
      </c>
      <c r="C4625" t="s">
        <v>9111</v>
      </c>
      <c r="D4625">
        <v>8532</v>
      </c>
      <c r="E4625" t="s">
        <v>544</v>
      </c>
      <c r="F4625" t="s">
        <v>656</v>
      </c>
      <c r="G4625" t="s">
        <v>2498</v>
      </c>
      <c r="H4625" s="123" t="str">
        <f t="shared" si="70"/>
        <v>Las Animas Arch , CO,Hours of Operation (hours/engine)</v>
      </c>
      <c r="I4625">
        <v>8532</v>
      </c>
    </row>
    <row r="4626" spans="1:9">
      <c r="A4626" t="s">
        <v>161</v>
      </c>
      <c r="B4626" t="s">
        <v>81</v>
      </c>
      <c r="C4626" t="s">
        <v>9098</v>
      </c>
      <c r="D4626">
        <v>0.69999999999999984</v>
      </c>
      <c r="E4626" t="s">
        <v>545</v>
      </c>
      <c r="F4626" t="s">
        <v>0</v>
      </c>
      <c r="G4626" t="s">
        <v>0</v>
      </c>
      <c r="H4626" s="123" t="str">
        <f t="shared" si="70"/>
        <v>Las Vegas-Raton Basin , CO,Rich Burn</v>
      </c>
      <c r="I4626">
        <v>0.69999999999999984</v>
      </c>
    </row>
    <row r="4627" spans="1:9">
      <c r="A4627" t="s">
        <v>161</v>
      </c>
      <c r="B4627" t="s">
        <v>81</v>
      </c>
      <c r="C4627" t="s">
        <v>9099</v>
      </c>
      <c r="D4627">
        <v>0.3</v>
      </c>
      <c r="E4627" t="s">
        <v>545</v>
      </c>
      <c r="F4627" t="s">
        <v>1</v>
      </c>
      <c r="G4627" t="s">
        <v>1</v>
      </c>
      <c r="H4627" s="123" t="str">
        <f t="shared" si="70"/>
        <v>Las Vegas-Raton Basin , CO,Lean Burn</v>
      </c>
      <c r="I4627">
        <v>0.3</v>
      </c>
    </row>
    <row r="4628" spans="1:9">
      <c r="A4628" t="s">
        <v>161</v>
      </c>
      <c r="B4628" t="s">
        <v>81</v>
      </c>
      <c r="C4628" t="s">
        <v>9100</v>
      </c>
      <c r="D4628">
        <v>0.75</v>
      </c>
      <c r="E4628" t="s">
        <v>545</v>
      </c>
      <c r="F4628" t="s">
        <v>0</v>
      </c>
      <c r="G4628" t="s">
        <v>9100</v>
      </c>
      <c r="H4628" s="123" t="str">
        <f t="shared" si="70"/>
        <v>Las Vegas-Raton Basin , CO,CBM Wells- Rich-burn Load Factor</v>
      </c>
      <c r="I4628">
        <v>0.75</v>
      </c>
    </row>
    <row r="4629" spans="1:9">
      <c r="A4629" t="s">
        <v>161</v>
      </c>
      <c r="B4629" t="s">
        <v>81</v>
      </c>
      <c r="C4629" t="s">
        <v>9101</v>
      </c>
      <c r="D4629">
        <v>0.76000000000000012</v>
      </c>
      <c r="E4629" t="s">
        <v>545</v>
      </c>
      <c r="F4629" t="s">
        <v>1</v>
      </c>
      <c r="G4629" t="s">
        <v>9101</v>
      </c>
      <c r="H4629" s="123" t="str">
        <f t="shared" si="70"/>
        <v>Las Vegas-Raton Basin , CO,CBM Wells- Lean-burn Load Factor</v>
      </c>
      <c r="I4629">
        <v>0.76000000000000012</v>
      </c>
    </row>
    <row r="4630" spans="1:9">
      <c r="A4630" t="s">
        <v>161</v>
      </c>
      <c r="B4630" t="s">
        <v>81</v>
      </c>
      <c r="C4630" t="s">
        <v>9102</v>
      </c>
      <c r="D4630">
        <v>0</v>
      </c>
      <c r="E4630" t="s">
        <v>545</v>
      </c>
      <c r="F4630" t="s">
        <v>656</v>
      </c>
      <c r="G4630" t="s">
        <v>9102</v>
      </c>
      <c r="H4630" s="123" t="str">
        <f t="shared" si="70"/>
        <v>Las Vegas-Raton Basin , CO,CBM Wells - Fraction of 2-cycle Engines</v>
      </c>
      <c r="I4630">
        <v>0</v>
      </c>
    </row>
    <row r="4631" spans="1:9">
      <c r="A4631" t="s">
        <v>161</v>
      </c>
      <c r="B4631" t="s">
        <v>81</v>
      </c>
      <c r="C4631" t="s">
        <v>9103</v>
      </c>
      <c r="D4631">
        <v>1</v>
      </c>
      <c r="E4631" t="s">
        <v>545</v>
      </c>
      <c r="F4631" t="s">
        <v>656</v>
      </c>
      <c r="G4631" t="s">
        <v>9103</v>
      </c>
      <c r="H4631" s="123" t="str">
        <f t="shared" si="70"/>
        <v>Las Vegas-Raton Basin , CO,CBM Wells - Fraction of 4-cycle Engines</v>
      </c>
      <c r="I4631">
        <v>1</v>
      </c>
    </row>
    <row r="4632" spans="1:9">
      <c r="A4632" t="s">
        <v>161</v>
      </c>
      <c r="B4632" t="s">
        <v>81</v>
      </c>
      <c r="C4632" t="s">
        <v>9104</v>
      </c>
      <c r="D4632">
        <v>0</v>
      </c>
      <c r="E4632" t="s">
        <v>545</v>
      </c>
      <c r="F4632" t="s">
        <v>656</v>
      </c>
      <c r="G4632" t="s">
        <v>9104</v>
      </c>
      <c r="H4632" s="123" t="str">
        <f t="shared" si="70"/>
        <v>Las Vegas-Raton Basin , CO,CBM Wells - Fraction of Compressors Engines &lt;50 HP</v>
      </c>
      <c r="I4632">
        <v>0</v>
      </c>
    </row>
    <row r="4633" spans="1:9">
      <c r="A4633" t="s">
        <v>161</v>
      </c>
      <c r="B4633" t="s">
        <v>81</v>
      </c>
      <c r="C4633" t="s">
        <v>9105</v>
      </c>
      <c r="D4633">
        <v>1</v>
      </c>
      <c r="E4633" t="s">
        <v>545</v>
      </c>
      <c r="F4633" t="s">
        <v>656</v>
      </c>
      <c r="G4633" t="s">
        <v>9105</v>
      </c>
      <c r="H4633" s="123" t="str">
        <f t="shared" si="70"/>
        <v>Las Vegas-Raton Basin , CO,CBM Wells - Fraction of Compressors Engines between 50-499 HP</v>
      </c>
      <c r="I4633">
        <v>1</v>
      </c>
    </row>
    <row r="4634" spans="1:9">
      <c r="A4634" t="s">
        <v>161</v>
      </c>
      <c r="B4634" t="s">
        <v>81</v>
      </c>
      <c r="C4634" t="s">
        <v>9106</v>
      </c>
      <c r="D4634">
        <v>0</v>
      </c>
      <c r="E4634" t="s">
        <v>545</v>
      </c>
      <c r="F4634" t="s">
        <v>656</v>
      </c>
      <c r="G4634" t="s">
        <v>9106</v>
      </c>
      <c r="H4634" s="123" t="str">
        <f t="shared" si="70"/>
        <v>Las Vegas-Raton Basin , CO,CBM Wells - Fraction of Compressors Engines &gt;500 HP</v>
      </c>
      <c r="I4634">
        <v>0</v>
      </c>
    </row>
    <row r="4635" spans="1:9">
      <c r="A4635" t="s">
        <v>161</v>
      </c>
      <c r="B4635" t="s">
        <v>81</v>
      </c>
      <c r="C4635" t="s">
        <v>9107</v>
      </c>
      <c r="D4635">
        <v>0.18000000000000002</v>
      </c>
      <c r="E4635" t="s">
        <v>545</v>
      </c>
      <c r="F4635" t="s">
        <v>1</v>
      </c>
      <c r="G4635" t="s">
        <v>8349</v>
      </c>
      <c r="H4635" s="123" t="str">
        <f t="shared" si="70"/>
        <v>Las Vegas-Raton Basin , CO,Lean Burn - Percent of Engines with Control</v>
      </c>
      <c r="I4635">
        <v>0.18000000000000002</v>
      </c>
    </row>
    <row r="4636" spans="1:9">
      <c r="A4636" t="s">
        <v>161</v>
      </c>
      <c r="B4636" t="s">
        <v>81</v>
      </c>
      <c r="C4636" t="s">
        <v>9108</v>
      </c>
      <c r="D4636">
        <v>0.31</v>
      </c>
      <c r="E4636" t="s">
        <v>545</v>
      </c>
      <c r="F4636" t="s">
        <v>0</v>
      </c>
      <c r="G4636" t="s">
        <v>8359</v>
      </c>
      <c r="H4636" s="123" t="str">
        <f t="shared" si="70"/>
        <v>Las Vegas-Raton Basin , CO,Rich Burn - Percent of Engines with Control</v>
      </c>
      <c r="I4636">
        <v>0.31</v>
      </c>
    </row>
    <row r="4637" spans="1:9">
      <c r="A4637" t="s">
        <v>161</v>
      </c>
      <c r="B4637" t="s">
        <v>81</v>
      </c>
      <c r="C4637" t="s">
        <v>9109</v>
      </c>
      <c r="D4637">
        <v>138</v>
      </c>
      <c r="E4637" t="s">
        <v>545</v>
      </c>
      <c r="F4637" t="s">
        <v>1</v>
      </c>
      <c r="G4637" t="s">
        <v>8347</v>
      </c>
      <c r="H4637" s="123" t="str">
        <f t="shared" si="70"/>
        <v>Las Vegas-Raton Basin , CO,Lean Burn - Rated Horsepower (hp/engine)</v>
      </c>
      <c r="I4637">
        <v>138</v>
      </c>
    </row>
    <row r="4638" spans="1:9">
      <c r="A4638" t="s">
        <v>161</v>
      </c>
      <c r="B4638" t="s">
        <v>81</v>
      </c>
      <c r="C4638" t="s">
        <v>9110</v>
      </c>
      <c r="D4638">
        <v>133.4</v>
      </c>
      <c r="E4638" t="s">
        <v>545</v>
      </c>
      <c r="F4638" t="s">
        <v>0</v>
      </c>
      <c r="G4638" t="s">
        <v>8357</v>
      </c>
      <c r="H4638" s="123" t="str">
        <f t="shared" si="70"/>
        <v>Las Vegas-Raton Basin , CO,Rich Burn - Rated Horsepower (hp/engine)</v>
      </c>
      <c r="I4638">
        <v>133.4</v>
      </c>
    </row>
    <row r="4639" spans="1:9">
      <c r="A4639" t="s">
        <v>161</v>
      </c>
      <c r="B4639" t="s">
        <v>81</v>
      </c>
      <c r="C4639" t="s">
        <v>9111</v>
      </c>
      <c r="D4639">
        <v>8439</v>
      </c>
      <c r="E4639" t="s">
        <v>545</v>
      </c>
      <c r="F4639" t="s">
        <v>656</v>
      </c>
      <c r="G4639" t="s">
        <v>2498</v>
      </c>
      <c r="H4639" s="123" t="str">
        <f t="shared" ref="H4639:H4702" si="71">E4639&amp;","&amp;G4639</f>
        <v>Las Vegas-Raton Basin , CO,Hours of Operation (hours/engine)</v>
      </c>
      <c r="I4639">
        <v>8439</v>
      </c>
    </row>
    <row r="4640" spans="1:9">
      <c r="A4640" t="s">
        <v>161</v>
      </c>
      <c r="B4640" t="s">
        <v>120</v>
      </c>
      <c r="C4640" t="s">
        <v>9098</v>
      </c>
      <c r="D4640">
        <v>0.7973247</v>
      </c>
      <c r="E4640" t="s">
        <v>546</v>
      </c>
      <c r="F4640" t="s">
        <v>0</v>
      </c>
      <c r="G4640" t="s">
        <v>0</v>
      </c>
      <c r="H4640" s="123" t="str">
        <f t="shared" si="71"/>
        <v>Las Vegas-Raton Basin , NM,Rich Burn</v>
      </c>
      <c r="I4640">
        <v>0.7973247</v>
      </c>
    </row>
    <row r="4641" spans="1:9">
      <c r="A4641" t="s">
        <v>161</v>
      </c>
      <c r="B4641" t="s">
        <v>120</v>
      </c>
      <c r="C4641" t="s">
        <v>9099</v>
      </c>
      <c r="D4641">
        <v>0.2026753</v>
      </c>
      <c r="E4641" t="s">
        <v>546</v>
      </c>
      <c r="F4641" t="s">
        <v>1</v>
      </c>
      <c r="G4641" t="s">
        <v>1</v>
      </c>
      <c r="H4641" s="123" t="str">
        <f t="shared" si="71"/>
        <v>Las Vegas-Raton Basin , NM,Lean Burn</v>
      </c>
      <c r="I4641">
        <v>0.2026753</v>
      </c>
    </row>
    <row r="4642" spans="1:9">
      <c r="A4642" t="s">
        <v>161</v>
      </c>
      <c r="B4642" t="s">
        <v>120</v>
      </c>
      <c r="C4642" t="s">
        <v>9100</v>
      </c>
      <c r="D4642">
        <v>0.78739205000000001</v>
      </c>
      <c r="E4642" t="s">
        <v>546</v>
      </c>
      <c r="F4642" t="s">
        <v>0</v>
      </c>
      <c r="G4642" t="s">
        <v>9100</v>
      </c>
      <c r="H4642" s="123" t="str">
        <f t="shared" si="71"/>
        <v>Las Vegas-Raton Basin , NM,CBM Wells- Rich-burn Load Factor</v>
      </c>
      <c r="I4642">
        <v>0.78739205000000001</v>
      </c>
    </row>
    <row r="4643" spans="1:9">
      <c r="A4643" t="s">
        <v>161</v>
      </c>
      <c r="B4643" t="s">
        <v>120</v>
      </c>
      <c r="C4643" t="s">
        <v>9101</v>
      </c>
      <c r="D4643">
        <v>0.74935479999999999</v>
      </c>
      <c r="E4643" t="s">
        <v>546</v>
      </c>
      <c r="F4643" t="s">
        <v>1</v>
      </c>
      <c r="G4643" t="s">
        <v>9101</v>
      </c>
      <c r="H4643" s="123" t="str">
        <f t="shared" si="71"/>
        <v>Las Vegas-Raton Basin , NM,CBM Wells- Lean-burn Load Factor</v>
      </c>
      <c r="I4643">
        <v>0.74935479999999999</v>
      </c>
    </row>
    <row r="4644" spans="1:9">
      <c r="A4644" t="s">
        <v>161</v>
      </c>
      <c r="B4644" t="s">
        <v>120</v>
      </c>
      <c r="C4644" t="s">
        <v>9102</v>
      </c>
      <c r="D4644">
        <v>0</v>
      </c>
      <c r="E4644" t="s">
        <v>546</v>
      </c>
      <c r="F4644" t="s">
        <v>656</v>
      </c>
      <c r="G4644" t="s">
        <v>9102</v>
      </c>
      <c r="H4644" s="123" t="str">
        <f t="shared" si="71"/>
        <v>Las Vegas-Raton Basin , NM,CBM Wells - Fraction of 2-cycle Engines</v>
      </c>
      <c r="I4644">
        <v>0</v>
      </c>
    </row>
    <row r="4645" spans="1:9">
      <c r="A4645" t="s">
        <v>161</v>
      </c>
      <c r="B4645" t="s">
        <v>120</v>
      </c>
      <c r="C4645" t="s">
        <v>9103</v>
      </c>
      <c r="D4645">
        <v>1</v>
      </c>
      <c r="E4645" t="s">
        <v>546</v>
      </c>
      <c r="F4645" t="s">
        <v>656</v>
      </c>
      <c r="G4645" t="s">
        <v>9103</v>
      </c>
      <c r="H4645" s="123" t="str">
        <f t="shared" si="71"/>
        <v>Las Vegas-Raton Basin , NM,CBM Wells - Fraction of 4-cycle Engines</v>
      </c>
      <c r="I4645">
        <v>1</v>
      </c>
    </row>
    <row r="4646" spans="1:9">
      <c r="A4646" t="s">
        <v>161</v>
      </c>
      <c r="B4646" t="s">
        <v>120</v>
      </c>
      <c r="C4646" t="s">
        <v>9104</v>
      </c>
      <c r="D4646">
        <v>0.12097040000000001</v>
      </c>
      <c r="E4646" t="s">
        <v>546</v>
      </c>
      <c r="F4646" t="s">
        <v>656</v>
      </c>
      <c r="G4646" t="s">
        <v>9104</v>
      </c>
      <c r="H4646" s="123" t="str">
        <f t="shared" si="71"/>
        <v>Las Vegas-Raton Basin , NM,CBM Wells - Fraction of Compressors Engines &lt;50 HP</v>
      </c>
      <c r="I4646">
        <v>0.12097040000000001</v>
      </c>
    </row>
    <row r="4647" spans="1:9">
      <c r="A4647" t="s">
        <v>161</v>
      </c>
      <c r="B4647" t="s">
        <v>120</v>
      </c>
      <c r="C4647" t="s">
        <v>9105</v>
      </c>
      <c r="D4647">
        <v>0.86922564999999996</v>
      </c>
      <c r="E4647" t="s">
        <v>546</v>
      </c>
      <c r="F4647" t="s">
        <v>656</v>
      </c>
      <c r="G4647" t="s">
        <v>9105</v>
      </c>
      <c r="H4647" s="123" t="str">
        <f t="shared" si="71"/>
        <v>Las Vegas-Raton Basin , NM,CBM Wells - Fraction of Compressors Engines between 50-499 HP</v>
      </c>
      <c r="I4647">
        <v>0.86922564999999996</v>
      </c>
    </row>
    <row r="4648" spans="1:9">
      <c r="A4648" t="s">
        <v>161</v>
      </c>
      <c r="B4648" t="s">
        <v>120</v>
      </c>
      <c r="C4648" t="s">
        <v>9106</v>
      </c>
      <c r="D4648">
        <v>9.8039200000000007E-3</v>
      </c>
      <c r="E4648" t="s">
        <v>546</v>
      </c>
      <c r="F4648" t="s">
        <v>656</v>
      </c>
      <c r="G4648" t="s">
        <v>9106</v>
      </c>
      <c r="H4648" s="123" t="str">
        <f t="shared" si="71"/>
        <v>Las Vegas-Raton Basin , NM,CBM Wells - Fraction of Compressors Engines &gt;500 HP</v>
      </c>
      <c r="I4648">
        <v>9.8039200000000007E-3</v>
      </c>
    </row>
    <row r="4649" spans="1:9">
      <c r="A4649" t="s">
        <v>161</v>
      </c>
      <c r="B4649" t="s">
        <v>120</v>
      </c>
      <c r="C4649" t="s">
        <v>9107</v>
      </c>
      <c r="D4649">
        <v>0.102618295</v>
      </c>
      <c r="E4649" t="s">
        <v>546</v>
      </c>
      <c r="F4649" t="s">
        <v>1</v>
      </c>
      <c r="G4649" t="s">
        <v>8349</v>
      </c>
      <c r="H4649" s="123" t="str">
        <f t="shared" si="71"/>
        <v>Las Vegas-Raton Basin , NM,Lean Burn - Percent of Engines with Control</v>
      </c>
      <c r="I4649">
        <v>0.102618295</v>
      </c>
    </row>
    <row r="4650" spans="1:9">
      <c r="A4650" t="s">
        <v>161</v>
      </c>
      <c r="B4650" t="s">
        <v>120</v>
      </c>
      <c r="C4650" t="s">
        <v>9108</v>
      </c>
      <c r="D4650">
        <v>0.155</v>
      </c>
      <c r="E4650" t="s">
        <v>546</v>
      </c>
      <c r="F4650" t="s">
        <v>0</v>
      </c>
      <c r="G4650" t="s">
        <v>8359</v>
      </c>
      <c r="H4650" s="123" t="str">
        <f t="shared" si="71"/>
        <v>Las Vegas-Raton Basin , NM,Rich Burn - Percent of Engines with Control</v>
      </c>
      <c r="I4650">
        <v>0.155</v>
      </c>
    </row>
    <row r="4651" spans="1:9">
      <c r="A4651" t="s">
        <v>161</v>
      </c>
      <c r="B4651" t="s">
        <v>120</v>
      </c>
      <c r="C4651" t="s">
        <v>9109</v>
      </c>
      <c r="D4651">
        <v>231.65299999999999</v>
      </c>
      <c r="E4651" t="s">
        <v>546</v>
      </c>
      <c r="F4651" t="s">
        <v>1</v>
      </c>
      <c r="G4651" t="s">
        <v>8347</v>
      </c>
      <c r="H4651" s="123" t="str">
        <f t="shared" si="71"/>
        <v>Las Vegas-Raton Basin , NM,Lean Burn - Rated Horsepower (hp/engine)</v>
      </c>
      <c r="I4651">
        <v>231.65299999999999</v>
      </c>
    </row>
    <row r="4652" spans="1:9">
      <c r="A4652" t="s">
        <v>161</v>
      </c>
      <c r="B4652" t="s">
        <v>120</v>
      </c>
      <c r="C4652" t="s">
        <v>9110</v>
      </c>
      <c r="D4652">
        <v>110.21651</v>
      </c>
      <c r="E4652" t="s">
        <v>546</v>
      </c>
      <c r="F4652" t="s">
        <v>0</v>
      </c>
      <c r="G4652" t="s">
        <v>8357</v>
      </c>
      <c r="H4652" s="123" t="str">
        <f t="shared" si="71"/>
        <v>Las Vegas-Raton Basin , NM,Rich Burn - Rated Horsepower (hp/engine)</v>
      </c>
      <c r="I4652">
        <v>110.21651</v>
      </c>
    </row>
    <row r="4653" spans="1:9">
      <c r="A4653" t="s">
        <v>161</v>
      </c>
      <c r="B4653" t="s">
        <v>120</v>
      </c>
      <c r="C4653" t="s">
        <v>9111</v>
      </c>
      <c r="D4653">
        <v>8333.8469999999998</v>
      </c>
      <c r="E4653" t="s">
        <v>546</v>
      </c>
      <c r="F4653" t="s">
        <v>656</v>
      </c>
      <c r="G4653" t="s">
        <v>2498</v>
      </c>
      <c r="H4653" s="123" t="str">
        <f t="shared" si="71"/>
        <v>Las Vegas-Raton Basin , NM,Hours of Operation (hours/engine)</v>
      </c>
      <c r="I4653">
        <v>8333.8469999999998</v>
      </c>
    </row>
    <row r="4654" spans="1:9">
      <c r="A4654" t="s">
        <v>146</v>
      </c>
      <c r="B4654" t="s">
        <v>116</v>
      </c>
      <c r="C4654" t="s">
        <v>9098</v>
      </c>
      <c r="D4654">
        <v>0.7</v>
      </c>
      <c r="E4654" t="s">
        <v>547</v>
      </c>
      <c r="F4654" t="s">
        <v>0</v>
      </c>
      <c r="G4654" t="s">
        <v>0</v>
      </c>
      <c r="H4654" s="123" t="str">
        <f t="shared" si="71"/>
        <v>Los Angeles Basin , CA,Rich Burn</v>
      </c>
      <c r="I4654">
        <v>0.7</v>
      </c>
    </row>
    <row r="4655" spans="1:9">
      <c r="A4655" t="s">
        <v>146</v>
      </c>
      <c r="B4655" t="s">
        <v>116</v>
      </c>
      <c r="C4655" t="s">
        <v>9099</v>
      </c>
      <c r="D4655">
        <v>0.3</v>
      </c>
      <c r="E4655" t="s">
        <v>547</v>
      </c>
      <c r="F4655" t="s">
        <v>1</v>
      </c>
      <c r="G4655" t="s">
        <v>1</v>
      </c>
      <c r="H4655" s="123" t="str">
        <f t="shared" si="71"/>
        <v>Los Angeles Basin , CA,Lean Burn</v>
      </c>
      <c r="I4655">
        <v>0.3</v>
      </c>
    </row>
    <row r="4656" spans="1:9">
      <c r="A4656" t="s">
        <v>146</v>
      </c>
      <c r="B4656" t="s">
        <v>116</v>
      </c>
      <c r="C4656" t="s">
        <v>9100</v>
      </c>
      <c r="D4656">
        <v>0.75</v>
      </c>
      <c r="E4656" t="s">
        <v>547</v>
      </c>
      <c r="F4656" t="s">
        <v>0</v>
      </c>
      <c r="G4656" t="s">
        <v>9100</v>
      </c>
      <c r="H4656" s="123" t="str">
        <f t="shared" si="71"/>
        <v>Los Angeles Basin , CA,CBM Wells- Rich-burn Load Factor</v>
      </c>
      <c r="I4656">
        <v>0.75</v>
      </c>
    </row>
    <row r="4657" spans="1:9">
      <c r="A4657" t="s">
        <v>146</v>
      </c>
      <c r="B4657" t="s">
        <v>116</v>
      </c>
      <c r="C4657" t="s">
        <v>9101</v>
      </c>
      <c r="D4657">
        <v>0.76</v>
      </c>
      <c r="E4657" t="s">
        <v>547</v>
      </c>
      <c r="F4657" t="s">
        <v>1</v>
      </c>
      <c r="G4657" t="s">
        <v>9101</v>
      </c>
      <c r="H4657" s="123" t="str">
        <f t="shared" si="71"/>
        <v>Los Angeles Basin , CA,CBM Wells- Lean-burn Load Factor</v>
      </c>
      <c r="I4657">
        <v>0.76</v>
      </c>
    </row>
    <row r="4658" spans="1:9">
      <c r="A4658" t="s">
        <v>146</v>
      </c>
      <c r="B4658" t="s">
        <v>116</v>
      </c>
      <c r="C4658" t="s">
        <v>9102</v>
      </c>
      <c r="D4658">
        <v>0</v>
      </c>
      <c r="E4658" t="s">
        <v>547</v>
      </c>
      <c r="F4658" t="s">
        <v>656</v>
      </c>
      <c r="G4658" t="s">
        <v>9102</v>
      </c>
      <c r="H4658" s="123" t="str">
        <f t="shared" si="71"/>
        <v>Los Angeles Basin , CA,CBM Wells - Fraction of 2-cycle Engines</v>
      </c>
      <c r="I4658">
        <v>0</v>
      </c>
    </row>
    <row r="4659" spans="1:9">
      <c r="A4659" t="s">
        <v>146</v>
      </c>
      <c r="B4659" t="s">
        <v>116</v>
      </c>
      <c r="C4659" t="s">
        <v>9103</v>
      </c>
      <c r="D4659">
        <v>1</v>
      </c>
      <c r="E4659" t="s">
        <v>547</v>
      </c>
      <c r="F4659" t="s">
        <v>656</v>
      </c>
      <c r="G4659" t="s">
        <v>9103</v>
      </c>
      <c r="H4659" s="123" t="str">
        <f t="shared" si="71"/>
        <v>Los Angeles Basin , CA,CBM Wells - Fraction of 4-cycle Engines</v>
      </c>
      <c r="I4659">
        <v>1</v>
      </c>
    </row>
    <row r="4660" spans="1:9">
      <c r="A4660" t="s">
        <v>146</v>
      </c>
      <c r="B4660" t="s">
        <v>116</v>
      </c>
      <c r="C4660" t="s">
        <v>9104</v>
      </c>
      <c r="D4660">
        <v>0</v>
      </c>
      <c r="E4660" t="s">
        <v>547</v>
      </c>
      <c r="F4660" t="s">
        <v>656</v>
      </c>
      <c r="G4660" t="s">
        <v>9104</v>
      </c>
      <c r="H4660" s="123" t="str">
        <f t="shared" si="71"/>
        <v>Los Angeles Basin , CA,CBM Wells - Fraction of Compressors Engines &lt;50 HP</v>
      </c>
      <c r="I4660">
        <v>0</v>
      </c>
    </row>
    <row r="4661" spans="1:9">
      <c r="A4661" t="s">
        <v>146</v>
      </c>
      <c r="B4661" t="s">
        <v>116</v>
      </c>
      <c r="C4661" t="s">
        <v>9105</v>
      </c>
      <c r="D4661">
        <v>1</v>
      </c>
      <c r="E4661" t="s">
        <v>547</v>
      </c>
      <c r="F4661" t="s">
        <v>656</v>
      </c>
      <c r="G4661" t="s">
        <v>9105</v>
      </c>
      <c r="H4661" s="123" t="str">
        <f t="shared" si="71"/>
        <v>Los Angeles Basin , CA,CBM Wells - Fraction of Compressors Engines between 50-499 HP</v>
      </c>
      <c r="I4661">
        <v>1</v>
      </c>
    </row>
    <row r="4662" spans="1:9">
      <c r="A4662" t="s">
        <v>146</v>
      </c>
      <c r="B4662" t="s">
        <v>116</v>
      </c>
      <c r="C4662" t="s">
        <v>9106</v>
      </c>
      <c r="D4662">
        <v>0</v>
      </c>
      <c r="E4662" t="s">
        <v>547</v>
      </c>
      <c r="F4662" t="s">
        <v>656</v>
      </c>
      <c r="G4662" t="s">
        <v>9106</v>
      </c>
      <c r="H4662" s="123" t="str">
        <f t="shared" si="71"/>
        <v>Los Angeles Basin , CA,CBM Wells - Fraction of Compressors Engines &gt;500 HP</v>
      </c>
      <c r="I4662">
        <v>0</v>
      </c>
    </row>
    <row r="4663" spans="1:9">
      <c r="A4663" t="s">
        <v>146</v>
      </c>
      <c r="B4663" t="s">
        <v>116</v>
      </c>
      <c r="C4663" t="s">
        <v>9107</v>
      </c>
      <c r="D4663">
        <v>0.18</v>
      </c>
      <c r="E4663" t="s">
        <v>547</v>
      </c>
      <c r="F4663" t="s">
        <v>1</v>
      </c>
      <c r="G4663" t="s">
        <v>8349</v>
      </c>
      <c r="H4663" s="123" t="str">
        <f t="shared" si="71"/>
        <v>Los Angeles Basin , CA,Lean Burn - Percent of Engines with Control</v>
      </c>
      <c r="I4663">
        <v>0.18</v>
      </c>
    </row>
    <row r="4664" spans="1:9">
      <c r="A4664" t="s">
        <v>146</v>
      </c>
      <c r="B4664" t="s">
        <v>116</v>
      </c>
      <c r="C4664" t="s">
        <v>9108</v>
      </c>
      <c r="D4664">
        <v>0.31</v>
      </c>
      <c r="E4664" t="s">
        <v>547</v>
      </c>
      <c r="F4664" t="s">
        <v>0</v>
      </c>
      <c r="G4664" t="s">
        <v>8359</v>
      </c>
      <c r="H4664" s="123" t="str">
        <f t="shared" si="71"/>
        <v>Los Angeles Basin , CA,Rich Burn - Percent of Engines with Control</v>
      </c>
      <c r="I4664">
        <v>0.31</v>
      </c>
    </row>
    <row r="4665" spans="1:9">
      <c r="A4665" t="s">
        <v>146</v>
      </c>
      <c r="B4665" t="s">
        <v>116</v>
      </c>
      <c r="C4665" t="s">
        <v>9109</v>
      </c>
      <c r="D4665">
        <v>138</v>
      </c>
      <c r="E4665" t="s">
        <v>547</v>
      </c>
      <c r="F4665" t="s">
        <v>1</v>
      </c>
      <c r="G4665" t="s">
        <v>8347</v>
      </c>
      <c r="H4665" s="123" t="str">
        <f t="shared" si="71"/>
        <v>Los Angeles Basin , CA,Lean Burn - Rated Horsepower (hp/engine)</v>
      </c>
      <c r="I4665">
        <v>138</v>
      </c>
    </row>
    <row r="4666" spans="1:9">
      <c r="A4666" t="s">
        <v>146</v>
      </c>
      <c r="B4666" t="s">
        <v>116</v>
      </c>
      <c r="C4666" t="s">
        <v>9110</v>
      </c>
      <c r="D4666">
        <v>133.4</v>
      </c>
      <c r="E4666" t="s">
        <v>547</v>
      </c>
      <c r="F4666" t="s">
        <v>0</v>
      </c>
      <c r="G4666" t="s">
        <v>8357</v>
      </c>
      <c r="H4666" s="123" t="str">
        <f t="shared" si="71"/>
        <v>Los Angeles Basin , CA,Rich Burn - Rated Horsepower (hp/engine)</v>
      </c>
      <c r="I4666">
        <v>133.4</v>
      </c>
    </row>
    <row r="4667" spans="1:9">
      <c r="A4667" t="s">
        <v>146</v>
      </c>
      <c r="B4667" t="s">
        <v>116</v>
      </c>
      <c r="C4667" t="s">
        <v>9111</v>
      </c>
      <c r="D4667">
        <v>8439</v>
      </c>
      <c r="E4667" t="s">
        <v>547</v>
      </c>
      <c r="F4667" t="s">
        <v>656</v>
      </c>
      <c r="G4667" t="s">
        <v>2498</v>
      </c>
      <c r="H4667" s="123" t="str">
        <f t="shared" si="71"/>
        <v>Los Angeles Basin , CA,Hours of Operation (hours/engine)</v>
      </c>
      <c r="I4667">
        <v>8439</v>
      </c>
    </row>
    <row r="4668" spans="1:9">
      <c r="A4668" t="s">
        <v>653</v>
      </c>
      <c r="B4668" t="s">
        <v>485</v>
      </c>
      <c r="C4668" t="s">
        <v>9098</v>
      </c>
      <c r="D4668">
        <v>0.86</v>
      </c>
      <c r="E4668" t="s">
        <v>5372</v>
      </c>
      <c r="F4668" t="s">
        <v>0</v>
      </c>
      <c r="G4668" t="s">
        <v>0</v>
      </c>
      <c r="H4668" s="123" t="str">
        <f t="shared" si="71"/>
        <v>Marathon Thrust Belt , TX,Rich Burn</v>
      </c>
      <c r="I4668">
        <v>0.86</v>
      </c>
    </row>
    <row r="4669" spans="1:9">
      <c r="A4669" t="s">
        <v>653</v>
      </c>
      <c r="B4669" t="s">
        <v>485</v>
      </c>
      <c r="C4669" t="s">
        <v>9099</v>
      </c>
      <c r="D4669">
        <v>0.14000000000000001</v>
      </c>
      <c r="E4669" t="s">
        <v>5372</v>
      </c>
      <c r="F4669" t="s">
        <v>1</v>
      </c>
      <c r="G4669" t="s">
        <v>1</v>
      </c>
      <c r="H4669" s="123" t="str">
        <f t="shared" si="71"/>
        <v>Marathon Thrust Belt , TX,Lean Burn</v>
      </c>
      <c r="I4669">
        <v>0.14000000000000001</v>
      </c>
    </row>
    <row r="4670" spans="1:9">
      <c r="A4670" t="s">
        <v>653</v>
      </c>
      <c r="B4670" t="s">
        <v>485</v>
      </c>
      <c r="C4670" t="s">
        <v>9100</v>
      </c>
      <c r="D4670">
        <v>0.75</v>
      </c>
      <c r="E4670" t="s">
        <v>5372</v>
      </c>
      <c r="F4670" t="s">
        <v>0</v>
      </c>
      <c r="G4670" t="s">
        <v>9100</v>
      </c>
      <c r="H4670" s="123" t="str">
        <f t="shared" si="71"/>
        <v>Marathon Thrust Belt , TX,CBM Wells- Rich-burn Load Factor</v>
      </c>
      <c r="I4670">
        <v>0.75</v>
      </c>
    </row>
    <row r="4671" spans="1:9">
      <c r="A4671" t="s">
        <v>653</v>
      </c>
      <c r="B4671" t="s">
        <v>485</v>
      </c>
      <c r="C4671" t="s">
        <v>9101</v>
      </c>
      <c r="D4671">
        <v>0.76</v>
      </c>
      <c r="E4671" t="s">
        <v>5372</v>
      </c>
      <c r="F4671" t="s">
        <v>1</v>
      </c>
      <c r="G4671" t="s">
        <v>9101</v>
      </c>
      <c r="H4671" s="123" t="str">
        <f t="shared" si="71"/>
        <v>Marathon Thrust Belt , TX,CBM Wells- Lean-burn Load Factor</v>
      </c>
      <c r="I4671">
        <v>0.76</v>
      </c>
    </row>
    <row r="4672" spans="1:9">
      <c r="A4672" t="s">
        <v>653</v>
      </c>
      <c r="B4672" t="s">
        <v>485</v>
      </c>
      <c r="C4672" t="s">
        <v>9102</v>
      </c>
      <c r="D4672">
        <v>0</v>
      </c>
      <c r="E4672" t="s">
        <v>5372</v>
      </c>
      <c r="F4672" t="s">
        <v>656</v>
      </c>
      <c r="G4672" t="s">
        <v>9102</v>
      </c>
      <c r="H4672" s="123" t="str">
        <f t="shared" si="71"/>
        <v>Marathon Thrust Belt , TX,CBM Wells - Fraction of 2-cycle Engines</v>
      </c>
      <c r="I4672">
        <v>0</v>
      </c>
    </row>
    <row r="4673" spans="1:9">
      <c r="A4673" t="s">
        <v>653</v>
      </c>
      <c r="B4673" t="s">
        <v>485</v>
      </c>
      <c r="C4673" t="s">
        <v>9103</v>
      </c>
      <c r="D4673">
        <v>1</v>
      </c>
      <c r="E4673" t="s">
        <v>5372</v>
      </c>
      <c r="F4673" t="s">
        <v>656</v>
      </c>
      <c r="G4673" t="s">
        <v>9103</v>
      </c>
      <c r="H4673" s="123" t="str">
        <f t="shared" si="71"/>
        <v>Marathon Thrust Belt , TX,CBM Wells - Fraction of 4-cycle Engines</v>
      </c>
      <c r="I4673">
        <v>1</v>
      </c>
    </row>
    <row r="4674" spans="1:9">
      <c r="A4674" t="s">
        <v>653</v>
      </c>
      <c r="B4674" t="s">
        <v>485</v>
      </c>
      <c r="C4674" t="s">
        <v>9104</v>
      </c>
      <c r="D4674">
        <v>0</v>
      </c>
      <c r="E4674" t="s">
        <v>5372</v>
      </c>
      <c r="F4674" t="s">
        <v>656</v>
      </c>
      <c r="G4674" t="s">
        <v>9104</v>
      </c>
      <c r="H4674" s="123" t="str">
        <f t="shared" si="71"/>
        <v>Marathon Thrust Belt , TX,CBM Wells - Fraction of Compressors Engines &lt;50 HP</v>
      </c>
      <c r="I4674">
        <v>0</v>
      </c>
    </row>
    <row r="4675" spans="1:9">
      <c r="A4675" t="s">
        <v>653</v>
      </c>
      <c r="B4675" t="s">
        <v>485</v>
      </c>
      <c r="C4675" t="s">
        <v>9105</v>
      </c>
      <c r="D4675">
        <v>1</v>
      </c>
      <c r="E4675" t="s">
        <v>5372</v>
      </c>
      <c r="F4675" t="s">
        <v>656</v>
      </c>
      <c r="G4675" t="s">
        <v>9105</v>
      </c>
      <c r="H4675" s="123" t="str">
        <f t="shared" si="71"/>
        <v>Marathon Thrust Belt , TX,CBM Wells - Fraction of Compressors Engines between 50-499 HP</v>
      </c>
      <c r="I4675">
        <v>1</v>
      </c>
    </row>
    <row r="4676" spans="1:9">
      <c r="A4676" t="s">
        <v>653</v>
      </c>
      <c r="B4676" t="s">
        <v>485</v>
      </c>
      <c r="C4676" t="s">
        <v>9106</v>
      </c>
      <c r="D4676">
        <v>0</v>
      </c>
      <c r="E4676" t="s">
        <v>5372</v>
      </c>
      <c r="F4676" t="s">
        <v>656</v>
      </c>
      <c r="G4676" t="s">
        <v>9106</v>
      </c>
      <c r="H4676" s="123" t="str">
        <f t="shared" si="71"/>
        <v>Marathon Thrust Belt , TX,CBM Wells - Fraction of Compressors Engines &gt;500 HP</v>
      </c>
      <c r="I4676">
        <v>0</v>
      </c>
    </row>
    <row r="4677" spans="1:9">
      <c r="A4677" t="s">
        <v>653</v>
      </c>
      <c r="B4677" t="s">
        <v>485</v>
      </c>
      <c r="C4677" t="s">
        <v>9107</v>
      </c>
      <c r="D4677">
        <v>0.18</v>
      </c>
      <c r="E4677" t="s">
        <v>5372</v>
      </c>
      <c r="F4677" t="s">
        <v>1</v>
      </c>
      <c r="G4677" t="s">
        <v>8349</v>
      </c>
      <c r="H4677" s="123" t="str">
        <f t="shared" si="71"/>
        <v>Marathon Thrust Belt , TX,Lean Burn - Percent of Engines with Control</v>
      </c>
      <c r="I4677">
        <v>0.18</v>
      </c>
    </row>
    <row r="4678" spans="1:9">
      <c r="A4678" t="s">
        <v>653</v>
      </c>
      <c r="B4678" t="s">
        <v>485</v>
      </c>
      <c r="C4678" t="s">
        <v>9108</v>
      </c>
      <c r="D4678">
        <v>0.31</v>
      </c>
      <c r="E4678" t="s">
        <v>5372</v>
      </c>
      <c r="F4678" t="s">
        <v>0</v>
      </c>
      <c r="G4678" t="s">
        <v>8359</v>
      </c>
      <c r="H4678" s="123" t="str">
        <f t="shared" si="71"/>
        <v>Marathon Thrust Belt , TX,Rich Burn - Percent of Engines with Control</v>
      </c>
      <c r="I4678">
        <v>0.31</v>
      </c>
    </row>
    <row r="4679" spans="1:9">
      <c r="A4679" t="s">
        <v>653</v>
      </c>
      <c r="B4679" t="s">
        <v>485</v>
      </c>
      <c r="C4679" t="s">
        <v>9109</v>
      </c>
      <c r="D4679">
        <v>138</v>
      </c>
      <c r="E4679" t="s">
        <v>5372</v>
      </c>
      <c r="F4679" t="s">
        <v>1</v>
      </c>
      <c r="G4679" t="s">
        <v>8347</v>
      </c>
      <c r="H4679" s="123" t="str">
        <f t="shared" si="71"/>
        <v>Marathon Thrust Belt , TX,Lean Burn - Rated Horsepower (hp/engine)</v>
      </c>
      <c r="I4679">
        <v>138</v>
      </c>
    </row>
    <row r="4680" spans="1:9">
      <c r="A4680" t="s">
        <v>653</v>
      </c>
      <c r="B4680" t="s">
        <v>485</v>
      </c>
      <c r="C4680" t="s">
        <v>9110</v>
      </c>
      <c r="D4680">
        <v>133.4</v>
      </c>
      <c r="E4680" t="s">
        <v>5372</v>
      </c>
      <c r="F4680" t="s">
        <v>0</v>
      </c>
      <c r="G4680" t="s">
        <v>8357</v>
      </c>
      <c r="H4680" s="123" t="str">
        <f t="shared" si="71"/>
        <v>Marathon Thrust Belt , TX,Rich Burn - Rated Horsepower (hp/engine)</v>
      </c>
      <c r="I4680">
        <v>133.4</v>
      </c>
    </row>
    <row r="4681" spans="1:9">
      <c r="A4681" t="s">
        <v>653</v>
      </c>
      <c r="B4681" t="s">
        <v>485</v>
      </c>
      <c r="C4681" t="s">
        <v>9111</v>
      </c>
      <c r="D4681">
        <v>8439</v>
      </c>
      <c r="E4681" t="s">
        <v>5372</v>
      </c>
      <c r="F4681" t="s">
        <v>656</v>
      </c>
      <c r="G4681" t="s">
        <v>2498</v>
      </c>
      <c r="H4681" s="123" t="str">
        <f t="shared" si="71"/>
        <v>Marathon Thrust Belt , TX,Hours of Operation (hours/engine)</v>
      </c>
      <c r="I4681">
        <v>8439</v>
      </c>
    </row>
    <row r="4682" spans="1:9">
      <c r="A4682" t="s">
        <v>147</v>
      </c>
      <c r="B4682" t="s">
        <v>116</v>
      </c>
      <c r="C4682" t="s">
        <v>9098</v>
      </c>
      <c r="D4682">
        <v>0.7</v>
      </c>
      <c r="E4682" t="s">
        <v>549</v>
      </c>
      <c r="F4682" t="s">
        <v>0</v>
      </c>
      <c r="G4682" t="s">
        <v>0</v>
      </c>
      <c r="H4682" s="123" t="str">
        <f t="shared" si="71"/>
        <v>Mojave Basin , CA,Rich Burn</v>
      </c>
      <c r="I4682">
        <v>0.7</v>
      </c>
    </row>
    <row r="4683" spans="1:9">
      <c r="A4683" t="s">
        <v>147</v>
      </c>
      <c r="B4683" t="s">
        <v>116</v>
      </c>
      <c r="C4683" t="s">
        <v>9099</v>
      </c>
      <c r="D4683">
        <v>0.3</v>
      </c>
      <c r="E4683" t="s">
        <v>549</v>
      </c>
      <c r="F4683" t="s">
        <v>1</v>
      </c>
      <c r="G4683" t="s">
        <v>1</v>
      </c>
      <c r="H4683" s="123" t="str">
        <f t="shared" si="71"/>
        <v>Mojave Basin , CA,Lean Burn</v>
      </c>
      <c r="I4683">
        <v>0.3</v>
      </c>
    </row>
    <row r="4684" spans="1:9">
      <c r="A4684" t="s">
        <v>147</v>
      </c>
      <c r="B4684" t="s">
        <v>116</v>
      </c>
      <c r="C4684" t="s">
        <v>9100</v>
      </c>
      <c r="D4684">
        <v>0.75</v>
      </c>
      <c r="E4684" t="s">
        <v>549</v>
      </c>
      <c r="F4684" t="s">
        <v>0</v>
      </c>
      <c r="G4684" t="s">
        <v>9100</v>
      </c>
      <c r="H4684" s="123" t="str">
        <f t="shared" si="71"/>
        <v>Mojave Basin , CA,CBM Wells- Rich-burn Load Factor</v>
      </c>
      <c r="I4684">
        <v>0.75</v>
      </c>
    </row>
    <row r="4685" spans="1:9">
      <c r="A4685" t="s">
        <v>147</v>
      </c>
      <c r="B4685" t="s">
        <v>116</v>
      </c>
      <c r="C4685" t="s">
        <v>9101</v>
      </c>
      <c r="D4685">
        <v>0.76</v>
      </c>
      <c r="E4685" t="s">
        <v>549</v>
      </c>
      <c r="F4685" t="s">
        <v>1</v>
      </c>
      <c r="G4685" t="s">
        <v>9101</v>
      </c>
      <c r="H4685" s="123" t="str">
        <f t="shared" si="71"/>
        <v>Mojave Basin , CA,CBM Wells- Lean-burn Load Factor</v>
      </c>
      <c r="I4685">
        <v>0.76</v>
      </c>
    </row>
    <row r="4686" spans="1:9">
      <c r="A4686" t="s">
        <v>147</v>
      </c>
      <c r="B4686" t="s">
        <v>116</v>
      </c>
      <c r="C4686" t="s">
        <v>9102</v>
      </c>
      <c r="D4686">
        <v>0</v>
      </c>
      <c r="E4686" t="s">
        <v>549</v>
      </c>
      <c r="F4686" t="s">
        <v>656</v>
      </c>
      <c r="G4686" t="s">
        <v>9102</v>
      </c>
      <c r="H4686" s="123" t="str">
        <f t="shared" si="71"/>
        <v>Mojave Basin , CA,CBM Wells - Fraction of 2-cycle Engines</v>
      </c>
      <c r="I4686">
        <v>0</v>
      </c>
    </row>
    <row r="4687" spans="1:9">
      <c r="A4687" t="s">
        <v>147</v>
      </c>
      <c r="B4687" t="s">
        <v>116</v>
      </c>
      <c r="C4687" t="s">
        <v>9103</v>
      </c>
      <c r="D4687">
        <v>1</v>
      </c>
      <c r="E4687" t="s">
        <v>549</v>
      </c>
      <c r="F4687" t="s">
        <v>656</v>
      </c>
      <c r="G4687" t="s">
        <v>9103</v>
      </c>
      <c r="H4687" s="123" t="str">
        <f t="shared" si="71"/>
        <v>Mojave Basin , CA,CBM Wells - Fraction of 4-cycle Engines</v>
      </c>
      <c r="I4687">
        <v>1</v>
      </c>
    </row>
    <row r="4688" spans="1:9">
      <c r="A4688" t="s">
        <v>147</v>
      </c>
      <c r="B4688" t="s">
        <v>116</v>
      </c>
      <c r="C4688" t="s">
        <v>9104</v>
      </c>
      <c r="D4688">
        <v>0</v>
      </c>
      <c r="E4688" t="s">
        <v>549</v>
      </c>
      <c r="F4688" t="s">
        <v>656</v>
      </c>
      <c r="G4688" t="s">
        <v>9104</v>
      </c>
      <c r="H4688" s="123" t="str">
        <f t="shared" si="71"/>
        <v>Mojave Basin , CA,CBM Wells - Fraction of Compressors Engines &lt;50 HP</v>
      </c>
      <c r="I4688">
        <v>0</v>
      </c>
    </row>
    <row r="4689" spans="1:9">
      <c r="A4689" t="s">
        <v>147</v>
      </c>
      <c r="B4689" t="s">
        <v>116</v>
      </c>
      <c r="C4689" t="s">
        <v>9105</v>
      </c>
      <c r="D4689">
        <v>1</v>
      </c>
      <c r="E4689" t="s">
        <v>549</v>
      </c>
      <c r="F4689" t="s">
        <v>656</v>
      </c>
      <c r="G4689" t="s">
        <v>9105</v>
      </c>
      <c r="H4689" s="123" t="str">
        <f t="shared" si="71"/>
        <v>Mojave Basin , CA,CBM Wells - Fraction of Compressors Engines between 50-499 HP</v>
      </c>
      <c r="I4689">
        <v>1</v>
      </c>
    </row>
    <row r="4690" spans="1:9">
      <c r="A4690" t="s">
        <v>147</v>
      </c>
      <c r="B4690" t="s">
        <v>116</v>
      </c>
      <c r="C4690" t="s">
        <v>9106</v>
      </c>
      <c r="D4690">
        <v>0</v>
      </c>
      <c r="E4690" t="s">
        <v>549</v>
      </c>
      <c r="F4690" t="s">
        <v>656</v>
      </c>
      <c r="G4690" t="s">
        <v>9106</v>
      </c>
      <c r="H4690" s="123" t="str">
        <f t="shared" si="71"/>
        <v>Mojave Basin , CA,CBM Wells - Fraction of Compressors Engines &gt;500 HP</v>
      </c>
      <c r="I4690">
        <v>0</v>
      </c>
    </row>
    <row r="4691" spans="1:9">
      <c r="A4691" t="s">
        <v>147</v>
      </c>
      <c r="B4691" t="s">
        <v>116</v>
      </c>
      <c r="C4691" t="s">
        <v>9107</v>
      </c>
      <c r="D4691">
        <v>0.18</v>
      </c>
      <c r="E4691" t="s">
        <v>549</v>
      </c>
      <c r="F4691" t="s">
        <v>1</v>
      </c>
      <c r="G4691" t="s">
        <v>8349</v>
      </c>
      <c r="H4691" s="123" t="str">
        <f t="shared" si="71"/>
        <v>Mojave Basin , CA,Lean Burn - Percent of Engines with Control</v>
      </c>
      <c r="I4691">
        <v>0.18</v>
      </c>
    </row>
    <row r="4692" spans="1:9">
      <c r="A4692" t="s">
        <v>147</v>
      </c>
      <c r="B4692" t="s">
        <v>116</v>
      </c>
      <c r="C4692" t="s">
        <v>9108</v>
      </c>
      <c r="D4692">
        <v>0.31</v>
      </c>
      <c r="E4692" t="s">
        <v>549</v>
      </c>
      <c r="F4692" t="s">
        <v>0</v>
      </c>
      <c r="G4692" t="s">
        <v>8359</v>
      </c>
      <c r="H4692" s="123" t="str">
        <f t="shared" si="71"/>
        <v>Mojave Basin , CA,Rich Burn - Percent of Engines with Control</v>
      </c>
      <c r="I4692">
        <v>0.31</v>
      </c>
    </row>
    <row r="4693" spans="1:9">
      <c r="A4693" t="s">
        <v>147</v>
      </c>
      <c r="B4693" t="s">
        <v>116</v>
      </c>
      <c r="C4693" t="s">
        <v>9109</v>
      </c>
      <c r="D4693">
        <v>138</v>
      </c>
      <c r="E4693" t="s">
        <v>549</v>
      </c>
      <c r="F4693" t="s">
        <v>1</v>
      </c>
      <c r="G4693" t="s">
        <v>8347</v>
      </c>
      <c r="H4693" s="123" t="str">
        <f t="shared" si="71"/>
        <v>Mojave Basin , CA,Lean Burn - Rated Horsepower (hp/engine)</v>
      </c>
      <c r="I4693">
        <v>138</v>
      </c>
    </row>
    <row r="4694" spans="1:9">
      <c r="A4694" t="s">
        <v>147</v>
      </c>
      <c r="B4694" t="s">
        <v>116</v>
      </c>
      <c r="C4694" t="s">
        <v>9110</v>
      </c>
      <c r="D4694">
        <v>133.4</v>
      </c>
      <c r="E4694" t="s">
        <v>549</v>
      </c>
      <c r="F4694" t="s">
        <v>0</v>
      </c>
      <c r="G4694" t="s">
        <v>8357</v>
      </c>
      <c r="H4694" s="123" t="str">
        <f t="shared" si="71"/>
        <v>Mojave Basin , CA,Rich Burn - Rated Horsepower (hp/engine)</v>
      </c>
      <c r="I4694">
        <v>133.4</v>
      </c>
    </row>
    <row r="4695" spans="1:9">
      <c r="A4695" t="s">
        <v>147</v>
      </c>
      <c r="B4695" t="s">
        <v>116</v>
      </c>
      <c r="C4695" t="s">
        <v>9111</v>
      </c>
      <c r="D4695">
        <v>8439</v>
      </c>
      <c r="E4695" t="s">
        <v>549</v>
      </c>
      <c r="F4695" t="s">
        <v>656</v>
      </c>
      <c r="G4695" t="s">
        <v>2498</v>
      </c>
      <c r="H4695" s="123" t="str">
        <f t="shared" si="71"/>
        <v>Mojave Basin , CA,Hours of Operation (hours/engine)</v>
      </c>
      <c r="I4695">
        <v>8439</v>
      </c>
    </row>
    <row r="4696" spans="1:9">
      <c r="A4696" t="s">
        <v>176</v>
      </c>
      <c r="B4696" t="s">
        <v>118</v>
      </c>
      <c r="C4696" t="s">
        <v>9098</v>
      </c>
      <c r="D4696">
        <v>0.69999999999999973</v>
      </c>
      <c r="E4696" t="s">
        <v>550</v>
      </c>
      <c r="F4696" t="s">
        <v>0</v>
      </c>
      <c r="G4696" t="s">
        <v>0</v>
      </c>
      <c r="H4696" s="123" t="str">
        <f t="shared" si="71"/>
        <v>Montana Folded Belt , MT,Rich Burn</v>
      </c>
      <c r="I4696">
        <v>0.69999999999999973</v>
      </c>
    </row>
    <row r="4697" spans="1:9">
      <c r="A4697" t="s">
        <v>176</v>
      </c>
      <c r="B4697" t="s">
        <v>118</v>
      </c>
      <c r="C4697" t="s">
        <v>9099</v>
      </c>
      <c r="D4697">
        <v>0.29999999999999993</v>
      </c>
      <c r="E4697" t="s">
        <v>550</v>
      </c>
      <c r="F4697" t="s">
        <v>1</v>
      </c>
      <c r="G4697" t="s">
        <v>1</v>
      </c>
      <c r="H4697" s="123" t="str">
        <f t="shared" si="71"/>
        <v>Montana Folded Belt , MT,Lean Burn</v>
      </c>
      <c r="I4697">
        <v>0.29999999999999993</v>
      </c>
    </row>
    <row r="4698" spans="1:9">
      <c r="A4698" t="s">
        <v>176</v>
      </c>
      <c r="B4698" t="s">
        <v>118</v>
      </c>
      <c r="C4698" t="s">
        <v>9100</v>
      </c>
      <c r="D4698">
        <v>0.75</v>
      </c>
      <c r="E4698" t="s">
        <v>550</v>
      </c>
      <c r="F4698" t="s">
        <v>0</v>
      </c>
      <c r="G4698" t="s">
        <v>9100</v>
      </c>
      <c r="H4698" s="123" t="str">
        <f t="shared" si="71"/>
        <v>Montana Folded Belt , MT,CBM Wells- Rich-burn Load Factor</v>
      </c>
      <c r="I4698">
        <v>0.75</v>
      </c>
    </row>
    <row r="4699" spans="1:9">
      <c r="A4699" t="s">
        <v>176</v>
      </c>
      <c r="B4699" t="s">
        <v>118</v>
      </c>
      <c r="C4699" t="s">
        <v>9101</v>
      </c>
      <c r="D4699">
        <v>0.7599999999999999</v>
      </c>
      <c r="E4699" t="s">
        <v>550</v>
      </c>
      <c r="F4699" t="s">
        <v>1</v>
      </c>
      <c r="G4699" t="s">
        <v>9101</v>
      </c>
      <c r="H4699" s="123" t="str">
        <f t="shared" si="71"/>
        <v>Montana Folded Belt , MT,CBM Wells- Lean-burn Load Factor</v>
      </c>
      <c r="I4699">
        <v>0.7599999999999999</v>
      </c>
    </row>
    <row r="4700" spans="1:9">
      <c r="A4700" t="s">
        <v>176</v>
      </c>
      <c r="B4700" t="s">
        <v>118</v>
      </c>
      <c r="C4700" t="s">
        <v>9102</v>
      </c>
      <c r="D4700">
        <v>0</v>
      </c>
      <c r="E4700" t="s">
        <v>550</v>
      </c>
      <c r="F4700" t="s">
        <v>656</v>
      </c>
      <c r="G4700" t="s">
        <v>9102</v>
      </c>
      <c r="H4700" s="123" t="str">
        <f t="shared" si="71"/>
        <v>Montana Folded Belt , MT,CBM Wells - Fraction of 2-cycle Engines</v>
      </c>
      <c r="I4700">
        <v>0</v>
      </c>
    </row>
    <row r="4701" spans="1:9">
      <c r="A4701" t="s">
        <v>176</v>
      </c>
      <c r="B4701" t="s">
        <v>118</v>
      </c>
      <c r="C4701" t="s">
        <v>9103</v>
      </c>
      <c r="D4701">
        <v>1</v>
      </c>
      <c r="E4701" t="s">
        <v>550</v>
      </c>
      <c r="F4701" t="s">
        <v>656</v>
      </c>
      <c r="G4701" t="s">
        <v>9103</v>
      </c>
      <c r="H4701" s="123" t="str">
        <f t="shared" si="71"/>
        <v>Montana Folded Belt , MT,CBM Wells - Fraction of 4-cycle Engines</v>
      </c>
      <c r="I4701">
        <v>1</v>
      </c>
    </row>
    <row r="4702" spans="1:9">
      <c r="A4702" t="s">
        <v>176</v>
      </c>
      <c r="B4702" t="s">
        <v>118</v>
      </c>
      <c r="C4702" t="s">
        <v>9104</v>
      </c>
      <c r="D4702">
        <v>0</v>
      </c>
      <c r="E4702" t="s">
        <v>550</v>
      </c>
      <c r="F4702" t="s">
        <v>656</v>
      </c>
      <c r="G4702" t="s">
        <v>9104</v>
      </c>
      <c r="H4702" s="123" t="str">
        <f t="shared" si="71"/>
        <v>Montana Folded Belt , MT,CBM Wells - Fraction of Compressors Engines &lt;50 HP</v>
      </c>
      <c r="I4702">
        <v>0</v>
      </c>
    </row>
    <row r="4703" spans="1:9">
      <c r="A4703" t="s">
        <v>176</v>
      </c>
      <c r="B4703" t="s">
        <v>118</v>
      </c>
      <c r="C4703" t="s">
        <v>9105</v>
      </c>
      <c r="D4703">
        <v>1</v>
      </c>
      <c r="E4703" t="s">
        <v>550</v>
      </c>
      <c r="F4703" t="s">
        <v>656</v>
      </c>
      <c r="G4703" t="s">
        <v>9105</v>
      </c>
      <c r="H4703" s="123" t="str">
        <f t="shared" ref="H4703:H4766" si="72">E4703&amp;","&amp;G4703</f>
        <v>Montana Folded Belt , MT,CBM Wells - Fraction of Compressors Engines between 50-499 HP</v>
      </c>
      <c r="I4703">
        <v>1</v>
      </c>
    </row>
    <row r="4704" spans="1:9">
      <c r="A4704" t="s">
        <v>176</v>
      </c>
      <c r="B4704" t="s">
        <v>118</v>
      </c>
      <c r="C4704" t="s">
        <v>9106</v>
      </c>
      <c r="D4704">
        <v>0</v>
      </c>
      <c r="E4704" t="s">
        <v>550</v>
      </c>
      <c r="F4704" t="s">
        <v>656</v>
      </c>
      <c r="G4704" t="s">
        <v>9106</v>
      </c>
      <c r="H4704" s="123" t="str">
        <f t="shared" si="72"/>
        <v>Montana Folded Belt , MT,CBM Wells - Fraction of Compressors Engines &gt;500 HP</v>
      </c>
      <c r="I4704">
        <v>0</v>
      </c>
    </row>
    <row r="4705" spans="1:9">
      <c r="A4705" t="s">
        <v>176</v>
      </c>
      <c r="B4705" t="s">
        <v>118</v>
      </c>
      <c r="C4705" t="s">
        <v>9107</v>
      </c>
      <c r="D4705">
        <v>0.18000000000000005</v>
      </c>
      <c r="E4705" t="s">
        <v>550</v>
      </c>
      <c r="F4705" t="s">
        <v>1</v>
      </c>
      <c r="G4705" t="s">
        <v>8349</v>
      </c>
      <c r="H4705" s="123" t="str">
        <f t="shared" si="72"/>
        <v>Montana Folded Belt , MT,Lean Burn - Percent of Engines with Control</v>
      </c>
      <c r="I4705">
        <v>0.18000000000000005</v>
      </c>
    </row>
    <row r="4706" spans="1:9">
      <c r="A4706" t="s">
        <v>176</v>
      </c>
      <c r="B4706" t="s">
        <v>118</v>
      </c>
      <c r="C4706" t="s">
        <v>9108</v>
      </c>
      <c r="D4706">
        <v>0.30999999999999989</v>
      </c>
      <c r="E4706" t="s">
        <v>550</v>
      </c>
      <c r="F4706" t="s">
        <v>0</v>
      </c>
      <c r="G4706" t="s">
        <v>8359</v>
      </c>
      <c r="H4706" s="123" t="str">
        <f t="shared" si="72"/>
        <v>Montana Folded Belt , MT,Rich Burn - Percent of Engines with Control</v>
      </c>
      <c r="I4706">
        <v>0.30999999999999989</v>
      </c>
    </row>
    <row r="4707" spans="1:9">
      <c r="A4707" t="s">
        <v>176</v>
      </c>
      <c r="B4707" t="s">
        <v>118</v>
      </c>
      <c r="C4707" t="s">
        <v>9109</v>
      </c>
      <c r="D4707">
        <v>138</v>
      </c>
      <c r="E4707" t="s">
        <v>550</v>
      </c>
      <c r="F4707" t="s">
        <v>1</v>
      </c>
      <c r="G4707" t="s">
        <v>8347</v>
      </c>
      <c r="H4707" s="123" t="str">
        <f t="shared" si="72"/>
        <v>Montana Folded Belt , MT,Lean Burn - Rated Horsepower (hp/engine)</v>
      </c>
      <c r="I4707">
        <v>138</v>
      </c>
    </row>
    <row r="4708" spans="1:9">
      <c r="A4708" t="s">
        <v>176</v>
      </c>
      <c r="B4708" t="s">
        <v>118</v>
      </c>
      <c r="C4708" t="s">
        <v>9110</v>
      </c>
      <c r="D4708">
        <v>133.40000000000003</v>
      </c>
      <c r="E4708" t="s">
        <v>550</v>
      </c>
      <c r="F4708" t="s">
        <v>0</v>
      </c>
      <c r="G4708" t="s">
        <v>8357</v>
      </c>
      <c r="H4708" s="123" t="str">
        <f t="shared" si="72"/>
        <v>Montana Folded Belt , MT,Rich Burn - Rated Horsepower (hp/engine)</v>
      </c>
      <c r="I4708">
        <v>133.40000000000003</v>
      </c>
    </row>
    <row r="4709" spans="1:9">
      <c r="A4709" t="s">
        <v>176</v>
      </c>
      <c r="B4709" t="s">
        <v>118</v>
      </c>
      <c r="C4709" t="s">
        <v>9111</v>
      </c>
      <c r="D4709">
        <v>7970.166666666667</v>
      </c>
      <c r="E4709" t="s">
        <v>550</v>
      </c>
      <c r="F4709" t="s">
        <v>656</v>
      </c>
      <c r="G4709" t="s">
        <v>2498</v>
      </c>
      <c r="H4709" s="123" t="str">
        <f t="shared" si="72"/>
        <v>Montana Folded Belt , MT,Hours of Operation (hours/engine)</v>
      </c>
      <c r="I4709">
        <v>7970.166666666667</v>
      </c>
    </row>
    <row r="4710" spans="1:9">
      <c r="A4710" t="s">
        <v>193</v>
      </c>
      <c r="B4710" t="s">
        <v>125</v>
      </c>
      <c r="C4710" t="s">
        <v>9098</v>
      </c>
      <c r="D4710">
        <v>0.70000000000000007</v>
      </c>
      <c r="E4710" t="s">
        <v>551</v>
      </c>
      <c r="F4710" t="s">
        <v>0</v>
      </c>
      <c r="G4710" t="s">
        <v>0</v>
      </c>
      <c r="H4710" s="123" t="str">
        <f t="shared" si="72"/>
        <v>N. Cascades-Okanagan Prov , WA,Rich Burn</v>
      </c>
      <c r="I4710">
        <v>0.70000000000000007</v>
      </c>
    </row>
    <row r="4711" spans="1:9">
      <c r="A4711" t="s">
        <v>193</v>
      </c>
      <c r="B4711" t="s">
        <v>125</v>
      </c>
      <c r="C4711" t="s">
        <v>9099</v>
      </c>
      <c r="D4711">
        <v>0.3</v>
      </c>
      <c r="E4711" t="s">
        <v>551</v>
      </c>
      <c r="F4711" t="s">
        <v>1</v>
      </c>
      <c r="G4711" t="s">
        <v>1</v>
      </c>
      <c r="H4711" s="123" t="str">
        <f t="shared" si="72"/>
        <v>N. Cascades-Okanagan Prov , WA,Lean Burn</v>
      </c>
      <c r="I4711">
        <v>0.3</v>
      </c>
    </row>
    <row r="4712" spans="1:9">
      <c r="A4712" t="s">
        <v>193</v>
      </c>
      <c r="B4712" t="s">
        <v>125</v>
      </c>
      <c r="C4712" t="s">
        <v>9100</v>
      </c>
      <c r="D4712">
        <v>0.75</v>
      </c>
      <c r="E4712" t="s">
        <v>551</v>
      </c>
      <c r="F4712" t="s">
        <v>0</v>
      </c>
      <c r="G4712" t="s">
        <v>9100</v>
      </c>
      <c r="H4712" s="123" t="str">
        <f t="shared" si="72"/>
        <v>N. Cascades-Okanagan Prov , WA,CBM Wells- Rich-burn Load Factor</v>
      </c>
      <c r="I4712">
        <v>0.75</v>
      </c>
    </row>
    <row r="4713" spans="1:9">
      <c r="A4713" t="s">
        <v>193</v>
      </c>
      <c r="B4713" t="s">
        <v>125</v>
      </c>
      <c r="C4713" t="s">
        <v>9101</v>
      </c>
      <c r="D4713">
        <v>0.7599999999999999</v>
      </c>
      <c r="E4713" t="s">
        <v>551</v>
      </c>
      <c r="F4713" t="s">
        <v>1</v>
      </c>
      <c r="G4713" t="s">
        <v>9101</v>
      </c>
      <c r="H4713" s="123" t="str">
        <f t="shared" si="72"/>
        <v>N. Cascades-Okanagan Prov , WA,CBM Wells- Lean-burn Load Factor</v>
      </c>
      <c r="I4713">
        <v>0.7599999999999999</v>
      </c>
    </row>
    <row r="4714" spans="1:9">
      <c r="A4714" t="s">
        <v>193</v>
      </c>
      <c r="B4714" t="s">
        <v>125</v>
      </c>
      <c r="C4714" t="s">
        <v>9102</v>
      </c>
      <c r="D4714">
        <v>0</v>
      </c>
      <c r="E4714" t="s">
        <v>551</v>
      </c>
      <c r="F4714" t="s">
        <v>656</v>
      </c>
      <c r="G4714" t="s">
        <v>9102</v>
      </c>
      <c r="H4714" s="123" t="str">
        <f t="shared" si="72"/>
        <v>N. Cascades-Okanagan Prov , WA,CBM Wells - Fraction of 2-cycle Engines</v>
      </c>
      <c r="I4714">
        <v>0</v>
      </c>
    </row>
    <row r="4715" spans="1:9">
      <c r="A4715" t="s">
        <v>193</v>
      </c>
      <c r="B4715" t="s">
        <v>125</v>
      </c>
      <c r="C4715" t="s">
        <v>9103</v>
      </c>
      <c r="D4715">
        <v>1</v>
      </c>
      <c r="E4715" t="s">
        <v>551</v>
      </c>
      <c r="F4715" t="s">
        <v>656</v>
      </c>
      <c r="G4715" t="s">
        <v>9103</v>
      </c>
      <c r="H4715" s="123" t="str">
        <f t="shared" si="72"/>
        <v>N. Cascades-Okanagan Prov , WA,CBM Wells - Fraction of 4-cycle Engines</v>
      </c>
      <c r="I4715">
        <v>1</v>
      </c>
    </row>
    <row r="4716" spans="1:9">
      <c r="A4716" t="s">
        <v>193</v>
      </c>
      <c r="B4716" t="s">
        <v>125</v>
      </c>
      <c r="C4716" t="s">
        <v>9104</v>
      </c>
      <c r="D4716">
        <v>0</v>
      </c>
      <c r="E4716" t="s">
        <v>551</v>
      </c>
      <c r="F4716" t="s">
        <v>656</v>
      </c>
      <c r="G4716" t="s">
        <v>9104</v>
      </c>
      <c r="H4716" s="123" t="str">
        <f t="shared" si="72"/>
        <v>N. Cascades-Okanagan Prov , WA,CBM Wells - Fraction of Compressors Engines &lt;50 HP</v>
      </c>
      <c r="I4716">
        <v>0</v>
      </c>
    </row>
    <row r="4717" spans="1:9">
      <c r="A4717" t="s">
        <v>193</v>
      </c>
      <c r="B4717" t="s">
        <v>125</v>
      </c>
      <c r="C4717" t="s">
        <v>9105</v>
      </c>
      <c r="D4717">
        <v>1</v>
      </c>
      <c r="E4717" t="s">
        <v>551</v>
      </c>
      <c r="F4717" t="s">
        <v>656</v>
      </c>
      <c r="G4717" t="s">
        <v>9105</v>
      </c>
      <c r="H4717" s="123" t="str">
        <f t="shared" si="72"/>
        <v>N. Cascades-Okanagan Prov , WA,CBM Wells - Fraction of Compressors Engines between 50-499 HP</v>
      </c>
      <c r="I4717">
        <v>1</v>
      </c>
    </row>
    <row r="4718" spans="1:9">
      <c r="A4718" t="s">
        <v>193</v>
      </c>
      <c r="B4718" t="s">
        <v>125</v>
      </c>
      <c r="C4718" t="s">
        <v>9106</v>
      </c>
      <c r="D4718">
        <v>0</v>
      </c>
      <c r="E4718" t="s">
        <v>551</v>
      </c>
      <c r="F4718" t="s">
        <v>656</v>
      </c>
      <c r="G4718" t="s">
        <v>9106</v>
      </c>
      <c r="H4718" s="123" t="str">
        <f t="shared" si="72"/>
        <v>N. Cascades-Okanagan Prov , WA,CBM Wells - Fraction of Compressors Engines &gt;500 HP</v>
      </c>
      <c r="I4718">
        <v>0</v>
      </c>
    </row>
    <row r="4719" spans="1:9">
      <c r="A4719" t="s">
        <v>193</v>
      </c>
      <c r="B4719" t="s">
        <v>125</v>
      </c>
      <c r="C4719" t="s">
        <v>9107</v>
      </c>
      <c r="D4719">
        <v>0.17999999999999997</v>
      </c>
      <c r="E4719" t="s">
        <v>551</v>
      </c>
      <c r="F4719" t="s">
        <v>1</v>
      </c>
      <c r="G4719" t="s">
        <v>8349</v>
      </c>
      <c r="H4719" s="123" t="str">
        <f t="shared" si="72"/>
        <v>N. Cascades-Okanagan Prov , WA,Lean Burn - Percent of Engines with Control</v>
      </c>
      <c r="I4719">
        <v>0.17999999999999997</v>
      </c>
    </row>
    <row r="4720" spans="1:9">
      <c r="A4720" t="s">
        <v>193</v>
      </c>
      <c r="B4720" t="s">
        <v>125</v>
      </c>
      <c r="C4720" t="s">
        <v>9108</v>
      </c>
      <c r="D4720">
        <v>0.31</v>
      </c>
      <c r="E4720" t="s">
        <v>551</v>
      </c>
      <c r="F4720" t="s">
        <v>0</v>
      </c>
      <c r="G4720" t="s">
        <v>8359</v>
      </c>
      <c r="H4720" s="123" t="str">
        <f t="shared" si="72"/>
        <v>N. Cascades-Okanagan Prov , WA,Rich Burn - Percent of Engines with Control</v>
      </c>
      <c r="I4720">
        <v>0.31</v>
      </c>
    </row>
    <row r="4721" spans="1:9">
      <c r="A4721" t="s">
        <v>193</v>
      </c>
      <c r="B4721" t="s">
        <v>125</v>
      </c>
      <c r="C4721" t="s">
        <v>9109</v>
      </c>
      <c r="D4721">
        <v>138</v>
      </c>
      <c r="E4721" t="s">
        <v>551</v>
      </c>
      <c r="F4721" t="s">
        <v>1</v>
      </c>
      <c r="G4721" t="s">
        <v>8347</v>
      </c>
      <c r="H4721" s="123" t="str">
        <f t="shared" si="72"/>
        <v>N. Cascades-Okanagan Prov , WA,Lean Burn - Rated Horsepower (hp/engine)</v>
      </c>
      <c r="I4721">
        <v>138</v>
      </c>
    </row>
    <row r="4722" spans="1:9">
      <c r="A4722" t="s">
        <v>193</v>
      </c>
      <c r="B4722" t="s">
        <v>125</v>
      </c>
      <c r="C4722" t="s">
        <v>9110</v>
      </c>
      <c r="D4722">
        <v>133.4</v>
      </c>
      <c r="E4722" t="s">
        <v>551</v>
      </c>
      <c r="F4722" t="s">
        <v>0</v>
      </c>
      <c r="G4722" t="s">
        <v>8357</v>
      </c>
      <c r="H4722" s="123" t="str">
        <f t="shared" si="72"/>
        <v>N. Cascades-Okanagan Prov , WA,Rich Burn - Rated Horsepower (hp/engine)</v>
      </c>
      <c r="I4722">
        <v>133.4</v>
      </c>
    </row>
    <row r="4723" spans="1:9">
      <c r="A4723" t="s">
        <v>193</v>
      </c>
      <c r="B4723" t="s">
        <v>125</v>
      </c>
      <c r="C4723" t="s">
        <v>9111</v>
      </c>
      <c r="D4723">
        <v>8439</v>
      </c>
      <c r="E4723" t="s">
        <v>551</v>
      </c>
      <c r="F4723" t="s">
        <v>656</v>
      </c>
      <c r="G4723" t="s">
        <v>2498</v>
      </c>
      <c r="H4723" s="123" t="str">
        <f t="shared" si="72"/>
        <v>N. Cascades-Okanagan Prov , WA,Hours of Operation (hours/engine)</v>
      </c>
      <c r="I4723">
        <v>8439</v>
      </c>
    </row>
    <row r="4724" spans="1:9">
      <c r="A4724" t="s">
        <v>162</v>
      </c>
      <c r="B4724" t="s">
        <v>81</v>
      </c>
      <c r="C4724" t="s">
        <v>9098</v>
      </c>
      <c r="D4724">
        <v>0.7</v>
      </c>
      <c r="E4724" t="s">
        <v>552</v>
      </c>
      <c r="F4724" t="s">
        <v>0</v>
      </c>
      <c r="G4724" t="s">
        <v>0</v>
      </c>
      <c r="H4724" s="123" t="str">
        <f t="shared" si="72"/>
        <v>North Park Basin , CO,Rich Burn</v>
      </c>
      <c r="I4724">
        <v>0.7</v>
      </c>
    </row>
    <row r="4725" spans="1:9">
      <c r="A4725" t="s">
        <v>162</v>
      </c>
      <c r="B4725" t="s">
        <v>81</v>
      </c>
      <c r="C4725" t="s">
        <v>9099</v>
      </c>
      <c r="D4725">
        <v>0.3</v>
      </c>
      <c r="E4725" t="s">
        <v>552</v>
      </c>
      <c r="F4725" t="s">
        <v>1</v>
      </c>
      <c r="G4725" t="s">
        <v>1</v>
      </c>
      <c r="H4725" s="123" t="str">
        <f t="shared" si="72"/>
        <v>North Park Basin , CO,Lean Burn</v>
      </c>
      <c r="I4725">
        <v>0.3</v>
      </c>
    </row>
    <row r="4726" spans="1:9">
      <c r="A4726" t="s">
        <v>162</v>
      </c>
      <c r="B4726" t="s">
        <v>81</v>
      </c>
      <c r="C4726" t="s">
        <v>9100</v>
      </c>
      <c r="D4726">
        <v>0.75</v>
      </c>
      <c r="E4726" t="s">
        <v>552</v>
      </c>
      <c r="F4726" t="s">
        <v>0</v>
      </c>
      <c r="G4726" t="s">
        <v>9100</v>
      </c>
      <c r="H4726" s="123" t="str">
        <f t="shared" si="72"/>
        <v>North Park Basin , CO,CBM Wells- Rich-burn Load Factor</v>
      </c>
      <c r="I4726">
        <v>0.75</v>
      </c>
    </row>
    <row r="4727" spans="1:9">
      <c r="A4727" t="s">
        <v>162</v>
      </c>
      <c r="B4727" t="s">
        <v>81</v>
      </c>
      <c r="C4727" t="s">
        <v>9101</v>
      </c>
      <c r="D4727">
        <v>0.76</v>
      </c>
      <c r="E4727" t="s">
        <v>552</v>
      </c>
      <c r="F4727" t="s">
        <v>1</v>
      </c>
      <c r="G4727" t="s">
        <v>9101</v>
      </c>
      <c r="H4727" s="123" t="str">
        <f t="shared" si="72"/>
        <v>North Park Basin , CO,CBM Wells- Lean-burn Load Factor</v>
      </c>
      <c r="I4727">
        <v>0.76</v>
      </c>
    </row>
    <row r="4728" spans="1:9">
      <c r="A4728" t="s">
        <v>162</v>
      </c>
      <c r="B4728" t="s">
        <v>81</v>
      </c>
      <c r="C4728" t="s">
        <v>9102</v>
      </c>
      <c r="D4728">
        <v>0</v>
      </c>
      <c r="E4728" t="s">
        <v>552</v>
      </c>
      <c r="F4728" t="s">
        <v>656</v>
      </c>
      <c r="G4728" t="s">
        <v>9102</v>
      </c>
      <c r="H4728" s="123" t="str">
        <f t="shared" si="72"/>
        <v>North Park Basin , CO,CBM Wells - Fraction of 2-cycle Engines</v>
      </c>
      <c r="I4728">
        <v>0</v>
      </c>
    </row>
    <row r="4729" spans="1:9">
      <c r="A4729" t="s">
        <v>162</v>
      </c>
      <c r="B4729" t="s">
        <v>81</v>
      </c>
      <c r="C4729" t="s">
        <v>9103</v>
      </c>
      <c r="D4729">
        <v>1</v>
      </c>
      <c r="E4729" t="s">
        <v>552</v>
      </c>
      <c r="F4729" t="s">
        <v>656</v>
      </c>
      <c r="G4729" t="s">
        <v>9103</v>
      </c>
      <c r="H4729" s="123" t="str">
        <f t="shared" si="72"/>
        <v>North Park Basin , CO,CBM Wells - Fraction of 4-cycle Engines</v>
      </c>
      <c r="I4729">
        <v>1</v>
      </c>
    </row>
    <row r="4730" spans="1:9">
      <c r="A4730" t="s">
        <v>162</v>
      </c>
      <c r="B4730" t="s">
        <v>81</v>
      </c>
      <c r="C4730" t="s">
        <v>9104</v>
      </c>
      <c r="D4730">
        <v>0</v>
      </c>
      <c r="E4730" t="s">
        <v>552</v>
      </c>
      <c r="F4730" t="s">
        <v>656</v>
      </c>
      <c r="G4730" t="s">
        <v>9104</v>
      </c>
      <c r="H4730" s="123" t="str">
        <f t="shared" si="72"/>
        <v>North Park Basin , CO,CBM Wells - Fraction of Compressors Engines &lt;50 HP</v>
      </c>
      <c r="I4730">
        <v>0</v>
      </c>
    </row>
    <row r="4731" spans="1:9">
      <c r="A4731" t="s">
        <v>162</v>
      </c>
      <c r="B4731" t="s">
        <v>81</v>
      </c>
      <c r="C4731" t="s">
        <v>9105</v>
      </c>
      <c r="D4731">
        <v>1</v>
      </c>
      <c r="E4731" t="s">
        <v>552</v>
      </c>
      <c r="F4731" t="s">
        <v>656</v>
      </c>
      <c r="G4731" t="s">
        <v>9105</v>
      </c>
      <c r="H4731" s="123" t="str">
        <f t="shared" si="72"/>
        <v>North Park Basin , CO,CBM Wells - Fraction of Compressors Engines between 50-499 HP</v>
      </c>
      <c r="I4731">
        <v>1</v>
      </c>
    </row>
    <row r="4732" spans="1:9">
      <c r="A4732" t="s">
        <v>162</v>
      </c>
      <c r="B4732" t="s">
        <v>81</v>
      </c>
      <c r="C4732" t="s">
        <v>9106</v>
      </c>
      <c r="D4732">
        <v>0</v>
      </c>
      <c r="E4732" t="s">
        <v>552</v>
      </c>
      <c r="F4732" t="s">
        <v>656</v>
      </c>
      <c r="G4732" t="s">
        <v>9106</v>
      </c>
      <c r="H4732" s="123" t="str">
        <f t="shared" si="72"/>
        <v>North Park Basin , CO,CBM Wells - Fraction of Compressors Engines &gt;500 HP</v>
      </c>
      <c r="I4732">
        <v>0</v>
      </c>
    </row>
    <row r="4733" spans="1:9">
      <c r="A4733" t="s">
        <v>162</v>
      </c>
      <c r="B4733" t="s">
        <v>81</v>
      </c>
      <c r="C4733" t="s">
        <v>9107</v>
      </c>
      <c r="D4733">
        <v>0.18</v>
      </c>
      <c r="E4733" t="s">
        <v>552</v>
      </c>
      <c r="F4733" t="s">
        <v>1</v>
      </c>
      <c r="G4733" t="s">
        <v>8349</v>
      </c>
      <c r="H4733" s="123" t="str">
        <f t="shared" si="72"/>
        <v>North Park Basin , CO,Lean Burn - Percent of Engines with Control</v>
      </c>
      <c r="I4733">
        <v>0.18</v>
      </c>
    </row>
    <row r="4734" spans="1:9">
      <c r="A4734" t="s">
        <v>162</v>
      </c>
      <c r="B4734" t="s">
        <v>81</v>
      </c>
      <c r="C4734" t="s">
        <v>9108</v>
      </c>
      <c r="D4734">
        <v>0.31</v>
      </c>
      <c r="E4734" t="s">
        <v>552</v>
      </c>
      <c r="F4734" t="s">
        <v>0</v>
      </c>
      <c r="G4734" t="s">
        <v>8359</v>
      </c>
      <c r="H4734" s="123" t="str">
        <f t="shared" si="72"/>
        <v>North Park Basin , CO,Rich Burn - Percent of Engines with Control</v>
      </c>
      <c r="I4734">
        <v>0.31</v>
      </c>
    </row>
    <row r="4735" spans="1:9">
      <c r="A4735" t="s">
        <v>162</v>
      </c>
      <c r="B4735" t="s">
        <v>81</v>
      </c>
      <c r="C4735" t="s">
        <v>9109</v>
      </c>
      <c r="D4735">
        <v>138</v>
      </c>
      <c r="E4735" t="s">
        <v>552</v>
      </c>
      <c r="F4735" t="s">
        <v>1</v>
      </c>
      <c r="G4735" t="s">
        <v>8347</v>
      </c>
      <c r="H4735" s="123" t="str">
        <f t="shared" si="72"/>
        <v>North Park Basin , CO,Lean Burn - Rated Horsepower (hp/engine)</v>
      </c>
      <c r="I4735">
        <v>138</v>
      </c>
    </row>
    <row r="4736" spans="1:9">
      <c r="A4736" t="s">
        <v>162</v>
      </c>
      <c r="B4736" t="s">
        <v>81</v>
      </c>
      <c r="C4736" t="s">
        <v>9110</v>
      </c>
      <c r="D4736">
        <v>133.4</v>
      </c>
      <c r="E4736" t="s">
        <v>552</v>
      </c>
      <c r="F4736" t="s">
        <v>0</v>
      </c>
      <c r="G4736" t="s">
        <v>8357</v>
      </c>
      <c r="H4736" s="123" t="str">
        <f t="shared" si="72"/>
        <v>North Park Basin , CO,Rich Burn - Rated Horsepower (hp/engine)</v>
      </c>
      <c r="I4736">
        <v>133.4</v>
      </c>
    </row>
    <row r="4737" spans="1:9">
      <c r="A4737" t="s">
        <v>162</v>
      </c>
      <c r="B4737" t="s">
        <v>81</v>
      </c>
      <c r="C4737" t="s">
        <v>9111</v>
      </c>
      <c r="D4737">
        <v>8439</v>
      </c>
      <c r="E4737" t="s">
        <v>552</v>
      </c>
      <c r="F4737" t="s">
        <v>656</v>
      </c>
      <c r="G4737" t="s">
        <v>2498</v>
      </c>
      <c r="H4737" s="123" t="str">
        <f t="shared" si="72"/>
        <v>North Park Basin , CO,Hours of Operation (hours/engine)</v>
      </c>
      <c r="I4737">
        <v>8439</v>
      </c>
    </row>
    <row r="4738" spans="1:9">
      <c r="A4738" t="s">
        <v>177</v>
      </c>
      <c r="B4738" t="s">
        <v>118</v>
      </c>
      <c r="C4738" t="s">
        <v>9098</v>
      </c>
      <c r="D4738">
        <v>0.7</v>
      </c>
      <c r="E4738" t="s">
        <v>553</v>
      </c>
      <c r="F4738" t="s">
        <v>0</v>
      </c>
      <c r="G4738" t="s">
        <v>0</v>
      </c>
      <c r="H4738" s="123" t="str">
        <f t="shared" si="72"/>
        <v>North Western Overthrust , MT,Rich Burn</v>
      </c>
      <c r="I4738">
        <v>0.7</v>
      </c>
    </row>
    <row r="4739" spans="1:9">
      <c r="A4739" t="s">
        <v>177</v>
      </c>
      <c r="B4739" t="s">
        <v>118</v>
      </c>
      <c r="C4739" t="s">
        <v>9099</v>
      </c>
      <c r="D4739">
        <v>0.3</v>
      </c>
      <c r="E4739" t="s">
        <v>553</v>
      </c>
      <c r="F4739" t="s">
        <v>1</v>
      </c>
      <c r="G4739" t="s">
        <v>1</v>
      </c>
      <c r="H4739" s="123" t="str">
        <f t="shared" si="72"/>
        <v>North Western Overthrust , MT,Lean Burn</v>
      </c>
      <c r="I4739">
        <v>0.3</v>
      </c>
    </row>
    <row r="4740" spans="1:9">
      <c r="A4740" t="s">
        <v>177</v>
      </c>
      <c r="B4740" t="s">
        <v>118</v>
      </c>
      <c r="C4740" t="s">
        <v>9100</v>
      </c>
      <c r="D4740">
        <v>0.75</v>
      </c>
      <c r="E4740" t="s">
        <v>553</v>
      </c>
      <c r="F4740" t="s">
        <v>0</v>
      </c>
      <c r="G4740" t="s">
        <v>9100</v>
      </c>
      <c r="H4740" s="123" t="str">
        <f t="shared" si="72"/>
        <v>North Western Overthrust , MT,CBM Wells- Rich-burn Load Factor</v>
      </c>
      <c r="I4740">
        <v>0.75</v>
      </c>
    </row>
    <row r="4741" spans="1:9">
      <c r="A4741" t="s">
        <v>177</v>
      </c>
      <c r="B4741" t="s">
        <v>118</v>
      </c>
      <c r="C4741" t="s">
        <v>9101</v>
      </c>
      <c r="D4741">
        <v>0.76</v>
      </c>
      <c r="E4741" t="s">
        <v>553</v>
      </c>
      <c r="F4741" t="s">
        <v>1</v>
      </c>
      <c r="G4741" t="s">
        <v>9101</v>
      </c>
      <c r="H4741" s="123" t="str">
        <f t="shared" si="72"/>
        <v>North Western Overthrust , MT,CBM Wells- Lean-burn Load Factor</v>
      </c>
      <c r="I4741">
        <v>0.76</v>
      </c>
    </row>
    <row r="4742" spans="1:9">
      <c r="A4742" t="s">
        <v>177</v>
      </c>
      <c r="B4742" t="s">
        <v>118</v>
      </c>
      <c r="C4742" t="s">
        <v>9102</v>
      </c>
      <c r="D4742">
        <v>0</v>
      </c>
      <c r="E4742" t="s">
        <v>553</v>
      </c>
      <c r="F4742" t="s">
        <v>656</v>
      </c>
      <c r="G4742" t="s">
        <v>9102</v>
      </c>
      <c r="H4742" s="123" t="str">
        <f t="shared" si="72"/>
        <v>North Western Overthrust , MT,CBM Wells - Fraction of 2-cycle Engines</v>
      </c>
      <c r="I4742">
        <v>0</v>
      </c>
    </row>
    <row r="4743" spans="1:9">
      <c r="A4743" t="s">
        <v>177</v>
      </c>
      <c r="B4743" t="s">
        <v>118</v>
      </c>
      <c r="C4743" t="s">
        <v>9103</v>
      </c>
      <c r="D4743">
        <v>1</v>
      </c>
      <c r="E4743" t="s">
        <v>553</v>
      </c>
      <c r="F4743" t="s">
        <v>656</v>
      </c>
      <c r="G4743" t="s">
        <v>9103</v>
      </c>
      <c r="H4743" s="123" t="str">
        <f t="shared" si="72"/>
        <v>North Western Overthrust , MT,CBM Wells - Fraction of 4-cycle Engines</v>
      </c>
      <c r="I4743">
        <v>1</v>
      </c>
    </row>
    <row r="4744" spans="1:9">
      <c r="A4744" t="s">
        <v>177</v>
      </c>
      <c r="B4744" t="s">
        <v>118</v>
      </c>
      <c r="C4744" t="s">
        <v>9104</v>
      </c>
      <c r="D4744">
        <v>0</v>
      </c>
      <c r="E4744" t="s">
        <v>553</v>
      </c>
      <c r="F4744" t="s">
        <v>656</v>
      </c>
      <c r="G4744" t="s">
        <v>9104</v>
      </c>
      <c r="H4744" s="123" t="str">
        <f t="shared" si="72"/>
        <v>North Western Overthrust , MT,CBM Wells - Fraction of Compressors Engines &lt;50 HP</v>
      </c>
      <c r="I4744">
        <v>0</v>
      </c>
    </row>
    <row r="4745" spans="1:9">
      <c r="A4745" t="s">
        <v>177</v>
      </c>
      <c r="B4745" t="s">
        <v>118</v>
      </c>
      <c r="C4745" t="s">
        <v>9105</v>
      </c>
      <c r="D4745">
        <v>1</v>
      </c>
      <c r="E4745" t="s">
        <v>553</v>
      </c>
      <c r="F4745" t="s">
        <v>656</v>
      </c>
      <c r="G4745" t="s">
        <v>9105</v>
      </c>
      <c r="H4745" s="123" t="str">
        <f t="shared" si="72"/>
        <v>North Western Overthrust , MT,CBM Wells - Fraction of Compressors Engines between 50-499 HP</v>
      </c>
      <c r="I4745">
        <v>1</v>
      </c>
    </row>
    <row r="4746" spans="1:9">
      <c r="A4746" t="s">
        <v>177</v>
      </c>
      <c r="B4746" t="s">
        <v>118</v>
      </c>
      <c r="C4746" t="s">
        <v>9106</v>
      </c>
      <c r="D4746">
        <v>0</v>
      </c>
      <c r="E4746" t="s">
        <v>553</v>
      </c>
      <c r="F4746" t="s">
        <v>656</v>
      </c>
      <c r="G4746" t="s">
        <v>9106</v>
      </c>
      <c r="H4746" s="123" t="str">
        <f t="shared" si="72"/>
        <v>North Western Overthrust , MT,CBM Wells - Fraction of Compressors Engines &gt;500 HP</v>
      </c>
      <c r="I4746">
        <v>0</v>
      </c>
    </row>
    <row r="4747" spans="1:9">
      <c r="A4747" t="s">
        <v>177</v>
      </c>
      <c r="B4747" t="s">
        <v>118</v>
      </c>
      <c r="C4747" t="s">
        <v>9107</v>
      </c>
      <c r="D4747">
        <v>0.18</v>
      </c>
      <c r="E4747" t="s">
        <v>553</v>
      </c>
      <c r="F4747" t="s">
        <v>1</v>
      </c>
      <c r="G4747" t="s">
        <v>8349</v>
      </c>
      <c r="H4747" s="123" t="str">
        <f t="shared" si="72"/>
        <v>North Western Overthrust , MT,Lean Burn - Percent of Engines with Control</v>
      </c>
      <c r="I4747">
        <v>0.18</v>
      </c>
    </row>
    <row r="4748" spans="1:9">
      <c r="A4748" t="s">
        <v>177</v>
      </c>
      <c r="B4748" t="s">
        <v>118</v>
      </c>
      <c r="C4748" t="s">
        <v>9108</v>
      </c>
      <c r="D4748">
        <v>0.31</v>
      </c>
      <c r="E4748" t="s">
        <v>553</v>
      </c>
      <c r="F4748" t="s">
        <v>0</v>
      </c>
      <c r="G4748" t="s">
        <v>8359</v>
      </c>
      <c r="H4748" s="123" t="str">
        <f t="shared" si="72"/>
        <v>North Western Overthrust , MT,Rich Burn - Percent of Engines with Control</v>
      </c>
      <c r="I4748">
        <v>0.31</v>
      </c>
    </row>
    <row r="4749" spans="1:9">
      <c r="A4749" t="s">
        <v>177</v>
      </c>
      <c r="B4749" t="s">
        <v>118</v>
      </c>
      <c r="C4749" t="s">
        <v>9109</v>
      </c>
      <c r="D4749">
        <v>138</v>
      </c>
      <c r="E4749" t="s">
        <v>553</v>
      </c>
      <c r="F4749" t="s">
        <v>1</v>
      </c>
      <c r="G4749" t="s">
        <v>8347</v>
      </c>
      <c r="H4749" s="123" t="str">
        <f t="shared" si="72"/>
        <v>North Western Overthrust , MT,Lean Burn - Rated Horsepower (hp/engine)</v>
      </c>
      <c r="I4749">
        <v>138</v>
      </c>
    </row>
    <row r="4750" spans="1:9">
      <c r="A4750" t="s">
        <v>177</v>
      </c>
      <c r="B4750" t="s">
        <v>118</v>
      </c>
      <c r="C4750" t="s">
        <v>9110</v>
      </c>
      <c r="D4750">
        <v>133.4</v>
      </c>
      <c r="E4750" t="s">
        <v>553</v>
      </c>
      <c r="F4750" t="s">
        <v>0</v>
      </c>
      <c r="G4750" t="s">
        <v>8357</v>
      </c>
      <c r="H4750" s="123" t="str">
        <f t="shared" si="72"/>
        <v>North Western Overthrust , MT,Rich Burn - Rated Horsepower (hp/engine)</v>
      </c>
      <c r="I4750">
        <v>133.4</v>
      </c>
    </row>
    <row r="4751" spans="1:9">
      <c r="A4751" t="s">
        <v>177</v>
      </c>
      <c r="B4751" t="s">
        <v>118</v>
      </c>
      <c r="C4751" t="s">
        <v>9111</v>
      </c>
      <c r="D4751">
        <v>8439</v>
      </c>
      <c r="E4751" t="s">
        <v>553</v>
      </c>
      <c r="F4751" t="s">
        <v>656</v>
      </c>
      <c r="G4751" t="s">
        <v>2498</v>
      </c>
      <c r="H4751" s="123" t="str">
        <f t="shared" si="72"/>
        <v>North Western Overthrust , MT,Hours of Operation (hours/engine)</v>
      </c>
      <c r="I4751">
        <v>8439</v>
      </c>
    </row>
    <row r="4752" spans="1:9">
      <c r="A4752" t="s">
        <v>148</v>
      </c>
      <c r="B4752" t="s">
        <v>116</v>
      </c>
      <c r="C4752" t="s">
        <v>9098</v>
      </c>
      <c r="D4752">
        <v>0.70000000000000007</v>
      </c>
      <c r="E4752" t="s">
        <v>554</v>
      </c>
      <c r="F4752" t="s">
        <v>0</v>
      </c>
      <c r="G4752" t="s">
        <v>0</v>
      </c>
      <c r="H4752" s="123" t="str">
        <f t="shared" si="72"/>
        <v>Northern Coast Range Prov , CA,Rich Burn</v>
      </c>
      <c r="I4752">
        <v>0.70000000000000007</v>
      </c>
    </row>
    <row r="4753" spans="1:9">
      <c r="A4753" t="s">
        <v>148</v>
      </c>
      <c r="B4753" t="s">
        <v>116</v>
      </c>
      <c r="C4753" t="s">
        <v>9099</v>
      </c>
      <c r="D4753">
        <v>0.3</v>
      </c>
      <c r="E4753" t="s">
        <v>554</v>
      </c>
      <c r="F4753" t="s">
        <v>1</v>
      </c>
      <c r="G4753" t="s">
        <v>1</v>
      </c>
      <c r="H4753" s="123" t="str">
        <f t="shared" si="72"/>
        <v>Northern Coast Range Prov , CA,Lean Burn</v>
      </c>
      <c r="I4753">
        <v>0.3</v>
      </c>
    </row>
    <row r="4754" spans="1:9">
      <c r="A4754" t="s">
        <v>148</v>
      </c>
      <c r="B4754" t="s">
        <v>116</v>
      </c>
      <c r="C4754" t="s">
        <v>9100</v>
      </c>
      <c r="D4754">
        <v>0.75</v>
      </c>
      <c r="E4754" t="s">
        <v>554</v>
      </c>
      <c r="F4754" t="s">
        <v>0</v>
      </c>
      <c r="G4754" t="s">
        <v>9100</v>
      </c>
      <c r="H4754" s="123" t="str">
        <f t="shared" si="72"/>
        <v>Northern Coast Range Prov , CA,CBM Wells- Rich-burn Load Factor</v>
      </c>
      <c r="I4754">
        <v>0.75</v>
      </c>
    </row>
    <row r="4755" spans="1:9">
      <c r="A4755" t="s">
        <v>148</v>
      </c>
      <c r="B4755" t="s">
        <v>116</v>
      </c>
      <c r="C4755" t="s">
        <v>9101</v>
      </c>
      <c r="D4755">
        <v>0.7599999999999999</v>
      </c>
      <c r="E4755" t="s">
        <v>554</v>
      </c>
      <c r="F4755" t="s">
        <v>1</v>
      </c>
      <c r="G4755" t="s">
        <v>9101</v>
      </c>
      <c r="H4755" s="123" t="str">
        <f t="shared" si="72"/>
        <v>Northern Coast Range Prov , CA,CBM Wells- Lean-burn Load Factor</v>
      </c>
      <c r="I4755">
        <v>0.7599999999999999</v>
      </c>
    </row>
    <row r="4756" spans="1:9">
      <c r="A4756" t="s">
        <v>148</v>
      </c>
      <c r="B4756" t="s">
        <v>116</v>
      </c>
      <c r="C4756" t="s">
        <v>9102</v>
      </c>
      <c r="D4756">
        <v>0</v>
      </c>
      <c r="E4756" t="s">
        <v>554</v>
      </c>
      <c r="F4756" t="s">
        <v>656</v>
      </c>
      <c r="G4756" t="s">
        <v>9102</v>
      </c>
      <c r="H4756" s="123" t="str">
        <f t="shared" si="72"/>
        <v>Northern Coast Range Prov , CA,CBM Wells - Fraction of 2-cycle Engines</v>
      </c>
      <c r="I4756">
        <v>0</v>
      </c>
    </row>
    <row r="4757" spans="1:9">
      <c r="A4757" t="s">
        <v>148</v>
      </c>
      <c r="B4757" t="s">
        <v>116</v>
      </c>
      <c r="C4757" t="s">
        <v>9103</v>
      </c>
      <c r="D4757">
        <v>1</v>
      </c>
      <c r="E4757" t="s">
        <v>554</v>
      </c>
      <c r="F4757" t="s">
        <v>656</v>
      </c>
      <c r="G4757" t="s">
        <v>9103</v>
      </c>
      <c r="H4757" s="123" t="str">
        <f t="shared" si="72"/>
        <v>Northern Coast Range Prov , CA,CBM Wells - Fraction of 4-cycle Engines</v>
      </c>
      <c r="I4757">
        <v>1</v>
      </c>
    </row>
    <row r="4758" spans="1:9">
      <c r="A4758" t="s">
        <v>148</v>
      </c>
      <c r="B4758" t="s">
        <v>116</v>
      </c>
      <c r="C4758" t="s">
        <v>9104</v>
      </c>
      <c r="D4758">
        <v>0</v>
      </c>
      <c r="E4758" t="s">
        <v>554</v>
      </c>
      <c r="F4758" t="s">
        <v>656</v>
      </c>
      <c r="G4758" t="s">
        <v>9104</v>
      </c>
      <c r="H4758" s="123" t="str">
        <f t="shared" si="72"/>
        <v>Northern Coast Range Prov , CA,CBM Wells - Fraction of Compressors Engines &lt;50 HP</v>
      </c>
      <c r="I4758">
        <v>0</v>
      </c>
    </row>
    <row r="4759" spans="1:9">
      <c r="A4759" t="s">
        <v>148</v>
      </c>
      <c r="B4759" t="s">
        <v>116</v>
      </c>
      <c r="C4759" t="s">
        <v>9105</v>
      </c>
      <c r="D4759">
        <v>1</v>
      </c>
      <c r="E4759" t="s">
        <v>554</v>
      </c>
      <c r="F4759" t="s">
        <v>656</v>
      </c>
      <c r="G4759" t="s">
        <v>9105</v>
      </c>
      <c r="H4759" s="123" t="str">
        <f t="shared" si="72"/>
        <v>Northern Coast Range Prov , CA,CBM Wells - Fraction of Compressors Engines between 50-499 HP</v>
      </c>
      <c r="I4759">
        <v>1</v>
      </c>
    </row>
    <row r="4760" spans="1:9">
      <c r="A4760" t="s">
        <v>148</v>
      </c>
      <c r="B4760" t="s">
        <v>116</v>
      </c>
      <c r="C4760" t="s">
        <v>9106</v>
      </c>
      <c r="D4760">
        <v>0</v>
      </c>
      <c r="E4760" t="s">
        <v>554</v>
      </c>
      <c r="F4760" t="s">
        <v>656</v>
      </c>
      <c r="G4760" t="s">
        <v>9106</v>
      </c>
      <c r="H4760" s="123" t="str">
        <f t="shared" si="72"/>
        <v>Northern Coast Range Prov , CA,CBM Wells - Fraction of Compressors Engines &gt;500 HP</v>
      </c>
      <c r="I4760">
        <v>0</v>
      </c>
    </row>
    <row r="4761" spans="1:9">
      <c r="A4761" t="s">
        <v>148</v>
      </c>
      <c r="B4761" t="s">
        <v>116</v>
      </c>
      <c r="C4761" t="s">
        <v>9107</v>
      </c>
      <c r="D4761">
        <v>0.17999999999999997</v>
      </c>
      <c r="E4761" t="s">
        <v>554</v>
      </c>
      <c r="F4761" t="s">
        <v>1</v>
      </c>
      <c r="G4761" t="s">
        <v>8349</v>
      </c>
      <c r="H4761" s="123" t="str">
        <f t="shared" si="72"/>
        <v>Northern Coast Range Prov , CA,Lean Burn - Percent of Engines with Control</v>
      </c>
      <c r="I4761">
        <v>0.17999999999999997</v>
      </c>
    </row>
    <row r="4762" spans="1:9">
      <c r="A4762" t="s">
        <v>148</v>
      </c>
      <c r="B4762" t="s">
        <v>116</v>
      </c>
      <c r="C4762" t="s">
        <v>9108</v>
      </c>
      <c r="D4762">
        <v>0.31</v>
      </c>
      <c r="E4762" t="s">
        <v>554</v>
      </c>
      <c r="F4762" t="s">
        <v>0</v>
      </c>
      <c r="G4762" t="s">
        <v>8359</v>
      </c>
      <c r="H4762" s="123" t="str">
        <f t="shared" si="72"/>
        <v>Northern Coast Range Prov , CA,Rich Burn - Percent of Engines with Control</v>
      </c>
      <c r="I4762">
        <v>0.31</v>
      </c>
    </row>
    <row r="4763" spans="1:9">
      <c r="A4763" t="s">
        <v>148</v>
      </c>
      <c r="B4763" t="s">
        <v>116</v>
      </c>
      <c r="C4763" t="s">
        <v>9109</v>
      </c>
      <c r="D4763">
        <v>138</v>
      </c>
      <c r="E4763" t="s">
        <v>554</v>
      </c>
      <c r="F4763" t="s">
        <v>1</v>
      </c>
      <c r="G4763" t="s">
        <v>8347</v>
      </c>
      <c r="H4763" s="123" t="str">
        <f t="shared" si="72"/>
        <v>Northern Coast Range Prov , CA,Lean Burn - Rated Horsepower (hp/engine)</v>
      </c>
      <c r="I4763">
        <v>138</v>
      </c>
    </row>
    <row r="4764" spans="1:9">
      <c r="A4764" t="s">
        <v>148</v>
      </c>
      <c r="B4764" t="s">
        <v>116</v>
      </c>
      <c r="C4764" t="s">
        <v>9110</v>
      </c>
      <c r="D4764">
        <v>133.4</v>
      </c>
      <c r="E4764" t="s">
        <v>554</v>
      </c>
      <c r="F4764" t="s">
        <v>0</v>
      </c>
      <c r="G4764" t="s">
        <v>8357</v>
      </c>
      <c r="H4764" s="123" t="str">
        <f t="shared" si="72"/>
        <v>Northern Coast Range Prov , CA,Rich Burn - Rated Horsepower (hp/engine)</v>
      </c>
      <c r="I4764">
        <v>133.4</v>
      </c>
    </row>
    <row r="4765" spans="1:9">
      <c r="A4765" t="s">
        <v>148</v>
      </c>
      <c r="B4765" t="s">
        <v>116</v>
      </c>
      <c r="C4765" t="s">
        <v>9111</v>
      </c>
      <c r="D4765">
        <v>8439</v>
      </c>
      <c r="E4765" t="s">
        <v>554</v>
      </c>
      <c r="F4765" t="s">
        <v>656</v>
      </c>
      <c r="G4765" t="s">
        <v>2498</v>
      </c>
      <c r="H4765" s="123" t="str">
        <f t="shared" si="72"/>
        <v>Northern Coast Range Prov , CA,Hours of Operation (hours/engine)</v>
      </c>
      <c r="I4765">
        <v>8439</v>
      </c>
    </row>
    <row r="4766" spans="1:9">
      <c r="A4766" t="s">
        <v>134</v>
      </c>
      <c r="B4766" t="s">
        <v>114</v>
      </c>
      <c r="C4766" t="s">
        <v>9098</v>
      </c>
      <c r="D4766">
        <v>0.7</v>
      </c>
      <c r="E4766" t="s">
        <v>555</v>
      </c>
      <c r="F4766" t="s">
        <v>0</v>
      </c>
      <c r="G4766" t="s">
        <v>0</v>
      </c>
      <c r="H4766" s="123" t="str">
        <f t="shared" si="72"/>
        <v>Not Assigned - SURVEY AVERAGE , AK,Rich Burn</v>
      </c>
      <c r="I4766">
        <v>0.7</v>
      </c>
    </row>
    <row r="4767" spans="1:9">
      <c r="A4767" t="s">
        <v>134</v>
      </c>
      <c r="B4767" t="s">
        <v>114</v>
      </c>
      <c r="C4767" t="s">
        <v>9099</v>
      </c>
      <c r="D4767">
        <v>0.3</v>
      </c>
      <c r="E4767" t="s">
        <v>555</v>
      </c>
      <c r="F4767" t="s">
        <v>1</v>
      </c>
      <c r="G4767" t="s">
        <v>1</v>
      </c>
      <c r="H4767" s="123" t="str">
        <f t="shared" ref="H4767:H4830" si="73">E4767&amp;","&amp;G4767</f>
        <v>Not Assigned - SURVEY AVERAGE , AK,Lean Burn</v>
      </c>
      <c r="I4767">
        <v>0.3</v>
      </c>
    </row>
    <row r="4768" spans="1:9">
      <c r="A4768" t="s">
        <v>134</v>
      </c>
      <c r="B4768" t="s">
        <v>114</v>
      </c>
      <c r="C4768" t="s">
        <v>9100</v>
      </c>
      <c r="D4768">
        <v>0.75</v>
      </c>
      <c r="E4768" t="s">
        <v>555</v>
      </c>
      <c r="F4768" t="s">
        <v>0</v>
      </c>
      <c r="G4768" t="s">
        <v>9100</v>
      </c>
      <c r="H4768" s="123" t="str">
        <f t="shared" si="73"/>
        <v>Not Assigned - SURVEY AVERAGE , AK,CBM Wells- Rich-burn Load Factor</v>
      </c>
      <c r="I4768">
        <v>0.75</v>
      </c>
    </row>
    <row r="4769" spans="1:9">
      <c r="A4769" t="s">
        <v>134</v>
      </c>
      <c r="B4769" t="s">
        <v>114</v>
      </c>
      <c r="C4769" t="s">
        <v>9101</v>
      </c>
      <c r="D4769">
        <v>0.76</v>
      </c>
      <c r="E4769" t="s">
        <v>555</v>
      </c>
      <c r="F4769" t="s">
        <v>1</v>
      </c>
      <c r="G4769" t="s">
        <v>9101</v>
      </c>
      <c r="H4769" s="123" t="str">
        <f t="shared" si="73"/>
        <v>Not Assigned - SURVEY AVERAGE , AK,CBM Wells- Lean-burn Load Factor</v>
      </c>
      <c r="I4769">
        <v>0.76</v>
      </c>
    </row>
    <row r="4770" spans="1:9">
      <c r="A4770" t="s">
        <v>134</v>
      </c>
      <c r="B4770" t="s">
        <v>114</v>
      </c>
      <c r="C4770" t="s">
        <v>9102</v>
      </c>
      <c r="D4770">
        <v>0</v>
      </c>
      <c r="E4770" t="s">
        <v>555</v>
      </c>
      <c r="F4770" t="s">
        <v>656</v>
      </c>
      <c r="G4770" t="s">
        <v>9102</v>
      </c>
      <c r="H4770" s="123" t="str">
        <f t="shared" si="73"/>
        <v>Not Assigned - SURVEY AVERAGE , AK,CBM Wells - Fraction of 2-cycle Engines</v>
      </c>
      <c r="I4770">
        <v>0</v>
      </c>
    </row>
    <row r="4771" spans="1:9">
      <c r="A4771" t="s">
        <v>134</v>
      </c>
      <c r="B4771" t="s">
        <v>114</v>
      </c>
      <c r="C4771" t="s">
        <v>9103</v>
      </c>
      <c r="D4771">
        <v>1</v>
      </c>
      <c r="E4771" t="s">
        <v>555</v>
      </c>
      <c r="F4771" t="s">
        <v>656</v>
      </c>
      <c r="G4771" t="s">
        <v>9103</v>
      </c>
      <c r="H4771" s="123" t="str">
        <f t="shared" si="73"/>
        <v>Not Assigned - SURVEY AVERAGE , AK,CBM Wells - Fraction of 4-cycle Engines</v>
      </c>
      <c r="I4771">
        <v>1</v>
      </c>
    </row>
    <row r="4772" spans="1:9">
      <c r="A4772" t="s">
        <v>134</v>
      </c>
      <c r="B4772" t="s">
        <v>114</v>
      </c>
      <c r="C4772" t="s">
        <v>9104</v>
      </c>
      <c r="D4772">
        <v>0</v>
      </c>
      <c r="E4772" t="s">
        <v>555</v>
      </c>
      <c r="F4772" t="s">
        <v>656</v>
      </c>
      <c r="G4772" t="s">
        <v>9104</v>
      </c>
      <c r="H4772" s="123" t="str">
        <f t="shared" si="73"/>
        <v>Not Assigned - SURVEY AVERAGE , AK,CBM Wells - Fraction of Compressors Engines &lt;50 HP</v>
      </c>
      <c r="I4772">
        <v>0</v>
      </c>
    </row>
    <row r="4773" spans="1:9">
      <c r="A4773" t="s">
        <v>134</v>
      </c>
      <c r="B4773" t="s">
        <v>114</v>
      </c>
      <c r="C4773" t="s">
        <v>9105</v>
      </c>
      <c r="D4773">
        <v>1</v>
      </c>
      <c r="E4773" t="s">
        <v>555</v>
      </c>
      <c r="F4773" t="s">
        <v>656</v>
      </c>
      <c r="G4773" t="s">
        <v>9105</v>
      </c>
      <c r="H4773" s="123" t="str">
        <f t="shared" si="73"/>
        <v>Not Assigned - SURVEY AVERAGE , AK,CBM Wells - Fraction of Compressors Engines between 50-499 HP</v>
      </c>
      <c r="I4773">
        <v>1</v>
      </c>
    </row>
    <row r="4774" spans="1:9">
      <c r="A4774" t="s">
        <v>134</v>
      </c>
      <c r="B4774" t="s">
        <v>114</v>
      </c>
      <c r="C4774" t="s">
        <v>9106</v>
      </c>
      <c r="D4774">
        <v>0</v>
      </c>
      <c r="E4774" t="s">
        <v>555</v>
      </c>
      <c r="F4774" t="s">
        <v>656</v>
      </c>
      <c r="G4774" t="s">
        <v>9106</v>
      </c>
      <c r="H4774" s="123" t="str">
        <f t="shared" si="73"/>
        <v>Not Assigned - SURVEY AVERAGE , AK,CBM Wells - Fraction of Compressors Engines &gt;500 HP</v>
      </c>
      <c r="I4774">
        <v>0</v>
      </c>
    </row>
    <row r="4775" spans="1:9">
      <c r="A4775" t="s">
        <v>134</v>
      </c>
      <c r="B4775" t="s">
        <v>114</v>
      </c>
      <c r="C4775" t="s">
        <v>9107</v>
      </c>
      <c r="D4775">
        <v>0.18</v>
      </c>
      <c r="E4775" t="s">
        <v>555</v>
      </c>
      <c r="F4775" t="s">
        <v>1</v>
      </c>
      <c r="G4775" t="s">
        <v>8349</v>
      </c>
      <c r="H4775" s="123" t="str">
        <f t="shared" si="73"/>
        <v>Not Assigned - SURVEY AVERAGE , AK,Lean Burn - Percent of Engines with Control</v>
      </c>
      <c r="I4775">
        <v>0.18</v>
      </c>
    </row>
    <row r="4776" spans="1:9">
      <c r="A4776" t="s">
        <v>134</v>
      </c>
      <c r="B4776" t="s">
        <v>114</v>
      </c>
      <c r="C4776" t="s">
        <v>9108</v>
      </c>
      <c r="D4776">
        <v>0.31</v>
      </c>
      <c r="E4776" t="s">
        <v>555</v>
      </c>
      <c r="F4776" t="s">
        <v>0</v>
      </c>
      <c r="G4776" t="s">
        <v>8359</v>
      </c>
      <c r="H4776" s="123" t="str">
        <f t="shared" si="73"/>
        <v>Not Assigned - SURVEY AVERAGE , AK,Rich Burn - Percent of Engines with Control</v>
      </c>
      <c r="I4776">
        <v>0.31</v>
      </c>
    </row>
    <row r="4777" spans="1:9">
      <c r="A4777" t="s">
        <v>134</v>
      </c>
      <c r="B4777" t="s">
        <v>114</v>
      </c>
      <c r="C4777" t="s">
        <v>9109</v>
      </c>
      <c r="D4777">
        <v>138</v>
      </c>
      <c r="E4777" t="s">
        <v>555</v>
      </c>
      <c r="F4777" t="s">
        <v>1</v>
      </c>
      <c r="G4777" t="s">
        <v>8347</v>
      </c>
      <c r="H4777" s="123" t="str">
        <f t="shared" si="73"/>
        <v>Not Assigned - SURVEY AVERAGE , AK,Lean Burn - Rated Horsepower (hp/engine)</v>
      </c>
      <c r="I4777">
        <v>138</v>
      </c>
    </row>
    <row r="4778" spans="1:9">
      <c r="A4778" t="s">
        <v>134</v>
      </c>
      <c r="B4778" t="s">
        <v>114</v>
      </c>
      <c r="C4778" t="s">
        <v>9110</v>
      </c>
      <c r="D4778">
        <v>133.4</v>
      </c>
      <c r="E4778" t="s">
        <v>555</v>
      </c>
      <c r="F4778" t="s">
        <v>0</v>
      </c>
      <c r="G4778" t="s">
        <v>8357</v>
      </c>
      <c r="H4778" s="123" t="str">
        <f t="shared" si="73"/>
        <v>Not Assigned - SURVEY AVERAGE , AK,Rich Burn - Rated Horsepower (hp/engine)</v>
      </c>
      <c r="I4778">
        <v>133.4</v>
      </c>
    </row>
    <row r="4779" spans="1:9">
      <c r="A4779" t="s">
        <v>134</v>
      </c>
      <c r="B4779" t="s">
        <v>114</v>
      </c>
      <c r="C4779" t="s">
        <v>9111</v>
      </c>
      <c r="D4779">
        <v>8439</v>
      </c>
      <c r="E4779" t="s">
        <v>555</v>
      </c>
      <c r="F4779" t="s">
        <v>656</v>
      </c>
      <c r="G4779" t="s">
        <v>2498</v>
      </c>
      <c r="H4779" s="123" t="str">
        <f t="shared" si="73"/>
        <v>Not Assigned - SURVEY AVERAGE , AK,Hours of Operation (hours/engine)</v>
      </c>
      <c r="I4779">
        <v>8439</v>
      </c>
    </row>
    <row r="4780" spans="1:9">
      <c r="A4780" t="s">
        <v>182</v>
      </c>
      <c r="B4780" t="s">
        <v>120</v>
      </c>
      <c r="C4780" t="s">
        <v>9098</v>
      </c>
      <c r="D4780">
        <v>0.86</v>
      </c>
      <c r="E4780" t="s">
        <v>556</v>
      </c>
      <c r="F4780" t="s">
        <v>0</v>
      </c>
      <c r="G4780" t="s">
        <v>0</v>
      </c>
      <c r="H4780" s="123" t="str">
        <f t="shared" si="73"/>
        <v>Orogrande Basin , NM,Rich Burn</v>
      </c>
      <c r="I4780">
        <v>0.86</v>
      </c>
    </row>
    <row r="4781" spans="1:9">
      <c r="A4781" t="s">
        <v>182</v>
      </c>
      <c r="B4781" t="s">
        <v>120</v>
      </c>
      <c r="C4781" t="s">
        <v>9099</v>
      </c>
      <c r="D4781">
        <v>0.14000000000000001</v>
      </c>
      <c r="E4781" t="s">
        <v>556</v>
      </c>
      <c r="F4781" t="s">
        <v>1</v>
      </c>
      <c r="G4781" t="s">
        <v>1</v>
      </c>
      <c r="H4781" s="123" t="str">
        <f t="shared" si="73"/>
        <v>Orogrande Basin , NM,Lean Burn</v>
      </c>
      <c r="I4781">
        <v>0.14000000000000001</v>
      </c>
    </row>
    <row r="4782" spans="1:9">
      <c r="A4782" t="s">
        <v>182</v>
      </c>
      <c r="B4782" t="s">
        <v>120</v>
      </c>
      <c r="C4782" t="s">
        <v>9100</v>
      </c>
      <c r="D4782">
        <v>0.75</v>
      </c>
      <c r="E4782" t="s">
        <v>556</v>
      </c>
      <c r="F4782" t="s">
        <v>0</v>
      </c>
      <c r="G4782" t="s">
        <v>9100</v>
      </c>
      <c r="H4782" s="123" t="str">
        <f t="shared" si="73"/>
        <v>Orogrande Basin , NM,CBM Wells- Rich-burn Load Factor</v>
      </c>
      <c r="I4782">
        <v>0.75</v>
      </c>
    </row>
    <row r="4783" spans="1:9">
      <c r="A4783" t="s">
        <v>182</v>
      </c>
      <c r="B4783" t="s">
        <v>120</v>
      </c>
      <c r="C4783" t="s">
        <v>9101</v>
      </c>
      <c r="D4783">
        <v>0.76</v>
      </c>
      <c r="E4783" t="s">
        <v>556</v>
      </c>
      <c r="F4783" t="s">
        <v>1</v>
      </c>
      <c r="G4783" t="s">
        <v>9101</v>
      </c>
      <c r="H4783" s="123" t="str">
        <f t="shared" si="73"/>
        <v>Orogrande Basin , NM,CBM Wells- Lean-burn Load Factor</v>
      </c>
      <c r="I4783">
        <v>0.76</v>
      </c>
    </row>
    <row r="4784" spans="1:9">
      <c r="A4784" t="s">
        <v>182</v>
      </c>
      <c r="B4784" t="s">
        <v>120</v>
      </c>
      <c r="C4784" t="s">
        <v>9102</v>
      </c>
      <c r="D4784">
        <v>0</v>
      </c>
      <c r="E4784" t="s">
        <v>556</v>
      </c>
      <c r="F4784" t="s">
        <v>656</v>
      </c>
      <c r="G4784" t="s">
        <v>9102</v>
      </c>
      <c r="H4784" s="123" t="str">
        <f t="shared" si="73"/>
        <v>Orogrande Basin , NM,CBM Wells - Fraction of 2-cycle Engines</v>
      </c>
      <c r="I4784">
        <v>0</v>
      </c>
    </row>
    <row r="4785" spans="1:9">
      <c r="A4785" t="s">
        <v>182</v>
      </c>
      <c r="B4785" t="s">
        <v>120</v>
      </c>
      <c r="C4785" t="s">
        <v>9103</v>
      </c>
      <c r="D4785">
        <v>1</v>
      </c>
      <c r="E4785" t="s">
        <v>556</v>
      </c>
      <c r="F4785" t="s">
        <v>656</v>
      </c>
      <c r="G4785" t="s">
        <v>9103</v>
      </c>
      <c r="H4785" s="123" t="str">
        <f t="shared" si="73"/>
        <v>Orogrande Basin , NM,CBM Wells - Fraction of 4-cycle Engines</v>
      </c>
      <c r="I4785">
        <v>1</v>
      </c>
    </row>
    <row r="4786" spans="1:9">
      <c r="A4786" t="s">
        <v>182</v>
      </c>
      <c r="B4786" t="s">
        <v>120</v>
      </c>
      <c r="C4786" t="s">
        <v>9104</v>
      </c>
      <c r="D4786">
        <v>0</v>
      </c>
      <c r="E4786" t="s">
        <v>556</v>
      </c>
      <c r="F4786" t="s">
        <v>656</v>
      </c>
      <c r="G4786" t="s">
        <v>9104</v>
      </c>
      <c r="H4786" s="123" t="str">
        <f t="shared" si="73"/>
        <v>Orogrande Basin , NM,CBM Wells - Fraction of Compressors Engines &lt;50 HP</v>
      </c>
      <c r="I4786">
        <v>0</v>
      </c>
    </row>
    <row r="4787" spans="1:9">
      <c r="A4787" t="s">
        <v>182</v>
      </c>
      <c r="B4787" t="s">
        <v>120</v>
      </c>
      <c r="C4787" t="s">
        <v>9105</v>
      </c>
      <c r="D4787">
        <v>1</v>
      </c>
      <c r="E4787" t="s">
        <v>556</v>
      </c>
      <c r="F4787" t="s">
        <v>656</v>
      </c>
      <c r="G4787" t="s">
        <v>9105</v>
      </c>
      <c r="H4787" s="123" t="str">
        <f t="shared" si="73"/>
        <v>Orogrande Basin , NM,CBM Wells - Fraction of Compressors Engines between 50-499 HP</v>
      </c>
      <c r="I4787">
        <v>1</v>
      </c>
    </row>
    <row r="4788" spans="1:9">
      <c r="A4788" t="s">
        <v>182</v>
      </c>
      <c r="B4788" t="s">
        <v>120</v>
      </c>
      <c r="C4788" t="s">
        <v>9106</v>
      </c>
      <c r="D4788">
        <v>0</v>
      </c>
      <c r="E4788" t="s">
        <v>556</v>
      </c>
      <c r="F4788" t="s">
        <v>656</v>
      </c>
      <c r="G4788" t="s">
        <v>9106</v>
      </c>
      <c r="H4788" s="123" t="str">
        <f t="shared" si="73"/>
        <v>Orogrande Basin , NM,CBM Wells - Fraction of Compressors Engines &gt;500 HP</v>
      </c>
      <c r="I4788">
        <v>0</v>
      </c>
    </row>
    <row r="4789" spans="1:9">
      <c r="A4789" t="s">
        <v>182</v>
      </c>
      <c r="B4789" t="s">
        <v>120</v>
      </c>
      <c r="C4789" t="s">
        <v>9107</v>
      </c>
      <c r="D4789">
        <v>0.18</v>
      </c>
      <c r="E4789" t="s">
        <v>556</v>
      </c>
      <c r="F4789" t="s">
        <v>1</v>
      </c>
      <c r="G4789" t="s">
        <v>8349</v>
      </c>
      <c r="H4789" s="123" t="str">
        <f t="shared" si="73"/>
        <v>Orogrande Basin , NM,Lean Burn - Percent of Engines with Control</v>
      </c>
      <c r="I4789">
        <v>0.18</v>
      </c>
    </row>
    <row r="4790" spans="1:9">
      <c r="A4790" t="s">
        <v>182</v>
      </c>
      <c r="B4790" t="s">
        <v>120</v>
      </c>
      <c r="C4790" t="s">
        <v>9108</v>
      </c>
      <c r="D4790">
        <v>0.31</v>
      </c>
      <c r="E4790" t="s">
        <v>556</v>
      </c>
      <c r="F4790" t="s">
        <v>0</v>
      </c>
      <c r="G4790" t="s">
        <v>8359</v>
      </c>
      <c r="H4790" s="123" t="str">
        <f t="shared" si="73"/>
        <v>Orogrande Basin , NM,Rich Burn - Percent of Engines with Control</v>
      </c>
      <c r="I4790">
        <v>0.31</v>
      </c>
    </row>
    <row r="4791" spans="1:9">
      <c r="A4791" t="s">
        <v>182</v>
      </c>
      <c r="B4791" t="s">
        <v>120</v>
      </c>
      <c r="C4791" t="s">
        <v>9109</v>
      </c>
      <c r="D4791">
        <v>138</v>
      </c>
      <c r="E4791" t="s">
        <v>556</v>
      </c>
      <c r="F4791" t="s">
        <v>1</v>
      </c>
      <c r="G4791" t="s">
        <v>8347</v>
      </c>
      <c r="H4791" s="123" t="str">
        <f t="shared" si="73"/>
        <v>Orogrande Basin , NM,Lean Burn - Rated Horsepower (hp/engine)</v>
      </c>
      <c r="I4791">
        <v>138</v>
      </c>
    </row>
    <row r="4792" spans="1:9">
      <c r="A4792" t="s">
        <v>182</v>
      </c>
      <c r="B4792" t="s">
        <v>120</v>
      </c>
      <c r="C4792" t="s">
        <v>9110</v>
      </c>
      <c r="D4792">
        <v>133.4</v>
      </c>
      <c r="E4792" t="s">
        <v>556</v>
      </c>
      <c r="F4792" t="s">
        <v>0</v>
      </c>
      <c r="G4792" t="s">
        <v>8357</v>
      </c>
      <c r="H4792" s="123" t="str">
        <f t="shared" si="73"/>
        <v>Orogrande Basin , NM,Rich Burn - Rated Horsepower (hp/engine)</v>
      </c>
      <c r="I4792">
        <v>133.4</v>
      </c>
    </row>
    <row r="4793" spans="1:9">
      <c r="A4793" t="s">
        <v>182</v>
      </c>
      <c r="B4793" t="s">
        <v>120</v>
      </c>
      <c r="C4793" t="s">
        <v>9111</v>
      </c>
      <c r="D4793">
        <v>8760</v>
      </c>
      <c r="E4793" t="s">
        <v>556</v>
      </c>
      <c r="F4793" t="s">
        <v>656</v>
      </c>
      <c r="G4793" t="s">
        <v>2498</v>
      </c>
      <c r="H4793" s="123" t="str">
        <f t="shared" si="73"/>
        <v>Orogrande Basin , NM,Hours of Operation (hours/engine)</v>
      </c>
      <c r="I4793">
        <v>8760</v>
      </c>
    </row>
    <row r="4794" spans="1:9">
      <c r="A4794" t="s">
        <v>190</v>
      </c>
      <c r="B4794" t="s">
        <v>124</v>
      </c>
      <c r="C4794" t="s">
        <v>9098</v>
      </c>
      <c r="D4794">
        <v>0.70000000000000007</v>
      </c>
      <c r="E4794" t="s">
        <v>557</v>
      </c>
      <c r="F4794" t="s">
        <v>0</v>
      </c>
      <c r="G4794" t="s">
        <v>0</v>
      </c>
      <c r="H4794" s="123" t="str">
        <f t="shared" si="73"/>
        <v>Overthrust&amp;Wasatch Uplift , UT,Rich Burn</v>
      </c>
      <c r="I4794">
        <v>0.70000000000000007</v>
      </c>
    </row>
    <row r="4795" spans="1:9">
      <c r="A4795" t="s">
        <v>190</v>
      </c>
      <c r="B4795" t="s">
        <v>124</v>
      </c>
      <c r="C4795" t="s">
        <v>9099</v>
      </c>
      <c r="D4795">
        <v>0.3</v>
      </c>
      <c r="E4795" t="s">
        <v>557</v>
      </c>
      <c r="F4795" t="s">
        <v>1</v>
      </c>
      <c r="G4795" t="s">
        <v>1</v>
      </c>
      <c r="H4795" s="123" t="str">
        <f t="shared" si="73"/>
        <v>Overthrust&amp;Wasatch Uplift , UT,Lean Burn</v>
      </c>
      <c r="I4795">
        <v>0.3</v>
      </c>
    </row>
    <row r="4796" spans="1:9">
      <c r="A4796" t="s">
        <v>190</v>
      </c>
      <c r="B4796" t="s">
        <v>124</v>
      </c>
      <c r="C4796" t="s">
        <v>9100</v>
      </c>
      <c r="D4796">
        <v>0.75</v>
      </c>
      <c r="E4796" t="s">
        <v>557</v>
      </c>
      <c r="F4796" t="s">
        <v>0</v>
      </c>
      <c r="G4796" t="s">
        <v>9100</v>
      </c>
      <c r="H4796" s="123" t="str">
        <f t="shared" si="73"/>
        <v>Overthrust&amp;Wasatch Uplift , UT,CBM Wells- Rich-burn Load Factor</v>
      </c>
      <c r="I4796">
        <v>0.75</v>
      </c>
    </row>
    <row r="4797" spans="1:9">
      <c r="A4797" t="s">
        <v>190</v>
      </c>
      <c r="B4797" t="s">
        <v>124</v>
      </c>
      <c r="C4797" t="s">
        <v>9101</v>
      </c>
      <c r="D4797">
        <v>0.7599999999999999</v>
      </c>
      <c r="E4797" t="s">
        <v>557</v>
      </c>
      <c r="F4797" t="s">
        <v>1</v>
      </c>
      <c r="G4797" t="s">
        <v>9101</v>
      </c>
      <c r="H4797" s="123" t="str">
        <f t="shared" si="73"/>
        <v>Overthrust&amp;Wasatch Uplift , UT,CBM Wells- Lean-burn Load Factor</v>
      </c>
      <c r="I4797">
        <v>0.7599999999999999</v>
      </c>
    </row>
    <row r="4798" spans="1:9">
      <c r="A4798" t="s">
        <v>190</v>
      </c>
      <c r="B4798" t="s">
        <v>124</v>
      </c>
      <c r="C4798" t="s">
        <v>9102</v>
      </c>
      <c r="D4798">
        <v>0</v>
      </c>
      <c r="E4798" t="s">
        <v>557</v>
      </c>
      <c r="F4798" t="s">
        <v>656</v>
      </c>
      <c r="G4798" t="s">
        <v>9102</v>
      </c>
      <c r="H4798" s="123" t="str">
        <f t="shared" si="73"/>
        <v>Overthrust&amp;Wasatch Uplift , UT,CBM Wells - Fraction of 2-cycle Engines</v>
      </c>
      <c r="I4798">
        <v>0</v>
      </c>
    </row>
    <row r="4799" spans="1:9">
      <c r="A4799" t="s">
        <v>190</v>
      </c>
      <c r="B4799" t="s">
        <v>124</v>
      </c>
      <c r="C4799" t="s">
        <v>9103</v>
      </c>
      <c r="D4799">
        <v>1</v>
      </c>
      <c r="E4799" t="s">
        <v>557</v>
      </c>
      <c r="F4799" t="s">
        <v>656</v>
      </c>
      <c r="G4799" t="s">
        <v>9103</v>
      </c>
      <c r="H4799" s="123" t="str">
        <f t="shared" si="73"/>
        <v>Overthrust&amp;Wasatch Uplift , UT,CBM Wells - Fraction of 4-cycle Engines</v>
      </c>
      <c r="I4799">
        <v>1</v>
      </c>
    </row>
    <row r="4800" spans="1:9">
      <c r="A4800" t="s">
        <v>190</v>
      </c>
      <c r="B4800" t="s">
        <v>124</v>
      </c>
      <c r="C4800" t="s">
        <v>9104</v>
      </c>
      <c r="D4800">
        <v>0</v>
      </c>
      <c r="E4800" t="s">
        <v>557</v>
      </c>
      <c r="F4800" t="s">
        <v>656</v>
      </c>
      <c r="G4800" t="s">
        <v>9104</v>
      </c>
      <c r="H4800" s="123" t="str">
        <f t="shared" si="73"/>
        <v>Overthrust&amp;Wasatch Uplift , UT,CBM Wells - Fraction of Compressors Engines &lt;50 HP</v>
      </c>
      <c r="I4800">
        <v>0</v>
      </c>
    </row>
    <row r="4801" spans="1:9">
      <c r="A4801" t="s">
        <v>190</v>
      </c>
      <c r="B4801" t="s">
        <v>124</v>
      </c>
      <c r="C4801" t="s">
        <v>9105</v>
      </c>
      <c r="D4801">
        <v>1</v>
      </c>
      <c r="E4801" t="s">
        <v>557</v>
      </c>
      <c r="F4801" t="s">
        <v>656</v>
      </c>
      <c r="G4801" t="s">
        <v>9105</v>
      </c>
      <c r="H4801" s="123" t="str">
        <f t="shared" si="73"/>
        <v>Overthrust&amp;Wasatch Uplift , UT,CBM Wells - Fraction of Compressors Engines between 50-499 HP</v>
      </c>
      <c r="I4801">
        <v>1</v>
      </c>
    </row>
    <row r="4802" spans="1:9">
      <c r="A4802" t="s">
        <v>190</v>
      </c>
      <c r="B4802" t="s">
        <v>124</v>
      </c>
      <c r="C4802" t="s">
        <v>9106</v>
      </c>
      <c r="D4802">
        <v>0</v>
      </c>
      <c r="E4802" t="s">
        <v>557</v>
      </c>
      <c r="F4802" t="s">
        <v>656</v>
      </c>
      <c r="G4802" t="s">
        <v>9106</v>
      </c>
      <c r="H4802" s="123" t="str">
        <f t="shared" si="73"/>
        <v>Overthrust&amp;Wasatch Uplift , UT,CBM Wells - Fraction of Compressors Engines &gt;500 HP</v>
      </c>
      <c r="I4802">
        <v>0</v>
      </c>
    </row>
    <row r="4803" spans="1:9">
      <c r="A4803" t="s">
        <v>190</v>
      </c>
      <c r="B4803" t="s">
        <v>124</v>
      </c>
      <c r="C4803" t="s">
        <v>9107</v>
      </c>
      <c r="D4803">
        <v>0.17999999999999997</v>
      </c>
      <c r="E4803" t="s">
        <v>557</v>
      </c>
      <c r="F4803" t="s">
        <v>1</v>
      </c>
      <c r="G4803" t="s">
        <v>8349</v>
      </c>
      <c r="H4803" s="123" t="str">
        <f t="shared" si="73"/>
        <v>Overthrust&amp;Wasatch Uplift , UT,Lean Burn - Percent of Engines with Control</v>
      </c>
      <c r="I4803">
        <v>0.17999999999999997</v>
      </c>
    </row>
    <row r="4804" spans="1:9">
      <c r="A4804" t="s">
        <v>190</v>
      </c>
      <c r="B4804" t="s">
        <v>124</v>
      </c>
      <c r="C4804" t="s">
        <v>9108</v>
      </c>
      <c r="D4804">
        <v>0.31</v>
      </c>
      <c r="E4804" t="s">
        <v>557</v>
      </c>
      <c r="F4804" t="s">
        <v>0</v>
      </c>
      <c r="G4804" t="s">
        <v>8359</v>
      </c>
      <c r="H4804" s="123" t="str">
        <f t="shared" si="73"/>
        <v>Overthrust&amp;Wasatch Uplift , UT,Rich Burn - Percent of Engines with Control</v>
      </c>
      <c r="I4804">
        <v>0.31</v>
      </c>
    </row>
    <row r="4805" spans="1:9">
      <c r="A4805" t="s">
        <v>190</v>
      </c>
      <c r="B4805" t="s">
        <v>124</v>
      </c>
      <c r="C4805" t="s">
        <v>9109</v>
      </c>
      <c r="D4805">
        <v>138</v>
      </c>
      <c r="E4805" t="s">
        <v>557</v>
      </c>
      <c r="F4805" t="s">
        <v>1</v>
      </c>
      <c r="G4805" t="s">
        <v>8347</v>
      </c>
      <c r="H4805" s="123" t="str">
        <f t="shared" si="73"/>
        <v>Overthrust&amp;Wasatch Uplift , UT,Lean Burn - Rated Horsepower (hp/engine)</v>
      </c>
      <c r="I4805">
        <v>138</v>
      </c>
    </row>
    <row r="4806" spans="1:9">
      <c r="A4806" t="s">
        <v>190</v>
      </c>
      <c r="B4806" t="s">
        <v>124</v>
      </c>
      <c r="C4806" t="s">
        <v>9110</v>
      </c>
      <c r="D4806">
        <v>133.4</v>
      </c>
      <c r="E4806" t="s">
        <v>557</v>
      </c>
      <c r="F4806" t="s">
        <v>0</v>
      </c>
      <c r="G4806" t="s">
        <v>8357</v>
      </c>
      <c r="H4806" s="123" t="str">
        <f t="shared" si="73"/>
        <v>Overthrust&amp;Wasatch Uplift , UT,Rich Burn - Rated Horsepower (hp/engine)</v>
      </c>
      <c r="I4806">
        <v>133.4</v>
      </c>
    </row>
    <row r="4807" spans="1:9">
      <c r="A4807" t="s">
        <v>190</v>
      </c>
      <c r="B4807" t="s">
        <v>124</v>
      </c>
      <c r="C4807" t="s">
        <v>9111</v>
      </c>
      <c r="D4807">
        <v>8439</v>
      </c>
      <c r="E4807" t="s">
        <v>557</v>
      </c>
      <c r="F4807" t="s">
        <v>656</v>
      </c>
      <c r="G4807" t="s">
        <v>2498</v>
      </c>
      <c r="H4807" s="123" t="str">
        <f t="shared" si="73"/>
        <v>Overthrust&amp;Wasatch Uplift , UT,Hours of Operation (hours/engine)</v>
      </c>
      <c r="I4807">
        <v>8439</v>
      </c>
    </row>
    <row r="4808" spans="1:9">
      <c r="A4808" t="s">
        <v>645</v>
      </c>
      <c r="B4808" t="s">
        <v>431</v>
      </c>
      <c r="C4808" t="s">
        <v>9098</v>
      </c>
      <c r="D4808">
        <v>0.70000000000000007</v>
      </c>
      <c r="E4808" t="s">
        <v>558</v>
      </c>
      <c r="F4808" t="s">
        <v>0</v>
      </c>
      <c r="G4808" t="s">
        <v>0</v>
      </c>
      <c r="H4808" s="123" t="str">
        <f t="shared" si="73"/>
        <v>Ozark Uplift , AR,Rich Burn</v>
      </c>
      <c r="I4808">
        <v>0.70000000000000007</v>
      </c>
    </row>
    <row r="4809" spans="1:9">
      <c r="A4809" t="s">
        <v>645</v>
      </c>
      <c r="B4809" t="s">
        <v>431</v>
      </c>
      <c r="C4809" t="s">
        <v>9099</v>
      </c>
      <c r="D4809">
        <v>0.29999999999999993</v>
      </c>
      <c r="E4809" t="s">
        <v>558</v>
      </c>
      <c r="F4809" t="s">
        <v>1</v>
      </c>
      <c r="G4809" t="s">
        <v>1</v>
      </c>
      <c r="H4809" s="123" t="str">
        <f t="shared" si="73"/>
        <v>Ozark Uplift , AR,Lean Burn</v>
      </c>
      <c r="I4809">
        <v>0.29999999999999993</v>
      </c>
    </row>
    <row r="4810" spans="1:9">
      <c r="A4810" t="s">
        <v>645</v>
      </c>
      <c r="B4810" t="s">
        <v>431</v>
      </c>
      <c r="C4810" t="s">
        <v>9100</v>
      </c>
      <c r="D4810">
        <v>0.75</v>
      </c>
      <c r="E4810" t="s">
        <v>558</v>
      </c>
      <c r="F4810" t="s">
        <v>0</v>
      </c>
      <c r="G4810" t="s">
        <v>9100</v>
      </c>
      <c r="H4810" s="123" t="str">
        <f t="shared" si="73"/>
        <v>Ozark Uplift , AR,CBM Wells- Rich-burn Load Factor</v>
      </c>
      <c r="I4810">
        <v>0.75</v>
      </c>
    </row>
    <row r="4811" spans="1:9">
      <c r="A4811" t="s">
        <v>645</v>
      </c>
      <c r="B4811" t="s">
        <v>431</v>
      </c>
      <c r="C4811" t="s">
        <v>9101</v>
      </c>
      <c r="D4811">
        <v>0.7599999999999999</v>
      </c>
      <c r="E4811" t="s">
        <v>558</v>
      </c>
      <c r="F4811" t="s">
        <v>1</v>
      </c>
      <c r="G4811" t="s">
        <v>9101</v>
      </c>
      <c r="H4811" s="123" t="str">
        <f t="shared" si="73"/>
        <v>Ozark Uplift , AR,CBM Wells- Lean-burn Load Factor</v>
      </c>
      <c r="I4811">
        <v>0.7599999999999999</v>
      </c>
    </row>
    <row r="4812" spans="1:9">
      <c r="A4812" t="s">
        <v>645</v>
      </c>
      <c r="B4812" t="s">
        <v>431</v>
      </c>
      <c r="C4812" t="s">
        <v>9102</v>
      </c>
      <c r="D4812">
        <v>0</v>
      </c>
      <c r="E4812" t="s">
        <v>558</v>
      </c>
      <c r="F4812" t="s">
        <v>656</v>
      </c>
      <c r="G4812" t="s">
        <v>9102</v>
      </c>
      <c r="H4812" s="123" t="str">
        <f t="shared" si="73"/>
        <v>Ozark Uplift , AR,CBM Wells - Fraction of 2-cycle Engines</v>
      </c>
      <c r="I4812">
        <v>0</v>
      </c>
    </row>
    <row r="4813" spans="1:9">
      <c r="A4813" t="s">
        <v>645</v>
      </c>
      <c r="B4813" t="s">
        <v>431</v>
      </c>
      <c r="C4813" t="s">
        <v>9103</v>
      </c>
      <c r="D4813">
        <v>1</v>
      </c>
      <c r="E4813" t="s">
        <v>558</v>
      </c>
      <c r="F4813" t="s">
        <v>656</v>
      </c>
      <c r="G4813" t="s">
        <v>9103</v>
      </c>
      <c r="H4813" s="123" t="str">
        <f t="shared" si="73"/>
        <v>Ozark Uplift , AR,CBM Wells - Fraction of 4-cycle Engines</v>
      </c>
      <c r="I4813">
        <v>1</v>
      </c>
    </row>
    <row r="4814" spans="1:9">
      <c r="A4814" t="s">
        <v>645</v>
      </c>
      <c r="B4814" t="s">
        <v>431</v>
      </c>
      <c r="C4814" t="s">
        <v>9104</v>
      </c>
      <c r="D4814">
        <v>0</v>
      </c>
      <c r="E4814" t="s">
        <v>558</v>
      </c>
      <c r="F4814" t="s">
        <v>656</v>
      </c>
      <c r="G4814" t="s">
        <v>9104</v>
      </c>
      <c r="H4814" s="123" t="str">
        <f t="shared" si="73"/>
        <v>Ozark Uplift , AR,CBM Wells - Fraction of Compressors Engines &lt;50 HP</v>
      </c>
      <c r="I4814">
        <v>0</v>
      </c>
    </row>
    <row r="4815" spans="1:9">
      <c r="A4815" t="s">
        <v>645</v>
      </c>
      <c r="B4815" t="s">
        <v>431</v>
      </c>
      <c r="C4815" t="s">
        <v>9105</v>
      </c>
      <c r="D4815">
        <v>1</v>
      </c>
      <c r="E4815" t="s">
        <v>558</v>
      </c>
      <c r="F4815" t="s">
        <v>656</v>
      </c>
      <c r="G4815" t="s">
        <v>9105</v>
      </c>
      <c r="H4815" s="123" t="str">
        <f t="shared" si="73"/>
        <v>Ozark Uplift , AR,CBM Wells - Fraction of Compressors Engines between 50-499 HP</v>
      </c>
      <c r="I4815">
        <v>1</v>
      </c>
    </row>
    <row r="4816" spans="1:9">
      <c r="A4816" t="s">
        <v>645</v>
      </c>
      <c r="B4816" t="s">
        <v>431</v>
      </c>
      <c r="C4816" t="s">
        <v>9106</v>
      </c>
      <c r="D4816">
        <v>0</v>
      </c>
      <c r="E4816" t="s">
        <v>558</v>
      </c>
      <c r="F4816" t="s">
        <v>656</v>
      </c>
      <c r="G4816" t="s">
        <v>9106</v>
      </c>
      <c r="H4816" s="123" t="str">
        <f t="shared" si="73"/>
        <v>Ozark Uplift , AR,CBM Wells - Fraction of Compressors Engines &gt;500 HP</v>
      </c>
      <c r="I4816">
        <v>0</v>
      </c>
    </row>
    <row r="4817" spans="1:9">
      <c r="A4817" t="s">
        <v>645</v>
      </c>
      <c r="B4817" t="s">
        <v>431</v>
      </c>
      <c r="C4817" t="s">
        <v>9107</v>
      </c>
      <c r="D4817">
        <v>0.17999999999999997</v>
      </c>
      <c r="E4817" t="s">
        <v>558</v>
      </c>
      <c r="F4817" t="s">
        <v>1</v>
      </c>
      <c r="G4817" t="s">
        <v>8349</v>
      </c>
      <c r="H4817" s="123" t="str">
        <f t="shared" si="73"/>
        <v>Ozark Uplift , AR,Lean Burn - Percent of Engines with Control</v>
      </c>
      <c r="I4817">
        <v>0.17999999999999997</v>
      </c>
    </row>
    <row r="4818" spans="1:9">
      <c r="A4818" t="s">
        <v>645</v>
      </c>
      <c r="B4818" t="s">
        <v>431</v>
      </c>
      <c r="C4818" t="s">
        <v>9108</v>
      </c>
      <c r="D4818">
        <v>0.31</v>
      </c>
      <c r="E4818" t="s">
        <v>558</v>
      </c>
      <c r="F4818" t="s">
        <v>0</v>
      </c>
      <c r="G4818" t="s">
        <v>8359</v>
      </c>
      <c r="H4818" s="123" t="str">
        <f t="shared" si="73"/>
        <v>Ozark Uplift , AR,Rich Burn - Percent of Engines with Control</v>
      </c>
      <c r="I4818">
        <v>0.31</v>
      </c>
    </row>
    <row r="4819" spans="1:9">
      <c r="A4819" t="s">
        <v>645</v>
      </c>
      <c r="B4819" t="s">
        <v>431</v>
      </c>
      <c r="C4819" t="s">
        <v>9109</v>
      </c>
      <c r="D4819">
        <v>138</v>
      </c>
      <c r="E4819" t="s">
        <v>558</v>
      </c>
      <c r="F4819" t="s">
        <v>1</v>
      </c>
      <c r="G4819" t="s">
        <v>8347</v>
      </c>
      <c r="H4819" s="123" t="str">
        <f t="shared" si="73"/>
        <v>Ozark Uplift , AR,Lean Burn - Rated Horsepower (hp/engine)</v>
      </c>
      <c r="I4819">
        <v>138</v>
      </c>
    </row>
    <row r="4820" spans="1:9">
      <c r="A4820" t="s">
        <v>645</v>
      </c>
      <c r="B4820" t="s">
        <v>431</v>
      </c>
      <c r="C4820" t="s">
        <v>9110</v>
      </c>
      <c r="D4820">
        <v>133.40000000000003</v>
      </c>
      <c r="E4820" t="s">
        <v>558</v>
      </c>
      <c r="F4820" t="s">
        <v>0</v>
      </c>
      <c r="G4820" t="s">
        <v>8357</v>
      </c>
      <c r="H4820" s="123" t="str">
        <f t="shared" si="73"/>
        <v>Ozark Uplift , AR,Rich Burn - Rated Horsepower (hp/engine)</v>
      </c>
      <c r="I4820">
        <v>133.40000000000003</v>
      </c>
    </row>
    <row r="4821" spans="1:9">
      <c r="A4821" t="s">
        <v>645</v>
      </c>
      <c r="B4821" t="s">
        <v>431</v>
      </c>
      <c r="C4821" t="s">
        <v>9111</v>
      </c>
      <c r="D4821">
        <v>8439</v>
      </c>
      <c r="E4821" t="s">
        <v>558</v>
      </c>
      <c r="F4821" t="s">
        <v>656</v>
      </c>
      <c r="G4821" t="s">
        <v>2498</v>
      </c>
      <c r="H4821" s="123" t="str">
        <f t="shared" si="73"/>
        <v>Ozark Uplift , AR,Hours of Operation (hours/engine)</v>
      </c>
      <c r="I4821">
        <v>8439</v>
      </c>
    </row>
    <row r="4822" spans="1:9">
      <c r="A4822" t="s">
        <v>645</v>
      </c>
      <c r="B4822" t="s">
        <v>467</v>
      </c>
      <c r="C4822" t="s">
        <v>9098</v>
      </c>
      <c r="D4822">
        <v>0.7000000000000004</v>
      </c>
      <c r="E4822" t="s">
        <v>2926</v>
      </c>
      <c r="F4822" t="s">
        <v>0</v>
      </c>
      <c r="G4822" t="s">
        <v>0</v>
      </c>
      <c r="H4822" s="123" t="str">
        <f t="shared" si="73"/>
        <v>Ozark Uplift , MO,Rich Burn</v>
      </c>
      <c r="I4822">
        <v>0.7000000000000004</v>
      </c>
    </row>
    <row r="4823" spans="1:9">
      <c r="A4823" t="s">
        <v>645</v>
      </c>
      <c r="B4823" t="s">
        <v>467</v>
      </c>
      <c r="C4823" t="s">
        <v>9099</v>
      </c>
      <c r="D4823">
        <v>0.30000000000000038</v>
      </c>
      <c r="E4823" t="s">
        <v>2926</v>
      </c>
      <c r="F4823" t="s">
        <v>1</v>
      </c>
      <c r="G4823" t="s">
        <v>1</v>
      </c>
      <c r="H4823" s="123" t="str">
        <f t="shared" si="73"/>
        <v>Ozark Uplift , MO,Lean Burn</v>
      </c>
      <c r="I4823">
        <v>0.30000000000000038</v>
      </c>
    </row>
    <row r="4824" spans="1:9">
      <c r="A4824" t="s">
        <v>645</v>
      </c>
      <c r="B4824" t="s">
        <v>467</v>
      </c>
      <c r="C4824" t="s">
        <v>9100</v>
      </c>
      <c r="D4824">
        <v>0.75</v>
      </c>
      <c r="E4824" t="s">
        <v>2926</v>
      </c>
      <c r="F4824" t="s">
        <v>0</v>
      </c>
      <c r="G4824" t="s">
        <v>9100</v>
      </c>
      <c r="H4824" s="123" t="str">
        <f t="shared" si="73"/>
        <v>Ozark Uplift , MO,CBM Wells- Rich-burn Load Factor</v>
      </c>
      <c r="I4824">
        <v>0.75</v>
      </c>
    </row>
    <row r="4825" spans="1:9">
      <c r="A4825" t="s">
        <v>645</v>
      </c>
      <c r="B4825" t="s">
        <v>467</v>
      </c>
      <c r="C4825" t="s">
        <v>9101</v>
      </c>
      <c r="D4825">
        <v>0.7599999999999999</v>
      </c>
      <c r="E4825" t="s">
        <v>2926</v>
      </c>
      <c r="F4825" t="s">
        <v>1</v>
      </c>
      <c r="G4825" t="s">
        <v>9101</v>
      </c>
      <c r="H4825" s="123" t="str">
        <f t="shared" si="73"/>
        <v>Ozark Uplift , MO,CBM Wells- Lean-burn Load Factor</v>
      </c>
      <c r="I4825">
        <v>0.7599999999999999</v>
      </c>
    </row>
    <row r="4826" spans="1:9">
      <c r="A4826" t="s">
        <v>645</v>
      </c>
      <c r="B4826" t="s">
        <v>467</v>
      </c>
      <c r="C4826" t="s">
        <v>9102</v>
      </c>
      <c r="D4826">
        <v>0</v>
      </c>
      <c r="E4826" t="s">
        <v>2926</v>
      </c>
      <c r="F4826" t="s">
        <v>656</v>
      </c>
      <c r="G4826" t="s">
        <v>9102</v>
      </c>
      <c r="H4826" s="123" t="str">
        <f t="shared" si="73"/>
        <v>Ozark Uplift , MO,CBM Wells - Fraction of 2-cycle Engines</v>
      </c>
      <c r="I4826">
        <v>0</v>
      </c>
    </row>
    <row r="4827" spans="1:9">
      <c r="A4827" t="s">
        <v>645</v>
      </c>
      <c r="B4827" t="s">
        <v>467</v>
      </c>
      <c r="C4827" t="s">
        <v>9103</v>
      </c>
      <c r="D4827">
        <v>1</v>
      </c>
      <c r="E4827" t="s">
        <v>2926</v>
      </c>
      <c r="F4827" t="s">
        <v>656</v>
      </c>
      <c r="G4827" t="s">
        <v>9103</v>
      </c>
      <c r="H4827" s="123" t="str">
        <f t="shared" si="73"/>
        <v>Ozark Uplift , MO,CBM Wells - Fraction of 4-cycle Engines</v>
      </c>
      <c r="I4827">
        <v>1</v>
      </c>
    </row>
    <row r="4828" spans="1:9">
      <c r="A4828" t="s">
        <v>645</v>
      </c>
      <c r="B4828" t="s">
        <v>467</v>
      </c>
      <c r="C4828" t="s">
        <v>9104</v>
      </c>
      <c r="D4828">
        <v>0</v>
      </c>
      <c r="E4828" t="s">
        <v>2926</v>
      </c>
      <c r="F4828" t="s">
        <v>656</v>
      </c>
      <c r="G4828" t="s">
        <v>9104</v>
      </c>
      <c r="H4828" s="123" t="str">
        <f t="shared" si="73"/>
        <v>Ozark Uplift , MO,CBM Wells - Fraction of Compressors Engines &lt;50 HP</v>
      </c>
      <c r="I4828">
        <v>0</v>
      </c>
    </row>
    <row r="4829" spans="1:9">
      <c r="A4829" t="s">
        <v>645</v>
      </c>
      <c r="B4829" t="s">
        <v>467</v>
      </c>
      <c r="C4829" t="s">
        <v>9105</v>
      </c>
      <c r="D4829">
        <v>1</v>
      </c>
      <c r="E4829" t="s">
        <v>2926</v>
      </c>
      <c r="F4829" t="s">
        <v>656</v>
      </c>
      <c r="G4829" t="s">
        <v>9105</v>
      </c>
      <c r="H4829" s="123" t="str">
        <f t="shared" si="73"/>
        <v>Ozark Uplift , MO,CBM Wells - Fraction of Compressors Engines between 50-499 HP</v>
      </c>
      <c r="I4829">
        <v>1</v>
      </c>
    </row>
    <row r="4830" spans="1:9">
      <c r="A4830" t="s">
        <v>645</v>
      </c>
      <c r="B4830" t="s">
        <v>467</v>
      </c>
      <c r="C4830" t="s">
        <v>9106</v>
      </c>
      <c r="D4830">
        <v>0</v>
      </c>
      <c r="E4830" t="s">
        <v>2926</v>
      </c>
      <c r="F4830" t="s">
        <v>656</v>
      </c>
      <c r="G4830" t="s">
        <v>9106</v>
      </c>
      <c r="H4830" s="123" t="str">
        <f t="shared" si="73"/>
        <v>Ozark Uplift , MO,CBM Wells - Fraction of Compressors Engines &gt;500 HP</v>
      </c>
      <c r="I4830">
        <v>0</v>
      </c>
    </row>
    <row r="4831" spans="1:9">
      <c r="A4831" t="s">
        <v>645</v>
      </c>
      <c r="B4831" t="s">
        <v>467</v>
      </c>
      <c r="C4831" t="s">
        <v>9107</v>
      </c>
      <c r="D4831">
        <v>0.17999999999999985</v>
      </c>
      <c r="E4831" t="s">
        <v>2926</v>
      </c>
      <c r="F4831" t="s">
        <v>1</v>
      </c>
      <c r="G4831" t="s">
        <v>8349</v>
      </c>
      <c r="H4831" s="123" t="str">
        <f t="shared" ref="H4831:H4894" si="74">E4831&amp;","&amp;G4831</f>
        <v>Ozark Uplift , MO,Lean Burn - Percent of Engines with Control</v>
      </c>
      <c r="I4831">
        <v>0.17999999999999985</v>
      </c>
    </row>
    <row r="4832" spans="1:9">
      <c r="A4832" t="s">
        <v>645</v>
      </c>
      <c r="B4832" t="s">
        <v>467</v>
      </c>
      <c r="C4832" t="s">
        <v>9108</v>
      </c>
      <c r="D4832">
        <v>0.30999999999999994</v>
      </c>
      <c r="E4832" t="s">
        <v>2926</v>
      </c>
      <c r="F4832" t="s">
        <v>0</v>
      </c>
      <c r="G4832" t="s">
        <v>8359</v>
      </c>
      <c r="H4832" s="123" t="str">
        <f t="shared" si="74"/>
        <v>Ozark Uplift , MO,Rich Burn - Percent of Engines with Control</v>
      </c>
      <c r="I4832">
        <v>0.30999999999999994</v>
      </c>
    </row>
    <row r="4833" spans="1:9">
      <c r="A4833" t="s">
        <v>645</v>
      </c>
      <c r="B4833" t="s">
        <v>467</v>
      </c>
      <c r="C4833" t="s">
        <v>9109</v>
      </c>
      <c r="D4833">
        <v>138</v>
      </c>
      <c r="E4833" t="s">
        <v>2926</v>
      </c>
      <c r="F4833" t="s">
        <v>1</v>
      </c>
      <c r="G4833" t="s">
        <v>8347</v>
      </c>
      <c r="H4833" s="123" t="str">
        <f t="shared" si="74"/>
        <v>Ozark Uplift , MO,Lean Burn - Rated Horsepower (hp/engine)</v>
      </c>
      <c r="I4833">
        <v>138</v>
      </c>
    </row>
    <row r="4834" spans="1:9">
      <c r="A4834" t="s">
        <v>645</v>
      </c>
      <c r="B4834" t="s">
        <v>467</v>
      </c>
      <c r="C4834" t="s">
        <v>9110</v>
      </c>
      <c r="D4834">
        <v>133.39999999999984</v>
      </c>
      <c r="E4834" t="s">
        <v>2926</v>
      </c>
      <c r="F4834" t="s">
        <v>0</v>
      </c>
      <c r="G4834" t="s">
        <v>8357</v>
      </c>
      <c r="H4834" s="123" t="str">
        <f t="shared" si="74"/>
        <v>Ozark Uplift , MO,Rich Burn - Rated Horsepower (hp/engine)</v>
      </c>
      <c r="I4834">
        <v>133.39999999999984</v>
      </c>
    </row>
    <row r="4835" spans="1:9">
      <c r="A4835" t="s">
        <v>645</v>
      </c>
      <c r="B4835" t="s">
        <v>467</v>
      </c>
      <c r="C4835" t="s">
        <v>9111</v>
      </c>
      <c r="D4835">
        <v>8439</v>
      </c>
      <c r="E4835" t="s">
        <v>2926</v>
      </c>
      <c r="F4835" t="s">
        <v>656</v>
      </c>
      <c r="G4835" t="s">
        <v>2498</v>
      </c>
      <c r="H4835" s="123" t="str">
        <f t="shared" si="74"/>
        <v>Ozark Uplift , MO,Hours of Operation (hours/engine)</v>
      </c>
      <c r="I4835">
        <v>8439</v>
      </c>
    </row>
    <row r="4836" spans="1:9">
      <c r="A4836" t="s">
        <v>183</v>
      </c>
      <c r="B4836" t="s">
        <v>120</v>
      </c>
      <c r="C4836" t="s">
        <v>9098</v>
      </c>
      <c r="D4836">
        <v>0.7</v>
      </c>
      <c r="E4836" t="s">
        <v>559</v>
      </c>
      <c r="F4836" t="s">
        <v>0</v>
      </c>
      <c r="G4836" t="s">
        <v>0</v>
      </c>
      <c r="H4836" s="123" t="str">
        <f t="shared" si="74"/>
        <v>Palo Duro Basin , NM,Rich Burn</v>
      </c>
      <c r="I4836">
        <v>0.7</v>
      </c>
    </row>
    <row r="4837" spans="1:9">
      <c r="A4837" t="s">
        <v>183</v>
      </c>
      <c r="B4837" t="s">
        <v>120</v>
      </c>
      <c r="C4837" t="s">
        <v>9099</v>
      </c>
      <c r="D4837">
        <v>0.3</v>
      </c>
      <c r="E4837" t="s">
        <v>559</v>
      </c>
      <c r="F4837" t="s">
        <v>1</v>
      </c>
      <c r="G4837" t="s">
        <v>1</v>
      </c>
      <c r="H4837" s="123" t="str">
        <f t="shared" si="74"/>
        <v>Palo Duro Basin , NM,Lean Burn</v>
      </c>
      <c r="I4837">
        <v>0.3</v>
      </c>
    </row>
    <row r="4838" spans="1:9">
      <c r="A4838" t="s">
        <v>183</v>
      </c>
      <c r="B4838" t="s">
        <v>120</v>
      </c>
      <c r="C4838" t="s">
        <v>9100</v>
      </c>
      <c r="D4838">
        <v>0.75</v>
      </c>
      <c r="E4838" t="s">
        <v>559</v>
      </c>
      <c r="F4838" t="s">
        <v>0</v>
      </c>
      <c r="G4838" t="s">
        <v>9100</v>
      </c>
      <c r="H4838" s="123" t="str">
        <f t="shared" si="74"/>
        <v>Palo Duro Basin , NM,CBM Wells- Rich-burn Load Factor</v>
      </c>
      <c r="I4838">
        <v>0.75</v>
      </c>
    </row>
    <row r="4839" spans="1:9">
      <c r="A4839" t="s">
        <v>183</v>
      </c>
      <c r="B4839" t="s">
        <v>120</v>
      </c>
      <c r="C4839" t="s">
        <v>9101</v>
      </c>
      <c r="D4839">
        <v>0.76</v>
      </c>
      <c r="E4839" t="s">
        <v>559</v>
      </c>
      <c r="F4839" t="s">
        <v>1</v>
      </c>
      <c r="G4839" t="s">
        <v>9101</v>
      </c>
      <c r="H4839" s="123" t="str">
        <f t="shared" si="74"/>
        <v>Palo Duro Basin , NM,CBM Wells- Lean-burn Load Factor</v>
      </c>
      <c r="I4839">
        <v>0.76</v>
      </c>
    </row>
    <row r="4840" spans="1:9">
      <c r="A4840" t="s">
        <v>183</v>
      </c>
      <c r="B4840" t="s">
        <v>120</v>
      </c>
      <c r="C4840" t="s">
        <v>9102</v>
      </c>
      <c r="D4840">
        <v>0</v>
      </c>
      <c r="E4840" t="s">
        <v>559</v>
      </c>
      <c r="F4840" t="s">
        <v>656</v>
      </c>
      <c r="G4840" t="s">
        <v>9102</v>
      </c>
      <c r="H4840" s="123" t="str">
        <f t="shared" si="74"/>
        <v>Palo Duro Basin , NM,CBM Wells - Fraction of 2-cycle Engines</v>
      </c>
      <c r="I4840">
        <v>0</v>
      </c>
    </row>
    <row r="4841" spans="1:9">
      <c r="A4841" t="s">
        <v>183</v>
      </c>
      <c r="B4841" t="s">
        <v>120</v>
      </c>
      <c r="C4841" t="s">
        <v>9103</v>
      </c>
      <c r="D4841">
        <v>1</v>
      </c>
      <c r="E4841" t="s">
        <v>559</v>
      </c>
      <c r="F4841" t="s">
        <v>656</v>
      </c>
      <c r="G4841" t="s">
        <v>9103</v>
      </c>
      <c r="H4841" s="123" t="str">
        <f t="shared" si="74"/>
        <v>Palo Duro Basin , NM,CBM Wells - Fraction of 4-cycle Engines</v>
      </c>
      <c r="I4841">
        <v>1</v>
      </c>
    </row>
    <row r="4842" spans="1:9">
      <c r="A4842" t="s">
        <v>183</v>
      </c>
      <c r="B4842" t="s">
        <v>120</v>
      </c>
      <c r="C4842" t="s">
        <v>9104</v>
      </c>
      <c r="D4842">
        <v>0</v>
      </c>
      <c r="E4842" t="s">
        <v>559</v>
      </c>
      <c r="F4842" t="s">
        <v>656</v>
      </c>
      <c r="G4842" t="s">
        <v>9104</v>
      </c>
      <c r="H4842" s="123" t="str">
        <f t="shared" si="74"/>
        <v>Palo Duro Basin , NM,CBM Wells - Fraction of Compressors Engines &lt;50 HP</v>
      </c>
      <c r="I4842">
        <v>0</v>
      </c>
    </row>
    <row r="4843" spans="1:9">
      <c r="A4843" t="s">
        <v>183</v>
      </c>
      <c r="B4843" t="s">
        <v>120</v>
      </c>
      <c r="C4843" t="s">
        <v>9105</v>
      </c>
      <c r="D4843">
        <v>1</v>
      </c>
      <c r="E4843" t="s">
        <v>559</v>
      </c>
      <c r="F4843" t="s">
        <v>656</v>
      </c>
      <c r="G4843" t="s">
        <v>9105</v>
      </c>
      <c r="H4843" s="123" t="str">
        <f t="shared" si="74"/>
        <v>Palo Duro Basin , NM,CBM Wells - Fraction of Compressors Engines between 50-499 HP</v>
      </c>
      <c r="I4843">
        <v>1</v>
      </c>
    </row>
    <row r="4844" spans="1:9">
      <c r="A4844" t="s">
        <v>183</v>
      </c>
      <c r="B4844" t="s">
        <v>120</v>
      </c>
      <c r="C4844" t="s">
        <v>9106</v>
      </c>
      <c r="D4844">
        <v>0</v>
      </c>
      <c r="E4844" t="s">
        <v>559</v>
      </c>
      <c r="F4844" t="s">
        <v>656</v>
      </c>
      <c r="G4844" t="s">
        <v>9106</v>
      </c>
      <c r="H4844" s="123" t="str">
        <f t="shared" si="74"/>
        <v>Palo Duro Basin , NM,CBM Wells - Fraction of Compressors Engines &gt;500 HP</v>
      </c>
      <c r="I4844">
        <v>0</v>
      </c>
    </row>
    <row r="4845" spans="1:9">
      <c r="A4845" t="s">
        <v>183</v>
      </c>
      <c r="B4845" t="s">
        <v>120</v>
      </c>
      <c r="C4845" t="s">
        <v>9107</v>
      </c>
      <c r="D4845">
        <v>0.18</v>
      </c>
      <c r="E4845" t="s">
        <v>559</v>
      </c>
      <c r="F4845" t="s">
        <v>1</v>
      </c>
      <c r="G4845" t="s">
        <v>8349</v>
      </c>
      <c r="H4845" s="123" t="str">
        <f t="shared" si="74"/>
        <v>Palo Duro Basin , NM,Lean Burn - Percent of Engines with Control</v>
      </c>
      <c r="I4845">
        <v>0.18</v>
      </c>
    </row>
    <row r="4846" spans="1:9">
      <c r="A4846" t="s">
        <v>183</v>
      </c>
      <c r="B4846" t="s">
        <v>120</v>
      </c>
      <c r="C4846" t="s">
        <v>9108</v>
      </c>
      <c r="D4846">
        <v>0.31</v>
      </c>
      <c r="E4846" t="s">
        <v>559</v>
      </c>
      <c r="F4846" t="s">
        <v>0</v>
      </c>
      <c r="G4846" t="s">
        <v>8359</v>
      </c>
      <c r="H4846" s="123" t="str">
        <f t="shared" si="74"/>
        <v>Palo Duro Basin , NM,Rich Burn - Percent of Engines with Control</v>
      </c>
      <c r="I4846">
        <v>0.31</v>
      </c>
    </row>
    <row r="4847" spans="1:9">
      <c r="A4847" t="s">
        <v>183</v>
      </c>
      <c r="B4847" t="s">
        <v>120</v>
      </c>
      <c r="C4847" t="s">
        <v>9109</v>
      </c>
      <c r="D4847">
        <v>138</v>
      </c>
      <c r="E4847" t="s">
        <v>559</v>
      </c>
      <c r="F4847" t="s">
        <v>1</v>
      </c>
      <c r="G4847" t="s">
        <v>8347</v>
      </c>
      <c r="H4847" s="123" t="str">
        <f t="shared" si="74"/>
        <v>Palo Duro Basin , NM,Lean Burn - Rated Horsepower (hp/engine)</v>
      </c>
      <c r="I4847">
        <v>138</v>
      </c>
    </row>
    <row r="4848" spans="1:9">
      <c r="A4848" t="s">
        <v>183</v>
      </c>
      <c r="B4848" t="s">
        <v>120</v>
      </c>
      <c r="C4848" t="s">
        <v>9110</v>
      </c>
      <c r="D4848">
        <v>133.4</v>
      </c>
      <c r="E4848" t="s">
        <v>559</v>
      </c>
      <c r="F4848" t="s">
        <v>0</v>
      </c>
      <c r="G4848" t="s">
        <v>8357</v>
      </c>
      <c r="H4848" s="123" t="str">
        <f t="shared" si="74"/>
        <v>Palo Duro Basin , NM,Rich Burn - Rated Horsepower (hp/engine)</v>
      </c>
      <c r="I4848">
        <v>133.4</v>
      </c>
    </row>
    <row r="4849" spans="1:9">
      <c r="A4849" t="s">
        <v>183</v>
      </c>
      <c r="B4849" t="s">
        <v>120</v>
      </c>
      <c r="C4849" t="s">
        <v>9111</v>
      </c>
      <c r="D4849">
        <v>8439</v>
      </c>
      <c r="E4849" t="s">
        <v>559</v>
      </c>
      <c r="F4849" t="s">
        <v>656</v>
      </c>
      <c r="G4849" t="s">
        <v>2498</v>
      </c>
      <c r="H4849" s="123" t="str">
        <f t="shared" si="74"/>
        <v>Palo Duro Basin , NM,Hours of Operation (hours/engine)</v>
      </c>
      <c r="I4849">
        <v>8439</v>
      </c>
    </row>
    <row r="4850" spans="1:9">
      <c r="A4850" t="s">
        <v>183</v>
      </c>
      <c r="B4850" t="s">
        <v>477</v>
      </c>
      <c r="C4850" t="s">
        <v>9098</v>
      </c>
      <c r="D4850">
        <v>0.7</v>
      </c>
      <c r="E4850" t="s">
        <v>4167</v>
      </c>
      <c r="F4850" t="s">
        <v>0</v>
      </c>
      <c r="G4850" t="s">
        <v>0</v>
      </c>
      <c r="H4850" s="123" t="str">
        <f t="shared" si="74"/>
        <v>Palo Duro Basin , OK,Rich Burn</v>
      </c>
      <c r="I4850">
        <v>0.7</v>
      </c>
    </row>
    <row r="4851" spans="1:9">
      <c r="A4851" t="s">
        <v>183</v>
      </c>
      <c r="B4851" t="s">
        <v>477</v>
      </c>
      <c r="C4851" t="s">
        <v>9099</v>
      </c>
      <c r="D4851">
        <v>0.3</v>
      </c>
      <c r="E4851" t="s">
        <v>4167</v>
      </c>
      <c r="F4851" t="s">
        <v>1</v>
      </c>
      <c r="G4851" t="s">
        <v>1</v>
      </c>
      <c r="H4851" s="123" t="str">
        <f t="shared" si="74"/>
        <v>Palo Duro Basin , OK,Lean Burn</v>
      </c>
      <c r="I4851">
        <v>0.3</v>
      </c>
    </row>
    <row r="4852" spans="1:9">
      <c r="A4852" t="s">
        <v>183</v>
      </c>
      <c r="B4852" t="s">
        <v>477</v>
      </c>
      <c r="C4852" t="s">
        <v>9100</v>
      </c>
      <c r="D4852">
        <v>0.75</v>
      </c>
      <c r="E4852" t="s">
        <v>4167</v>
      </c>
      <c r="F4852" t="s">
        <v>0</v>
      </c>
      <c r="G4852" t="s">
        <v>9100</v>
      </c>
      <c r="H4852" s="123" t="str">
        <f t="shared" si="74"/>
        <v>Palo Duro Basin , OK,CBM Wells- Rich-burn Load Factor</v>
      </c>
      <c r="I4852">
        <v>0.75</v>
      </c>
    </row>
    <row r="4853" spans="1:9">
      <c r="A4853" t="s">
        <v>183</v>
      </c>
      <c r="B4853" t="s">
        <v>477</v>
      </c>
      <c r="C4853" t="s">
        <v>9101</v>
      </c>
      <c r="D4853">
        <v>0.76</v>
      </c>
      <c r="E4853" t="s">
        <v>4167</v>
      </c>
      <c r="F4853" t="s">
        <v>1</v>
      </c>
      <c r="G4853" t="s">
        <v>9101</v>
      </c>
      <c r="H4853" s="123" t="str">
        <f t="shared" si="74"/>
        <v>Palo Duro Basin , OK,CBM Wells- Lean-burn Load Factor</v>
      </c>
      <c r="I4853">
        <v>0.76</v>
      </c>
    </row>
    <row r="4854" spans="1:9">
      <c r="A4854" t="s">
        <v>183</v>
      </c>
      <c r="B4854" t="s">
        <v>477</v>
      </c>
      <c r="C4854" t="s">
        <v>9102</v>
      </c>
      <c r="D4854">
        <v>0</v>
      </c>
      <c r="E4854" t="s">
        <v>4167</v>
      </c>
      <c r="F4854" t="s">
        <v>656</v>
      </c>
      <c r="G4854" t="s">
        <v>9102</v>
      </c>
      <c r="H4854" s="123" t="str">
        <f t="shared" si="74"/>
        <v>Palo Duro Basin , OK,CBM Wells - Fraction of 2-cycle Engines</v>
      </c>
      <c r="I4854">
        <v>0</v>
      </c>
    </row>
    <row r="4855" spans="1:9">
      <c r="A4855" t="s">
        <v>183</v>
      </c>
      <c r="B4855" t="s">
        <v>477</v>
      </c>
      <c r="C4855" t="s">
        <v>9103</v>
      </c>
      <c r="D4855">
        <v>1</v>
      </c>
      <c r="E4855" t="s">
        <v>4167</v>
      </c>
      <c r="F4855" t="s">
        <v>656</v>
      </c>
      <c r="G4855" t="s">
        <v>9103</v>
      </c>
      <c r="H4855" s="123" t="str">
        <f t="shared" si="74"/>
        <v>Palo Duro Basin , OK,CBM Wells - Fraction of 4-cycle Engines</v>
      </c>
      <c r="I4855">
        <v>1</v>
      </c>
    </row>
    <row r="4856" spans="1:9">
      <c r="A4856" t="s">
        <v>183</v>
      </c>
      <c r="B4856" t="s">
        <v>477</v>
      </c>
      <c r="C4856" t="s">
        <v>9104</v>
      </c>
      <c r="D4856">
        <v>0</v>
      </c>
      <c r="E4856" t="s">
        <v>4167</v>
      </c>
      <c r="F4856" t="s">
        <v>656</v>
      </c>
      <c r="G4856" t="s">
        <v>9104</v>
      </c>
      <c r="H4856" s="123" t="str">
        <f t="shared" si="74"/>
        <v>Palo Duro Basin , OK,CBM Wells - Fraction of Compressors Engines &lt;50 HP</v>
      </c>
      <c r="I4856">
        <v>0</v>
      </c>
    </row>
    <row r="4857" spans="1:9">
      <c r="A4857" t="s">
        <v>183</v>
      </c>
      <c r="B4857" t="s">
        <v>477</v>
      </c>
      <c r="C4857" t="s">
        <v>9105</v>
      </c>
      <c r="D4857">
        <v>1</v>
      </c>
      <c r="E4857" t="s">
        <v>4167</v>
      </c>
      <c r="F4857" t="s">
        <v>656</v>
      </c>
      <c r="G4857" t="s">
        <v>9105</v>
      </c>
      <c r="H4857" s="123" t="str">
        <f t="shared" si="74"/>
        <v>Palo Duro Basin , OK,CBM Wells - Fraction of Compressors Engines between 50-499 HP</v>
      </c>
      <c r="I4857">
        <v>1</v>
      </c>
    </row>
    <row r="4858" spans="1:9">
      <c r="A4858" t="s">
        <v>183</v>
      </c>
      <c r="B4858" t="s">
        <v>477</v>
      </c>
      <c r="C4858" t="s">
        <v>9106</v>
      </c>
      <c r="D4858">
        <v>0</v>
      </c>
      <c r="E4858" t="s">
        <v>4167</v>
      </c>
      <c r="F4858" t="s">
        <v>656</v>
      </c>
      <c r="G4858" t="s">
        <v>9106</v>
      </c>
      <c r="H4858" s="123" t="str">
        <f t="shared" si="74"/>
        <v>Palo Duro Basin , OK,CBM Wells - Fraction of Compressors Engines &gt;500 HP</v>
      </c>
      <c r="I4858">
        <v>0</v>
      </c>
    </row>
    <row r="4859" spans="1:9">
      <c r="A4859" t="s">
        <v>183</v>
      </c>
      <c r="B4859" t="s">
        <v>477</v>
      </c>
      <c r="C4859" t="s">
        <v>9107</v>
      </c>
      <c r="D4859">
        <v>0.18</v>
      </c>
      <c r="E4859" t="s">
        <v>4167</v>
      </c>
      <c r="F4859" t="s">
        <v>1</v>
      </c>
      <c r="G4859" t="s">
        <v>8349</v>
      </c>
      <c r="H4859" s="123" t="str">
        <f t="shared" si="74"/>
        <v>Palo Duro Basin , OK,Lean Burn - Percent of Engines with Control</v>
      </c>
      <c r="I4859">
        <v>0.18</v>
      </c>
    </row>
    <row r="4860" spans="1:9">
      <c r="A4860" t="s">
        <v>183</v>
      </c>
      <c r="B4860" t="s">
        <v>477</v>
      </c>
      <c r="C4860" t="s">
        <v>9108</v>
      </c>
      <c r="D4860">
        <v>0.31</v>
      </c>
      <c r="E4860" t="s">
        <v>4167</v>
      </c>
      <c r="F4860" t="s">
        <v>0</v>
      </c>
      <c r="G4860" t="s">
        <v>8359</v>
      </c>
      <c r="H4860" s="123" t="str">
        <f t="shared" si="74"/>
        <v>Palo Duro Basin , OK,Rich Burn - Percent of Engines with Control</v>
      </c>
      <c r="I4860">
        <v>0.31</v>
      </c>
    </row>
    <row r="4861" spans="1:9">
      <c r="A4861" t="s">
        <v>183</v>
      </c>
      <c r="B4861" t="s">
        <v>477</v>
      </c>
      <c r="C4861" t="s">
        <v>9109</v>
      </c>
      <c r="D4861">
        <v>138</v>
      </c>
      <c r="E4861" t="s">
        <v>4167</v>
      </c>
      <c r="F4861" t="s">
        <v>1</v>
      </c>
      <c r="G4861" t="s">
        <v>8347</v>
      </c>
      <c r="H4861" s="123" t="str">
        <f t="shared" si="74"/>
        <v>Palo Duro Basin , OK,Lean Burn - Rated Horsepower (hp/engine)</v>
      </c>
      <c r="I4861">
        <v>138</v>
      </c>
    </row>
    <row r="4862" spans="1:9">
      <c r="A4862" t="s">
        <v>183</v>
      </c>
      <c r="B4862" t="s">
        <v>477</v>
      </c>
      <c r="C4862" t="s">
        <v>9110</v>
      </c>
      <c r="D4862">
        <v>133.4</v>
      </c>
      <c r="E4862" t="s">
        <v>4167</v>
      </c>
      <c r="F4862" t="s">
        <v>0</v>
      </c>
      <c r="G4862" t="s">
        <v>8357</v>
      </c>
      <c r="H4862" s="123" t="str">
        <f t="shared" si="74"/>
        <v>Palo Duro Basin , OK,Rich Burn - Rated Horsepower (hp/engine)</v>
      </c>
      <c r="I4862">
        <v>133.4</v>
      </c>
    </row>
    <row r="4863" spans="1:9">
      <c r="A4863" t="s">
        <v>183</v>
      </c>
      <c r="B4863" t="s">
        <v>477</v>
      </c>
      <c r="C4863" t="s">
        <v>9111</v>
      </c>
      <c r="D4863">
        <v>8439</v>
      </c>
      <c r="E4863" t="s">
        <v>4167</v>
      </c>
      <c r="F4863" t="s">
        <v>656</v>
      </c>
      <c r="G4863" t="s">
        <v>2498</v>
      </c>
      <c r="H4863" s="123" t="str">
        <f t="shared" si="74"/>
        <v>Palo Duro Basin , OK,Hours of Operation (hours/engine)</v>
      </c>
      <c r="I4863">
        <v>8439</v>
      </c>
    </row>
    <row r="4864" spans="1:9">
      <c r="A4864" t="s">
        <v>183</v>
      </c>
      <c r="B4864" t="s">
        <v>485</v>
      </c>
      <c r="C4864" t="s">
        <v>9098</v>
      </c>
      <c r="D4864">
        <v>0.69999999999999973</v>
      </c>
      <c r="E4864" t="s">
        <v>4187</v>
      </c>
      <c r="F4864" t="s">
        <v>0</v>
      </c>
      <c r="G4864" t="s">
        <v>0</v>
      </c>
      <c r="H4864" s="123" t="str">
        <f t="shared" si="74"/>
        <v>Palo Duro Basin , TX,Rich Burn</v>
      </c>
      <c r="I4864">
        <v>0.69999999999999973</v>
      </c>
    </row>
    <row r="4865" spans="1:9">
      <c r="A4865" t="s">
        <v>183</v>
      </c>
      <c r="B4865" t="s">
        <v>485</v>
      </c>
      <c r="C4865" t="s">
        <v>9099</v>
      </c>
      <c r="D4865">
        <v>0.29999999999999993</v>
      </c>
      <c r="E4865" t="s">
        <v>4187</v>
      </c>
      <c r="F4865" t="s">
        <v>1</v>
      </c>
      <c r="G4865" t="s">
        <v>1</v>
      </c>
      <c r="H4865" s="123" t="str">
        <f t="shared" si="74"/>
        <v>Palo Duro Basin , TX,Lean Burn</v>
      </c>
      <c r="I4865">
        <v>0.29999999999999993</v>
      </c>
    </row>
    <row r="4866" spans="1:9">
      <c r="A4866" t="s">
        <v>183</v>
      </c>
      <c r="B4866" t="s">
        <v>485</v>
      </c>
      <c r="C4866" t="s">
        <v>9100</v>
      </c>
      <c r="D4866">
        <v>0.75</v>
      </c>
      <c r="E4866" t="s">
        <v>4187</v>
      </c>
      <c r="F4866" t="s">
        <v>0</v>
      </c>
      <c r="G4866" t="s">
        <v>9100</v>
      </c>
      <c r="H4866" s="123" t="str">
        <f t="shared" si="74"/>
        <v>Palo Duro Basin , TX,CBM Wells- Rich-burn Load Factor</v>
      </c>
      <c r="I4866">
        <v>0.75</v>
      </c>
    </row>
    <row r="4867" spans="1:9">
      <c r="A4867" t="s">
        <v>183</v>
      </c>
      <c r="B4867" t="s">
        <v>485</v>
      </c>
      <c r="C4867" t="s">
        <v>9101</v>
      </c>
      <c r="D4867">
        <v>0.7599999999999999</v>
      </c>
      <c r="E4867" t="s">
        <v>4187</v>
      </c>
      <c r="F4867" t="s">
        <v>1</v>
      </c>
      <c r="G4867" t="s">
        <v>9101</v>
      </c>
      <c r="H4867" s="123" t="str">
        <f t="shared" si="74"/>
        <v>Palo Duro Basin , TX,CBM Wells- Lean-burn Load Factor</v>
      </c>
      <c r="I4867">
        <v>0.7599999999999999</v>
      </c>
    </row>
    <row r="4868" spans="1:9">
      <c r="A4868" t="s">
        <v>183</v>
      </c>
      <c r="B4868" t="s">
        <v>485</v>
      </c>
      <c r="C4868" t="s">
        <v>9102</v>
      </c>
      <c r="D4868">
        <v>0</v>
      </c>
      <c r="E4868" t="s">
        <v>4187</v>
      </c>
      <c r="F4868" t="s">
        <v>656</v>
      </c>
      <c r="G4868" t="s">
        <v>9102</v>
      </c>
      <c r="H4868" s="123" t="str">
        <f t="shared" si="74"/>
        <v>Palo Duro Basin , TX,CBM Wells - Fraction of 2-cycle Engines</v>
      </c>
      <c r="I4868">
        <v>0</v>
      </c>
    </row>
    <row r="4869" spans="1:9">
      <c r="A4869" t="s">
        <v>183</v>
      </c>
      <c r="B4869" t="s">
        <v>485</v>
      </c>
      <c r="C4869" t="s">
        <v>9103</v>
      </c>
      <c r="D4869">
        <v>1</v>
      </c>
      <c r="E4869" t="s">
        <v>4187</v>
      </c>
      <c r="F4869" t="s">
        <v>656</v>
      </c>
      <c r="G4869" t="s">
        <v>9103</v>
      </c>
      <c r="H4869" s="123" t="str">
        <f t="shared" si="74"/>
        <v>Palo Duro Basin , TX,CBM Wells - Fraction of 4-cycle Engines</v>
      </c>
      <c r="I4869">
        <v>1</v>
      </c>
    </row>
    <row r="4870" spans="1:9">
      <c r="A4870" t="s">
        <v>183</v>
      </c>
      <c r="B4870" t="s">
        <v>485</v>
      </c>
      <c r="C4870" t="s">
        <v>9104</v>
      </c>
      <c r="D4870">
        <v>0</v>
      </c>
      <c r="E4870" t="s">
        <v>4187</v>
      </c>
      <c r="F4870" t="s">
        <v>656</v>
      </c>
      <c r="G4870" t="s">
        <v>9104</v>
      </c>
      <c r="H4870" s="123" t="str">
        <f t="shared" si="74"/>
        <v>Palo Duro Basin , TX,CBM Wells - Fraction of Compressors Engines &lt;50 HP</v>
      </c>
      <c r="I4870">
        <v>0</v>
      </c>
    </row>
    <row r="4871" spans="1:9">
      <c r="A4871" t="s">
        <v>183</v>
      </c>
      <c r="B4871" t="s">
        <v>485</v>
      </c>
      <c r="C4871" t="s">
        <v>9105</v>
      </c>
      <c r="D4871">
        <v>1</v>
      </c>
      <c r="E4871" t="s">
        <v>4187</v>
      </c>
      <c r="F4871" t="s">
        <v>656</v>
      </c>
      <c r="G4871" t="s">
        <v>9105</v>
      </c>
      <c r="H4871" s="123" t="str">
        <f t="shared" si="74"/>
        <v>Palo Duro Basin , TX,CBM Wells - Fraction of Compressors Engines between 50-499 HP</v>
      </c>
      <c r="I4871">
        <v>1</v>
      </c>
    </row>
    <row r="4872" spans="1:9">
      <c r="A4872" t="s">
        <v>183</v>
      </c>
      <c r="B4872" t="s">
        <v>485</v>
      </c>
      <c r="C4872" t="s">
        <v>9106</v>
      </c>
      <c r="D4872">
        <v>0</v>
      </c>
      <c r="E4872" t="s">
        <v>4187</v>
      </c>
      <c r="F4872" t="s">
        <v>656</v>
      </c>
      <c r="G4872" t="s">
        <v>9106</v>
      </c>
      <c r="H4872" s="123" t="str">
        <f t="shared" si="74"/>
        <v>Palo Duro Basin , TX,CBM Wells - Fraction of Compressors Engines &gt;500 HP</v>
      </c>
      <c r="I4872">
        <v>0</v>
      </c>
    </row>
    <row r="4873" spans="1:9">
      <c r="A4873" t="s">
        <v>183</v>
      </c>
      <c r="B4873" t="s">
        <v>485</v>
      </c>
      <c r="C4873" t="s">
        <v>9107</v>
      </c>
      <c r="D4873">
        <v>0.18000000000000005</v>
      </c>
      <c r="E4873" t="s">
        <v>4187</v>
      </c>
      <c r="F4873" t="s">
        <v>1</v>
      </c>
      <c r="G4873" t="s">
        <v>8349</v>
      </c>
      <c r="H4873" s="123" t="str">
        <f t="shared" si="74"/>
        <v>Palo Duro Basin , TX,Lean Burn - Percent of Engines with Control</v>
      </c>
      <c r="I4873">
        <v>0.18000000000000005</v>
      </c>
    </row>
    <row r="4874" spans="1:9">
      <c r="A4874" t="s">
        <v>183</v>
      </c>
      <c r="B4874" t="s">
        <v>485</v>
      </c>
      <c r="C4874" t="s">
        <v>9108</v>
      </c>
      <c r="D4874">
        <v>0.30999999999999989</v>
      </c>
      <c r="E4874" t="s">
        <v>4187</v>
      </c>
      <c r="F4874" t="s">
        <v>0</v>
      </c>
      <c r="G4874" t="s">
        <v>8359</v>
      </c>
      <c r="H4874" s="123" t="str">
        <f t="shared" si="74"/>
        <v>Palo Duro Basin , TX,Rich Burn - Percent of Engines with Control</v>
      </c>
      <c r="I4874">
        <v>0.30999999999999989</v>
      </c>
    </row>
    <row r="4875" spans="1:9">
      <c r="A4875" t="s">
        <v>183</v>
      </c>
      <c r="B4875" t="s">
        <v>485</v>
      </c>
      <c r="C4875" t="s">
        <v>9109</v>
      </c>
      <c r="D4875">
        <v>138</v>
      </c>
      <c r="E4875" t="s">
        <v>4187</v>
      </c>
      <c r="F4875" t="s">
        <v>1</v>
      </c>
      <c r="G4875" t="s">
        <v>8347</v>
      </c>
      <c r="H4875" s="123" t="str">
        <f t="shared" si="74"/>
        <v>Palo Duro Basin , TX,Lean Burn - Rated Horsepower (hp/engine)</v>
      </c>
      <c r="I4875">
        <v>138</v>
      </c>
    </row>
    <row r="4876" spans="1:9">
      <c r="A4876" t="s">
        <v>183</v>
      </c>
      <c r="B4876" t="s">
        <v>485</v>
      </c>
      <c r="C4876" t="s">
        <v>9110</v>
      </c>
      <c r="D4876">
        <v>133.40000000000003</v>
      </c>
      <c r="E4876" t="s">
        <v>4187</v>
      </c>
      <c r="F4876" t="s">
        <v>0</v>
      </c>
      <c r="G4876" t="s">
        <v>8357</v>
      </c>
      <c r="H4876" s="123" t="str">
        <f t="shared" si="74"/>
        <v>Palo Duro Basin , TX,Rich Burn - Rated Horsepower (hp/engine)</v>
      </c>
      <c r="I4876">
        <v>133.40000000000003</v>
      </c>
    </row>
    <row r="4877" spans="1:9">
      <c r="A4877" t="s">
        <v>183</v>
      </c>
      <c r="B4877" t="s">
        <v>485</v>
      </c>
      <c r="C4877" t="s">
        <v>9111</v>
      </c>
      <c r="D4877">
        <v>8439</v>
      </c>
      <c r="E4877" t="s">
        <v>4187</v>
      </c>
      <c r="F4877" t="s">
        <v>656</v>
      </c>
      <c r="G4877" t="s">
        <v>2498</v>
      </c>
      <c r="H4877" s="123" t="str">
        <f t="shared" si="74"/>
        <v>Palo Duro Basin , TX,Hours of Operation (hours/engine)</v>
      </c>
      <c r="I4877">
        <v>8439</v>
      </c>
    </row>
    <row r="4878" spans="1:9">
      <c r="A4878" t="s">
        <v>636</v>
      </c>
      <c r="B4878" t="s">
        <v>81</v>
      </c>
      <c r="C4878" t="s">
        <v>9098</v>
      </c>
      <c r="D4878">
        <v>0.7</v>
      </c>
      <c r="E4878" t="s">
        <v>561</v>
      </c>
      <c r="F4878" t="s">
        <v>0</v>
      </c>
      <c r="G4878" t="s">
        <v>0</v>
      </c>
      <c r="H4878" s="123" t="str">
        <f t="shared" si="74"/>
        <v>Paradox Basin , CO,Rich Burn</v>
      </c>
      <c r="I4878">
        <v>0.7</v>
      </c>
    </row>
    <row r="4879" spans="1:9">
      <c r="A4879" t="s">
        <v>636</v>
      </c>
      <c r="B4879" t="s">
        <v>81</v>
      </c>
      <c r="C4879" t="s">
        <v>9099</v>
      </c>
      <c r="D4879">
        <v>0.3</v>
      </c>
      <c r="E4879" t="s">
        <v>561</v>
      </c>
      <c r="F4879" t="s">
        <v>1</v>
      </c>
      <c r="G4879" t="s">
        <v>1</v>
      </c>
      <c r="H4879" s="123" t="str">
        <f t="shared" si="74"/>
        <v>Paradox Basin , CO,Lean Burn</v>
      </c>
      <c r="I4879">
        <v>0.3</v>
      </c>
    </row>
    <row r="4880" spans="1:9">
      <c r="A4880" t="s">
        <v>636</v>
      </c>
      <c r="B4880" t="s">
        <v>81</v>
      </c>
      <c r="C4880" t="s">
        <v>9100</v>
      </c>
      <c r="D4880">
        <v>0.75</v>
      </c>
      <c r="E4880" t="s">
        <v>561</v>
      </c>
      <c r="F4880" t="s">
        <v>0</v>
      </c>
      <c r="G4880" t="s">
        <v>9100</v>
      </c>
      <c r="H4880" s="123" t="str">
        <f t="shared" si="74"/>
        <v>Paradox Basin , CO,CBM Wells- Rich-burn Load Factor</v>
      </c>
      <c r="I4880">
        <v>0.75</v>
      </c>
    </row>
    <row r="4881" spans="1:9">
      <c r="A4881" t="s">
        <v>636</v>
      </c>
      <c r="B4881" t="s">
        <v>81</v>
      </c>
      <c r="C4881" t="s">
        <v>9101</v>
      </c>
      <c r="D4881">
        <v>0.76</v>
      </c>
      <c r="E4881" t="s">
        <v>561</v>
      </c>
      <c r="F4881" t="s">
        <v>1</v>
      </c>
      <c r="G4881" t="s">
        <v>9101</v>
      </c>
      <c r="H4881" s="123" t="str">
        <f t="shared" si="74"/>
        <v>Paradox Basin , CO,CBM Wells- Lean-burn Load Factor</v>
      </c>
      <c r="I4881">
        <v>0.76</v>
      </c>
    </row>
    <row r="4882" spans="1:9">
      <c r="A4882" t="s">
        <v>636</v>
      </c>
      <c r="B4882" t="s">
        <v>81</v>
      </c>
      <c r="C4882" t="s">
        <v>9102</v>
      </c>
      <c r="D4882">
        <v>0</v>
      </c>
      <c r="E4882" t="s">
        <v>561</v>
      </c>
      <c r="F4882" t="s">
        <v>656</v>
      </c>
      <c r="G4882" t="s">
        <v>9102</v>
      </c>
      <c r="H4882" s="123" t="str">
        <f t="shared" si="74"/>
        <v>Paradox Basin , CO,CBM Wells - Fraction of 2-cycle Engines</v>
      </c>
      <c r="I4882">
        <v>0</v>
      </c>
    </row>
    <row r="4883" spans="1:9">
      <c r="A4883" t="s">
        <v>636</v>
      </c>
      <c r="B4883" t="s">
        <v>81</v>
      </c>
      <c r="C4883" t="s">
        <v>9103</v>
      </c>
      <c r="D4883">
        <v>1</v>
      </c>
      <c r="E4883" t="s">
        <v>561</v>
      </c>
      <c r="F4883" t="s">
        <v>656</v>
      </c>
      <c r="G4883" t="s">
        <v>9103</v>
      </c>
      <c r="H4883" s="123" t="str">
        <f t="shared" si="74"/>
        <v>Paradox Basin , CO,CBM Wells - Fraction of 4-cycle Engines</v>
      </c>
      <c r="I4883">
        <v>1</v>
      </c>
    </row>
    <row r="4884" spans="1:9">
      <c r="A4884" t="s">
        <v>636</v>
      </c>
      <c r="B4884" t="s">
        <v>81</v>
      </c>
      <c r="C4884" t="s">
        <v>9104</v>
      </c>
      <c r="D4884">
        <v>0</v>
      </c>
      <c r="E4884" t="s">
        <v>561</v>
      </c>
      <c r="F4884" t="s">
        <v>656</v>
      </c>
      <c r="G4884" t="s">
        <v>9104</v>
      </c>
      <c r="H4884" s="123" t="str">
        <f t="shared" si="74"/>
        <v>Paradox Basin , CO,CBM Wells - Fraction of Compressors Engines &lt;50 HP</v>
      </c>
      <c r="I4884">
        <v>0</v>
      </c>
    </row>
    <row r="4885" spans="1:9">
      <c r="A4885" t="s">
        <v>636</v>
      </c>
      <c r="B4885" t="s">
        <v>81</v>
      </c>
      <c r="C4885" t="s">
        <v>9105</v>
      </c>
      <c r="D4885">
        <v>1</v>
      </c>
      <c r="E4885" t="s">
        <v>561</v>
      </c>
      <c r="F4885" t="s">
        <v>656</v>
      </c>
      <c r="G4885" t="s">
        <v>9105</v>
      </c>
      <c r="H4885" s="123" t="str">
        <f t="shared" si="74"/>
        <v>Paradox Basin , CO,CBM Wells - Fraction of Compressors Engines between 50-499 HP</v>
      </c>
      <c r="I4885">
        <v>1</v>
      </c>
    </row>
    <row r="4886" spans="1:9">
      <c r="A4886" t="s">
        <v>636</v>
      </c>
      <c r="B4886" t="s">
        <v>81</v>
      </c>
      <c r="C4886" t="s">
        <v>9106</v>
      </c>
      <c r="D4886">
        <v>0</v>
      </c>
      <c r="E4886" t="s">
        <v>561</v>
      </c>
      <c r="F4886" t="s">
        <v>656</v>
      </c>
      <c r="G4886" t="s">
        <v>9106</v>
      </c>
      <c r="H4886" s="123" t="str">
        <f t="shared" si="74"/>
        <v>Paradox Basin , CO,CBM Wells - Fraction of Compressors Engines &gt;500 HP</v>
      </c>
      <c r="I4886">
        <v>0</v>
      </c>
    </row>
    <row r="4887" spans="1:9">
      <c r="A4887" t="s">
        <v>636</v>
      </c>
      <c r="B4887" t="s">
        <v>81</v>
      </c>
      <c r="C4887" t="s">
        <v>9107</v>
      </c>
      <c r="D4887">
        <v>0.18</v>
      </c>
      <c r="E4887" t="s">
        <v>561</v>
      </c>
      <c r="F4887" t="s">
        <v>1</v>
      </c>
      <c r="G4887" t="s">
        <v>8349</v>
      </c>
      <c r="H4887" s="123" t="str">
        <f t="shared" si="74"/>
        <v>Paradox Basin , CO,Lean Burn - Percent of Engines with Control</v>
      </c>
      <c r="I4887">
        <v>0.18</v>
      </c>
    </row>
    <row r="4888" spans="1:9">
      <c r="A4888" t="s">
        <v>636</v>
      </c>
      <c r="B4888" t="s">
        <v>81</v>
      </c>
      <c r="C4888" t="s">
        <v>9108</v>
      </c>
      <c r="D4888">
        <v>0.31</v>
      </c>
      <c r="E4888" t="s">
        <v>561</v>
      </c>
      <c r="F4888" t="s">
        <v>0</v>
      </c>
      <c r="G4888" t="s">
        <v>8359</v>
      </c>
      <c r="H4888" s="123" t="str">
        <f t="shared" si="74"/>
        <v>Paradox Basin , CO,Rich Burn - Percent of Engines with Control</v>
      </c>
      <c r="I4888">
        <v>0.31</v>
      </c>
    </row>
    <row r="4889" spans="1:9">
      <c r="A4889" t="s">
        <v>636</v>
      </c>
      <c r="B4889" t="s">
        <v>81</v>
      </c>
      <c r="C4889" t="s">
        <v>9109</v>
      </c>
      <c r="D4889">
        <v>138</v>
      </c>
      <c r="E4889" t="s">
        <v>561</v>
      </c>
      <c r="F4889" t="s">
        <v>1</v>
      </c>
      <c r="G4889" t="s">
        <v>8347</v>
      </c>
      <c r="H4889" s="123" t="str">
        <f t="shared" si="74"/>
        <v>Paradox Basin , CO,Lean Burn - Rated Horsepower (hp/engine)</v>
      </c>
      <c r="I4889">
        <v>138</v>
      </c>
    </row>
    <row r="4890" spans="1:9">
      <c r="A4890" t="s">
        <v>636</v>
      </c>
      <c r="B4890" t="s">
        <v>81</v>
      </c>
      <c r="C4890" t="s">
        <v>9110</v>
      </c>
      <c r="D4890">
        <v>133.4</v>
      </c>
      <c r="E4890" t="s">
        <v>561</v>
      </c>
      <c r="F4890" t="s">
        <v>0</v>
      </c>
      <c r="G4890" t="s">
        <v>8357</v>
      </c>
      <c r="H4890" s="123" t="str">
        <f t="shared" si="74"/>
        <v>Paradox Basin , CO,Rich Burn - Rated Horsepower (hp/engine)</v>
      </c>
      <c r="I4890">
        <v>133.4</v>
      </c>
    </row>
    <row r="4891" spans="1:9">
      <c r="A4891" t="s">
        <v>636</v>
      </c>
      <c r="B4891" t="s">
        <v>81</v>
      </c>
      <c r="C4891" t="s">
        <v>9111</v>
      </c>
      <c r="D4891">
        <v>8439</v>
      </c>
      <c r="E4891" t="s">
        <v>561</v>
      </c>
      <c r="F4891" t="s">
        <v>656</v>
      </c>
      <c r="G4891" t="s">
        <v>2498</v>
      </c>
      <c r="H4891" s="123" t="str">
        <f t="shared" si="74"/>
        <v>Paradox Basin , CO,Hours of Operation (hours/engine)</v>
      </c>
      <c r="I4891">
        <v>8439</v>
      </c>
    </row>
    <row r="4892" spans="1:9">
      <c r="A4892" t="s">
        <v>636</v>
      </c>
      <c r="B4892" t="s">
        <v>124</v>
      </c>
      <c r="C4892" t="s">
        <v>9098</v>
      </c>
      <c r="D4892">
        <v>0.77892987999999996</v>
      </c>
      <c r="E4892" t="s">
        <v>563</v>
      </c>
      <c r="F4892" t="s">
        <v>0</v>
      </c>
      <c r="G4892" t="s">
        <v>0</v>
      </c>
      <c r="H4892" s="123" t="str">
        <f t="shared" si="74"/>
        <v>Paradox Basin , UT,Rich Burn</v>
      </c>
      <c r="I4892">
        <v>0.77892987999999996</v>
      </c>
    </row>
    <row r="4893" spans="1:9">
      <c r="A4893" t="s">
        <v>636</v>
      </c>
      <c r="B4893" t="s">
        <v>124</v>
      </c>
      <c r="C4893" t="s">
        <v>9099</v>
      </c>
      <c r="D4893">
        <v>0.22107011999999998</v>
      </c>
      <c r="E4893" t="s">
        <v>563</v>
      </c>
      <c r="F4893" t="s">
        <v>1</v>
      </c>
      <c r="G4893" t="s">
        <v>1</v>
      </c>
      <c r="H4893" s="123" t="str">
        <f t="shared" si="74"/>
        <v>Paradox Basin , UT,Lean Burn</v>
      </c>
      <c r="I4893">
        <v>0.22107011999999998</v>
      </c>
    </row>
    <row r="4894" spans="1:9">
      <c r="A4894" t="s">
        <v>636</v>
      </c>
      <c r="B4894" t="s">
        <v>124</v>
      </c>
      <c r="C4894" t="s">
        <v>9100</v>
      </c>
      <c r="D4894">
        <v>0.70495682000000004</v>
      </c>
      <c r="E4894" t="s">
        <v>563</v>
      </c>
      <c r="F4894" t="s">
        <v>0</v>
      </c>
      <c r="G4894" t="s">
        <v>9100</v>
      </c>
      <c r="H4894" s="123" t="str">
        <f t="shared" si="74"/>
        <v>Paradox Basin , UT,CBM Wells- Rich-burn Load Factor</v>
      </c>
      <c r="I4894">
        <v>0.70495682000000004</v>
      </c>
    </row>
    <row r="4895" spans="1:9">
      <c r="A4895" t="s">
        <v>636</v>
      </c>
      <c r="B4895" t="s">
        <v>124</v>
      </c>
      <c r="C4895" t="s">
        <v>9101</v>
      </c>
      <c r="D4895">
        <v>0.76014771999999997</v>
      </c>
      <c r="E4895" t="s">
        <v>563</v>
      </c>
      <c r="F4895" t="s">
        <v>1</v>
      </c>
      <c r="G4895" t="s">
        <v>9101</v>
      </c>
      <c r="H4895" s="123" t="str">
        <f t="shared" ref="H4895:H4958" si="75">E4895&amp;","&amp;G4895</f>
        <v>Paradox Basin , UT,CBM Wells- Lean-burn Load Factor</v>
      </c>
      <c r="I4895">
        <v>0.76014771999999997</v>
      </c>
    </row>
    <row r="4896" spans="1:9">
      <c r="A4896" t="s">
        <v>636</v>
      </c>
      <c r="B4896" t="s">
        <v>124</v>
      </c>
      <c r="C4896" t="s">
        <v>9102</v>
      </c>
      <c r="D4896">
        <v>0</v>
      </c>
      <c r="E4896" t="s">
        <v>563</v>
      </c>
      <c r="F4896" t="s">
        <v>656</v>
      </c>
      <c r="G4896" t="s">
        <v>9102</v>
      </c>
      <c r="H4896" s="123" t="str">
        <f t="shared" si="75"/>
        <v>Paradox Basin , UT,CBM Wells - Fraction of 2-cycle Engines</v>
      </c>
      <c r="I4896">
        <v>0</v>
      </c>
    </row>
    <row r="4897" spans="1:9">
      <c r="A4897" t="s">
        <v>636</v>
      </c>
      <c r="B4897" t="s">
        <v>124</v>
      </c>
      <c r="C4897" t="s">
        <v>9103</v>
      </c>
      <c r="D4897">
        <v>1</v>
      </c>
      <c r="E4897" t="s">
        <v>563</v>
      </c>
      <c r="F4897" t="s">
        <v>656</v>
      </c>
      <c r="G4897" t="s">
        <v>9103</v>
      </c>
      <c r="H4897" s="123" t="str">
        <f t="shared" si="75"/>
        <v>Paradox Basin , UT,CBM Wells - Fraction of 4-cycle Engines</v>
      </c>
      <c r="I4897">
        <v>1</v>
      </c>
    </row>
    <row r="4898" spans="1:9">
      <c r="A4898" t="s">
        <v>636</v>
      </c>
      <c r="B4898" t="s">
        <v>124</v>
      </c>
      <c r="C4898" t="s">
        <v>9104</v>
      </c>
      <c r="D4898">
        <v>0.20838816000000002</v>
      </c>
      <c r="E4898" t="s">
        <v>563</v>
      </c>
      <c r="F4898" t="s">
        <v>656</v>
      </c>
      <c r="G4898" t="s">
        <v>9104</v>
      </c>
      <c r="H4898" s="123" t="str">
        <f t="shared" si="75"/>
        <v>Paradox Basin , UT,CBM Wells - Fraction of Compressors Engines &lt;50 HP</v>
      </c>
      <c r="I4898">
        <v>0.20838816000000002</v>
      </c>
    </row>
    <row r="4899" spans="1:9">
      <c r="A4899" t="s">
        <v>636</v>
      </c>
      <c r="B4899" t="s">
        <v>124</v>
      </c>
      <c r="C4899" t="s">
        <v>9105</v>
      </c>
      <c r="D4899">
        <v>0.78769025999999998</v>
      </c>
      <c r="E4899" t="s">
        <v>563</v>
      </c>
      <c r="F4899" t="s">
        <v>656</v>
      </c>
      <c r="G4899" t="s">
        <v>9105</v>
      </c>
      <c r="H4899" s="123" t="str">
        <f t="shared" si="75"/>
        <v>Paradox Basin , UT,CBM Wells - Fraction of Compressors Engines between 50-499 HP</v>
      </c>
      <c r="I4899">
        <v>0.78769025999999998</v>
      </c>
    </row>
    <row r="4900" spans="1:9">
      <c r="A4900" t="s">
        <v>636</v>
      </c>
      <c r="B4900" t="s">
        <v>124</v>
      </c>
      <c r="C4900" t="s">
        <v>9106</v>
      </c>
      <c r="D4900">
        <v>3.9215680000000003E-3</v>
      </c>
      <c r="E4900" t="s">
        <v>563</v>
      </c>
      <c r="F4900" t="s">
        <v>656</v>
      </c>
      <c r="G4900" t="s">
        <v>9106</v>
      </c>
      <c r="H4900" s="123" t="str">
        <f t="shared" si="75"/>
        <v>Paradox Basin , UT,CBM Wells - Fraction of Compressors Engines &gt;500 HP</v>
      </c>
      <c r="I4900">
        <v>3.9215680000000003E-3</v>
      </c>
    </row>
    <row r="4901" spans="1:9">
      <c r="A4901" t="s">
        <v>636</v>
      </c>
      <c r="B4901" t="s">
        <v>124</v>
      </c>
      <c r="C4901" t="s">
        <v>9107</v>
      </c>
      <c r="D4901">
        <v>7.7047318000000004E-2</v>
      </c>
      <c r="E4901" t="s">
        <v>563</v>
      </c>
      <c r="F4901" t="s">
        <v>1</v>
      </c>
      <c r="G4901" t="s">
        <v>8349</v>
      </c>
      <c r="H4901" s="123" t="str">
        <f t="shared" si="75"/>
        <v>Paradox Basin , UT,Lean Burn - Percent of Engines with Control</v>
      </c>
      <c r="I4901">
        <v>7.7047318000000004E-2</v>
      </c>
    </row>
    <row r="4902" spans="1:9">
      <c r="A4902" t="s">
        <v>636</v>
      </c>
      <c r="B4902" t="s">
        <v>124</v>
      </c>
      <c r="C4902" t="s">
        <v>9108</v>
      </c>
      <c r="D4902">
        <v>0.124</v>
      </c>
      <c r="E4902" t="s">
        <v>563</v>
      </c>
      <c r="F4902" t="s">
        <v>0</v>
      </c>
      <c r="G4902" t="s">
        <v>8359</v>
      </c>
      <c r="H4902" s="123" t="str">
        <f t="shared" si="75"/>
        <v>Paradox Basin , UT,Rich Burn - Percent of Engines with Control</v>
      </c>
      <c r="I4902">
        <v>0.124</v>
      </c>
    </row>
    <row r="4903" spans="1:9">
      <c r="A4903" t="s">
        <v>636</v>
      </c>
      <c r="B4903" t="s">
        <v>124</v>
      </c>
      <c r="C4903" t="s">
        <v>9109</v>
      </c>
      <c r="D4903">
        <v>139.8612</v>
      </c>
      <c r="E4903" t="s">
        <v>563</v>
      </c>
      <c r="F4903" t="s">
        <v>1</v>
      </c>
      <c r="G4903" t="s">
        <v>8347</v>
      </c>
      <c r="H4903" s="123" t="str">
        <f t="shared" si="75"/>
        <v>Paradox Basin , UT,Lean Burn - Rated Horsepower (hp/engine)</v>
      </c>
      <c r="I4903">
        <v>139.8612</v>
      </c>
    </row>
    <row r="4904" spans="1:9">
      <c r="A4904" t="s">
        <v>636</v>
      </c>
      <c r="B4904" t="s">
        <v>124</v>
      </c>
      <c r="C4904" t="s">
        <v>9110</v>
      </c>
      <c r="D4904">
        <v>119.06660399999998</v>
      </c>
      <c r="E4904" t="s">
        <v>563</v>
      </c>
      <c r="F4904" t="s">
        <v>0</v>
      </c>
      <c r="G4904" t="s">
        <v>8357</v>
      </c>
      <c r="H4904" s="123" t="str">
        <f t="shared" si="75"/>
        <v>Paradox Basin , UT,Rich Burn - Rated Horsepower (hp/engine)</v>
      </c>
      <c r="I4904">
        <v>119.06660399999998</v>
      </c>
    </row>
    <row r="4905" spans="1:9">
      <c r="A4905" t="s">
        <v>636</v>
      </c>
      <c r="B4905" t="s">
        <v>124</v>
      </c>
      <c r="C4905" t="s">
        <v>9111</v>
      </c>
      <c r="D4905">
        <v>8435.1491999999998</v>
      </c>
      <c r="E4905" t="s">
        <v>563</v>
      </c>
      <c r="F4905" t="s">
        <v>656</v>
      </c>
      <c r="G4905" t="s">
        <v>2498</v>
      </c>
      <c r="H4905" s="123" t="str">
        <f t="shared" si="75"/>
        <v>Paradox Basin , UT,Hours of Operation (hours/engine)</v>
      </c>
      <c r="I4905">
        <v>8435.1491999999998</v>
      </c>
    </row>
    <row r="4906" spans="1:9">
      <c r="A4906" t="s">
        <v>139</v>
      </c>
      <c r="B4906" t="s">
        <v>115</v>
      </c>
      <c r="C4906" t="s">
        <v>9098</v>
      </c>
      <c r="D4906">
        <v>0.7</v>
      </c>
      <c r="E4906" t="s">
        <v>564</v>
      </c>
      <c r="F4906" t="s">
        <v>0</v>
      </c>
      <c r="G4906" t="s">
        <v>0</v>
      </c>
      <c r="H4906" s="123" t="str">
        <f t="shared" si="75"/>
        <v>Pedregosa Basin , AZ,Rich Burn</v>
      </c>
      <c r="I4906">
        <v>0.7</v>
      </c>
    </row>
    <row r="4907" spans="1:9">
      <c r="A4907" t="s">
        <v>139</v>
      </c>
      <c r="B4907" t="s">
        <v>115</v>
      </c>
      <c r="C4907" t="s">
        <v>9099</v>
      </c>
      <c r="D4907">
        <v>0.3</v>
      </c>
      <c r="E4907" t="s">
        <v>564</v>
      </c>
      <c r="F4907" t="s">
        <v>1</v>
      </c>
      <c r="G4907" t="s">
        <v>1</v>
      </c>
      <c r="H4907" s="123" t="str">
        <f t="shared" si="75"/>
        <v>Pedregosa Basin , AZ,Lean Burn</v>
      </c>
      <c r="I4907">
        <v>0.3</v>
      </c>
    </row>
    <row r="4908" spans="1:9">
      <c r="A4908" t="s">
        <v>139</v>
      </c>
      <c r="B4908" t="s">
        <v>115</v>
      </c>
      <c r="C4908" t="s">
        <v>9100</v>
      </c>
      <c r="D4908">
        <v>0.75</v>
      </c>
      <c r="E4908" t="s">
        <v>564</v>
      </c>
      <c r="F4908" t="s">
        <v>0</v>
      </c>
      <c r="G4908" t="s">
        <v>9100</v>
      </c>
      <c r="H4908" s="123" t="str">
        <f t="shared" si="75"/>
        <v>Pedregosa Basin , AZ,CBM Wells- Rich-burn Load Factor</v>
      </c>
      <c r="I4908">
        <v>0.75</v>
      </c>
    </row>
    <row r="4909" spans="1:9">
      <c r="A4909" t="s">
        <v>139</v>
      </c>
      <c r="B4909" t="s">
        <v>115</v>
      </c>
      <c r="C4909" t="s">
        <v>9101</v>
      </c>
      <c r="D4909">
        <v>0.76</v>
      </c>
      <c r="E4909" t="s">
        <v>564</v>
      </c>
      <c r="F4909" t="s">
        <v>1</v>
      </c>
      <c r="G4909" t="s">
        <v>9101</v>
      </c>
      <c r="H4909" s="123" t="str">
        <f t="shared" si="75"/>
        <v>Pedregosa Basin , AZ,CBM Wells- Lean-burn Load Factor</v>
      </c>
      <c r="I4909">
        <v>0.76</v>
      </c>
    </row>
    <row r="4910" spans="1:9">
      <c r="A4910" t="s">
        <v>139</v>
      </c>
      <c r="B4910" t="s">
        <v>115</v>
      </c>
      <c r="C4910" t="s">
        <v>9102</v>
      </c>
      <c r="D4910">
        <v>0</v>
      </c>
      <c r="E4910" t="s">
        <v>564</v>
      </c>
      <c r="F4910" t="s">
        <v>656</v>
      </c>
      <c r="G4910" t="s">
        <v>9102</v>
      </c>
      <c r="H4910" s="123" t="str">
        <f t="shared" si="75"/>
        <v>Pedregosa Basin , AZ,CBM Wells - Fraction of 2-cycle Engines</v>
      </c>
      <c r="I4910">
        <v>0</v>
      </c>
    </row>
    <row r="4911" spans="1:9">
      <c r="A4911" t="s">
        <v>139</v>
      </c>
      <c r="B4911" t="s">
        <v>115</v>
      </c>
      <c r="C4911" t="s">
        <v>9103</v>
      </c>
      <c r="D4911">
        <v>1</v>
      </c>
      <c r="E4911" t="s">
        <v>564</v>
      </c>
      <c r="F4911" t="s">
        <v>656</v>
      </c>
      <c r="G4911" t="s">
        <v>9103</v>
      </c>
      <c r="H4911" s="123" t="str">
        <f t="shared" si="75"/>
        <v>Pedregosa Basin , AZ,CBM Wells - Fraction of 4-cycle Engines</v>
      </c>
      <c r="I4911">
        <v>1</v>
      </c>
    </row>
    <row r="4912" spans="1:9">
      <c r="A4912" t="s">
        <v>139</v>
      </c>
      <c r="B4912" t="s">
        <v>115</v>
      </c>
      <c r="C4912" t="s">
        <v>9104</v>
      </c>
      <c r="D4912">
        <v>0</v>
      </c>
      <c r="E4912" t="s">
        <v>564</v>
      </c>
      <c r="F4912" t="s">
        <v>656</v>
      </c>
      <c r="G4912" t="s">
        <v>9104</v>
      </c>
      <c r="H4912" s="123" t="str">
        <f t="shared" si="75"/>
        <v>Pedregosa Basin , AZ,CBM Wells - Fraction of Compressors Engines &lt;50 HP</v>
      </c>
      <c r="I4912">
        <v>0</v>
      </c>
    </row>
    <row r="4913" spans="1:9">
      <c r="A4913" t="s">
        <v>139</v>
      </c>
      <c r="B4913" t="s">
        <v>115</v>
      </c>
      <c r="C4913" t="s">
        <v>9105</v>
      </c>
      <c r="D4913">
        <v>1</v>
      </c>
      <c r="E4913" t="s">
        <v>564</v>
      </c>
      <c r="F4913" t="s">
        <v>656</v>
      </c>
      <c r="G4913" t="s">
        <v>9105</v>
      </c>
      <c r="H4913" s="123" t="str">
        <f t="shared" si="75"/>
        <v>Pedregosa Basin , AZ,CBM Wells - Fraction of Compressors Engines between 50-499 HP</v>
      </c>
      <c r="I4913">
        <v>1</v>
      </c>
    </row>
    <row r="4914" spans="1:9">
      <c r="A4914" t="s">
        <v>139</v>
      </c>
      <c r="B4914" t="s">
        <v>115</v>
      </c>
      <c r="C4914" t="s">
        <v>9106</v>
      </c>
      <c r="D4914">
        <v>0</v>
      </c>
      <c r="E4914" t="s">
        <v>564</v>
      </c>
      <c r="F4914" t="s">
        <v>656</v>
      </c>
      <c r="G4914" t="s">
        <v>9106</v>
      </c>
      <c r="H4914" s="123" t="str">
        <f t="shared" si="75"/>
        <v>Pedregosa Basin , AZ,CBM Wells - Fraction of Compressors Engines &gt;500 HP</v>
      </c>
      <c r="I4914">
        <v>0</v>
      </c>
    </row>
    <row r="4915" spans="1:9">
      <c r="A4915" t="s">
        <v>139</v>
      </c>
      <c r="B4915" t="s">
        <v>115</v>
      </c>
      <c r="C4915" t="s">
        <v>9107</v>
      </c>
      <c r="D4915">
        <v>0.18</v>
      </c>
      <c r="E4915" t="s">
        <v>564</v>
      </c>
      <c r="F4915" t="s">
        <v>1</v>
      </c>
      <c r="G4915" t="s">
        <v>8349</v>
      </c>
      <c r="H4915" s="123" t="str">
        <f t="shared" si="75"/>
        <v>Pedregosa Basin , AZ,Lean Burn - Percent of Engines with Control</v>
      </c>
      <c r="I4915">
        <v>0.18</v>
      </c>
    </row>
    <row r="4916" spans="1:9">
      <c r="A4916" t="s">
        <v>139</v>
      </c>
      <c r="B4916" t="s">
        <v>115</v>
      </c>
      <c r="C4916" t="s">
        <v>9108</v>
      </c>
      <c r="D4916">
        <v>0.31</v>
      </c>
      <c r="E4916" t="s">
        <v>564</v>
      </c>
      <c r="F4916" t="s">
        <v>0</v>
      </c>
      <c r="G4916" t="s">
        <v>8359</v>
      </c>
      <c r="H4916" s="123" t="str">
        <f t="shared" si="75"/>
        <v>Pedregosa Basin , AZ,Rich Burn - Percent of Engines with Control</v>
      </c>
      <c r="I4916">
        <v>0.31</v>
      </c>
    </row>
    <row r="4917" spans="1:9">
      <c r="A4917" t="s">
        <v>139</v>
      </c>
      <c r="B4917" t="s">
        <v>115</v>
      </c>
      <c r="C4917" t="s">
        <v>9109</v>
      </c>
      <c r="D4917">
        <v>138</v>
      </c>
      <c r="E4917" t="s">
        <v>564</v>
      </c>
      <c r="F4917" t="s">
        <v>1</v>
      </c>
      <c r="G4917" t="s">
        <v>8347</v>
      </c>
      <c r="H4917" s="123" t="str">
        <f t="shared" si="75"/>
        <v>Pedregosa Basin , AZ,Lean Burn - Rated Horsepower (hp/engine)</v>
      </c>
      <c r="I4917">
        <v>138</v>
      </c>
    </row>
    <row r="4918" spans="1:9">
      <c r="A4918" t="s">
        <v>139</v>
      </c>
      <c r="B4918" t="s">
        <v>115</v>
      </c>
      <c r="C4918" t="s">
        <v>9110</v>
      </c>
      <c r="D4918">
        <v>133.4</v>
      </c>
      <c r="E4918" t="s">
        <v>564</v>
      </c>
      <c r="F4918" t="s">
        <v>0</v>
      </c>
      <c r="G4918" t="s">
        <v>8357</v>
      </c>
      <c r="H4918" s="123" t="str">
        <f t="shared" si="75"/>
        <v>Pedregosa Basin , AZ,Rich Burn - Rated Horsepower (hp/engine)</v>
      </c>
      <c r="I4918">
        <v>133.4</v>
      </c>
    </row>
    <row r="4919" spans="1:9">
      <c r="A4919" t="s">
        <v>139</v>
      </c>
      <c r="B4919" t="s">
        <v>115</v>
      </c>
      <c r="C4919" t="s">
        <v>9111</v>
      </c>
      <c r="D4919">
        <v>8439</v>
      </c>
      <c r="E4919" t="s">
        <v>564</v>
      </c>
      <c r="F4919" t="s">
        <v>656</v>
      </c>
      <c r="G4919" t="s">
        <v>2498</v>
      </c>
      <c r="H4919" s="123" t="str">
        <f t="shared" si="75"/>
        <v>Pedregosa Basin , AZ,Hours of Operation (hours/engine)</v>
      </c>
      <c r="I4919">
        <v>8439</v>
      </c>
    </row>
    <row r="4920" spans="1:9">
      <c r="A4920" t="s">
        <v>139</v>
      </c>
      <c r="B4920" t="s">
        <v>120</v>
      </c>
      <c r="C4920" t="s">
        <v>9098</v>
      </c>
      <c r="D4920">
        <v>0.7</v>
      </c>
      <c r="E4920" t="s">
        <v>565</v>
      </c>
      <c r="F4920" t="s">
        <v>0</v>
      </c>
      <c r="G4920" t="s">
        <v>0</v>
      </c>
      <c r="H4920" s="123" t="str">
        <f t="shared" si="75"/>
        <v>Pedregosa Basin , NM,Rich Burn</v>
      </c>
      <c r="I4920">
        <v>0.7</v>
      </c>
    </row>
    <row r="4921" spans="1:9">
      <c r="A4921" t="s">
        <v>139</v>
      </c>
      <c r="B4921" t="s">
        <v>120</v>
      </c>
      <c r="C4921" t="s">
        <v>9099</v>
      </c>
      <c r="D4921">
        <v>0.3</v>
      </c>
      <c r="E4921" t="s">
        <v>565</v>
      </c>
      <c r="F4921" t="s">
        <v>1</v>
      </c>
      <c r="G4921" t="s">
        <v>1</v>
      </c>
      <c r="H4921" s="123" t="str">
        <f t="shared" si="75"/>
        <v>Pedregosa Basin , NM,Lean Burn</v>
      </c>
      <c r="I4921">
        <v>0.3</v>
      </c>
    </row>
    <row r="4922" spans="1:9">
      <c r="A4922" t="s">
        <v>139</v>
      </c>
      <c r="B4922" t="s">
        <v>120</v>
      </c>
      <c r="C4922" t="s">
        <v>9100</v>
      </c>
      <c r="D4922">
        <v>0.75</v>
      </c>
      <c r="E4922" t="s">
        <v>565</v>
      </c>
      <c r="F4922" t="s">
        <v>0</v>
      </c>
      <c r="G4922" t="s">
        <v>9100</v>
      </c>
      <c r="H4922" s="123" t="str">
        <f t="shared" si="75"/>
        <v>Pedregosa Basin , NM,CBM Wells- Rich-burn Load Factor</v>
      </c>
      <c r="I4922">
        <v>0.75</v>
      </c>
    </row>
    <row r="4923" spans="1:9">
      <c r="A4923" t="s">
        <v>139</v>
      </c>
      <c r="B4923" t="s">
        <v>120</v>
      </c>
      <c r="C4923" t="s">
        <v>9101</v>
      </c>
      <c r="D4923">
        <v>0.76</v>
      </c>
      <c r="E4923" t="s">
        <v>565</v>
      </c>
      <c r="F4923" t="s">
        <v>1</v>
      </c>
      <c r="G4923" t="s">
        <v>9101</v>
      </c>
      <c r="H4923" s="123" t="str">
        <f t="shared" si="75"/>
        <v>Pedregosa Basin , NM,CBM Wells- Lean-burn Load Factor</v>
      </c>
      <c r="I4923">
        <v>0.76</v>
      </c>
    </row>
    <row r="4924" spans="1:9">
      <c r="A4924" t="s">
        <v>139</v>
      </c>
      <c r="B4924" t="s">
        <v>120</v>
      </c>
      <c r="C4924" t="s">
        <v>9102</v>
      </c>
      <c r="D4924">
        <v>0</v>
      </c>
      <c r="E4924" t="s">
        <v>565</v>
      </c>
      <c r="F4924" t="s">
        <v>656</v>
      </c>
      <c r="G4924" t="s">
        <v>9102</v>
      </c>
      <c r="H4924" s="123" t="str">
        <f t="shared" si="75"/>
        <v>Pedregosa Basin , NM,CBM Wells - Fraction of 2-cycle Engines</v>
      </c>
      <c r="I4924">
        <v>0</v>
      </c>
    </row>
    <row r="4925" spans="1:9">
      <c r="A4925" t="s">
        <v>139</v>
      </c>
      <c r="B4925" t="s">
        <v>120</v>
      </c>
      <c r="C4925" t="s">
        <v>9103</v>
      </c>
      <c r="D4925">
        <v>1</v>
      </c>
      <c r="E4925" t="s">
        <v>565</v>
      </c>
      <c r="F4925" t="s">
        <v>656</v>
      </c>
      <c r="G4925" t="s">
        <v>9103</v>
      </c>
      <c r="H4925" s="123" t="str">
        <f t="shared" si="75"/>
        <v>Pedregosa Basin , NM,CBM Wells - Fraction of 4-cycle Engines</v>
      </c>
      <c r="I4925">
        <v>1</v>
      </c>
    </row>
    <row r="4926" spans="1:9">
      <c r="A4926" t="s">
        <v>139</v>
      </c>
      <c r="B4926" t="s">
        <v>120</v>
      </c>
      <c r="C4926" t="s">
        <v>9104</v>
      </c>
      <c r="D4926">
        <v>0</v>
      </c>
      <c r="E4926" t="s">
        <v>565</v>
      </c>
      <c r="F4926" t="s">
        <v>656</v>
      </c>
      <c r="G4926" t="s">
        <v>9104</v>
      </c>
      <c r="H4926" s="123" t="str">
        <f t="shared" si="75"/>
        <v>Pedregosa Basin , NM,CBM Wells - Fraction of Compressors Engines &lt;50 HP</v>
      </c>
      <c r="I4926">
        <v>0</v>
      </c>
    </row>
    <row r="4927" spans="1:9">
      <c r="A4927" t="s">
        <v>139</v>
      </c>
      <c r="B4927" t="s">
        <v>120</v>
      </c>
      <c r="C4927" t="s">
        <v>9105</v>
      </c>
      <c r="D4927">
        <v>1</v>
      </c>
      <c r="E4927" t="s">
        <v>565</v>
      </c>
      <c r="F4927" t="s">
        <v>656</v>
      </c>
      <c r="G4927" t="s">
        <v>9105</v>
      </c>
      <c r="H4927" s="123" t="str">
        <f t="shared" si="75"/>
        <v>Pedregosa Basin , NM,CBM Wells - Fraction of Compressors Engines between 50-499 HP</v>
      </c>
      <c r="I4927">
        <v>1</v>
      </c>
    </row>
    <row r="4928" spans="1:9">
      <c r="A4928" t="s">
        <v>139</v>
      </c>
      <c r="B4928" t="s">
        <v>120</v>
      </c>
      <c r="C4928" t="s">
        <v>9106</v>
      </c>
      <c r="D4928">
        <v>0</v>
      </c>
      <c r="E4928" t="s">
        <v>565</v>
      </c>
      <c r="F4928" t="s">
        <v>656</v>
      </c>
      <c r="G4928" t="s">
        <v>9106</v>
      </c>
      <c r="H4928" s="123" t="str">
        <f t="shared" si="75"/>
        <v>Pedregosa Basin , NM,CBM Wells - Fraction of Compressors Engines &gt;500 HP</v>
      </c>
      <c r="I4928">
        <v>0</v>
      </c>
    </row>
    <row r="4929" spans="1:9">
      <c r="A4929" t="s">
        <v>139</v>
      </c>
      <c r="B4929" t="s">
        <v>120</v>
      </c>
      <c r="C4929" t="s">
        <v>9107</v>
      </c>
      <c r="D4929">
        <v>0.18</v>
      </c>
      <c r="E4929" t="s">
        <v>565</v>
      </c>
      <c r="F4929" t="s">
        <v>1</v>
      </c>
      <c r="G4929" t="s">
        <v>8349</v>
      </c>
      <c r="H4929" s="123" t="str">
        <f t="shared" si="75"/>
        <v>Pedregosa Basin , NM,Lean Burn - Percent of Engines with Control</v>
      </c>
      <c r="I4929">
        <v>0.18</v>
      </c>
    </row>
    <row r="4930" spans="1:9">
      <c r="A4930" t="s">
        <v>139</v>
      </c>
      <c r="B4930" t="s">
        <v>120</v>
      </c>
      <c r="C4930" t="s">
        <v>9108</v>
      </c>
      <c r="D4930">
        <v>0.31</v>
      </c>
      <c r="E4930" t="s">
        <v>565</v>
      </c>
      <c r="F4930" t="s">
        <v>0</v>
      </c>
      <c r="G4930" t="s">
        <v>8359</v>
      </c>
      <c r="H4930" s="123" t="str">
        <f t="shared" si="75"/>
        <v>Pedregosa Basin , NM,Rich Burn - Percent of Engines with Control</v>
      </c>
      <c r="I4930">
        <v>0.31</v>
      </c>
    </row>
    <row r="4931" spans="1:9">
      <c r="A4931" t="s">
        <v>139</v>
      </c>
      <c r="B4931" t="s">
        <v>120</v>
      </c>
      <c r="C4931" t="s">
        <v>9109</v>
      </c>
      <c r="D4931">
        <v>138</v>
      </c>
      <c r="E4931" t="s">
        <v>565</v>
      </c>
      <c r="F4931" t="s">
        <v>1</v>
      </c>
      <c r="G4931" t="s">
        <v>8347</v>
      </c>
      <c r="H4931" s="123" t="str">
        <f t="shared" si="75"/>
        <v>Pedregosa Basin , NM,Lean Burn - Rated Horsepower (hp/engine)</v>
      </c>
      <c r="I4931">
        <v>138</v>
      </c>
    </row>
    <row r="4932" spans="1:9">
      <c r="A4932" t="s">
        <v>139</v>
      </c>
      <c r="B4932" t="s">
        <v>120</v>
      </c>
      <c r="C4932" t="s">
        <v>9110</v>
      </c>
      <c r="D4932">
        <v>133.4</v>
      </c>
      <c r="E4932" t="s">
        <v>565</v>
      </c>
      <c r="F4932" t="s">
        <v>0</v>
      </c>
      <c r="G4932" t="s">
        <v>8357</v>
      </c>
      <c r="H4932" s="123" t="str">
        <f t="shared" si="75"/>
        <v>Pedregosa Basin , NM,Rich Burn - Rated Horsepower (hp/engine)</v>
      </c>
      <c r="I4932">
        <v>133.4</v>
      </c>
    </row>
    <row r="4933" spans="1:9">
      <c r="A4933" t="s">
        <v>139</v>
      </c>
      <c r="B4933" t="s">
        <v>120</v>
      </c>
      <c r="C4933" t="s">
        <v>9111</v>
      </c>
      <c r="D4933">
        <v>8439</v>
      </c>
      <c r="E4933" t="s">
        <v>565</v>
      </c>
      <c r="F4933" t="s">
        <v>656</v>
      </c>
      <c r="G4933" t="s">
        <v>2498</v>
      </c>
      <c r="H4933" s="123" t="str">
        <f t="shared" si="75"/>
        <v>Pedregosa Basin , NM,Hours of Operation (hours/engine)</v>
      </c>
      <c r="I4933">
        <v>8439</v>
      </c>
    </row>
    <row r="4934" spans="1:9">
      <c r="A4934" t="s">
        <v>637</v>
      </c>
      <c r="B4934" t="s">
        <v>120</v>
      </c>
      <c r="C4934" t="s">
        <v>9098</v>
      </c>
      <c r="D4934">
        <v>0.86</v>
      </c>
      <c r="E4934" t="s">
        <v>567</v>
      </c>
      <c r="F4934" t="s">
        <v>0</v>
      </c>
      <c r="G4934" t="s">
        <v>0</v>
      </c>
      <c r="H4934" s="123" t="str">
        <f t="shared" si="75"/>
        <v>Permian Basin , NM,Rich Burn</v>
      </c>
      <c r="I4934">
        <v>0.86</v>
      </c>
    </row>
    <row r="4935" spans="1:9">
      <c r="A4935" t="s">
        <v>637</v>
      </c>
      <c r="B4935" t="s">
        <v>120</v>
      </c>
      <c r="C4935" t="s">
        <v>9099</v>
      </c>
      <c r="D4935">
        <v>0.14000000000000001</v>
      </c>
      <c r="E4935" t="s">
        <v>567</v>
      </c>
      <c r="F4935" t="s">
        <v>1</v>
      </c>
      <c r="G4935" t="s">
        <v>1</v>
      </c>
      <c r="H4935" s="123" t="str">
        <f t="shared" si="75"/>
        <v>Permian Basin , NM,Lean Burn</v>
      </c>
      <c r="I4935">
        <v>0.14000000000000001</v>
      </c>
    </row>
    <row r="4936" spans="1:9">
      <c r="A4936" t="s">
        <v>637</v>
      </c>
      <c r="B4936" t="s">
        <v>120</v>
      </c>
      <c r="C4936" t="s">
        <v>9100</v>
      </c>
      <c r="D4936">
        <v>0.75</v>
      </c>
      <c r="E4936" t="s">
        <v>567</v>
      </c>
      <c r="F4936" t="s">
        <v>0</v>
      </c>
      <c r="G4936" t="s">
        <v>9100</v>
      </c>
      <c r="H4936" s="123" t="str">
        <f t="shared" si="75"/>
        <v>Permian Basin , NM,CBM Wells- Rich-burn Load Factor</v>
      </c>
      <c r="I4936">
        <v>0.75</v>
      </c>
    </row>
    <row r="4937" spans="1:9">
      <c r="A4937" t="s">
        <v>637</v>
      </c>
      <c r="B4937" t="s">
        <v>120</v>
      </c>
      <c r="C4937" t="s">
        <v>9101</v>
      </c>
      <c r="D4937">
        <v>0.76</v>
      </c>
      <c r="E4937" t="s">
        <v>567</v>
      </c>
      <c r="F4937" t="s">
        <v>1</v>
      </c>
      <c r="G4937" t="s">
        <v>9101</v>
      </c>
      <c r="H4937" s="123" t="str">
        <f t="shared" si="75"/>
        <v>Permian Basin , NM,CBM Wells- Lean-burn Load Factor</v>
      </c>
      <c r="I4937">
        <v>0.76</v>
      </c>
    </row>
    <row r="4938" spans="1:9">
      <c r="A4938" t="s">
        <v>637</v>
      </c>
      <c r="B4938" t="s">
        <v>120</v>
      </c>
      <c r="C4938" t="s">
        <v>9102</v>
      </c>
      <c r="D4938">
        <v>0</v>
      </c>
      <c r="E4938" t="s">
        <v>567</v>
      </c>
      <c r="F4938" t="s">
        <v>656</v>
      </c>
      <c r="G4938" t="s">
        <v>9102</v>
      </c>
      <c r="H4938" s="123" t="str">
        <f t="shared" si="75"/>
        <v>Permian Basin , NM,CBM Wells - Fraction of 2-cycle Engines</v>
      </c>
      <c r="I4938">
        <v>0</v>
      </c>
    </row>
    <row r="4939" spans="1:9">
      <c r="A4939" t="s">
        <v>637</v>
      </c>
      <c r="B4939" t="s">
        <v>120</v>
      </c>
      <c r="C4939" t="s">
        <v>9103</v>
      </c>
      <c r="D4939">
        <v>1</v>
      </c>
      <c r="E4939" t="s">
        <v>567</v>
      </c>
      <c r="F4939" t="s">
        <v>656</v>
      </c>
      <c r="G4939" t="s">
        <v>9103</v>
      </c>
      <c r="H4939" s="123" t="str">
        <f t="shared" si="75"/>
        <v>Permian Basin , NM,CBM Wells - Fraction of 4-cycle Engines</v>
      </c>
      <c r="I4939">
        <v>1</v>
      </c>
    </row>
    <row r="4940" spans="1:9">
      <c r="A4940" t="s">
        <v>637</v>
      </c>
      <c r="B4940" t="s">
        <v>120</v>
      </c>
      <c r="C4940" t="s">
        <v>9104</v>
      </c>
      <c r="D4940">
        <v>0</v>
      </c>
      <c r="E4940" t="s">
        <v>567</v>
      </c>
      <c r="F4940" t="s">
        <v>656</v>
      </c>
      <c r="G4940" t="s">
        <v>9104</v>
      </c>
      <c r="H4940" s="123" t="str">
        <f t="shared" si="75"/>
        <v>Permian Basin , NM,CBM Wells - Fraction of Compressors Engines &lt;50 HP</v>
      </c>
      <c r="I4940">
        <v>0</v>
      </c>
    </row>
    <row r="4941" spans="1:9">
      <c r="A4941" t="s">
        <v>637</v>
      </c>
      <c r="B4941" t="s">
        <v>120</v>
      </c>
      <c r="C4941" t="s">
        <v>9105</v>
      </c>
      <c r="D4941">
        <v>1</v>
      </c>
      <c r="E4941" t="s">
        <v>567</v>
      </c>
      <c r="F4941" t="s">
        <v>656</v>
      </c>
      <c r="G4941" t="s">
        <v>9105</v>
      </c>
      <c r="H4941" s="123" t="str">
        <f t="shared" si="75"/>
        <v>Permian Basin , NM,CBM Wells - Fraction of Compressors Engines between 50-499 HP</v>
      </c>
      <c r="I4941">
        <v>1</v>
      </c>
    </row>
    <row r="4942" spans="1:9">
      <c r="A4942" t="s">
        <v>637</v>
      </c>
      <c r="B4942" t="s">
        <v>120</v>
      </c>
      <c r="C4942" t="s">
        <v>9106</v>
      </c>
      <c r="D4942">
        <v>0</v>
      </c>
      <c r="E4942" t="s">
        <v>567</v>
      </c>
      <c r="F4942" t="s">
        <v>656</v>
      </c>
      <c r="G4942" t="s">
        <v>9106</v>
      </c>
      <c r="H4942" s="123" t="str">
        <f t="shared" si="75"/>
        <v>Permian Basin , NM,CBM Wells - Fraction of Compressors Engines &gt;500 HP</v>
      </c>
      <c r="I4942">
        <v>0</v>
      </c>
    </row>
    <row r="4943" spans="1:9">
      <c r="A4943" t="s">
        <v>637</v>
      </c>
      <c r="B4943" t="s">
        <v>120</v>
      </c>
      <c r="C4943" t="s">
        <v>9107</v>
      </c>
      <c r="D4943">
        <v>0.18</v>
      </c>
      <c r="E4943" t="s">
        <v>567</v>
      </c>
      <c r="F4943" t="s">
        <v>1</v>
      </c>
      <c r="G4943" t="s">
        <v>8349</v>
      </c>
      <c r="H4943" s="123" t="str">
        <f t="shared" si="75"/>
        <v>Permian Basin , NM,Lean Burn - Percent of Engines with Control</v>
      </c>
      <c r="I4943">
        <v>0.18</v>
      </c>
    </row>
    <row r="4944" spans="1:9">
      <c r="A4944" t="s">
        <v>637</v>
      </c>
      <c r="B4944" t="s">
        <v>120</v>
      </c>
      <c r="C4944" t="s">
        <v>9108</v>
      </c>
      <c r="D4944">
        <v>0.31</v>
      </c>
      <c r="E4944" t="s">
        <v>567</v>
      </c>
      <c r="F4944" t="s">
        <v>0</v>
      </c>
      <c r="G4944" t="s">
        <v>8359</v>
      </c>
      <c r="H4944" s="123" t="str">
        <f t="shared" si="75"/>
        <v>Permian Basin , NM,Rich Burn - Percent of Engines with Control</v>
      </c>
      <c r="I4944">
        <v>0.31</v>
      </c>
    </row>
    <row r="4945" spans="1:9">
      <c r="A4945" t="s">
        <v>637</v>
      </c>
      <c r="B4945" t="s">
        <v>120</v>
      </c>
      <c r="C4945" t="s">
        <v>9109</v>
      </c>
      <c r="D4945">
        <v>138</v>
      </c>
      <c r="E4945" t="s">
        <v>567</v>
      </c>
      <c r="F4945" t="s">
        <v>1</v>
      </c>
      <c r="G4945" t="s">
        <v>8347</v>
      </c>
      <c r="H4945" s="123" t="str">
        <f t="shared" si="75"/>
        <v>Permian Basin , NM,Lean Burn - Rated Horsepower (hp/engine)</v>
      </c>
      <c r="I4945">
        <v>138</v>
      </c>
    </row>
    <row r="4946" spans="1:9">
      <c r="A4946" t="s">
        <v>637</v>
      </c>
      <c r="B4946" t="s">
        <v>120</v>
      </c>
      <c r="C4946" t="s">
        <v>9110</v>
      </c>
      <c r="D4946">
        <v>133.4</v>
      </c>
      <c r="E4946" t="s">
        <v>567</v>
      </c>
      <c r="F4946" t="s">
        <v>0</v>
      </c>
      <c r="G4946" t="s">
        <v>8357</v>
      </c>
      <c r="H4946" s="123" t="str">
        <f t="shared" si="75"/>
        <v>Permian Basin , NM,Rich Burn - Rated Horsepower (hp/engine)</v>
      </c>
      <c r="I4946">
        <v>133.4</v>
      </c>
    </row>
    <row r="4947" spans="1:9">
      <c r="A4947" t="s">
        <v>637</v>
      </c>
      <c r="B4947" t="s">
        <v>120</v>
      </c>
      <c r="C4947" t="s">
        <v>9111</v>
      </c>
      <c r="D4947">
        <v>8760</v>
      </c>
      <c r="E4947" t="s">
        <v>567</v>
      </c>
      <c r="F4947" t="s">
        <v>656</v>
      </c>
      <c r="G4947" t="s">
        <v>2498</v>
      </c>
      <c r="H4947" s="123" t="str">
        <f t="shared" si="75"/>
        <v>Permian Basin , NM,Hours of Operation (hours/engine)</v>
      </c>
      <c r="I4947">
        <v>8760</v>
      </c>
    </row>
    <row r="4948" spans="1:9">
      <c r="A4948" t="s">
        <v>637</v>
      </c>
      <c r="B4948" t="s">
        <v>485</v>
      </c>
      <c r="C4948" t="s">
        <v>9098</v>
      </c>
      <c r="D4948">
        <v>0.85999999999999954</v>
      </c>
      <c r="E4948" t="s">
        <v>4302</v>
      </c>
      <c r="F4948" t="s">
        <v>0</v>
      </c>
      <c r="G4948" t="s">
        <v>0</v>
      </c>
      <c r="H4948" s="123" t="str">
        <f t="shared" si="75"/>
        <v>Permian Basin , TX,Rich Burn</v>
      </c>
      <c r="I4948">
        <v>0.85999999999999954</v>
      </c>
    </row>
    <row r="4949" spans="1:9">
      <c r="A4949" t="s">
        <v>637</v>
      </c>
      <c r="B4949" t="s">
        <v>485</v>
      </c>
      <c r="C4949" t="s">
        <v>9099</v>
      </c>
      <c r="D4949">
        <v>0.13999999999999993</v>
      </c>
      <c r="E4949" t="s">
        <v>4302</v>
      </c>
      <c r="F4949" t="s">
        <v>1</v>
      </c>
      <c r="G4949" t="s">
        <v>1</v>
      </c>
      <c r="H4949" s="123" t="str">
        <f t="shared" si="75"/>
        <v>Permian Basin , TX,Lean Burn</v>
      </c>
      <c r="I4949">
        <v>0.13999999999999993</v>
      </c>
    </row>
    <row r="4950" spans="1:9">
      <c r="A4950" t="s">
        <v>637</v>
      </c>
      <c r="B4950" t="s">
        <v>485</v>
      </c>
      <c r="C4950" t="s">
        <v>9100</v>
      </c>
      <c r="D4950">
        <v>0.75</v>
      </c>
      <c r="E4950" t="s">
        <v>4302</v>
      </c>
      <c r="F4950" t="s">
        <v>0</v>
      </c>
      <c r="G4950" t="s">
        <v>9100</v>
      </c>
      <c r="H4950" s="123" t="str">
        <f t="shared" si="75"/>
        <v>Permian Basin , TX,CBM Wells- Rich-burn Load Factor</v>
      </c>
      <c r="I4950">
        <v>0.75</v>
      </c>
    </row>
    <row r="4951" spans="1:9">
      <c r="A4951" t="s">
        <v>637</v>
      </c>
      <c r="B4951" t="s">
        <v>485</v>
      </c>
      <c r="C4951" t="s">
        <v>9101</v>
      </c>
      <c r="D4951">
        <v>0.76000000000000045</v>
      </c>
      <c r="E4951" t="s">
        <v>4302</v>
      </c>
      <c r="F4951" t="s">
        <v>1</v>
      </c>
      <c r="G4951" t="s">
        <v>9101</v>
      </c>
      <c r="H4951" s="123" t="str">
        <f t="shared" si="75"/>
        <v>Permian Basin , TX,CBM Wells- Lean-burn Load Factor</v>
      </c>
      <c r="I4951">
        <v>0.76000000000000045</v>
      </c>
    </row>
    <row r="4952" spans="1:9">
      <c r="A4952" t="s">
        <v>637</v>
      </c>
      <c r="B4952" t="s">
        <v>485</v>
      </c>
      <c r="C4952" t="s">
        <v>9102</v>
      </c>
      <c r="D4952">
        <v>0</v>
      </c>
      <c r="E4952" t="s">
        <v>4302</v>
      </c>
      <c r="F4952" t="s">
        <v>656</v>
      </c>
      <c r="G4952" t="s">
        <v>9102</v>
      </c>
      <c r="H4952" s="123" t="str">
        <f t="shared" si="75"/>
        <v>Permian Basin , TX,CBM Wells - Fraction of 2-cycle Engines</v>
      </c>
      <c r="I4952">
        <v>0</v>
      </c>
    </row>
    <row r="4953" spans="1:9">
      <c r="A4953" t="s">
        <v>637</v>
      </c>
      <c r="B4953" t="s">
        <v>485</v>
      </c>
      <c r="C4953" t="s">
        <v>9103</v>
      </c>
      <c r="D4953">
        <v>1</v>
      </c>
      <c r="E4953" t="s">
        <v>4302</v>
      </c>
      <c r="F4953" t="s">
        <v>656</v>
      </c>
      <c r="G4953" t="s">
        <v>9103</v>
      </c>
      <c r="H4953" s="123" t="str">
        <f t="shared" si="75"/>
        <v>Permian Basin , TX,CBM Wells - Fraction of 4-cycle Engines</v>
      </c>
      <c r="I4953">
        <v>1</v>
      </c>
    </row>
    <row r="4954" spans="1:9">
      <c r="A4954" t="s">
        <v>637</v>
      </c>
      <c r="B4954" t="s">
        <v>485</v>
      </c>
      <c r="C4954" t="s">
        <v>9104</v>
      </c>
      <c r="D4954">
        <v>0</v>
      </c>
      <c r="E4954" t="s">
        <v>4302</v>
      </c>
      <c r="F4954" t="s">
        <v>656</v>
      </c>
      <c r="G4954" t="s">
        <v>9104</v>
      </c>
      <c r="H4954" s="123" t="str">
        <f t="shared" si="75"/>
        <v>Permian Basin , TX,CBM Wells - Fraction of Compressors Engines &lt;50 HP</v>
      </c>
      <c r="I4954">
        <v>0</v>
      </c>
    </row>
    <row r="4955" spans="1:9">
      <c r="A4955" t="s">
        <v>637</v>
      </c>
      <c r="B4955" t="s">
        <v>485</v>
      </c>
      <c r="C4955" t="s">
        <v>9105</v>
      </c>
      <c r="D4955">
        <v>1</v>
      </c>
      <c r="E4955" t="s">
        <v>4302</v>
      </c>
      <c r="F4955" t="s">
        <v>656</v>
      </c>
      <c r="G4955" t="s">
        <v>9105</v>
      </c>
      <c r="H4955" s="123" t="str">
        <f t="shared" si="75"/>
        <v>Permian Basin , TX,CBM Wells - Fraction of Compressors Engines between 50-499 HP</v>
      </c>
      <c r="I4955">
        <v>1</v>
      </c>
    </row>
    <row r="4956" spans="1:9">
      <c r="A4956" t="s">
        <v>637</v>
      </c>
      <c r="B4956" t="s">
        <v>485</v>
      </c>
      <c r="C4956" t="s">
        <v>9106</v>
      </c>
      <c r="D4956">
        <v>0</v>
      </c>
      <c r="E4956" t="s">
        <v>4302</v>
      </c>
      <c r="F4956" t="s">
        <v>656</v>
      </c>
      <c r="G4956" t="s">
        <v>9106</v>
      </c>
      <c r="H4956" s="123" t="str">
        <f t="shared" si="75"/>
        <v>Permian Basin , TX,CBM Wells - Fraction of Compressors Engines &gt;500 HP</v>
      </c>
      <c r="I4956">
        <v>0</v>
      </c>
    </row>
    <row r="4957" spans="1:9">
      <c r="A4957" t="s">
        <v>637</v>
      </c>
      <c r="B4957" t="s">
        <v>485</v>
      </c>
      <c r="C4957" t="s">
        <v>9107</v>
      </c>
      <c r="D4957">
        <v>0.17999999999999991</v>
      </c>
      <c r="E4957" t="s">
        <v>4302</v>
      </c>
      <c r="F4957" t="s">
        <v>1</v>
      </c>
      <c r="G4957" t="s">
        <v>8349</v>
      </c>
      <c r="H4957" s="123" t="str">
        <f t="shared" si="75"/>
        <v>Permian Basin , TX,Lean Burn - Percent of Engines with Control</v>
      </c>
      <c r="I4957">
        <v>0.17999999999999991</v>
      </c>
    </row>
    <row r="4958" spans="1:9">
      <c r="A4958" t="s">
        <v>637</v>
      </c>
      <c r="B4958" t="s">
        <v>485</v>
      </c>
      <c r="C4958" t="s">
        <v>9108</v>
      </c>
      <c r="D4958">
        <v>0.31000000000000011</v>
      </c>
      <c r="E4958" t="s">
        <v>4302</v>
      </c>
      <c r="F4958" t="s">
        <v>0</v>
      </c>
      <c r="G4958" t="s">
        <v>8359</v>
      </c>
      <c r="H4958" s="123" t="str">
        <f t="shared" si="75"/>
        <v>Permian Basin , TX,Rich Burn - Percent of Engines with Control</v>
      </c>
      <c r="I4958">
        <v>0.31000000000000011</v>
      </c>
    </row>
    <row r="4959" spans="1:9">
      <c r="A4959" t="s">
        <v>637</v>
      </c>
      <c r="B4959" t="s">
        <v>485</v>
      </c>
      <c r="C4959" t="s">
        <v>9109</v>
      </c>
      <c r="D4959">
        <v>138</v>
      </c>
      <c r="E4959" t="s">
        <v>4302</v>
      </c>
      <c r="F4959" t="s">
        <v>1</v>
      </c>
      <c r="G4959" t="s">
        <v>8347</v>
      </c>
      <c r="H4959" s="123" t="str">
        <f t="shared" ref="H4959:H5022" si="76">E4959&amp;","&amp;G4959</f>
        <v>Permian Basin , TX,Lean Burn - Rated Horsepower (hp/engine)</v>
      </c>
      <c r="I4959">
        <v>138</v>
      </c>
    </row>
    <row r="4960" spans="1:9">
      <c r="A4960" t="s">
        <v>637</v>
      </c>
      <c r="B4960" t="s">
        <v>485</v>
      </c>
      <c r="C4960" t="s">
        <v>9110</v>
      </c>
      <c r="D4960">
        <v>133.39999999999992</v>
      </c>
      <c r="E4960" t="s">
        <v>4302</v>
      </c>
      <c r="F4960" t="s">
        <v>0</v>
      </c>
      <c r="G4960" t="s">
        <v>8357</v>
      </c>
      <c r="H4960" s="123" t="str">
        <f t="shared" si="76"/>
        <v>Permian Basin , TX,Rich Burn - Rated Horsepower (hp/engine)</v>
      </c>
      <c r="I4960">
        <v>133.39999999999992</v>
      </c>
    </row>
    <row r="4961" spans="1:9">
      <c r="A4961" t="s">
        <v>637</v>
      </c>
      <c r="B4961" t="s">
        <v>485</v>
      </c>
      <c r="C4961" t="s">
        <v>9111</v>
      </c>
      <c r="D4961">
        <v>8760</v>
      </c>
      <c r="E4961" t="s">
        <v>4302</v>
      </c>
      <c r="F4961" t="s">
        <v>656</v>
      </c>
      <c r="G4961" t="s">
        <v>2498</v>
      </c>
      <c r="H4961" s="123" t="str">
        <f t="shared" si="76"/>
        <v>Permian Basin , TX,Hours of Operation (hours/engine)</v>
      </c>
      <c r="I4961">
        <v>8760</v>
      </c>
    </row>
    <row r="4962" spans="1:9">
      <c r="A4962" t="s">
        <v>638</v>
      </c>
      <c r="B4962" t="s">
        <v>81</v>
      </c>
      <c r="C4962" t="s">
        <v>9098</v>
      </c>
      <c r="D4962">
        <v>0.70000000000000007</v>
      </c>
      <c r="E4962" t="s">
        <v>569</v>
      </c>
      <c r="F4962" t="s">
        <v>0</v>
      </c>
      <c r="G4962" t="s">
        <v>0</v>
      </c>
      <c r="H4962" s="123" t="str">
        <f t="shared" si="76"/>
        <v>Piceance Basin , CO,Rich Burn</v>
      </c>
      <c r="I4962">
        <v>0.70000000000000007</v>
      </c>
    </row>
    <row r="4963" spans="1:9">
      <c r="A4963" t="s">
        <v>638</v>
      </c>
      <c r="B4963" t="s">
        <v>81</v>
      </c>
      <c r="C4963" t="s">
        <v>9099</v>
      </c>
      <c r="D4963">
        <v>0.3</v>
      </c>
      <c r="E4963" t="s">
        <v>569</v>
      </c>
      <c r="F4963" t="s">
        <v>1</v>
      </c>
      <c r="G4963" t="s">
        <v>1</v>
      </c>
      <c r="H4963" s="123" t="str">
        <f t="shared" si="76"/>
        <v>Piceance Basin , CO,Lean Burn</v>
      </c>
      <c r="I4963">
        <v>0.3</v>
      </c>
    </row>
    <row r="4964" spans="1:9">
      <c r="A4964" t="s">
        <v>638</v>
      </c>
      <c r="B4964" t="s">
        <v>81</v>
      </c>
      <c r="C4964" t="s">
        <v>9100</v>
      </c>
      <c r="D4964">
        <v>0.75</v>
      </c>
      <c r="E4964" t="s">
        <v>569</v>
      </c>
      <c r="F4964" t="s">
        <v>0</v>
      </c>
      <c r="G4964" t="s">
        <v>9100</v>
      </c>
      <c r="H4964" s="123" t="str">
        <f t="shared" si="76"/>
        <v>Piceance Basin , CO,CBM Wells- Rich-burn Load Factor</v>
      </c>
      <c r="I4964">
        <v>0.75</v>
      </c>
    </row>
    <row r="4965" spans="1:9">
      <c r="A4965" t="s">
        <v>638</v>
      </c>
      <c r="B4965" t="s">
        <v>81</v>
      </c>
      <c r="C4965" t="s">
        <v>9101</v>
      </c>
      <c r="D4965">
        <v>0.7599999999999999</v>
      </c>
      <c r="E4965" t="s">
        <v>569</v>
      </c>
      <c r="F4965" t="s">
        <v>1</v>
      </c>
      <c r="G4965" t="s">
        <v>9101</v>
      </c>
      <c r="H4965" s="123" t="str">
        <f t="shared" si="76"/>
        <v>Piceance Basin , CO,CBM Wells- Lean-burn Load Factor</v>
      </c>
      <c r="I4965">
        <v>0.7599999999999999</v>
      </c>
    </row>
    <row r="4966" spans="1:9">
      <c r="A4966" t="s">
        <v>638</v>
      </c>
      <c r="B4966" t="s">
        <v>81</v>
      </c>
      <c r="C4966" t="s">
        <v>9102</v>
      </c>
      <c r="D4966">
        <v>0</v>
      </c>
      <c r="E4966" t="s">
        <v>569</v>
      </c>
      <c r="F4966" t="s">
        <v>656</v>
      </c>
      <c r="G4966" t="s">
        <v>9102</v>
      </c>
      <c r="H4966" s="123" t="str">
        <f t="shared" si="76"/>
        <v>Piceance Basin , CO,CBM Wells - Fraction of 2-cycle Engines</v>
      </c>
      <c r="I4966">
        <v>0</v>
      </c>
    </row>
    <row r="4967" spans="1:9">
      <c r="A4967" t="s">
        <v>638</v>
      </c>
      <c r="B4967" t="s">
        <v>81</v>
      </c>
      <c r="C4967" t="s">
        <v>9103</v>
      </c>
      <c r="D4967">
        <v>1</v>
      </c>
      <c r="E4967" t="s">
        <v>569</v>
      </c>
      <c r="F4967" t="s">
        <v>656</v>
      </c>
      <c r="G4967" t="s">
        <v>9103</v>
      </c>
      <c r="H4967" s="123" t="str">
        <f t="shared" si="76"/>
        <v>Piceance Basin , CO,CBM Wells - Fraction of 4-cycle Engines</v>
      </c>
      <c r="I4967">
        <v>1</v>
      </c>
    </row>
    <row r="4968" spans="1:9">
      <c r="A4968" t="s">
        <v>638</v>
      </c>
      <c r="B4968" t="s">
        <v>81</v>
      </c>
      <c r="C4968" t="s">
        <v>9104</v>
      </c>
      <c r="D4968">
        <v>0</v>
      </c>
      <c r="E4968" t="s">
        <v>569</v>
      </c>
      <c r="F4968" t="s">
        <v>656</v>
      </c>
      <c r="G4968" t="s">
        <v>9104</v>
      </c>
      <c r="H4968" s="123" t="str">
        <f t="shared" si="76"/>
        <v>Piceance Basin , CO,CBM Wells - Fraction of Compressors Engines &lt;50 HP</v>
      </c>
      <c r="I4968">
        <v>0</v>
      </c>
    </row>
    <row r="4969" spans="1:9">
      <c r="A4969" t="s">
        <v>638</v>
      </c>
      <c r="B4969" t="s">
        <v>81</v>
      </c>
      <c r="C4969" t="s">
        <v>9105</v>
      </c>
      <c r="D4969">
        <v>1</v>
      </c>
      <c r="E4969" t="s">
        <v>569</v>
      </c>
      <c r="F4969" t="s">
        <v>656</v>
      </c>
      <c r="G4969" t="s">
        <v>9105</v>
      </c>
      <c r="H4969" s="123" t="str">
        <f t="shared" si="76"/>
        <v>Piceance Basin , CO,CBM Wells - Fraction of Compressors Engines between 50-499 HP</v>
      </c>
      <c r="I4969">
        <v>1</v>
      </c>
    </row>
    <row r="4970" spans="1:9">
      <c r="A4970" t="s">
        <v>638</v>
      </c>
      <c r="B4970" t="s">
        <v>81</v>
      </c>
      <c r="C4970" t="s">
        <v>9106</v>
      </c>
      <c r="D4970">
        <v>0</v>
      </c>
      <c r="E4970" t="s">
        <v>569</v>
      </c>
      <c r="F4970" t="s">
        <v>656</v>
      </c>
      <c r="G4970" t="s">
        <v>9106</v>
      </c>
      <c r="H4970" s="123" t="str">
        <f t="shared" si="76"/>
        <v>Piceance Basin , CO,CBM Wells - Fraction of Compressors Engines &gt;500 HP</v>
      </c>
      <c r="I4970">
        <v>0</v>
      </c>
    </row>
    <row r="4971" spans="1:9">
      <c r="A4971" t="s">
        <v>638</v>
      </c>
      <c r="B4971" t="s">
        <v>81</v>
      </c>
      <c r="C4971" t="s">
        <v>9107</v>
      </c>
      <c r="D4971">
        <v>0.17999999999999997</v>
      </c>
      <c r="E4971" t="s">
        <v>569</v>
      </c>
      <c r="F4971" t="s">
        <v>1</v>
      </c>
      <c r="G4971" t="s">
        <v>8349</v>
      </c>
      <c r="H4971" s="123" t="str">
        <f t="shared" si="76"/>
        <v>Piceance Basin , CO,Lean Burn - Percent of Engines with Control</v>
      </c>
      <c r="I4971">
        <v>0.17999999999999997</v>
      </c>
    </row>
    <row r="4972" spans="1:9">
      <c r="A4972" t="s">
        <v>638</v>
      </c>
      <c r="B4972" t="s">
        <v>81</v>
      </c>
      <c r="C4972" t="s">
        <v>9108</v>
      </c>
      <c r="D4972">
        <v>0.31</v>
      </c>
      <c r="E4972" t="s">
        <v>569</v>
      </c>
      <c r="F4972" t="s">
        <v>0</v>
      </c>
      <c r="G4972" t="s">
        <v>8359</v>
      </c>
      <c r="H4972" s="123" t="str">
        <f t="shared" si="76"/>
        <v>Piceance Basin , CO,Rich Burn - Percent of Engines with Control</v>
      </c>
      <c r="I4972">
        <v>0.31</v>
      </c>
    </row>
    <row r="4973" spans="1:9">
      <c r="A4973" t="s">
        <v>638</v>
      </c>
      <c r="B4973" t="s">
        <v>81</v>
      </c>
      <c r="C4973" t="s">
        <v>9109</v>
      </c>
      <c r="D4973">
        <v>138</v>
      </c>
      <c r="E4973" t="s">
        <v>569</v>
      </c>
      <c r="F4973" t="s">
        <v>1</v>
      </c>
      <c r="G4973" t="s">
        <v>8347</v>
      </c>
      <c r="H4973" s="123" t="str">
        <f t="shared" si="76"/>
        <v>Piceance Basin , CO,Lean Burn - Rated Horsepower (hp/engine)</v>
      </c>
      <c r="I4973">
        <v>138</v>
      </c>
    </row>
    <row r="4974" spans="1:9">
      <c r="A4974" t="s">
        <v>638</v>
      </c>
      <c r="B4974" t="s">
        <v>81</v>
      </c>
      <c r="C4974" t="s">
        <v>9110</v>
      </c>
      <c r="D4974">
        <v>133.4</v>
      </c>
      <c r="E4974" t="s">
        <v>569</v>
      </c>
      <c r="F4974" t="s">
        <v>0</v>
      </c>
      <c r="G4974" t="s">
        <v>8357</v>
      </c>
      <c r="H4974" s="123" t="str">
        <f t="shared" si="76"/>
        <v>Piceance Basin , CO,Rich Burn - Rated Horsepower (hp/engine)</v>
      </c>
      <c r="I4974">
        <v>133.4</v>
      </c>
    </row>
    <row r="4975" spans="1:9">
      <c r="A4975" t="s">
        <v>638</v>
      </c>
      <c r="B4975" t="s">
        <v>81</v>
      </c>
      <c r="C4975" t="s">
        <v>9111</v>
      </c>
      <c r="D4975">
        <v>8439</v>
      </c>
      <c r="E4975" t="s">
        <v>569</v>
      </c>
      <c r="F4975" t="s">
        <v>656</v>
      </c>
      <c r="G4975" t="s">
        <v>2498</v>
      </c>
      <c r="H4975" s="123" t="str">
        <f t="shared" si="76"/>
        <v>Piceance Basin , CO,Hours of Operation (hours/engine)</v>
      </c>
      <c r="I4975">
        <v>8439</v>
      </c>
    </row>
    <row r="4976" spans="1:9">
      <c r="A4976" t="s">
        <v>140</v>
      </c>
      <c r="B4976" t="s">
        <v>115</v>
      </c>
      <c r="C4976" t="s">
        <v>9098</v>
      </c>
      <c r="D4976">
        <v>0.7</v>
      </c>
      <c r="E4976" t="s">
        <v>570</v>
      </c>
      <c r="F4976" t="s">
        <v>0</v>
      </c>
      <c r="G4976" t="s">
        <v>0</v>
      </c>
      <c r="H4976" s="123" t="str">
        <f t="shared" si="76"/>
        <v>Plateau Sedimentary Prov , AZ,Rich Burn</v>
      </c>
      <c r="I4976">
        <v>0.7</v>
      </c>
    </row>
    <row r="4977" spans="1:9">
      <c r="A4977" t="s">
        <v>140</v>
      </c>
      <c r="B4977" t="s">
        <v>115</v>
      </c>
      <c r="C4977" t="s">
        <v>9099</v>
      </c>
      <c r="D4977">
        <v>0.3</v>
      </c>
      <c r="E4977" t="s">
        <v>570</v>
      </c>
      <c r="F4977" t="s">
        <v>1</v>
      </c>
      <c r="G4977" t="s">
        <v>1</v>
      </c>
      <c r="H4977" s="123" t="str">
        <f t="shared" si="76"/>
        <v>Plateau Sedimentary Prov , AZ,Lean Burn</v>
      </c>
      <c r="I4977">
        <v>0.3</v>
      </c>
    </row>
    <row r="4978" spans="1:9">
      <c r="A4978" t="s">
        <v>140</v>
      </c>
      <c r="B4978" t="s">
        <v>115</v>
      </c>
      <c r="C4978" t="s">
        <v>9100</v>
      </c>
      <c r="D4978">
        <v>0.75</v>
      </c>
      <c r="E4978" t="s">
        <v>570</v>
      </c>
      <c r="F4978" t="s">
        <v>0</v>
      </c>
      <c r="G4978" t="s">
        <v>9100</v>
      </c>
      <c r="H4978" s="123" t="str">
        <f t="shared" si="76"/>
        <v>Plateau Sedimentary Prov , AZ,CBM Wells- Rich-burn Load Factor</v>
      </c>
      <c r="I4978">
        <v>0.75</v>
      </c>
    </row>
    <row r="4979" spans="1:9">
      <c r="A4979" t="s">
        <v>140</v>
      </c>
      <c r="B4979" t="s">
        <v>115</v>
      </c>
      <c r="C4979" t="s">
        <v>9101</v>
      </c>
      <c r="D4979">
        <v>0.76</v>
      </c>
      <c r="E4979" t="s">
        <v>570</v>
      </c>
      <c r="F4979" t="s">
        <v>1</v>
      </c>
      <c r="G4979" t="s">
        <v>9101</v>
      </c>
      <c r="H4979" s="123" t="str">
        <f t="shared" si="76"/>
        <v>Plateau Sedimentary Prov , AZ,CBM Wells- Lean-burn Load Factor</v>
      </c>
      <c r="I4979">
        <v>0.76</v>
      </c>
    </row>
    <row r="4980" spans="1:9">
      <c r="A4980" t="s">
        <v>140</v>
      </c>
      <c r="B4980" t="s">
        <v>115</v>
      </c>
      <c r="C4980" t="s">
        <v>9102</v>
      </c>
      <c r="D4980">
        <v>0</v>
      </c>
      <c r="E4980" t="s">
        <v>570</v>
      </c>
      <c r="F4980" t="s">
        <v>656</v>
      </c>
      <c r="G4980" t="s">
        <v>9102</v>
      </c>
      <c r="H4980" s="123" t="str">
        <f t="shared" si="76"/>
        <v>Plateau Sedimentary Prov , AZ,CBM Wells - Fraction of 2-cycle Engines</v>
      </c>
      <c r="I4980">
        <v>0</v>
      </c>
    </row>
    <row r="4981" spans="1:9">
      <c r="A4981" t="s">
        <v>140</v>
      </c>
      <c r="B4981" t="s">
        <v>115</v>
      </c>
      <c r="C4981" t="s">
        <v>9103</v>
      </c>
      <c r="D4981">
        <v>1</v>
      </c>
      <c r="E4981" t="s">
        <v>570</v>
      </c>
      <c r="F4981" t="s">
        <v>656</v>
      </c>
      <c r="G4981" t="s">
        <v>9103</v>
      </c>
      <c r="H4981" s="123" t="str">
        <f t="shared" si="76"/>
        <v>Plateau Sedimentary Prov , AZ,CBM Wells - Fraction of 4-cycle Engines</v>
      </c>
      <c r="I4981">
        <v>1</v>
      </c>
    </row>
    <row r="4982" spans="1:9">
      <c r="A4982" t="s">
        <v>140</v>
      </c>
      <c r="B4982" t="s">
        <v>115</v>
      </c>
      <c r="C4982" t="s">
        <v>9104</v>
      </c>
      <c r="D4982">
        <v>0</v>
      </c>
      <c r="E4982" t="s">
        <v>570</v>
      </c>
      <c r="F4982" t="s">
        <v>656</v>
      </c>
      <c r="G4982" t="s">
        <v>9104</v>
      </c>
      <c r="H4982" s="123" t="str">
        <f t="shared" si="76"/>
        <v>Plateau Sedimentary Prov , AZ,CBM Wells - Fraction of Compressors Engines &lt;50 HP</v>
      </c>
      <c r="I4982">
        <v>0</v>
      </c>
    </row>
    <row r="4983" spans="1:9">
      <c r="A4983" t="s">
        <v>140</v>
      </c>
      <c r="B4983" t="s">
        <v>115</v>
      </c>
      <c r="C4983" t="s">
        <v>9105</v>
      </c>
      <c r="D4983">
        <v>1</v>
      </c>
      <c r="E4983" t="s">
        <v>570</v>
      </c>
      <c r="F4983" t="s">
        <v>656</v>
      </c>
      <c r="G4983" t="s">
        <v>9105</v>
      </c>
      <c r="H4983" s="123" t="str">
        <f t="shared" si="76"/>
        <v>Plateau Sedimentary Prov , AZ,CBM Wells - Fraction of Compressors Engines between 50-499 HP</v>
      </c>
      <c r="I4983">
        <v>1</v>
      </c>
    </row>
    <row r="4984" spans="1:9">
      <c r="A4984" t="s">
        <v>140</v>
      </c>
      <c r="B4984" t="s">
        <v>115</v>
      </c>
      <c r="C4984" t="s">
        <v>9106</v>
      </c>
      <c r="D4984">
        <v>0</v>
      </c>
      <c r="E4984" t="s">
        <v>570</v>
      </c>
      <c r="F4984" t="s">
        <v>656</v>
      </c>
      <c r="G4984" t="s">
        <v>9106</v>
      </c>
      <c r="H4984" s="123" t="str">
        <f t="shared" si="76"/>
        <v>Plateau Sedimentary Prov , AZ,CBM Wells - Fraction of Compressors Engines &gt;500 HP</v>
      </c>
      <c r="I4984">
        <v>0</v>
      </c>
    </row>
    <row r="4985" spans="1:9">
      <c r="A4985" t="s">
        <v>140</v>
      </c>
      <c r="B4985" t="s">
        <v>115</v>
      </c>
      <c r="C4985" t="s">
        <v>9107</v>
      </c>
      <c r="D4985">
        <v>0.18</v>
      </c>
      <c r="E4985" t="s">
        <v>570</v>
      </c>
      <c r="F4985" t="s">
        <v>1</v>
      </c>
      <c r="G4985" t="s">
        <v>8349</v>
      </c>
      <c r="H4985" s="123" t="str">
        <f t="shared" si="76"/>
        <v>Plateau Sedimentary Prov , AZ,Lean Burn - Percent of Engines with Control</v>
      </c>
      <c r="I4985">
        <v>0.18</v>
      </c>
    </row>
    <row r="4986" spans="1:9">
      <c r="A4986" t="s">
        <v>140</v>
      </c>
      <c r="B4986" t="s">
        <v>115</v>
      </c>
      <c r="C4986" t="s">
        <v>9108</v>
      </c>
      <c r="D4986">
        <v>0.31</v>
      </c>
      <c r="E4986" t="s">
        <v>570</v>
      </c>
      <c r="F4986" t="s">
        <v>0</v>
      </c>
      <c r="G4986" t="s">
        <v>8359</v>
      </c>
      <c r="H4986" s="123" t="str">
        <f t="shared" si="76"/>
        <v>Plateau Sedimentary Prov , AZ,Rich Burn - Percent of Engines with Control</v>
      </c>
      <c r="I4986">
        <v>0.31</v>
      </c>
    </row>
    <row r="4987" spans="1:9">
      <c r="A4987" t="s">
        <v>140</v>
      </c>
      <c r="B4987" t="s">
        <v>115</v>
      </c>
      <c r="C4987" t="s">
        <v>9109</v>
      </c>
      <c r="D4987">
        <v>138</v>
      </c>
      <c r="E4987" t="s">
        <v>570</v>
      </c>
      <c r="F4987" t="s">
        <v>1</v>
      </c>
      <c r="G4987" t="s">
        <v>8347</v>
      </c>
      <c r="H4987" s="123" t="str">
        <f t="shared" si="76"/>
        <v>Plateau Sedimentary Prov , AZ,Lean Burn - Rated Horsepower (hp/engine)</v>
      </c>
      <c r="I4987">
        <v>138</v>
      </c>
    </row>
    <row r="4988" spans="1:9">
      <c r="A4988" t="s">
        <v>140</v>
      </c>
      <c r="B4988" t="s">
        <v>115</v>
      </c>
      <c r="C4988" t="s">
        <v>9110</v>
      </c>
      <c r="D4988">
        <v>133.4</v>
      </c>
      <c r="E4988" t="s">
        <v>570</v>
      </c>
      <c r="F4988" t="s">
        <v>0</v>
      </c>
      <c r="G4988" t="s">
        <v>8357</v>
      </c>
      <c r="H4988" s="123" t="str">
        <f t="shared" si="76"/>
        <v>Plateau Sedimentary Prov , AZ,Rich Burn - Rated Horsepower (hp/engine)</v>
      </c>
      <c r="I4988">
        <v>133.4</v>
      </c>
    </row>
    <row r="4989" spans="1:9">
      <c r="A4989" t="s">
        <v>140</v>
      </c>
      <c r="B4989" t="s">
        <v>115</v>
      </c>
      <c r="C4989" t="s">
        <v>9111</v>
      </c>
      <c r="D4989">
        <v>8439</v>
      </c>
      <c r="E4989" t="s">
        <v>570</v>
      </c>
      <c r="F4989" t="s">
        <v>656</v>
      </c>
      <c r="G4989" t="s">
        <v>2498</v>
      </c>
      <c r="H4989" s="123" t="str">
        <f t="shared" si="76"/>
        <v>Plateau Sedimentary Prov , AZ,Hours of Operation (hours/engine)</v>
      </c>
      <c r="I4989">
        <v>8439</v>
      </c>
    </row>
    <row r="4990" spans="1:9">
      <c r="A4990" t="s">
        <v>140</v>
      </c>
      <c r="B4990" t="s">
        <v>124</v>
      </c>
      <c r="C4990" t="s">
        <v>9098</v>
      </c>
      <c r="D4990">
        <v>0.7</v>
      </c>
      <c r="E4990" t="s">
        <v>571</v>
      </c>
      <c r="F4990" t="s">
        <v>0</v>
      </c>
      <c r="G4990" t="s">
        <v>0</v>
      </c>
      <c r="H4990" s="123" t="str">
        <f t="shared" si="76"/>
        <v>Plateau Sedimentary Prov , UT,Rich Burn</v>
      </c>
      <c r="I4990">
        <v>0.7</v>
      </c>
    </row>
    <row r="4991" spans="1:9">
      <c r="A4991" t="s">
        <v>140</v>
      </c>
      <c r="B4991" t="s">
        <v>124</v>
      </c>
      <c r="C4991" t="s">
        <v>9099</v>
      </c>
      <c r="D4991">
        <v>0.3</v>
      </c>
      <c r="E4991" t="s">
        <v>571</v>
      </c>
      <c r="F4991" t="s">
        <v>1</v>
      </c>
      <c r="G4991" t="s">
        <v>1</v>
      </c>
      <c r="H4991" s="123" t="str">
        <f t="shared" si="76"/>
        <v>Plateau Sedimentary Prov , UT,Lean Burn</v>
      </c>
      <c r="I4991">
        <v>0.3</v>
      </c>
    </row>
    <row r="4992" spans="1:9">
      <c r="A4992" t="s">
        <v>140</v>
      </c>
      <c r="B4992" t="s">
        <v>124</v>
      </c>
      <c r="C4992" t="s">
        <v>9100</v>
      </c>
      <c r="D4992">
        <v>0.75</v>
      </c>
      <c r="E4992" t="s">
        <v>571</v>
      </c>
      <c r="F4992" t="s">
        <v>0</v>
      </c>
      <c r="G4992" t="s">
        <v>9100</v>
      </c>
      <c r="H4992" s="123" t="str">
        <f t="shared" si="76"/>
        <v>Plateau Sedimentary Prov , UT,CBM Wells- Rich-burn Load Factor</v>
      </c>
      <c r="I4992">
        <v>0.75</v>
      </c>
    </row>
    <row r="4993" spans="1:9">
      <c r="A4993" t="s">
        <v>140</v>
      </c>
      <c r="B4993" t="s">
        <v>124</v>
      </c>
      <c r="C4993" t="s">
        <v>9101</v>
      </c>
      <c r="D4993">
        <v>0.76</v>
      </c>
      <c r="E4993" t="s">
        <v>571</v>
      </c>
      <c r="F4993" t="s">
        <v>1</v>
      </c>
      <c r="G4993" t="s">
        <v>9101</v>
      </c>
      <c r="H4993" s="123" t="str">
        <f t="shared" si="76"/>
        <v>Plateau Sedimentary Prov , UT,CBM Wells- Lean-burn Load Factor</v>
      </c>
      <c r="I4993">
        <v>0.76</v>
      </c>
    </row>
    <row r="4994" spans="1:9">
      <c r="A4994" t="s">
        <v>140</v>
      </c>
      <c r="B4994" t="s">
        <v>124</v>
      </c>
      <c r="C4994" t="s">
        <v>9102</v>
      </c>
      <c r="D4994">
        <v>0</v>
      </c>
      <c r="E4994" t="s">
        <v>571</v>
      </c>
      <c r="F4994" t="s">
        <v>656</v>
      </c>
      <c r="G4994" t="s">
        <v>9102</v>
      </c>
      <c r="H4994" s="123" t="str">
        <f t="shared" si="76"/>
        <v>Plateau Sedimentary Prov , UT,CBM Wells - Fraction of 2-cycle Engines</v>
      </c>
      <c r="I4994">
        <v>0</v>
      </c>
    </row>
    <row r="4995" spans="1:9">
      <c r="A4995" t="s">
        <v>140</v>
      </c>
      <c r="B4995" t="s">
        <v>124</v>
      </c>
      <c r="C4995" t="s">
        <v>9103</v>
      </c>
      <c r="D4995">
        <v>1</v>
      </c>
      <c r="E4995" t="s">
        <v>571</v>
      </c>
      <c r="F4995" t="s">
        <v>656</v>
      </c>
      <c r="G4995" t="s">
        <v>9103</v>
      </c>
      <c r="H4995" s="123" t="str">
        <f t="shared" si="76"/>
        <v>Plateau Sedimentary Prov , UT,CBM Wells - Fraction of 4-cycle Engines</v>
      </c>
      <c r="I4995">
        <v>1</v>
      </c>
    </row>
    <row r="4996" spans="1:9">
      <c r="A4996" t="s">
        <v>140</v>
      </c>
      <c r="B4996" t="s">
        <v>124</v>
      </c>
      <c r="C4996" t="s">
        <v>9104</v>
      </c>
      <c r="D4996">
        <v>0</v>
      </c>
      <c r="E4996" t="s">
        <v>571</v>
      </c>
      <c r="F4996" t="s">
        <v>656</v>
      </c>
      <c r="G4996" t="s">
        <v>9104</v>
      </c>
      <c r="H4996" s="123" t="str">
        <f t="shared" si="76"/>
        <v>Plateau Sedimentary Prov , UT,CBM Wells - Fraction of Compressors Engines &lt;50 HP</v>
      </c>
      <c r="I4996">
        <v>0</v>
      </c>
    </row>
    <row r="4997" spans="1:9">
      <c r="A4997" t="s">
        <v>140</v>
      </c>
      <c r="B4997" t="s">
        <v>124</v>
      </c>
      <c r="C4997" t="s">
        <v>9105</v>
      </c>
      <c r="D4997">
        <v>1</v>
      </c>
      <c r="E4997" t="s">
        <v>571</v>
      </c>
      <c r="F4997" t="s">
        <v>656</v>
      </c>
      <c r="G4997" t="s">
        <v>9105</v>
      </c>
      <c r="H4997" s="123" t="str">
        <f t="shared" si="76"/>
        <v>Plateau Sedimentary Prov , UT,CBM Wells - Fraction of Compressors Engines between 50-499 HP</v>
      </c>
      <c r="I4997">
        <v>1</v>
      </c>
    </row>
    <row r="4998" spans="1:9">
      <c r="A4998" t="s">
        <v>140</v>
      </c>
      <c r="B4998" t="s">
        <v>124</v>
      </c>
      <c r="C4998" t="s">
        <v>9106</v>
      </c>
      <c r="D4998">
        <v>0</v>
      </c>
      <c r="E4998" t="s">
        <v>571</v>
      </c>
      <c r="F4998" t="s">
        <v>656</v>
      </c>
      <c r="G4998" t="s">
        <v>9106</v>
      </c>
      <c r="H4998" s="123" t="str">
        <f t="shared" si="76"/>
        <v>Plateau Sedimentary Prov , UT,CBM Wells - Fraction of Compressors Engines &gt;500 HP</v>
      </c>
      <c r="I4998">
        <v>0</v>
      </c>
    </row>
    <row r="4999" spans="1:9">
      <c r="A4999" t="s">
        <v>140</v>
      </c>
      <c r="B4999" t="s">
        <v>124</v>
      </c>
      <c r="C4999" t="s">
        <v>9107</v>
      </c>
      <c r="D4999">
        <v>0.18</v>
      </c>
      <c r="E4999" t="s">
        <v>571</v>
      </c>
      <c r="F4999" t="s">
        <v>1</v>
      </c>
      <c r="G4999" t="s">
        <v>8349</v>
      </c>
      <c r="H4999" s="123" t="str">
        <f t="shared" si="76"/>
        <v>Plateau Sedimentary Prov , UT,Lean Burn - Percent of Engines with Control</v>
      </c>
      <c r="I4999">
        <v>0.18</v>
      </c>
    </row>
    <row r="5000" spans="1:9">
      <c r="A5000" t="s">
        <v>140</v>
      </c>
      <c r="B5000" t="s">
        <v>124</v>
      </c>
      <c r="C5000" t="s">
        <v>9108</v>
      </c>
      <c r="D5000">
        <v>0.31</v>
      </c>
      <c r="E5000" t="s">
        <v>571</v>
      </c>
      <c r="F5000" t="s">
        <v>0</v>
      </c>
      <c r="G5000" t="s">
        <v>8359</v>
      </c>
      <c r="H5000" s="123" t="str">
        <f t="shared" si="76"/>
        <v>Plateau Sedimentary Prov , UT,Rich Burn - Percent of Engines with Control</v>
      </c>
      <c r="I5000">
        <v>0.31</v>
      </c>
    </row>
    <row r="5001" spans="1:9">
      <c r="A5001" t="s">
        <v>140</v>
      </c>
      <c r="B5001" t="s">
        <v>124</v>
      </c>
      <c r="C5001" t="s">
        <v>9109</v>
      </c>
      <c r="D5001">
        <v>138</v>
      </c>
      <c r="E5001" t="s">
        <v>571</v>
      </c>
      <c r="F5001" t="s">
        <v>1</v>
      </c>
      <c r="G5001" t="s">
        <v>8347</v>
      </c>
      <c r="H5001" s="123" t="str">
        <f t="shared" si="76"/>
        <v>Plateau Sedimentary Prov , UT,Lean Burn - Rated Horsepower (hp/engine)</v>
      </c>
      <c r="I5001">
        <v>138</v>
      </c>
    </row>
    <row r="5002" spans="1:9">
      <c r="A5002" t="s">
        <v>140</v>
      </c>
      <c r="B5002" t="s">
        <v>124</v>
      </c>
      <c r="C5002" t="s">
        <v>9110</v>
      </c>
      <c r="D5002">
        <v>133.4</v>
      </c>
      <c r="E5002" t="s">
        <v>571</v>
      </c>
      <c r="F5002" t="s">
        <v>0</v>
      </c>
      <c r="G5002" t="s">
        <v>8357</v>
      </c>
      <c r="H5002" s="123" t="str">
        <f t="shared" si="76"/>
        <v>Plateau Sedimentary Prov , UT,Rich Burn - Rated Horsepower (hp/engine)</v>
      </c>
      <c r="I5002">
        <v>133.4</v>
      </c>
    </row>
    <row r="5003" spans="1:9">
      <c r="A5003" t="s">
        <v>140</v>
      </c>
      <c r="B5003" t="s">
        <v>124</v>
      </c>
      <c r="C5003" t="s">
        <v>9111</v>
      </c>
      <c r="D5003">
        <v>8439</v>
      </c>
      <c r="E5003" t="s">
        <v>571</v>
      </c>
      <c r="F5003" t="s">
        <v>656</v>
      </c>
      <c r="G5003" t="s">
        <v>2498</v>
      </c>
      <c r="H5003" s="123" t="str">
        <f t="shared" si="76"/>
        <v>Plateau Sedimentary Prov , UT,Hours of Operation (hours/engine)</v>
      </c>
      <c r="I5003">
        <v>8439</v>
      </c>
    </row>
    <row r="5004" spans="1:9">
      <c r="A5004" t="s">
        <v>639</v>
      </c>
      <c r="B5004" t="s">
        <v>118</v>
      </c>
      <c r="C5004" t="s">
        <v>9098</v>
      </c>
      <c r="D5004">
        <v>0.41316604999999995</v>
      </c>
      <c r="E5004" t="s">
        <v>573</v>
      </c>
      <c r="F5004" t="s">
        <v>0</v>
      </c>
      <c r="G5004" t="s">
        <v>0</v>
      </c>
      <c r="H5004" s="123" t="str">
        <f t="shared" si="76"/>
        <v>Powder River Basin , MT,Rich Burn</v>
      </c>
      <c r="I5004">
        <v>0.41316604999999995</v>
      </c>
    </row>
    <row r="5005" spans="1:9">
      <c r="A5005" t="s">
        <v>639</v>
      </c>
      <c r="B5005" t="s">
        <v>118</v>
      </c>
      <c r="C5005" t="s">
        <v>9099</v>
      </c>
      <c r="D5005">
        <v>0.58683390000000002</v>
      </c>
      <c r="E5005" t="s">
        <v>573</v>
      </c>
      <c r="F5005" t="s">
        <v>1</v>
      </c>
      <c r="G5005" t="s">
        <v>1</v>
      </c>
      <c r="H5005" s="123" t="str">
        <f t="shared" si="76"/>
        <v>Powder River Basin , MT,Lean Burn</v>
      </c>
      <c r="I5005">
        <v>0.58683390000000002</v>
      </c>
    </row>
    <row r="5006" spans="1:9">
      <c r="A5006" t="s">
        <v>639</v>
      </c>
      <c r="B5006" t="s">
        <v>118</v>
      </c>
      <c r="C5006" t="s">
        <v>9100</v>
      </c>
      <c r="D5006">
        <v>0.73211694999999999</v>
      </c>
      <c r="E5006" t="s">
        <v>573</v>
      </c>
      <c r="F5006" t="s">
        <v>0</v>
      </c>
      <c r="G5006" t="s">
        <v>9100</v>
      </c>
      <c r="H5006" s="123" t="str">
        <f t="shared" si="76"/>
        <v>Powder River Basin , MT,CBM Wells- Rich-burn Load Factor</v>
      </c>
      <c r="I5006">
        <v>0.73211694999999999</v>
      </c>
    </row>
    <row r="5007" spans="1:9">
      <c r="A5007" t="s">
        <v>639</v>
      </c>
      <c r="B5007" t="s">
        <v>118</v>
      </c>
      <c r="C5007" t="s">
        <v>9101</v>
      </c>
      <c r="D5007">
        <v>0.73711694999999988</v>
      </c>
      <c r="E5007" t="s">
        <v>573</v>
      </c>
      <c r="F5007" t="s">
        <v>1</v>
      </c>
      <c r="G5007" t="s">
        <v>9101</v>
      </c>
      <c r="H5007" s="123" t="str">
        <f t="shared" si="76"/>
        <v>Powder River Basin , MT,CBM Wells- Lean-burn Load Factor</v>
      </c>
      <c r="I5007">
        <v>0.73711694999999988</v>
      </c>
    </row>
    <row r="5008" spans="1:9">
      <c r="A5008" t="s">
        <v>639</v>
      </c>
      <c r="B5008" t="s">
        <v>118</v>
      </c>
      <c r="C5008" t="s">
        <v>9102</v>
      </c>
      <c r="D5008">
        <v>0</v>
      </c>
      <c r="E5008" t="s">
        <v>573</v>
      </c>
      <c r="F5008" t="s">
        <v>656</v>
      </c>
      <c r="G5008" t="s">
        <v>9102</v>
      </c>
      <c r="H5008" s="123" t="str">
        <f t="shared" si="76"/>
        <v>Powder River Basin , MT,CBM Wells - Fraction of 2-cycle Engines</v>
      </c>
      <c r="I5008">
        <v>0</v>
      </c>
    </row>
    <row r="5009" spans="1:9">
      <c r="A5009" t="s">
        <v>639</v>
      </c>
      <c r="B5009" t="s">
        <v>118</v>
      </c>
      <c r="C5009" t="s">
        <v>9103</v>
      </c>
      <c r="D5009">
        <v>1</v>
      </c>
      <c r="E5009" t="s">
        <v>573</v>
      </c>
      <c r="F5009" t="s">
        <v>656</v>
      </c>
      <c r="G5009" t="s">
        <v>9103</v>
      </c>
      <c r="H5009" s="123" t="str">
        <f t="shared" si="76"/>
        <v>Powder River Basin , MT,CBM Wells - Fraction of 4-cycle Engines</v>
      </c>
      <c r="I5009">
        <v>1</v>
      </c>
    </row>
    <row r="5010" spans="1:9">
      <c r="A5010" t="s">
        <v>639</v>
      </c>
      <c r="B5010" t="s">
        <v>118</v>
      </c>
      <c r="C5010" t="s">
        <v>9104</v>
      </c>
      <c r="D5010">
        <v>0</v>
      </c>
      <c r="E5010" t="s">
        <v>573</v>
      </c>
      <c r="F5010" t="s">
        <v>656</v>
      </c>
      <c r="G5010" t="s">
        <v>9104</v>
      </c>
      <c r="H5010" s="123" t="str">
        <f t="shared" si="76"/>
        <v>Powder River Basin , MT,CBM Wells - Fraction of Compressors Engines &lt;50 HP</v>
      </c>
      <c r="I5010">
        <v>0</v>
      </c>
    </row>
    <row r="5011" spans="1:9">
      <c r="A5011" t="s">
        <v>639</v>
      </c>
      <c r="B5011" t="s">
        <v>118</v>
      </c>
      <c r="C5011" t="s">
        <v>9105</v>
      </c>
      <c r="D5011">
        <v>0.75</v>
      </c>
      <c r="E5011" t="s">
        <v>573</v>
      </c>
      <c r="F5011" t="s">
        <v>656</v>
      </c>
      <c r="G5011" t="s">
        <v>9105</v>
      </c>
      <c r="H5011" s="123" t="str">
        <f t="shared" si="76"/>
        <v>Powder River Basin , MT,CBM Wells - Fraction of Compressors Engines between 50-499 HP</v>
      </c>
      <c r="I5011">
        <v>0.75</v>
      </c>
    </row>
    <row r="5012" spans="1:9">
      <c r="A5012" t="s">
        <v>639</v>
      </c>
      <c r="B5012" t="s">
        <v>118</v>
      </c>
      <c r="C5012" t="s">
        <v>9106</v>
      </c>
      <c r="D5012">
        <v>0.25</v>
      </c>
      <c r="E5012" t="s">
        <v>573</v>
      </c>
      <c r="F5012" t="s">
        <v>656</v>
      </c>
      <c r="G5012" t="s">
        <v>9106</v>
      </c>
      <c r="H5012" s="123" t="str">
        <f t="shared" si="76"/>
        <v>Powder River Basin , MT,CBM Wells - Fraction of Compressors Engines &gt;500 HP</v>
      </c>
      <c r="I5012">
        <v>0.25</v>
      </c>
    </row>
    <row r="5013" spans="1:9">
      <c r="A5013" t="s">
        <v>639</v>
      </c>
      <c r="B5013" t="s">
        <v>118</v>
      </c>
      <c r="C5013" t="s">
        <v>9107</v>
      </c>
      <c r="D5013">
        <v>0.09</v>
      </c>
      <c r="E5013" t="s">
        <v>573</v>
      </c>
      <c r="F5013" t="s">
        <v>1</v>
      </c>
      <c r="G5013" t="s">
        <v>8349</v>
      </c>
      <c r="H5013" s="123" t="str">
        <f t="shared" si="76"/>
        <v>Powder River Basin , MT,Lean Burn - Percent of Engines with Control</v>
      </c>
      <c r="I5013">
        <v>0.09</v>
      </c>
    </row>
    <row r="5014" spans="1:9">
      <c r="A5014" t="s">
        <v>639</v>
      </c>
      <c r="B5014" t="s">
        <v>118</v>
      </c>
      <c r="C5014" t="s">
        <v>9108</v>
      </c>
      <c r="D5014">
        <v>0.155</v>
      </c>
      <c r="E5014" t="s">
        <v>573</v>
      </c>
      <c r="F5014" t="s">
        <v>0</v>
      </c>
      <c r="G5014" t="s">
        <v>8359</v>
      </c>
      <c r="H5014" s="123" t="str">
        <f t="shared" si="76"/>
        <v>Powder River Basin , MT,Rich Burn - Percent of Engines with Control</v>
      </c>
      <c r="I5014">
        <v>0.155</v>
      </c>
    </row>
    <row r="5015" spans="1:9">
      <c r="A5015" t="s">
        <v>639</v>
      </c>
      <c r="B5015" t="s">
        <v>118</v>
      </c>
      <c r="C5015" t="s">
        <v>9109</v>
      </c>
      <c r="D5015">
        <v>248.9759</v>
      </c>
      <c r="E5015" t="s">
        <v>573</v>
      </c>
      <c r="F5015" t="s">
        <v>1</v>
      </c>
      <c r="G5015" t="s">
        <v>8347</v>
      </c>
      <c r="H5015" s="123" t="str">
        <f t="shared" si="76"/>
        <v>Powder River Basin , MT,Lean Burn - Rated Horsepower (hp/engine)</v>
      </c>
      <c r="I5015">
        <v>248.9759</v>
      </c>
    </row>
    <row r="5016" spans="1:9">
      <c r="A5016" t="s">
        <v>639</v>
      </c>
      <c r="B5016" t="s">
        <v>118</v>
      </c>
      <c r="C5016" t="s">
        <v>9110</v>
      </c>
      <c r="D5016">
        <v>119.9</v>
      </c>
      <c r="E5016" t="s">
        <v>573</v>
      </c>
      <c r="F5016" t="s">
        <v>0</v>
      </c>
      <c r="G5016" t="s">
        <v>8357</v>
      </c>
      <c r="H5016" s="123" t="str">
        <f t="shared" si="76"/>
        <v>Powder River Basin , MT,Rich Burn - Rated Horsepower (hp/engine)</v>
      </c>
      <c r="I5016">
        <v>119.9</v>
      </c>
    </row>
    <row r="5017" spans="1:9">
      <c r="A5017" t="s">
        <v>639</v>
      </c>
      <c r="B5017" t="s">
        <v>118</v>
      </c>
      <c r="C5017" t="s">
        <v>9111</v>
      </c>
      <c r="D5017">
        <v>8581.6975000000002</v>
      </c>
      <c r="E5017" t="s">
        <v>573</v>
      </c>
      <c r="F5017" t="s">
        <v>656</v>
      </c>
      <c r="G5017" t="s">
        <v>2498</v>
      </c>
      <c r="H5017" s="123" t="str">
        <f t="shared" si="76"/>
        <v>Powder River Basin , MT,Hours of Operation (hours/engine)</v>
      </c>
      <c r="I5017">
        <v>8581.6975000000002</v>
      </c>
    </row>
    <row r="5018" spans="1:9">
      <c r="A5018" t="s">
        <v>639</v>
      </c>
      <c r="B5018" t="s">
        <v>123</v>
      </c>
      <c r="C5018" t="s">
        <v>9098</v>
      </c>
      <c r="D5018">
        <v>0.7</v>
      </c>
      <c r="E5018" t="s">
        <v>575</v>
      </c>
      <c r="F5018" t="s">
        <v>0</v>
      </c>
      <c r="G5018" t="s">
        <v>0</v>
      </c>
      <c r="H5018" s="123" t="str">
        <f t="shared" si="76"/>
        <v>Powder River Basin , SD,Rich Burn</v>
      </c>
      <c r="I5018">
        <v>0.7</v>
      </c>
    </row>
    <row r="5019" spans="1:9">
      <c r="A5019" t="s">
        <v>639</v>
      </c>
      <c r="B5019" t="s">
        <v>123</v>
      </c>
      <c r="C5019" t="s">
        <v>9099</v>
      </c>
      <c r="D5019">
        <v>0.3</v>
      </c>
      <c r="E5019" t="s">
        <v>575</v>
      </c>
      <c r="F5019" t="s">
        <v>1</v>
      </c>
      <c r="G5019" t="s">
        <v>1</v>
      </c>
      <c r="H5019" s="123" t="str">
        <f t="shared" si="76"/>
        <v>Powder River Basin , SD,Lean Burn</v>
      </c>
      <c r="I5019">
        <v>0.3</v>
      </c>
    </row>
    <row r="5020" spans="1:9">
      <c r="A5020" t="s">
        <v>639</v>
      </c>
      <c r="B5020" t="s">
        <v>123</v>
      </c>
      <c r="C5020" t="s">
        <v>9100</v>
      </c>
      <c r="D5020">
        <v>0.75</v>
      </c>
      <c r="E5020" t="s">
        <v>575</v>
      </c>
      <c r="F5020" t="s">
        <v>0</v>
      </c>
      <c r="G5020" t="s">
        <v>9100</v>
      </c>
      <c r="H5020" s="123" t="str">
        <f t="shared" si="76"/>
        <v>Powder River Basin , SD,CBM Wells- Rich-burn Load Factor</v>
      </c>
      <c r="I5020">
        <v>0.75</v>
      </c>
    </row>
    <row r="5021" spans="1:9">
      <c r="A5021" t="s">
        <v>639</v>
      </c>
      <c r="B5021" t="s">
        <v>123</v>
      </c>
      <c r="C5021" t="s">
        <v>9101</v>
      </c>
      <c r="D5021">
        <v>0.76</v>
      </c>
      <c r="E5021" t="s">
        <v>575</v>
      </c>
      <c r="F5021" t="s">
        <v>1</v>
      </c>
      <c r="G5021" t="s">
        <v>9101</v>
      </c>
      <c r="H5021" s="123" t="str">
        <f t="shared" si="76"/>
        <v>Powder River Basin , SD,CBM Wells- Lean-burn Load Factor</v>
      </c>
      <c r="I5021">
        <v>0.76</v>
      </c>
    </row>
    <row r="5022" spans="1:9">
      <c r="A5022" t="s">
        <v>639</v>
      </c>
      <c r="B5022" t="s">
        <v>123</v>
      </c>
      <c r="C5022" t="s">
        <v>9102</v>
      </c>
      <c r="D5022">
        <v>0</v>
      </c>
      <c r="E5022" t="s">
        <v>575</v>
      </c>
      <c r="F5022" t="s">
        <v>656</v>
      </c>
      <c r="G5022" t="s">
        <v>9102</v>
      </c>
      <c r="H5022" s="123" t="str">
        <f t="shared" si="76"/>
        <v>Powder River Basin , SD,CBM Wells - Fraction of 2-cycle Engines</v>
      </c>
      <c r="I5022">
        <v>0</v>
      </c>
    </row>
    <row r="5023" spans="1:9">
      <c r="A5023" t="s">
        <v>639</v>
      </c>
      <c r="B5023" t="s">
        <v>123</v>
      </c>
      <c r="C5023" t="s">
        <v>9103</v>
      </c>
      <c r="D5023">
        <v>1</v>
      </c>
      <c r="E5023" t="s">
        <v>575</v>
      </c>
      <c r="F5023" t="s">
        <v>656</v>
      </c>
      <c r="G5023" t="s">
        <v>9103</v>
      </c>
      <c r="H5023" s="123" t="str">
        <f t="shared" ref="H5023:H5086" si="77">E5023&amp;","&amp;G5023</f>
        <v>Powder River Basin , SD,CBM Wells - Fraction of 4-cycle Engines</v>
      </c>
      <c r="I5023">
        <v>1</v>
      </c>
    </row>
    <row r="5024" spans="1:9">
      <c r="A5024" t="s">
        <v>639</v>
      </c>
      <c r="B5024" t="s">
        <v>123</v>
      </c>
      <c r="C5024" t="s">
        <v>9104</v>
      </c>
      <c r="D5024">
        <v>0</v>
      </c>
      <c r="E5024" t="s">
        <v>575</v>
      </c>
      <c r="F5024" t="s">
        <v>656</v>
      </c>
      <c r="G5024" t="s">
        <v>9104</v>
      </c>
      <c r="H5024" s="123" t="str">
        <f t="shared" si="77"/>
        <v>Powder River Basin , SD,CBM Wells - Fraction of Compressors Engines &lt;50 HP</v>
      </c>
      <c r="I5024">
        <v>0</v>
      </c>
    </row>
    <row r="5025" spans="1:9">
      <c r="A5025" t="s">
        <v>639</v>
      </c>
      <c r="B5025" t="s">
        <v>123</v>
      </c>
      <c r="C5025" t="s">
        <v>9105</v>
      </c>
      <c r="D5025">
        <v>1</v>
      </c>
      <c r="E5025" t="s">
        <v>575</v>
      </c>
      <c r="F5025" t="s">
        <v>656</v>
      </c>
      <c r="G5025" t="s">
        <v>9105</v>
      </c>
      <c r="H5025" s="123" t="str">
        <f t="shared" si="77"/>
        <v>Powder River Basin , SD,CBM Wells - Fraction of Compressors Engines between 50-499 HP</v>
      </c>
      <c r="I5025">
        <v>1</v>
      </c>
    </row>
    <row r="5026" spans="1:9">
      <c r="A5026" t="s">
        <v>639</v>
      </c>
      <c r="B5026" t="s">
        <v>123</v>
      </c>
      <c r="C5026" t="s">
        <v>9106</v>
      </c>
      <c r="D5026">
        <v>0</v>
      </c>
      <c r="E5026" t="s">
        <v>575</v>
      </c>
      <c r="F5026" t="s">
        <v>656</v>
      </c>
      <c r="G5026" t="s">
        <v>9106</v>
      </c>
      <c r="H5026" s="123" t="str">
        <f t="shared" si="77"/>
        <v>Powder River Basin , SD,CBM Wells - Fraction of Compressors Engines &gt;500 HP</v>
      </c>
      <c r="I5026">
        <v>0</v>
      </c>
    </row>
    <row r="5027" spans="1:9">
      <c r="A5027" t="s">
        <v>639</v>
      </c>
      <c r="B5027" t="s">
        <v>123</v>
      </c>
      <c r="C5027" t="s">
        <v>9107</v>
      </c>
      <c r="D5027">
        <v>0.18</v>
      </c>
      <c r="E5027" t="s">
        <v>575</v>
      </c>
      <c r="F5027" t="s">
        <v>1</v>
      </c>
      <c r="G5027" t="s">
        <v>8349</v>
      </c>
      <c r="H5027" s="123" t="str">
        <f t="shared" si="77"/>
        <v>Powder River Basin , SD,Lean Burn - Percent of Engines with Control</v>
      </c>
      <c r="I5027">
        <v>0.18</v>
      </c>
    </row>
    <row r="5028" spans="1:9">
      <c r="A5028" t="s">
        <v>639</v>
      </c>
      <c r="B5028" t="s">
        <v>123</v>
      </c>
      <c r="C5028" t="s">
        <v>9108</v>
      </c>
      <c r="D5028">
        <v>0.31</v>
      </c>
      <c r="E5028" t="s">
        <v>575</v>
      </c>
      <c r="F5028" t="s">
        <v>0</v>
      </c>
      <c r="G5028" t="s">
        <v>8359</v>
      </c>
      <c r="H5028" s="123" t="str">
        <f t="shared" si="77"/>
        <v>Powder River Basin , SD,Rich Burn - Percent of Engines with Control</v>
      </c>
      <c r="I5028">
        <v>0.31</v>
      </c>
    </row>
    <row r="5029" spans="1:9">
      <c r="A5029" t="s">
        <v>639</v>
      </c>
      <c r="B5029" t="s">
        <v>123</v>
      </c>
      <c r="C5029" t="s">
        <v>9109</v>
      </c>
      <c r="D5029">
        <v>138</v>
      </c>
      <c r="E5029" t="s">
        <v>575</v>
      </c>
      <c r="F5029" t="s">
        <v>1</v>
      </c>
      <c r="G5029" t="s">
        <v>8347</v>
      </c>
      <c r="H5029" s="123" t="str">
        <f t="shared" si="77"/>
        <v>Powder River Basin , SD,Lean Burn - Rated Horsepower (hp/engine)</v>
      </c>
      <c r="I5029">
        <v>138</v>
      </c>
    </row>
    <row r="5030" spans="1:9">
      <c r="A5030" t="s">
        <v>639</v>
      </c>
      <c r="B5030" t="s">
        <v>123</v>
      </c>
      <c r="C5030" t="s">
        <v>9110</v>
      </c>
      <c r="D5030">
        <v>133.4</v>
      </c>
      <c r="E5030" t="s">
        <v>575</v>
      </c>
      <c r="F5030" t="s">
        <v>0</v>
      </c>
      <c r="G5030" t="s">
        <v>8357</v>
      </c>
      <c r="H5030" s="123" t="str">
        <f t="shared" si="77"/>
        <v>Powder River Basin , SD,Rich Burn - Rated Horsepower (hp/engine)</v>
      </c>
      <c r="I5030">
        <v>133.4</v>
      </c>
    </row>
    <row r="5031" spans="1:9">
      <c r="A5031" t="s">
        <v>639</v>
      </c>
      <c r="B5031" t="s">
        <v>123</v>
      </c>
      <c r="C5031" t="s">
        <v>9111</v>
      </c>
      <c r="D5031">
        <v>8439</v>
      </c>
      <c r="E5031" t="s">
        <v>575</v>
      </c>
      <c r="F5031" t="s">
        <v>656</v>
      </c>
      <c r="G5031" t="s">
        <v>2498</v>
      </c>
      <c r="H5031" s="123" t="str">
        <f t="shared" si="77"/>
        <v>Powder River Basin , SD,Hours of Operation (hours/engine)</v>
      </c>
      <c r="I5031">
        <v>8439</v>
      </c>
    </row>
    <row r="5032" spans="1:9">
      <c r="A5032" t="s">
        <v>639</v>
      </c>
      <c r="B5032" t="s">
        <v>126</v>
      </c>
      <c r="C5032" t="s">
        <v>9098</v>
      </c>
      <c r="D5032">
        <v>0.70000000000000007</v>
      </c>
      <c r="E5032" t="s">
        <v>577</v>
      </c>
      <c r="F5032" t="s">
        <v>0</v>
      </c>
      <c r="G5032" t="s">
        <v>0</v>
      </c>
      <c r="H5032" s="123" t="str">
        <f t="shared" si="77"/>
        <v>Powder River Basin , WY,Rich Burn</v>
      </c>
      <c r="I5032">
        <v>0.70000000000000007</v>
      </c>
    </row>
    <row r="5033" spans="1:9">
      <c r="A5033" t="s">
        <v>639</v>
      </c>
      <c r="B5033" t="s">
        <v>126</v>
      </c>
      <c r="C5033" t="s">
        <v>9099</v>
      </c>
      <c r="D5033">
        <v>0.3</v>
      </c>
      <c r="E5033" t="s">
        <v>577</v>
      </c>
      <c r="F5033" t="s">
        <v>1</v>
      </c>
      <c r="G5033" t="s">
        <v>1</v>
      </c>
      <c r="H5033" s="123" t="str">
        <f t="shared" si="77"/>
        <v>Powder River Basin , WY,Lean Burn</v>
      </c>
      <c r="I5033">
        <v>0.3</v>
      </c>
    </row>
    <row r="5034" spans="1:9">
      <c r="A5034" t="s">
        <v>639</v>
      </c>
      <c r="B5034" t="s">
        <v>126</v>
      </c>
      <c r="C5034" t="s">
        <v>9100</v>
      </c>
      <c r="D5034">
        <v>0.75</v>
      </c>
      <c r="E5034" t="s">
        <v>577</v>
      </c>
      <c r="F5034" t="s">
        <v>0</v>
      </c>
      <c r="G5034" t="s">
        <v>9100</v>
      </c>
      <c r="H5034" s="123" t="str">
        <f t="shared" si="77"/>
        <v>Powder River Basin , WY,CBM Wells- Rich-burn Load Factor</v>
      </c>
      <c r="I5034">
        <v>0.75</v>
      </c>
    </row>
    <row r="5035" spans="1:9">
      <c r="A5035" t="s">
        <v>639</v>
      </c>
      <c r="B5035" t="s">
        <v>126</v>
      </c>
      <c r="C5035" t="s">
        <v>9101</v>
      </c>
      <c r="D5035">
        <v>0.7599999999999999</v>
      </c>
      <c r="E5035" t="s">
        <v>577</v>
      </c>
      <c r="F5035" t="s">
        <v>1</v>
      </c>
      <c r="G5035" t="s">
        <v>9101</v>
      </c>
      <c r="H5035" s="123" t="str">
        <f t="shared" si="77"/>
        <v>Powder River Basin , WY,CBM Wells- Lean-burn Load Factor</v>
      </c>
      <c r="I5035">
        <v>0.7599999999999999</v>
      </c>
    </row>
    <row r="5036" spans="1:9">
      <c r="A5036" t="s">
        <v>639</v>
      </c>
      <c r="B5036" t="s">
        <v>126</v>
      </c>
      <c r="C5036" t="s">
        <v>9102</v>
      </c>
      <c r="D5036">
        <v>0</v>
      </c>
      <c r="E5036" t="s">
        <v>577</v>
      </c>
      <c r="F5036" t="s">
        <v>656</v>
      </c>
      <c r="G5036" t="s">
        <v>9102</v>
      </c>
      <c r="H5036" s="123" t="str">
        <f t="shared" si="77"/>
        <v>Powder River Basin , WY,CBM Wells - Fraction of 2-cycle Engines</v>
      </c>
      <c r="I5036">
        <v>0</v>
      </c>
    </row>
    <row r="5037" spans="1:9">
      <c r="A5037" t="s">
        <v>639</v>
      </c>
      <c r="B5037" t="s">
        <v>126</v>
      </c>
      <c r="C5037" t="s">
        <v>9103</v>
      </c>
      <c r="D5037">
        <v>1</v>
      </c>
      <c r="E5037" t="s">
        <v>577</v>
      </c>
      <c r="F5037" t="s">
        <v>656</v>
      </c>
      <c r="G5037" t="s">
        <v>9103</v>
      </c>
      <c r="H5037" s="123" t="str">
        <f t="shared" si="77"/>
        <v>Powder River Basin , WY,CBM Wells - Fraction of 4-cycle Engines</v>
      </c>
      <c r="I5037">
        <v>1</v>
      </c>
    </row>
    <row r="5038" spans="1:9">
      <c r="A5038" t="s">
        <v>639</v>
      </c>
      <c r="B5038" t="s">
        <v>126</v>
      </c>
      <c r="C5038" t="s">
        <v>9104</v>
      </c>
      <c r="D5038">
        <v>0</v>
      </c>
      <c r="E5038" t="s">
        <v>577</v>
      </c>
      <c r="F5038" t="s">
        <v>656</v>
      </c>
      <c r="G5038" t="s">
        <v>9104</v>
      </c>
      <c r="H5038" s="123" t="str">
        <f t="shared" si="77"/>
        <v>Powder River Basin , WY,CBM Wells - Fraction of Compressors Engines &lt;50 HP</v>
      </c>
      <c r="I5038">
        <v>0</v>
      </c>
    </row>
    <row r="5039" spans="1:9">
      <c r="A5039" t="s">
        <v>639</v>
      </c>
      <c r="B5039" t="s">
        <v>126</v>
      </c>
      <c r="C5039" t="s">
        <v>9105</v>
      </c>
      <c r="D5039">
        <v>1</v>
      </c>
      <c r="E5039" t="s">
        <v>577</v>
      </c>
      <c r="F5039" t="s">
        <v>656</v>
      </c>
      <c r="G5039" t="s">
        <v>9105</v>
      </c>
      <c r="H5039" s="123" t="str">
        <f t="shared" si="77"/>
        <v>Powder River Basin , WY,CBM Wells - Fraction of Compressors Engines between 50-499 HP</v>
      </c>
      <c r="I5039">
        <v>1</v>
      </c>
    </row>
    <row r="5040" spans="1:9">
      <c r="A5040" t="s">
        <v>639</v>
      </c>
      <c r="B5040" t="s">
        <v>126</v>
      </c>
      <c r="C5040" t="s">
        <v>9106</v>
      </c>
      <c r="D5040">
        <v>0</v>
      </c>
      <c r="E5040" t="s">
        <v>577</v>
      </c>
      <c r="F5040" t="s">
        <v>656</v>
      </c>
      <c r="G5040" t="s">
        <v>9106</v>
      </c>
      <c r="H5040" s="123" t="str">
        <f t="shared" si="77"/>
        <v>Powder River Basin , WY,CBM Wells - Fraction of Compressors Engines &gt;500 HP</v>
      </c>
      <c r="I5040">
        <v>0</v>
      </c>
    </row>
    <row r="5041" spans="1:9">
      <c r="A5041" t="s">
        <v>639</v>
      </c>
      <c r="B5041" t="s">
        <v>126</v>
      </c>
      <c r="C5041" t="s">
        <v>9107</v>
      </c>
      <c r="D5041">
        <v>0.17999999999999997</v>
      </c>
      <c r="E5041" t="s">
        <v>577</v>
      </c>
      <c r="F5041" t="s">
        <v>1</v>
      </c>
      <c r="G5041" t="s">
        <v>8349</v>
      </c>
      <c r="H5041" s="123" t="str">
        <f t="shared" si="77"/>
        <v>Powder River Basin , WY,Lean Burn - Percent of Engines with Control</v>
      </c>
      <c r="I5041">
        <v>0.17999999999999997</v>
      </c>
    </row>
    <row r="5042" spans="1:9">
      <c r="A5042" t="s">
        <v>639</v>
      </c>
      <c r="B5042" t="s">
        <v>126</v>
      </c>
      <c r="C5042" t="s">
        <v>9108</v>
      </c>
      <c r="D5042">
        <v>0.31</v>
      </c>
      <c r="E5042" t="s">
        <v>577</v>
      </c>
      <c r="F5042" t="s">
        <v>0</v>
      </c>
      <c r="G5042" t="s">
        <v>8359</v>
      </c>
      <c r="H5042" s="123" t="str">
        <f t="shared" si="77"/>
        <v>Powder River Basin , WY,Rich Burn - Percent of Engines with Control</v>
      </c>
      <c r="I5042">
        <v>0.31</v>
      </c>
    </row>
    <row r="5043" spans="1:9">
      <c r="A5043" t="s">
        <v>639</v>
      </c>
      <c r="B5043" t="s">
        <v>126</v>
      </c>
      <c r="C5043" t="s">
        <v>9109</v>
      </c>
      <c r="D5043">
        <v>138</v>
      </c>
      <c r="E5043" t="s">
        <v>577</v>
      </c>
      <c r="F5043" t="s">
        <v>1</v>
      </c>
      <c r="G5043" t="s">
        <v>8347</v>
      </c>
      <c r="H5043" s="123" t="str">
        <f t="shared" si="77"/>
        <v>Powder River Basin , WY,Lean Burn - Rated Horsepower (hp/engine)</v>
      </c>
      <c r="I5043">
        <v>138</v>
      </c>
    </row>
    <row r="5044" spans="1:9">
      <c r="A5044" t="s">
        <v>639</v>
      </c>
      <c r="B5044" t="s">
        <v>126</v>
      </c>
      <c r="C5044" t="s">
        <v>9110</v>
      </c>
      <c r="D5044">
        <v>133.4</v>
      </c>
      <c r="E5044" t="s">
        <v>577</v>
      </c>
      <c r="F5044" t="s">
        <v>0</v>
      </c>
      <c r="G5044" t="s">
        <v>8357</v>
      </c>
      <c r="H5044" s="123" t="str">
        <f t="shared" si="77"/>
        <v>Powder River Basin , WY,Rich Burn - Rated Horsepower (hp/engine)</v>
      </c>
      <c r="I5044">
        <v>133.4</v>
      </c>
    </row>
    <row r="5045" spans="1:9">
      <c r="A5045" t="s">
        <v>639</v>
      </c>
      <c r="B5045" t="s">
        <v>126</v>
      </c>
      <c r="C5045" t="s">
        <v>9111</v>
      </c>
      <c r="D5045">
        <v>8439</v>
      </c>
      <c r="E5045" t="s">
        <v>577</v>
      </c>
      <c r="F5045" t="s">
        <v>656</v>
      </c>
      <c r="G5045" t="s">
        <v>2498</v>
      </c>
      <c r="H5045" s="123" t="str">
        <f t="shared" si="77"/>
        <v>Powder River Basin , WY,Hours of Operation (hours/engine)</v>
      </c>
      <c r="I5045">
        <v>8439</v>
      </c>
    </row>
    <row r="5046" spans="1:9">
      <c r="A5046" t="s">
        <v>194</v>
      </c>
      <c r="B5046" t="s">
        <v>125</v>
      </c>
      <c r="C5046" t="s">
        <v>9098</v>
      </c>
      <c r="D5046">
        <v>0.70000000000000007</v>
      </c>
      <c r="E5046" t="s">
        <v>578</v>
      </c>
      <c r="F5046" t="s">
        <v>0</v>
      </c>
      <c r="G5046" t="s">
        <v>0</v>
      </c>
      <c r="H5046" s="123" t="str">
        <f t="shared" si="77"/>
        <v>Puget Sound Province , WA,Rich Burn</v>
      </c>
      <c r="I5046">
        <v>0.70000000000000007</v>
      </c>
    </row>
    <row r="5047" spans="1:9">
      <c r="A5047" t="s">
        <v>194</v>
      </c>
      <c r="B5047" t="s">
        <v>125</v>
      </c>
      <c r="C5047" t="s">
        <v>9099</v>
      </c>
      <c r="D5047">
        <v>0.3</v>
      </c>
      <c r="E5047" t="s">
        <v>578</v>
      </c>
      <c r="F5047" t="s">
        <v>1</v>
      </c>
      <c r="G5047" t="s">
        <v>1</v>
      </c>
      <c r="H5047" s="123" t="str">
        <f t="shared" si="77"/>
        <v>Puget Sound Province , WA,Lean Burn</v>
      </c>
      <c r="I5047">
        <v>0.3</v>
      </c>
    </row>
    <row r="5048" spans="1:9">
      <c r="A5048" t="s">
        <v>194</v>
      </c>
      <c r="B5048" t="s">
        <v>125</v>
      </c>
      <c r="C5048" t="s">
        <v>9100</v>
      </c>
      <c r="D5048">
        <v>0.75</v>
      </c>
      <c r="E5048" t="s">
        <v>578</v>
      </c>
      <c r="F5048" t="s">
        <v>0</v>
      </c>
      <c r="G5048" t="s">
        <v>9100</v>
      </c>
      <c r="H5048" s="123" t="str">
        <f t="shared" si="77"/>
        <v>Puget Sound Province , WA,CBM Wells- Rich-burn Load Factor</v>
      </c>
      <c r="I5048">
        <v>0.75</v>
      </c>
    </row>
    <row r="5049" spans="1:9">
      <c r="A5049" t="s">
        <v>194</v>
      </c>
      <c r="B5049" t="s">
        <v>125</v>
      </c>
      <c r="C5049" t="s">
        <v>9101</v>
      </c>
      <c r="D5049">
        <v>0.7599999999999999</v>
      </c>
      <c r="E5049" t="s">
        <v>578</v>
      </c>
      <c r="F5049" t="s">
        <v>1</v>
      </c>
      <c r="G5049" t="s">
        <v>9101</v>
      </c>
      <c r="H5049" s="123" t="str">
        <f t="shared" si="77"/>
        <v>Puget Sound Province , WA,CBM Wells- Lean-burn Load Factor</v>
      </c>
      <c r="I5049">
        <v>0.7599999999999999</v>
      </c>
    </row>
    <row r="5050" spans="1:9">
      <c r="A5050" t="s">
        <v>194</v>
      </c>
      <c r="B5050" t="s">
        <v>125</v>
      </c>
      <c r="C5050" t="s">
        <v>9102</v>
      </c>
      <c r="D5050">
        <v>0</v>
      </c>
      <c r="E5050" t="s">
        <v>578</v>
      </c>
      <c r="F5050" t="s">
        <v>656</v>
      </c>
      <c r="G5050" t="s">
        <v>9102</v>
      </c>
      <c r="H5050" s="123" t="str">
        <f t="shared" si="77"/>
        <v>Puget Sound Province , WA,CBM Wells - Fraction of 2-cycle Engines</v>
      </c>
      <c r="I5050">
        <v>0</v>
      </c>
    </row>
    <row r="5051" spans="1:9">
      <c r="A5051" t="s">
        <v>194</v>
      </c>
      <c r="B5051" t="s">
        <v>125</v>
      </c>
      <c r="C5051" t="s">
        <v>9103</v>
      </c>
      <c r="D5051">
        <v>1</v>
      </c>
      <c r="E5051" t="s">
        <v>578</v>
      </c>
      <c r="F5051" t="s">
        <v>656</v>
      </c>
      <c r="G5051" t="s">
        <v>9103</v>
      </c>
      <c r="H5051" s="123" t="str">
        <f t="shared" si="77"/>
        <v>Puget Sound Province , WA,CBM Wells - Fraction of 4-cycle Engines</v>
      </c>
      <c r="I5051">
        <v>1</v>
      </c>
    </row>
    <row r="5052" spans="1:9">
      <c r="A5052" t="s">
        <v>194</v>
      </c>
      <c r="B5052" t="s">
        <v>125</v>
      </c>
      <c r="C5052" t="s">
        <v>9104</v>
      </c>
      <c r="D5052">
        <v>0</v>
      </c>
      <c r="E5052" t="s">
        <v>578</v>
      </c>
      <c r="F5052" t="s">
        <v>656</v>
      </c>
      <c r="G5052" t="s">
        <v>9104</v>
      </c>
      <c r="H5052" s="123" t="str">
        <f t="shared" si="77"/>
        <v>Puget Sound Province , WA,CBM Wells - Fraction of Compressors Engines &lt;50 HP</v>
      </c>
      <c r="I5052">
        <v>0</v>
      </c>
    </row>
    <row r="5053" spans="1:9">
      <c r="A5053" t="s">
        <v>194</v>
      </c>
      <c r="B5053" t="s">
        <v>125</v>
      </c>
      <c r="C5053" t="s">
        <v>9105</v>
      </c>
      <c r="D5053">
        <v>1</v>
      </c>
      <c r="E5053" t="s">
        <v>578</v>
      </c>
      <c r="F5053" t="s">
        <v>656</v>
      </c>
      <c r="G5053" t="s">
        <v>9105</v>
      </c>
      <c r="H5053" s="123" t="str">
        <f t="shared" si="77"/>
        <v>Puget Sound Province , WA,CBM Wells - Fraction of Compressors Engines between 50-499 HP</v>
      </c>
      <c r="I5053">
        <v>1</v>
      </c>
    </row>
    <row r="5054" spans="1:9">
      <c r="A5054" t="s">
        <v>194</v>
      </c>
      <c r="B5054" t="s">
        <v>125</v>
      </c>
      <c r="C5054" t="s">
        <v>9106</v>
      </c>
      <c r="D5054">
        <v>0</v>
      </c>
      <c r="E5054" t="s">
        <v>578</v>
      </c>
      <c r="F5054" t="s">
        <v>656</v>
      </c>
      <c r="G5054" t="s">
        <v>9106</v>
      </c>
      <c r="H5054" s="123" t="str">
        <f t="shared" si="77"/>
        <v>Puget Sound Province , WA,CBM Wells - Fraction of Compressors Engines &gt;500 HP</v>
      </c>
      <c r="I5054">
        <v>0</v>
      </c>
    </row>
    <row r="5055" spans="1:9">
      <c r="A5055" t="s">
        <v>194</v>
      </c>
      <c r="B5055" t="s">
        <v>125</v>
      </c>
      <c r="C5055" t="s">
        <v>9107</v>
      </c>
      <c r="D5055">
        <v>0.17999999999999997</v>
      </c>
      <c r="E5055" t="s">
        <v>578</v>
      </c>
      <c r="F5055" t="s">
        <v>1</v>
      </c>
      <c r="G5055" t="s">
        <v>8349</v>
      </c>
      <c r="H5055" s="123" t="str">
        <f t="shared" si="77"/>
        <v>Puget Sound Province , WA,Lean Burn - Percent of Engines with Control</v>
      </c>
      <c r="I5055">
        <v>0.17999999999999997</v>
      </c>
    </row>
    <row r="5056" spans="1:9">
      <c r="A5056" t="s">
        <v>194</v>
      </c>
      <c r="B5056" t="s">
        <v>125</v>
      </c>
      <c r="C5056" t="s">
        <v>9108</v>
      </c>
      <c r="D5056">
        <v>0.31</v>
      </c>
      <c r="E5056" t="s">
        <v>578</v>
      </c>
      <c r="F5056" t="s">
        <v>0</v>
      </c>
      <c r="G5056" t="s">
        <v>8359</v>
      </c>
      <c r="H5056" s="123" t="str">
        <f t="shared" si="77"/>
        <v>Puget Sound Province , WA,Rich Burn - Percent of Engines with Control</v>
      </c>
      <c r="I5056">
        <v>0.31</v>
      </c>
    </row>
    <row r="5057" spans="1:9">
      <c r="A5057" t="s">
        <v>194</v>
      </c>
      <c r="B5057" t="s">
        <v>125</v>
      </c>
      <c r="C5057" t="s">
        <v>9109</v>
      </c>
      <c r="D5057">
        <v>138</v>
      </c>
      <c r="E5057" t="s">
        <v>578</v>
      </c>
      <c r="F5057" t="s">
        <v>1</v>
      </c>
      <c r="G5057" t="s">
        <v>8347</v>
      </c>
      <c r="H5057" s="123" t="str">
        <f t="shared" si="77"/>
        <v>Puget Sound Province , WA,Lean Burn - Rated Horsepower (hp/engine)</v>
      </c>
      <c r="I5057">
        <v>138</v>
      </c>
    </row>
    <row r="5058" spans="1:9">
      <c r="A5058" t="s">
        <v>194</v>
      </c>
      <c r="B5058" t="s">
        <v>125</v>
      </c>
      <c r="C5058" t="s">
        <v>9110</v>
      </c>
      <c r="D5058">
        <v>133.4</v>
      </c>
      <c r="E5058" t="s">
        <v>578</v>
      </c>
      <c r="F5058" t="s">
        <v>0</v>
      </c>
      <c r="G5058" t="s">
        <v>8357</v>
      </c>
      <c r="H5058" s="123" t="str">
        <f t="shared" si="77"/>
        <v>Puget Sound Province , WA,Rich Burn - Rated Horsepower (hp/engine)</v>
      </c>
      <c r="I5058">
        <v>133.4</v>
      </c>
    </row>
    <row r="5059" spans="1:9">
      <c r="A5059" t="s">
        <v>194</v>
      </c>
      <c r="B5059" t="s">
        <v>125</v>
      </c>
      <c r="C5059" t="s">
        <v>9111</v>
      </c>
      <c r="D5059">
        <v>8439</v>
      </c>
      <c r="E5059" t="s">
        <v>578</v>
      </c>
      <c r="F5059" t="s">
        <v>656</v>
      </c>
      <c r="G5059" t="s">
        <v>2498</v>
      </c>
      <c r="H5059" s="123" t="str">
        <f t="shared" si="77"/>
        <v>Puget Sound Province , WA,Hours of Operation (hours/engine)</v>
      </c>
      <c r="I5059">
        <v>8439</v>
      </c>
    </row>
    <row r="5060" spans="1:9">
      <c r="A5060" t="s">
        <v>149</v>
      </c>
      <c r="B5060" t="s">
        <v>116</v>
      </c>
      <c r="C5060" t="s">
        <v>9098</v>
      </c>
      <c r="D5060">
        <v>0.70000000000000007</v>
      </c>
      <c r="E5060" t="s">
        <v>581</v>
      </c>
      <c r="F5060" t="s">
        <v>0</v>
      </c>
      <c r="G5060" t="s">
        <v>0</v>
      </c>
      <c r="H5060" s="123" t="str">
        <f t="shared" si="77"/>
        <v>Sacramento Basin , CA,Rich Burn</v>
      </c>
      <c r="I5060">
        <v>0.70000000000000007</v>
      </c>
    </row>
    <row r="5061" spans="1:9">
      <c r="A5061" t="s">
        <v>149</v>
      </c>
      <c r="B5061" t="s">
        <v>116</v>
      </c>
      <c r="C5061" t="s">
        <v>9099</v>
      </c>
      <c r="D5061">
        <v>0.29999999999999993</v>
      </c>
      <c r="E5061" t="s">
        <v>581</v>
      </c>
      <c r="F5061" t="s">
        <v>1</v>
      </c>
      <c r="G5061" t="s">
        <v>1</v>
      </c>
      <c r="H5061" s="123" t="str">
        <f t="shared" si="77"/>
        <v>Sacramento Basin , CA,Lean Burn</v>
      </c>
      <c r="I5061">
        <v>0.29999999999999993</v>
      </c>
    </row>
    <row r="5062" spans="1:9">
      <c r="A5062" t="s">
        <v>149</v>
      </c>
      <c r="B5062" t="s">
        <v>116</v>
      </c>
      <c r="C5062" t="s">
        <v>9100</v>
      </c>
      <c r="D5062">
        <v>0.75</v>
      </c>
      <c r="E5062" t="s">
        <v>581</v>
      </c>
      <c r="F5062" t="s">
        <v>0</v>
      </c>
      <c r="G5062" t="s">
        <v>9100</v>
      </c>
      <c r="H5062" s="123" t="str">
        <f t="shared" si="77"/>
        <v>Sacramento Basin , CA,CBM Wells- Rich-burn Load Factor</v>
      </c>
      <c r="I5062">
        <v>0.75</v>
      </c>
    </row>
    <row r="5063" spans="1:9">
      <c r="A5063" t="s">
        <v>149</v>
      </c>
      <c r="B5063" t="s">
        <v>116</v>
      </c>
      <c r="C5063" t="s">
        <v>9101</v>
      </c>
      <c r="D5063">
        <v>0.7599999999999999</v>
      </c>
      <c r="E5063" t="s">
        <v>581</v>
      </c>
      <c r="F5063" t="s">
        <v>1</v>
      </c>
      <c r="G5063" t="s">
        <v>9101</v>
      </c>
      <c r="H5063" s="123" t="str">
        <f t="shared" si="77"/>
        <v>Sacramento Basin , CA,CBM Wells- Lean-burn Load Factor</v>
      </c>
      <c r="I5063">
        <v>0.7599999999999999</v>
      </c>
    </row>
    <row r="5064" spans="1:9">
      <c r="A5064" t="s">
        <v>149</v>
      </c>
      <c r="B5064" t="s">
        <v>116</v>
      </c>
      <c r="C5064" t="s">
        <v>9102</v>
      </c>
      <c r="D5064">
        <v>0</v>
      </c>
      <c r="E5064" t="s">
        <v>581</v>
      </c>
      <c r="F5064" t="s">
        <v>656</v>
      </c>
      <c r="G5064" t="s">
        <v>9102</v>
      </c>
      <c r="H5064" s="123" t="str">
        <f t="shared" si="77"/>
        <v>Sacramento Basin , CA,CBM Wells - Fraction of 2-cycle Engines</v>
      </c>
      <c r="I5064">
        <v>0</v>
      </c>
    </row>
    <row r="5065" spans="1:9">
      <c r="A5065" t="s">
        <v>149</v>
      </c>
      <c r="B5065" t="s">
        <v>116</v>
      </c>
      <c r="C5065" t="s">
        <v>9103</v>
      </c>
      <c r="D5065">
        <v>1</v>
      </c>
      <c r="E5065" t="s">
        <v>581</v>
      </c>
      <c r="F5065" t="s">
        <v>656</v>
      </c>
      <c r="G5065" t="s">
        <v>9103</v>
      </c>
      <c r="H5065" s="123" t="str">
        <f t="shared" si="77"/>
        <v>Sacramento Basin , CA,CBM Wells - Fraction of 4-cycle Engines</v>
      </c>
      <c r="I5065">
        <v>1</v>
      </c>
    </row>
    <row r="5066" spans="1:9">
      <c r="A5066" t="s">
        <v>149</v>
      </c>
      <c r="B5066" t="s">
        <v>116</v>
      </c>
      <c r="C5066" t="s">
        <v>9104</v>
      </c>
      <c r="D5066">
        <v>0</v>
      </c>
      <c r="E5066" t="s">
        <v>581</v>
      </c>
      <c r="F5066" t="s">
        <v>656</v>
      </c>
      <c r="G5066" t="s">
        <v>9104</v>
      </c>
      <c r="H5066" s="123" t="str">
        <f t="shared" si="77"/>
        <v>Sacramento Basin , CA,CBM Wells - Fraction of Compressors Engines &lt;50 HP</v>
      </c>
      <c r="I5066">
        <v>0</v>
      </c>
    </row>
    <row r="5067" spans="1:9">
      <c r="A5067" t="s">
        <v>149</v>
      </c>
      <c r="B5067" t="s">
        <v>116</v>
      </c>
      <c r="C5067" t="s">
        <v>9105</v>
      </c>
      <c r="D5067">
        <v>1</v>
      </c>
      <c r="E5067" t="s">
        <v>581</v>
      </c>
      <c r="F5067" t="s">
        <v>656</v>
      </c>
      <c r="G5067" t="s">
        <v>9105</v>
      </c>
      <c r="H5067" s="123" t="str">
        <f t="shared" si="77"/>
        <v>Sacramento Basin , CA,CBM Wells - Fraction of Compressors Engines between 50-499 HP</v>
      </c>
      <c r="I5067">
        <v>1</v>
      </c>
    </row>
    <row r="5068" spans="1:9">
      <c r="A5068" t="s">
        <v>149</v>
      </c>
      <c r="B5068" t="s">
        <v>116</v>
      </c>
      <c r="C5068" t="s">
        <v>9106</v>
      </c>
      <c r="D5068">
        <v>0</v>
      </c>
      <c r="E5068" t="s">
        <v>581</v>
      </c>
      <c r="F5068" t="s">
        <v>656</v>
      </c>
      <c r="G5068" t="s">
        <v>9106</v>
      </c>
      <c r="H5068" s="123" t="str">
        <f t="shared" si="77"/>
        <v>Sacramento Basin , CA,CBM Wells - Fraction of Compressors Engines &gt;500 HP</v>
      </c>
      <c r="I5068">
        <v>0</v>
      </c>
    </row>
    <row r="5069" spans="1:9">
      <c r="A5069" t="s">
        <v>149</v>
      </c>
      <c r="B5069" t="s">
        <v>116</v>
      </c>
      <c r="C5069" t="s">
        <v>9107</v>
      </c>
      <c r="D5069">
        <v>0.17999999999999997</v>
      </c>
      <c r="E5069" t="s">
        <v>581</v>
      </c>
      <c r="F5069" t="s">
        <v>1</v>
      </c>
      <c r="G5069" t="s">
        <v>8349</v>
      </c>
      <c r="H5069" s="123" t="str">
        <f t="shared" si="77"/>
        <v>Sacramento Basin , CA,Lean Burn - Percent of Engines with Control</v>
      </c>
      <c r="I5069">
        <v>0.17999999999999997</v>
      </c>
    </row>
    <row r="5070" spans="1:9">
      <c r="A5070" t="s">
        <v>149</v>
      </c>
      <c r="B5070" t="s">
        <v>116</v>
      </c>
      <c r="C5070" t="s">
        <v>9108</v>
      </c>
      <c r="D5070">
        <v>0.31</v>
      </c>
      <c r="E5070" t="s">
        <v>581</v>
      </c>
      <c r="F5070" t="s">
        <v>0</v>
      </c>
      <c r="G5070" t="s">
        <v>8359</v>
      </c>
      <c r="H5070" s="123" t="str">
        <f t="shared" si="77"/>
        <v>Sacramento Basin , CA,Rich Burn - Percent of Engines with Control</v>
      </c>
      <c r="I5070">
        <v>0.31</v>
      </c>
    </row>
    <row r="5071" spans="1:9">
      <c r="A5071" t="s">
        <v>149</v>
      </c>
      <c r="B5071" t="s">
        <v>116</v>
      </c>
      <c r="C5071" t="s">
        <v>9109</v>
      </c>
      <c r="D5071">
        <v>138</v>
      </c>
      <c r="E5071" t="s">
        <v>581</v>
      </c>
      <c r="F5071" t="s">
        <v>1</v>
      </c>
      <c r="G5071" t="s">
        <v>8347</v>
      </c>
      <c r="H5071" s="123" t="str">
        <f t="shared" si="77"/>
        <v>Sacramento Basin , CA,Lean Burn - Rated Horsepower (hp/engine)</v>
      </c>
      <c r="I5071">
        <v>138</v>
      </c>
    </row>
    <row r="5072" spans="1:9">
      <c r="A5072" t="s">
        <v>149</v>
      </c>
      <c r="B5072" t="s">
        <v>116</v>
      </c>
      <c r="C5072" t="s">
        <v>9110</v>
      </c>
      <c r="D5072">
        <v>133.40000000000003</v>
      </c>
      <c r="E5072" t="s">
        <v>581</v>
      </c>
      <c r="F5072" t="s">
        <v>0</v>
      </c>
      <c r="G5072" t="s">
        <v>8357</v>
      </c>
      <c r="H5072" s="123" t="str">
        <f t="shared" si="77"/>
        <v>Sacramento Basin , CA,Rich Burn - Rated Horsepower (hp/engine)</v>
      </c>
      <c r="I5072">
        <v>133.40000000000003</v>
      </c>
    </row>
    <row r="5073" spans="1:9">
      <c r="A5073" t="s">
        <v>149</v>
      </c>
      <c r="B5073" t="s">
        <v>116</v>
      </c>
      <c r="C5073" t="s">
        <v>9111</v>
      </c>
      <c r="D5073">
        <v>8439</v>
      </c>
      <c r="E5073" t="s">
        <v>581</v>
      </c>
      <c r="F5073" t="s">
        <v>656</v>
      </c>
      <c r="G5073" t="s">
        <v>2498</v>
      </c>
      <c r="H5073" s="123" t="str">
        <f t="shared" si="77"/>
        <v>Sacramento Basin , CA,Hours of Operation (hours/engine)</v>
      </c>
      <c r="I5073">
        <v>8439</v>
      </c>
    </row>
    <row r="5074" spans="1:9">
      <c r="A5074" t="s">
        <v>150</v>
      </c>
      <c r="B5074" t="s">
        <v>116</v>
      </c>
      <c r="C5074" t="s">
        <v>9098</v>
      </c>
      <c r="D5074">
        <v>0.7</v>
      </c>
      <c r="E5074" t="s">
        <v>582</v>
      </c>
      <c r="F5074" t="s">
        <v>0</v>
      </c>
      <c r="G5074" t="s">
        <v>0</v>
      </c>
      <c r="H5074" s="123" t="str">
        <f t="shared" si="77"/>
        <v>Salton Basin , CA,Rich Burn</v>
      </c>
      <c r="I5074">
        <v>0.7</v>
      </c>
    </row>
    <row r="5075" spans="1:9">
      <c r="A5075" t="s">
        <v>150</v>
      </c>
      <c r="B5075" t="s">
        <v>116</v>
      </c>
      <c r="C5075" t="s">
        <v>9099</v>
      </c>
      <c r="D5075">
        <v>0.3</v>
      </c>
      <c r="E5075" t="s">
        <v>582</v>
      </c>
      <c r="F5075" t="s">
        <v>1</v>
      </c>
      <c r="G5075" t="s">
        <v>1</v>
      </c>
      <c r="H5075" s="123" t="str">
        <f t="shared" si="77"/>
        <v>Salton Basin , CA,Lean Burn</v>
      </c>
      <c r="I5075">
        <v>0.3</v>
      </c>
    </row>
    <row r="5076" spans="1:9">
      <c r="A5076" t="s">
        <v>150</v>
      </c>
      <c r="B5076" t="s">
        <v>116</v>
      </c>
      <c r="C5076" t="s">
        <v>9100</v>
      </c>
      <c r="D5076">
        <v>0.75</v>
      </c>
      <c r="E5076" t="s">
        <v>582</v>
      </c>
      <c r="F5076" t="s">
        <v>0</v>
      </c>
      <c r="G5076" t="s">
        <v>9100</v>
      </c>
      <c r="H5076" s="123" t="str">
        <f t="shared" si="77"/>
        <v>Salton Basin , CA,CBM Wells- Rich-burn Load Factor</v>
      </c>
      <c r="I5076">
        <v>0.75</v>
      </c>
    </row>
    <row r="5077" spans="1:9">
      <c r="A5077" t="s">
        <v>150</v>
      </c>
      <c r="B5077" t="s">
        <v>116</v>
      </c>
      <c r="C5077" t="s">
        <v>9101</v>
      </c>
      <c r="D5077">
        <v>0.76</v>
      </c>
      <c r="E5077" t="s">
        <v>582</v>
      </c>
      <c r="F5077" t="s">
        <v>1</v>
      </c>
      <c r="G5077" t="s">
        <v>9101</v>
      </c>
      <c r="H5077" s="123" t="str">
        <f t="shared" si="77"/>
        <v>Salton Basin , CA,CBM Wells- Lean-burn Load Factor</v>
      </c>
      <c r="I5077">
        <v>0.76</v>
      </c>
    </row>
    <row r="5078" spans="1:9">
      <c r="A5078" t="s">
        <v>150</v>
      </c>
      <c r="B5078" t="s">
        <v>116</v>
      </c>
      <c r="C5078" t="s">
        <v>9102</v>
      </c>
      <c r="D5078">
        <v>0</v>
      </c>
      <c r="E5078" t="s">
        <v>582</v>
      </c>
      <c r="F5078" t="s">
        <v>656</v>
      </c>
      <c r="G5078" t="s">
        <v>9102</v>
      </c>
      <c r="H5078" s="123" t="str">
        <f t="shared" si="77"/>
        <v>Salton Basin , CA,CBM Wells - Fraction of 2-cycle Engines</v>
      </c>
      <c r="I5078">
        <v>0</v>
      </c>
    </row>
    <row r="5079" spans="1:9">
      <c r="A5079" t="s">
        <v>150</v>
      </c>
      <c r="B5079" t="s">
        <v>116</v>
      </c>
      <c r="C5079" t="s">
        <v>9103</v>
      </c>
      <c r="D5079">
        <v>1</v>
      </c>
      <c r="E5079" t="s">
        <v>582</v>
      </c>
      <c r="F5079" t="s">
        <v>656</v>
      </c>
      <c r="G5079" t="s">
        <v>9103</v>
      </c>
      <c r="H5079" s="123" t="str">
        <f t="shared" si="77"/>
        <v>Salton Basin , CA,CBM Wells - Fraction of 4-cycle Engines</v>
      </c>
      <c r="I5079">
        <v>1</v>
      </c>
    </row>
    <row r="5080" spans="1:9">
      <c r="A5080" t="s">
        <v>150</v>
      </c>
      <c r="B5080" t="s">
        <v>116</v>
      </c>
      <c r="C5080" t="s">
        <v>9104</v>
      </c>
      <c r="D5080">
        <v>0</v>
      </c>
      <c r="E5080" t="s">
        <v>582</v>
      </c>
      <c r="F5080" t="s">
        <v>656</v>
      </c>
      <c r="G5080" t="s">
        <v>9104</v>
      </c>
      <c r="H5080" s="123" t="str">
        <f t="shared" si="77"/>
        <v>Salton Basin , CA,CBM Wells - Fraction of Compressors Engines &lt;50 HP</v>
      </c>
      <c r="I5080">
        <v>0</v>
      </c>
    </row>
    <row r="5081" spans="1:9">
      <c r="A5081" t="s">
        <v>150</v>
      </c>
      <c r="B5081" t="s">
        <v>116</v>
      </c>
      <c r="C5081" t="s">
        <v>9105</v>
      </c>
      <c r="D5081">
        <v>1</v>
      </c>
      <c r="E5081" t="s">
        <v>582</v>
      </c>
      <c r="F5081" t="s">
        <v>656</v>
      </c>
      <c r="G5081" t="s">
        <v>9105</v>
      </c>
      <c r="H5081" s="123" t="str">
        <f t="shared" si="77"/>
        <v>Salton Basin , CA,CBM Wells - Fraction of Compressors Engines between 50-499 HP</v>
      </c>
      <c r="I5081">
        <v>1</v>
      </c>
    </row>
    <row r="5082" spans="1:9">
      <c r="A5082" t="s">
        <v>150</v>
      </c>
      <c r="B5082" t="s">
        <v>116</v>
      </c>
      <c r="C5082" t="s">
        <v>9106</v>
      </c>
      <c r="D5082">
        <v>0</v>
      </c>
      <c r="E5082" t="s">
        <v>582</v>
      </c>
      <c r="F5082" t="s">
        <v>656</v>
      </c>
      <c r="G5082" t="s">
        <v>9106</v>
      </c>
      <c r="H5082" s="123" t="str">
        <f t="shared" si="77"/>
        <v>Salton Basin , CA,CBM Wells - Fraction of Compressors Engines &gt;500 HP</v>
      </c>
      <c r="I5082">
        <v>0</v>
      </c>
    </row>
    <row r="5083" spans="1:9">
      <c r="A5083" t="s">
        <v>150</v>
      </c>
      <c r="B5083" t="s">
        <v>116</v>
      </c>
      <c r="C5083" t="s">
        <v>9107</v>
      </c>
      <c r="D5083">
        <v>0.18</v>
      </c>
      <c r="E5083" t="s">
        <v>582</v>
      </c>
      <c r="F5083" t="s">
        <v>1</v>
      </c>
      <c r="G5083" t="s">
        <v>8349</v>
      </c>
      <c r="H5083" s="123" t="str">
        <f t="shared" si="77"/>
        <v>Salton Basin , CA,Lean Burn - Percent of Engines with Control</v>
      </c>
      <c r="I5083">
        <v>0.18</v>
      </c>
    </row>
    <row r="5084" spans="1:9">
      <c r="A5084" t="s">
        <v>150</v>
      </c>
      <c r="B5084" t="s">
        <v>116</v>
      </c>
      <c r="C5084" t="s">
        <v>9108</v>
      </c>
      <c r="D5084">
        <v>0.31</v>
      </c>
      <c r="E5084" t="s">
        <v>582</v>
      </c>
      <c r="F5084" t="s">
        <v>0</v>
      </c>
      <c r="G5084" t="s">
        <v>8359</v>
      </c>
      <c r="H5084" s="123" t="str">
        <f t="shared" si="77"/>
        <v>Salton Basin , CA,Rich Burn - Percent of Engines with Control</v>
      </c>
      <c r="I5084">
        <v>0.31</v>
      </c>
    </row>
    <row r="5085" spans="1:9">
      <c r="A5085" t="s">
        <v>150</v>
      </c>
      <c r="B5085" t="s">
        <v>116</v>
      </c>
      <c r="C5085" t="s">
        <v>9109</v>
      </c>
      <c r="D5085">
        <v>138</v>
      </c>
      <c r="E5085" t="s">
        <v>582</v>
      </c>
      <c r="F5085" t="s">
        <v>1</v>
      </c>
      <c r="G5085" t="s">
        <v>8347</v>
      </c>
      <c r="H5085" s="123" t="str">
        <f t="shared" si="77"/>
        <v>Salton Basin , CA,Lean Burn - Rated Horsepower (hp/engine)</v>
      </c>
      <c r="I5085">
        <v>138</v>
      </c>
    </row>
    <row r="5086" spans="1:9">
      <c r="A5086" t="s">
        <v>150</v>
      </c>
      <c r="B5086" t="s">
        <v>116</v>
      </c>
      <c r="C5086" t="s">
        <v>9110</v>
      </c>
      <c r="D5086">
        <v>133.4</v>
      </c>
      <c r="E5086" t="s">
        <v>582</v>
      </c>
      <c r="F5086" t="s">
        <v>0</v>
      </c>
      <c r="G5086" t="s">
        <v>8357</v>
      </c>
      <c r="H5086" s="123" t="str">
        <f t="shared" si="77"/>
        <v>Salton Basin , CA,Rich Burn - Rated Horsepower (hp/engine)</v>
      </c>
      <c r="I5086">
        <v>133.4</v>
      </c>
    </row>
    <row r="5087" spans="1:9">
      <c r="A5087" t="s">
        <v>150</v>
      </c>
      <c r="B5087" t="s">
        <v>116</v>
      </c>
      <c r="C5087" t="s">
        <v>9111</v>
      </c>
      <c r="D5087">
        <v>8439</v>
      </c>
      <c r="E5087" t="s">
        <v>582</v>
      </c>
      <c r="F5087" t="s">
        <v>656</v>
      </c>
      <c r="G5087" t="s">
        <v>2498</v>
      </c>
      <c r="H5087" s="123" t="str">
        <f t="shared" ref="H5087:H5150" si="78">E5087&amp;","&amp;G5087</f>
        <v>Salton Basin , CA,Hours of Operation (hours/engine)</v>
      </c>
      <c r="I5087">
        <v>8439</v>
      </c>
    </row>
    <row r="5088" spans="1:9">
      <c r="A5088" t="s">
        <v>151</v>
      </c>
      <c r="B5088" t="s">
        <v>116</v>
      </c>
      <c r="C5088" t="s">
        <v>9098</v>
      </c>
      <c r="D5088">
        <v>0.70000000000000007</v>
      </c>
      <c r="E5088" t="s">
        <v>583</v>
      </c>
      <c r="F5088" t="s">
        <v>0</v>
      </c>
      <c r="G5088" t="s">
        <v>0</v>
      </c>
      <c r="H5088" s="123" t="str">
        <f t="shared" si="78"/>
        <v>San Joaquin Basin , CA,Rich Burn</v>
      </c>
      <c r="I5088">
        <v>0.70000000000000007</v>
      </c>
    </row>
    <row r="5089" spans="1:9">
      <c r="A5089" t="s">
        <v>151</v>
      </c>
      <c r="B5089" t="s">
        <v>116</v>
      </c>
      <c r="C5089" t="s">
        <v>9099</v>
      </c>
      <c r="D5089">
        <v>0.3</v>
      </c>
      <c r="E5089" t="s">
        <v>583</v>
      </c>
      <c r="F5089" t="s">
        <v>1</v>
      </c>
      <c r="G5089" t="s">
        <v>1</v>
      </c>
      <c r="H5089" s="123" t="str">
        <f t="shared" si="78"/>
        <v>San Joaquin Basin , CA,Lean Burn</v>
      </c>
      <c r="I5089">
        <v>0.3</v>
      </c>
    </row>
    <row r="5090" spans="1:9">
      <c r="A5090" t="s">
        <v>151</v>
      </c>
      <c r="B5090" t="s">
        <v>116</v>
      </c>
      <c r="C5090" t="s">
        <v>9100</v>
      </c>
      <c r="D5090">
        <v>0.75</v>
      </c>
      <c r="E5090" t="s">
        <v>583</v>
      </c>
      <c r="F5090" t="s">
        <v>0</v>
      </c>
      <c r="G5090" t="s">
        <v>9100</v>
      </c>
      <c r="H5090" s="123" t="str">
        <f t="shared" si="78"/>
        <v>San Joaquin Basin , CA,CBM Wells- Rich-burn Load Factor</v>
      </c>
      <c r="I5090">
        <v>0.75</v>
      </c>
    </row>
    <row r="5091" spans="1:9">
      <c r="A5091" t="s">
        <v>151</v>
      </c>
      <c r="B5091" t="s">
        <v>116</v>
      </c>
      <c r="C5091" t="s">
        <v>9101</v>
      </c>
      <c r="D5091">
        <v>0.7599999999999999</v>
      </c>
      <c r="E5091" t="s">
        <v>583</v>
      </c>
      <c r="F5091" t="s">
        <v>1</v>
      </c>
      <c r="G5091" t="s">
        <v>9101</v>
      </c>
      <c r="H5091" s="123" t="str">
        <f t="shared" si="78"/>
        <v>San Joaquin Basin , CA,CBM Wells- Lean-burn Load Factor</v>
      </c>
      <c r="I5091">
        <v>0.7599999999999999</v>
      </c>
    </row>
    <row r="5092" spans="1:9">
      <c r="A5092" t="s">
        <v>151</v>
      </c>
      <c r="B5092" t="s">
        <v>116</v>
      </c>
      <c r="C5092" t="s">
        <v>9102</v>
      </c>
      <c r="D5092">
        <v>0</v>
      </c>
      <c r="E5092" t="s">
        <v>583</v>
      </c>
      <c r="F5092" t="s">
        <v>656</v>
      </c>
      <c r="G5092" t="s">
        <v>9102</v>
      </c>
      <c r="H5092" s="123" t="str">
        <f t="shared" si="78"/>
        <v>San Joaquin Basin , CA,CBM Wells - Fraction of 2-cycle Engines</v>
      </c>
      <c r="I5092">
        <v>0</v>
      </c>
    </row>
    <row r="5093" spans="1:9">
      <c r="A5093" t="s">
        <v>151</v>
      </c>
      <c r="B5093" t="s">
        <v>116</v>
      </c>
      <c r="C5093" t="s">
        <v>9103</v>
      </c>
      <c r="D5093">
        <v>1</v>
      </c>
      <c r="E5093" t="s">
        <v>583</v>
      </c>
      <c r="F5093" t="s">
        <v>656</v>
      </c>
      <c r="G5093" t="s">
        <v>9103</v>
      </c>
      <c r="H5093" s="123" t="str">
        <f t="shared" si="78"/>
        <v>San Joaquin Basin , CA,CBM Wells - Fraction of 4-cycle Engines</v>
      </c>
      <c r="I5093">
        <v>1</v>
      </c>
    </row>
    <row r="5094" spans="1:9">
      <c r="A5094" t="s">
        <v>151</v>
      </c>
      <c r="B5094" t="s">
        <v>116</v>
      </c>
      <c r="C5094" t="s">
        <v>9104</v>
      </c>
      <c r="D5094">
        <v>0</v>
      </c>
      <c r="E5094" t="s">
        <v>583</v>
      </c>
      <c r="F5094" t="s">
        <v>656</v>
      </c>
      <c r="G5094" t="s">
        <v>9104</v>
      </c>
      <c r="H5094" s="123" t="str">
        <f t="shared" si="78"/>
        <v>San Joaquin Basin , CA,CBM Wells - Fraction of Compressors Engines &lt;50 HP</v>
      </c>
      <c r="I5094">
        <v>0</v>
      </c>
    </row>
    <row r="5095" spans="1:9">
      <c r="A5095" t="s">
        <v>151</v>
      </c>
      <c r="B5095" t="s">
        <v>116</v>
      </c>
      <c r="C5095" t="s">
        <v>9105</v>
      </c>
      <c r="D5095">
        <v>1</v>
      </c>
      <c r="E5095" t="s">
        <v>583</v>
      </c>
      <c r="F5095" t="s">
        <v>656</v>
      </c>
      <c r="G5095" t="s">
        <v>9105</v>
      </c>
      <c r="H5095" s="123" t="str">
        <f t="shared" si="78"/>
        <v>San Joaquin Basin , CA,CBM Wells - Fraction of Compressors Engines between 50-499 HP</v>
      </c>
      <c r="I5095">
        <v>1</v>
      </c>
    </row>
    <row r="5096" spans="1:9">
      <c r="A5096" t="s">
        <v>151</v>
      </c>
      <c r="B5096" t="s">
        <v>116</v>
      </c>
      <c r="C5096" t="s">
        <v>9106</v>
      </c>
      <c r="D5096">
        <v>0</v>
      </c>
      <c r="E5096" t="s">
        <v>583</v>
      </c>
      <c r="F5096" t="s">
        <v>656</v>
      </c>
      <c r="G5096" t="s">
        <v>9106</v>
      </c>
      <c r="H5096" s="123" t="str">
        <f t="shared" si="78"/>
        <v>San Joaquin Basin , CA,CBM Wells - Fraction of Compressors Engines &gt;500 HP</v>
      </c>
      <c r="I5096">
        <v>0</v>
      </c>
    </row>
    <row r="5097" spans="1:9">
      <c r="A5097" t="s">
        <v>151</v>
      </c>
      <c r="B5097" t="s">
        <v>116</v>
      </c>
      <c r="C5097" t="s">
        <v>9107</v>
      </c>
      <c r="D5097">
        <v>0.17999999999999997</v>
      </c>
      <c r="E5097" t="s">
        <v>583</v>
      </c>
      <c r="F5097" t="s">
        <v>1</v>
      </c>
      <c r="G5097" t="s">
        <v>8349</v>
      </c>
      <c r="H5097" s="123" t="str">
        <f t="shared" si="78"/>
        <v>San Joaquin Basin , CA,Lean Burn - Percent of Engines with Control</v>
      </c>
      <c r="I5097">
        <v>0.17999999999999997</v>
      </c>
    </row>
    <row r="5098" spans="1:9">
      <c r="A5098" t="s">
        <v>151</v>
      </c>
      <c r="B5098" t="s">
        <v>116</v>
      </c>
      <c r="C5098" t="s">
        <v>9108</v>
      </c>
      <c r="D5098">
        <v>0.31</v>
      </c>
      <c r="E5098" t="s">
        <v>583</v>
      </c>
      <c r="F5098" t="s">
        <v>0</v>
      </c>
      <c r="G5098" t="s">
        <v>8359</v>
      </c>
      <c r="H5098" s="123" t="str">
        <f t="shared" si="78"/>
        <v>San Joaquin Basin , CA,Rich Burn - Percent of Engines with Control</v>
      </c>
      <c r="I5098">
        <v>0.31</v>
      </c>
    </row>
    <row r="5099" spans="1:9">
      <c r="A5099" t="s">
        <v>151</v>
      </c>
      <c r="B5099" t="s">
        <v>116</v>
      </c>
      <c r="C5099" t="s">
        <v>9109</v>
      </c>
      <c r="D5099">
        <v>138</v>
      </c>
      <c r="E5099" t="s">
        <v>583</v>
      </c>
      <c r="F5099" t="s">
        <v>1</v>
      </c>
      <c r="G5099" t="s">
        <v>8347</v>
      </c>
      <c r="H5099" s="123" t="str">
        <f t="shared" si="78"/>
        <v>San Joaquin Basin , CA,Lean Burn - Rated Horsepower (hp/engine)</v>
      </c>
      <c r="I5099">
        <v>138</v>
      </c>
    </row>
    <row r="5100" spans="1:9">
      <c r="A5100" t="s">
        <v>151</v>
      </c>
      <c r="B5100" t="s">
        <v>116</v>
      </c>
      <c r="C5100" t="s">
        <v>9110</v>
      </c>
      <c r="D5100">
        <v>133.4</v>
      </c>
      <c r="E5100" t="s">
        <v>583</v>
      </c>
      <c r="F5100" t="s">
        <v>0</v>
      </c>
      <c r="G5100" t="s">
        <v>8357</v>
      </c>
      <c r="H5100" s="123" t="str">
        <f t="shared" si="78"/>
        <v>San Joaquin Basin , CA,Rich Burn - Rated Horsepower (hp/engine)</v>
      </c>
      <c r="I5100">
        <v>133.4</v>
      </c>
    </row>
    <row r="5101" spans="1:9">
      <c r="A5101" t="s">
        <v>151</v>
      </c>
      <c r="B5101" t="s">
        <v>116</v>
      </c>
      <c r="C5101" t="s">
        <v>9111</v>
      </c>
      <c r="D5101">
        <v>8439</v>
      </c>
      <c r="E5101" t="s">
        <v>583</v>
      </c>
      <c r="F5101" t="s">
        <v>656</v>
      </c>
      <c r="G5101" t="s">
        <v>2498</v>
      </c>
      <c r="H5101" s="123" t="str">
        <f t="shared" si="78"/>
        <v>San Joaquin Basin , CA,Hours of Operation (hours/engine)</v>
      </c>
      <c r="I5101">
        <v>8439</v>
      </c>
    </row>
    <row r="5102" spans="1:9">
      <c r="A5102" t="s">
        <v>640</v>
      </c>
      <c r="B5102" t="s">
        <v>81</v>
      </c>
      <c r="C5102" t="s">
        <v>9098</v>
      </c>
      <c r="D5102">
        <v>0.7</v>
      </c>
      <c r="E5102" t="s">
        <v>585</v>
      </c>
      <c r="F5102" t="s">
        <v>0</v>
      </c>
      <c r="G5102" t="s">
        <v>0</v>
      </c>
      <c r="H5102" s="123" t="str">
        <f t="shared" si="78"/>
        <v>San Juan Basin , CO,Rich Burn</v>
      </c>
      <c r="I5102">
        <v>0.7</v>
      </c>
    </row>
    <row r="5103" spans="1:9">
      <c r="A5103" t="s">
        <v>640</v>
      </c>
      <c r="B5103" t="s">
        <v>81</v>
      </c>
      <c r="C5103" t="s">
        <v>9099</v>
      </c>
      <c r="D5103">
        <v>0.3</v>
      </c>
      <c r="E5103" t="s">
        <v>585</v>
      </c>
      <c r="F5103" t="s">
        <v>1</v>
      </c>
      <c r="G5103" t="s">
        <v>1</v>
      </c>
      <c r="H5103" s="123" t="str">
        <f t="shared" si="78"/>
        <v>San Juan Basin , CO,Lean Burn</v>
      </c>
      <c r="I5103">
        <v>0.3</v>
      </c>
    </row>
    <row r="5104" spans="1:9">
      <c r="A5104" t="s">
        <v>640</v>
      </c>
      <c r="B5104" t="s">
        <v>81</v>
      </c>
      <c r="C5104" t="s">
        <v>9100</v>
      </c>
      <c r="D5104">
        <v>0.75</v>
      </c>
      <c r="E5104" t="s">
        <v>585</v>
      </c>
      <c r="F5104" t="s">
        <v>0</v>
      </c>
      <c r="G5104" t="s">
        <v>9100</v>
      </c>
      <c r="H5104" s="123" t="str">
        <f t="shared" si="78"/>
        <v>San Juan Basin , CO,CBM Wells- Rich-burn Load Factor</v>
      </c>
      <c r="I5104">
        <v>0.75</v>
      </c>
    </row>
    <row r="5105" spans="1:9">
      <c r="A5105" t="s">
        <v>640</v>
      </c>
      <c r="B5105" t="s">
        <v>81</v>
      </c>
      <c r="C5105" t="s">
        <v>9101</v>
      </c>
      <c r="D5105">
        <v>0.76</v>
      </c>
      <c r="E5105" t="s">
        <v>585</v>
      </c>
      <c r="F5105" t="s">
        <v>1</v>
      </c>
      <c r="G5105" t="s">
        <v>9101</v>
      </c>
      <c r="H5105" s="123" t="str">
        <f t="shared" si="78"/>
        <v>San Juan Basin , CO,CBM Wells- Lean-burn Load Factor</v>
      </c>
      <c r="I5105">
        <v>0.76</v>
      </c>
    </row>
    <row r="5106" spans="1:9">
      <c r="A5106" t="s">
        <v>640</v>
      </c>
      <c r="B5106" t="s">
        <v>81</v>
      </c>
      <c r="C5106" t="s">
        <v>9102</v>
      </c>
      <c r="D5106">
        <v>0</v>
      </c>
      <c r="E5106" t="s">
        <v>585</v>
      </c>
      <c r="F5106" t="s">
        <v>656</v>
      </c>
      <c r="G5106" t="s">
        <v>9102</v>
      </c>
      <c r="H5106" s="123" t="str">
        <f t="shared" si="78"/>
        <v>San Juan Basin , CO,CBM Wells - Fraction of 2-cycle Engines</v>
      </c>
      <c r="I5106">
        <v>0</v>
      </c>
    </row>
    <row r="5107" spans="1:9">
      <c r="A5107" t="s">
        <v>640</v>
      </c>
      <c r="B5107" t="s">
        <v>81</v>
      </c>
      <c r="C5107" t="s">
        <v>9103</v>
      </c>
      <c r="D5107">
        <v>1</v>
      </c>
      <c r="E5107" t="s">
        <v>585</v>
      </c>
      <c r="F5107" t="s">
        <v>656</v>
      </c>
      <c r="G5107" t="s">
        <v>9103</v>
      </c>
      <c r="H5107" s="123" t="str">
        <f t="shared" si="78"/>
        <v>San Juan Basin , CO,CBM Wells - Fraction of 4-cycle Engines</v>
      </c>
      <c r="I5107">
        <v>1</v>
      </c>
    </row>
    <row r="5108" spans="1:9">
      <c r="A5108" t="s">
        <v>640</v>
      </c>
      <c r="B5108" t="s">
        <v>81</v>
      </c>
      <c r="C5108" t="s">
        <v>9104</v>
      </c>
      <c r="D5108">
        <v>0</v>
      </c>
      <c r="E5108" t="s">
        <v>585</v>
      </c>
      <c r="F5108" t="s">
        <v>656</v>
      </c>
      <c r="G5108" t="s">
        <v>9104</v>
      </c>
      <c r="H5108" s="123" t="str">
        <f t="shared" si="78"/>
        <v>San Juan Basin , CO,CBM Wells - Fraction of Compressors Engines &lt;50 HP</v>
      </c>
      <c r="I5108">
        <v>0</v>
      </c>
    </row>
    <row r="5109" spans="1:9">
      <c r="A5109" t="s">
        <v>640</v>
      </c>
      <c r="B5109" t="s">
        <v>81</v>
      </c>
      <c r="C5109" t="s">
        <v>9105</v>
      </c>
      <c r="D5109">
        <v>1</v>
      </c>
      <c r="E5109" t="s">
        <v>585</v>
      </c>
      <c r="F5109" t="s">
        <v>656</v>
      </c>
      <c r="G5109" t="s">
        <v>9105</v>
      </c>
      <c r="H5109" s="123" t="str">
        <f t="shared" si="78"/>
        <v>San Juan Basin , CO,CBM Wells - Fraction of Compressors Engines between 50-499 HP</v>
      </c>
      <c r="I5109">
        <v>1</v>
      </c>
    </row>
    <row r="5110" spans="1:9">
      <c r="A5110" t="s">
        <v>640</v>
      </c>
      <c r="B5110" t="s">
        <v>81</v>
      </c>
      <c r="C5110" t="s">
        <v>9106</v>
      </c>
      <c r="D5110">
        <v>0</v>
      </c>
      <c r="E5110" t="s">
        <v>585</v>
      </c>
      <c r="F5110" t="s">
        <v>656</v>
      </c>
      <c r="G5110" t="s">
        <v>9106</v>
      </c>
      <c r="H5110" s="123" t="str">
        <f t="shared" si="78"/>
        <v>San Juan Basin , CO,CBM Wells - Fraction of Compressors Engines &gt;500 HP</v>
      </c>
      <c r="I5110">
        <v>0</v>
      </c>
    </row>
    <row r="5111" spans="1:9">
      <c r="A5111" t="s">
        <v>640</v>
      </c>
      <c r="B5111" t="s">
        <v>81</v>
      </c>
      <c r="C5111" t="s">
        <v>9107</v>
      </c>
      <c r="D5111">
        <v>0.18</v>
      </c>
      <c r="E5111" t="s">
        <v>585</v>
      </c>
      <c r="F5111" t="s">
        <v>1</v>
      </c>
      <c r="G5111" t="s">
        <v>8349</v>
      </c>
      <c r="H5111" s="123" t="str">
        <f t="shared" si="78"/>
        <v>San Juan Basin , CO,Lean Burn - Percent of Engines with Control</v>
      </c>
      <c r="I5111">
        <v>0.18</v>
      </c>
    </row>
    <row r="5112" spans="1:9">
      <c r="A5112" t="s">
        <v>640</v>
      </c>
      <c r="B5112" t="s">
        <v>81</v>
      </c>
      <c r="C5112" t="s">
        <v>9108</v>
      </c>
      <c r="D5112">
        <v>0.31</v>
      </c>
      <c r="E5112" t="s">
        <v>585</v>
      </c>
      <c r="F5112" t="s">
        <v>0</v>
      </c>
      <c r="G5112" t="s">
        <v>8359</v>
      </c>
      <c r="H5112" s="123" t="str">
        <f t="shared" si="78"/>
        <v>San Juan Basin , CO,Rich Burn - Percent of Engines with Control</v>
      </c>
      <c r="I5112">
        <v>0.31</v>
      </c>
    </row>
    <row r="5113" spans="1:9">
      <c r="A5113" t="s">
        <v>640</v>
      </c>
      <c r="B5113" t="s">
        <v>81</v>
      </c>
      <c r="C5113" t="s">
        <v>9109</v>
      </c>
      <c r="D5113">
        <v>138</v>
      </c>
      <c r="E5113" t="s">
        <v>585</v>
      </c>
      <c r="F5113" t="s">
        <v>1</v>
      </c>
      <c r="G5113" t="s">
        <v>8347</v>
      </c>
      <c r="H5113" s="123" t="str">
        <f t="shared" si="78"/>
        <v>San Juan Basin , CO,Lean Burn - Rated Horsepower (hp/engine)</v>
      </c>
      <c r="I5113">
        <v>138</v>
      </c>
    </row>
    <row r="5114" spans="1:9">
      <c r="A5114" t="s">
        <v>640</v>
      </c>
      <c r="B5114" t="s">
        <v>81</v>
      </c>
      <c r="C5114" t="s">
        <v>9110</v>
      </c>
      <c r="D5114">
        <v>133.4</v>
      </c>
      <c r="E5114" t="s">
        <v>585</v>
      </c>
      <c r="F5114" t="s">
        <v>0</v>
      </c>
      <c r="G5114" t="s">
        <v>8357</v>
      </c>
      <c r="H5114" s="123" t="str">
        <f t="shared" si="78"/>
        <v>San Juan Basin , CO,Rich Burn - Rated Horsepower (hp/engine)</v>
      </c>
      <c r="I5114">
        <v>133.4</v>
      </c>
    </row>
    <row r="5115" spans="1:9">
      <c r="A5115" t="s">
        <v>640</v>
      </c>
      <c r="B5115" t="s">
        <v>81</v>
      </c>
      <c r="C5115" t="s">
        <v>9111</v>
      </c>
      <c r="D5115">
        <v>8439</v>
      </c>
      <c r="E5115" t="s">
        <v>585</v>
      </c>
      <c r="F5115" t="s">
        <v>656</v>
      </c>
      <c r="G5115" t="s">
        <v>2498</v>
      </c>
      <c r="H5115" s="123" t="str">
        <f t="shared" si="78"/>
        <v>San Juan Basin , CO,Hours of Operation (hours/engine)</v>
      </c>
      <c r="I5115">
        <v>8439</v>
      </c>
    </row>
    <row r="5116" spans="1:9">
      <c r="A5116" t="s">
        <v>640</v>
      </c>
      <c r="B5116" t="s">
        <v>120</v>
      </c>
      <c r="C5116" t="s">
        <v>9098</v>
      </c>
      <c r="D5116">
        <v>0.81122822857142862</v>
      </c>
      <c r="E5116" t="s">
        <v>587</v>
      </c>
      <c r="F5116" t="s">
        <v>0</v>
      </c>
      <c r="G5116" t="s">
        <v>0</v>
      </c>
      <c r="H5116" s="123" t="str">
        <f t="shared" si="78"/>
        <v>San Juan Basin , NM,Rich Burn</v>
      </c>
      <c r="I5116">
        <v>0.81122822857142862</v>
      </c>
    </row>
    <row r="5117" spans="1:9">
      <c r="A5117" t="s">
        <v>640</v>
      </c>
      <c r="B5117" t="s">
        <v>120</v>
      </c>
      <c r="C5117" t="s">
        <v>9099</v>
      </c>
      <c r="D5117">
        <v>0.18877177142857143</v>
      </c>
      <c r="E5117" t="s">
        <v>587</v>
      </c>
      <c r="F5117" t="s">
        <v>1</v>
      </c>
      <c r="G5117" t="s">
        <v>1</v>
      </c>
      <c r="H5117" s="123" t="str">
        <f t="shared" si="78"/>
        <v>San Juan Basin , NM,Lean Burn</v>
      </c>
      <c r="I5117">
        <v>0.18877177142857143</v>
      </c>
    </row>
    <row r="5118" spans="1:9">
      <c r="A5118" t="s">
        <v>640</v>
      </c>
      <c r="B5118" t="s">
        <v>120</v>
      </c>
      <c r="C5118" t="s">
        <v>9100</v>
      </c>
      <c r="D5118">
        <v>0.79273377142857149</v>
      </c>
      <c r="E5118" t="s">
        <v>587</v>
      </c>
      <c r="F5118" t="s">
        <v>0</v>
      </c>
      <c r="G5118" t="s">
        <v>9100</v>
      </c>
      <c r="H5118" s="123" t="str">
        <f t="shared" si="78"/>
        <v>San Juan Basin , NM,CBM Wells- Rich-burn Load Factor</v>
      </c>
      <c r="I5118">
        <v>0.79273377142857149</v>
      </c>
    </row>
    <row r="5119" spans="1:9">
      <c r="A5119" t="s">
        <v>640</v>
      </c>
      <c r="B5119" t="s">
        <v>120</v>
      </c>
      <c r="C5119" t="s">
        <v>9101</v>
      </c>
      <c r="D5119">
        <v>0.747834057142857</v>
      </c>
      <c r="E5119" t="s">
        <v>587</v>
      </c>
      <c r="F5119" t="s">
        <v>1</v>
      </c>
      <c r="G5119" t="s">
        <v>9101</v>
      </c>
      <c r="H5119" s="123" t="str">
        <f t="shared" si="78"/>
        <v>San Juan Basin , NM,CBM Wells- Lean-burn Load Factor</v>
      </c>
      <c r="I5119">
        <v>0.747834057142857</v>
      </c>
    </row>
    <row r="5120" spans="1:9">
      <c r="A5120" t="s">
        <v>640</v>
      </c>
      <c r="B5120" t="s">
        <v>120</v>
      </c>
      <c r="C5120" t="s">
        <v>9102</v>
      </c>
      <c r="D5120">
        <v>0</v>
      </c>
      <c r="E5120" t="s">
        <v>587</v>
      </c>
      <c r="F5120" t="s">
        <v>656</v>
      </c>
      <c r="G5120" t="s">
        <v>9102</v>
      </c>
      <c r="H5120" s="123" t="str">
        <f t="shared" si="78"/>
        <v>San Juan Basin , NM,CBM Wells - Fraction of 2-cycle Engines</v>
      </c>
      <c r="I5120">
        <v>0</v>
      </c>
    </row>
    <row r="5121" spans="1:9">
      <c r="A5121" t="s">
        <v>640</v>
      </c>
      <c r="B5121" t="s">
        <v>120</v>
      </c>
      <c r="C5121" t="s">
        <v>9103</v>
      </c>
      <c r="D5121">
        <v>1</v>
      </c>
      <c r="E5121" t="s">
        <v>587</v>
      </c>
      <c r="F5121" t="s">
        <v>656</v>
      </c>
      <c r="G5121" t="s">
        <v>9103</v>
      </c>
      <c r="H5121" s="123" t="str">
        <f t="shared" si="78"/>
        <v>San Juan Basin , NM,CBM Wells - Fraction of 4-cycle Engines</v>
      </c>
      <c r="I5121">
        <v>1</v>
      </c>
    </row>
    <row r="5122" spans="1:9">
      <c r="A5122" t="s">
        <v>640</v>
      </c>
      <c r="B5122" t="s">
        <v>120</v>
      </c>
      <c r="C5122" t="s">
        <v>9104</v>
      </c>
      <c r="D5122">
        <v>0.13825188571428573</v>
      </c>
      <c r="E5122" t="s">
        <v>587</v>
      </c>
      <c r="F5122" t="s">
        <v>656</v>
      </c>
      <c r="G5122" t="s">
        <v>9104</v>
      </c>
      <c r="H5122" s="123" t="str">
        <f t="shared" si="78"/>
        <v>San Juan Basin , NM,CBM Wells - Fraction of Compressors Engines &lt;50 HP</v>
      </c>
      <c r="I5122">
        <v>0.13825188571428573</v>
      </c>
    </row>
    <row r="5123" spans="1:9">
      <c r="A5123" t="s">
        <v>640</v>
      </c>
      <c r="B5123" t="s">
        <v>120</v>
      </c>
      <c r="C5123" t="s">
        <v>9105</v>
      </c>
      <c r="D5123">
        <v>0.85054360000000007</v>
      </c>
      <c r="E5123" t="s">
        <v>587</v>
      </c>
      <c r="F5123" t="s">
        <v>656</v>
      </c>
      <c r="G5123" t="s">
        <v>9105</v>
      </c>
      <c r="H5123" s="123" t="str">
        <f t="shared" si="78"/>
        <v>San Juan Basin , NM,CBM Wells - Fraction of Compressors Engines between 50-499 HP</v>
      </c>
      <c r="I5123">
        <v>0.85054360000000007</v>
      </c>
    </row>
    <row r="5124" spans="1:9">
      <c r="A5124" t="s">
        <v>640</v>
      </c>
      <c r="B5124" t="s">
        <v>120</v>
      </c>
      <c r="C5124" t="s">
        <v>9106</v>
      </c>
      <c r="D5124">
        <v>1.1204480000000001E-2</v>
      </c>
      <c r="E5124" t="s">
        <v>587</v>
      </c>
      <c r="F5124" t="s">
        <v>656</v>
      </c>
      <c r="G5124" t="s">
        <v>9106</v>
      </c>
      <c r="H5124" s="123" t="str">
        <f t="shared" si="78"/>
        <v>San Juan Basin , NM,CBM Wells - Fraction of Compressors Engines &gt;500 HP</v>
      </c>
      <c r="I5124">
        <v>1.1204480000000001E-2</v>
      </c>
    </row>
    <row r="5125" spans="1:9">
      <c r="A5125" t="s">
        <v>640</v>
      </c>
      <c r="B5125" t="s">
        <v>120</v>
      </c>
      <c r="C5125" t="s">
        <v>9107</v>
      </c>
      <c r="D5125">
        <v>9.1563765714285719E-2</v>
      </c>
      <c r="E5125" t="s">
        <v>587</v>
      </c>
      <c r="F5125" t="s">
        <v>1</v>
      </c>
      <c r="G5125" t="s">
        <v>8349</v>
      </c>
      <c r="H5125" s="123" t="str">
        <f t="shared" si="78"/>
        <v>San Juan Basin , NM,Lean Burn - Percent of Engines with Control</v>
      </c>
      <c r="I5125">
        <v>9.1563765714285719E-2</v>
      </c>
    </row>
    <row r="5126" spans="1:9">
      <c r="A5126" t="s">
        <v>640</v>
      </c>
      <c r="B5126" t="s">
        <v>120</v>
      </c>
      <c r="C5126" t="s">
        <v>9108</v>
      </c>
      <c r="D5126">
        <v>0.13285714285714284</v>
      </c>
      <c r="E5126" t="s">
        <v>587</v>
      </c>
      <c r="F5126" t="s">
        <v>0</v>
      </c>
      <c r="G5126" t="s">
        <v>8359</v>
      </c>
      <c r="H5126" s="123" t="str">
        <f t="shared" si="78"/>
        <v>San Juan Basin , NM,Rich Burn - Percent of Engines with Control</v>
      </c>
      <c r="I5126">
        <v>0.13285714285714284</v>
      </c>
    </row>
    <row r="5127" spans="1:9">
      <c r="A5127" t="s">
        <v>640</v>
      </c>
      <c r="B5127" t="s">
        <v>120</v>
      </c>
      <c r="C5127" t="s">
        <v>9109</v>
      </c>
      <c r="D5127">
        <v>245.03200000000001</v>
      </c>
      <c r="E5127" t="s">
        <v>587</v>
      </c>
      <c r="F5127" t="s">
        <v>1</v>
      </c>
      <c r="G5127" t="s">
        <v>8347</v>
      </c>
      <c r="H5127" s="123" t="str">
        <f t="shared" si="78"/>
        <v>San Juan Basin , NM,Lean Burn - Rated Horsepower (hp/engine)</v>
      </c>
      <c r="I5127">
        <v>245.03200000000001</v>
      </c>
    </row>
    <row r="5128" spans="1:9">
      <c r="A5128" t="s">
        <v>640</v>
      </c>
      <c r="B5128" t="s">
        <v>120</v>
      </c>
      <c r="C5128" t="s">
        <v>9110</v>
      </c>
      <c r="D5128">
        <v>106.90458285714284</v>
      </c>
      <c r="E5128" t="s">
        <v>587</v>
      </c>
      <c r="F5128" t="s">
        <v>0</v>
      </c>
      <c r="G5128" t="s">
        <v>8357</v>
      </c>
      <c r="H5128" s="123" t="str">
        <f t="shared" si="78"/>
        <v>San Juan Basin , NM,Rich Burn - Rated Horsepower (hp/engine)</v>
      </c>
      <c r="I5128">
        <v>106.90458285714284</v>
      </c>
    </row>
    <row r="5129" spans="1:9">
      <c r="A5129" t="s">
        <v>640</v>
      </c>
      <c r="B5129" t="s">
        <v>120</v>
      </c>
      <c r="C5129" t="s">
        <v>9111</v>
      </c>
      <c r="D5129">
        <v>8318.8251428571421</v>
      </c>
      <c r="E5129" t="s">
        <v>587</v>
      </c>
      <c r="F5129" t="s">
        <v>656</v>
      </c>
      <c r="G5129" t="s">
        <v>2498</v>
      </c>
      <c r="H5129" s="123" t="str">
        <f t="shared" si="78"/>
        <v>San Juan Basin , NM,Hours of Operation (hours/engine)</v>
      </c>
      <c r="I5129">
        <v>8318.8251428571421</v>
      </c>
    </row>
    <row r="5130" spans="1:9">
      <c r="A5130" t="s">
        <v>167</v>
      </c>
      <c r="B5130" t="s">
        <v>81</v>
      </c>
      <c r="C5130" t="s">
        <v>9098</v>
      </c>
      <c r="D5130">
        <v>0.7</v>
      </c>
      <c r="E5130" t="s">
        <v>588</v>
      </c>
      <c r="F5130" t="s">
        <v>0</v>
      </c>
      <c r="G5130" t="s">
        <v>0</v>
      </c>
      <c r="H5130" s="123" t="str">
        <f t="shared" si="78"/>
        <v>San Juan Mountains Prov , CO,Rich Burn</v>
      </c>
      <c r="I5130">
        <v>0.7</v>
      </c>
    </row>
    <row r="5131" spans="1:9">
      <c r="A5131" t="s">
        <v>167</v>
      </c>
      <c r="B5131" t="s">
        <v>81</v>
      </c>
      <c r="C5131" t="s">
        <v>9099</v>
      </c>
      <c r="D5131">
        <v>0.3</v>
      </c>
      <c r="E5131" t="s">
        <v>588</v>
      </c>
      <c r="F5131" t="s">
        <v>1</v>
      </c>
      <c r="G5131" t="s">
        <v>1</v>
      </c>
      <c r="H5131" s="123" t="str">
        <f t="shared" si="78"/>
        <v>San Juan Mountains Prov , CO,Lean Burn</v>
      </c>
      <c r="I5131">
        <v>0.3</v>
      </c>
    </row>
    <row r="5132" spans="1:9">
      <c r="A5132" t="s">
        <v>167</v>
      </c>
      <c r="B5132" t="s">
        <v>81</v>
      </c>
      <c r="C5132" t="s">
        <v>9100</v>
      </c>
      <c r="D5132">
        <v>0.75</v>
      </c>
      <c r="E5132" t="s">
        <v>588</v>
      </c>
      <c r="F5132" t="s">
        <v>0</v>
      </c>
      <c r="G5132" t="s">
        <v>9100</v>
      </c>
      <c r="H5132" s="123" t="str">
        <f t="shared" si="78"/>
        <v>San Juan Mountains Prov , CO,CBM Wells- Rich-burn Load Factor</v>
      </c>
      <c r="I5132">
        <v>0.75</v>
      </c>
    </row>
    <row r="5133" spans="1:9">
      <c r="A5133" t="s">
        <v>167</v>
      </c>
      <c r="B5133" t="s">
        <v>81</v>
      </c>
      <c r="C5133" t="s">
        <v>9101</v>
      </c>
      <c r="D5133">
        <v>0.76</v>
      </c>
      <c r="E5133" t="s">
        <v>588</v>
      </c>
      <c r="F5133" t="s">
        <v>1</v>
      </c>
      <c r="G5133" t="s">
        <v>9101</v>
      </c>
      <c r="H5133" s="123" t="str">
        <f t="shared" si="78"/>
        <v>San Juan Mountains Prov , CO,CBM Wells- Lean-burn Load Factor</v>
      </c>
      <c r="I5133">
        <v>0.76</v>
      </c>
    </row>
    <row r="5134" spans="1:9">
      <c r="A5134" t="s">
        <v>167</v>
      </c>
      <c r="B5134" t="s">
        <v>81</v>
      </c>
      <c r="C5134" t="s">
        <v>9102</v>
      </c>
      <c r="D5134">
        <v>0</v>
      </c>
      <c r="E5134" t="s">
        <v>588</v>
      </c>
      <c r="F5134" t="s">
        <v>656</v>
      </c>
      <c r="G5134" t="s">
        <v>9102</v>
      </c>
      <c r="H5134" s="123" t="str">
        <f t="shared" si="78"/>
        <v>San Juan Mountains Prov , CO,CBM Wells - Fraction of 2-cycle Engines</v>
      </c>
      <c r="I5134">
        <v>0</v>
      </c>
    </row>
    <row r="5135" spans="1:9">
      <c r="A5135" t="s">
        <v>167</v>
      </c>
      <c r="B5135" t="s">
        <v>81</v>
      </c>
      <c r="C5135" t="s">
        <v>9103</v>
      </c>
      <c r="D5135">
        <v>1</v>
      </c>
      <c r="E5135" t="s">
        <v>588</v>
      </c>
      <c r="F5135" t="s">
        <v>656</v>
      </c>
      <c r="G5135" t="s">
        <v>9103</v>
      </c>
      <c r="H5135" s="123" t="str">
        <f t="shared" si="78"/>
        <v>San Juan Mountains Prov , CO,CBM Wells - Fraction of 4-cycle Engines</v>
      </c>
      <c r="I5135">
        <v>1</v>
      </c>
    </row>
    <row r="5136" spans="1:9">
      <c r="A5136" t="s">
        <v>167</v>
      </c>
      <c r="B5136" t="s">
        <v>81</v>
      </c>
      <c r="C5136" t="s">
        <v>9104</v>
      </c>
      <c r="D5136">
        <v>0</v>
      </c>
      <c r="E5136" t="s">
        <v>588</v>
      </c>
      <c r="F5136" t="s">
        <v>656</v>
      </c>
      <c r="G5136" t="s">
        <v>9104</v>
      </c>
      <c r="H5136" s="123" t="str">
        <f t="shared" si="78"/>
        <v>San Juan Mountains Prov , CO,CBM Wells - Fraction of Compressors Engines &lt;50 HP</v>
      </c>
      <c r="I5136">
        <v>0</v>
      </c>
    </row>
    <row r="5137" spans="1:9">
      <c r="A5137" t="s">
        <v>167</v>
      </c>
      <c r="B5137" t="s">
        <v>81</v>
      </c>
      <c r="C5137" t="s">
        <v>9105</v>
      </c>
      <c r="D5137">
        <v>1</v>
      </c>
      <c r="E5137" t="s">
        <v>588</v>
      </c>
      <c r="F5137" t="s">
        <v>656</v>
      </c>
      <c r="G5137" t="s">
        <v>9105</v>
      </c>
      <c r="H5137" s="123" t="str">
        <f t="shared" si="78"/>
        <v>San Juan Mountains Prov , CO,CBM Wells - Fraction of Compressors Engines between 50-499 HP</v>
      </c>
      <c r="I5137">
        <v>1</v>
      </c>
    </row>
    <row r="5138" spans="1:9">
      <c r="A5138" t="s">
        <v>167</v>
      </c>
      <c r="B5138" t="s">
        <v>81</v>
      </c>
      <c r="C5138" t="s">
        <v>9106</v>
      </c>
      <c r="D5138">
        <v>0</v>
      </c>
      <c r="E5138" t="s">
        <v>588</v>
      </c>
      <c r="F5138" t="s">
        <v>656</v>
      </c>
      <c r="G5138" t="s">
        <v>9106</v>
      </c>
      <c r="H5138" s="123" t="str">
        <f t="shared" si="78"/>
        <v>San Juan Mountains Prov , CO,CBM Wells - Fraction of Compressors Engines &gt;500 HP</v>
      </c>
      <c r="I5138">
        <v>0</v>
      </c>
    </row>
    <row r="5139" spans="1:9">
      <c r="A5139" t="s">
        <v>167</v>
      </c>
      <c r="B5139" t="s">
        <v>81</v>
      </c>
      <c r="C5139" t="s">
        <v>9107</v>
      </c>
      <c r="D5139">
        <v>0.18</v>
      </c>
      <c r="E5139" t="s">
        <v>588</v>
      </c>
      <c r="F5139" t="s">
        <v>1</v>
      </c>
      <c r="G5139" t="s">
        <v>8349</v>
      </c>
      <c r="H5139" s="123" t="str">
        <f t="shared" si="78"/>
        <v>San Juan Mountains Prov , CO,Lean Burn - Percent of Engines with Control</v>
      </c>
      <c r="I5139">
        <v>0.18</v>
      </c>
    </row>
    <row r="5140" spans="1:9">
      <c r="A5140" t="s">
        <v>167</v>
      </c>
      <c r="B5140" t="s">
        <v>81</v>
      </c>
      <c r="C5140" t="s">
        <v>9108</v>
      </c>
      <c r="D5140">
        <v>0.31</v>
      </c>
      <c r="E5140" t="s">
        <v>588</v>
      </c>
      <c r="F5140" t="s">
        <v>0</v>
      </c>
      <c r="G5140" t="s">
        <v>8359</v>
      </c>
      <c r="H5140" s="123" t="str">
        <f t="shared" si="78"/>
        <v>San Juan Mountains Prov , CO,Rich Burn - Percent of Engines with Control</v>
      </c>
      <c r="I5140">
        <v>0.31</v>
      </c>
    </row>
    <row r="5141" spans="1:9">
      <c r="A5141" t="s">
        <v>167</v>
      </c>
      <c r="B5141" t="s">
        <v>81</v>
      </c>
      <c r="C5141" t="s">
        <v>9109</v>
      </c>
      <c r="D5141">
        <v>138</v>
      </c>
      <c r="E5141" t="s">
        <v>588</v>
      </c>
      <c r="F5141" t="s">
        <v>1</v>
      </c>
      <c r="G5141" t="s">
        <v>8347</v>
      </c>
      <c r="H5141" s="123" t="str">
        <f t="shared" si="78"/>
        <v>San Juan Mountains Prov , CO,Lean Burn - Rated Horsepower (hp/engine)</v>
      </c>
      <c r="I5141">
        <v>138</v>
      </c>
    </row>
    <row r="5142" spans="1:9">
      <c r="A5142" t="s">
        <v>167</v>
      </c>
      <c r="B5142" t="s">
        <v>81</v>
      </c>
      <c r="C5142" t="s">
        <v>9110</v>
      </c>
      <c r="D5142">
        <v>133.4</v>
      </c>
      <c r="E5142" t="s">
        <v>588</v>
      </c>
      <c r="F5142" t="s">
        <v>0</v>
      </c>
      <c r="G5142" t="s">
        <v>8357</v>
      </c>
      <c r="H5142" s="123" t="str">
        <f t="shared" si="78"/>
        <v>San Juan Mountains Prov , CO,Rich Burn - Rated Horsepower (hp/engine)</v>
      </c>
      <c r="I5142">
        <v>133.4</v>
      </c>
    </row>
    <row r="5143" spans="1:9">
      <c r="A5143" t="s">
        <v>167</v>
      </c>
      <c r="B5143" t="s">
        <v>81</v>
      </c>
      <c r="C5143" t="s">
        <v>9111</v>
      </c>
      <c r="D5143">
        <v>8439</v>
      </c>
      <c r="E5143" t="s">
        <v>588</v>
      </c>
      <c r="F5143" t="s">
        <v>656</v>
      </c>
      <c r="G5143" t="s">
        <v>2498</v>
      </c>
      <c r="H5143" s="123" t="str">
        <f t="shared" si="78"/>
        <v>San Juan Mountains Prov , CO,Hours of Operation (hours/engine)</v>
      </c>
      <c r="I5143">
        <v>8439</v>
      </c>
    </row>
    <row r="5144" spans="1:9">
      <c r="A5144" t="s">
        <v>168</v>
      </c>
      <c r="B5144" t="s">
        <v>81</v>
      </c>
      <c r="C5144" t="s">
        <v>9098</v>
      </c>
      <c r="D5144">
        <v>0.7</v>
      </c>
      <c r="E5144" t="s">
        <v>589</v>
      </c>
      <c r="F5144" t="s">
        <v>0</v>
      </c>
      <c r="G5144" t="s">
        <v>0</v>
      </c>
      <c r="H5144" s="123" t="str">
        <f t="shared" si="78"/>
        <v>San Luis Basin , CO,Rich Burn</v>
      </c>
      <c r="I5144">
        <v>0.7</v>
      </c>
    </row>
    <row r="5145" spans="1:9">
      <c r="A5145" t="s">
        <v>168</v>
      </c>
      <c r="B5145" t="s">
        <v>81</v>
      </c>
      <c r="C5145" t="s">
        <v>9099</v>
      </c>
      <c r="D5145">
        <v>0.3</v>
      </c>
      <c r="E5145" t="s">
        <v>589</v>
      </c>
      <c r="F5145" t="s">
        <v>1</v>
      </c>
      <c r="G5145" t="s">
        <v>1</v>
      </c>
      <c r="H5145" s="123" t="str">
        <f t="shared" si="78"/>
        <v>San Luis Basin , CO,Lean Burn</v>
      </c>
      <c r="I5145">
        <v>0.3</v>
      </c>
    </row>
    <row r="5146" spans="1:9">
      <c r="A5146" t="s">
        <v>168</v>
      </c>
      <c r="B5146" t="s">
        <v>81</v>
      </c>
      <c r="C5146" t="s">
        <v>9100</v>
      </c>
      <c r="D5146">
        <v>0.75</v>
      </c>
      <c r="E5146" t="s">
        <v>589</v>
      </c>
      <c r="F5146" t="s">
        <v>0</v>
      </c>
      <c r="G5146" t="s">
        <v>9100</v>
      </c>
      <c r="H5146" s="123" t="str">
        <f t="shared" si="78"/>
        <v>San Luis Basin , CO,CBM Wells- Rich-burn Load Factor</v>
      </c>
      <c r="I5146">
        <v>0.75</v>
      </c>
    </row>
    <row r="5147" spans="1:9">
      <c r="A5147" t="s">
        <v>168</v>
      </c>
      <c r="B5147" t="s">
        <v>81</v>
      </c>
      <c r="C5147" t="s">
        <v>9101</v>
      </c>
      <c r="D5147">
        <v>0.76</v>
      </c>
      <c r="E5147" t="s">
        <v>589</v>
      </c>
      <c r="F5147" t="s">
        <v>1</v>
      </c>
      <c r="G5147" t="s">
        <v>9101</v>
      </c>
      <c r="H5147" s="123" t="str">
        <f t="shared" si="78"/>
        <v>San Luis Basin , CO,CBM Wells- Lean-burn Load Factor</v>
      </c>
      <c r="I5147">
        <v>0.76</v>
      </c>
    </row>
    <row r="5148" spans="1:9">
      <c r="A5148" t="s">
        <v>168</v>
      </c>
      <c r="B5148" t="s">
        <v>81</v>
      </c>
      <c r="C5148" t="s">
        <v>9102</v>
      </c>
      <c r="D5148">
        <v>0</v>
      </c>
      <c r="E5148" t="s">
        <v>589</v>
      </c>
      <c r="F5148" t="s">
        <v>656</v>
      </c>
      <c r="G5148" t="s">
        <v>9102</v>
      </c>
      <c r="H5148" s="123" t="str">
        <f t="shared" si="78"/>
        <v>San Luis Basin , CO,CBM Wells - Fraction of 2-cycle Engines</v>
      </c>
      <c r="I5148">
        <v>0</v>
      </c>
    </row>
    <row r="5149" spans="1:9">
      <c r="A5149" t="s">
        <v>168</v>
      </c>
      <c r="B5149" t="s">
        <v>81</v>
      </c>
      <c r="C5149" t="s">
        <v>9103</v>
      </c>
      <c r="D5149">
        <v>1</v>
      </c>
      <c r="E5149" t="s">
        <v>589</v>
      </c>
      <c r="F5149" t="s">
        <v>656</v>
      </c>
      <c r="G5149" t="s">
        <v>9103</v>
      </c>
      <c r="H5149" s="123" t="str">
        <f t="shared" si="78"/>
        <v>San Luis Basin , CO,CBM Wells - Fraction of 4-cycle Engines</v>
      </c>
      <c r="I5149">
        <v>1</v>
      </c>
    </row>
    <row r="5150" spans="1:9">
      <c r="A5150" t="s">
        <v>168</v>
      </c>
      <c r="B5150" t="s">
        <v>81</v>
      </c>
      <c r="C5150" t="s">
        <v>9104</v>
      </c>
      <c r="D5150">
        <v>0</v>
      </c>
      <c r="E5150" t="s">
        <v>589</v>
      </c>
      <c r="F5150" t="s">
        <v>656</v>
      </c>
      <c r="G5150" t="s">
        <v>9104</v>
      </c>
      <c r="H5150" s="123" t="str">
        <f t="shared" si="78"/>
        <v>San Luis Basin , CO,CBM Wells - Fraction of Compressors Engines &lt;50 HP</v>
      </c>
      <c r="I5150">
        <v>0</v>
      </c>
    </row>
    <row r="5151" spans="1:9">
      <c r="A5151" t="s">
        <v>168</v>
      </c>
      <c r="B5151" t="s">
        <v>81</v>
      </c>
      <c r="C5151" t="s">
        <v>9105</v>
      </c>
      <c r="D5151">
        <v>1</v>
      </c>
      <c r="E5151" t="s">
        <v>589</v>
      </c>
      <c r="F5151" t="s">
        <v>656</v>
      </c>
      <c r="G5151" t="s">
        <v>9105</v>
      </c>
      <c r="H5151" s="123" t="str">
        <f t="shared" ref="H5151:H5214" si="79">E5151&amp;","&amp;G5151</f>
        <v>San Luis Basin , CO,CBM Wells - Fraction of Compressors Engines between 50-499 HP</v>
      </c>
      <c r="I5151">
        <v>1</v>
      </c>
    </row>
    <row r="5152" spans="1:9">
      <c r="A5152" t="s">
        <v>168</v>
      </c>
      <c r="B5152" t="s">
        <v>81</v>
      </c>
      <c r="C5152" t="s">
        <v>9106</v>
      </c>
      <c r="D5152">
        <v>0</v>
      </c>
      <c r="E5152" t="s">
        <v>589</v>
      </c>
      <c r="F5152" t="s">
        <v>656</v>
      </c>
      <c r="G5152" t="s">
        <v>9106</v>
      </c>
      <c r="H5152" s="123" t="str">
        <f t="shared" si="79"/>
        <v>San Luis Basin , CO,CBM Wells - Fraction of Compressors Engines &gt;500 HP</v>
      </c>
      <c r="I5152">
        <v>0</v>
      </c>
    </row>
    <row r="5153" spans="1:9">
      <c r="A5153" t="s">
        <v>168</v>
      </c>
      <c r="B5153" t="s">
        <v>81</v>
      </c>
      <c r="C5153" t="s">
        <v>9107</v>
      </c>
      <c r="D5153">
        <v>0.18</v>
      </c>
      <c r="E5153" t="s">
        <v>589</v>
      </c>
      <c r="F5153" t="s">
        <v>1</v>
      </c>
      <c r="G5153" t="s">
        <v>8349</v>
      </c>
      <c r="H5153" s="123" t="str">
        <f t="shared" si="79"/>
        <v>San Luis Basin , CO,Lean Burn - Percent of Engines with Control</v>
      </c>
      <c r="I5153">
        <v>0.18</v>
      </c>
    </row>
    <row r="5154" spans="1:9">
      <c r="A5154" t="s">
        <v>168</v>
      </c>
      <c r="B5154" t="s">
        <v>81</v>
      </c>
      <c r="C5154" t="s">
        <v>9108</v>
      </c>
      <c r="D5154">
        <v>0.31</v>
      </c>
      <c r="E5154" t="s">
        <v>589</v>
      </c>
      <c r="F5154" t="s">
        <v>0</v>
      </c>
      <c r="G5154" t="s">
        <v>8359</v>
      </c>
      <c r="H5154" s="123" t="str">
        <f t="shared" si="79"/>
        <v>San Luis Basin , CO,Rich Burn - Percent of Engines with Control</v>
      </c>
      <c r="I5154">
        <v>0.31</v>
      </c>
    </row>
    <row r="5155" spans="1:9">
      <c r="A5155" t="s">
        <v>168</v>
      </c>
      <c r="B5155" t="s">
        <v>81</v>
      </c>
      <c r="C5155" t="s">
        <v>9109</v>
      </c>
      <c r="D5155">
        <v>138</v>
      </c>
      <c r="E5155" t="s">
        <v>589</v>
      </c>
      <c r="F5155" t="s">
        <v>1</v>
      </c>
      <c r="G5155" t="s">
        <v>8347</v>
      </c>
      <c r="H5155" s="123" t="str">
        <f t="shared" si="79"/>
        <v>San Luis Basin , CO,Lean Burn - Rated Horsepower (hp/engine)</v>
      </c>
      <c r="I5155">
        <v>138</v>
      </c>
    </row>
    <row r="5156" spans="1:9">
      <c r="A5156" t="s">
        <v>168</v>
      </c>
      <c r="B5156" t="s">
        <v>81</v>
      </c>
      <c r="C5156" t="s">
        <v>9110</v>
      </c>
      <c r="D5156">
        <v>133.4</v>
      </c>
      <c r="E5156" t="s">
        <v>589</v>
      </c>
      <c r="F5156" t="s">
        <v>0</v>
      </c>
      <c r="G5156" t="s">
        <v>8357</v>
      </c>
      <c r="H5156" s="123" t="str">
        <f t="shared" si="79"/>
        <v>San Luis Basin , CO,Rich Burn - Rated Horsepower (hp/engine)</v>
      </c>
      <c r="I5156">
        <v>133.4</v>
      </c>
    </row>
    <row r="5157" spans="1:9">
      <c r="A5157" t="s">
        <v>168</v>
      </c>
      <c r="B5157" t="s">
        <v>81</v>
      </c>
      <c r="C5157" t="s">
        <v>9111</v>
      </c>
      <c r="D5157">
        <v>8439</v>
      </c>
      <c r="E5157" t="s">
        <v>589</v>
      </c>
      <c r="F5157" t="s">
        <v>656</v>
      </c>
      <c r="G5157" t="s">
        <v>2498</v>
      </c>
      <c r="H5157" s="123" t="str">
        <f t="shared" si="79"/>
        <v>San Luis Basin , CO,Hours of Operation (hours/engine)</v>
      </c>
      <c r="I5157">
        <v>8439</v>
      </c>
    </row>
    <row r="5158" spans="1:9">
      <c r="A5158" t="s">
        <v>168</v>
      </c>
      <c r="B5158" t="s">
        <v>120</v>
      </c>
      <c r="C5158" t="s">
        <v>9098</v>
      </c>
      <c r="D5158">
        <v>0.7</v>
      </c>
      <c r="E5158" t="s">
        <v>590</v>
      </c>
      <c r="F5158" t="s">
        <v>0</v>
      </c>
      <c r="G5158" t="s">
        <v>0</v>
      </c>
      <c r="H5158" s="123" t="str">
        <f t="shared" si="79"/>
        <v>San Luis Basin , NM,Rich Burn</v>
      </c>
      <c r="I5158">
        <v>0.7</v>
      </c>
    </row>
    <row r="5159" spans="1:9">
      <c r="A5159" t="s">
        <v>168</v>
      </c>
      <c r="B5159" t="s">
        <v>120</v>
      </c>
      <c r="C5159" t="s">
        <v>9099</v>
      </c>
      <c r="D5159">
        <v>0.3</v>
      </c>
      <c r="E5159" t="s">
        <v>590</v>
      </c>
      <c r="F5159" t="s">
        <v>1</v>
      </c>
      <c r="G5159" t="s">
        <v>1</v>
      </c>
      <c r="H5159" s="123" t="str">
        <f t="shared" si="79"/>
        <v>San Luis Basin , NM,Lean Burn</v>
      </c>
      <c r="I5159">
        <v>0.3</v>
      </c>
    </row>
    <row r="5160" spans="1:9">
      <c r="A5160" t="s">
        <v>168</v>
      </c>
      <c r="B5160" t="s">
        <v>120</v>
      </c>
      <c r="C5160" t="s">
        <v>9100</v>
      </c>
      <c r="D5160">
        <v>0.75</v>
      </c>
      <c r="E5160" t="s">
        <v>590</v>
      </c>
      <c r="F5160" t="s">
        <v>0</v>
      </c>
      <c r="G5160" t="s">
        <v>9100</v>
      </c>
      <c r="H5160" s="123" t="str">
        <f t="shared" si="79"/>
        <v>San Luis Basin , NM,CBM Wells- Rich-burn Load Factor</v>
      </c>
      <c r="I5160">
        <v>0.75</v>
      </c>
    </row>
    <row r="5161" spans="1:9">
      <c r="A5161" t="s">
        <v>168</v>
      </c>
      <c r="B5161" t="s">
        <v>120</v>
      </c>
      <c r="C5161" t="s">
        <v>9101</v>
      </c>
      <c r="D5161">
        <v>0.76</v>
      </c>
      <c r="E5161" t="s">
        <v>590</v>
      </c>
      <c r="F5161" t="s">
        <v>1</v>
      </c>
      <c r="G5161" t="s">
        <v>9101</v>
      </c>
      <c r="H5161" s="123" t="str">
        <f t="shared" si="79"/>
        <v>San Luis Basin , NM,CBM Wells- Lean-burn Load Factor</v>
      </c>
      <c r="I5161">
        <v>0.76</v>
      </c>
    </row>
    <row r="5162" spans="1:9">
      <c r="A5162" t="s">
        <v>168</v>
      </c>
      <c r="B5162" t="s">
        <v>120</v>
      </c>
      <c r="C5162" t="s">
        <v>9102</v>
      </c>
      <c r="D5162">
        <v>0</v>
      </c>
      <c r="E5162" t="s">
        <v>590</v>
      </c>
      <c r="F5162" t="s">
        <v>656</v>
      </c>
      <c r="G5162" t="s">
        <v>9102</v>
      </c>
      <c r="H5162" s="123" t="str">
        <f t="shared" si="79"/>
        <v>San Luis Basin , NM,CBM Wells - Fraction of 2-cycle Engines</v>
      </c>
      <c r="I5162">
        <v>0</v>
      </c>
    </row>
    <row r="5163" spans="1:9">
      <c r="A5163" t="s">
        <v>168</v>
      </c>
      <c r="B5163" t="s">
        <v>120</v>
      </c>
      <c r="C5163" t="s">
        <v>9103</v>
      </c>
      <c r="D5163">
        <v>1</v>
      </c>
      <c r="E5163" t="s">
        <v>590</v>
      </c>
      <c r="F5163" t="s">
        <v>656</v>
      </c>
      <c r="G5163" t="s">
        <v>9103</v>
      </c>
      <c r="H5163" s="123" t="str">
        <f t="shared" si="79"/>
        <v>San Luis Basin , NM,CBM Wells - Fraction of 4-cycle Engines</v>
      </c>
      <c r="I5163">
        <v>1</v>
      </c>
    </row>
    <row r="5164" spans="1:9">
      <c r="A5164" t="s">
        <v>168</v>
      </c>
      <c r="B5164" t="s">
        <v>120</v>
      </c>
      <c r="C5164" t="s">
        <v>9104</v>
      </c>
      <c r="D5164">
        <v>0</v>
      </c>
      <c r="E5164" t="s">
        <v>590</v>
      </c>
      <c r="F5164" t="s">
        <v>656</v>
      </c>
      <c r="G5164" t="s">
        <v>9104</v>
      </c>
      <c r="H5164" s="123" t="str">
        <f t="shared" si="79"/>
        <v>San Luis Basin , NM,CBM Wells - Fraction of Compressors Engines &lt;50 HP</v>
      </c>
      <c r="I5164">
        <v>0</v>
      </c>
    </row>
    <row r="5165" spans="1:9">
      <c r="A5165" t="s">
        <v>168</v>
      </c>
      <c r="B5165" t="s">
        <v>120</v>
      </c>
      <c r="C5165" t="s">
        <v>9105</v>
      </c>
      <c r="D5165">
        <v>1</v>
      </c>
      <c r="E5165" t="s">
        <v>590</v>
      </c>
      <c r="F5165" t="s">
        <v>656</v>
      </c>
      <c r="G5165" t="s">
        <v>9105</v>
      </c>
      <c r="H5165" s="123" t="str">
        <f t="shared" si="79"/>
        <v>San Luis Basin , NM,CBM Wells - Fraction of Compressors Engines between 50-499 HP</v>
      </c>
      <c r="I5165">
        <v>1</v>
      </c>
    </row>
    <row r="5166" spans="1:9">
      <c r="A5166" t="s">
        <v>168</v>
      </c>
      <c r="B5166" t="s">
        <v>120</v>
      </c>
      <c r="C5166" t="s">
        <v>9106</v>
      </c>
      <c r="D5166">
        <v>0</v>
      </c>
      <c r="E5166" t="s">
        <v>590</v>
      </c>
      <c r="F5166" t="s">
        <v>656</v>
      </c>
      <c r="G5166" t="s">
        <v>9106</v>
      </c>
      <c r="H5166" s="123" t="str">
        <f t="shared" si="79"/>
        <v>San Luis Basin , NM,CBM Wells - Fraction of Compressors Engines &gt;500 HP</v>
      </c>
      <c r="I5166">
        <v>0</v>
      </c>
    </row>
    <row r="5167" spans="1:9">
      <c r="A5167" t="s">
        <v>168</v>
      </c>
      <c r="B5167" t="s">
        <v>120</v>
      </c>
      <c r="C5167" t="s">
        <v>9107</v>
      </c>
      <c r="D5167">
        <v>0.18</v>
      </c>
      <c r="E5167" t="s">
        <v>590</v>
      </c>
      <c r="F5167" t="s">
        <v>1</v>
      </c>
      <c r="G5167" t="s">
        <v>8349</v>
      </c>
      <c r="H5167" s="123" t="str">
        <f t="shared" si="79"/>
        <v>San Luis Basin , NM,Lean Burn - Percent of Engines with Control</v>
      </c>
      <c r="I5167">
        <v>0.18</v>
      </c>
    </row>
    <row r="5168" spans="1:9">
      <c r="A5168" t="s">
        <v>168</v>
      </c>
      <c r="B5168" t="s">
        <v>120</v>
      </c>
      <c r="C5168" t="s">
        <v>9108</v>
      </c>
      <c r="D5168">
        <v>0.31</v>
      </c>
      <c r="E5168" t="s">
        <v>590</v>
      </c>
      <c r="F5168" t="s">
        <v>0</v>
      </c>
      <c r="G5168" t="s">
        <v>8359</v>
      </c>
      <c r="H5168" s="123" t="str">
        <f t="shared" si="79"/>
        <v>San Luis Basin , NM,Rich Burn - Percent of Engines with Control</v>
      </c>
      <c r="I5168">
        <v>0.31</v>
      </c>
    </row>
    <row r="5169" spans="1:9">
      <c r="A5169" t="s">
        <v>168</v>
      </c>
      <c r="B5169" t="s">
        <v>120</v>
      </c>
      <c r="C5169" t="s">
        <v>9109</v>
      </c>
      <c r="D5169">
        <v>138</v>
      </c>
      <c r="E5169" t="s">
        <v>590</v>
      </c>
      <c r="F5169" t="s">
        <v>1</v>
      </c>
      <c r="G5169" t="s">
        <v>8347</v>
      </c>
      <c r="H5169" s="123" t="str">
        <f t="shared" si="79"/>
        <v>San Luis Basin , NM,Lean Burn - Rated Horsepower (hp/engine)</v>
      </c>
      <c r="I5169">
        <v>138</v>
      </c>
    </row>
    <row r="5170" spans="1:9">
      <c r="A5170" t="s">
        <v>168</v>
      </c>
      <c r="B5170" t="s">
        <v>120</v>
      </c>
      <c r="C5170" t="s">
        <v>9110</v>
      </c>
      <c r="D5170">
        <v>133.4</v>
      </c>
      <c r="E5170" t="s">
        <v>590</v>
      </c>
      <c r="F5170" t="s">
        <v>0</v>
      </c>
      <c r="G5170" t="s">
        <v>8357</v>
      </c>
      <c r="H5170" s="123" t="str">
        <f t="shared" si="79"/>
        <v>San Luis Basin , NM,Rich Burn - Rated Horsepower (hp/engine)</v>
      </c>
      <c r="I5170">
        <v>133.4</v>
      </c>
    </row>
    <row r="5171" spans="1:9">
      <c r="A5171" t="s">
        <v>168</v>
      </c>
      <c r="B5171" t="s">
        <v>120</v>
      </c>
      <c r="C5171" t="s">
        <v>9111</v>
      </c>
      <c r="D5171">
        <v>8439</v>
      </c>
      <c r="E5171" t="s">
        <v>590</v>
      </c>
      <c r="F5171" t="s">
        <v>656</v>
      </c>
      <c r="G5171" t="s">
        <v>2498</v>
      </c>
      <c r="H5171" s="123" t="str">
        <f t="shared" si="79"/>
        <v>San Luis Basin , NM,Hours of Operation (hours/engine)</v>
      </c>
      <c r="I5171">
        <v>8439</v>
      </c>
    </row>
    <row r="5172" spans="1:9">
      <c r="A5172" t="s">
        <v>152</v>
      </c>
      <c r="B5172" t="s">
        <v>116</v>
      </c>
      <c r="C5172" t="s">
        <v>9098</v>
      </c>
      <c r="D5172">
        <v>0.7</v>
      </c>
      <c r="E5172" t="s">
        <v>591</v>
      </c>
      <c r="F5172" t="s">
        <v>0</v>
      </c>
      <c r="G5172" t="s">
        <v>0</v>
      </c>
      <c r="H5172" s="123" t="str">
        <f t="shared" si="79"/>
        <v>Santa Cruz Basin , CA,Rich Burn</v>
      </c>
      <c r="I5172">
        <v>0.7</v>
      </c>
    </row>
    <row r="5173" spans="1:9">
      <c r="A5173" t="s">
        <v>152</v>
      </c>
      <c r="B5173" t="s">
        <v>116</v>
      </c>
      <c r="C5173" t="s">
        <v>9099</v>
      </c>
      <c r="D5173">
        <v>0.3</v>
      </c>
      <c r="E5173" t="s">
        <v>591</v>
      </c>
      <c r="F5173" t="s">
        <v>1</v>
      </c>
      <c r="G5173" t="s">
        <v>1</v>
      </c>
      <c r="H5173" s="123" t="str">
        <f t="shared" si="79"/>
        <v>Santa Cruz Basin , CA,Lean Burn</v>
      </c>
      <c r="I5173">
        <v>0.3</v>
      </c>
    </row>
    <row r="5174" spans="1:9">
      <c r="A5174" t="s">
        <v>152</v>
      </c>
      <c r="B5174" t="s">
        <v>116</v>
      </c>
      <c r="C5174" t="s">
        <v>9100</v>
      </c>
      <c r="D5174">
        <v>0.75</v>
      </c>
      <c r="E5174" t="s">
        <v>591</v>
      </c>
      <c r="F5174" t="s">
        <v>0</v>
      </c>
      <c r="G5174" t="s">
        <v>9100</v>
      </c>
      <c r="H5174" s="123" t="str">
        <f t="shared" si="79"/>
        <v>Santa Cruz Basin , CA,CBM Wells- Rich-burn Load Factor</v>
      </c>
      <c r="I5174">
        <v>0.75</v>
      </c>
    </row>
    <row r="5175" spans="1:9">
      <c r="A5175" t="s">
        <v>152</v>
      </c>
      <c r="B5175" t="s">
        <v>116</v>
      </c>
      <c r="C5175" t="s">
        <v>9101</v>
      </c>
      <c r="D5175">
        <v>0.76</v>
      </c>
      <c r="E5175" t="s">
        <v>591</v>
      </c>
      <c r="F5175" t="s">
        <v>1</v>
      </c>
      <c r="G5175" t="s">
        <v>9101</v>
      </c>
      <c r="H5175" s="123" t="str">
        <f t="shared" si="79"/>
        <v>Santa Cruz Basin , CA,CBM Wells- Lean-burn Load Factor</v>
      </c>
      <c r="I5175">
        <v>0.76</v>
      </c>
    </row>
    <row r="5176" spans="1:9">
      <c r="A5176" t="s">
        <v>152</v>
      </c>
      <c r="B5176" t="s">
        <v>116</v>
      </c>
      <c r="C5176" t="s">
        <v>9102</v>
      </c>
      <c r="D5176">
        <v>0</v>
      </c>
      <c r="E5176" t="s">
        <v>591</v>
      </c>
      <c r="F5176" t="s">
        <v>656</v>
      </c>
      <c r="G5176" t="s">
        <v>9102</v>
      </c>
      <c r="H5176" s="123" t="str">
        <f t="shared" si="79"/>
        <v>Santa Cruz Basin , CA,CBM Wells - Fraction of 2-cycle Engines</v>
      </c>
      <c r="I5176">
        <v>0</v>
      </c>
    </row>
    <row r="5177" spans="1:9">
      <c r="A5177" t="s">
        <v>152</v>
      </c>
      <c r="B5177" t="s">
        <v>116</v>
      </c>
      <c r="C5177" t="s">
        <v>9103</v>
      </c>
      <c r="D5177">
        <v>1</v>
      </c>
      <c r="E5177" t="s">
        <v>591</v>
      </c>
      <c r="F5177" t="s">
        <v>656</v>
      </c>
      <c r="G5177" t="s">
        <v>9103</v>
      </c>
      <c r="H5177" s="123" t="str">
        <f t="shared" si="79"/>
        <v>Santa Cruz Basin , CA,CBM Wells - Fraction of 4-cycle Engines</v>
      </c>
      <c r="I5177">
        <v>1</v>
      </c>
    </row>
    <row r="5178" spans="1:9">
      <c r="A5178" t="s">
        <v>152</v>
      </c>
      <c r="B5178" t="s">
        <v>116</v>
      </c>
      <c r="C5178" t="s">
        <v>9104</v>
      </c>
      <c r="D5178">
        <v>0</v>
      </c>
      <c r="E5178" t="s">
        <v>591</v>
      </c>
      <c r="F5178" t="s">
        <v>656</v>
      </c>
      <c r="G5178" t="s">
        <v>9104</v>
      </c>
      <c r="H5178" s="123" t="str">
        <f t="shared" si="79"/>
        <v>Santa Cruz Basin , CA,CBM Wells - Fraction of Compressors Engines &lt;50 HP</v>
      </c>
      <c r="I5178">
        <v>0</v>
      </c>
    </row>
    <row r="5179" spans="1:9">
      <c r="A5179" t="s">
        <v>152</v>
      </c>
      <c r="B5179" t="s">
        <v>116</v>
      </c>
      <c r="C5179" t="s">
        <v>9105</v>
      </c>
      <c r="D5179">
        <v>1</v>
      </c>
      <c r="E5179" t="s">
        <v>591</v>
      </c>
      <c r="F5179" t="s">
        <v>656</v>
      </c>
      <c r="G5179" t="s">
        <v>9105</v>
      </c>
      <c r="H5179" s="123" t="str">
        <f t="shared" si="79"/>
        <v>Santa Cruz Basin , CA,CBM Wells - Fraction of Compressors Engines between 50-499 HP</v>
      </c>
      <c r="I5179">
        <v>1</v>
      </c>
    </row>
    <row r="5180" spans="1:9">
      <c r="A5180" t="s">
        <v>152</v>
      </c>
      <c r="B5180" t="s">
        <v>116</v>
      </c>
      <c r="C5180" t="s">
        <v>9106</v>
      </c>
      <c r="D5180">
        <v>0</v>
      </c>
      <c r="E5180" t="s">
        <v>591</v>
      </c>
      <c r="F5180" t="s">
        <v>656</v>
      </c>
      <c r="G5180" t="s">
        <v>9106</v>
      </c>
      <c r="H5180" s="123" t="str">
        <f t="shared" si="79"/>
        <v>Santa Cruz Basin , CA,CBM Wells - Fraction of Compressors Engines &gt;500 HP</v>
      </c>
      <c r="I5180">
        <v>0</v>
      </c>
    </row>
    <row r="5181" spans="1:9">
      <c r="A5181" t="s">
        <v>152</v>
      </c>
      <c r="B5181" t="s">
        <v>116</v>
      </c>
      <c r="C5181" t="s">
        <v>9107</v>
      </c>
      <c r="D5181">
        <v>0.18</v>
      </c>
      <c r="E5181" t="s">
        <v>591</v>
      </c>
      <c r="F5181" t="s">
        <v>1</v>
      </c>
      <c r="G5181" t="s">
        <v>8349</v>
      </c>
      <c r="H5181" s="123" t="str">
        <f t="shared" si="79"/>
        <v>Santa Cruz Basin , CA,Lean Burn - Percent of Engines with Control</v>
      </c>
      <c r="I5181">
        <v>0.18</v>
      </c>
    </row>
    <row r="5182" spans="1:9">
      <c r="A5182" t="s">
        <v>152</v>
      </c>
      <c r="B5182" t="s">
        <v>116</v>
      </c>
      <c r="C5182" t="s">
        <v>9108</v>
      </c>
      <c r="D5182">
        <v>0.31</v>
      </c>
      <c r="E5182" t="s">
        <v>591</v>
      </c>
      <c r="F5182" t="s">
        <v>0</v>
      </c>
      <c r="G5182" t="s">
        <v>8359</v>
      </c>
      <c r="H5182" s="123" t="str">
        <f t="shared" si="79"/>
        <v>Santa Cruz Basin , CA,Rich Burn - Percent of Engines with Control</v>
      </c>
      <c r="I5182">
        <v>0.31</v>
      </c>
    </row>
    <row r="5183" spans="1:9">
      <c r="A5183" t="s">
        <v>152</v>
      </c>
      <c r="B5183" t="s">
        <v>116</v>
      </c>
      <c r="C5183" t="s">
        <v>9109</v>
      </c>
      <c r="D5183">
        <v>138</v>
      </c>
      <c r="E5183" t="s">
        <v>591</v>
      </c>
      <c r="F5183" t="s">
        <v>1</v>
      </c>
      <c r="G5183" t="s">
        <v>8347</v>
      </c>
      <c r="H5183" s="123" t="str">
        <f t="shared" si="79"/>
        <v>Santa Cruz Basin , CA,Lean Burn - Rated Horsepower (hp/engine)</v>
      </c>
      <c r="I5183">
        <v>138</v>
      </c>
    </row>
    <row r="5184" spans="1:9">
      <c r="A5184" t="s">
        <v>152</v>
      </c>
      <c r="B5184" t="s">
        <v>116</v>
      </c>
      <c r="C5184" t="s">
        <v>9110</v>
      </c>
      <c r="D5184">
        <v>133.4</v>
      </c>
      <c r="E5184" t="s">
        <v>591</v>
      </c>
      <c r="F5184" t="s">
        <v>0</v>
      </c>
      <c r="G5184" t="s">
        <v>8357</v>
      </c>
      <c r="H5184" s="123" t="str">
        <f t="shared" si="79"/>
        <v>Santa Cruz Basin , CA,Rich Burn - Rated Horsepower (hp/engine)</v>
      </c>
      <c r="I5184">
        <v>133.4</v>
      </c>
    </row>
    <row r="5185" spans="1:9">
      <c r="A5185" t="s">
        <v>152</v>
      </c>
      <c r="B5185" t="s">
        <v>116</v>
      </c>
      <c r="C5185" t="s">
        <v>9111</v>
      </c>
      <c r="D5185">
        <v>8439</v>
      </c>
      <c r="E5185" t="s">
        <v>591</v>
      </c>
      <c r="F5185" t="s">
        <v>656</v>
      </c>
      <c r="G5185" t="s">
        <v>2498</v>
      </c>
      <c r="H5185" s="123" t="str">
        <f t="shared" si="79"/>
        <v>Santa Cruz Basin , CA,Hours of Operation (hours/engine)</v>
      </c>
      <c r="I5185">
        <v>8439</v>
      </c>
    </row>
    <row r="5186" spans="1:9">
      <c r="A5186" t="s">
        <v>153</v>
      </c>
      <c r="B5186" t="s">
        <v>116</v>
      </c>
      <c r="C5186" t="s">
        <v>9098</v>
      </c>
      <c r="D5186">
        <v>0.7</v>
      </c>
      <c r="E5186" t="s">
        <v>592</v>
      </c>
      <c r="F5186" t="s">
        <v>0</v>
      </c>
      <c r="G5186" t="s">
        <v>0</v>
      </c>
      <c r="H5186" s="123" t="str">
        <f t="shared" si="79"/>
        <v>Santa Maria Basin , CA,Rich Burn</v>
      </c>
      <c r="I5186">
        <v>0.7</v>
      </c>
    </row>
    <row r="5187" spans="1:9">
      <c r="A5187" t="s">
        <v>153</v>
      </c>
      <c r="B5187" t="s">
        <v>116</v>
      </c>
      <c r="C5187" t="s">
        <v>9099</v>
      </c>
      <c r="D5187">
        <v>0.3</v>
      </c>
      <c r="E5187" t="s">
        <v>592</v>
      </c>
      <c r="F5187" t="s">
        <v>1</v>
      </c>
      <c r="G5187" t="s">
        <v>1</v>
      </c>
      <c r="H5187" s="123" t="str">
        <f t="shared" si="79"/>
        <v>Santa Maria Basin , CA,Lean Burn</v>
      </c>
      <c r="I5187">
        <v>0.3</v>
      </c>
    </row>
    <row r="5188" spans="1:9">
      <c r="A5188" t="s">
        <v>153</v>
      </c>
      <c r="B5188" t="s">
        <v>116</v>
      </c>
      <c r="C5188" t="s">
        <v>9100</v>
      </c>
      <c r="D5188">
        <v>0.75</v>
      </c>
      <c r="E5188" t="s">
        <v>592</v>
      </c>
      <c r="F5188" t="s">
        <v>0</v>
      </c>
      <c r="G5188" t="s">
        <v>9100</v>
      </c>
      <c r="H5188" s="123" t="str">
        <f t="shared" si="79"/>
        <v>Santa Maria Basin , CA,CBM Wells- Rich-burn Load Factor</v>
      </c>
      <c r="I5188">
        <v>0.75</v>
      </c>
    </row>
    <row r="5189" spans="1:9">
      <c r="A5189" t="s">
        <v>153</v>
      </c>
      <c r="B5189" t="s">
        <v>116</v>
      </c>
      <c r="C5189" t="s">
        <v>9101</v>
      </c>
      <c r="D5189">
        <v>0.76</v>
      </c>
      <c r="E5189" t="s">
        <v>592</v>
      </c>
      <c r="F5189" t="s">
        <v>1</v>
      </c>
      <c r="G5189" t="s">
        <v>9101</v>
      </c>
      <c r="H5189" s="123" t="str">
        <f t="shared" si="79"/>
        <v>Santa Maria Basin , CA,CBM Wells- Lean-burn Load Factor</v>
      </c>
      <c r="I5189">
        <v>0.76</v>
      </c>
    </row>
    <row r="5190" spans="1:9">
      <c r="A5190" t="s">
        <v>153</v>
      </c>
      <c r="B5190" t="s">
        <v>116</v>
      </c>
      <c r="C5190" t="s">
        <v>9102</v>
      </c>
      <c r="D5190">
        <v>0</v>
      </c>
      <c r="E5190" t="s">
        <v>592</v>
      </c>
      <c r="F5190" t="s">
        <v>656</v>
      </c>
      <c r="G5190" t="s">
        <v>9102</v>
      </c>
      <c r="H5190" s="123" t="str">
        <f t="shared" si="79"/>
        <v>Santa Maria Basin , CA,CBM Wells - Fraction of 2-cycle Engines</v>
      </c>
      <c r="I5190">
        <v>0</v>
      </c>
    </row>
    <row r="5191" spans="1:9">
      <c r="A5191" t="s">
        <v>153</v>
      </c>
      <c r="B5191" t="s">
        <v>116</v>
      </c>
      <c r="C5191" t="s">
        <v>9103</v>
      </c>
      <c r="D5191">
        <v>1</v>
      </c>
      <c r="E5191" t="s">
        <v>592</v>
      </c>
      <c r="F5191" t="s">
        <v>656</v>
      </c>
      <c r="G5191" t="s">
        <v>9103</v>
      </c>
      <c r="H5191" s="123" t="str">
        <f t="shared" si="79"/>
        <v>Santa Maria Basin , CA,CBM Wells - Fraction of 4-cycle Engines</v>
      </c>
      <c r="I5191">
        <v>1</v>
      </c>
    </row>
    <row r="5192" spans="1:9">
      <c r="A5192" t="s">
        <v>153</v>
      </c>
      <c r="B5192" t="s">
        <v>116</v>
      </c>
      <c r="C5192" t="s">
        <v>9104</v>
      </c>
      <c r="D5192">
        <v>0</v>
      </c>
      <c r="E5192" t="s">
        <v>592</v>
      </c>
      <c r="F5192" t="s">
        <v>656</v>
      </c>
      <c r="G5192" t="s">
        <v>9104</v>
      </c>
      <c r="H5192" s="123" t="str">
        <f t="shared" si="79"/>
        <v>Santa Maria Basin , CA,CBM Wells - Fraction of Compressors Engines &lt;50 HP</v>
      </c>
      <c r="I5192">
        <v>0</v>
      </c>
    </row>
    <row r="5193" spans="1:9">
      <c r="A5193" t="s">
        <v>153</v>
      </c>
      <c r="B5193" t="s">
        <v>116</v>
      </c>
      <c r="C5193" t="s">
        <v>9105</v>
      </c>
      <c r="D5193">
        <v>1</v>
      </c>
      <c r="E5193" t="s">
        <v>592</v>
      </c>
      <c r="F5193" t="s">
        <v>656</v>
      </c>
      <c r="G5193" t="s">
        <v>9105</v>
      </c>
      <c r="H5193" s="123" t="str">
        <f t="shared" si="79"/>
        <v>Santa Maria Basin , CA,CBM Wells - Fraction of Compressors Engines between 50-499 HP</v>
      </c>
      <c r="I5193">
        <v>1</v>
      </c>
    </row>
    <row r="5194" spans="1:9">
      <c r="A5194" t="s">
        <v>153</v>
      </c>
      <c r="B5194" t="s">
        <v>116</v>
      </c>
      <c r="C5194" t="s">
        <v>9106</v>
      </c>
      <c r="D5194">
        <v>0</v>
      </c>
      <c r="E5194" t="s">
        <v>592</v>
      </c>
      <c r="F5194" t="s">
        <v>656</v>
      </c>
      <c r="G5194" t="s">
        <v>9106</v>
      </c>
      <c r="H5194" s="123" t="str">
        <f t="shared" si="79"/>
        <v>Santa Maria Basin , CA,CBM Wells - Fraction of Compressors Engines &gt;500 HP</v>
      </c>
      <c r="I5194">
        <v>0</v>
      </c>
    </row>
    <row r="5195" spans="1:9">
      <c r="A5195" t="s">
        <v>153</v>
      </c>
      <c r="B5195" t="s">
        <v>116</v>
      </c>
      <c r="C5195" t="s">
        <v>9107</v>
      </c>
      <c r="D5195">
        <v>0.18</v>
      </c>
      <c r="E5195" t="s">
        <v>592</v>
      </c>
      <c r="F5195" t="s">
        <v>1</v>
      </c>
      <c r="G5195" t="s">
        <v>8349</v>
      </c>
      <c r="H5195" s="123" t="str">
        <f t="shared" si="79"/>
        <v>Santa Maria Basin , CA,Lean Burn - Percent of Engines with Control</v>
      </c>
      <c r="I5195">
        <v>0.18</v>
      </c>
    </row>
    <row r="5196" spans="1:9">
      <c r="A5196" t="s">
        <v>153</v>
      </c>
      <c r="B5196" t="s">
        <v>116</v>
      </c>
      <c r="C5196" t="s">
        <v>9108</v>
      </c>
      <c r="D5196">
        <v>0.31</v>
      </c>
      <c r="E5196" t="s">
        <v>592</v>
      </c>
      <c r="F5196" t="s">
        <v>0</v>
      </c>
      <c r="G5196" t="s">
        <v>8359</v>
      </c>
      <c r="H5196" s="123" t="str">
        <f t="shared" si="79"/>
        <v>Santa Maria Basin , CA,Rich Burn - Percent of Engines with Control</v>
      </c>
      <c r="I5196">
        <v>0.31</v>
      </c>
    </row>
    <row r="5197" spans="1:9">
      <c r="A5197" t="s">
        <v>153</v>
      </c>
      <c r="B5197" t="s">
        <v>116</v>
      </c>
      <c r="C5197" t="s">
        <v>9109</v>
      </c>
      <c r="D5197">
        <v>138</v>
      </c>
      <c r="E5197" t="s">
        <v>592</v>
      </c>
      <c r="F5197" t="s">
        <v>1</v>
      </c>
      <c r="G5197" t="s">
        <v>8347</v>
      </c>
      <c r="H5197" s="123" t="str">
        <f t="shared" si="79"/>
        <v>Santa Maria Basin , CA,Lean Burn - Rated Horsepower (hp/engine)</v>
      </c>
      <c r="I5197">
        <v>138</v>
      </c>
    </row>
    <row r="5198" spans="1:9">
      <c r="A5198" t="s">
        <v>153</v>
      </c>
      <c r="B5198" t="s">
        <v>116</v>
      </c>
      <c r="C5198" t="s">
        <v>9110</v>
      </c>
      <c r="D5198">
        <v>133.4</v>
      </c>
      <c r="E5198" t="s">
        <v>592</v>
      </c>
      <c r="F5198" t="s">
        <v>0</v>
      </c>
      <c r="G5198" t="s">
        <v>8357</v>
      </c>
      <c r="H5198" s="123" t="str">
        <f t="shared" si="79"/>
        <v>Santa Maria Basin , CA,Rich Burn - Rated Horsepower (hp/engine)</v>
      </c>
      <c r="I5198">
        <v>133.4</v>
      </c>
    </row>
    <row r="5199" spans="1:9">
      <c r="A5199" t="s">
        <v>153</v>
      </c>
      <c r="B5199" t="s">
        <v>116</v>
      </c>
      <c r="C5199" t="s">
        <v>9111</v>
      </c>
      <c r="D5199">
        <v>8439</v>
      </c>
      <c r="E5199" t="s">
        <v>592</v>
      </c>
      <c r="F5199" t="s">
        <v>656</v>
      </c>
      <c r="G5199" t="s">
        <v>2498</v>
      </c>
      <c r="H5199" s="123" t="str">
        <f t="shared" si="79"/>
        <v>Santa Maria Basin , CA,Hours of Operation (hours/engine)</v>
      </c>
      <c r="I5199">
        <v>8439</v>
      </c>
    </row>
    <row r="5200" spans="1:9">
      <c r="A5200" t="s">
        <v>185</v>
      </c>
      <c r="B5200" t="s">
        <v>120</v>
      </c>
      <c r="C5200" t="s">
        <v>9098</v>
      </c>
      <c r="D5200">
        <v>0.7</v>
      </c>
      <c r="E5200" t="s">
        <v>593</v>
      </c>
      <c r="F5200" t="s">
        <v>0</v>
      </c>
      <c r="G5200" t="s">
        <v>0</v>
      </c>
      <c r="H5200" s="123" t="str">
        <f t="shared" si="79"/>
        <v>Sierra Grande Uplift , NM,Rich Burn</v>
      </c>
      <c r="I5200">
        <v>0.7</v>
      </c>
    </row>
    <row r="5201" spans="1:9">
      <c r="A5201" t="s">
        <v>185</v>
      </c>
      <c r="B5201" t="s">
        <v>120</v>
      </c>
      <c r="C5201" t="s">
        <v>9099</v>
      </c>
      <c r="D5201">
        <v>0.3</v>
      </c>
      <c r="E5201" t="s">
        <v>593</v>
      </c>
      <c r="F5201" t="s">
        <v>1</v>
      </c>
      <c r="G5201" t="s">
        <v>1</v>
      </c>
      <c r="H5201" s="123" t="str">
        <f t="shared" si="79"/>
        <v>Sierra Grande Uplift , NM,Lean Burn</v>
      </c>
      <c r="I5201">
        <v>0.3</v>
      </c>
    </row>
    <row r="5202" spans="1:9">
      <c r="A5202" t="s">
        <v>185</v>
      </c>
      <c r="B5202" t="s">
        <v>120</v>
      </c>
      <c r="C5202" t="s">
        <v>9100</v>
      </c>
      <c r="D5202">
        <v>0.75</v>
      </c>
      <c r="E5202" t="s">
        <v>593</v>
      </c>
      <c r="F5202" t="s">
        <v>0</v>
      </c>
      <c r="G5202" t="s">
        <v>9100</v>
      </c>
      <c r="H5202" s="123" t="str">
        <f t="shared" si="79"/>
        <v>Sierra Grande Uplift , NM,CBM Wells- Rich-burn Load Factor</v>
      </c>
      <c r="I5202">
        <v>0.75</v>
      </c>
    </row>
    <row r="5203" spans="1:9">
      <c r="A5203" t="s">
        <v>185</v>
      </c>
      <c r="B5203" t="s">
        <v>120</v>
      </c>
      <c r="C5203" t="s">
        <v>9101</v>
      </c>
      <c r="D5203">
        <v>0.76</v>
      </c>
      <c r="E5203" t="s">
        <v>593</v>
      </c>
      <c r="F5203" t="s">
        <v>1</v>
      </c>
      <c r="G5203" t="s">
        <v>9101</v>
      </c>
      <c r="H5203" s="123" t="str">
        <f t="shared" si="79"/>
        <v>Sierra Grande Uplift , NM,CBM Wells- Lean-burn Load Factor</v>
      </c>
      <c r="I5203">
        <v>0.76</v>
      </c>
    </row>
    <row r="5204" spans="1:9">
      <c r="A5204" t="s">
        <v>185</v>
      </c>
      <c r="B5204" t="s">
        <v>120</v>
      </c>
      <c r="C5204" t="s">
        <v>9102</v>
      </c>
      <c r="D5204">
        <v>0</v>
      </c>
      <c r="E5204" t="s">
        <v>593</v>
      </c>
      <c r="F5204" t="s">
        <v>656</v>
      </c>
      <c r="G5204" t="s">
        <v>9102</v>
      </c>
      <c r="H5204" s="123" t="str">
        <f t="shared" si="79"/>
        <v>Sierra Grande Uplift , NM,CBM Wells - Fraction of 2-cycle Engines</v>
      </c>
      <c r="I5204">
        <v>0</v>
      </c>
    </row>
    <row r="5205" spans="1:9">
      <c r="A5205" t="s">
        <v>185</v>
      </c>
      <c r="B5205" t="s">
        <v>120</v>
      </c>
      <c r="C5205" t="s">
        <v>9103</v>
      </c>
      <c r="D5205">
        <v>1</v>
      </c>
      <c r="E5205" t="s">
        <v>593</v>
      </c>
      <c r="F5205" t="s">
        <v>656</v>
      </c>
      <c r="G5205" t="s">
        <v>9103</v>
      </c>
      <c r="H5205" s="123" t="str">
        <f t="shared" si="79"/>
        <v>Sierra Grande Uplift , NM,CBM Wells - Fraction of 4-cycle Engines</v>
      </c>
      <c r="I5205">
        <v>1</v>
      </c>
    </row>
    <row r="5206" spans="1:9">
      <c r="A5206" t="s">
        <v>185</v>
      </c>
      <c r="B5206" t="s">
        <v>120</v>
      </c>
      <c r="C5206" t="s">
        <v>9104</v>
      </c>
      <c r="D5206">
        <v>0</v>
      </c>
      <c r="E5206" t="s">
        <v>593</v>
      </c>
      <c r="F5206" t="s">
        <v>656</v>
      </c>
      <c r="G5206" t="s">
        <v>9104</v>
      </c>
      <c r="H5206" s="123" t="str">
        <f t="shared" si="79"/>
        <v>Sierra Grande Uplift , NM,CBM Wells - Fraction of Compressors Engines &lt;50 HP</v>
      </c>
      <c r="I5206">
        <v>0</v>
      </c>
    </row>
    <row r="5207" spans="1:9">
      <c r="A5207" t="s">
        <v>185</v>
      </c>
      <c r="B5207" t="s">
        <v>120</v>
      </c>
      <c r="C5207" t="s">
        <v>9105</v>
      </c>
      <c r="D5207">
        <v>1</v>
      </c>
      <c r="E5207" t="s">
        <v>593</v>
      </c>
      <c r="F5207" t="s">
        <v>656</v>
      </c>
      <c r="G5207" t="s">
        <v>9105</v>
      </c>
      <c r="H5207" s="123" t="str">
        <f t="shared" si="79"/>
        <v>Sierra Grande Uplift , NM,CBM Wells - Fraction of Compressors Engines between 50-499 HP</v>
      </c>
      <c r="I5207">
        <v>1</v>
      </c>
    </row>
    <row r="5208" spans="1:9">
      <c r="A5208" t="s">
        <v>185</v>
      </c>
      <c r="B5208" t="s">
        <v>120</v>
      </c>
      <c r="C5208" t="s">
        <v>9106</v>
      </c>
      <c r="D5208">
        <v>0</v>
      </c>
      <c r="E5208" t="s">
        <v>593</v>
      </c>
      <c r="F5208" t="s">
        <v>656</v>
      </c>
      <c r="G5208" t="s">
        <v>9106</v>
      </c>
      <c r="H5208" s="123" t="str">
        <f t="shared" si="79"/>
        <v>Sierra Grande Uplift , NM,CBM Wells - Fraction of Compressors Engines &gt;500 HP</v>
      </c>
      <c r="I5208">
        <v>0</v>
      </c>
    </row>
    <row r="5209" spans="1:9">
      <c r="A5209" t="s">
        <v>185</v>
      </c>
      <c r="B5209" t="s">
        <v>120</v>
      </c>
      <c r="C5209" t="s">
        <v>9107</v>
      </c>
      <c r="D5209">
        <v>0.18</v>
      </c>
      <c r="E5209" t="s">
        <v>593</v>
      </c>
      <c r="F5209" t="s">
        <v>1</v>
      </c>
      <c r="G5209" t="s">
        <v>8349</v>
      </c>
      <c r="H5209" s="123" t="str">
        <f t="shared" si="79"/>
        <v>Sierra Grande Uplift , NM,Lean Burn - Percent of Engines with Control</v>
      </c>
      <c r="I5209">
        <v>0.18</v>
      </c>
    </row>
    <row r="5210" spans="1:9">
      <c r="A5210" t="s">
        <v>185</v>
      </c>
      <c r="B5210" t="s">
        <v>120</v>
      </c>
      <c r="C5210" t="s">
        <v>9108</v>
      </c>
      <c r="D5210">
        <v>0.31</v>
      </c>
      <c r="E5210" t="s">
        <v>593</v>
      </c>
      <c r="F5210" t="s">
        <v>0</v>
      </c>
      <c r="G5210" t="s">
        <v>8359</v>
      </c>
      <c r="H5210" s="123" t="str">
        <f t="shared" si="79"/>
        <v>Sierra Grande Uplift , NM,Rich Burn - Percent of Engines with Control</v>
      </c>
      <c r="I5210">
        <v>0.31</v>
      </c>
    </row>
    <row r="5211" spans="1:9">
      <c r="A5211" t="s">
        <v>185</v>
      </c>
      <c r="B5211" t="s">
        <v>120</v>
      </c>
      <c r="C5211" t="s">
        <v>9109</v>
      </c>
      <c r="D5211">
        <v>138</v>
      </c>
      <c r="E5211" t="s">
        <v>593</v>
      </c>
      <c r="F5211" t="s">
        <v>1</v>
      </c>
      <c r="G5211" t="s">
        <v>8347</v>
      </c>
      <c r="H5211" s="123" t="str">
        <f t="shared" si="79"/>
        <v>Sierra Grande Uplift , NM,Lean Burn - Rated Horsepower (hp/engine)</v>
      </c>
      <c r="I5211">
        <v>138</v>
      </c>
    </row>
    <row r="5212" spans="1:9">
      <c r="A5212" t="s">
        <v>185</v>
      </c>
      <c r="B5212" t="s">
        <v>120</v>
      </c>
      <c r="C5212" t="s">
        <v>9110</v>
      </c>
      <c r="D5212">
        <v>133.4</v>
      </c>
      <c r="E5212" t="s">
        <v>593</v>
      </c>
      <c r="F5212" t="s">
        <v>0</v>
      </c>
      <c r="G5212" t="s">
        <v>8357</v>
      </c>
      <c r="H5212" s="123" t="str">
        <f t="shared" si="79"/>
        <v>Sierra Grande Uplift , NM,Rich Burn - Rated Horsepower (hp/engine)</v>
      </c>
      <c r="I5212">
        <v>133.4</v>
      </c>
    </row>
    <row r="5213" spans="1:9">
      <c r="A5213" t="s">
        <v>185</v>
      </c>
      <c r="B5213" t="s">
        <v>120</v>
      </c>
      <c r="C5213" t="s">
        <v>9111</v>
      </c>
      <c r="D5213">
        <v>8439</v>
      </c>
      <c r="E5213" t="s">
        <v>593</v>
      </c>
      <c r="F5213" t="s">
        <v>656</v>
      </c>
      <c r="G5213" t="s">
        <v>2498</v>
      </c>
      <c r="H5213" s="123" t="str">
        <f t="shared" si="79"/>
        <v>Sierra Grande Uplift , NM,Hours of Operation (hours/engine)</v>
      </c>
      <c r="I5213">
        <v>8439</v>
      </c>
    </row>
    <row r="5214" spans="1:9">
      <c r="A5214" t="s">
        <v>154</v>
      </c>
      <c r="B5214" t="s">
        <v>116</v>
      </c>
      <c r="C5214" t="s">
        <v>9098</v>
      </c>
      <c r="D5214">
        <v>0.70000000000000007</v>
      </c>
      <c r="E5214" t="s">
        <v>594</v>
      </c>
      <c r="F5214" t="s">
        <v>0</v>
      </c>
      <c r="G5214" t="s">
        <v>0</v>
      </c>
      <c r="H5214" s="123" t="str">
        <f t="shared" si="79"/>
        <v>Sierra Nevada Province , CA,Rich Burn</v>
      </c>
      <c r="I5214">
        <v>0.70000000000000007</v>
      </c>
    </row>
    <row r="5215" spans="1:9">
      <c r="A5215" t="s">
        <v>154</v>
      </c>
      <c r="B5215" t="s">
        <v>116</v>
      </c>
      <c r="C5215" t="s">
        <v>9099</v>
      </c>
      <c r="D5215">
        <v>0.29999999999999993</v>
      </c>
      <c r="E5215" t="s">
        <v>594</v>
      </c>
      <c r="F5215" t="s">
        <v>1</v>
      </c>
      <c r="G5215" t="s">
        <v>1</v>
      </c>
      <c r="H5215" s="123" t="str">
        <f t="shared" ref="H5215:H5278" si="80">E5215&amp;","&amp;G5215</f>
        <v>Sierra Nevada Province , CA,Lean Burn</v>
      </c>
      <c r="I5215">
        <v>0.29999999999999993</v>
      </c>
    </row>
    <row r="5216" spans="1:9">
      <c r="A5216" t="s">
        <v>154</v>
      </c>
      <c r="B5216" t="s">
        <v>116</v>
      </c>
      <c r="C5216" t="s">
        <v>9100</v>
      </c>
      <c r="D5216">
        <v>0.75</v>
      </c>
      <c r="E5216" t="s">
        <v>594</v>
      </c>
      <c r="F5216" t="s">
        <v>0</v>
      </c>
      <c r="G5216" t="s">
        <v>9100</v>
      </c>
      <c r="H5216" s="123" t="str">
        <f t="shared" si="80"/>
        <v>Sierra Nevada Province , CA,CBM Wells- Rich-burn Load Factor</v>
      </c>
      <c r="I5216">
        <v>0.75</v>
      </c>
    </row>
    <row r="5217" spans="1:9">
      <c r="A5217" t="s">
        <v>154</v>
      </c>
      <c r="B5217" t="s">
        <v>116</v>
      </c>
      <c r="C5217" t="s">
        <v>9101</v>
      </c>
      <c r="D5217">
        <v>0.7599999999999999</v>
      </c>
      <c r="E5217" t="s">
        <v>594</v>
      </c>
      <c r="F5217" t="s">
        <v>1</v>
      </c>
      <c r="G5217" t="s">
        <v>9101</v>
      </c>
      <c r="H5217" s="123" t="str">
        <f t="shared" si="80"/>
        <v>Sierra Nevada Province , CA,CBM Wells- Lean-burn Load Factor</v>
      </c>
      <c r="I5217">
        <v>0.7599999999999999</v>
      </c>
    </row>
    <row r="5218" spans="1:9">
      <c r="A5218" t="s">
        <v>154</v>
      </c>
      <c r="B5218" t="s">
        <v>116</v>
      </c>
      <c r="C5218" t="s">
        <v>9102</v>
      </c>
      <c r="D5218">
        <v>0</v>
      </c>
      <c r="E5218" t="s">
        <v>594</v>
      </c>
      <c r="F5218" t="s">
        <v>656</v>
      </c>
      <c r="G5218" t="s">
        <v>9102</v>
      </c>
      <c r="H5218" s="123" t="str">
        <f t="shared" si="80"/>
        <v>Sierra Nevada Province , CA,CBM Wells - Fraction of 2-cycle Engines</v>
      </c>
      <c r="I5218">
        <v>0</v>
      </c>
    </row>
    <row r="5219" spans="1:9">
      <c r="A5219" t="s">
        <v>154</v>
      </c>
      <c r="B5219" t="s">
        <v>116</v>
      </c>
      <c r="C5219" t="s">
        <v>9103</v>
      </c>
      <c r="D5219">
        <v>1</v>
      </c>
      <c r="E5219" t="s">
        <v>594</v>
      </c>
      <c r="F5219" t="s">
        <v>656</v>
      </c>
      <c r="G5219" t="s">
        <v>9103</v>
      </c>
      <c r="H5219" s="123" t="str">
        <f t="shared" si="80"/>
        <v>Sierra Nevada Province , CA,CBM Wells - Fraction of 4-cycle Engines</v>
      </c>
      <c r="I5219">
        <v>1</v>
      </c>
    </row>
    <row r="5220" spans="1:9">
      <c r="A5220" t="s">
        <v>154</v>
      </c>
      <c r="B5220" t="s">
        <v>116</v>
      </c>
      <c r="C5220" t="s">
        <v>9104</v>
      </c>
      <c r="D5220">
        <v>0</v>
      </c>
      <c r="E5220" t="s">
        <v>594</v>
      </c>
      <c r="F5220" t="s">
        <v>656</v>
      </c>
      <c r="G5220" t="s">
        <v>9104</v>
      </c>
      <c r="H5220" s="123" t="str">
        <f t="shared" si="80"/>
        <v>Sierra Nevada Province , CA,CBM Wells - Fraction of Compressors Engines &lt;50 HP</v>
      </c>
      <c r="I5220">
        <v>0</v>
      </c>
    </row>
    <row r="5221" spans="1:9">
      <c r="A5221" t="s">
        <v>154</v>
      </c>
      <c r="B5221" t="s">
        <v>116</v>
      </c>
      <c r="C5221" t="s">
        <v>9105</v>
      </c>
      <c r="D5221">
        <v>1</v>
      </c>
      <c r="E5221" t="s">
        <v>594</v>
      </c>
      <c r="F5221" t="s">
        <v>656</v>
      </c>
      <c r="G5221" t="s">
        <v>9105</v>
      </c>
      <c r="H5221" s="123" t="str">
        <f t="shared" si="80"/>
        <v>Sierra Nevada Province , CA,CBM Wells - Fraction of Compressors Engines between 50-499 HP</v>
      </c>
      <c r="I5221">
        <v>1</v>
      </c>
    </row>
    <row r="5222" spans="1:9">
      <c r="A5222" t="s">
        <v>154</v>
      </c>
      <c r="B5222" t="s">
        <v>116</v>
      </c>
      <c r="C5222" t="s">
        <v>9106</v>
      </c>
      <c r="D5222">
        <v>0</v>
      </c>
      <c r="E5222" t="s">
        <v>594</v>
      </c>
      <c r="F5222" t="s">
        <v>656</v>
      </c>
      <c r="G5222" t="s">
        <v>9106</v>
      </c>
      <c r="H5222" s="123" t="str">
        <f t="shared" si="80"/>
        <v>Sierra Nevada Province , CA,CBM Wells - Fraction of Compressors Engines &gt;500 HP</v>
      </c>
      <c r="I5222">
        <v>0</v>
      </c>
    </row>
    <row r="5223" spans="1:9">
      <c r="A5223" t="s">
        <v>154</v>
      </c>
      <c r="B5223" t="s">
        <v>116</v>
      </c>
      <c r="C5223" t="s">
        <v>9107</v>
      </c>
      <c r="D5223">
        <v>0.17999999999999997</v>
      </c>
      <c r="E5223" t="s">
        <v>594</v>
      </c>
      <c r="F5223" t="s">
        <v>1</v>
      </c>
      <c r="G5223" t="s">
        <v>8349</v>
      </c>
      <c r="H5223" s="123" t="str">
        <f t="shared" si="80"/>
        <v>Sierra Nevada Province , CA,Lean Burn - Percent of Engines with Control</v>
      </c>
      <c r="I5223">
        <v>0.17999999999999997</v>
      </c>
    </row>
    <row r="5224" spans="1:9">
      <c r="A5224" t="s">
        <v>154</v>
      </c>
      <c r="B5224" t="s">
        <v>116</v>
      </c>
      <c r="C5224" t="s">
        <v>9108</v>
      </c>
      <c r="D5224">
        <v>0.31</v>
      </c>
      <c r="E5224" t="s">
        <v>594</v>
      </c>
      <c r="F5224" t="s">
        <v>0</v>
      </c>
      <c r="G5224" t="s">
        <v>8359</v>
      </c>
      <c r="H5224" s="123" t="str">
        <f t="shared" si="80"/>
        <v>Sierra Nevada Province , CA,Rich Burn - Percent of Engines with Control</v>
      </c>
      <c r="I5224">
        <v>0.31</v>
      </c>
    </row>
    <row r="5225" spans="1:9">
      <c r="A5225" t="s">
        <v>154</v>
      </c>
      <c r="B5225" t="s">
        <v>116</v>
      </c>
      <c r="C5225" t="s">
        <v>9109</v>
      </c>
      <c r="D5225">
        <v>138</v>
      </c>
      <c r="E5225" t="s">
        <v>594</v>
      </c>
      <c r="F5225" t="s">
        <v>1</v>
      </c>
      <c r="G5225" t="s">
        <v>8347</v>
      </c>
      <c r="H5225" s="123" t="str">
        <f t="shared" si="80"/>
        <v>Sierra Nevada Province , CA,Lean Burn - Rated Horsepower (hp/engine)</v>
      </c>
      <c r="I5225">
        <v>138</v>
      </c>
    </row>
    <row r="5226" spans="1:9">
      <c r="A5226" t="s">
        <v>154</v>
      </c>
      <c r="B5226" t="s">
        <v>116</v>
      </c>
      <c r="C5226" t="s">
        <v>9110</v>
      </c>
      <c r="D5226">
        <v>133.40000000000003</v>
      </c>
      <c r="E5226" t="s">
        <v>594</v>
      </c>
      <c r="F5226" t="s">
        <v>0</v>
      </c>
      <c r="G5226" t="s">
        <v>8357</v>
      </c>
      <c r="H5226" s="123" t="str">
        <f t="shared" si="80"/>
        <v>Sierra Nevada Province , CA,Rich Burn - Rated Horsepower (hp/engine)</v>
      </c>
      <c r="I5226">
        <v>133.40000000000003</v>
      </c>
    </row>
    <row r="5227" spans="1:9">
      <c r="A5227" t="s">
        <v>154</v>
      </c>
      <c r="B5227" t="s">
        <v>116</v>
      </c>
      <c r="C5227" t="s">
        <v>9111</v>
      </c>
      <c r="D5227">
        <v>8439</v>
      </c>
      <c r="E5227" t="s">
        <v>594</v>
      </c>
      <c r="F5227" t="s">
        <v>656</v>
      </c>
      <c r="G5227" t="s">
        <v>2498</v>
      </c>
      <c r="H5227" s="123" t="str">
        <f t="shared" si="80"/>
        <v>Sierra Nevada Province , CA,Hours of Operation (hours/engine)</v>
      </c>
      <c r="I5227">
        <v>8439</v>
      </c>
    </row>
    <row r="5228" spans="1:9">
      <c r="A5228" t="s">
        <v>189</v>
      </c>
      <c r="B5228" t="s">
        <v>463</v>
      </c>
      <c r="C5228" t="s">
        <v>9098</v>
      </c>
      <c r="D5228">
        <v>0.70000000000000084</v>
      </c>
      <c r="E5228" t="s">
        <v>4702</v>
      </c>
      <c r="F5228" t="s">
        <v>0</v>
      </c>
      <c r="G5228" t="s">
        <v>0</v>
      </c>
      <c r="H5228" s="123" t="str">
        <f t="shared" si="80"/>
        <v>Sioux Uplift , MN,Rich Burn</v>
      </c>
      <c r="I5228">
        <v>0.70000000000000084</v>
      </c>
    </row>
    <row r="5229" spans="1:9">
      <c r="A5229" t="s">
        <v>189</v>
      </c>
      <c r="B5229" t="s">
        <v>463</v>
      </c>
      <c r="C5229" t="s">
        <v>9099</v>
      </c>
      <c r="D5229">
        <v>0.30000000000000043</v>
      </c>
      <c r="E5229" t="s">
        <v>4702</v>
      </c>
      <c r="F5229" t="s">
        <v>1</v>
      </c>
      <c r="G5229" t="s">
        <v>1</v>
      </c>
      <c r="H5229" s="123" t="str">
        <f t="shared" si="80"/>
        <v>Sioux Uplift , MN,Lean Burn</v>
      </c>
      <c r="I5229">
        <v>0.30000000000000043</v>
      </c>
    </row>
    <row r="5230" spans="1:9">
      <c r="A5230" t="s">
        <v>189</v>
      </c>
      <c r="B5230" t="s">
        <v>463</v>
      </c>
      <c r="C5230" t="s">
        <v>9100</v>
      </c>
      <c r="D5230">
        <v>0.75</v>
      </c>
      <c r="E5230" t="s">
        <v>4702</v>
      </c>
      <c r="F5230" t="s">
        <v>0</v>
      </c>
      <c r="G5230" t="s">
        <v>9100</v>
      </c>
      <c r="H5230" s="123" t="str">
        <f t="shared" si="80"/>
        <v>Sioux Uplift , MN,CBM Wells- Rich-burn Load Factor</v>
      </c>
      <c r="I5230">
        <v>0.75</v>
      </c>
    </row>
    <row r="5231" spans="1:9">
      <c r="A5231" t="s">
        <v>189</v>
      </c>
      <c r="B5231" t="s">
        <v>463</v>
      </c>
      <c r="C5231" t="s">
        <v>9101</v>
      </c>
      <c r="D5231">
        <v>0.75999999999999956</v>
      </c>
      <c r="E5231" t="s">
        <v>4702</v>
      </c>
      <c r="F5231" t="s">
        <v>1</v>
      </c>
      <c r="G5231" t="s">
        <v>9101</v>
      </c>
      <c r="H5231" s="123" t="str">
        <f t="shared" si="80"/>
        <v>Sioux Uplift , MN,CBM Wells- Lean-burn Load Factor</v>
      </c>
      <c r="I5231">
        <v>0.75999999999999956</v>
      </c>
    </row>
    <row r="5232" spans="1:9">
      <c r="A5232" t="s">
        <v>189</v>
      </c>
      <c r="B5232" t="s">
        <v>463</v>
      </c>
      <c r="C5232" t="s">
        <v>9102</v>
      </c>
      <c r="D5232">
        <v>0</v>
      </c>
      <c r="E5232" t="s">
        <v>4702</v>
      </c>
      <c r="F5232" t="s">
        <v>656</v>
      </c>
      <c r="G5232" t="s">
        <v>9102</v>
      </c>
      <c r="H5232" s="123" t="str">
        <f t="shared" si="80"/>
        <v>Sioux Uplift , MN,CBM Wells - Fraction of 2-cycle Engines</v>
      </c>
      <c r="I5232">
        <v>0</v>
      </c>
    </row>
    <row r="5233" spans="1:9">
      <c r="A5233" t="s">
        <v>189</v>
      </c>
      <c r="B5233" t="s">
        <v>463</v>
      </c>
      <c r="C5233" t="s">
        <v>9103</v>
      </c>
      <c r="D5233">
        <v>1</v>
      </c>
      <c r="E5233" t="s">
        <v>4702</v>
      </c>
      <c r="F5233" t="s">
        <v>656</v>
      </c>
      <c r="G5233" t="s">
        <v>9103</v>
      </c>
      <c r="H5233" s="123" t="str">
        <f t="shared" si="80"/>
        <v>Sioux Uplift , MN,CBM Wells - Fraction of 4-cycle Engines</v>
      </c>
      <c r="I5233">
        <v>1</v>
      </c>
    </row>
    <row r="5234" spans="1:9">
      <c r="A5234" t="s">
        <v>189</v>
      </c>
      <c r="B5234" t="s">
        <v>463</v>
      </c>
      <c r="C5234" t="s">
        <v>9104</v>
      </c>
      <c r="D5234">
        <v>0</v>
      </c>
      <c r="E5234" t="s">
        <v>4702</v>
      </c>
      <c r="F5234" t="s">
        <v>656</v>
      </c>
      <c r="G5234" t="s">
        <v>9104</v>
      </c>
      <c r="H5234" s="123" t="str">
        <f t="shared" si="80"/>
        <v>Sioux Uplift , MN,CBM Wells - Fraction of Compressors Engines &lt;50 HP</v>
      </c>
      <c r="I5234">
        <v>0</v>
      </c>
    </row>
    <row r="5235" spans="1:9">
      <c r="A5235" t="s">
        <v>189</v>
      </c>
      <c r="B5235" t="s">
        <v>463</v>
      </c>
      <c r="C5235" t="s">
        <v>9105</v>
      </c>
      <c r="D5235">
        <v>1</v>
      </c>
      <c r="E5235" t="s">
        <v>4702</v>
      </c>
      <c r="F5235" t="s">
        <v>656</v>
      </c>
      <c r="G5235" t="s">
        <v>9105</v>
      </c>
      <c r="H5235" s="123" t="str">
        <f t="shared" si="80"/>
        <v>Sioux Uplift , MN,CBM Wells - Fraction of Compressors Engines between 50-499 HP</v>
      </c>
      <c r="I5235">
        <v>1</v>
      </c>
    </row>
    <row r="5236" spans="1:9">
      <c r="A5236" t="s">
        <v>189</v>
      </c>
      <c r="B5236" t="s">
        <v>463</v>
      </c>
      <c r="C5236" t="s">
        <v>9106</v>
      </c>
      <c r="D5236">
        <v>0</v>
      </c>
      <c r="E5236" t="s">
        <v>4702</v>
      </c>
      <c r="F5236" t="s">
        <v>656</v>
      </c>
      <c r="G5236" t="s">
        <v>9106</v>
      </c>
      <c r="H5236" s="123" t="str">
        <f t="shared" si="80"/>
        <v>Sioux Uplift , MN,CBM Wells - Fraction of Compressors Engines &gt;500 HP</v>
      </c>
      <c r="I5236">
        <v>0</v>
      </c>
    </row>
    <row r="5237" spans="1:9">
      <c r="A5237" t="s">
        <v>189</v>
      </c>
      <c r="B5237" t="s">
        <v>463</v>
      </c>
      <c r="C5237" t="s">
        <v>9107</v>
      </c>
      <c r="D5237">
        <v>0.17999999999999983</v>
      </c>
      <c r="E5237" t="s">
        <v>4702</v>
      </c>
      <c r="F5237" t="s">
        <v>1</v>
      </c>
      <c r="G5237" t="s">
        <v>8349</v>
      </c>
      <c r="H5237" s="123" t="str">
        <f t="shared" si="80"/>
        <v>Sioux Uplift , MN,Lean Burn - Percent of Engines with Control</v>
      </c>
      <c r="I5237">
        <v>0.17999999999999983</v>
      </c>
    </row>
    <row r="5238" spans="1:9">
      <c r="A5238" t="s">
        <v>189</v>
      </c>
      <c r="B5238" t="s">
        <v>463</v>
      </c>
      <c r="C5238" t="s">
        <v>9108</v>
      </c>
      <c r="D5238">
        <v>0.30999999999999972</v>
      </c>
      <c r="E5238" t="s">
        <v>4702</v>
      </c>
      <c r="F5238" t="s">
        <v>0</v>
      </c>
      <c r="G5238" t="s">
        <v>8359</v>
      </c>
      <c r="H5238" s="123" t="str">
        <f t="shared" si="80"/>
        <v>Sioux Uplift , MN,Rich Burn - Percent of Engines with Control</v>
      </c>
      <c r="I5238">
        <v>0.30999999999999972</v>
      </c>
    </row>
    <row r="5239" spans="1:9">
      <c r="A5239" t="s">
        <v>189</v>
      </c>
      <c r="B5239" t="s">
        <v>463</v>
      </c>
      <c r="C5239" t="s">
        <v>9109</v>
      </c>
      <c r="D5239">
        <v>138</v>
      </c>
      <c r="E5239" t="s">
        <v>4702</v>
      </c>
      <c r="F5239" t="s">
        <v>1</v>
      </c>
      <c r="G5239" t="s">
        <v>8347</v>
      </c>
      <c r="H5239" s="123" t="str">
        <f t="shared" si="80"/>
        <v>Sioux Uplift , MN,Lean Burn - Rated Horsepower (hp/engine)</v>
      </c>
      <c r="I5239">
        <v>138</v>
      </c>
    </row>
    <row r="5240" spans="1:9">
      <c r="A5240" t="s">
        <v>189</v>
      </c>
      <c r="B5240" t="s">
        <v>463</v>
      </c>
      <c r="C5240" t="s">
        <v>9110</v>
      </c>
      <c r="D5240">
        <v>133.39999999999981</v>
      </c>
      <c r="E5240" t="s">
        <v>4702</v>
      </c>
      <c r="F5240" t="s">
        <v>0</v>
      </c>
      <c r="G5240" t="s">
        <v>8357</v>
      </c>
      <c r="H5240" s="123" t="str">
        <f t="shared" si="80"/>
        <v>Sioux Uplift , MN,Rich Burn - Rated Horsepower (hp/engine)</v>
      </c>
      <c r="I5240">
        <v>133.39999999999981</v>
      </c>
    </row>
    <row r="5241" spans="1:9">
      <c r="A5241" t="s">
        <v>189</v>
      </c>
      <c r="B5241" t="s">
        <v>463</v>
      </c>
      <c r="C5241" t="s">
        <v>9111</v>
      </c>
      <c r="D5241">
        <v>8439</v>
      </c>
      <c r="E5241" t="s">
        <v>4702</v>
      </c>
      <c r="F5241" t="s">
        <v>656</v>
      </c>
      <c r="G5241" t="s">
        <v>2498</v>
      </c>
      <c r="H5241" s="123" t="str">
        <f t="shared" si="80"/>
        <v>Sioux Uplift , MN,Hours of Operation (hours/engine)</v>
      </c>
      <c r="I5241">
        <v>8439</v>
      </c>
    </row>
    <row r="5242" spans="1:9">
      <c r="A5242" t="s">
        <v>189</v>
      </c>
      <c r="B5242" t="s">
        <v>123</v>
      </c>
      <c r="C5242" t="s">
        <v>9098</v>
      </c>
      <c r="D5242">
        <v>0.68696209318181767</v>
      </c>
      <c r="E5242" t="s">
        <v>595</v>
      </c>
      <c r="F5242" t="s">
        <v>0</v>
      </c>
      <c r="G5242" t="s">
        <v>0</v>
      </c>
      <c r="H5242" s="123" t="str">
        <f t="shared" si="80"/>
        <v>Sioux Uplift , SD,Rich Burn</v>
      </c>
      <c r="I5242">
        <v>0.68696209318181767</v>
      </c>
    </row>
    <row r="5243" spans="1:9">
      <c r="A5243" t="s">
        <v>189</v>
      </c>
      <c r="B5243" t="s">
        <v>123</v>
      </c>
      <c r="C5243" t="s">
        <v>9099</v>
      </c>
      <c r="D5243">
        <v>0.31303790454545477</v>
      </c>
      <c r="E5243" t="s">
        <v>595</v>
      </c>
      <c r="F5243" t="s">
        <v>1</v>
      </c>
      <c r="G5243" t="s">
        <v>1</v>
      </c>
      <c r="H5243" s="123" t="str">
        <f t="shared" si="80"/>
        <v>Sioux Uplift , SD,Lean Burn</v>
      </c>
      <c r="I5243">
        <v>0.31303790454545477</v>
      </c>
    </row>
    <row r="5244" spans="1:9">
      <c r="A5244" t="s">
        <v>189</v>
      </c>
      <c r="B5244" t="s">
        <v>123</v>
      </c>
      <c r="C5244" t="s">
        <v>9100</v>
      </c>
      <c r="D5244">
        <v>0.74918713409090898</v>
      </c>
      <c r="E5244" t="s">
        <v>595</v>
      </c>
      <c r="F5244" t="s">
        <v>0</v>
      </c>
      <c r="G5244" t="s">
        <v>9100</v>
      </c>
      <c r="H5244" s="123" t="str">
        <f t="shared" si="80"/>
        <v>Sioux Uplift , SD,CBM Wells- Rich-burn Load Factor</v>
      </c>
      <c r="I5244">
        <v>0.74918713409090898</v>
      </c>
    </row>
    <row r="5245" spans="1:9">
      <c r="A5245" t="s">
        <v>189</v>
      </c>
      <c r="B5245" t="s">
        <v>123</v>
      </c>
      <c r="C5245" t="s">
        <v>9101</v>
      </c>
      <c r="D5245">
        <v>0.75895986136363691</v>
      </c>
      <c r="E5245" t="s">
        <v>595</v>
      </c>
      <c r="F5245" t="s">
        <v>1</v>
      </c>
      <c r="G5245" t="s">
        <v>9101</v>
      </c>
      <c r="H5245" s="123" t="str">
        <f t="shared" si="80"/>
        <v>Sioux Uplift , SD,CBM Wells- Lean-burn Load Factor</v>
      </c>
      <c r="I5245">
        <v>0.75895986136363691</v>
      </c>
    </row>
    <row r="5246" spans="1:9">
      <c r="A5246" t="s">
        <v>189</v>
      </c>
      <c r="B5246" t="s">
        <v>123</v>
      </c>
      <c r="C5246" t="s">
        <v>9102</v>
      </c>
      <c r="D5246">
        <v>0</v>
      </c>
      <c r="E5246" t="s">
        <v>595</v>
      </c>
      <c r="F5246" t="s">
        <v>656</v>
      </c>
      <c r="G5246" t="s">
        <v>9102</v>
      </c>
      <c r="H5246" s="123" t="str">
        <f t="shared" si="80"/>
        <v>Sioux Uplift , SD,CBM Wells - Fraction of 2-cycle Engines</v>
      </c>
      <c r="I5246">
        <v>0</v>
      </c>
    </row>
    <row r="5247" spans="1:9">
      <c r="A5247" t="s">
        <v>189</v>
      </c>
      <c r="B5247" t="s">
        <v>123</v>
      </c>
      <c r="C5247" t="s">
        <v>9103</v>
      </c>
      <c r="D5247">
        <v>1</v>
      </c>
      <c r="E5247" t="s">
        <v>595</v>
      </c>
      <c r="F5247" t="s">
        <v>656</v>
      </c>
      <c r="G5247" t="s">
        <v>9103</v>
      </c>
      <c r="H5247" s="123" t="str">
        <f t="shared" si="80"/>
        <v>Sioux Uplift , SD,CBM Wells - Fraction of 4-cycle Engines</v>
      </c>
      <c r="I5247">
        <v>1</v>
      </c>
    </row>
    <row r="5248" spans="1:9">
      <c r="A5248" t="s">
        <v>189</v>
      </c>
      <c r="B5248" t="s">
        <v>123</v>
      </c>
      <c r="C5248" t="s">
        <v>9104</v>
      </c>
      <c r="D5248">
        <v>0</v>
      </c>
      <c r="E5248" t="s">
        <v>595</v>
      </c>
      <c r="F5248" t="s">
        <v>656</v>
      </c>
      <c r="G5248" t="s">
        <v>9104</v>
      </c>
      <c r="H5248" s="123" t="str">
        <f t="shared" si="80"/>
        <v>Sioux Uplift , SD,CBM Wells - Fraction of Compressors Engines &lt;50 HP</v>
      </c>
      <c r="I5248">
        <v>0</v>
      </c>
    </row>
    <row r="5249" spans="1:9">
      <c r="A5249" t="s">
        <v>189</v>
      </c>
      <c r="B5249" t="s">
        <v>123</v>
      </c>
      <c r="C5249" t="s">
        <v>9105</v>
      </c>
      <c r="D5249">
        <v>0.98863636363636365</v>
      </c>
      <c r="E5249" t="s">
        <v>595</v>
      </c>
      <c r="F5249" t="s">
        <v>656</v>
      </c>
      <c r="G5249" t="s">
        <v>9105</v>
      </c>
      <c r="H5249" s="123" t="str">
        <f t="shared" si="80"/>
        <v>Sioux Uplift , SD,CBM Wells - Fraction of Compressors Engines between 50-499 HP</v>
      </c>
      <c r="I5249">
        <v>0.98863636363636365</v>
      </c>
    </row>
    <row r="5250" spans="1:9">
      <c r="A5250" t="s">
        <v>189</v>
      </c>
      <c r="B5250" t="s">
        <v>123</v>
      </c>
      <c r="C5250" t="s">
        <v>9106</v>
      </c>
      <c r="D5250">
        <v>1.1363636363636364E-2</v>
      </c>
      <c r="E5250" t="s">
        <v>595</v>
      </c>
      <c r="F5250" t="s">
        <v>656</v>
      </c>
      <c r="G5250" t="s">
        <v>9106</v>
      </c>
      <c r="H5250" s="123" t="str">
        <f t="shared" si="80"/>
        <v>Sioux Uplift , SD,CBM Wells - Fraction of Compressors Engines &gt;500 HP</v>
      </c>
      <c r="I5250">
        <v>1.1363636363636364E-2</v>
      </c>
    </row>
    <row r="5251" spans="1:9">
      <c r="A5251" t="s">
        <v>189</v>
      </c>
      <c r="B5251" t="s">
        <v>123</v>
      </c>
      <c r="C5251" t="s">
        <v>9107</v>
      </c>
      <c r="D5251">
        <v>0.17590909090909082</v>
      </c>
      <c r="E5251" t="s">
        <v>595</v>
      </c>
      <c r="F5251" t="s">
        <v>1</v>
      </c>
      <c r="G5251" t="s">
        <v>8349</v>
      </c>
      <c r="H5251" s="123" t="str">
        <f t="shared" si="80"/>
        <v>Sioux Uplift , SD,Lean Burn - Percent of Engines with Control</v>
      </c>
      <c r="I5251">
        <v>0.17590909090909082</v>
      </c>
    </row>
    <row r="5252" spans="1:9">
      <c r="A5252" t="s">
        <v>189</v>
      </c>
      <c r="B5252" t="s">
        <v>123</v>
      </c>
      <c r="C5252" t="s">
        <v>9108</v>
      </c>
      <c r="D5252">
        <v>0.30295454545454553</v>
      </c>
      <c r="E5252" t="s">
        <v>595</v>
      </c>
      <c r="F5252" t="s">
        <v>0</v>
      </c>
      <c r="G5252" t="s">
        <v>8359</v>
      </c>
      <c r="H5252" s="123" t="str">
        <f t="shared" si="80"/>
        <v>Sioux Uplift , SD,Rich Burn - Percent of Engines with Control</v>
      </c>
      <c r="I5252">
        <v>0.30295454545454553</v>
      </c>
    </row>
    <row r="5253" spans="1:9">
      <c r="A5253" t="s">
        <v>189</v>
      </c>
      <c r="B5253" t="s">
        <v>123</v>
      </c>
      <c r="C5253" t="s">
        <v>9109</v>
      </c>
      <c r="D5253">
        <v>143.0443590909091</v>
      </c>
      <c r="E5253" t="s">
        <v>595</v>
      </c>
      <c r="F5253" t="s">
        <v>1</v>
      </c>
      <c r="G5253" t="s">
        <v>8347</v>
      </c>
      <c r="H5253" s="123" t="str">
        <f t="shared" si="80"/>
        <v>Sioux Uplift , SD,Lean Burn - Rated Horsepower (hp/engine)</v>
      </c>
      <c r="I5253">
        <v>143.0443590909091</v>
      </c>
    </row>
    <row r="5254" spans="1:9">
      <c r="A5254" t="s">
        <v>189</v>
      </c>
      <c r="B5254" t="s">
        <v>123</v>
      </c>
      <c r="C5254" t="s">
        <v>9110</v>
      </c>
      <c r="D5254">
        <v>132.78636363636357</v>
      </c>
      <c r="E5254" t="s">
        <v>595</v>
      </c>
      <c r="F5254" t="s">
        <v>0</v>
      </c>
      <c r="G5254" t="s">
        <v>8357</v>
      </c>
      <c r="H5254" s="123" t="str">
        <f t="shared" si="80"/>
        <v>Sioux Uplift , SD,Rich Burn - Rated Horsepower (hp/engine)</v>
      </c>
      <c r="I5254">
        <v>132.78636363636357</v>
      </c>
    </row>
    <row r="5255" spans="1:9">
      <c r="A5255" t="s">
        <v>189</v>
      </c>
      <c r="B5255" t="s">
        <v>123</v>
      </c>
      <c r="C5255" t="s">
        <v>9111</v>
      </c>
      <c r="D5255">
        <v>8445.4862499999999</v>
      </c>
      <c r="E5255" t="s">
        <v>595</v>
      </c>
      <c r="F5255" t="s">
        <v>656</v>
      </c>
      <c r="G5255" t="s">
        <v>2498</v>
      </c>
      <c r="H5255" s="123" t="str">
        <f t="shared" si="80"/>
        <v>Sioux Uplift , SD,Hours of Operation (hours/engine)</v>
      </c>
      <c r="I5255">
        <v>8445.4862499999999</v>
      </c>
    </row>
    <row r="5256" spans="1:9">
      <c r="A5256" t="s">
        <v>173</v>
      </c>
      <c r="B5256" t="s">
        <v>117</v>
      </c>
      <c r="C5256" t="s">
        <v>9098</v>
      </c>
      <c r="D5256">
        <v>0.69999999999999973</v>
      </c>
      <c r="E5256" t="s">
        <v>596</v>
      </c>
      <c r="F5256" t="s">
        <v>0</v>
      </c>
      <c r="G5256" t="s">
        <v>0</v>
      </c>
      <c r="H5256" s="123" t="str">
        <f t="shared" si="80"/>
        <v>Snake River Basin , ID,Rich Burn</v>
      </c>
      <c r="I5256">
        <v>0.69999999999999973</v>
      </c>
    </row>
    <row r="5257" spans="1:9">
      <c r="A5257" t="s">
        <v>173</v>
      </c>
      <c r="B5257" t="s">
        <v>117</v>
      </c>
      <c r="C5257" t="s">
        <v>9099</v>
      </c>
      <c r="D5257">
        <v>0.29999999999999993</v>
      </c>
      <c r="E5257" t="s">
        <v>596</v>
      </c>
      <c r="F5257" t="s">
        <v>1</v>
      </c>
      <c r="G5257" t="s">
        <v>1</v>
      </c>
      <c r="H5257" s="123" t="str">
        <f t="shared" si="80"/>
        <v>Snake River Basin , ID,Lean Burn</v>
      </c>
      <c r="I5257">
        <v>0.29999999999999993</v>
      </c>
    </row>
    <row r="5258" spans="1:9">
      <c r="A5258" t="s">
        <v>173</v>
      </c>
      <c r="B5258" t="s">
        <v>117</v>
      </c>
      <c r="C5258" t="s">
        <v>9100</v>
      </c>
      <c r="D5258">
        <v>0.75</v>
      </c>
      <c r="E5258" t="s">
        <v>596</v>
      </c>
      <c r="F5258" t="s">
        <v>0</v>
      </c>
      <c r="G5258" t="s">
        <v>9100</v>
      </c>
      <c r="H5258" s="123" t="str">
        <f t="shared" si="80"/>
        <v>Snake River Basin , ID,CBM Wells- Rich-burn Load Factor</v>
      </c>
      <c r="I5258">
        <v>0.75</v>
      </c>
    </row>
    <row r="5259" spans="1:9">
      <c r="A5259" t="s">
        <v>173</v>
      </c>
      <c r="B5259" t="s">
        <v>117</v>
      </c>
      <c r="C5259" t="s">
        <v>9101</v>
      </c>
      <c r="D5259">
        <v>0.7599999999999999</v>
      </c>
      <c r="E5259" t="s">
        <v>596</v>
      </c>
      <c r="F5259" t="s">
        <v>1</v>
      </c>
      <c r="G5259" t="s">
        <v>9101</v>
      </c>
      <c r="H5259" s="123" t="str">
        <f t="shared" si="80"/>
        <v>Snake River Basin , ID,CBM Wells- Lean-burn Load Factor</v>
      </c>
      <c r="I5259">
        <v>0.7599999999999999</v>
      </c>
    </row>
    <row r="5260" spans="1:9">
      <c r="A5260" t="s">
        <v>173</v>
      </c>
      <c r="B5260" t="s">
        <v>117</v>
      </c>
      <c r="C5260" t="s">
        <v>9102</v>
      </c>
      <c r="D5260">
        <v>0</v>
      </c>
      <c r="E5260" t="s">
        <v>596</v>
      </c>
      <c r="F5260" t="s">
        <v>656</v>
      </c>
      <c r="G5260" t="s">
        <v>9102</v>
      </c>
      <c r="H5260" s="123" t="str">
        <f t="shared" si="80"/>
        <v>Snake River Basin , ID,CBM Wells - Fraction of 2-cycle Engines</v>
      </c>
      <c r="I5260">
        <v>0</v>
      </c>
    </row>
    <row r="5261" spans="1:9">
      <c r="A5261" t="s">
        <v>173</v>
      </c>
      <c r="B5261" t="s">
        <v>117</v>
      </c>
      <c r="C5261" t="s">
        <v>9103</v>
      </c>
      <c r="D5261">
        <v>1</v>
      </c>
      <c r="E5261" t="s">
        <v>596</v>
      </c>
      <c r="F5261" t="s">
        <v>656</v>
      </c>
      <c r="G5261" t="s">
        <v>9103</v>
      </c>
      <c r="H5261" s="123" t="str">
        <f t="shared" si="80"/>
        <v>Snake River Basin , ID,CBM Wells - Fraction of 4-cycle Engines</v>
      </c>
      <c r="I5261">
        <v>1</v>
      </c>
    </row>
    <row r="5262" spans="1:9">
      <c r="A5262" t="s">
        <v>173</v>
      </c>
      <c r="B5262" t="s">
        <v>117</v>
      </c>
      <c r="C5262" t="s">
        <v>9104</v>
      </c>
      <c r="D5262">
        <v>0</v>
      </c>
      <c r="E5262" t="s">
        <v>596</v>
      </c>
      <c r="F5262" t="s">
        <v>656</v>
      </c>
      <c r="G5262" t="s">
        <v>9104</v>
      </c>
      <c r="H5262" s="123" t="str">
        <f t="shared" si="80"/>
        <v>Snake River Basin , ID,CBM Wells - Fraction of Compressors Engines &lt;50 HP</v>
      </c>
      <c r="I5262">
        <v>0</v>
      </c>
    </row>
    <row r="5263" spans="1:9">
      <c r="A5263" t="s">
        <v>173</v>
      </c>
      <c r="B5263" t="s">
        <v>117</v>
      </c>
      <c r="C5263" t="s">
        <v>9105</v>
      </c>
      <c r="D5263">
        <v>1</v>
      </c>
      <c r="E5263" t="s">
        <v>596</v>
      </c>
      <c r="F5263" t="s">
        <v>656</v>
      </c>
      <c r="G5263" t="s">
        <v>9105</v>
      </c>
      <c r="H5263" s="123" t="str">
        <f t="shared" si="80"/>
        <v>Snake River Basin , ID,CBM Wells - Fraction of Compressors Engines between 50-499 HP</v>
      </c>
      <c r="I5263">
        <v>1</v>
      </c>
    </row>
    <row r="5264" spans="1:9">
      <c r="A5264" t="s">
        <v>173</v>
      </c>
      <c r="B5264" t="s">
        <v>117</v>
      </c>
      <c r="C5264" t="s">
        <v>9106</v>
      </c>
      <c r="D5264">
        <v>0</v>
      </c>
      <c r="E5264" t="s">
        <v>596</v>
      </c>
      <c r="F5264" t="s">
        <v>656</v>
      </c>
      <c r="G5264" t="s">
        <v>9106</v>
      </c>
      <c r="H5264" s="123" t="str">
        <f t="shared" si="80"/>
        <v>Snake River Basin , ID,CBM Wells - Fraction of Compressors Engines &gt;500 HP</v>
      </c>
      <c r="I5264">
        <v>0</v>
      </c>
    </row>
    <row r="5265" spans="1:9">
      <c r="A5265" t="s">
        <v>173</v>
      </c>
      <c r="B5265" t="s">
        <v>117</v>
      </c>
      <c r="C5265" t="s">
        <v>9107</v>
      </c>
      <c r="D5265">
        <v>0.18000000000000005</v>
      </c>
      <c r="E5265" t="s">
        <v>596</v>
      </c>
      <c r="F5265" t="s">
        <v>1</v>
      </c>
      <c r="G5265" t="s">
        <v>8349</v>
      </c>
      <c r="H5265" s="123" t="str">
        <f t="shared" si="80"/>
        <v>Snake River Basin , ID,Lean Burn - Percent of Engines with Control</v>
      </c>
      <c r="I5265">
        <v>0.18000000000000005</v>
      </c>
    </row>
    <row r="5266" spans="1:9">
      <c r="A5266" t="s">
        <v>173</v>
      </c>
      <c r="B5266" t="s">
        <v>117</v>
      </c>
      <c r="C5266" t="s">
        <v>9108</v>
      </c>
      <c r="D5266">
        <v>0.30999999999999989</v>
      </c>
      <c r="E5266" t="s">
        <v>596</v>
      </c>
      <c r="F5266" t="s">
        <v>0</v>
      </c>
      <c r="G5266" t="s">
        <v>8359</v>
      </c>
      <c r="H5266" s="123" t="str">
        <f t="shared" si="80"/>
        <v>Snake River Basin , ID,Rich Burn - Percent of Engines with Control</v>
      </c>
      <c r="I5266">
        <v>0.30999999999999989</v>
      </c>
    </row>
    <row r="5267" spans="1:9">
      <c r="A5267" t="s">
        <v>173</v>
      </c>
      <c r="B5267" t="s">
        <v>117</v>
      </c>
      <c r="C5267" t="s">
        <v>9109</v>
      </c>
      <c r="D5267">
        <v>138</v>
      </c>
      <c r="E5267" t="s">
        <v>596</v>
      </c>
      <c r="F5267" t="s">
        <v>1</v>
      </c>
      <c r="G5267" t="s">
        <v>8347</v>
      </c>
      <c r="H5267" s="123" t="str">
        <f t="shared" si="80"/>
        <v>Snake River Basin , ID,Lean Burn - Rated Horsepower (hp/engine)</v>
      </c>
      <c r="I5267">
        <v>138</v>
      </c>
    </row>
    <row r="5268" spans="1:9">
      <c r="A5268" t="s">
        <v>173</v>
      </c>
      <c r="B5268" t="s">
        <v>117</v>
      </c>
      <c r="C5268" t="s">
        <v>9110</v>
      </c>
      <c r="D5268">
        <v>133.40000000000003</v>
      </c>
      <c r="E5268" t="s">
        <v>596</v>
      </c>
      <c r="F5268" t="s">
        <v>0</v>
      </c>
      <c r="G5268" t="s">
        <v>8357</v>
      </c>
      <c r="H5268" s="123" t="str">
        <f t="shared" si="80"/>
        <v>Snake River Basin , ID,Rich Burn - Rated Horsepower (hp/engine)</v>
      </c>
      <c r="I5268">
        <v>133.40000000000003</v>
      </c>
    </row>
    <row r="5269" spans="1:9">
      <c r="A5269" t="s">
        <v>173</v>
      </c>
      <c r="B5269" t="s">
        <v>117</v>
      </c>
      <c r="C5269" t="s">
        <v>9111</v>
      </c>
      <c r="D5269">
        <v>8439</v>
      </c>
      <c r="E5269" t="s">
        <v>596</v>
      </c>
      <c r="F5269" t="s">
        <v>656</v>
      </c>
      <c r="G5269" t="s">
        <v>2498</v>
      </c>
      <c r="H5269" s="123" t="str">
        <f t="shared" si="80"/>
        <v>Snake River Basin , ID,Hours of Operation (hours/engine)</v>
      </c>
      <c r="I5269">
        <v>8439</v>
      </c>
    </row>
    <row r="5270" spans="1:9">
      <c r="A5270" t="s">
        <v>173</v>
      </c>
      <c r="B5270" t="s">
        <v>122</v>
      </c>
      <c r="C5270" t="s">
        <v>9098</v>
      </c>
      <c r="D5270">
        <v>0.69999999999999984</v>
      </c>
      <c r="E5270" t="s">
        <v>597</v>
      </c>
      <c r="F5270" t="s">
        <v>0</v>
      </c>
      <c r="G5270" t="s">
        <v>0</v>
      </c>
      <c r="H5270" s="123" t="str">
        <f t="shared" si="80"/>
        <v>Snake River Basin , OR,Rich Burn</v>
      </c>
      <c r="I5270">
        <v>0.69999999999999984</v>
      </c>
    </row>
    <row r="5271" spans="1:9">
      <c r="A5271" t="s">
        <v>173</v>
      </c>
      <c r="B5271" t="s">
        <v>122</v>
      </c>
      <c r="C5271" t="s">
        <v>9099</v>
      </c>
      <c r="D5271">
        <v>0.3</v>
      </c>
      <c r="E5271" t="s">
        <v>597</v>
      </c>
      <c r="F5271" t="s">
        <v>1</v>
      </c>
      <c r="G5271" t="s">
        <v>1</v>
      </c>
      <c r="H5271" s="123" t="str">
        <f t="shared" si="80"/>
        <v>Snake River Basin , OR,Lean Burn</v>
      </c>
      <c r="I5271">
        <v>0.3</v>
      </c>
    </row>
    <row r="5272" spans="1:9">
      <c r="A5272" t="s">
        <v>173</v>
      </c>
      <c r="B5272" t="s">
        <v>122</v>
      </c>
      <c r="C5272" t="s">
        <v>9100</v>
      </c>
      <c r="D5272">
        <v>0.75</v>
      </c>
      <c r="E5272" t="s">
        <v>597</v>
      </c>
      <c r="F5272" t="s">
        <v>0</v>
      </c>
      <c r="G5272" t="s">
        <v>9100</v>
      </c>
      <c r="H5272" s="123" t="str">
        <f t="shared" si="80"/>
        <v>Snake River Basin , OR,CBM Wells- Rich-burn Load Factor</v>
      </c>
      <c r="I5272">
        <v>0.75</v>
      </c>
    </row>
    <row r="5273" spans="1:9">
      <c r="A5273" t="s">
        <v>173</v>
      </c>
      <c r="B5273" t="s">
        <v>122</v>
      </c>
      <c r="C5273" t="s">
        <v>9101</v>
      </c>
      <c r="D5273">
        <v>0.76000000000000012</v>
      </c>
      <c r="E5273" t="s">
        <v>597</v>
      </c>
      <c r="F5273" t="s">
        <v>1</v>
      </c>
      <c r="G5273" t="s">
        <v>9101</v>
      </c>
      <c r="H5273" s="123" t="str">
        <f t="shared" si="80"/>
        <v>Snake River Basin , OR,CBM Wells- Lean-burn Load Factor</v>
      </c>
      <c r="I5273">
        <v>0.76000000000000012</v>
      </c>
    </row>
    <row r="5274" spans="1:9">
      <c r="A5274" t="s">
        <v>173</v>
      </c>
      <c r="B5274" t="s">
        <v>122</v>
      </c>
      <c r="C5274" t="s">
        <v>9102</v>
      </c>
      <c r="D5274">
        <v>0</v>
      </c>
      <c r="E5274" t="s">
        <v>597</v>
      </c>
      <c r="F5274" t="s">
        <v>656</v>
      </c>
      <c r="G5274" t="s">
        <v>9102</v>
      </c>
      <c r="H5274" s="123" t="str">
        <f t="shared" si="80"/>
        <v>Snake River Basin , OR,CBM Wells - Fraction of 2-cycle Engines</v>
      </c>
      <c r="I5274">
        <v>0</v>
      </c>
    </row>
    <row r="5275" spans="1:9">
      <c r="A5275" t="s">
        <v>173</v>
      </c>
      <c r="B5275" t="s">
        <v>122</v>
      </c>
      <c r="C5275" t="s">
        <v>9103</v>
      </c>
      <c r="D5275">
        <v>1</v>
      </c>
      <c r="E5275" t="s">
        <v>597</v>
      </c>
      <c r="F5275" t="s">
        <v>656</v>
      </c>
      <c r="G5275" t="s">
        <v>9103</v>
      </c>
      <c r="H5275" s="123" t="str">
        <f t="shared" si="80"/>
        <v>Snake River Basin , OR,CBM Wells - Fraction of 4-cycle Engines</v>
      </c>
      <c r="I5275">
        <v>1</v>
      </c>
    </row>
    <row r="5276" spans="1:9">
      <c r="A5276" t="s">
        <v>173</v>
      </c>
      <c r="B5276" t="s">
        <v>122</v>
      </c>
      <c r="C5276" t="s">
        <v>9104</v>
      </c>
      <c r="D5276">
        <v>0</v>
      </c>
      <c r="E5276" t="s">
        <v>597</v>
      </c>
      <c r="F5276" t="s">
        <v>656</v>
      </c>
      <c r="G5276" t="s">
        <v>9104</v>
      </c>
      <c r="H5276" s="123" t="str">
        <f t="shared" si="80"/>
        <v>Snake River Basin , OR,CBM Wells - Fraction of Compressors Engines &lt;50 HP</v>
      </c>
      <c r="I5276">
        <v>0</v>
      </c>
    </row>
    <row r="5277" spans="1:9">
      <c r="A5277" t="s">
        <v>173</v>
      </c>
      <c r="B5277" t="s">
        <v>122</v>
      </c>
      <c r="C5277" t="s">
        <v>9105</v>
      </c>
      <c r="D5277">
        <v>1</v>
      </c>
      <c r="E5277" t="s">
        <v>597</v>
      </c>
      <c r="F5277" t="s">
        <v>656</v>
      </c>
      <c r="G5277" t="s">
        <v>9105</v>
      </c>
      <c r="H5277" s="123" t="str">
        <f t="shared" si="80"/>
        <v>Snake River Basin , OR,CBM Wells - Fraction of Compressors Engines between 50-499 HP</v>
      </c>
      <c r="I5277">
        <v>1</v>
      </c>
    </row>
    <row r="5278" spans="1:9">
      <c r="A5278" t="s">
        <v>173</v>
      </c>
      <c r="B5278" t="s">
        <v>122</v>
      </c>
      <c r="C5278" t="s">
        <v>9106</v>
      </c>
      <c r="D5278">
        <v>0</v>
      </c>
      <c r="E5278" t="s">
        <v>597</v>
      </c>
      <c r="F5278" t="s">
        <v>656</v>
      </c>
      <c r="G5278" t="s">
        <v>9106</v>
      </c>
      <c r="H5278" s="123" t="str">
        <f t="shared" si="80"/>
        <v>Snake River Basin , OR,CBM Wells - Fraction of Compressors Engines &gt;500 HP</v>
      </c>
      <c r="I5278">
        <v>0</v>
      </c>
    </row>
    <row r="5279" spans="1:9">
      <c r="A5279" t="s">
        <v>173</v>
      </c>
      <c r="B5279" t="s">
        <v>122</v>
      </c>
      <c r="C5279" t="s">
        <v>9107</v>
      </c>
      <c r="D5279">
        <v>0.18000000000000002</v>
      </c>
      <c r="E5279" t="s">
        <v>597</v>
      </c>
      <c r="F5279" t="s">
        <v>1</v>
      </c>
      <c r="G5279" t="s">
        <v>8349</v>
      </c>
      <c r="H5279" s="123" t="str">
        <f t="shared" ref="H5279:H5342" si="81">E5279&amp;","&amp;G5279</f>
        <v>Snake River Basin , OR,Lean Burn - Percent of Engines with Control</v>
      </c>
      <c r="I5279">
        <v>0.18000000000000002</v>
      </c>
    </row>
    <row r="5280" spans="1:9">
      <c r="A5280" t="s">
        <v>173</v>
      </c>
      <c r="B5280" t="s">
        <v>122</v>
      </c>
      <c r="C5280" t="s">
        <v>9108</v>
      </c>
      <c r="D5280">
        <v>0.31</v>
      </c>
      <c r="E5280" t="s">
        <v>597</v>
      </c>
      <c r="F5280" t="s">
        <v>0</v>
      </c>
      <c r="G5280" t="s">
        <v>8359</v>
      </c>
      <c r="H5280" s="123" t="str">
        <f t="shared" si="81"/>
        <v>Snake River Basin , OR,Rich Burn - Percent of Engines with Control</v>
      </c>
      <c r="I5280">
        <v>0.31</v>
      </c>
    </row>
    <row r="5281" spans="1:9">
      <c r="A5281" t="s">
        <v>173</v>
      </c>
      <c r="B5281" t="s">
        <v>122</v>
      </c>
      <c r="C5281" t="s">
        <v>9109</v>
      </c>
      <c r="D5281">
        <v>138</v>
      </c>
      <c r="E5281" t="s">
        <v>597</v>
      </c>
      <c r="F5281" t="s">
        <v>1</v>
      </c>
      <c r="G5281" t="s">
        <v>8347</v>
      </c>
      <c r="H5281" s="123" t="str">
        <f t="shared" si="81"/>
        <v>Snake River Basin , OR,Lean Burn - Rated Horsepower (hp/engine)</v>
      </c>
      <c r="I5281">
        <v>138</v>
      </c>
    </row>
    <row r="5282" spans="1:9">
      <c r="A5282" t="s">
        <v>173</v>
      </c>
      <c r="B5282" t="s">
        <v>122</v>
      </c>
      <c r="C5282" t="s">
        <v>9110</v>
      </c>
      <c r="D5282">
        <v>133.4</v>
      </c>
      <c r="E5282" t="s">
        <v>597</v>
      </c>
      <c r="F5282" t="s">
        <v>0</v>
      </c>
      <c r="G5282" t="s">
        <v>8357</v>
      </c>
      <c r="H5282" s="123" t="str">
        <f t="shared" si="81"/>
        <v>Snake River Basin , OR,Rich Burn - Rated Horsepower (hp/engine)</v>
      </c>
      <c r="I5282">
        <v>133.4</v>
      </c>
    </row>
    <row r="5283" spans="1:9">
      <c r="A5283" t="s">
        <v>173</v>
      </c>
      <c r="B5283" t="s">
        <v>122</v>
      </c>
      <c r="C5283" t="s">
        <v>9111</v>
      </c>
      <c r="D5283">
        <v>8439</v>
      </c>
      <c r="E5283" t="s">
        <v>597</v>
      </c>
      <c r="F5283" t="s">
        <v>656</v>
      </c>
      <c r="G5283" t="s">
        <v>2498</v>
      </c>
      <c r="H5283" s="123" t="str">
        <f t="shared" si="81"/>
        <v>Snake River Basin , OR,Hours of Operation (hours/engine)</v>
      </c>
      <c r="I5283">
        <v>8439</v>
      </c>
    </row>
    <row r="5284" spans="1:9">
      <c r="A5284" t="s">
        <v>169</v>
      </c>
      <c r="B5284" t="s">
        <v>81</v>
      </c>
      <c r="C5284" t="s">
        <v>9098</v>
      </c>
      <c r="D5284">
        <v>0.7</v>
      </c>
      <c r="E5284" t="s">
        <v>598</v>
      </c>
      <c r="F5284" t="s">
        <v>0</v>
      </c>
      <c r="G5284" t="s">
        <v>0</v>
      </c>
      <c r="H5284" s="123" t="str">
        <f t="shared" si="81"/>
        <v>South Park Basin , CO,Rich Burn</v>
      </c>
      <c r="I5284">
        <v>0.7</v>
      </c>
    </row>
    <row r="5285" spans="1:9">
      <c r="A5285" t="s">
        <v>169</v>
      </c>
      <c r="B5285" t="s">
        <v>81</v>
      </c>
      <c r="C5285" t="s">
        <v>9099</v>
      </c>
      <c r="D5285">
        <v>0.3</v>
      </c>
      <c r="E5285" t="s">
        <v>598</v>
      </c>
      <c r="F5285" t="s">
        <v>1</v>
      </c>
      <c r="G5285" t="s">
        <v>1</v>
      </c>
      <c r="H5285" s="123" t="str">
        <f t="shared" si="81"/>
        <v>South Park Basin , CO,Lean Burn</v>
      </c>
      <c r="I5285">
        <v>0.3</v>
      </c>
    </row>
    <row r="5286" spans="1:9">
      <c r="A5286" t="s">
        <v>169</v>
      </c>
      <c r="B5286" t="s">
        <v>81</v>
      </c>
      <c r="C5286" t="s">
        <v>9100</v>
      </c>
      <c r="D5286">
        <v>0.75</v>
      </c>
      <c r="E5286" t="s">
        <v>598</v>
      </c>
      <c r="F5286" t="s">
        <v>0</v>
      </c>
      <c r="G5286" t="s">
        <v>9100</v>
      </c>
      <c r="H5286" s="123" t="str">
        <f t="shared" si="81"/>
        <v>South Park Basin , CO,CBM Wells- Rich-burn Load Factor</v>
      </c>
      <c r="I5286">
        <v>0.75</v>
      </c>
    </row>
    <row r="5287" spans="1:9">
      <c r="A5287" t="s">
        <v>169</v>
      </c>
      <c r="B5287" t="s">
        <v>81</v>
      </c>
      <c r="C5287" t="s">
        <v>9101</v>
      </c>
      <c r="D5287">
        <v>0.76</v>
      </c>
      <c r="E5287" t="s">
        <v>598</v>
      </c>
      <c r="F5287" t="s">
        <v>1</v>
      </c>
      <c r="G5287" t="s">
        <v>9101</v>
      </c>
      <c r="H5287" s="123" t="str">
        <f t="shared" si="81"/>
        <v>South Park Basin , CO,CBM Wells- Lean-burn Load Factor</v>
      </c>
      <c r="I5287">
        <v>0.76</v>
      </c>
    </row>
    <row r="5288" spans="1:9">
      <c r="A5288" t="s">
        <v>169</v>
      </c>
      <c r="B5288" t="s">
        <v>81</v>
      </c>
      <c r="C5288" t="s">
        <v>9102</v>
      </c>
      <c r="D5288">
        <v>0</v>
      </c>
      <c r="E5288" t="s">
        <v>598</v>
      </c>
      <c r="F5288" t="s">
        <v>656</v>
      </c>
      <c r="G5288" t="s">
        <v>9102</v>
      </c>
      <c r="H5288" s="123" t="str">
        <f t="shared" si="81"/>
        <v>South Park Basin , CO,CBM Wells - Fraction of 2-cycle Engines</v>
      </c>
      <c r="I5288">
        <v>0</v>
      </c>
    </row>
    <row r="5289" spans="1:9">
      <c r="A5289" t="s">
        <v>169</v>
      </c>
      <c r="B5289" t="s">
        <v>81</v>
      </c>
      <c r="C5289" t="s">
        <v>9103</v>
      </c>
      <c r="D5289">
        <v>1</v>
      </c>
      <c r="E5289" t="s">
        <v>598</v>
      </c>
      <c r="F5289" t="s">
        <v>656</v>
      </c>
      <c r="G5289" t="s">
        <v>9103</v>
      </c>
      <c r="H5289" s="123" t="str">
        <f t="shared" si="81"/>
        <v>South Park Basin , CO,CBM Wells - Fraction of 4-cycle Engines</v>
      </c>
      <c r="I5289">
        <v>1</v>
      </c>
    </row>
    <row r="5290" spans="1:9">
      <c r="A5290" t="s">
        <v>169</v>
      </c>
      <c r="B5290" t="s">
        <v>81</v>
      </c>
      <c r="C5290" t="s">
        <v>9104</v>
      </c>
      <c r="D5290">
        <v>0</v>
      </c>
      <c r="E5290" t="s">
        <v>598</v>
      </c>
      <c r="F5290" t="s">
        <v>656</v>
      </c>
      <c r="G5290" t="s">
        <v>9104</v>
      </c>
      <c r="H5290" s="123" t="str">
        <f t="shared" si="81"/>
        <v>South Park Basin , CO,CBM Wells - Fraction of Compressors Engines &lt;50 HP</v>
      </c>
      <c r="I5290">
        <v>0</v>
      </c>
    </row>
    <row r="5291" spans="1:9">
      <c r="A5291" t="s">
        <v>169</v>
      </c>
      <c r="B5291" t="s">
        <v>81</v>
      </c>
      <c r="C5291" t="s">
        <v>9105</v>
      </c>
      <c r="D5291">
        <v>1</v>
      </c>
      <c r="E5291" t="s">
        <v>598</v>
      </c>
      <c r="F5291" t="s">
        <v>656</v>
      </c>
      <c r="G5291" t="s">
        <v>9105</v>
      </c>
      <c r="H5291" s="123" t="str">
        <f t="shared" si="81"/>
        <v>South Park Basin , CO,CBM Wells - Fraction of Compressors Engines between 50-499 HP</v>
      </c>
      <c r="I5291">
        <v>1</v>
      </c>
    </row>
    <row r="5292" spans="1:9">
      <c r="A5292" t="s">
        <v>169</v>
      </c>
      <c r="B5292" t="s">
        <v>81</v>
      </c>
      <c r="C5292" t="s">
        <v>9106</v>
      </c>
      <c r="D5292">
        <v>0</v>
      </c>
      <c r="E5292" t="s">
        <v>598</v>
      </c>
      <c r="F5292" t="s">
        <v>656</v>
      </c>
      <c r="G5292" t="s">
        <v>9106</v>
      </c>
      <c r="H5292" s="123" t="str">
        <f t="shared" si="81"/>
        <v>South Park Basin , CO,CBM Wells - Fraction of Compressors Engines &gt;500 HP</v>
      </c>
      <c r="I5292">
        <v>0</v>
      </c>
    </row>
    <row r="5293" spans="1:9">
      <c r="A5293" t="s">
        <v>169</v>
      </c>
      <c r="B5293" t="s">
        <v>81</v>
      </c>
      <c r="C5293" t="s">
        <v>9107</v>
      </c>
      <c r="D5293">
        <v>0.18</v>
      </c>
      <c r="E5293" t="s">
        <v>598</v>
      </c>
      <c r="F5293" t="s">
        <v>1</v>
      </c>
      <c r="G5293" t="s">
        <v>8349</v>
      </c>
      <c r="H5293" s="123" t="str">
        <f t="shared" si="81"/>
        <v>South Park Basin , CO,Lean Burn - Percent of Engines with Control</v>
      </c>
      <c r="I5293">
        <v>0.18</v>
      </c>
    </row>
    <row r="5294" spans="1:9">
      <c r="A5294" t="s">
        <v>169</v>
      </c>
      <c r="B5294" t="s">
        <v>81</v>
      </c>
      <c r="C5294" t="s">
        <v>9108</v>
      </c>
      <c r="D5294">
        <v>0.31</v>
      </c>
      <c r="E5294" t="s">
        <v>598</v>
      </c>
      <c r="F5294" t="s">
        <v>0</v>
      </c>
      <c r="G5294" t="s">
        <v>8359</v>
      </c>
      <c r="H5294" s="123" t="str">
        <f t="shared" si="81"/>
        <v>South Park Basin , CO,Rich Burn - Percent of Engines with Control</v>
      </c>
      <c r="I5294">
        <v>0.31</v>
      </c>
    </row>
    <row r="5295" spans="1:9">
      <c r="A5295" t="s">
        <v>169</v>
      </c>
      <c r="B5295" t="s">
        <v>81</v>
      </c>
      <c r="C5295" t="s">
        <v>9109</v>
      </c>
      <c r="D5295">
        <v>138</v>
      </c>
      <c r="E5295" t="s">
        <v>598</v>
      </c>
      <c r="F5295" t="s">
        <v>1</v>
      </c>
      <c r="G5295" t="s">
        <v>8347</v>
      </c>
      <c r="H5295" s="123" t="str">
        <f t="shared" si="81"/>
        <v>South Park Basin , CO,Lean Burn - Rated Horsepower (hp/engine)</v>
      </c>
      <c r="I5295">
        <v>138</v>
      </c>
    </row>
    <row r="5296" spans="1:9">
      <c r="A5296" t="s">
        <v>169</v>
      </c>
      <c r="B5296" t="s">
        <v>81</v>
      </c>
      <c r="C5296" t="s">
        <v>9110</v>
      </c>
      <c r="D5296">
        <v>133.4</v>
      </c>
      <c r="E5296" t="s">
        <v>598</v>
      </c>
      <c r="F5296" t="s">
        <v>0</v>
      </c>
      <c r="G5296" t="s">
        <v>8357</v>
      </c>
      <c r="H5296" s="123" t="str">
        <f t="shared" si="81"/>
        <v>South Park Basin , CO,Rich Burn - Rated Horsepower (hp/engine)</v>
      </c>
      <c r="I5296">
        <v>133.4</v>
      </c>
    </row>
    <row r="5297" spans="1:9">
      <c r="A5297" t="s">
        <v>169</v>
      </c>
      <c r="B5297" t="s">
        <v>81</v>
      </c>
      <c r="C5297" t="s">
        <v>9111</v>
      </c>
      <c r="D5297">
        <v>8439</v>
      </c>
      <c r="E5297" t="s">
        <v>598</v>
      </c>
      <c r="F5297" t="s">
        <v>656</v>
      </c>
      <c r="G5297" t="s">
        <v>2498</v>
      </c>
      <c r="H5297" s="123" t="str">
        <f t="shared" si="81"/>
        <v>South Park Basin , CO,Hours of Operation (hours/engine)</v>
      </c>
      <c r="I5297">
        <v>8439</v>
      </c>
    </row>
    <row r="5298" spans="1:9">
      <c r="A5298" t="s">
        <v>186</v>
      </c>
      <c r="B5298" t="s">
        <v>121</v>
      </c>
      <c r="C5298" t="s">
        <v>9098</v>
      </c>
      <c r="D5298">
        <v>0.7</v>
      </c>
      <c r="E5298" t="s">
        <v>599</v>
      </c>
      <c r="F5298" t="s">
        <v>0</v>
      </c>
      <c r="G5298" t="s">
        <v>0</v>
      </c>
      <c r="H5298" s="123" t="str">
        <f t="shared" si="81"/>
        <v>South Western Overthrust , NV,Rich Burn</v>
      </c>
      <c r="I5298">
        <v>0.7</v>
      </c>
    </row>
    <row r="5299" spans="1:9">
      <c r="A5299" t="s">
        <v>186</v>
      </c>
      <c r="B5299" t="s">
        <v>121</v>
      </c>
      <c r="C5299" t="s">
        <v>9099</v>
      </c>
      <c r="D5299">
        <v>0.3</v>
      </c>
      <c r="E5299" t="s">
        <v>599</v>
      </c>
      <c r="F5299" t="s">
        <v>1</v>
      </c>
      <c r="G5299" t="s">
        <v>1</v>
      </c>
      <c r="H5299" s="123" t="str">
        <f t="shared" si="81"/>
        <v>South Western Overthrust , NV,Lean Burn</v>
      </c>
      <c r="I5299">
        <v>0.3</v>
      </c>
    </row>
    <row r="5300" spans="1:9">
      <c r="A5300" t="s">
        <v>186</v>
      </c>
      <c r="B5300" t="s">
        <v>121</v>
      </c>
      <c r="C5300" t="s">
        <v>9100</v>
      </c>
      <c r="D5300">
        <v>0.75</v>
      </c>
      <c r="E5300" t="s">
        <v>599</v>
      </c>
      <c r="F5300" t="s">
        <v>0</v>
      </c>
      <c r="G5300" t="s">
        <v>9100</v>
      </c>
      <c r="H5300" s="123" t="str">
        <f t="shared" si="81"/>
        <v>South Western Overthrust , NV,CBM Wells- Rich-burn Load Factor</v>
      </c>
      <c r="I5300">
        <v>0.75</v>
      </c>
    </row>
    <row r="5301" spans="1:9">
      <c r="A5301" t="s">
        <v>186</v>
      </c>
      <c r="B5301" t="s">
        <v>121</v>
      </c>
      <c r="C5301" t="s">
        <v>9101</v>
      </c>
      <c r="D5301">
        <v>0.76</v>
      </c>
      <c r="E5301" t="s">
        <v>599</v>
      </c>
      <c r="F5301" t="s">
        <v>1</v>
      </c>
      <c r="G5301" t="s">
        <v>9101</v>
      </c>
      <c r="H5301" s="123" t="str">
        <f t="shared" si="81"/>
        <v>South Western Overthrust , NV,CBM Wells- Lean-burn Load Factor</v>
      </c>
      <c r="I5301">
        <v>0.76</v>
      </c>
    </row>
    <row r="5302" spans="1:9">
      <c r="A5302" t="s">
        <v>186</v>
      </c>
      <c r="B5302" t="s">
        <v>121</v>
      </c>
      <c r="C5302" t="s">
        <v>9102</v>
      </c>
      <c r="D5302">
        <v>0</v>
      </c>
      <c r="E5302" t="s">
        <v>599</v>
      </c>
      <c r="F5302" t="s">
        <v>656</v>
      </c>
      <c r="G5302" t="s">
        <v>9102</v>
      </c>
      <c r="H5302" s="123" t="str">
        <f t="shared" si="81"/>
        <v>South Western Overthrust , NV,CBM Wells - Fraction of 2-cycle Engines</v>
      </c>
      <c r="I5302">
        <v>0</v>
      </c>
    </row>
    <row r="5303" spans="1:9">
      <c r="A5303" t="s">
        <v>186</v>
      </c>
      <c r="B5303" t="s">
        <v>121</v>
      </c>
      <c r="C5303" t="s">
        <v>9103</v>
      </c>
      <c r="D5303">
        <v>1</v>
      </c>
      <c r="E5303" t="s">
        <v>599</v>
      </c>
      <c r="F5303" t="s">
        <v>656</v>
      </c>
      <c r="G5303" t="s">
        <v>9103</v>
      </c>
      <c r="H5303" s="123" t="str">
        <f t="shared" si="81"/>
        <v>South Western Overthrust , NV,CBM Wells - Fraction of 4-cycle Engines</v>
      </c>
      <c r="I5303">
        <v>1</v>
      </c>
    </row>
    <row r="5304" spans="1:9">
      <c r="A5304" t="s">
        <v>186</v>
      </c>
      <c r="B5304" t="s">
        <v>121</v>
      </c>
      <c r="C5304" t="s">
        <v>9104</v>
      </c>
      <c r="D5304">
        <v>0</v>
      </c>
      <c r="E5304" t="s">
        <v>599</v>
      </c>
      <c r="F5304" t="s">
        <v>656</v>
      </c>
      <c r="G5304" t="s">
        <v>9104</v>
      </c>
      <c r="H5304" s="123" t="str">
        <f t="shared" si="81"/>
        <v>South Western Overthrust , NV,CBM Wells - Fraction of Compressors Engines &lt;50 HP</v>
      </c>
      <c r="I5304">
        <v>0</v>
      </c>
    </row>
    <row r="5305" spans="1:9">
      <c r="A5305" t="s">
        <v>186</v>
      </c>
      <c r="B5305" t="s">
        <v>121</v>
      </c>
      <c r="C5305" t="s">
        <v>9105</v>
      </c>
      <c r="D5305">
        <v>1</v>
      </c>
      <c r="E5305" t="s">
        <v>599</v>
      </c>
      <c r="F5305" t="s">
        <v>656</v>
      </c>
      <c r="G5305" t="s">
        <v>9105</v>
      </c>
      <c r="H5305" s="123" t="str">
        <f t="shared" si="81"/>
        <v>South Western Overthrust , NV,CBM Wells - Fraction of Compressors Engines between 50-499 HP</v>
      </c>
      <c r="I5305">
        <v>1</v>
      </c>
    </row>
    <row r="5306" spans="1:9">
      <c r="A5306" t="s">
        <v>186</v>
      </c>
      <c r="B5306" t="s">
        <v>121</v>
      </c>
      <c r="C5306" t="s">
        <v>9106</v>
      </c>
      <c r="D5306">
        <v>0</v>
      </c>
      <c r="E5306" t="s">
        <v>599</v>
      </c>
      <c r="F5306" t="s">
        <v>656</v>
      </c>
      <c r="G5306" t="s">
        <v>9106</v>
      </c>
      <c r="H5306" s="123" t="str">
        <f t="shared" si="81"/>
        <v>South Western Overthrust , NV,CBM Wells - Fraction of Compressors Engines &gt;500 HP</v>
      </c>
      <c r="I5306">
        <v>0</v>
      </c>
    </row>
    <row r="5307" spans="1:9">
      <c r="A5307" t="s">
        <v>186</v>
      </c>
      <c r="B5307" t="s">
        <v>121</v>
      </c>
      <c r="C5307" t="s">
        <v>9107</v>
      </c>
      <c r="D5307">
        <v>0.18</v>
      </c>
      <c r="E5307" t="s">
        <v>599</v>
      </c>
      <c r="F5307" t="s">
        <v>1</v>
      </c>
      <c r="G5307" t="s">
        <v>8349</v>
      </c>
      <c r="H5307" s="123" t="str">
        <f t="shared" si="81"/>
        <v>South Western Overthrust , NV,Lean Burn - Percent of Engines with Control</v>
      </c>
      <c r="I5307">
        <v>0.18</v>
      </c>
    </row>
    <row r="5308" spans="1:9">
      <c r="A5308" t="s">
        <v>186</v>
      </c>
      <c r="B5308" t="s">
        <v>121</v>
      </c>
      <c r="C5308" t="s">
        <v>9108</v>
      </c>
      <c r="D5308">
        <v>0.31</v>
      </c>
      <c r="E5308" t="s">
        <v>599</v>
      </c>
      <c r="F5308" t="s">
        <v>0</v>
      </c>
      <c r="G5308" t="s">
        <v>8359</v>
      </c>
      <c r="H5308" s="123" t="str">
        <f t="shared" si="81"/>
        <v>South Western Overthrust , NV,Rich Burn - Percent of Engines with Control</v>
      </c>
      <c r="I5308">
        <v>0.31</v>
      </c>
    </row>
    <row r="5309" spans="1:9">
      <c r="A5309" t="s">
        <v>186</v>
      </c>
      <c r="B5309" t="s">
        <v>121</v>
      </c>
      <c r="C5309" t="s">
        <v>9109</v>
      </c>
      <c r="D5309">
        <v>138</v>
      </c>
      <c r="E5309" t="s">
        <v>599</v>
      </c>
      <c r="F5309" t="s">
        <v>1</v>
      </c>
      <c r="G5309" t="s">
        <v>8347</v>
      </c>
      <c r="H5309" s="123" t="str">
        <f t="shared" si="81"/>
        <v>South Western Overthrust , NV,Lean Burn - Rated Horsepower (hp/engine)</v>
      </c>
      <c r="I5309">
        <v>138</v>
      </c>
    </row>
    <row r="5310" spans="1:9">
      <c r="A5310" t="s">
        <v>186</v>
      </c>
      <c r="B5310" t="s">
        <v>121</v>
      </c>
      <c r="C5310" t="s">
        <v>9110</v>
      </c>
      <c r="D5310">
        <v>133.4</v>
      </c>
      <c r="E5310" t="s">
        <v>599</v>
      </c>
      <c r="F5310" t="s">
        <v>0</v>
      </c>
      <c r="G5310" t="s">
        <v>8357</v>
      </c>
      <c r="H5310" s="123" t="str">
        <f t="shared" si="81"/>
        <v>South Western Overthrust , NV,Rich Burn - Rated Horsepower (hp/engine)</v>
      </c>
      <c r="I5310">
        <v>133.4</v>
      </c>
    </row>
    <row r="5311" spans="1:9">
      <c r="A5311" t="s">
        <v>186</v>
      </c>
      <c r="B5311" t="s">
        <v>121</v>
      </c>
      <c r="C5311" t="s">
        <v>9111</v>
      </c>
      <c r="D5311">
        <v>7248</v>
      </c>
      <c r="E5311" t="s">
        <v>599</v>
      </c>
      <c r="F5311" t="s">
        <v>656</v>
      </c>
      <c r="G5311" t="s">
        <v>2498</v>
      </c>
      <c r="H5311" s="123" t="str">
        <f t="shared" si="81"/>
        <v>South Western Overthrust , NV,Hours of Operation (hours/engine)</v>
      </c>
      <c r="I5311">
        <v>7248</v>
      </c>
    </row>
    <row r="5312" spans="1:9">
      <c r="A5312" t="s">
        <v>186</v>
      </c>
      <c r="B5312" t="s">
        <v>124</v>
      </c>
      <c r="C5312" t="s">
        <v>9098</v>
      </c>
      <c r="D5312">
        <v>0.70000000000000007</v>
      </c>
      <c r="E5312" t="s">
        <v>600</v>
      </c>
      <c r="F5312" t="s">
        <v>0</v>
      </c>
      <c r="G5312" t="s">
        <v>0</v>
      </c>
      <c r="H5312" s="123" t="str">
        <f t="shared" si="81"/>
        <v>South Western Overthrust , UT,Rich Burn</v>
      </c>
      <c r="I5312">
        <v>0.70000000000000007</v>
      </c>
    </row>
    <row r="5313" spans="1:9">
      <c r="A5313" t="s">
        <v>186</v>
      </c>
      <c r="B5313" t="s">
        <v>124</v>
      </c>
      <c r="C5313" t="s">
        <v>9099</v>
      </c>
      <c r="D5313">
        <v>0.3</v>
      </c>
      <c r="E5313" t="s">
        <v>600</v>
      </c>
      <c r="F5313" t="s">
        <v>1</v>
      </c>
      <c r="G5313" t="s">
        <v>1</v>
      </c>
      <c r="H5313" s="123" t="str">
        <f t="shared" si="81"/>
        <v>South Western Overthrust , UT,Lean Burn</v>
      </c>
      <c r="I5313">
        <v>0.3</v>
      </c>
    </row>
    <row r="5314" spans="1:9">
      <c r="A5314" t="s">
        <v>186</v>
      </c>
      <c r="B5314" t="s">
        <v>124</v>
      </c>
      <c r="C5314" t="s">
        <v>9100</v>
      </c>
      <c r="D5314">
        <v>0.75</v>
      </c>
      <c r="E5314" t="s">
        <v>600</v>
      </c>
      <c r="F5314" t="s">
        <v>0</v>
      </c>
      <c r="G5314" t="s">
        <v>9100</v>
      </c>
      <c r="H5314" s="123" t="str">
        <f t="shared" si="81"/>
        <v>South Western Overthrust , UT,CBM Wells- Rich-burn Load Factor</v>
      </c>
      <c r="I5314">
        <v>0.75</v>
      </c>
    </row>
    <row r="5315" spans="1:9">
      <c r="A5315" t="s">
        <v>186</v>
      </c>
      <c r="B5315" t="s">
        <v>124</v>
      </c>
      <c r="C5315" t="s">
        <v>9101</v>
      </c>
      <c r="D5315">
        <v>0.7599999999999999</v>
      </c>
      <c r="E5315" t="s">
        <v>600</v>
      </c>
      <c r="F5315" t="s">
        <v>1</v>
      </c>
      <c r="G5315" t="s">
        <v>9101</v>
      </c>
      <c r="H5315" s="123" t="str">
        <f t="shared" si="81"/>
        <v>South Western Overthrust , UT,CBM Wells- Lean-burn Load Factor</v>
      </c>
      <c r="I5315">
        <v>0.7599999999999999</v>
      </c>
    </row>
    <row r="5316" spans="1:9">
      <c r="A5316" t="s">
        <v>186</v>
      </c>
      <c r="B5316" t="s">
        <v>124</v>
      </c>
      <c r="C5316" t="s">
        <v>9102</v>
      </c>
      <c r="D5316">
        <v>0</v>
      </c>
      <c r="E5316" t="s">
        <v>600</v>
      </c>
      <c r="F5316" t="s">
        <v>656</v>
      </c>
      <c r="G5316" t="s">
        <v>9102</v>
      </c>
      <c r="H5316" s="123" t="str">
        <f t="shared" si="81"/>
        <v>South Western Overthrust , UT,CBM Wells - Fraction of 2-cycle Engines</v>
      </c>
      <c r="I5316">
        <v>0</v>
      </c>
    </row>
    <row r="5317" spans="1:9">
      <c r="A5317" t="s">
        <v>186</v>
      </c>
      <c r="B5317" t="s">
        <v>124</v>
      </c>
      <c r="C5317" t="s">
        <v>9103</v>
      </c>
      <c r="D5317">
        <v>1</v>
      </c>
      <c r="E5317" t="s">
        <v>600</v>
      </c>
      <c r="F5317" t="s">
        <v>656</v>
      </c>
      <c r="G5317" t="s">
        <v>9103</v>
      </c>
      <c r="H5317" s="123" t="str">
        <f t="shared" si="81"/>
        <v>South Western Overthrust , UT,CBM Wells - Fraction of 4-cycle Engines</v>
      </c>
      <c r="I5317">
        <v>1</v>
      </c>
    </row>
    <row r="5318" spans="1:9">
      <c r="A5318" t="s">
        <v>186</v>
      </c>
      <c r="B5318" t="s">
        <v>124</v>
      </c>
      <c r="C5318" t="s">
        <v>9104</v>
      </c>
      <c r="D5318">
        <v>0</v>
      </c>
      <c r="E5318" t="s">
        <v>600</v>
      </c>
      <c r="F5318" t="s">
        <v>656</v>
      </c>
      <c r="G5318" t="s">
        <v>9104</v>
      </c>
      <c r="H5318" s="123" t="str">
        <f t="shared" si="81"/>
        <v>South Western Overthrust , UT,CBM Wells - Fraction of Compressors Engines &lt;50 HP</v>
      </c>
      <c r="I5318">
        <v>0</v>
      </c>
    </row>
    <row r="5319" spans="1:9">
      <c r="A5319" t="s">
        <v>186</v>
      </c>
      <c r="B5319" t="s">
        <v>124</v>
      </c>
      <c r="C5319" t="s">
        <v>9105</v>
      </c>
      <c r="D5319">
        <v>1</v>
      </c>
      <c r="E5319" t="s">
        <v>600</v>
      </c>
      <c r="F5319" t="s">
        <v>656</v>
      </c>
      <c r="G5319" t="s">
        <v>9105</v>
      </c>
      <c r="H5319" s="123" t="str">
        <f t="shared" si="81"/>
        <v>South Western Overthrust , UT,CBM Wells - Fraction of Compressors Engines between 50-499 HP</v>
      </c>
      <c r="I5319">
        <v>1</v>
      </c>
    </row>
    <row r="5320" spans="1:9">
      <c r="A5320" t="s">
        <v>186</v>
      </c>
      <c r="B5320" t="s">
        <v>124</v>
      </c>
      <c r="C5320" t="s">
        <v>9106</v>
      </c>
      <c r="D5320">
        <v>0</v>
      </c>
      <c r="E5320" t="s">
        <v>600</v>
      </c>
      <c r="F5320" t="s">
        <v>656</v>
      </c>
      <c r="G5320" t="s">
        <v>9106</v>
      </c>
      <c r="H5320" s="123" t="str">
        <f t="shared" si="81"/>
        <v>South Western Overthrust , UT,CBM Wells - Fraction of Compressors Engines &gt;500 HP</v>
      </c>
      <c r="I5320">
        <v>0</v>
      </c>
    </row>
    <row r="5321" spans="1:9">
      <c r="A5321" t="s">
        <v>186</v>
      </c>
      <c r="B5321" t="s">
        <v>124</v>
      </c>
      <c r="C5321" t="s">
        <v>9107</v>
      </c>
      <c r="D5321">
        <v>0.17999999999999997</v>
      </c>
      <c r="E5321" t="s">
        <v>600</v>
      </c>
      <c r="F5321" t="s">
        <v>1</v>
      </c>
      <c r="G5321" t="s">
        <v>8349</v>
      </c>
      <c r="H5321" s="123" t="str">
        <f t="shared" si="81"/>
        <v>South Western Overthrust , UT,Lean Burn - Percent of Engines with Control</v>
      </c>
      <c r="I5321">
        <v>0.17999999999999997</v>
      </c>
    </row>
    <row r="5322" spans="1:9">
      <c r="A5322" t="s">
        <v>186</v>
      </c>
      <c r="B5322" t="s">
        <v>124</v>
      </c>
      <c r="C5322" t="s">
        <v>9108</v>
      </c>
      <c r="D5322">
        <v>0.31</v>
      </c>
      <c r="E5322" t="s">
        <v>600</v>
      </c>
      <c r="F5322" t="s">
        <v>0</v>
      </c>
      <c r="G5322" t="s">
        <v>8359</v>
      </c>
      <c r="H5322" s="123" t="str">
        <f t="shared" si="81"/>
        <v>South Western Overthrust , UT,Rich Burn - Percent of Engines with Control</v>
      </c>
      <c r="I5322">
        <v>0.31</v>
      </c>
    </row>
    <row r="5323" spans="1:9">
      <c r="A5323" t="s">
        <v>186</v>
      </c>
      <c r="B5323" t="s">
        <v>124</v>
      </c>
      <c r="C5323" t="s">
        <v>9109</v>
      </c>
      <c r="D5323">
        <v>138</v>
      </c>
      <c r="E5323" t="s">
        <v>600</v>
      </c>
      <c r="F5323" t="s">
        <v>1</v>
      </c>
      <c r="G5323" t="s">
        <v>8347</v>
      </c>
      <c r="H5323" s="123" t="str">
        <f t="shared" si="81"/>
        <v>South Western Overthrust , UT,Lean Burn - Rated Horsepower (hp/engine)</v>
      </c>
      <c r="I5323">
        <v>138</v>
      </c>
    </row>
    <row r="5324" spans="1:9">
      <c r="A5324" t="s">
        <v>186</v>
      </c>
      <c r="B5324" t="s">
        <v>124</v>
      </c>
      <c r="C5324" t="s">
        <v>9110</v>
      </c>
      <c r="D5324">
        <v>133.4</v>
      </c>
      <c r="E5324" t="s">
        <v>600</v>
      </c>
      <c r="F5324" t="s">
        <v>0</v>
      </c>
      <c r="G5324" t="s">
        <v>8357</v>
      </c>
      <c r="H5324" s="123" t="str">
        <f t="shared" si="81"/>
        <v>South Western Overthrust , UT,Rich Burn - Rated Horsepower (hp/engine)</v>
      </c>
      <c r="I5324">
        <v>133.4</v>
      </c>
    </row>
    <row r="5325" spans="1:9">
      <c r="A5325" t="s">
        <v>186</v>
      </c>
      <c r="B5325" t="s">
        <v>124</v>
      </c>
      <c r="C5325" t="s">
        <v>9111</v>
      </c>
      <c r="D5325">
        <v>8439</v>
      </c>
      <c r="E5325" t="s">
        <v>600</v>
      </c>
      <c r="F5325" t="s">
        <v>656</v>
      </c>
      <c r="G5325" t="s">
        <v>2498</v>
      </c>
      <c r="H5325" s="123" t="str">
        <f t="shared" si="81"/>
        <v>South Western Overthrust , UT,Hours of Operation (hours/engine)</v>
      </c>
      <c r="I5325">
        <v>8439</v>
      </c>
    </row>
    <row r="5326" spans="1:9">
      <c r="A5326" t="s">
        <v>135</v>
      </c>
      <c r="B5326" t="s">
        <v>114</v>
      </c>
      <c r="C5326" t="s">
        <v>9098</v>
      </c>
      <c r="D5326">
        <v>0.69999999999999984</v>
      </c>
      <c r="E5326" t="s">
        <v>601</v>
      </c>
      <c r="F5326" t="s">
        <v>0</v>
      </c>
      <c r="G5326" t="s">
        <v>0</v>
      </c>
      <c r="H5326" s="123" t="str">
        <f t="shared" si="81"/>
        <v>Southeastern Alaska Provinces , AK,Rich Burn</v>
      </c>
      <c r="I5326">
        <v>0.69999999999999984</v>
      </c>
    </row>
    <row r="5327" spans="1:9">
      <c r="A5327" t="s">
        <v>135</v>
      </c>
      <c r="B5327" t="s">
        <v>114</v>
      </c>
      <c r="C5327" t="s">
        <v>9099</v>
      </c>
      <c r="D5327">
        <v>0.3</v>
      </c>
      <c r="E5327" t="s">
        <v>601</v>
      </c>
      <c r="F5327" t="s">
        <v>1</v>
      </c>
      <c r="G5327" t="s">
        <v>1</v>
      </c>
      <c r="H5327" s="123" t="str">
        <f t="shared" si="81"/>
        <v>Southeastern Alaska Provinces , AK,Lean Burn</v>
      </c>
      <c r="I5327">
        <v>0.3</v>
      </c>
    </row>
    <row r="5328" spans="1:9">
      <c r="A5328" t="s">
        <v>135</v>
      </c>
      <c r="B5328" t="s">
        <v>114</v>
      </c>
      <c r="C5328" t="s">
        <v>9100</v>
      </c>
      <c r="D5328">
        <v>0.75</v>
      </c>
      <c r="E5328" t="s">
        <v>601</v>
      </c>
      <c r="F5328" t="s">
        <v>0</v>
      </c>
      <c r="G5328" t="s">
        <v>9100</v>
      </c>
      <c r="H5328" s="123" t="str">
        <f t="shared" si="81"/>
        <v>Southeastern Alaska Provinces , AK,CBM Wells- Rich-burn Load Factor</v>
      </c>
      <c r="I5328">
        <v>0.75</v>
      </c>
    </row>
    <row r="5329" spans="1:9">
      <c r="A5329" t="s">
        <v>135</v>
      </c>
      <c r="B5329" t="s">
        <v>114</v>
      </c>
      <c r="C5329" t="s">
        <v>9101</v>
      </c>
      <c r="D5329">
        <v>0.76000000000000012</v>
      </c>
      <c r="E5329" t="s">
        <v>601</v>
      </c>
      <c r="F5329" t="s">
        <v>1</v>
      </c>
      <c r="G5329" t="s">
        <v>9101</v>
      </c>
      <c r="H5329" s="123" t="str">
        <f t="shared" si="81"/>
        <v>Southeastern Alaska Provinces , AK,CBM Wells- Lean-burn Load Factor</v>
      </c>
      <c r="I5329">
        <v>0.76000000000000012</v>
      </c>
    </row>
    <row r="5330" spans="1:9">
      <c r="A5330" t="s">
        <v>135</v>
      </c>
      <c r="B5330" t="s">
        <v>114</v>
      </c>
      <c r="C5330" t="s">
        <v>9102</v>
      </c>
      <c r="D5330">
        <v>0</v>
      </c>
      <c r="E5330" t="s">
        <v>601</v>
      </c>
      <c r="F5330" t="s">
        <v>656</v>
      </c>
      <c r="G5330" t="s">
        <v>9102</v>
      </c>
      <c r="H5330" s="123" t="str">
        <f t="shared" si="81"/>
        <v>Southeastern Alaska Provinces , AK,CBM Wells - Fraction of 2-cycle Engines</v>
      </c>
      <c r="I5330">
        <v>0</v>
      </c>
    </row>
    <row r="5331" spans="1:9">
      <c r="A5331" t="s">
        <v>135</v>
      </c>
      <c r="B5331" t="s">
        <v>114</v>
      </c>
      <c r="C5331" t="s">
        <v>9103</v>
      </c>
      <c r="D5331">
        <v>1</v>
      </c>
      <c r="E5331" t="s">
        <v>601</v>
      </c>
      <c r="F5331" t="s">
        <v>656</v>
      </c>
      <c r="G5331" t="s">
        <v>9103</v>
      </c>
      <c r="H5331" s="123" t="str">
        <f t="shared" si="81"/>
        <v>Southeastern Alaska Provinces , AK,CBM Wells - Fraction of 4-cycle Engines</v>
      </c>
      <c r="I5331">
        <v>1</v>
      </c>
    </row>
    <row r="5332" spans="1:9">
      <c r="A5332" t="s">
        <v>135</v>
      </c>
      <c r="B5332" t="s">
        <v>114</v>
      </c>
      <c r="C5332" t="s">
        <v>9104</v>
      </c>
      <c r="D5332">
        <v>0</v>
      </c>
      <c r="E5332" t="s">
        <v>601</v>
      </c>
      <c r="F5332" t="s">
        <v>656</v>
      </c>
      <c r="G5332" t="s">
        <v>9104</v>
      </c>
      <c r="H5332" s="123" t="str">
        <f t="shared" si="81"/>
        <v>Southeastern Alaska Provinces , AK,CBM Wells - Fraction of Compressors Engines &lt;50 HP</v>
      </c>
      <c r="I5332">
        <v>0</v>
      </c>
    </row>
    <row r="5333" spans="1:9">
      <c r="A5333" t="s">
        <v>135</v>
      </c>
      <c r="B5333" t="s">
        <v>114</v>
      </c>
      <c r="C5333" t="s">
        <v>9105</v>
      </c>
      <c r="D5333">
        <v>1</v>
      </c>
      <c r="E5333" t="s">
        <v>601</v>
      </c>
      <c r="F5333" t="s">
        <v>656</v>
      </c>
      <c r="G5333" t="s">
        <v>9105</v>
      </c>
      <c r="H5333" s="123" t="str">
        <f t="shared" si="81"/>
        <v>Southeastern Alaska Provinces , AK,CBM Wells - Fraction of Compressors Engines between 50-499 HP</v>
      </c>
      <c r="I5333">
        <v>1</v>
      </c>
    </row>
    <row r="5334" spans="1:9">
      <c r="A5334" t="s">
        <v>135</v>
      </c>
      <c r="B5334" t="s">
        <v>114</v>
      </c>
      <c r="C5334" t="s">
        <v>9106</v>
      </c>
      <c r="D5334">
        <v>0</v>
      </c>
      <c r="E5334" t="s">
        <v>601</v>
      </c>
      <c r="F5334" t="s">
        <v>656</v>
      </c>
      <c r="G5334" t="s">
        <v>9106</v>
      </c>
      <c r="H5334" s="123" t="str">
        <f t="shared" si="81"/>
        <v>Southeastern Alaska Provinces , AK,CBM Wells - Fraction of Compressors Engines &gt;500 HP</v>
      </c>
      <c r="I5334">
        <v>0</v>
      </c>
    </row>
    <row r="5335" spans="1:9">
      <c r="A5335" t="s">
        <v>135</v>
      </c>
      <c r="B5335" t="s">
        <v>114</v>
      </c>
      <c r="C5335" t="s">
        <v>9107</v>
      </c>
      <c r="D5335">
        <v>0.18000000000000002</v>
      </c>
      <c r="E5335" t="s">
        <v>601</v>
      </c>
      <c r="F5335" t="s">
        <v>1</v>
      </c>
      <c r="G5335" t="s">
        <v>8349</v>
      </c>
      <c r="H5335" s="123" t="str">
        <f t="shared" si="81"/>
        <v>Southeastern Alaska Provinces , AK,Lean Burn - Percent of Engines with Control</v>
      </c>
      <c r="I5335">
        <v>0.18000000000000002</v>
      </c>
    </row>
    <row r="5336" spans="1:9">
      <c r="A5336" t="s">
        <v>135</v>
      </c>
      <c r="B5336" t="s">
        <v>114</v>
      </c>
      <c r="C5336" t="s">
        <v>9108</v>
      </c>
      <c r="D5336">
        <v>0.31</v>
      </c>
      <c r="E5336" t="s">
        <v>601</v>
      </c>
      <c r="F5336" t="s">
        <v>0</v>
      </c>
      <c r="G5336" t="s">
        <v>8359</v>
      </c>
      <c r="H5336" s="123" t="str">
        <f t="shared" si="81"/>
        <v>Southeastern Alaska Provinces , AK,Rich Burn - Percent of Engines with Control</v>
      </c>
      <c r="I5336">
        <v>0.31</v>
      </c>
    </row>
    <row r="5337" spans="1:9">
      <c r="A5337" t="s">
        <v>135</v>
      </c>
      <c r="B5337" t="s">
        <v>114</v>
      </c>
      <c r="C5337" t="s">
        <v>9109</v>
      </c>
      <c r="D5337">
        <v>138</v>
      </c>
      <c r="E5337" t="s">
        <v>601</v>
      </c>
      <c r="F5337" t="s">
        <v>1</v>
      </c>
      <c r="G5337" t="s">
        <v>8347</v>
      </c>
      <c r="H5337" s="123" t="str">
        <f t="shared" si="81"/>
        <v>Southeastern Alaska Provinces , AK,Lean Burn - Rated Horsepower (hp/engine)</v>
      </c>
      <c r="I5337">
        <v>138</v>
      </c>
    </row>
    <row r="5338" spans="1:9">
      <c r="A5338" t="s">
        <v>135</v>
      </c>
      <c r="B5338" t="s">
        <v>114</v>
      </c>
      <c r="C5338" t="s">
        <v>9110</v>
      </c>
      <c r="D5338">
        <v>133.4</v>
      </c>
      <c r="E5338" t="s">
        <v>601</v>
      </c>
      <c r="F5338" t="s">
        <v>0</v>
      </c>
      <c r="G5338" t="s">
        <v>8357</v>
      </c>
      <c r="H5338" s="123" t="str">
        <f t="shared" si="81"/>
        <v>Southeastern Alaska Provinces , AK,Rich Burn - Rated Horsepower (hp/engine)</v>
      </c>
      <c r="I5338">
        <v>133.4</v>
      </c>
    </row>
    <row r="5339" spans="1:9">
      <c r="A5339" t="s">
        <v>135</v>
      </c>
      <c r="B5339" t="s">
        <v>114</v>
      </c>
      <c r="C5339" t="s">
        <v>9111</v>
      </c>
      <c r="D5339">
        <v>8439</v>
      </c>
      <c r="E5339" t="s">
        <v>601</v>
      </c>
      <c r="F5339" t="s">
        <v>656</v>
      </c>
      <c r="G5339" t="s">
        <v>2498</v>
      </c>
      <c r="H5339" s="123" t="str">
        <f t="shared" si="81"/>
        <v>Southeastern Alaska Provinces , AK,Hours of Operation (hours/engine)</v>
      </c>
      <c r="I5339">
        <v>8439</v>
      </c>
    </row>
    <row r="5340" spans="1:9">
      <c r="A5340" t="s">
        <v>155</v>
      </c>
      <c r="B5340" t="s">
        <v>116</v>
      </c>
      <c r="C5340" t="s">
        <v>9098</v>
      </c>
      <c r="D5340">
        <v>0.7</v>
      </c>
      <c r="E5340" t="s">
        <v>602</v>
      </c>
      <c r="F5340" t="s">
        <v>0</v>
      </c>
      <c r="G5340" t="s">
        <v>0</v>
      </c>
      <c r="H5340" s="123" t="str">
        <f t="shared" si="81"/>
        <v>Southern Oregon Basin , CA,Rich Burn</v>
      </c>
      <c r="I5340">
        <v>0.7</v>
      </c>
    </row>
    <row r="5341" spans="1:9">
      <c r="A5341" t="s">
        <v>155</v>
      </c>
      <c r="B5341" t="s">
        <v>116</v>
      </c>
      <c r="C5341" t="s">
        <v>9099</v>
      </c>
      <c r="D5341">
        <v>0.3</v>
      </c>
      <c r="E5341" t="s">
        <v>602</v>
      </c>
      <c r="F5341" t="s">
        <v>1</v>
      </c>
      <c r="G5341" t="s">
        <v>1</v>
      </c>
      <c r="H5341" s="123" t="str">
        <f t="shared" si="81"/>
        <v>Southern Oregon Basin , CA,Lean Burn</v>
      </c>
      <c r="I5341">
        <v>0.3</v>
      </c>
    </row>
    <row r="5342" spans="1:9">
      <c r="A5342" t="s">
        <v>155</v>
      </c>
      <c r="B5342" t="s">
        <v>116</v>
      </c>
      <c r="C5342" t="s">
        <v>9100</v>
      </c>
      <c r="D5342">
        <v>0.75</v>
      </c>
      <c r="E5342" t="s">
        <v>602</v>
      </c>
      <c r="F5342" t="s">
        <v>0</v>
      </c>
      <c r="G5342" t="s">
        <v>9100</v>
      </c>
      <c r="H5342" s="123" t="str">
        <f t="shared" si="81"/>
        <v>Southern Oregon Basin , CA,CBM Wells- Rich-burn Load Factor</v>
      </c>
      <c r="I5342">
        <v>0.75</v>
      </c>
    </row>
    <row r="5343" spans="1:9">
      <c r="A5343" t="s">
        <v>155</v>
      </c>
      <c r="B5343" t="s">
        <v>116</v>
      </c>
      <c r="C5343" t="s">
        <v>9101</v>
      </c>
      <c r="D5343">
        <v>0.76</v>
      </c>
      <c r="E5343" t="s">
        <v>602</v>
      </c>
      <c r="F5343" t="s">
        <v>1</v>
      </c>
      <c r="G5343" t="s">
        <v>9101</v>
      </c>
      <c r="H5343" s="123" t="str">
        <f t="shared" ref="H5343:H5406" si="82">E5343&amp;","&amp;G5343</f>
        <v>Southern Oregon Basin , CA,CBM Wells- Lean-burn Load Factor</v>
      </c>
      <c r="I5343">
        <v>0.76</v>
      </c>
    </row>
    <row r="5344" spans="1:9">
      <c r="A5344" t="s">
        <v>155</v>
      </c>
      <c r="B5344" t="s">
        <v>116</v>
      </c>
      <c r="C5344" t="s">
        <v>9102</v>
      </c>
      <c r="D5344">
        <v>0</v>
      </c>
      <c r="E5344" t="s">
        <v>602</v>
      </c>
      <c r="F5344" t="s">
        <v>656</v>
      </c>
      <c r="G5344" t="s">
        <v>9102</v>
      </c>
      <c r="H5344" s="123" t="str">
        <f t="shared" si="82"/>
        <v>Southern Oregon Basin , CA,CBM Wells - Fraction of 2-cycle Engines</v>
      </c>
      <c r="I5344">
        <v>0</v>
      </c>
    </row>
    <row r="5345" spans="1:9">
      <c r="A5345" t="s">
        <v>155</v>
      </c>
      <c r="B5345" t="s">
        <v>116</v>
      </c>
      <c r="C5345" t="s">
        <v>9103</v>
      </c>
      <c r="D5345">
        <v>1</v>
      </c>
      <c r="E5345" t="s">
        <v>602</v>
      </c>
      <c r="F5345" t="s">
        <v>656</v>
      </c>
      <c r="G5345" t="s">
        <v>9103</v>
      </c>
      <c r="H5345" s="123" t="str">
        <f t="shared" si="82"/>
        <v>Southern Oregon Basin , CA,CBM Wells - Fraction of 4-cycle Engines</v>
      </c>
      <c r="I5345">
        <v>1</v>
      </c>
    </row>
    <row r="5346" spans="1:9">
      <c r="A5346" t="s">
        <v>155</v>
      </c>
      <c r="B5346" t="s">
        <v>116</v>
      </c>
      <c r="C5346" t="s">
        <v>9104</v>
      </c>
      <c r="D5346">
        <v>0</v>
      </c>
      <c r="E5346" t="s">
        <v>602</v>
      </c>
      <c r="F5346" t="s">
        <v>656</v>
      </c>
      <c r="G5346" t="s">
        <v>9104</v>
      </c>
      <c r="H5346" s="123" t="str">
        <f t="shared" si="82"/>
        <v>Southern Oregon Basin , CA,CBM Wells - Fraction of Compressors Engines &lt;50 HP</v>
      </c>
      <c r="I5346">
        <v>0</v>
      </c>
    </row>
    <row r="5347" spans="1:9">
      <c r="A5347" t="s">
        <v>155</v>
      </c>
      <c r="B5347" t="s">
        <v>116</v>
      </c>
      <c r="C5347" t="s">
        <v>9105</v>
      </c>
      <c r="D5347">
        <v>1</v>
      </c>
      <c r="E5347" t="s">
        <v>602</v>
      </c>
      <c r="F5347" t="s">
        <v>656</v>
      </c>
      <c r="G5347" t="s">
        <v>9105</v>
      </c>
      <c r="H5347" s="123" t="str">
        <f t="shared" si="82"/>
        <v>Southern Oregon Basin , CA,CBM Wells - Fraction of Compressors Engines between 50-499 HP</v>
      </c>
      <c r="I5347">
        <v>1</v>
      </c>
    </row>
    <row r="5348" spans="1:9">
      <c r="A5348" t="s">
        <v>155</v>
      </c>
      <c r="B5348" t="s">
        <v>116</v>
      </c>
      <c r="C5348" t="s">
        <v>9106</v>
      </c>
      <c r="D5348">
        <v>0</v>
      </c>
      <c r="E5348" t="s">
        <v>602</v>
      </c>
      <c r="F5348" t="s">
        <v>656</v>
      </c>
      <c r="G5348" t="s">
        <v>9106</v>
      </c>
      <c r="H5348" s="123" t="str">
        <f t="shared" si="82"/>
        <v>Southern Oregon Basin , CA,CBM Wells - Fraction of Compressors Engines &gt;500 HP</v>
      </c>
      <c r="I5348">
        <v>0</v>
      </c>
    </row>
    <row r="5349" spans="1:9">
      <c r="A5349" t="s">
        <v>155</v>
      </c>
      <c r="B5349" t="s">
        <v>116</v>
      </c>
      <c r="C5349" t="s">
        <v>9107</v>
      </c>
      <c r="D5349">
        <v>0.18</v>
      </c>
      <c r="E5349" t="s">
        <v>602</v>
      </c>
      <c r="F5349" t="s">
        <v>1</v>
      </c>
      <c r="G5349" t="s">
        <v>8349</v>
      </c>
      <c r="H5349" s="123" t="str">
        <f t="shared" si="82"/>
        <v>Southern Oregon Basin , CA,Lean Burn - Percent of Engines with Control</v>
      </c>
      <c r="I5349">
        <v>0.18</v>
      </c>
    </row>
    <row r="5350" spans="1:9">
      <c r="A5350" t="s">
        <v>155</v>
      </c>
      <c r="B5350" t="s">
        <v>116</v>
      </c>
      <c r="C5350" t="s">
        <v>9108</v>
      </c>
      <c r="D5350">
        <v>0.31</v>
      </c>
      <c r="E5350" t="s">
        <v>602</v>
      </c>
      <c r="F5350" t="s">
        <v>0</v>
      </c>
      <c r="G5350" t="s">
        <v>8359</v>
      </c>
      <c r="H5350" s="123" t="str">
        <f t="shared" si="82"/>
        <v>Southern Oregon Basin , CA,Rich Burn - Percent of Engines with Control</v>
      </c>
      <c r="I5350">
        <v>0.31</v>
      </c>
    </row>
    <row r="5351" spans="1:9">
      <c r="A5351" t="s">
        <v>155</v>
      </c>
      <c r="B5351" t="s">
        <v>116</v>
      </c>
      <c r="C5351" t="s">
        <v>9109</v>
      </c>
      <c r="D5351">
        <v>138</v>
      </c>
      <c r="E5351" t="s">
        <v>602</v>
      </c>
      <c r="F5351" t="s">
        <v>1</v>
      </c>
      <c r="G5351" t="s">
        <v>8347</v>
      </c>
      <c r="H5351" s="123" t="str">
        <f t="shared" si="82"/>
        <v>Southern Oregon Basin , CA,Lean Burn - Rated Horsepower (hp/engine)</v>
      </c>
      <c r="I5351">
        <v>138</v>
      </c>
    </row>
    <row r="5352" spans="1:9">
      <c r="A5352" t="s">
        <v>155</v>
      </c>
      <c r="B5352" t="s">
        <v>116</v>
      </c>
      <c r="C5352" t="s">
        <v>9110</v>
      </c>
      <c r="D5352">
        <v>133.4</v>
      </c>
      <c r="E5352" t="s">
        <v>602</v>
      </c>
      <c r="F5352" t="s">
        <v>0</v>
      </c>
      <c r="G5352" t="s">
        <v>8357</v>
      </c>
      <c r="H5352" s="123" t="str">
        <f t="shared" si="82"/>
        <v>Southern Oregon Basin , CA,Rich Burn - Rated Horsepower (hp/engine)</v>
      </c>
      <c r="I5352">
        <v>133.4</v>
      </c>
    </row>
    <row r="5353" spans="1:9">
      <c r="A5353" t="s">
        <v>155</v>
      </c>
      <c r="B5353" t="s">
        <v>116</v>
      </c>
      <c r="C5353" t="s">
        <v>9111</v>
      </c>
      <c r="D5353">
        <v>8439</v>
      </c>
      <c r="E5353" t="s">
        <v>602</v>
      </c>
      <c r="F5353" t="s">
        <v>656</v>
      </c>
      <c r="G5353" t="s">
        <v>2498</v>
      </c>
      <c r="H5353" s="123" t="str">
        <f t="shared" si="82"/>
        <v>Southern Oregon Basin , CA,Hours of Operation (hours/engine)</v>
      </c>
      <c r="I5353">
        <v>8439</v>
      </c>
    </row>
    <row r="5354" spans="1:9">
      <c r="A5354" t="s">
        <v>155</v>
      </c>
      <c r="B5354" t="s">
        <v>121</v>
      </c>
      <c r="C5354" t="s">
        <v>9098</v>
      </c>
      <c r="D5354">
        <v>0.7</v>
      </c>
      <c r="E5354" t="s">
        <v>603</v>
      </c>
      <c r="F5354" t="s">
        <v>0</v>
      </c>
      <c r="G5354" t="s">
        <v>0</v>
      </c>
      <c r="H5354" s="123" t="str">
        <f t="shared" si="82"/>
        <v>Southern Oregon Basin , NV,Rich Burn</v>
      </c>
      <c r="I5354">
        <v>0.7</v>
      </c>
    </row>
    <row r="5355" spans="1:9">
      <c r="A5355" t="s">
        <v>155</v>
      </c>
      <c r="B5355" t="s">
        <v>121</v>
      </c>
      <c r="C5355" t="s">
        <v>9099</v>
      </c>
      <c r="D5355">
        <v>0.3</v>
      </c>
      <c r="E5355" t="s">
        <v>603</v>
      </c>
      <c r="F5355" t="s">
        <v>1</v>
      </c>
      <c r="G5355" t="s">
        <v>1</v>
      </c>
      <c r="H5355" s="123" t="str">
        <f t="shared" si="82"/>
        <v>Southern Oregon Basin , NV,Lean Burn</v>
      </c>
      <c r="I5355">
        <v>0.3</v>
      </c>
    </row>
    <row r="5356" spans="1:9">
      <c r="A5356" t="s">
        <v>155</v>
      </c>
      <c r="B5356" t="s">
        <v>121</v>
      </c>
      <c r="C5356" t="s">
        <v>9100</v>
      </c>
      <c r="D5356">
        <v>0.75</v>
      </c>
      <c r="E5356" t="s">
        <v>603</v>
      </c>
      <c r="F5356" t="s">
        <v>0</v>
      </c>
      <c r="G5356" t="s">
        <v>9100</v>
      </c>
      <c r="H5356" s="123" t="str">
        <f t="shared" si="82"/>
        <v>Southern Oregon Basin , NV,CBM Wells- Rich-burn Load Factor</v>
      </c>
      <c r="I5356">
        <v>0.75</v>
      </c>
    </row>
    <row r="5357" spans="1:9">
      <c r="A5357" t="s">
        <v>155</v>
      </c>
      <c r="B5357" t="s">
        <v>121</v>
      </c>
      <c r="C5357" t="s">
        <v>9101</v>
      </c>
      <c r="D5357">
        <v>0.76</v>
      </c>
      <c r="E5357" t="s">
        <v>603</v>
      </c>
      <c r="F5357" t="s">
        <v>1</v>
      </c>
      <c r="G5357" t="s">
        <v>9101</v>
      </c>
      <c r="H5357" s="123" t="str">
        <f t="shared" si="82"/>
        <v>Southern Oregon Basin , NV,CBM Wells- Lean-burn Load Factor</v>
      </c>
      <c r="I5357">
        <v>0.76</v>
      </c>
    </row>
    <row r="5358" spans="1:9">
      <c r="A5358" t="s">
        <v>155</v>
      </c>
      <c r="B5358" t="s">
        <v>121</v>
      </c>
      <c r="C5358" t="s">
        <v>9102</v>
      </c>
      <c r="D5358">
        <v>0</v>
      </c>
      <c r="E5358" t="s">
        <v>603</v>
      </c>
      <c r="F5358" t="s">
        <v>656</v>
      </c>
      <c r="G5358" t="s">
        <v>9102</v>
      </c>
      <c r="H5358" s="123" t="str">
        <f t="shared" si="82"/>
        <v>Southern Oregon Basin , NV,CBM Wells - Fraction of 2-cycle Engines</v>
      </c>
      <c r="I5358">
        <v>0</v>
      </c>
    </row>
    <row r="5359" spans="1:9">
      <c r="A5359" t="s">
        <v>155</v>
      </c>
      <c r="B5359" t="s">
        <v>121</v>
      </c>
      <c r="C5359" t="s">
        <v>9103</v>
      </c>
      <c r="D5359">
        <v>1</v>
      </c>
      <c r="E5359" t="s">
        <v>603</v>
      </c>
      <c r="F5359" t="s">
        <v>656</v>
      </c>
      <c r="G5359" t="s">
        <v>9103</v>
      </c>
      <c r="H5359" s="123" t="str">
        <f t="shared" si="82"/>
        <v>Southern Oregon Basin , NV,CBM Wells - Fraction of 4-cycle Engines</v>
      </c>
      <c r="I5359">
        <v>1</v>
      </c>
    </row>
    <row r="5360" spans="1:9">
      <c r="A5360" t="s">
        <v>155</v>
      </c>
      <c r="B5360" t="s">
        <v>121</v>
      </c>
      <c r="C5360" t="s">
        <v>9104</v>
      </c>
      <c r="D5360">
        <v>0</v>
      </c>
      <c r="E5360" t="s">
        <v>603</v>
      </c>
      <c r="F5360" t="s">
        <v>656</v>
      </c>
      <c r="G5360" t="s">
        <v>9104</v>
      </c>
      <c r="H5360" s="123" t="str">
        <f t="shared" si="82"/>
        <v>Southern Oregon Basin , NV,CBM Wells - Fraction of Compressors Engines &lt;50 HP</v>
      </c>
      <c r="I5360">
        <v>0</v>
      </c>
    </row>
    <row r="5361" spans="1:9">
      <c r="A5361" t="s">
        <v>155</v>
      </c>
      <c r="B5361" t="s">
        <v>121</v>
      </c>
      <c r="C5361" t="s">
        <v>9105</v>
      </c>
      <c r="D5361">
        <v>1</v>
      </c>
      <c r="E5361" t="s">
        <v>603</v>
      </c>
      <c r="F5361" t="s">
        <v>656</v>
      </c>
      <c r="G5361" t="s">
        <v>9105</v>
      </c>
      <c r="H5361" s="123" t="str">
        <f t="shared" si="82"/>
        <v>Southern Oregon Basin , NV,CBM Wells - Fraction of Compressors Engines between 50-499 HP</v>
      </c>
      <c r="I5361">
        <v>1</v>
      </c>
    </row>
    <row r="5362" spans="1:9">
      <c r="A5362" t="s">
        <v>155</v>
      </c>
      <c r="B5362" t="s">
        <v>121</v>
      </c>
      <c r="C5362" t="s">
        <v>9106</v>
      </c>
      <c r="D5362">
        <v>0</v>
      </c>
      <c r="E5362" t="s">
        <v>603</v>
      </c>
      <c r="F5362" t="s">
        <v>656</v>
      </c>
      <c r="G5362" t="s">
        <v>9106</v>
      </c>
      <c r="H5362" s="123" t="str">
        <f t="shared" si="82"/>
        <v>Southern Oregon Basin , NV,CBM Wells - Fraction of Compressors Engines &gt;500 HP</v>
      </c>
      <c r="I5362">
        <v>0</v>
      </c>
    </row>
    <row r="5363" spans="1:9">
      <c r="A5363" t="s">
        <v>155</v>
      </c>
      <c r="B5363" t="s">
        <v>121</v>
      </c>
      <c r="C5363" t="s">
        <v>9107</v>
      </c>
      <c r="D5363">
        <v>0.18</v>
      </c>
      <c r="E5363" t="s">
        <v>603</v>
      </c>
      <c r="F5363" t="s">
        <v>1</v>
      </c>
      <c r="G5363" t="s">
        <v>8349</v>
      </c>
      <c r="H5363" s="123" t="str">
        <f t="shared" si="82"/>
        <v>Southern Oregon Basin , NV,Lean Burn - Percent of Engines with Control</v>
      </c>
      <c r="I5363">
        <v>0.18</v>
      </c>
    </row>
    <row r="5364" spans="1:9">
      <c r="A5364" t="s">
        <v>155</v>
      </c>
      <c r="B5364" t="s">
        <v>121</v>
      </c>
      <c r="C5364" t="s">
        <v>9108</v>
      </c>
      <c r="D5364">
        <v>0.31</v>
      </c>
      <c r="E5364" t="s">
        <v>603</v>
      </c>
      <c r="F5364" t="s">
        <v>0</v>
      </c>
      <c r="G5364" t="s">
        <v>8359</v>
      </c>
      <c r="H5364" s="123" t="str">
        <f t="shared" si="82"/>
        <v>Southern Oregon Basin , NV,Rich Burn - Percent of Engines with Control</v>
      </c>
      <c r="I5364">
        <v>0.31</v>
      </c>
    </row>
    <row r="5365" spans="1:9">
      <c r="A5365" t="s">
        <v>155</v>
      </c>
      <c r="B5365" t="s">
        <v>121</v>
      </c>
      <c r="C5365" t="s">
        <v>9109</v>
      </c>
      <c r="D5365">
        <v>138</v>
      </c>
      <c r="E5365" t="s">
        <v>603</v>
      </c>
      <c r="F5365" t="s">
        <v>1</v>
      </c>
      <c r="G5365" t="s">
        <v>8347</v>
      </c>
      <c r="H5365" s="123" t="str">
        <f t="shared" si="82"/>
        <v>Southern Oregon Basin , NV,Lean Burn - Rated Horsepower (hp/engine)</v>
      </c>
      <c r="I5365">
        <v>138</v>
      </c>
    </row>
    <row r="5366" spans="1:9">
      <c r="A5366" t="s">
        <v>155</v>
      </c>
      <c r="B5366" t="s">
        <v>121</v>
      </c>
      <c r="C5366" t="s">
        <v>9110</v>
      </c>
      <c r="D5366">
        <v>133.4</v>
      </c>
      <c r="E5366" t="s">
        <v>603</v>
      </c>
      <c r="F5366" t="s">
        <v>0</v>
      </c>
      <c r="G5366" t="s">
        <v>8357</v>
      </c>
      <c r="H5366" s="123" t="str">
        <f t="shared" si="82"/>
        <v>Southern Oregon Basin , NV,Rich Burn - Rated Horsepower (hp/engine)</v>
      </c>
      <c r="I5366">
        <v>133.4</v>
      </c>
    </row>
    <row r="5367" spans="1:9">
      <c r="A5367" t="s">
        <v>155</v>
      </c>
      <c r="B5367" t="s">
        <v>121</v>
      </c>
      <c r="C5367" t="s">
        <v>9111</v>
      </c>
      <c r="D5367">
        <v>7248</v>
      </c>
      <c r="E5367" t="s">
        <v>603</v>
      </c>
      <c r="F5367" t="s">
        <v>656</v>
      </c>
      <c r="G5367" t="s">
        <v>2498</v>
      </c>
      <c r="H5367" s="123" t="str">
        <f t="shared" si="82"/>
        <v>Southern Oregon Basin , NV,Hours of Operation (hours/engine)</v>
      </c>
      <c r="I5367">
        <v>7248</v>
      </c>
    </row>
    <row r="5368" spans="1:9">
      <c r="A5368" t="s">
        <v>155</v>
      </c>
      <c r="B5368" t="s">
        <v>122</v>
      </c>
      <c r="C5368" t="s">
        <v>9098</v>
      </c>
      <c r="D5368">
        <v>0.7</v>
      </c>
      <c r="E5368" t="s">
        <v>604</v>
      </c>
      <c r="F5368" t="s">
        <v>0</v>
      </c>
      <c r="G5368" t="s">
        <v>0</v>
      </c>
      <c r="H5368" s="123" t="str">
        <f t="shared" si="82"/>
        <v>Southern Oregon Basin , OR,Rich Burn</v>
      </c>
      <c r="I5368">
        <v>0.7</v>
      </c>
    </row>
    <row r="5369" spans="1:9">
      <c r="A5369" t="s">
        <v>155</v>
      </c>
      <c r="B5369" t="s">
        <v>122</v>
      </c>
      <c r="C5369" t="s">
        <v>9099</v>
      </c>
      <c r="D5369">
        <v>0.3</v>
      </c>
      <c r="E5369" t="s">
        <v>604</v>
      </c>
      <c r="F5369" t="s">
        <v>1</v>
      </c>
      <c r="G5369" t="s">
        <v>1</v>
      </c>
      <c r="H5369" s="123" t="str">
        <f t="shared" si="82"/>
        <v>Southern Oregon Basin , OR,Lean Burn</v>
      </c>
      <c r="I5369">
        <v>0.3</v>
      </c>
    </row>
    <row r="5370" spans="1:9">
      <c r="A5370" t="s">
        <v>155</v>
      </c>
      <c r="B5370" t="s">
        <v>122</v>
      </c>
      <c r="C5370" t="s">
        <v>9100</v>
      </c>
      <c r="D5370">
        <v>0.75</v>
      </c>
      <c r="E5370" t="s">
        <v>604</v>
      </c>
      <c r="F5370" t="s">
        <v>0</v>
      </c>
      <c r="G5370" t="s">
        <v>9100</v>
      </c>
      <c r="H5370" s="123" t="str">
        <f t="shared" si="82"/>
        <v>Southern Oregon Basin , OR,CBM Wells- Rich-burn Load Factor</v>
      </c>
      <c r="I5370">
        <v>0.75</v>
      </c>
    </row>
    <row r="5371" spans="1:9">
      <c r="A5371" t="s">
        <v>155</v>
      </c>
      <c r="B5371" t="s">
        <v>122</v>
      </c>
      <c r="C5371" t="s">
        <v>9101</v>
      </c>
      <c r="D5371">
        <v>0.76</v>
      </c>
      <c r="E5371" t="s">
        <v>604</v>
      </c>
      <c r="F5371" t="s">
        <v>1</v>
      </c>
      <c r="G5371" t="s">
        <v>9101</v>
      </c>
      <c r="H5371" s="123" t="str">
        <f t="shared" si="82"/>
        <v>Southern Oregon Basin , OR,CBM Wells- Lean-burn Load Factor</v>
      </c>
      <c r="I5371">
        <v>0.76</v>
      </c>
    </row>
    <row r="5372" spans="1:9">
      <c r="A5372" t="s">
        <v>155</v>
      </c>
      <c r="B5372" t="s">
        <v>122</v>
      </c>
      <c r="C5372" t="s">
        <v>9102</v>
      </c>
      <c r="D5372">
        <v>0</v>
      </c>
      <c r="E5372" t="s">
        <v>604</v>
      </c>
      <c r="F5372" t="s">
        <v>656</v>
      </c>
      <c r="G5372" t="s">
        <v>9102</v>
      </c>
      <c r="H5372" s="123" t="str">
        <f t="shared" si="82"/>
        <v>Southern Oregon Basin , OR,CBM Wells - Fraction of 2-cycle Engines</v>
      </c>
      <c r="I5372">
        <v>0</v>
      </c>
    </row>
    <row r="5373" spans="1:9">
      <c r="A5373" t="s">
        <v>155</v>
      </c>
      <c r="B5373" t="s">
        <v>122</v>
      </c>
      <c r="C5373" t="s">
        <v>9103</v>
      </c>
      <c r="D5373">
        <v>1</v>
      </c>
      <c r="E5373" t="s">
        <v>604</v>
      </c>
      <c r="F5373" t="s">
        <v>656</v>
      </c>
      <c r="G5373" t="s">
        <v>9103</v>
      </c>
      <c r="H5373" s="123" t="str">
        <f t="shared" si="82"/>
        <v>Southern Oregon Basin , OR,CBM Wells - Fraction of 4-cycle Engines</v>
      </c>
      <c r="I5373">
        <v>1</v>
      </c>
    </row>
    <row r="5374" spans="1:9">
      <c r="A5374" t="s">
        <v>155</v>
      </c>
      <c r="B5374" t="s">
        <v>122</v>
      </c>
      <c r="C5374" t="s">
        <v>9104</v>
      </c>
      <c r="D5374">
        <v>0</v>
      </c>
      <c r="E5374" t="s">
        <v>604</v>
      </c>
      <c r="F5374" t="s">
        <v>656</v>
      </c>
      <c r="G5374" t="s">
        <v>9104</v>
      </c>
      <c r="H5374" s="123" t="str">
        <f t="shared" si="82"/>
        <v>Southern Oregon Basin , OR,CBM Wells - Fraction of Compressors Engines &lt;50 HP</v>
      </c>
      <c r="I5374">
        <v>0</v>
      </c>
    </row>
    <row r="5375" spans="1:9">
      <c r="A5375" t="s">
        <v>155</v>
      </c>
      <c r="B5375" t="s">
        <v>122</v>
      </c>
      <c r="C5375" t="s">
        <v>9105</v>
      </c>
      <c r="D5375">
        <v>1</v>
      </c>
      <c r="E5375" t="s">
        <v>604</v>
      </c>
      <c r="F5375" t="s">
        <v>656</v>
      </c>
      <c r="G5375" t="s">
        <v>9105</v>
      </c>
      <c r="H5375" s="123" t="str">
        <f t="shared" si="82"/>
        <v>Southern Oregon Basin , OR,CBM Wells - Fraction of Compressors Engines between 50-499 HP</v>
      </c>
      <c r="I5375">
        <v>1</v>
      </c>
    </row>
    <row r="5376" spans="1:9">
      <c r="A5376" t="s">
        <v>155</v>
      </c>
      <c r="B5376" t="s">
        <v>122</v>
      </c>
      <c r="C5376" t="s">
        <v>9106</v>
      </c>
      <c r="D5376">
        <v>0</v>
      </c>
      <c r="E5376" t="s">
        <v>604</v>
      </c>
      <c r="F5376" t="s">
        <v>656</v>
      </c>
      <c r="G5376" t="s">
        <v>9106</v>
      </c>
      <c r="H5376" s="123" t="str">
        <f t="shared" si="82"/>
        <v>Southern Oregon Basin , OR,CBM Wells - Fraction of Compressors Engines &gt;500 HP</v>
      </c>
      <c r="I5376">
        <v>0</v>
      </c>
    </row>
    <row r="5377" spans="1:9">
      <c r="A5377" t="s">
        <v>155</v>
      </c>
      <c r="B5377" t="s">
        <v>122</v>
      </c>
      <c r="C5377" t="s">
        <v>9107</v>
      </c>
      <c r="D5377">
        <v>0.18</v>
      </c>
      <c r="E5377" t="s">
        <v>604</v>
      </c>
      <c r="F5377" t="s">
        <v>1</v>
      </c>
      <c r="G5377" t="s">
        <v>8349</v>
      </c>
      <c r="H5377" s="123" t="str">
        <f t="shared" si="82"/>
        <v>Southern Oregon Basin , OR,Lean Burn - Percent of Engines with Control</v>
      </c>
      <c r="I5377">
        <v>0.18</v>
      </c>
    </row>
    <row r="5378" spans="1:9">
      <c r="A5378" t="s">
        <v>155</v>
      </c>
      <c r="B5378" t="s">
        <v>122</v>
      </c>
      <c r="C5378" t="s">
        <v>9108</v>
      </c>
      <c r="D5378">
        <v>0.31</v>
      </c>
      <c r="E5378" t="s">
        <v>604</v>
      </c>
      <c r="F5378" t="s">
        <v>0</v>
      </c>
      <c r="G5378" t="s">
        <v>8359</v>
      </c>
      <c r="H5378" s="123" t="str">
        <f t="shared" si="82"/>
        <v>Southern Oregon Basin , OR,Rich Burn - Percent of Engines with Control</v>
      </c>
      <c r="I5378">
        <v>0.31</v>
      </c>
    </row>
    <row r="5379" spans="1:9">
      <c r="A5379" t="s">
        <v>155</v>
      </c>
      <c r="B5379" t="s">
        <v>122</v>
      </c>
      <c r="C5379" t="s">
        <v>9109</v>
      </c>
      <c r="D5379">
        <v>138</v>
      </c>
      <c r="E5379" t="s">
        <v>604</v>
      </c>
      <c r="F5379" t="s">
        <v>1</v>
      </c>
      <c r="G5379" t="s">
        <v>8347</v>
      </c>
      <c r="H5379" s="123" t="str">
        <f t="shared" si="82"/>
        <v>Southern Oregon Basin , OR,Lean Burn - Rated Horsepower (hp/engine)</v>
      </c>
      <c r="I5379">
        <v>138</v>
      </c>
    </row>
    <row r="5380" spans="1:9">
      <c r="A5380" t="s">
        <v>155</v>
      </c>
      <c r="B5380" t="s">
        <v>122</v>
      </c>
      <c r="C5380" t="s">
        <v>9110</v>
      </c>
      <c r="D5380">
        <v>133.4</v>
      </c>
      <c r="E5380" t="s">
        <v>604</v>
      </c>
      <c r="F5380" t="s">
        <v>0</v>
      </c>
      <c r="G5380" t="s">
        <v>8357</v>
      </c>
      <c r="H5380" s="123" t="str">
        <f t="shared" si="82"/>
        <v>Southern Oregon Basin , OR,Rich Burn - Rated Horsepower (hp/engine)</v>
      </c>
      <c r="I5380">
        <v>133.4</v>
      </c>
    </row>
    <row r="5381" spans="1:9">
      <c r="A5381" t="s">
        <v>155</v>
      </c>
      <c r="B5381" t="s">
        <v>122</v>
      </c>
      <c r="C5381" t="s">
        <v>9111</v>
      </c>
      <c r="D5381">
        <v>8439</v>
      </c>
      <c r="E5381" t="s">
        <v>604</v>
      </c>
      <c r="F5381" t="s">
        <v>656</v>
      </c>
      <c r="G5381" t="s">
        <v>2498</v>
      </c>
      <c r="H5381" s="123" t="str">
        <f t="shared" si="82"/>
        <v>Southern Oregon Basin , OR,Hours of Operation (hours/engine)</v>
      </c>
      <c r="I5381">
        <v>8439</v>
      </c>
    </row>
    <row r="5382" spans="1:9">
      <c r="A5382" t="s">
        <v>641</v>
      </c>
      <c r="B5382" t="s">
        <v>118</v>
      </c>
      <c r="C5382" t="s">
        <v>9098</v>
      </c>
      <c r="D5382">
        <v>0.70000000000000007</v>
      </c>
      <c r="E5382" t="s">
        <v>606</v>
      </c>
      <c r="F5382" t="s">
        <v>0</v>
      </c>
      <c r="G5382" t="s">
        <v>0</v>
      </c>
      <c r="H5382" s="123" t="str">
        <f t="shared" si="82"/>
        <v>Sweetgrass Arch , MT,Rich Burn</v>
      </c>
      <c r="I5382">
        <v>0.70000000000000007</v>
      </c>
    </row>
    <row r="5383" spans="1:9">
      <c r="A5383" t="s">
        <v>641</v>
      </c>
      <c r="B5383" t="s">
        <v>118</v>
      </c>
      <c r="C5383" t="s">
        <v>9099</v>
      </c>
      <c r="D5383">
        <v>0.3</v>
      </c>
      <c r="E5383" t="s">
        <v>606</v>
      </c>
      <c r="F5383" t="s">
        <v>1</v>
      </c>
      <c r="G5383" t="s">
        <v>1</v>
      </c>
      <c r="H5383" s="123" t="str">
        <f t="shared" si="82"/>
        <v>Sweetgrass Arch , MT,Lean Burn</v>
      </c>
      <c r="I5383">
        <v>0.3</v>
      </c>
    </row>
    <row r="5384" spans="1:9">
      <c r="A5384" t="s">
        <v>641</v>
      </c>
      <c r="B5384" t="s">
        <v>118</v>
      </c>
      <c r="C5384" t="s">
        <v>9100</v>
      </c>
      <c r="D5384">
        <v>0.75</v>
      </c>
      <c r="E5384" t="s">
        <v>606</v>
      </c>
      <c r="F5384" t="s">
        <v>0</v>
      </c>
      <c r="G5384" t="s">
        <v>9100</v>
      </c>
      <c r="H5384" s="123" t="str">
        <f t="shared" si="82"/>
        <v>Sweetgrass Arch , MT,CBM Wells- Rich-burn Load Factor</v>
      </c>
      <c r="I5384">
        <v>0.75</v>
      </c>
    </row>
    <row r="5385" spans="1:9">
      <c r="A5385" t="s">
        <v>641</v>
      </c>
      <c r="B5385" t="s">
        <v>118</v>
      </c>
      <c r="C5385" t="s">
        <v>9101</v>
      </c>
      <c r="D5385">
        <v>0.7599999999999999</v>
      </c>
      <c r="E5385" t="s">
        <v>606</v>
      </c>
      <c r="F5385" t="s">
        <v>1</v>
      </c>
      <c r="G5385" t="s">
        <v>9101</v>
      </c>
      <c r="H5385" s="123" t="str">
        <f t="shared" si="82"/>
        <v>Sweetgrass Arch , MT,CBM Wells- Lean-burn Load Factor</v>
      </c>
      <c r="I5385">
        <v>0.7599999999999999</v>
      </c>
    </row>
    <row r="5386" spans="1:9">
      <c r="A5386" t="s">
        <v>641</v>
      </c>
      <c r="B5386" t="s">
        <v>118</v>
      </c>
      <c r="C5386" t="s">
        <v>9102</v>
      </c>
      <c r="D5386">
        <v>0</v>
      </c>
      <c r="E5386" t="s">
        <v>606</v>
      </c>
      <c r="F5386" t="s">
        <v>656</v>
      </c>
      <c r="G5386" t="s">
        <v>9102</v>
      </c>
      <c r="H5386" s="123" t="str">
        <f t="shared" si="82"/>
        <v>Sweetgrass Arch , MT,CBM Wells - Fraction of 2-cycle Engines</v>
      </c>
      <c r="I5386">
        <v>0</v>
      </c>
    </row>
    <row r="5387" spans="1:9">
      <c r="A5387" t="s">
        <v>641</v>
      </c>
      <c r="B5387" t="s">
        <v>118</v>
      </c>
      <c r="C5387" t="s">
        <v>9103</v>
      </c>
      <c r="D5387">
        <v>1</v>
      </c>
      <c r="E5387" t="s">
        <v>606</v>
      </c>
      <c r="F5387" t="s">
        <v>656</v>
      </c>
      <c r="G5387" t="s">
        <v>9103</v>
      </c>
      <c r="H5387" s="123" t="str">
        <f t="shared" si="82"/>
        <v>Sweetgrass Arch , MT,CBM Wells - Fraction of 4-cycle Engines</v>
      </c>
      <c r="I5387">
        <v>1</v>
      </c>
    </row>
    <row r="5388" spans="1:9">
      <c r="A5388" t="s">
        <v>641</v>
      </c>
      <c r="B5388" t="s">
        <v>118</v>
      </c>
      <c r="C5388" t="s">
        <v>9104</v>
      </c>
      <c r="D5388">
        <v>0</v>
      </c>
      <c r="E5388" t="s">
        <v>606</v>
      </c>
      <c r="F5388" t="s">
        <v>656</v>
      </c>
      <c r="G5388" t="s">
        <v>9104</v>
      </c>
      <c r="H5388" s="123" t="str">
        <f t="shared" si="82"/>
        <v>Sweetgrass Arch , MT,CBM Wells - Fraction of Compressors Engines &lt;50 HP</v>
      </c>
      <c r="I5388">
        <v>0</v>
      </c>
    </row>
    <row r="5389" spans="1:9">
      <c r="A5389" t="s">
        <v>641</v>
      </c>
      <c r="B5389" t="s">
        <v>118</v>
      </c>
      <c r="C5389" t="s">
        <v>9105</v>
      </c>
      <c r="D5389">
        <v>1</v>
      </c>
      <c r="E5389" t="s">
        <v>606</v>
      </c>
      <c r="F5389" t="s">
        <v>656</v>
      </c>
      <c r="G5389" t="s">
        <v>9105</v>
      </c>
      <c r="H5389" s="123" t="str">
        <f t="shared" si="82"/>
        <v>Sweetgrass Arch , MT,CBM Wells - Fraction of Compressors Engines between 50-499 HP</v>
      </c>
      <c r="I5389">
        <v>1</v>
      </c>
    </row>
    <row r="5390" spans="1:9">
      <c r="A5390" t="s">
        <v>641</v>
      </c>
      <c r="B5390" t="s">
        <v>118</v>
      </c>
      <c r="C5390" t="s">
        <v>9106</v>
      </c>
      <c r="D5390">
        <v>0</v>
      </c>
      <c r="E5390" t="s">
        <v>606</v>
      </c>
      <c r="F5390" t="s">
        <v>656</v>
      </c>
      <c r="G5390" t="s">
        <v>9106</v>
      </c>
      <c r="H5390" s="123" t="str">
        <f t="shared" si="82"/>
        <v>Sweetgrass Arch , MT,CBM Wells - Fraction of Compressors Engines &gt;500 HP</v>
      </c>
      <c r="I5390">
        <v>0</v>
      </c>
    </row>
    <row r="5391" spans="1:9">
      <c r="A5391" t="s">
        <v>641</v>
      </c>
      <c r="B5391" t="s">
        <v>118</v>
      </c>
      <c r="C5391" t="s">
        <v>9107</v>
      </c>
      <c r="D5391">
        <v>0.17999999999999997</v>
      </c>
      <c r="E5391" t="s">
        <v>606</v>
      </c>
      <c r="F5391" t="s">
        <v>1</v>
      </c>
      <c r="G5391" t="s">
        <v>8349</v>
      </c>
      <c r="H5391" s="123" t="str">
        <f t="shared" si="82"/>
        <v>Sweetgrass Arch , MT,Lean Burn - Percent of Engines with Control</v>
      </c>
      <c r="I5391">
        <v>0.17999999999999997</v>
      </c>
    </row>
    <row r="5392" spans="1:9">
      <c r="A5392" t="s">
        <v>641</v>
      </c>
      <c r="B5392" t="s">
        <v>118</v>
      </c>
      <c r="C5392" t="s">
        <v>9108</v>
      </c>
      <c r="D5392">
        <v>0.31</v>
      </c>
      <c r="E5392" t="s">
        <v>606</v>
      </c>
      <c r="F5392" t="s">
        <v>0</v>
      </c>
      <c r="G5392" t="s">
        <v>8359</v>
      </c>
      <c r="H5392" s="123" t="str">
        <f t="shared" si="82"/>
        <v>Sweetgrass Arch , MT,Rich Burn - Percent of Engines with Control</v>
      </c>
      <c r="I5392">
        <v>0.31</v>
      </c>
    </row>
    <row r="5393" spans="1:9">
      <c r="A5393" t="s">
        <v>641</v>
      </c>
      <c r="B5393" t="s">
        <v>118</v>
      </c>
      <c r="C5393" t="s">
        <v>9109</v>
      </c>
      <c r="D5393">
        <v>138</v>
      </c>
      <c r="E5393" t="s">
        <v>606</v>
      </c>
      <c r="F5393" t="s">
        <v>1</v>
      </c>
      <c r="G5393" t="s">
        <v>8347</v>
      </c>
      <c r="H5393" s="123" t="str">
        <f t="shared" si="82"/>
        <v>Sweetgrass Arch , MT,Lean Burn - Rated Horsepower (hp/engine)</v>
      </c>
      <c r="I5393">
        <v>138</v>
      </c>
    </row>
    <row r="5394" spans="1:9">
      <c r="A5394" t="s">
        <v>641</v>
      </c>
      <c r="B5394" t="s">
        <v>118</v>
      </c>
      <c r="C5394" t="s">
        <v>9110</v>
      </c>
      <c r="D5394">
        <v>133.4</v>
      </c>
      <c r="E5394" t="s">
        <v>606</v>
      </c>
      <c r="F5394" t="s">
        <v>0</v>
      </c>
      <c r="G5394" t="s">
        <v>8357</v>
      </c>
      <c r="H5394" s="123" t="str">
        <f t="shared" si="82"/>
        <v>Sweetgrass Arch , MT,Rich Burn - Rated Horsepower (hp/engine)</v>
      </c>
      <c r="I5394">
        <v>133.4</v>
      </c>
    </row>
    <row r="5395" spans="1:9">
      <c r="A5395" t="s">
        <v>641</v>
      </c>
      <c r="B5395" t="s">
        <v>118</v>
      </c>
      <c r="C5395" t="s">
        <v>9111</v>
      </c>
      <c r="D5395">
        <v>0</v>
      </c>
      <c r="E5395" t="s">
        <v>606</v>
      </c>
      <c r="F5395" t="s">
        <v>656</v>
      </c>
      <c r="G5395" t="s">
        <v>2498</v>
      </c>
      <c r="H5395" s="123" t="str">
        <f t="shared" si="82"/>
        <v>Sweetgrass Arch , MT,Hours of Operation (hours/engine)</v>
      </c>
      <c r="I5395">
        <v>0</v>
      </c>
    </row>
    <row r="5396" spans="1:9">
      <c r="A5396" t="s">
        <v>642</v>
      </c>
      <c r="B5396" t="s">
        <v>124</v>
      </c>
      <c r="C5396" t="s">
        <v>9098</v>
      </c>
      <c r="D5396">
        <v>0.77999999999999992</v>
      </c>
      <c r="E5396" t="s">
        <v>608</v>
      </c>
      <c r="F5396" t="s">
        <v>0</v>
      </c>
      <c r="G5396" t="s">
        <v>0</v>
      </c>
      <c r="H5396" s="123" t="str">
        <f t="shared" si="82"/>
        <v>Uinta Basin , UT,Rich Burn</v>
      </c>
      <c r="I5396">
        <v>0.77999999999999992</v>
      </c>
    </row>
    <row r="5397" spans="1:9">
      <c r="A5397" t="s">
        <v>642</v>
      </c>
      <c r="B5397" t="s">
        <v>124</v>
      </c>
      <c r="C5397" t="s">
        <v>9099</v>
      </c>
      <c r="D5397">
        <v>0.21999999999999997</v>
      </c>
      <c r="E5397" t="s">
        <v>608</v>
      </c>
      <c r="F5397" t="s">
        <v>1</v>
      </c>
      <c r="G5397" t="s">
        <v>1</v>
      </c>
      <c r="H5397" s="123" t="str">
        <f t="shared" si="82"/>
        <v>Uinta Basin , UT,Lean Burn</v>
      </c>
      <c r="I5397">
        <v>0.21999999999999997</v>
      </c>
    </row>
    <row r="5398" spans="1:9">
      <c r="A5398" t="s">
        <v>642</v>
      </c>
      <c r="B5398" t="s">
        <v>124</v>
      </c>
      <c r="C5398" t="s">
        <v>9100</v>
      </c>
      <c r="D5398">
        <v>0.63000000000000012</v>
      </c>
      <c r="E5398" t="s">
        <v>608</v>
      </c>
      <c r="F5398" t="s">
        <v>0</v>
      </c>
      <c r="G5398" t="s">
        <v>9100</v>
      </c>
      <c r="H5398" s="123" t="str">
        <f t="shared" si="82"/>
        <v>Uinta Basin , UT,CBM Wells- Rich-burn Load Factor</v>
      </c>
      <c r="I5398">
        <v>0.63000000000000012</v>
      </c>
    </row>
    <row r="5399" spans="1:9">
      <c r="A5399" t="s">
        <v>642</v>
      </c>
      <c r="B5399" t="s">
        <v>124</v>
      </c>
      <c r="C5399" t="s">
        <v>9101</v>
      </c>
      <c r="D5399">
        <v>0.76881160000000004</v>
      </c>
      <c r="E5399" t="s">
        <v>608</v>
      </c>
      <c r="F5399" t="s">
        <v>1</v>
      </c>
      <c r="G5399" t="s">
        <v>9101</v>
      </c>
      <c r="H5399" s="123" t="str">
        <f t="shared" si="82"/>
        <v>Uinta Basin , UT,CBM Wells- Lean-burn Load Factor</v>
      </c>
      <c r="I5399">
        <v>0.76881160000000004</v>
      </c>
    </row>
    <row r="5400" spans="1:9">
      <c r="A5400" t="s">
        <v>642</v>
      </c>
      <c r="B5400" t="s">
        <v>124</v>
      </c>
      <c r="C5400" t="s">
        <v>9102</v>
      </c>
      <c r="D5400">
        <v>0</v>
      </c>
      <c r="E5400" t="s">
        <v>608</v>
      </c>
      <c r="F5400" t="s">
        <v>656</v>
      </c>
      <c r="G5400" t="s">
        <v>9102</v>
      </c>
      <c r="H5400" s="123" t="str">
        <f t="shared" si="82"/>
        <v>Uinta Basin , UT,CBM Wells - Fraction of 2-cycle Engines</v>
      </c>
      <c r="I5400">
        <v>0</v>
      </c>
    </row>
    <row r="5401" spans="1:9">
      <c r="A5401" t="s">
        <v>642</v>
      </c>
      <c r="B5401" t="s">
        <v>124</v>
      </c>
      <c r="C5401" t="s">
        <v>9103</v>
      </c>
      <c r="D5401">
        <v>1</v>
      </c>
      <c r="E5401" t="s">
        <v>608</v>
      </c>
      <c r="F5401" t="s">
        <v>656</v>
      </c>
      <c r="G5401" t="s">
        <v>9103</v>
      </c>
      <c r="H5401" s="123" t="str">
        <f t="shared" si="82"/>
        <v>Uinta Basin , UT,CBM Wells - Fraction of 4-cycle Engines</v>
      </c>
      <c r="I5401">
        <v>1</v>
      </c>
    </row>
    <row r="5402" spans="1:9">
      <c r="A5402" t="s">
        <v>642</v>
      </c>
      <c r="B5402" t="s">
        <v>124</v>
      </c>
      <c r="C5402" t="s">
        <v>9104</v>
      </c>
      <c r="D5402">
        <v>0.32</v>
      </c>
      <c r="E5402" t="s">
        <v>608</v>
      </c>
      <c r="F5402" t="s">
        <v>656</v>
      </c>
      <c r="G5402" t="s">
        <v>9104</v>
      </c>
      <c r="H5402" s="123" t="str">
        <f t="shared" si="82"/>
        <v>Uinta Basin , UT,CBM Wells - Fraction of Compressors Engines &lt;50 HP</v>
      </c>
      <c r="I5402">
        <v>0.32</v>
      </c>
    </row>
    <row r="5403" spans="1:9">
      <c r="A5403" t="s">
        <v>642</v>
      </c>
      <c r="B5403" t="s">
        <v>124</v>
      </c>
      <c r="C5403" t="s">
        <v>9105</v>
      </c>
      <c r="D5403">
        <v>0.68</v>
      </c>
      <c r="E5403" t="s">
        <v>608</v>
      </c>
      <c r="F5403" t="s">
        <v>656</v>
      </c>
      <c r="G5403" t="s">
        <v>9105</v>
      </c>
      <c r="H5403" s="123" t="str">
        <f t="shared" si="82"/>
        <v>Uinta Basin , UT,CBM Wells - Fraction of Compressors Engines between 50-499 HP</v>
      </c>
      <c r="I5403">
        <v>0.68</v>
      </c>
    </row>
    <row r="5404" spans="1:9">
      <c r="A5404" t="s">
        <v>642</v>
      </c>
      <c r="B5404" t="s">
        <v>124</v>
      </c>
      <c r="C5404" t="s">
        <v>9106</v>
      </c>
      <c r="D5404">
        <v>0</v>
      </c>
      <c r="E5404" t="s">
        <v>608</v>
      </c>
      <c r="F5404" t="s">
        <v>656</v>
      </c>
      <c r="G5404" t="s">
        <v>9106</v>
      </c>
      <c r="H5404" s="123" t="str">
        <f t="shared" si="82"/>
        <v>Uinta Basin , UT,CBM Wells - Fraction of Compressors Engines &gt;500 HP</v>
      </c>
      <c r="I5404">
        <v>0</v>
      </c>
    </row>
    <row r="5405" spans="1:9">
      <c r="A5405" t="s">
        <v>642</v>
      </c>
      <c r="B5405" t="s">
        <v>124</v>
      </c>
      <c r="C5405" t="s">
        <v>9107</v>
      </c>
      <c r="D5405">
        <v>3.5999999999999997E-2</v>
      </c>
      <c r="E5405" t="s">
        <v>608</v>
      </c>
      <c r="F5405" t="s">
        <v>1</v>
      </c>
      <c r="G5405" t="s">
        <v>8349</v>
      </c>
      <c r="H5405" s="123" t="str">
        <f t="shared" si="82"/>
        <v>Uinta Basin , UT,Lean Burn - Percent of Engines with Control</v>
      </c>
      <c r="I5405">
        <v>3.5999999999999997E-2</v>
      </c>
    </row>
    <row r="5406" spans="1:9">
      <c r="A5406" t="s">
        <v>642</v>
      </c>
      <c r="B5406" t="s">
        <v>124</v>
      </c>
      <c r="C5406" t="s">
        <v>9108</v>
      </c>
      <c r="D5406">
        <v>6.2E-2</v>
      </c>
      <c r="E5406" t="s">
        <v>608</v>
      </c>
      <c r="F5406" t="s">
        <v>0</v>
      </c>
      <c r="G5406" t="s">
        <v>8359</v>
      </c>
      <c r="H5406" s="123" t="str">
        <f t="shared" si="82"/>
        <v>Uinta Basin , UT,Rich Burn - Percent of Engines with Control</v>
      </c>
      <c r="I5406">
        <v>6.2E-2</v>
      </c>
    </row>
    <row r="5407" spans="1:9">
      <c r="A5407" t="s">
        <v>642</v>
      </c>
      <c r="B5407" t="s">
        <v>124</v>
      </c>
      <c r="C5407" t="s">
        <v>9109</v>
      </c>
      <c r="D5407">
        <v>66.8</v>
      </c>
      <c r="E5407" t="s">
        <v>608</v>
      </c>
      <c r="F5407" t="s">
        <v>1</v>
      </c>
      <c r="G5407" t="s">
        <v>8347</v>
      </c>
      <c r="H5407" s="123" t="str">
        <f t="shared" ref="H5407:H5470" si="83">E5407&amp;","&amp;G5407</f>
        <v>Uinta Basin , UT,Lean Burn - Rated Horsepower (hp/engine)</v>
      </c>
      <c r="I5407">
        <v>66.8</v>
      </c>
    </row>
    <row r="5408" spans="1:9">
      <c r="A5408" t="s">
        <v>642</v>
      </c>
      <c r="B5408" t="s">
        <v>124</v>
      </c>
      <c r="C5408" t="s">
        <v>9110</v>
      </c>
      <c r="D5408">
        <v>123.28</v>
      </c>
      <c r="E5408" t="s">
        <v>608</v>
      </c>
      <c r="F5408" t="s">
        <v>0</v>
      </c>
      <c r="G5408" t="s">
        <v>8357</v>
      </c>
      <c r="H5408" s="123" t="str">
        <f t="shared" si="83"/>
        <v>Uinta Basin , UT,Rich Burn - Rated Horsepower (hp/engine)</v>
      </c>
      <c r="I5408">
        <v>123.28</v>
      </c>
    </row>
    <row r="5409" spans="1:9">
      <c r="A5409" t="s">
        <v>642</v>
      </c>
      <c r="B5409" t="s">
        <v>124</v>
      </c>
      <c r="C5409" t="s">
        <v>9111</v>
      </c>
      <c r="D5409">
        <v>8515.4207999999981</v>
      </c>
      <c r="E5409" t="s">
        <v>608</v>
      </c>
      <c r="F5409" t="s">
        <v>656</v>
      </c>
      <c r="G5409" t="s">
        <v>2498</v>
      </c>
      <c r="H5409" s="123" t="str">
        <f t="shared" si="83"/>
        <v>Uinta Basin , UT,Hours of Operation (hours/engine)</v>
      </c>
      <c r="I5409">
        <v>8515.4207999999981</v>
      </c>
    </row>
    <row r="5410" spans="1:9">
      <c r="A5410" t="s">
        <v>156</v>
      </c>
      <c r="B5410" t="s">
        <v>116</v>
      </c>
      <c r="C5410" t="s">
        <v>9098</v>
      </c>
      <c r="D5410">
        <v>0.7</v>
      </c>
      <c r="E5410" t="s">
        <v>609</v>
      </c>
      <c r="F5410" t="s">
        <v>0</v>
      </c>
      <c r="G5410" t="s">
        <v>0</v>
      </c>
      <c r="H5410" s="123" t="str">
        <f t="shared" si="83"/>
        <v>Ventura Basin , CA,Rich Burn</v>
      </c>
      <c r="I5410">
        <v>0.7</v>
      </c>
    </row>
    <row r="5411" spans="1:9">
      <c r="A5411" t="s">
        <v>156</v>
      </c>
      <c r="B5411" t="s">
        <v>116</v>
      </c>
      <c r="C5411" t="s">
        <v>9099</v>
      </c>
      <c r="D5411">
        <v>0.3</v>
      </c>
      <c r="E5411" t="s">
        <v>609</v>
      </c>
      <c r="F5411" t="s">
        <v>1</v>
      </c>
      <c r="G5411" t="s">
        <v>1</v>
      </c>
      <c r="H5411" s="123" t="str">
        <f t="shared" si="83"/>
        <v>Ventura Basin , CA,Lean Burn</v>
      </c>
      <c r="I5411">
        <v>0.3</v>
      </c>
    </row>
    <row r="5412" spans="1:9">
      <c r="A5412" t="s">
        <v>156</v>
      </c>
      <c r="B5412" t="s">
        <v>116</v>
      </c>
      <c r="C5412" t="s">
        <v>9100</v>
      </c>
      <c r="D5412">
        <v>0.75</v>
      </c>
      <c r="E5412" t="s">
        <v>609</v>
      </c>
      <c r="F5412" t="s">
        <v>0</v>
      </c>
      <c r="G5412" t="s">
        <v>9100</v>
      </c>
      <c r="H5412" s="123" t="str">
        <f t="shared" si="83"/>
        <v>Ventura Basin , CA,CBM Wells- Rich-burn Load Factor</v>
      </c>
      <c r="I5412">
        <v>0.75</v>
      </c>
    </row>
    <row r="5413" spans="1:9">
      <c r="A5413" t="s">
        <v>156</v>
      </c>
      <c r="B5413" t="s">
        <v>116</v>
      </c>
      <c r="C5413" t="s">
        <v>9101</v>
      </c>
      <c r="D5413">
        <v>0.76</v>
      </c>
      <c r="E5413" t="s">
        <v>609</v>
      </c>
      <c r="F5413" t="s">
        <v>1</v>
      </c>
      <c r="G5413" t="s">
        <v>9101</v>
      </c>
      <c r="H5413" s="123" t="str">
        <f t="shared" si="83"/>
        <v>Ventura Basin , CA,CBM Wells- Lean-burn Load Factor</v>
      </c>
      <c r="I5413">
        <v>0.76</v>
      </c>
    </row>
    <row r="5414" spans="1:9">
      <c r="A5414" t="s">
        <v>156</v>
      </c>
      <c r="B5414" t="s">
        <v>116</v>
      </c>
      <c r="C5414" t="s">
        <v>9102</v>
      </c>
      <c r="D5414">
        <v>0</v>
      </c>
      <c r="E5414" t="s">
        <v>609</v>
      </c>
      <c r="F5414" t="s">
        <v>656</v>
      </c>
      <c r="G5414" t="s">
        <v>9102</v>
      </c>
      <c r="H5414" s="123" t="str">
        <f t="shared" si="83"/>
        <v>Ventura Basin , CA,CBM Wells - Fraction of 2-cycle Engines</v>
      </c>
      <c r="I5414">
        <v>0</v>
      </c>
    </row>
    <row r="5415" spans="1:9">
      <c r="A5415" t="s">
        <v>156</v>
      </c>
      <c r="B5415" t="s">
        <v>116</v>
      </c>
      <c r="C5415" t="s">
        <v>9103</v>
      </c>
      <c r="D5415">
        <v>1</v>
      </c>
      <c r="E5415" t="s">
        <v>609</v>
      </c>
      <c r="F5415" t="s">
        <v>656</v>
      </c>
      <c r="G5415" t="s">
        <v>9103</v>
      </c>
      <c r="H5415" s="123" t="str">
        <f t="shared" si="83"/>
        <v>Ventura Basin , CA,CBM Wells - Fraction of 4-cycle Engines</v>
      </c>
      <c r="I5415">
        <v>1</v>
      </c>
    </row>
    <row r="5416" spans="1:9">
      <c r="A5416" t="s">
        <v>156</v>
      </c>
      <c r="B5416" t="s">
        <v>116</v>
      </c>
      <c r="C5416" t="s">
        <v>9104</v>
      </c>
      <c r="D5416">
        <v>0</v>
      </c>
      <c r="E5416" t="s">
        <v>609</v>
      </c>
      <c r="F5416" t="s">
        <v>656</v>
      </c>
      <c r="G5416" t="s">
        <v>9104</v>
      </c>
      <c r="H5416" s="123" t="str">
        <f t="shared" si="83"/>
        <v>Ventura Basin , CA,CBM Wells - Fraction of Compressors Engines &lt;50 HP</v>
      </c>
      <c r="I5416">
        <v>0</v>
      </c>
    </row>
    <row r="5417" spans="1:9">
      <c r="A5417" t="s">
        <v>156</v>
      </c>
      <c r="B5417" t="s">
        <v>116</v>
      </c>
      <c r="C5417" t="s">
        <v>9105</v>
      </c>
      <c r="D5417">
        <v>1</v>
      </c>
      <c r="E5417" t="s">
        <v>609</v>
      </c>
      <c r="F5417" t="s">
        <v>656</v>
      </c>
      <c r="G5417" t="s">
        <v>9105</v>
      </c>
      <c r="H5417" s="123" t="str">
        <f t="shared" si="83"/>
        <v>Ventura Basin , CA,CBM Wells - Fraction of Compressors Engines between 50-499 HP</v>
      </c>
      <c r="I5417">
        <v>1</v>
      </c>
    </row>
    <row r="5418" spans="1:9">
      <c r="A5418" t="s">
        <v>156</v>
      </c>
      <c r="B5418" t="s">
        <v>116</v>
      </c>
      <c r="C5418" t="s">
        <v>9106</v>
      </c>
      <c r="D5418">
        <v>0</v>
      </c>
      <c r="E5418" t="s">
        <v>609</v>
      </c>
      <c r="F5418" t="s">
        <v>656</v>
      </c>
      <c r="G5418" t="s">
        <v>9106</v>
      </c>
      <c r="H5418" s="123" t="str">
        <f t="shared" si="83"/>
        <v>Ventura Basin , CA,CBM Wells - Fraction of Compressors Engines &gt;500 HP</v>
      </c>
      <c r="I5418">
        <v>0</v>
      </c>
    </row>
    <row r="5419" spans="1:9">
      <c r="A5419" t="s">
        <v>156</v>
      </c>
      <c r="B5419" t="s">
        <v>116</v>
      </c>
      <c r="C5419" t="s">
        <v>9107</v>
      </c>
      <c r="D5419">
        <v>0.18</v>
      </c>
      <c r="E5419" t="s">
        <v>609</v>
      </c>
      <c r="F5419" t="s">
        <v>1</v>
      </c>
      <c r="G5419" t="s">
        <v>8349</v>
      </c>
      <c r="H5419" s="123" t="str">
        <f t="shared" si="83"/>
        <v>Ventura Basin , CA,Lean Burn - Percent of Engines with Control</v>
      </c>
      <c r="I5419">
        <v>0.18</v>
      </c>
    </row>
    <row r="5420" spans="1:9">
      <c r="A5420" t="s">
        <v>156</v>
      </c>
      <c r="B5420" t="s">
        <v>116</v>
      </c>
      <c r="C5420" t="s">
        <v>9108</v>
      </c>
      <c r="D5420">
        <v>0.31</v>
      </c>
      <c r="E5420" t="s">
        <v>609</v>
      </c>
      <c r="F5420" t="s">
        <v>0</v>
      </c>
      <c r="G5420" t="s">
        <v>8359</v>
      </c>
      <c r="H5420" s="123" t="str">
        <f t="shared" si="83"/>
        <v>Ventura Basin , CA,Rich Burn - Percent of Engines with Control</v>
      </c>
      <c r="I5420">
        <v>0.31</v>
      </c>
    </row>
    <row r="5421" spans="1:9">
      <c r="A5421" t="s">
        <v>156</v>
      </c>
      <c r="B5421" t="s">
        <v>116</v>
      </c>
      <c r="C5421" t="s">
        <v>9109</v>
      </c>
      <c r="D5421">
        <v>138</v>
      </c>
      <c r="E5421" t="s">
        <v>609</v>
      </c>
      <c r="F5421" t="s">
        <v>1</v>
      </c>
      <c r="G5421" t="s">
        <v>8347</v>
      </c>
      <c r="H5421" s="123" t="str">
        <f t="shared" si="83"/>
        <v>Ventura Basin , CA,Lean Burn - Rated Horsepower (hp/engine)</v>
      </c>
      <c r="I5421">
        <v>138</v>
      </c>
    </row>
    <row r="5422" spans="1:9">
      <c r="A5422" t="s">
        <v>156</v>
      </c>
      <c r="B5422" t="s">
        <v>116</v>
      </c>
      <c r="C5422" t="s">
        <v>9110</v>
      </c>
      <c r="D5422">
        <v>133.4</v>
      </c>
      <c r="E5422" t="s">
        <v>609</v>
      </c>
      <c r="F5422" t="s">
        <v>0</v>
      </c>
      <c r="G5422" t="s">
        <v>8357</v>
      </c>
      <c r="H5422" s="123" t="str">
        <f t="shared" si="83"/>
        <v>Ventura Basin , CA,Rich Burn - Rated Horsepower (hp/engine)</v>
      </c>
      <c r="I5422">
        <v>133.4</v>
      </c>
    </row>
    <row r="5423" spans="1:9">
      <c r="A5423" t="s">
        <v>156</v>
      </c>
      <c r="B5423" t="s">
        <v>116</v>
      </c>
      <c r="C5423" t="s">
        <v>9111</v>
      </c>
      <c r="D5423">
        <v>8439</v>
      </c>
      <c r="E5423" t="s">
        <v>609</v>
      </c>
      <c r="F5423" t="s">
        <v>656</v>
      </c>
      <c r="G5423" t="s">
        <v>2498</v>
      </c>
      <c r="H5423" s="123" t="str">
        <f t="shared" si="83"/>
        <v>Ventura Basin , CA,Hours of Operation (hours/engine)</v>
      </c>
      <c r="I5423">
        <v>8439</v>
      </c>
    </row>
    <row r="5424" spans="1:9">
      <c r="A5424" t="s">
        <v>187</v>
      </c>
      <c r="B5424" t="s">
        <v>122</v>
      </c>
      <c r="C5424" t="s">
        <v>9098</v>
      </c>
      <c r="D5424">
        <v>0.69999999999999984</v>
      </c>
      <c r="E5424" t="s">
        <v>610</v>
      </c>
      <c r="F5424" t="s">
        <v>0</v>
      </c>
      <c r="G5424" t="s">
        <v>0</v>
      </c>
      <c r="H5424" s="123" t="str">
        <f t="shared" si="83"/>
        <v>Western Columbia Basin , OR,Rich Burn</v>
      </c>
      <c r="I5424">
        <v>0.69999999999999984</v>
      </c>
    </row>
    <row r="5425" spans="1:9">
      <c r="A5425" t="s">
        <v>187</v>
      </c>
      <c r="B5425" t="s">
        <v>122</v>
      </c>
      <c r="C5425" t="s">
        <v>9099</v>
      </c>
      <c r="D5425">
        <v>0.29999999999999993</v>
      </c>
      <c r="E5425" t="s">
        <v>610</v>
      </c>
      <c r="F5425" t="s">
        <v>1</v>
      </c>
      <c r="G5425" t="s">
        <v>1</v>
      </c>
      <c r="H5425" s="123" t="str">
        <f t="shared" si="83"/>
        <v>Western Columbia Basin , OR,Lean Burn</v>
      </c>
      <c r="I5425">
        <v>0.29999999999999993</v>
      </c>
    </row>
    <row r="5426" spans="1:9">
      <c r="A5426" t="s">
        <v>187</v>
      </c>
      <c r="B5426" t="s">
        <v>122</v>
      </c>
      <c r="C5426" t="s">
        <v>9100</v>
      </c>
      <c r="D5426">
        <v>0.75</v>
      </c>
      <c r="E5426" t="s">
        <v>610</v>
      </c>
      <c r="F5426" t="s">
        <v>0</v>
      </c>
      <c r="G5426" t="s">
        <v>9100</v>
      </c>
      <c r="H5426" s="123" t="str">
        <f t="shared" si="83"/>
        <v>Western Columbia Basin , OR,CBM Wells- Rich-burn Load Factor</v>
      </c>
      <c r="I5426">
        <v>0.75</v>
      </c>
    </row>
    <row r="5427" spans="1:9">
      <c r="A5427" t="s">
        <v>187</v>
      </c>
      <c r="B5427" t="s">
        <v>122</v>
      </c>
      <c r="C5427" t="s">
        <v>9101</v>
      </c>
      <c r="D5427">
        <v>0.7599999999999999</v>
      </c>
      <c r="E5427" t="s">
        <v>610</v>
      </c>
      <c r="F5427" t="s">
        <v>1</v>
      </c>
      <c r="G5427" t="s">
        <v>9101</v>
      </c>
      <c r="H5427" s="123" t="str">
        <f t="shared" si="83"/>
        <v>Western Columbia Basin , OR,CBM Wells- Lean-burn Load Factor</v>
      </c>
      <c r="I5427">
        <v>0.7599999999999999</v>
      </c>
    </row>
    <row r="5428" spans="1:9">
      <c r="A5428" t="s">
        <v>187</v>
      </c>
      <c r="B5428" t="s">
        <v>122</v>
      </c>
      <c r="C5428" t="s">
        <v>9102</v>
      </c>
      <c r="D5428">
        <v>0</v>
      </c>
      <c r="E5428" t="s">
        <v>610</v>
      </c>
      <c r="F5428" t="s">
        <v>656</v>
      </c>
      <c r="G5428" t="s">
        <v>9102</v>
      </c>
      <c r="H5428" s="123" t="str">
        <f t="shared" si="83"/>
        <v>Western Columbia Basin , OR,CBM Wells - Fraction of 2-cycle Engines</v>
      </c>
      <c r="I5428">
        <v>0</v>
      </c>
    </row>
    <row r="5429" spans="1:9">
      <c r="A5429" t="s">
        <v>187</v>
      </c>
      <c r="B5429" t="s">
        <v>122</v>
      </c>
      <c r="C5429" t="s">
        <v>9103</v>
      </c>
      <c r="D5429">
        <v>1</v>
      </c>
      <c r="E5429" t="s">
        <v>610</v>
      </c>
      <c r="F5429" t="s">
        <v>656</v>
      </c>
      <c r="G5429" t="s">
        <v>9103</v>
      </c>
      <c r="H5429" s="123" t="str">
        <f t="shared" si="83"/>
        <v>Western Columbia Basin , OR,CBM Wells - Fraction of 4-cycle Engines</v>
      </c>
      <c r="I5429">
        <v>1</v>
      </c>
    </row>
    <row r="5430" spans="1:9">
      <c r="A5430" t="s">
        <v>187</v>
      </c>
      <c r="B5430" t="s">
        <v>122</v>
      </c>
      <c r="C5430" t="s">
        <v>9104</v>
      </c>
      <c r="D5430">
        <v>0</v>
      </c>
      <c r="E5430" t="s">
        <v>610</v>
      </c>
      <c r="F5430" t="s">
        <v>656</v>
      </c>
      <c r="G5430" t="s">
        <v>9104</v>
      </c>
      <c r="H5430" s="123" t="str">
        <f t="shared" si="83"/>
        <v>Western Columbia Basin , OR,CBM Wells - Fraction of Compressors Engines &lt;50 HP</v>
      </c>
      <c r="I5430">
        <v>0</v>
      </c>
    </row>
    <row r="5431" spans="1:9">
      <c r="A5431" t="s">
        <v>187</v>
      </c>
      <c r="B5431" t="s">
        <v>122</v>
      </c>
      <c r="C5431" t="s">
        <v>9105</v>
      </c>
      <c r="D5431">
        <v>1</v>
      </c>
      <c r="E5431" t="s">
        <v>610</v>
      </c>
      <c r="F5431" t="s">
        <v>656</v>
      </c>
      <c r="G5431" t="s">
        <v>9105</v>
      </c>
      <c r="H5431" s="123" t="str">
        <f t="shared" si="83"/>
        <v>Western Columbia Basin , OR,CBM Wells - Fraction of Compressors Engines between 50-499 HP</v>
      </c>
      <c r="I5431">
        <v>1</v>
      </c>
    </row>
    <row r="5432" spans="1:9">
      <c r="A5432" t="s">
        <v>187</v>
      </c>
      <c r="B5432" t="s">
        <v>122</v>
      </c>
      <c r="C5432" t="s">
        <v>9106</v>
      </c>
      <c r="D5432">
        <v>0</v>
      </c>
      <c r="E5432" t="s">
        <v>610</v>
      </c>
      <c r="F5432" t="s">
        <v>656</v>
      </c>
      <c r="G5432" t="s">
        <v>9106</v>
      </c>
      <c r="H5432" s="123" t="str">
        <f t="shared" si="83"/>
        <v>Western Columbia Basin , OR,CBM Wells - Fraction of Compressors Engines &gt;500 HP</v>
      </c>
      <c r="I5432">
        <v>0</v>
      </c>
    </row>
    <row r="5433" spans="1:9">
      <c r="A5433" t="s">
        <v>187</v>
      </c>
      <c r="B5433" t="s">
        <v>122</v>
      </c>
      <c r="C5433" t="s">
        <v>9107</v>
      </c>
      <c r="D5433">
        <v>0.18000000000000002</v>
      </c>
      <c r="E5433" t="s">
        <v>610</v>
      </c>
      <c r="F5433" t="s">
        <v>1</v>
      </c>
      <c r="G5433" t="s">
        <v>8349</v>
      </c>
      <c r="H5433" s="123" t="str">
        <f t="shared" si="83"/>
        <v>Western Columbia Basin , OR,Lean Burn - Percent of Engines with Control</v>
      </c>
      <c r="I5433">
        <v>0.18000000000000002</v>
      </c>
    </row>
    <row r="5434" spans="1:9">
      <c r="A5434" t="s">
        <v>187</v>
      </c>
      <c r="B5434" t="s">
        <v>122</v>
      </c>
      <c r="C5434" t="s">
        <v>9108</v>
      </c>
      <c r="D5434">
        <v>0.30999999999999994</v>
      </c>
      <c r="E5434" t="s">
        <v>610</v>
      </c>
      <c r="F5434" t="s">
        <v>0</v>
      </c>
      <c r="G5434" t="s">
        <v>8359</v>
      </c>
      <c r="H5434" s="123" t="str">
        <f t="shared" si="83"/>
        <v>Western Columbia Basin , OR,Rich Burn - Percent of Engines with Control</v>
      </c>
      <c r="I5434">
        <v>0.30999999999999994</v>
      </c>
    </row>
    <row r="5435" spans="1:9">
      <c r="A5435" t="s">
        <v>187</v>
      </c>
      <c r="B5435" t="s">
        <v>122</v>
      </c>
      <c r="C5435" t="s">
        <v>9109</v>
      </c>
      <c r="D5435">
        <v>138</v>
      </c>
      <c r="E5435" t="s">
        <v>610</v>
      </c>
      <c r="F5435" t="s">
        <v>1</v>
      </c>
      <c r="G5435" t="s">
        <v>8347</v>
      </c>
      <c r="H5435" s="123" t="str">
        <f t="shared" si="83"/>
        <v>Western Columbia Basin , OR,Lean Burn - Rated Horsepower (hp/engine)</v>
      </c>
      <c r="I5435">
        <v>138</v>
      </c>
    </row>
    <row r="5436" spans="1:9">
      <c r="A5436" t="s">
        <v>187</v>
      </c>
      <c r="B5436" t="s">
        <v>122</v>
      </c>
      <c r="C5436" t="s">
        <v>9110</v>
      </c>
      <c r="D5436">
        <v>133.40000000000003</v>
      </c>
      <c r="E5436" t="s">
        <v>610</v>
      </c>
      <c r="F5436" t="s">
        <v>0</v>
      </c>
      <c r="G5436" t="s">
        <v>8357</v>
      </c>
      <c r="H5436" s="123" t="str">
        <f t="shared" si="83"/>
        <v>Western Columbia Basin , OR,Rich Burn - Rated Horsepower (hp/engine)</v>
      </c>
      <c r="I5436">
        <v>133.40000000000003</v>
      </c>
    </row>
    <row r="5437" spans="1:9">
      <c r="A5437" t="s">
        <v>187</v>
      </c>
      <c r="B5437" t="s">
        <v>122</v>
      </c>
      <c r="C5437" t="s">
        <v>9111</v>
      </c>
      <c r="D5437">
        <v>8439</v>
      </c>
      <c r="E5437" t="s">
        <v>610</v>
      </c>
      <c r="F5437" t="s">
        <v>656</v>
      </c>
      <c r="G5437" t="s">
        <v>2498</v>
      </c>
      <c r="H5437" s="123" t="str">
        <f t="shared" si="83"/>
        <v>Western Columbia Basin , OR,Hours of Operation (hours/engine)</v>
      </c>
      <c r="I5437">
        <v>8439</v>
      </c>
    </row>
    <row r="5438" spans="1:9">
      <c r="A5438" t="s">
        <v>187</v>
      </c>
      <c r="B5438" t="s">
        <v>125</v>
      </c>
      <c r="C5438" t="s">
        <v>9098</v>
      </c>
      <c r="D5438">
        <v>0.70000000000000007</v>
      </c>
      <c r="E5438" t="s">
        <v>611</v>
      </c>
      <c r="F5438" t="s">
        <v>0</v>
      </c>
      <c r="G5438" t="s">
        <v>0</v>
      </c>
      <c r="H5438" s="123" t="str">
        <f t="shared" si="83"/>
        <v>Western Columbia Basin , WA,Rich Burn</v>
      </c>
      <c r="I5438">
        <v>0.70000000000000007</v>
      </c>
    </row>
    <row r="5439" spans="1:9">
      <c r="A5439" t="s">
        <v>187</v>
      </c>
      <c r="B5439" t="s">
        <v>125</v>
      </c>
      <c r="C5439" t="s">
        <v>9099</v>
      </c>
      <c r="D5439">
        <v>0.3</v>
      </c>
      <c r="E5439" t="s">
        <v>611</v>
      </c>
      <c r="F5439" t="s">
        <v>1</v>
      </c>
      <c r="G5439" t="s">
        <v>1</v>
      </c>
      <c r="H5439" s="123" t="str">
        <f t="shared" si="83"/>
        <v>Western Columbia Basin , WA,Lean Burn</v>
      </c>
      <c r="I5439">
        <v>0.3</v>
      </c>
    </row>
    <row r="5440" spans="1:9">
      <c r="A5440" t="s">
        <v>187</v>
      </c>
      <c r="B5440" t="s">
        <v>125</v>
      </c>
      <c r="C5440" t="s">
        <v>9100</v>
      </c>
      <c r="D5440">
        <v>0.75</v>
      </c>
      <c r="E5440" t="s">
        <v>611</v>
      </c>
      <c r="F5440" t="s">
        <v>0</v>
      </c>
      <c r="G5440" t="s">
        <v>9100</v>
      </c>
      <c r="H5440" s="123" t="str">
        <f t="shared" si="83"/>
        <v>Western Columbia Basin , WA,CBM Wells- Rich-burn Load Factor</v>
      </c>
      <c r="I5440">
        <v>0.75</v>
      </c>
    </row>
    <row r="5441" spans="1:9">
      <c r="A5441" t="s">
        <v>187</v>
      </c>
      <c r="B5441" t="s">
        <v>125</v>
      </c>
      <c r="C5441" t="s">
        <v>9101</v>
      </c>
      <c r="D5441">
        <v>0.7599999999999999</v>
      </c>
      <c r="E5441" t="s">
        <v>611</v>
      </c>
      <c r="F5441" t="s">
        <v>1</v>
      </c>
      <c r="G5441" t="s">
        <v>9101</v>
      </c>
      <c r="H5441" s="123" t="str">
        <f t="shared" si="83"/>
        <v>Western Columbia Basin , WA,CBM Wells- Lean-burn Load Factor</v>
      </c>
      <c r="I5441">
        <v>0.7599999999999999</v>
      </c>
    </row>
    <row r="5442" spans="1:9">
      <c r="A5442" t="s">
        <v>187</v>
      </c>
      <c r="B5442" t="s">
        <v>125</v>
      </c>
      <c r="C5442" t="s">
        <v>9102</v>
      </c>
      <c r="D5442">
        <v>0</v>
      </c>
      <c r="E5442" t="s">
        <v>611</v>
      </c>
      <c r="F5442" t="s">
        <v>656</v>
      </c>
      <c r="G5442" t="s">
        <v>9102</v>
      </c>
      <c r="H5442" s="123" t="str">
        <f t="shared" si="83"/>
        <v>Western Columbia Basin , WA,CBM Wells - Fraction of 2-cycle Engines</v>
      </c>
      <c r="I5442">
        <v>0</v>
      </c>
    </row>
    <row r="5443" spans="1:9">
      <c r="A5443" t="s">
        <v>187</v>
      </c>
      <c r="B5443" t="s">
        <v>125</v>
      </c>
      <c r="C5443" t="s">
        <v>9103</v>
      </c>
      <c r="D5443">
        <v>1</v>
      </c>
      <c r="E5443" t="s">
        <v>611</v>
      </c>
      <c r="F5443" t="s">
        <v>656</v>
      </c>
      <c r="G5443" t="s">
        <v>9103</v>
      </c>
      <c r="H5443" s="123" t="str">
        <f t="shared" si="83"/>
        <v>Western Columbia Basin , WA,CBM Wells - Fraction of 4-cycle Engines</v>
      </c>
      <c r="I5443">
        <v>1</v>
      </c>
    </row>
    <row r="5444" spans="1:9">
      <c r="A5444" t="s">
        <v>187</v>
      </c>
      <c r="B5444" t="s">
        <v>125</v>
      </c>
      <c r="C5444" t="s">
        <v>9104</v>
      </c>
      <c r="D5444">
        <v>0</v>
      </c>
      <c r="E5444" t="s">
        <v>611</v>
      </c>
      <c r="F5444" t="s">
        <v>656</v>
      </c>
      <c r="G5444" t="s">
        <v>9104</v>
      </c>
      <c r="H5444" s="123" t="str">
        <f t="shared" si="83"/>
        <v>Western Columbia Basin , WA,CBM Wells - Fraction of Compressors Engines &lt;50 HP</v>
      </c>
      <c r="I5444">
        <v>0</v>
      </c>
    </row>
    <row r="5445" spans="1:9">
      <c r="A5445" t="s">
        <v>187</v>
      </c>
      <c r="B5445" t="s">
        <v>125</v>
      </c>
      <c r="C5445" t="s">
        <v>9105</v>
      </c>
      <c r="D5445">
        <v>1</v>
      </c>
      <c r="E5445" t="s">
        <v>611</v>
      </c>
      <c r="F5445" t="s">
        <v>656</v>
      </c>
      <c r="G5445" t="s">
        <v>9105</v>
      </c>
      <c r="H5445" s="123" t="str">
        <f t="shared" si="83"/>
        <v>Western Columbia Basin , WA,CBM Wells - Fraction of Compressors Engines between 50-499 HP</v>
      </c>
      <c r="I5445">
        <v>1</v>
      </c>
    </row>
    <row r="5446" spans="1:9">
      <c r="A5446" t="s">
        <v>187</v>
      </c>
      <c r="B5446" t="s">
        <v>125</v>
      </c>
      <c r="C5446" t="s">
        <v>9106</v>
      </c>
      <c r="D5446">
        <v>0</v>
      </c>
      <c r="E5446" t="s">
        <v>611</v>
      </c>
      <c r="F5446" t="s">
        <v>656</v>
      </c>
      <c r="G5446" t="s">
        <v>9106</v>
      </c>
      <c r="H5446" s="123" t="str">
        <f t="shared" si="83"/>
        <v>Western Columbia Basin , WA,CBM Wells - Fraction of Compressors Engines &gt;500 HP</v>
      </c>
      <c r="I5446">
        <v>0</v>
      </c>
    </row>
    <row r="5447" spans="1:9">
      <c r="A5447" t="s">
        <v>187</v>
      </c>
      <c r="B5447" t="s">
        <v>125</v>
      </c>
      <c r="C5447" t="s">
        <v>9107</v>
      </c>
      <c r="D5447">
        <v>0.17999999999999997</v>
      </c>
      <c r="E5447" t="s">
        <v>611</v>
      </c>
      <c r="F5447" t="s">
        <v>1</v>
      </c>
      <c r="G5447" t="s">
        <v>8349</v>
      </c>
      <c r="H5447" s="123" t="str">
        <f t="shared" si="83"/>
        <v>Western Columbia Basin , WA,Lean Burn - Percent of Engines with Control</v>
      </c>
      <c r="I5447">
        <v>0.17999999999999997</v>
      </c>
    </row>
    <row r="5448" spans="1:9">
      <c r="A5448" t="s">
        <v>187</v>
      </c>
      <c r="B5448" t="s">
        <v>125</v>
      </c>
      <c r="C5448" t="s">
        <v>9108</v>
      </c>
      <c r="D5448">
        <v>0.31</v>
      </c>
      <c r="E5448" t="s">
        <v>611</v>
      </c>
      <c r="F5448" t="s">
        <v>0</v>
      </c>
      <c r="G5448" t="s">
        <v>8359</v>
      </c>
      <c r="H5448" s="123" t="str">
        <f t="shared" si="83"/>
        <v>Western Columbia Basin , WA,Rich Burn - Percent of Engines with Control</v>
      </c>
      <c r="I5448">
        <v>0.31</v>
      </c>
    </row>
    <row r="5449" spans="1:9">
      <c r="A5449" t="s">
        <v>187</v>
      </c>
      <c r="B5449" t="s">
        <v>125</v>
      </c>
      <c r="C5449" t="s">
        <v>9109</v>
      </c>
      <c r="D5449">
        <v>138</v>
      </c>
      <c r="E5449" t="s">
        <v>611</v>
      </c>
      <c r="F5449" t="s">
        <v>1</v>
      </c>
      <c r="G5449" t="s">
        <v>8347</v>
      </c>
      <c r="H5449" s="123" t="str">
        <f t="shared" si="83"/>
        <v>Western Columbia Basin , WA,Lean Burn - Rated Horsepower (hp/engine)</v>
      </c>
      <c r="I5449">
        <v>138</v>
      </c>
    </row>
    <row r="5450" spans="1:9">
      <c r="A5450" t="s">
        <v>187</v>
      </c>
      <c r="B5450" t="s">
        <v>125</v>
      </c>
      <c r="C5450" t="s">
        <v>9110</v>
      </c>
      <c r="D5450">
        <v>133.4</v>
      </c>
      <c r="E5450" t="s">
        <v>611</v>
      </c>
      <c r="F5450" t="s">
        <v>0</v>
      </c>
      <c r="G5450" t="s">
        <v>8357</v>
      </c>
      <c r="H5450" s="123" t="str">
        <f t="shared" si="83"/>
        <v>Western Columbia Basin , WA,Rich Burn - Rated Horsepower (hp/engine)</v>
      </c>
      <c r="I5450">
        <v>133.4</v>
      </c>
    </row>
    <row r="5451" spans="1:9">
      <c r="A5451" t="s">
        <v>187</v>
      </c>
      <c r="B5451" t="s">
        <v>125</v>
      </c>
      <c r="C5451" t="s">
        <v>9111</v>
      </c>
      <c r="D5451">
        <v>8439</v>
      </c>
      <c r="E5451" t="s">
        <v>611</v>
      </c>
      <c r="F5451" t="s">
        <v>656</v>
      </c>
      <c r="G5451" t="s">
        <v>2498</v>
      </c>
      <c r="H5451" s="123" t="str">
        <f t="shared" si="83"/>
        <v>Western Columbia Basin , WA,Hours of Operation (hours/engine)</v>
      </c>
      <c r="I5451">
        <v>8439</v>
      </c>
    </row>
    <row r="5452" spans="1:9">
      <c r="A5452" t="s">
        <v>643</v>
      </c>
      <c r="B5452" t="s">
        <v>118</v>
      </c>
      <c r="C5452" t="s">
        <v>9098</v>
      </c>
      <c r="D5452">
        <v>0.17413775833333331</v>
      </c>
      <c r="E5452" t="s">
        <v>613</v>
      </c>
      <c r="F5452" t="s">
        <v>0</v>
      </c>
      <c r="G5452" t="s">
        <v>0</v>
      </c>
      <c r="H5452" s="123" t="str">
        <f t="shared" si="83"/>
        <v>Williston Basin , MT,Rich Burn</v>
      </c>
      <c r="I5452">
        <v>0.17413775833333331</v>
      </c>
    </row>
    <row r="5453" spans="1:9">
      <c r="A5453" t="s">
        <v>643</v>
      </c>
      <c r="B5453" t="s">
        <v>118</v>
      </c>
      <c r="C5453" t="s">
        <v>9099</v>
      </c>
      <c r="D5453">
        <v>0.82586214999999985</v>
      </c>
      <c r="E5453" t="s">
        <v>613</v>
      </c>
      <c r="F5453" t="s">
        <v>1</v>
      </c>
      <c r="G5453" t="s">
        <v>1</v>
      </c>
      <c r="H5453" s="123" t="str">
        <f t="shared" si="83"/>
        <v>Williston Basin , MT,Lean Burn</v>
      </c>
      <c r="I5453">
        <v>0.82586214999999985</v>
      </c>
    </row>
    <row r="5454" spans="1:9">
      <c r="A5454" t="s">
        <v>643</v>
      </c>
      <c r="B5454" t="s">
        <v>118</v>
      </c>
      <c r="C5454" t="s">
        <v>9100</v>
      </c>
      <c r="D5454">
        <v>0.71721440833333328</v>
      </c>
      <c r="E5454" t="s">
        <v>613</v>
      </c>
      <c r="F5454" t="s">
        <v>0</v>
      </c>
      <c r="G5454" t="s">
        <v>9100</v>
      </c>
      <c r="H5454" s="123" t="str">
        <f t="shared" si="83"/>
        <v>Williston Basin , MT,CBM Wells- Rich-burn Load Factor</v>
      </c>
      <c r="I5454">
        <v>0.71721440833333328</v>
      </c>
    </row>
    <row r="5455" spans="1:9">
      <c r="A5455" t="s">
        <v>643</v>
      </c>
      <c r="B5455" t="s">
        <v>118</v>
      </c>
      <c r="C5455" t="s">
        <v>9101</v>
      </c>
      <c r="D5455">
        <v>0.71804774166666663</v>
      </c>
      <c r="E5455" t="s">
        <v>613</v>
      </c>
      <c r="F5455" t="s">
        <v>1</v>
      </c>
      <c r="G5455" t="s">
        <v>9101</v>
      </c>
      <c r="H5455" s="123" t="str">
        <f t="shared" si="83"/>
        <v>Williston Basin , MT,CBM Wells- Lean-burn Load Factor</v>
      </c>
      <c r="I5455">
        <v>0.71804774166666663</v>
      </c>
    </row>
    <row r="5456" spans="1:9">
      <c r="A5456" t="s">
        <v>643</v>
      </c>
      <c r="B5456" t="s">
        <v>118</v>
      </c>
      <c r="C5456" t="s">
        <v>9102</v>
      </c>
      <c r="D5456">
        <v>0</v>
      </c>
      <c r="E5456" t="s">
        <v>613</v>
      </c>
      <c r="F5456" t="s">
        <v>656</v>
      </c>
      <c r="G5456" t="s">
        <v>9102</v>
      </c>
      <c r="H5456" s="123" t="str">
        <f t="shared" si="83"/>
        <v>Williston Basin , MT,CBM Wells - Fraction of 2-cycle Engines</v>
      </c>
      <c r="I5456">
        <v>0</v>
      </c>
    </row>
    <row r="5457" spans="1:9">
      <c r="A5457" t="s">
        <v>643</v>
      </c>
      <c r="B5457" t="s">
        <v>118</v>
      </c>
      <c r="C5457" t="s">
        <v>9103</v>
      </c>
      <c r="D5457">
        <v>1</v>
      </c>
      <c r="E5457" t="s">
        <v>613</v>
      </c>
      <c r="F5457" t="s">
        <v>656</v>
      </c>
      <c r="G5457" t="s">
        <v>9103</v>
      </c>
      <c r="H5457" s="123" t="str">
        <f t="shared" si="83"/>
        <v>Williston Basin , MT,CBM Wells - Fraction of 4-cycle Engines</v>
      </c>
      <c r="I5457">
        <v>1</v>
      </c>
    </row>
    <row r="5458" spans="1:9">
      <c r="A5458" t="s">
        <v>643</v>
      </c>
      <c r="B5458" t="s">
        <v>118</v>
      </c>
      <c r="C5458" t="s">
        <v>9104</v>
      </c>
      <c r="D5458">
        <v>0</v>
      </c>
      <c r="E5458" t="s">
        <v>613</v>
      </c>
      <c r="F5458" t="s">
        <v>656</v>
      </c>
      <c r="G5458" t="s">
        <v>9104</v>
      </c>
      <c r="H5458" s="123" t="str">
        <f t="shared" si="83"/>
        <v>Williston Basin , MT,CBM Wells - Fraction of Compressors Engines &lt;50 HP</v>
      </c>
      <c r="I5458">
        <v>0</v>
      </c>
    </row>
    <row r="5459" spans="1:9">
      <c r="A5459" t="s">
        <v>643</v>
      </c>
      <c r="B5459" t="s">
        <v>118</v>
      </c>
      <c r="C5459" t="s">
        <v>9105</v>
      </c>
      <c r="D5459">
        <v>0.54166666666666663</v>
      </c>
      <c r="E5459" t="s">
        <v>613</v>
      </c>
      <c r="F5459" t="s">
        <v>656</v>
      </c>
      <c r="G5459" t="s">
        <v>9105</v>
      </c>
      <c r="H5459" s="123" t="str">
        <f t="shared" si="83"/>
        <v>Williston Basin , MT,CBM Wells - Fraction of Compressors Engines between 50-499 HP</v>
      </c>
      <c r="I5459">
        <v>0.54166666666666663</v>
      </c>
    </row>
    <row r="5460" spans="1:9">
      <c r="A5460" t="s">
        <v>643</v>
      </c>
      <c r="B5460" t="s">
        <v>118</v>
      </c>
      <c r="C5460" t="s">
        <v>9106</v>
      </c>
      <c r="D5460">
        <v>0.45833333333333331</v>
      </c>
      <c r="E5460" t="s">
        <v>613</v>
      </c>
      <c r="F5460" t="s">
        <v>656</v>
      </c>
      <c r="G5460" t="s">
        <v>9106</v>
      </c>
      <c r="H5460" s="123" t="str">
        <f t="shared" si="83"/>
        <v>Williston Basin , MT,CBM Wells - Fraction of Compressors Engines &gt;500 HP</v>
      </c>
      <c r="I5460">
        <v>0.45833333333333331</v>
      </c>
    </row>
    <row r="5461" spans="1:9">
      <c r="A5461" t="s">
        <v>643</v>
      </c>
      <c r="B5461" t="s">
        <v>118</v>
      </c>
      <c r="C5461" t="s">
        <v>9107</v>
      </c>
      <c r="D5461">
        <v>1.4999999999999999E-2</v>
      </c>
      <c r="E5461" t="s">
        <v>613</v>
      </c>
      <c r="F5461" t="s">
        <v>1</v>
      </c>
      <c r="G5461" t="s">
        <v>8349</v>
      </c>
      <c r="H5461" s="123" t="str">
        <f t="shared" si="83"/>
        <v>Williston Basin , MT,Lean Burn - Percent of Engines with Control</v>
      </c>
      <c r="I5461">
        <v>1.4999999999999999E-2</v>
      </c>
    </row>
    <row r="5462" spans="1:9">
      <c r="A5462" t="s">
        <v>643</v>
      </c>
      <c r="B5462" t="s">
        <v>118</v>
      </c>
      <c r="C5462" t="s">
        <v>9108</v>
      </c>
      <c r="D5462">
        <v>2.5833333333333333E-2</v>
      </c>
      <c r="E5462" t="s">
        <v>613</v>
      </c>
      <c r="F5462" t="s">
        <v>0</v>
      </c>
      <c r="G5462" t="s">
        <v>8359</v>
      </c>
      <c r="H5462" s="123" t="str">
        <f t="shared" si="83"/>
        <v>Williston Basin , MT,Rich Burn - Percent of Engines with Control</v>
      </c>
      <c r="I5462">
        <v>2.5833333333333333E-2</v>
      </c>
    </row>
    <row r="5463" spans="1:9">
      <c r="A5463" t="s">
        <v>643</v>
      </c>
      <c r="B5463" t="s">
        <v>118</v>
      </c>
      <c r="C5463" t="s">
        <v>9109</v>
      </c>
      <c r="D5463">
        <v>341.45581666666658</v>
      </c>
      <c r="E5463" t="s">
        <v>613</v>
      </c>
      <c r="F5463" t="s">
        <v>1</v>
      </c>
      <c r="G5463" t="s">
        <v>8347</v>
      </c>
      <c r="H5463" s="123" t="str">
        <f t="shared" si="83"/>
        <v>Williston Basin , MT,Lean Burn - Rated Horsepower (hp/engine)</v>
      </c>
      <c r="I5463">
        <v>341.45581666666658</v>
      </c>
    </row>
    <row r="5464" spans="1:9">
      <c r="A5464" t="s">
        <v>643</v>
      </c>
      <c r="B5464" t="s">
        <v>118</v>
      </c>
      <c r="C5464" t="s">
        <v>9110</v>
      </c>
      <c r="D5464">
        <v>108.65000000000002</v>
      </c>
      <c r="E5464" t="s">
        <v>613</v>
      </c>
      <c r="F5464" t="s">
        <v>0</v>
      </c>
      <c r="G5464" t="s">
        <v>8357</v>
      </c>
      <c r="H5464" s="123" t="str">
        <f t="shared" si="83"/>
        <v>Williston Basin , MT,Rich Burn - Rated Horsepower (hp/engine)</v>
      </c>
      <c r="I5464">
        <v>108.65000000000002</v>
      </c>
    </row>
    <row r="5465" spans="1:9">
      <c r="A5465" t="s">
        <v>643</v>
      </c>
      <c r="B5465" t="s">
        <v>118</v>
      </c>
      <c r="C5465" t="s">
        <v>9111</v>
      </c>
      <c r="D5465">
        <v>7997.3620833333362</v>
      </c>
      <c r="E5465" t="s">
        <v>613</v>
      </c>
      <c r="F5465" t="s">
        <v>656</v>
      </c>
      <c r="G5465" t="s">
        <v>2498</v>
      </c>
      <c r="H5465" s="123" t="str">
        <f t="shared" si="83"/>
        <v>Williston Basin , MT,Hours of Operation (hours/engine)</v>
      </c>
      <c r="I5465">
        <v>7997.3620833333362</v>
      </c>
    </row>
    <row r="5466" spans="1:9">
      <c r="A5466" t="s">
        <v>643</v>
      </c>
      <c r="B5466" t="s">
        <v>119</v>
      </c>
      <c r="C5466" t="s">
        <v>9098</v>
      </c>
      <c r="D5466">
        <v>0.12633209999999997</v>
      </c>
      <c r="E5466" t="s">
        <v>615</v>
      </c>
      <c r="F5466" t="s">
        <v>0</v>
      </c>
      <c r="G5466" t="s">
        <v>0</v>
      </c>
      <c r="H5466" s="123" t="str">
        <f t="shared" si="83"/>
        <v>Williston Basin , ND,Rich Burn</v>
      </c>
      <c r="I5466">
        <v>0.12633209999999997</v>
      </c>
    </row>
    <row r="5467" spans="1:9">
      <c r="A5467" t="s">
        <v>643</v>
      </c>
      <c r="B5467" t="s">
        <v>119</v>
      </c>
      <c r="C5467" t="s">
        <v>9099</v>
      </c>
      <c r="D5467">
        <v>0.87366779999999988</v>
      </c>
      <c r="E5467" t="s">
        <v>615</v>
      </c>
      <c r="F5467" t="s">
        <v>1</v>
      </c>
      <c r="G5467" t="s">
        <v>1</v>
      </c>
      <c r="H5467" s="123" t="str">
        <f t="shared" si="83"/>
        <v>Williston Basin , ND,Lean Burn</v>
      </c>
      <c r="I5467">
        <v>0.87366779999999988</v>
      </c>
    </row>
    <row r="5468" spans="1:9">
      <c r="A5468" t="s">
        <v>643</v>
      </c>
      <c r="B5468" t="s">
        <v>119</v>
      </c>
      <c r="C5468" t="s">
        <v>9100</v>
      </c>
      <c r="D5468">
        <v>0.71423389999999942</v>
      </c>
      <c r="E5468" t="s">
        <v>615</v>
      </c>
      <c r="F5468" t="s">
        <v>0</v>
      </c>
      <c r="G5468" t="s">
        <v>9100</v>
      </c>
      <c r="H5468" s="123" t="str">
        <f t="shared" si="83"/>
        <v>Williston Basin , ND,CBM Wells- Rich-burn Load Factor</v>
      </c>
      <c r="I5468">
        <v>0.71423389999999942</v>
      </c>
    </row>
    <row r="5469" spans="1:9">
      <c r="A5469" t="s">
        <v>643</v>
      </c>
      <c r="B5469" t="s">
        <v>119</v>
      </c>
      <c r="C5469" t="s">
        <v>9101</v>
      </c>
      <c r="D5469">
        <v>0.71423389999999942</v>
      </c>
      <c r="E5469" t="s">
        <v>615</v>
      </c>
      <c r="F5469" t="s">
        <v>1</v>
      </c>
      <c r="G5469" t="s">
        <v>9101</v>
      </c>
      <c r="H5469" s="123" t="str">
        <f t="shared" si="83"/>
        <v>Williston Basin , ND,CBM Wells- Lean-burn Load Factor</v>
      </c>
      <c r="I5469">
        <v>0.71423389999999942</v>
      </c>
    </row>
    <row r="5470" spans="1:9">
      <c r="A5470" t="s">
        <v>643</v>
      </c>
      <c r="B5470" t="s">
        <v>119</v>
      </c>
      <c r="C5470" t="s">
        <v>9102</v>
      </c>
      <c r="D5470">
        <v>0</v>
      </c>
      <c r="E5470" t="s">
        <v>615</v>
      </c>
      <c r="F5470" t="s">
        <v>656</v>
      </c>
      <c r="G5470" t="s">
        <v>9102</v>
      </c>
      <c r="H5470" s="123" t="str">
        <f t="shared" si="83"/>
        <v>Williston Basin , ND,CBM Wells - Fraction of 2-cycle Engines</v>
      </c>
      <c r="I5470">
        <v>0</v>
      </c>
    </row>
    <row r="5471" spans="1:9">
      <c r="A5471" t="s">
        <v>643</v>
      </c>
      <c r="B5471" t="s">
        <v>119</v>
      </c>
      <c r="C5471" t="s">
        <v>9103</v>
      </c>
      <c r="D5471">
        <v>1</v>
      </c>
      <c r="E5471" t="s">
        <v>615</v>
      </c>
      <c r="F5471" t="s">
        <v>656</v>
      </c>
      <c r="G5471" t="s">
        <v>9103</v>
      </c>
      <c r="H5471" s="123" t="str">
        <f t="shared" ref="H5471:H5534" si="84">E5471&amp;","&amp;G5471</f>
        <v>Williston Basin , ND,CBM Wells - Fraction of 4-cycle Engines</v>
      </c>
      <c r="I5471">
        <v>1</v>
      </c>
    </row>
    <row r="5472" spans="1:9">
      <c r="A5472" t="s">
        <v>643</v>
      </c>
      <c r="B5472" t="s">
        <v>119</v>
      </c>
      <c r="C5472" t="s">
        <v>9104</v>
      </c>
      <c r="D5472">
        <v>0</v>
      </c>
      <c r="E5472" t="s">
        <v>615</v>
      </c>
      <c r="F5472" t="s">
        <v>656</v>
      </c>
      <c r="G5472" t="s">
        <v>9104</v>
      </c>
      <c r="H5472" s="123" t="str">
        <f t="shared" si="84"/>
        <v>Williston Basin , ND,CBM Wells - Fraction of Compressors Engines &lt;50 HP</v>
      </c>
      <c r="I5472">
        <v>0</v>
      </c>
    </row>
    <row r="5473" spans="1:9">
      <c r="A5473" t="s">
        <v>643</v>
      </c>
      <c r="B5473" t="s">
        <v>119</v>
      </c>
      <c r="C5473" t="s">
        <v>9105</v>
      </c>
      <c r="D5473">
        <v>0.5</v>
      </c>
      <c r="E5473" t="s">
        <v>615</v>
      </c>
      <c r="F5473" t="s">
        <v>656</v>
      </c>
      <c r="G5473" t="s">
        <v>9105</v>
      </c>
      <c r="H5473" s="123" t="str">
        <f t="shared" si="84"/>
        <v>Williston Basin , ND,CBM Wells - Fraction of Compressors Engines between 50-499 HP</v>
      </c>
      <c r="I5473">
        <v>0.5</v>
      </c>
    </row>
    <row r="5474" spans="1:9">
      <c r="A5474" t="s">
        <v>643</v>
      </c>
      <c r="B5474" t="s">
        <v>119</v>
      </c>
      <c r="C5474" t="s">
        <v>9106</v>
      </c>
      <c r="D5474">
        <v>0.5</v>
      </c>
      <c r="E5474" t="s">
        <v>615</v>
      </c>
      <c r="F5474" t="s">
        <v>656</v>
      </c>
      <c r="G5474" t="s">
        <v>9106</v>
      </c>
      <c r="H5474" s="123" t="str">
        <f t="shared" si="84"/>
        <v>Williston Basin , ND,CBM Wells - Fraction of Compressors Engines &gt;500 HP</v>
      </c>
      <c r="I5474">
        <v>0.5</v>
      </c>
    </row>
    <row r="5475" spans="1:9">
      <c r="A5475" t="s">
        <v>643</v>
      </c>
      <c r="B5475" t="s">
        <v>119</v>
      </c>
      <c r="C5475" t="s">
        <v>9107</v>
      </c>
      <c r="D5475">
        <v>0</v>
      </c>
      <c r="E5475" t="s">
        <v>615</v>
      </c>
      <c r="F5475" t="s">
        <v>1</v>
      </c>
      <c r="G5475" t="s">
        <v>8349</v>
      </c>
      <c r="H5475" s="123" t="str">
        <f t="shared" si="84"/>
        <v>Williston Basin , ND,Lean Burn - Percent of Engines with Control</v>
      </c>
      <c r="I5475">
        <v>0</v>
      </c>
    </row>
    <row r="5476" spans="1:9">
      <c r="A5476" t="s">
        <v>643</v>
      </c>
      <c r="B5476" t="s">
        <v>119</v>
      </c>
      <c r="C5476" t="s">
        <v>9108</v>
      </c>
      <c r="D5476">
        <v>0</v>
      </c>
      <c r="E5476" t="s">
        <v>615</v>
      </c>
      <c r="F5476" t="s">
        <v>0</v>
      </c>
      <c r="G5476" t="s">
        <v>8359</v>
      </c>
      <c r="H5476" s="123" t="str">
        <f t="shared" si="84"/>
        <v>Williston Basin , ND,Rich Burn - Percent of Engines with Control</v>
      </c>
      <c r="I5476">
        <v>0</v>
      </c>
    </row>
    <row r="5477" spans="1:9">
      <c r="A5477" t="s">
        <v>643</v>
      </c>
      <c r="B5477" t="s">
        <v>119</v>
      </c>
      <c r="C5477" t="s">
        <v>9109</v>
      </c>
      <c r="D5477">
        <v>359.95180000000011</v>
      </c>
      <c r="E5477" t="s">
        <v>615</v>
      </c>
      <c r="F5477" t="s">
        <v>1</v>
      </c>
      <c r="G5477" t="s">
        <v>8347</v>
      </c>
      <c r="H5477" s="123" t="str">
        <f t="shared" si="84"/>
        <v>Williston Basin , ND,Lean Burn - Rated Horsepower (hp/engine)</v>
      </c>
      <c r="I5477">
        <v>359.95180000000011</v>
      </c>
    </row>
    <row r="5478" spans="1:9">
      <c r="A5478" t="s">
        <v>643</v>
      </c>
      <c r="B5478" t="s">
        <v>119</v>
      </c>
      <c r="C5478" t="s">
        <v>9110</v>
      </c>
      <c r="D5478">
        <v>106.39999999999995</v>
      </c>
      <c r="E5478" t="s">
        <v>615</v>
      </c>
      <c r="F5478" t="s">
        <v>0</v>
      </c>
      <c r="G5478" t="s">
        <v>8357</v>
      </c>
      <c r="H5478" s="123" t="str">
        <f t="shared" si="84"/>
        <v>Williston Basin , ND,Rich Burn - Rated Horsepower (hp/engine)</v>
      </c>
      <c r="I5478">
        <v>106.39999999999995</v>
      </c>
    </row>
    <row r="5479" spans="1:9">
      <c r="A5479" t="s">
        <v>643</v>
      </c>
      <c r="B5479" t="s">
        <v>119</v>
      </c>
      <c r="C5479" t="s">
        <v>9111</v>
      </c>
      <c r="D5479">
        <v>8724.3950000000059</v>
      </c>
      <c r="E5479" t="s">
        <v>615</v>
      </c>
      <c r="F5479" t="s">
        <v>656</v>
      </c>
      <c r="G5479" t="s">
        <v>2498</v>
      </c>
      <c r="H5479" s="123" t="str">
        <f t="shared" si="84"/>
        <v>Williston Basin , ND,Hours of Operation (hours/engine)</v>
      </c>
      <c r="I5479">
        <v>8724.3950000000059</v>
      </c>
    </row>
    <row r="5480" spans="1:9">
      <c r="A5480" t="s">
        <v>643</v>
      </c>
      <c r="B5480" t="s">
        <v>123</v>
      </c>
      <c r="C5480" t="s">
        <v>9098</v>
      </c>
      <c r="D5480">
        <v>0.12633209999999997</v>
      </c>
      <c r="E5480" t="s">
        <v>617</v>
      </c>
      <c r="F5480" t="s">
        <v>0</v>
      </c>
      <c r="G5480" t="s">
        <v>0</v>
      </c>
      <c r="H5480" s="123" t="str">
        <f t="shared" si="84"/>
        <v>Williston Basin , SD,Rich Burn</v>
      </c>
      <c r="I5480">
        <v>0.12633209999999997</v>
      </c>
    </row>
    <row r="5481" spans="1:9">
      <c r="A5481" t="s">
        <v>643</v>
      </c>
      <c r="B5481" t="s">
        <v>123</v>
      </c>
      <c r="C5481" t="s">
        <v>9099</v>
      </c>
      <c r="D5481">
        <v>0.87366779999999999</v>
      </c>
      <c r="E5481" t="s">
        <v>617</v>
      </c>
      <c r="F5481" t="s">
        <v>1</v>
      </c>
      <c r="G5481" t="s">
        <v>1</v>
      </c>
      <c r="H5481" s="123" t="str">
        <f t="shared" si="84"/>
        <v>Williston Basin , SD,Lean Burn</v>
      </c>
      <c r="I5481">
        <v>0.87366779999999999</v>
      </c>
    </row>
    <row r="5482" spans="1:9">
      <c r="A5482" t="s">
        <v>643</v>
      </c>
      <c r="B5482" t="s">
        <v>123</v>
      </c>
      <c r="C5482" t="s">
        <v>9100</v>
      </c>
      <c r="D5482">
        <v>0.71423389999999998</v>
      </c>
      <c r="E5482" t="s">
        <v>617</v>
      </c>
      <c r="F5482" t="s">
        <v>0</v>
      </c>
      <c r="G5482" t="s">
        <v>9100</v>
      </c>
      <c r="H5482" s="123" t="str">
        <f t="shared" si="84"/>
        <v>Williston Basin , SD,CBM Wells- Rich-burn Load Factor</v>
      </c>
      <c r="I5482">
        <v>0.71423389999999998</v>
      </c>
    </row>
    <row r="5483" spans="1:9">
      <c r="A5483" t="s">
        <v>643</v>
      </c>
      <c r="B5483" t="s">
        <v>123</v>
      </c>
      <c r="C5483" t="s">
        <v>9101</v>
      </c>
      <c r="D5483">
        <v>0.71423389999999998</v>
      </c>
      <c r="E5483" t="s">
        <v>617</v>
      </c>
      <c r="F5483" t="s">
        <v>1</v>
      </c>
      <c r="G5483" t="s">
        <v>9101</v>
      </c>
      <c r="H5483" s="123" t="str">
        <f t="shared" si="84"/>
        <v>Williston Basin , SD,CBM Wells- Lean-burn Load Factor</v>
      </c>
      <c r="I5483">
        <v>0.71423389999999998</v>
      </c>
    </row>
    <row r="5484" spans="1:9">
      <c r="A5484" t="s">
        <v>643</v>
      </c>
      <c r="B5484" t="s">
        <v>123</v>
      </c>
      <c r="C5484" t="s">
        <v>9102</v>
      </c>
      <c r="D5484">
        <v>0</v>
      </c>
      <c r="E5484" t="s">
        <v>617</v>
      </c>
      <c r="F5484" t="s">
        <v>656</v>
      </c>
      <c r="G5484" t="s">
        <v>9102</v>
      </c>
      <c r="H5484" s="123" t="str">
        <f t="shared" si="84"/>
        <v>Williston Basin , SD,CBM Wells - Fraction of 2-cycle Engines</v>
      </c>
      <c r="I5484">
        <v>0</v>
      </c>
    </row>
    <row r="5485" spans="1:9">
      <c r="A5485" t="s">
        <v>643</v>
      </c>
      <c r="B5485" t="s">
        <v>123</v>
      </c>
      <c r="C5485" t="s">
        <v>9103</v>
      </c>
      <c r="D5485">
        <v>1</v>
      </c>
      <c r="E5485" t="s">
        <v>617</v>
      </c>
      <c r="F5485" t="s">
        <v>656</v>
      </c>
      <c r="G5485" t="s">
        <v>9103</v>
      </c>
      <c r="H5485" s="123" t="str">
        <f t="shared" si="84"/>
        <v>Williston Basin , SD,CBM Wells - Fraction of 4-cycle Engines</v>
      </c>
      <c r="I5485">
        <v>1</v>
      </c>
    </row>
    <row r="5486" spans="1:9">
      <c r="A5486" t="s">
        <v>643</v>
      </c>
      <c r="B5486" t="s">
        <v>123</v>
      </c>
      <c r="C5486" t="s">
        <v>9104</v>
      </c>
      <c r="D5486">
        <v>0</v>
      </c>
      <c r="E5486" t="s">
        <v>617</v>
      </c>
      <c r="F5486" t="s">
        <v>656</v>
      </c>
      <c r="G5486" t="s">
        <v>9104</v>
      </c>
      <c r="H5486" s="123" t="str">
        <f t="shared" si="84"/>
        <v>Williston Basin , SD,CBM Wells - Fraction of Compressors Engines &lt;50 HP</v>
      </c>
      <c r="I5486">
        <v>0</v>
      </c>
    </row>
    <row r="5487" spans="1:9">
      <c r="A5487" t="s">
        <v>643</v>
      </c>
      <c r="B5487" t="s">
        <v>123</v>
      </c>
      <c r="C5487" t="s">
        <v>9105</v>
      </c>
      <c r="D5487">
        <v>0.5</v>
      </c>
      <c r="E5487" t="s">
        <v>617</v>
      </c>
      <c r="F5487" t="s">
        <v>656</v>
      </c>
      <c r="G5487" t="s">
        <v>9105</v>
      </c>
      <c r="H5487" s="123" t="str">
        <f t="shared" si="84"/>
        <v>Williston Basin , SD,CBM Wells - Fraction of Compressors Engines between 50-499 HP</v>
      </c>
      <c r="I5487">
        <v>0.5</v>
      </c>
    </row>
    <row r="5488" spans="1:9">
      <c r="A5488" t="s">
        <v>643</v>
      </c>
      <c r="B5488" t="s">
        <v>123</v>
      </c>
      <c r="C5488" t="s">
        <v>9106</v>
      </c>
      <c r="D5488">
        <v>0.5</v>
      </c>
      <c r="E5488" t="s">
        <v>617</v>
      </c>
      <c r="F5488" t="s">
        <v>656</v>
      </c>
      <c r="G5488" t="s">
        <v>9106</v>
      </c>
      <c r="H5488" s="123" t="str">
        <f t="shared" si="84"/>
        <v>Williston Basin , SD,CBM Wells - Fraction of Compressors Engines &gt;500 HP</v>
      </c>
      <c r="I5488">
        <v>0.5</v>
      </c>
    </row>
    <row r="5489" spans="1:9">
      <c r="A5489" t="s">
        <v>643</v>
      </c>
      <c r="B5489" t="s">
        <v>123</v>
      </c>
      <c r="C5489" t="s">
        <v>9107</v>
      </c>
      <c r="D5489">
        <v>0</v>
      </c>
      <c r="E5489" t="s">
        <v>617</v>
      </c>
      <c r="F5489" t="s">
        <v>1</v>
      </c>
      <c r="G5489" t="s">
        <v>8349</v>
      </c>
      <c r="H5489" s="123" t="str">
        <f t="shared" si="84"/>
        <v>Williston Basin , SD,Lean Burn - Percent of Engines with Control</v>
      </c>
      <c r="I5489">
        <v>0</v>
      </c>
    </row>
    <row r="5490" spans="1:9">
      <c r="A5490" t="s">
        <v>643</v>
      </c>
      <c r="B5490" t="s">
        <v>123</v>
      </c>
      <c r="C5490" t="s">
        <v>9108</v>
      </c>
      <c r="D5490">
        <v>0</v>
      </c>
      <c r="E5490" t="s">
        <v>617</v>
      </c>
      <c r="F5490" t="s">
        <v>0</v>
      </c>
      <c r="G5490" t="s">
        <v>8359</v>
      </c>
      <c r="H5490" s="123" t="str">
        <f t="shared" si="84"/>
        <v>Williston Basin , SD,Rich Burn - Percent of Engines with Control</v>
      </c>
      <c r="I5490">
        <v>0</v>
      </c>
    </row>
    <row r="5491" spans="1:9">
      <c r="A5491" t="s">
        <v>643</v>
      </c>
      <c r="B5491" t="s">
        <v>123</v>
      </c>
      <c r="C5491" t="s">
        <v>9109</v>
      </c>
      <c r="D5491">
        <v>359.95179999999988</v>
      </c>
      <c r="E5491" t="s">
        <v>617</v>
      </c>
      <c r="F5491" t="s">
        <v>1</v>
      </c>
      <c r="G5491" t="s">
        <v>8347</v>
      </c>
      <c r="H5491" s="123" t="str">
        <f t="shared" si="84"/>
        <v>Williston Basin , SD,Lean Burn - Rated Horsepower (hp/engine)</v>
      </c>
      <c r="I5491">
        <v>359.95179999999988</v>
      </c>
    </row>
    <row r="5492" spans="1:9">
      <c r="A5492" t="s">
        <v>643</v>
      </c>
      <c r="B5492" t="s">
        <v>123</v>
      </c>
      <c r="C5492" t="s">
        <v>9110</v>
      </c>
      <c r="D5492">
        <v>106.40000000000005</v>
      </c>
      <c r="E5492" t="s">
        <v>617</v>
      </c>
      <c r="F5492" t="s">
        <v>0</v>
      </c>
      <c r="G5492" t="s">
        <v>8357</v>
      </c>
      <c r="H5492" s="123" t="str">
        <f t="shared" si="84"/>
        <v>Williston Basin , SD,Rich Burn - Rated Horsepower (hp/engine)</v>
      </c>
      <c r="I5492">
        <v>106.40000000000005</v>
      </c>
    </row>
    <row r="5493" spans="1:9">
      <c r="A5493" t="s">
        <v>643</v>
      </c>
      <c r="B5493" t="s">
        <v>123</v>
      </c>
      <c r="C5493" t="s">
        <v>9111</v>
      </c>
      <c r="D5493">
        <v>8724.3950000000004</v>
      </c>
      <c r="E5493" t="s">
        <v>617</v>
      </c>
      <c r="F5493" t="s">
        <v>656</v>
      </c>
      <c r="G5493" t="s">
        <v>2498</v>
      </c>
      <c r="H5493" s="123" t="str">
        <f t="shared" si="84"/>
        <v>Williston Basin , SD,Hours of Operation (hours/engine)</v>
      </c>
      <c r="I5493">
        <v>8724.3950000000004</v>
      </c>
    </row>
    <row r="5494" spans="1:9">
      <c r="A5494" t="s">
        <v>644</v>
      </c>
      <c r="B5494" t="s">
        <v>126</v>
      </c>
      <c r="C5494" t="s">
        <v>9098</v>
      </c>
      <c r="D5494">
        <v>0.42419625</v>
      </c>
      <c r="E5494" t="s">
        <v>619</v>
      </c>
      <c r="F5494" t="s">
        <v>0</v>
      </c>
      <c r="G5494" t="s">
        <v>0</v>
      </c>
      <c r="H5494" s="123" t="str">
        <f t="shared" si="84"/>
        <v>Wind River Basin , WY,Rich Burn</v>
      </c>
      <c r="I5494">
        <v>0.42419625</v>
      </c>
    </row>
    <row r="5495" spans="1:9">
      <c r="A5495" t="s">
        <v>644</v>
      </c>
      <c r="B5495" t="s">
        <v>126</v>
      </c>
      <c r="C5495" t="s">
        <v>9099</v>
      </c>
      <c r="D5495">
        <v>0.57580374999999995</v>
      </c>
      <c r="E5495" t="s">
        <v>619</v>
      </c>
      <c r="F5495" t="s">
        <v>1</v>
      </c>
      <c r="G5495" t="s">
        <v>1</v>
      </c>
      <c r="H5495" s="123" t="str">
        <f t="shared" si="84"/>
        <v>Wind River Basin , WY,Lean Burn</v>
      </c>
      <c r="I5495">
        <v>0.57580374999999995</v>
      </c>
    </row>
    <row r="5496" spans="1:9">
      <c r="A5496" t="s">
        <v>644</v>
      </c>
      <c r="B5496" t="s">
        <v>126</v>
      </c>
      <c r="C5496" t="s">
        <v>9100</v>
      </c>
      <c r="D5496">
        <v>0.875</v>
      </c>
      <c r="E5496" t="s">
        <v>619</v>
      </c>
      <c r="F5496" t="s">
        <v>0</v>
      </c>
      <c r="G5496" t="s">
        <v>9100</v>
      </c>
      <c r="H5496" s="123" t="str">
        <f t="shared" si="84"/>
        <v>Wind River Basin , WY,CBM Wells- Rich-burn Load Factor</v>
      </c>
      <c r="I5496">
        <v>0.875</v>
      </c>
    </row>
    <row r="5497" spans="1:9">
      <c r="A5497" t="s">
        <v>644</v>
      </c>
      <c r="B5497" t="s">
        <v>126</v>
      </c>
      <c r="C5497" t="s">
        <v>9101</v>
      </c>
      <c r="D5497">
        <v>0.78</v>
      </c>
      <c r="E5497" t="s">
        <v>619</v>
      </c>
      <c r="F5497" t="s">
        <v>1</v>
      </c>
      <c r="G5497" t="s">
        <v>9101</v>
      </c>
      <c r="H5497" s="123" t="str">
        <f t="shared" si="84"/>
        <v>Wind River Basin , WY,CBM Wells- Lean-burn Load Factor</v>
      </c>
      <c r="I5497">
        <v>0.78</v>
      </c>
    </row>
    <row r="5498" spans="1:9">
      <c r="A5498" t="s">
        <v>644</v>
      </c>
      <c r="B5498" t="s">
        <v>126</v>
      </c>
      <c r="C5498" t="s">
        <v>9102</v>
      </c>
      <c r="D5498">
        <v>0</v>
      </c>
      <c r="E5498" t="s">
        <v>619</v>
      </c>
      <c r="F5498" t="s">
        <v>656</v>
      </c>
      <c r="G5498" t="s">
        <v>9102</v>
      </c>
      <c r="H5498" s="123" t="str">
        <f t="shared" si="84"/>
        <v>Wind River Basin , WY,CBM Wells - Fraction of 2-cycle Engines</v>
      </c>
      <c r="I5498">
        <v>0</v>
      </c>
    </row>
    <row r="5499" spans="1:9">
      <c r="A5499" t="s">
        <v>644</v>
      </c>
      <c r="B5499" t="s">
        <v>126</v>
      </c>
      <c r="C5499" t="s">
        <v>9103</v>
      </c>
      <c r="D5499">
        <v>1</v>
      </c>
      <c r="E5499" t="s">
        <v>619</v>
      </c>
      <c r="F5499" t="s">
        <v>656</v>
      </c>
      <c r="G5499" t="s">
        <v>9103</v>
      </c>
      <c r="H5499" s="123" t="str">
        <f t="shared" si="84"/>
        <v>Wind River Basin , WY,CBM Wells - Fraction of 4-cycle Engines</v>
      </c>
      <c r="I5499">
        <v>1</v>
      </c>
    </row>
    <row r="5500" spans="1:9">
      <c r="A5500" t="s">
        <v>644</v>
      </c>
      <c r="B5500" t="s">
        <v>126</v>
      </c>
      <c r="C5500" t="s">
        <v>9104</v>
      </c>
      <c r="D5500">
        <v>3.7098119999999998E-2</v>
      </c>
      <c r="E5500" t="s">
        <v>619</v>
      </c>
      <c r="F5500" t="s">
        <v>656</v>
      </c>
      <c r="G5500" t="s">
        <v>9104</v>
      </c>
      <c r="H5500" s="123" t="str">
        <f t="shared" si="84"/>
        <v>Wind River Basin , WY,CBM Wells - Fraction of Compressors Engines &lt;50 HP</v>
      </c>
      <c r="I5500">
        <v>3.7098119999999998E-2</v>
      </c>
    </row>
    <row r="5501" spans="1:9">
      <c r="A5501" t="s">
        <v>644</v>
      </c>
      <c r="B5501" t="s">
        <v>126</v>
      </c>
      <c r="C5501" t="s">
        <v>9105</v>
      </c>
      <c r="D5501">
        <v>0.96290189999999998</v>
      </c>
      <c r="E5501" t="s">
        <v>619</v>
      </c>
      <c r="F5501" t="s">
        <v>656</v>
      </c>
      <c r="G5501" t="s">
        <v>9105</v>
      </c>
      <c r="H5501" s="123" t="str">
        <f t="shared" si="84"/>
        <v>Wind River Basin , WY,CBM Wells - Fraction of Compressors Engines between 50-499 HP</v>
      </c>
      <c r="I5501">
        <v>0.96290189999999998</v>
      </c>
    </row>
    <row r="5502" spans="1:9">
      <c r="A5502" t="s">
        <v>644</v>
      </c>
      <c r="B5502" t="s">
        <v>126</v>
      </c>
      <c r="C5502" t="s">
        <v>9106</v>
      </c>
      <c r="D5502">
        <v>0</v>
      </c>
      <c r="E5502" t="s">
        <v>619</v>
      </c>
      <c r="F5502" t="s">
        <v>656</v>
      </c>
      <c r="G5502" t="s">
        <v>9106</v>
      </c>
      <c r="H5502" s="123" t="str">
        <f t="shared" si="84"/>
        <v>Wind River Basin , WY,CBM Wells - Fraction of Compressors Engines &gt;500 HP</v>
      </c>
      <c r="I5502">
        <v>0</v>
      </c>
    </row>
    <row r="5503" spans="1:9">
      <c r="A5503" t="s">
        <v>644</v>
      </c>
      <c r="B5503" t="s">
        <v>126</v>
      </c>
      <c r="C5503" t="s">
        <v>9107</v>
      </c>
      <c r="D5503">
        <v>0.59</v>
      </c>
      <c r="E5503" t="s">
        <v>619</v>
      </c>
      <c r="F5503" t="s">
        <v>1</v>
      </c>
      <c r="G5503" t="s">
        <v>8349</v>
      </c>
      <c r="H5503" s="123" t="str">
        <f t="shared" si="84"/>
        <v>Wind River Basin , WY,Lean Burn - Percent of Engines with Control</v>
      </c>
      <c r="I5503">
        <v>0.59</v>
      </c>
    </row>
    <row r="5504" spans="1:9">
      <c r="A5504" t="s">
        <v>644</v>
      </c>
      <c r="B5504" t="s">
        <v>126</v>
      </c>
      <c r="C5504" t="s">
        <v>9108</v>
      </c>
      <c r="D5504">
        <v>0.65500000000000003</v>
      </c>
      <c r="E5504" t="s">
        <v>619</v>
      </c>
      <c r="F5504" t="s">
        <v>0</v>
      </c>
      <c r="G5504" t="s">
        <v>8359</v>
      </c>
      <c r="H5504" s="123" t="str">
        <f t="shared" si="84"/>
        <v>Wind River Basin , WY,Rich Burn - Percent of Engines with Control</v>
      </c>
      <c r="I5504">
        <v>0.65500000000000003</v>
      </c>
    </row>
    <row r="5505" spans="1:9">
      <c r="A5505" t="s">
        <v>644</v>
      </c>
      <c r="B5505" t="s">
        <v>126</v>
      </c>
      <c r="C5505" t="s">
        <v>9109</v>
      </c>
      <c r="D5505">
        <v>144</v>
      </c>
      <c r="E5505" t="s">
        <v>619</v>
      </c>
      <c r="F5505" t="s">
        <v>1</v>
      </c>
      <c r="G5505" t="s">
        <v>8347</v>
      </c>
      <c r="H5505" s="123" t="str">
        <f t="shared" si="84"/>
        <v>Wind River Basin , WY,Lean Burn - Rated Horsepower (hp/engine)</v>
      </c>
      <c r="I5505">
        <v>144</v>
      </c>
    </row>
    <row r="5506" spans="1:9">
      <c r="A5506" t="s">
        <v>644</v>
      </c>
      <c r="B5506" t="s">
        <v>126</v>
      </c>
      <c r="C5506" t="s">
        <v>9110</v>
      </c>
      <c r="D5506">
        <v>162.02690000000001</v>
      </c>
      <c r="E5506" t="s">
        <v>619</v>
      </c>
      <c r="F5506" t="s">
        <v>0</v>
      </c>
      <c r="G5506" t="s">
        <v>8357</v>
      </c>
      <c r="H5506" s="123" t="str">
        <f t="shared" si="84"/>
        <v>Wind River Basin , WY,Rich Burn - Rated Horsepower (hp/engine)</v>
      </c>
      <c r="I5506">
        <v>162.02690000000001</v>
      </c>
    </row>
    <row r="5507" spans="1:9">
      <c r="A5507" t="s">
        <v>644</v>
      </c>
      <c r="B5507" t="s">
        <v>126</v>
      </c>
      <c r="C5507" t="s">
        <v>9111</v>
      </c>
      <c r="D5507">
        <v>8201.7129999999997</v>
      </c>
      <c r="E5507" t="s">
        <v>619</v>
      </c>
      <c r="F5507" t="s">
        <v>656</v>
      </c>
      <c r="G5507" t="s">
        <v>2498</v>
      </c>
      <c r="H5507" s="123" t="str">
        <f t="shared" si="84"/>
        <v>Wind River Basin , WY,Hours of Operation (hours/engine)</v>
      </c>
      <c r="I5507">
        <v>8201.7129999999997</v>
      </c>
    </row>
    <row r="5508" spans="1:9">
      <c r="A5508" t="s">
        <v>197</v>
      </c>
      <c r="B5508" t="s">
        <v>126</v>
      </c>
      <c r="C5508" t="s">
        <v>9098</v>
      </c>
      <c r="D5508">
        <v>0.7</v>
      </c>
      <c r="E5508" t="s">
        <v>620</v>
      </c>
      <c r="F5508" t="s">
        <v>0</v>
      </c>
      <c r="G5508" t="s">
        <v>0</v>
      </c>
      <c r="H5508" s="123" t="str">
        <f t="shared" si="84"/>
        <v>Yellowstone Province , WY,Rich Burn</v>
      </c>
      <c r="I5508">
        <v>0.7</v>
      </c>
    </row>
    <row r="5509" spans="1:9">
      <c r="A5509" t="s">
        <v>197</v>
      </c>
      <c r="B5509" t="s">
        <v>126</v>
      </c>
      <c r="C5509" t="s">
        <v>9099</v>
      </c>
      <c r="D5509">
        <v>0.3</v>
      </c>
      <c r="E5509" t="s">
        <v>620</v>
      </c>
      <c r="F5509" t="s">
        <v>1</v>
      </c>
      <c r="G5509" t="s">
        <v>1</v>
      </c>
      <c r="H5509" s="123" t="str">
        <f t="shared" si="84"/>
        <v>Yellowstone Province , WY,Lean Burn</v>
      </c>
      <c r="I5509">
        <v>0.3</v>
      </c>
    </row>
    <row r="5510" spans="1:9">
      <c r="A5510" t="s">
        <v>197</v>
      </c>
      <c r="B5510" t="s">
        <v>126</v>
      </c>
      <c r="C5510" t="s">
        <v>9100</v>
      </c>
      <c r="D5510">
        <v>0.75</v>
      </c>
      <c r="E5510" t="s">
        <v>620</v>
      </c>
      <c r="F5510" t="s">
        <v>0</v>
      </c>
      <c r="G5510" t="s">
        <v>9100</v>
      </c>
      <c r="H5510" s="123" t="str">
        <f t="shared" si="84"/>
        <v>Yellowstone Province , WY,CBM Wells- Rich-burn Load Factor</v>
      </c>
      <c r="I5510">
        <v>0.75</v>
      </c>
    </row>
    <row r="5511" spans="1:9">
      <c r="A5511" t="s">
        <v>197</v>
      </c>
      <c r="B5511" t="s">
        <v>126</v>
      </c>
      <c r="C5511" t="s">
        <v>9101</v>
      </c>
      <c r="D5511">
        <v>0.76</v>
      </c>
      <c r="E5511" t="s">
        <v>620</v>
      </c>
      <c r="F5511" t="s">
        <v>1</v>
      </c>
      <c r="G5511" t="s">
        <v>9101</v>
      </c>
      <c r="H5511" s="123" t="str">
        <f t="shared" si="84"/>
        <v>Yellowstone Province , WY,CBM Wells- Lean-burn Load Factor</v>
      </c>
      <c r="I5511">
        <v>0.76</v>
      </c>
    </row>
    <row r="5512" spans="1:9">
      <c r="A5512" t="s">
        <v>197</v>
      </c>
      <c r="B5512" t="s">
        <v>126</v>
      </c>
      <c r="C5512" t="s">
        <v>9102</v>
      </c>
      <c r="D5512">
        <v>0</v>
      </c>
      <c r="E5512" t="s">
        <v>620</v>
      </c>
      <c r="F5512" t="s">
        <v>656</v>
      </c>
      <c r="G5512" t="s">
        <v>9102</v>
      </c>
      <c r="H5512" s="123" t="str">
        <f t="shared" si="84"/>
        <v>Yellowstone Province , WY,CBM Wells - Fraction of 2-cycle Engines</v>
      </c>
      <c r="I5512">
        <v>0</v>
      </c>
    </row>
    <row r="5513" spans="1:9">
      <c r="A5513" t="s">
        <v>197</v>
      </c>
      <c r="B5513" t="s">
        <v>126</v>
      </c>
      <c r="C5513" t="s">
        <v>9103</v>
      </c>
      <c r="D5513">
        <v>1</v>
      </c>
      <c r="E5513" t="s">
        <v>620</v>
      </c>
      <c r="F5513" t="s">
        <v>656</v>
      </c>
      <c r="G5513" t="s">
        <v>9103</v>
      </c>
      <c r="H5513" s="123" t="str">
        <f t="shared" si="84"/>
        <v>Yellowstone Province , WY,CBM Wells - Fraction of 4-cycle Engines</v>
      </c>
      <c r="I5513">
        <v>1</v>
      </c>
    </row>
    <row r="5514" spans="1:9">
      <c r="A5514" t="s">
        <v>197</v>
      </c>
      <c r="B5514" t="s">
        <v>126</v>
      </c>
      <c r="C5514" t="s">
        <v>9104</v>
      </c>
      <c r="D5514">
        <v>0</v>
      </c>
      <c r="E5514" t="s">
        <v>620</v>
      </c>
      <c r="F5514" t="s">
        <v>656</v>
      </c>
      <c r="G5514" t="s">
        <v>9104</v>
      </c>
      <c r="H5514" s="123" t="str">
        <f t="shared" si="84"/>
        <v>Yellowstone Province , WY,CBM Wells - Fraction of Compressors Engines &lt;50 HP</v>
      </c>
      <c r="I5514">
        <v>0</v>
      </c>
    </row>
    <row r="5515" spans="1:9">
      <c r="A5515" t="s">
        <v>197</v>
      </c>
      <c r="B5515" t="s">
        <v>126</v>
      </c>
      <c r="C5515" t="s">
        <v>9105</v>
      </c>
      <c r="D5515">
        <v>1</v>
      </c>
      <c r="E5515" t="s">
        <v>620</v>
      </c>
      <c r="F5515" t="s">
        <v>656</v>
      </c>
      <c r="G5515" t="s">
        <v>9105</v>
      </c>
      <c r="H5515" s="123" t="str">
        <f t="shared" si="84"/>
        <v>Yellowstone Province , WY,CBM Wells - Fraction of Compressors Engines between 50-499 HP</v>
      </c>
      <c r="I5515">
        <v>1</v>
      </c>
    </row>
    <row r="5516" spans="1:9">
      <c r="A5516" t="s">
        <v>197</v>
      </c>
      <c r="B5516" t="s">
        <v>126</v>
      </c>
      <c r="C5516" t="s">
        <v>9106</v>
      </c>
      <c r="D5516">
        <v>0</v>
      </c>
      <c r="E5516" t="s">
        <v>620</v>
      </c>
      <c r="F5516" t="s">
        <v>656</v>
      </c>
      <c r="G5516" t="s">
        <v>9106</v>
      </c>
      <c r="H5516" s="123" t="str">
        <f t="shared" si="84"/>
        <v>Yellowstone Province , WY,CBM Wells - Fraction of Compressors Engines &gt;500 HP</v>
      </c>
      <c r="I5516">
        <v>0</v>
      </c>
    </row>
    <row r="5517" spans="1:9">
      <c r="A5517" t="s">
        <v>197</v>
      </c>
      <c r="B5517" t="s">
        <v>126</v>
      </c>
      <c r="C5517" t="s">
        <v>9107</v>
      </c>
      <c r="D5517">
        <v>0.18</v>
      </c>
      <c r="E5517" t="s">
        <v>620</v>
      </c>
      <c r="F5517" t="s">
        <v>1</v>
      </c>
      <c r="G5517" t="s">
        <v>8349</v>
      </c>
      <c r="H5517" s="123" t="str">
        <f t="shared" si="84"/>
        <v>Yellowstone Province , WY,Lean Burn - Percent of Engines with Control</v>
      </c>
      <c r="I5517">
        <v>0.18</v>
      </c>
    </row>
    <row r="5518" spans="1:9">
      <c r="A5518" t="s">
        <v>197</v>
      </c>
      <c r="B5518" t="s">
        <v>126</v>
      </c>
      <c r="C5518" t="s">
        <v>9108</v>
      </c>
      <c r="D5518">
        <v>0.31</v>
      </c>
      <c r="E5518" t="s">
        <v>620</v>
      </c>
      <c r="F5518" t="s">
        <v>0</v>
      </c>
      <c r="G5518" t="s">
        <v>8359</v>
      </c>
      <c r="H5518" s="123" t="str">
        <f t="shared" si="84"/>
        <v>Yellowstone Province , WY,Rich Burn - Percent of Engines with Control</v>
      </c>
      <c r="I5518">
        <v>0.31</v>
      </c>
    </row>
    <row r="5519" spans="1:9">
      <c r="A5519" t="s">
        <v>197</v>
      </c>
      <c r="B5519" t="s">
        <v>126</v>
      </c>
      <c r="C5519" t="s">
        <v>9109</v>
      </c>
      <c r="D5519">
        <v>138</v>
      </c>
      <c r="E5519" t="s">
        <v>620</v>
      </c>
      <c r="F5519" t="s">
        <v>1</v>
      </c>
      <c r="G5519" t="s">
        <v>8347</v>
      </c>
      <c r="H5519" s="123" t="str">
        <f t="shared" si="84"/>
        <v>Yellowstone Province , WY,Lean Burn - Rated Horsepower (hp/engine)</v>
      </c>
      <c r="I5519">
        <v>138</v>
      </c>
    </row>
    <row r="5520" spans="1:9">
      <c r="A5520" t="s">
        <v>197</v>
      </c>
      <c r="B5520" t="s">
        <v>126</v>
      </c>
      <c r="C5520" t="s">
        <v>9110</v>
      </c>
      <c r="D5520">
        <v>133.4</v>
      </c>
      <c r="E5520" t="s">
        <v>620</v>
      </c>
      <c r="F5520" t="s">
        <v>0</v>
      </c>
      <c r="G5520" t="s">
        <v>8357</v>
      </c>
      <c r="H5520" s="123" t="str">
        <f t="shared" si="84"/>
        <v>Yellowstone Province , WY,Rich Burn - Rated Horsepower (hp/engine)</v>
      </c>
      <c r="I5520">
        <v>133.4</v>
      </c>
    </row>
    <row r="5521" spans="1:9">
      <c r="A5521" t="s">
        <v>197</v>
      </c>
      <c r="B5521" t="s">
        <v>126</v>
      </c>
      <c r="C5521" t="s">
        <v>9111</v>
      </c>
      <c r="D5521">
        <v>8439</v>
      </c>
      <c r="E5521" t="s">
        <v>620</v>
      </c>
      <c r="F5521" t="s">
        <v>656</v>
      </c>
      <c r="G5521" t="s">
        <v>2498</v>
      </c>
      <c r="H5521" s="123" t="str">
        <f t="shared" si="84"/>
        <v>Yellowstone Province , WY,Hours of Operation (hours/engine)</v>
      </c>
      <c r="I5521">
        <v>8439</v>
      </c>
    </row>
    <row r="5522" spans="1:9">
      <c r="A5522" t="s">
        <v>136</v>
      </c>
      <c r="B5522" t="s">
        <v>114</v>
      </c>
      <c r="C5522" t="s">
        <v>9098</v>
      </c>
      <c r="D5522">
        <v>0.69999999999999984</v>
      </c>
      <c r="E5522" t="s">
        <v>621</v>
      </c>
      <c r="F5522" t="s">
        <v>0</v>
      </c>
      <c r="G5522" t="s">
        <v>0</v>
      </c>
      <c r="H5522" s="123" t="str">
        <f t="shared" si="84"/>
        <v>Yukon-Koyukuk Province , AK,Rich Burn</v>
      </c>
      <c r="I5522">
        <v>0.69999999999999984</v>
      </c>
    </row>
    <row r="5523" spans="1:9">
      <c r="A5523" t="s">
        <v>136</v>
      </c>
      <c r="B5523" t="s">
        <v>114</v>
      </c>
      <c r="C5523" t="s">
        <v>9099</v>
      </c>
      <c r="D5523">
        <v>0.3</v>
      </c>
      <c r="E5523" t="s">
        <v>621</v>
      </c>
      <c r="F5523" t="s">
        <v>1</v>
      </c>
      <c r="G5523" t="s">
        <v>1</v>
      </c>
      <c r="H5523" s="123" t="str">
        <f t="shared" si="84"/>
        <v>Yukon-Koyukuk Province , AK,Lean Burn</v>
      </c>
      <c r="I5523">
        <v>0.3</v>
      </c>
    </row>
    <row r="5524" spans="1:9">
      <c r="A5524" t="s">
        <v>136</v>
      </c>
      <c r="B5524" t="s">
        <v>114</v>
      </c>
      <c r="C5524" t="s">
        <v>9100</v>
      </c>
      <c r="D5524">
        <v>0.75</v>
      </c>
      <c r="E5524" t="s">
        <v>621</v>
      </c>
      <c r="F5524" t="s">
        <v>0</v>
      </c>
      <c r="G5524" t="s">
        <v>9100</v>
      </c>
      <c r="H5524" s="123" t="str">
        <f t="shared" si="84"/>
        <v>Yukon-Koyukuk Province , AK,CBM Wells- Rich-burn Load Factor</v>
      </c>
      <c r="I5524">
        <v>0.75</v>
      </c>
    </row>
    <row r="5525" spans="1:9">
      <c r="A5525" t="s">
        <v>136</v>
      </c>
      <c r="B5525" t="s">
        <v>114</v>
      </c>
      <c r="C5525" t="s">
        <v>9101</v>
      </c>
      <c r="D5525">
        <v>0.76000000000000012</v>
      </c>
      <c r="E5525" t="s">
        <v>621</v>
      </c>
      <c r="F5525" t="s">
        <v>1</v>
      </c>
      <c r="G5525" t="s">
        <v>9101</v>
      </c>
      <c r="H5525" s="123" t="str">
        <f t="shared" si="84"/>
        <v>Yukon-Koyukuk Province , AK,CBM Wells- Lean-burn Load Factor</v>
      </c>
      <c r="I5525">
        <v>0.76000000000000012</v>
      </c>
    </row>
    <row r="5526" spans="1:9">
      <c r="A5526" t="s">
        <v>136</v>
      </c>
      <c r="B5526" t="s">
        <v>114</v>
      </c>
      <c r="C5526" t="s">
        <v>9102</v>
      </c>
      <c r="D5526">
        <v>0</v>
      </c>
      <c r="E5526" t="s">
        <v>621</v>
      </c>
      <c r="F5526" t="s">
        <v>656</v>
      </c>
      <c r="G5526" t="s">
        <v>9102</v>
      </c>
      <c r="H5526" s="123" t="str">
        <f t="shared" si="84"/>
        <v>Yukon-Koyukuk Province , AK,CBM Wells - Fraction of 2-cycle Engines</v>
      </c>
      <c r="I5526">
        <v>0</v>
      </c>
    </row>
    <row r="5527" spans="1:9">
      <c r="A5527" t="s">
        <v>136</v>
      </c>
      <c r="B5527" t="s">
        <v>114</v>
      </c>
      <c r="C5527" t="s">
        <v>9103</v>
      </c>
      <c r="D5527">
        <v>1</v>
      </c>
      <c r="E5527" t="s">
        <v>621</v>
      </c>
      <c r="F5527" t="s">
        <v>656</v>
      </c>
      <c r="G5527" t="s">
        <v>9103</v>
      </c>
      <c r="H5527" s="123" t="str">
        <f t="shared" si="84"/>
        <v>Yukon-Koyukuk Province , AK,CBM Wells - Fraction of 4-cycle Engines</v>
      </c>
      <c r="I5527">
        <v>1</v>
      </c>
    </row>
    <row r="5528" spans="1:9">
      <c r="A5528" t="s">
        <v>136</v>
      </c>
      <c r="B5528" t="s">
        <v>114</v>
      </c>
      <c r="C5528" t="s">
        <v>9104</v>
      </c>
      <c r="D5528">
        <v>0</v>
      </c>
      <c r="E5528" t="s">
        <v>621</v>
      </c>
      <c r="F5528" t="s">
        <v>656</v>
      </c>
      <c r="G5528" t="s">
        <v>9104</v>
      </c>
      <c r="H5528" s="123" t="str">
        <f t="shared" si="84"/>
        <v>Yukon-Koyukuk Province , AK,CBM Wells - Fraction of Compressors Engines &lt;50 HP</v>
      </c>
      <c r="I5528">
        <v>0</v>
      </c>
    </row>
    <row r="5529" spans="1:9">
      <c r="A5529" t="s">
        <v>136</v>
      </c>
      <c r="B5529" t="s">
        <v>114</v>
      </c>
      <c r="C5529" t="s">
        <v>9105</v>
      </c>
      <c r="D5529">
        <v>1</v>
      </c>
      <c r="E5529" t="s">
        <v>621</v>
      </c>
      <c r="F5529" t="s">
        <v>656</v>
      </c>
      <c r="G5529" t="s">
        <v>9105</v>
      </c>
      <c r="H5529" s="123" t="str">
        <f t="shared" si="84"/>
        <v>Yukon-Koyukuk Province , AK,CBM Wells - Fraction of Compressors Engines between 50-499 HP</v>
      </c>
      <c r="I5529">
        <v>1</v>
      </c>
    </row>
    <row r="5530" spans="1:9">
      <c r="A5530" t="s">
        <v>136</v>
      </c>
      <c r="B5530" t="s">
        <v>114</v>
      </c>
      <c r="C5530" t="s">
        <v>9106</v>
      </c>
      <c r="D5530">
        <v>0</v>
      </c>
      <c r="E5530" t="s">
        <v>621</v>
      </c>
      <c r="F5530" t="s">
        <v>656</v>
      </c>
      <c r="G5530" t="s">
        <v>9106</v>
      </c>
      <c r="H5530" s="123" t="str">
        <f t="shared" si="84"/>
        <v>Yukon-Koyukuk Province , AK,CBM Wells - Fraction of Compressors Engines &gt;500 HP</v>
      </c>
      <c r="I5530">
        <v>0</v>
      </c>
    </row>
    <row r="5531" spans="1:9">
      <c r="A5531" t="s">
        <v>136</v>
      </c>
      <c r="B5531" t="s">
        <v>114</v>
      </c>
      <c r="C5531" t="s">
        <v>9107</v>
      </c>
      <c r="D5531">
        <v>0.18000000000000002</v>
      </c>
      <c r="E5531" t="s">
        <v>621</v>
      </c>
      <c r="F5531" t="s">
        <v>1</v>
      </c>
      <c r="G5531" t="s">
        <v>8349</v>
      </c>
      <c r="H5531" s="123" t="str">
        <f t="shared" si="84"/>
        <v>Yukon-Koyukuk Province , AK,Lean Burn - Percent of Engines with Control</v>
      </c>
      <c r="I5531">
        <v>0.18000000000000002</v>
      </c>
    </row>
    <row r="5532" spans="1:9">
      <c r="A5532" t="s">
        <v>136</v>
      </c>
      <c r="B5532" t="s">
        <v>114</v>
      </c>
      <c r="C5532" t="s">
        <v>9108</v>
      </c>
      <c r="D5532">
        <v>0.31</v>
      </c>
      <c r="E5532" t="s">
        <v>621</v>
      </c>
      <c r="F5532" t="s">
        <v>0</v>
      </c>
      <c r="G5532" t="s">
        <v>8359</v>
      </c>
      <c r="H5532" s="123" t="str">
        <f t="shared" si="84"/>
        <v>Yukon-Koyukuk Province , AK,Rich Burn - Percent of Engines with Control</v>
      </c>
      <c r="I5532">
        <v>0.31</v>
      </c>
    </row>
    <row r="5533" spans="1:9">
      <c r="A5533" t="s">
        <v>136</v>
      </c>
      <c r="B5533" t="s">
        <v>114</v>
      </c>
      <c r="C5533" t="s">
        <v>9109</v>
      </c>
      <c r="D5533">
        <v>138</v>
      </c>
      <c r="E5533" t="s">
        <v>621</v>
      </c>
      <c r="F5533" t="s">
        <v>1</v>
      </c>
      <c r="G5533" t="s">
        <v>8347</v>
      </c>
      <c r="H5533" s="123" t="str">
        <f t="shared" si="84"/>
        <v>Yukon-Koyukuk Province , AK,Lean Burn - Rated Horsepower (hp/engine)</v>
      </c>
      <c r="I5533">
        <v>138</v>
      </c>
    </row>
    <row r="5534" spans="1:9">
      <c r="A5534" t="s">
        <v>136</v>
      </c>
      <c r="B5534" t="s">
        <v>114</v>
      </c>
      <c r="C5534" t="s">
        <v>9110</v>
      </c>
      <c r="D5534">
        <v>133.4</v>
      </c>
      <c r="E5534" t="s">
        <v>621</v>
      </c>
      <c r="F5534" t="s">
        <v>0</v>
      </c>
      <c r="G5534" t="s">
        <v>8357</v>
      </c>
      <c r="H5534" s="123" t="str">
        <f t="shared" si="84"/>
        <v>Yukon-Koyukuk Province , AK,Rich Burn - Rated Horsepower (hp/engine)</v>
      </c>
      <c r="I5534">
        <v>133.4</v>
      </c>
    </row>
    <row r="5535" spans="1:9">
      <c r="A5535" t="s">
        <v>136</v>
      </c>
      <c r="B5535" t="s">
        <v>114</v>
      </c>
      <c r="C5535" t="s">
        <v>9111</v>
      </c>
      <c r="D5535">
        <v>8439</v>
      </c>
      <c r="E5535" t="s">
        <v>621</v>
      </c>
      <c r="F5535" t="s">
        <v>656</v>
      </c>
      <c r="G5535" t="s">
        <v>2498</v>
      </c>
      <c r="H5535" s="123" t="str">
        <f t="shared" ref="H5535:H5550" si="85">E5535&amp;","&amp;G5535</f>
        <v>Yukon-Koyukuk Province , AK,Hours of Operation (hours/engine)</v>
      </c>
      <c r="I5535">
        <v>8439</v>
      </c>
    </row>
    <row r="5536" spans="1:9">
      <c r="A5536" t="s">
        <v>649</v>
      </c>
      <c r="B5536" t="s">
        <v>431</v>
      </c>
      <c r="C5536" t="s">
        <v>9098</v>
      </c>
      <c r="D5536">
        <v>0.69999999999999973</v>
      </c>
      <c r="E5536" t="s">
        <v>548</v>
      </c>
      <c r="F5536" t="s">
        <v>0</v>
      </c>
      <c r="G5536" t="s">
        <v>0</v>
      </c>
      <c r="H5536" s="123" t="str">
        <f t="shared" si="85"/>
        <v>Louisiana-Mississippi Salt Basins , AR,Rich Burn</v>
      </c>
      <c r="I5536">
        <v>0.69999999999999973</v>
      </c>
    </row>
    <row r="5537" spans="1:9">
      <c r="A5537" t="s">
        <v>649</v>
      </c>
      <c r="B5537" t="s">
        <v>431</v>
      </c>
      <c r="C5537" t="s">
        <v>9099</v>
      </c>
      <c r="D5537">
        <v>0.29999999999999988</v>
      </c>
      <c r="E5537" t="s">
        <v>548</v>
      </c>
      <c r="F5537" t="s">
        <v>1</v>
      </c>
      <c r="G5537" t="s">
        <v>1</v>
      </c>
      <c r="H5537" s="123" t="str">
        <f t="shared" si="85"/>
        <v>Louisiana-Mississippi Salt Basins , AR,Lean Burn</v>
      </c>
      <c r="I5537">
        <v>0.29999999999999988</v>
      </c>
    </row>
    <row r="5538" spans="1:9">
      <c r="A5538" t="s">
        <v>649</v>
      </c>
      <c r="B5538" t="s">
        <v>431</v>
      </c>
      <c r="C5538" t="s">
        <v>9100</v>
      </c>
      <c r="D5538">
        <v>0.85000000000000009</v>
      </c>
      <c r="E5538" t="s">
        <v>548</v>
      </c>
      <c r="F5538" t="s">
        <v>0</v>
      </c>
      <c r="G5538" t="s">
        <v>9100</v>
      </c>
      <c r="H5538" s="123" t="str">
        <f t="shared" si="85"/>
        <v>Louisiana-Mississippi Salt Basins , AR,CBM Wells- Rich-burn Load Factor</v>
      </c>
      <c r="I5538">
        <v>0.85000000000000009</v>
      </c>
    </row>
    <row r="5539" spans="1:9">
      <c r="A5539" t="s">
        <v>649</v>
      </c>
      <c r="B5539" t="s">
        <v>431</v>
      </c>
      <c r="C5539" t="s">
        <v>9101</v>
      </c>
      <c r="D5539">
        <v>1</v>
      </c>
      <c r="E5539" t="s">
        <v>548</v>
      </c>
      <c r="F5539" t="s">
        <v>1</v>
      </c>
      <c r="G5539" t="s">
        <v>9101</v>
      </c>
      <c r="H5539" s="123" t="str">
        <f t="shared" si="85"/>
        <v>Louisiana-Mississippi Salt Basins , AR,CBM Wells- Lean-burn Load Factor</v>
      </c>
      <c r="I5539">
        <v>1</v>
      </c>
    </row>
    <row r="5540" spans="1:9">
      <c r="A5540" t="s">
        <v>649</v>
      </c>
      <c r="B5540" t="s">
        <v>431</v>
      </c>
      <c r="C5540" t="s">
        <v>9102</v>
      </c>
      <c r="D5540">
        <v>0</v>
      </c>
      <c r="E5540" t="s">
        <v>548</v>
      </c>
      <c r="F5540" t="s">
        <v>656</v>
      </c>
      <c r="G5540" t="s">
        <v>9102</v>
      </c>
      <c r="H5540" s="123" t="str">
        <f t="shared" si="85"/>
        <v>Louisiana-Mississippi Salt Basins , AR,CBM Wells - Fraction of 2-cycle Engines</v>
      </c>
      <c r="I5540">
        <v>0</v>
      </c>
    </row>
    <row r="5541" spans="1:9">
      <c r="A5541" t="s">
        <v>649</v>
      </c>
      <c r="B5541" t="s">
        <v>431</v>
      </c>
      <c r="C5541" t="s">
        <v>9103</v>
      </c>
      <c r="D5541">
        <v>1</v>
      </c>
      <c r="E5541" t="s">
        <v>548</v>
      </c>
      <c r="F5541" t="s">
        <v>656</v>
      </c>
      <c r="G5541" t="s">
        <v>9103</v>
      </c>
      <c r="H5541" s="123" t="str">
        <f t="shared" si="85"/>
        <v>Louisiana-Mississippi Salt Basins , AR,CBM Wells - Fraction of 4-cycle Engines</v>
      </c>
      <c r="I5541">
        <v>1</v>
      </c>
    </row>
    <row r="5542" spans="1:9">
      <c r="A5542" t="s">
        <v>649</v>
      </c>
      <c r="B5542" t="s">
        <v>431</v>
      </c>
      <c r="C5542" t="s">
        <v>9104</v>
      </c>
      <c r="D5542">
        <v>0</v>
      </c>
      <c r="E5542" t="s">
        <v>548</v>
      </c>
      <c r="F5542" t="s">
        <v>656</v>
      </c>
      <c r="G5542" t="s">
        <v>9104</v>
      </c>
      <c r="H5542" s="123" t="str">
        <f t="shared" si="85"/>
        <v>Louisiana-Mississippi Salt Basins , AR,CBM Wells - Fraction of Compressors Engines &lt;50 HP</v>
      </c>
      <c r="I5542">
        <v>0</v>
      </c>
    </row>
    <row r="5543" spans="1:9">
      <c r="A5543" t="s">
        <v>649</v>
      </c>
      <c r="B5543" t="s">
        <v>431</v>
      </c>
      <c r="C5543" t="s">
        <v>9105</v>
      </c>
      <c r="D5543">
        <v>1</v>
      </c>
      <c r="E5543" t="s">
        <v>548</v>
      </c>
      <c r="F5543" t="s">
        <v>656</v>
      </c>
      <c r="G5543" t="s">
        <v>9105</v>
      </c>
      <c r="H5543" s="123" t="str">
        <f t="shared" si="85"/>
        <v>Louisiana-Mississippi Salt Basins , AR,CBM Wells - Fraction of Compressors Engines between 50-499 HP</v>
      </c>
      <c r="I5543">
        <v>1</v>
      </c>
    </row>
    <row r="5544" spans="1:9">
      <c r="A5544" t="s">
        <v>649</v>
      </c>
      <c r="B5544" t="s">
        <v>431</v>
      </c>
      <c r="C5544" t="s">
        <v>9106</v>
      </c>
      <c r="D5544">
        <v>0</v>
      </c>
      <c r="E5544" t="s">
        <v>548</v>
      </c>
      <c r="F5544" t="s">
        <v>656</v>
      </c>
      <c r="G5544" t="s">
        <v>9106</v>
      </c>
      <c r="H5544" s="123" t="str">
        <f t="shared" si="85"/>
        <v>Louisiana-Mississippi Salt Basins , AR,CBM Wells - Fraction of Compressors Engines &gt;500 HP</v>
      </c>
      <c r="I5544">
        <v>0</v>
      </c>
    </row>
    <row r="5545" spans="1:9">
      <c r="A5545" t="s">
        <v>649</v>
      </c>
      <c r="B5545" t="s">
        <v>431</v>
      </c>
      <c r="C5545" t="s">
        <v>9107</v>
      </c>
      <c r="D5545">
        <v>0</v>
      </c>
      <c r="E5545" t="s">
        <v>548</v>
      </c>
      <c r="F5545" t="s">
        <v>1</v>
      </c>
      <c r="G5545" t="s">
        <v>8349</v>
      </c>
      <c r="H5545" s="123" t="str">
        <f t="shared" si="85"/>
        <v>Louisiana-Mississippi Salt Basins , AR,Lean Burn - Percent of Engines with Control</v>
      </c>
      <c r="I5545">
        <v>0</v>
      </c>
    </row>
    <row r="5546" spans="1:9">
      <c r="A5546" t="s">
        <v>649</v>
      </c>
      <c r="B5546" t="s">
        <v>431</v>
      </c>
      <c r="C5546" t="s">
        <v>9108</v>
      </c>
      <c r="D5546">
        <v>0.33</v>
      </c>
      <c r="E5546" t="s">
        <v>548</v>
      </c>
      <c r="F5546" t="s">
        <v>0</v>
      </c>
      <c r="G5546" t="s">
        <v>8359</v>
      </c>
      <c r="H5546" s="123" t="str">
        <f t="shared" si="85"/>
        <v>Louisiana-Mississippi Salt Basins , AR,Rich Burn - Percent of Engines with Control</v>
      </c>
      <c r="I5546">
        <v>0.33</v>
      </c>
    </row>
    <row r="5547" spans="1:9">
      <c r="A5547" t="s">
        <v>649</v>
      </c>
      <c r="B5547" t="s">
        <v>431</v>
      </c>
      <c r="C5547" t="s">
        <v>9109</v>
      </c>
      <c r="D5547">
        <v>242</v>
      </c>
      <c r="E5547" t="s">
        <v>548</v>
      </c>
      <c r="F5547" t="s">
        <v>1</v>
      </c>
      <c r="G5547" t="s">
        <v>8347</v>
      </c>
      <c r="H5547" s="123" t="str">
        <f t="shared" si="85"/>
        <v>Louisiana-Mississippi Salt Basins , AR,Lean Burn - Rated Horsepower (hp/engine)</v>
      </c>
      <c r="I5547">
        <v>242</v>
      </c>
    </row>
    <row r="5548" spans="1:9">
      <c r="A5548" t="s">
        <v>649</v>
      </c>
      <c r="B5548" t="s">
        <v>431</v>
      </c>
      <c r="C5548" t="s">
        <v>9110</v>
      </c>
      <c r="D5548">
        <v>203</v>
      </c>
      <c r="E5548" t="s">
        <v>548</v>
      </c>
      <c r="F5548" t="s">
        <v>0</v>
      </c>
      <c r="G5548" t="s">
        <v>8357</v>
      </c>
      <c r="H5548" s="123" t="str">
        <f t="shared" si="85"/>
        <v>Louisiana-Mississippi Salt Basins , AR,Rich Burn - Rated Horsepower (hp/engine)</v>
      </c>
      <c r="I5548">
        <v>203</v>
      </c>
    </row>
    <row r="5549" spans="1:9">
      <c r="A5549" t="s">
        <v>649</v>
      </c>
      <c r="B5549" t="s">
        <v>431</v>
      </c>
      <c r="C5549" t="s">
        <v>9111</v>
      </c>
      <c r="D5549">
        <v>8760</v>
      </c>
      <c r="E5549" t="s">
        <v>548</v>
      </c>
      <c r="F5549" t="s">
        <v>656</v>
      </c>
      <c r="G5549" t="s">
        <v>2498</v>
      </c>
      <c r="H5549" s="123" t="str">
        <f t="shared" si="85"/>
        <v>Louisiana-Mississippi Salt Basins , AR,Hours of Operation (hours/engine)</v>
      </c>
      <c r="I5549">
        <v>8760</v>
      </c>
    </row>
    <row r="5550" spans="1:9">
      <c r="A5550" t="s">
        <v>127</v>
      </c>
      <c r="B5550" t="s">
        <v>114</v>
      </c>
      <c r="C5550" t="s">
        <v>9112</v>
      </c>
      <c r="D5550">
        <v>0.20825109999999999</v>
      </c>
      <c r="E5550" t="s">
        <v>497</v>
      </c>
      <c r="F5550" t="s">
        <v>656</v>
      </c>
      <c r="G5550" t="s">
        <v>2520</v>
      </c>
      <c r="H5550" s="123" t="str">
        <f t="shared" si="85"/>
        <v>AK Cook Inlet Basin , AK,Average No. of Engines per Well</v>
      </c>
      <c r="I5550">
        <v>0.20825109999999999</v>
      </c>
    </row>
    <row r="5551" spans="1:9">
      <c r="A5551" t="s">
        <v>157</v>
      </c>
      <c r="B5551" t="s">
        <v>81</v>
      </c>
      <c r="C5551" t="s">
        <v>9112</v>
      </c>
      <c r="D5551">
        <v>0.28860400000000003</v>
      </c>
      <c r="E5551" t="s">
        <v>498</v>
      </c>
      <c r="F5551" t="s">
        <v>656</v>
      </c>
      <c r="G5551" t="s">
        <v>2520</v>
      </c>
      <c r="H5551" s="123" t="str">
        <f t="shared" ref="H5551:H5566" si="86">E5551&amp;","&amp;G5551</f>
        <v>Anadarko Basin , CO,Average No. of Engines per Well</v>
      </c>
      <c r="I5551">
        <v>0.28860400000000003</v>
      </c>
    </row>
    <row r="5552" spans="1:9">
      <c r="A5552" t="s">
        <v>128</v>
      </c>
      <c r="B5552" t="s">
        <v>114</v>
      </c>
      <c r="C5552" t="s">
        <v>9112</v>
      </c>
      <c r="D5552">
        <v>0.20825109999999999</v>
      </c>
      <c r="E5552" t="s">
        <v>499</v>
      </c>
      <c r="F5552" t="s">
        <v>656</v>
      </c>
      <c r="G5552" t="s">
        <v>2520</v>
      </c>
      <c r="H5552" s="123" t="str">
        <f t="shared" si="86"/>
        <v>Arctic Coastal Plains Province , AK,Average No. of Engines per Well</v>
      </c>
      <c r="I5552">
        <v>0.20825109999999999</v>
      </c>
    </row>
    <row r="5553" spans="1:9">
      <c r="A5553" t="s">
        <v>646</v>
      </c>
      <c r="B5553" t="s">
        <v>431</v>
      </c>
      <c r="C5553" t="s">
        <v>9112</v>
      </c>
      <c r="D5553">
        <v>8.4534239999999997E-2</v>
      </c>
      <c r="E5553" t="s">
        <v>500</v>
      </c>
      <c r="F5553" t="s">
        <v>656</v>
      </c>
      <c r="G5553" t="s">
        <v>2520</v>
      </c>
      <c r="H5553" s="123" t="str">
        <f t="shared" si="86"/>
        <v>Arkoma Basin , AR,Average No. of Engines per Well</v>
      </c>
      <c r="I5553">
        <v>8.4534239999999997E-2</v>
      </c>
    </row>
    <row r="5554" spans="1:9">
      <c r="A5554" t="s">
        <v>137</v>
      </c>
      <c r="B5554" t="s">
        <v>115</v>
      </c>
      <c r="C5554" t="s">
        <v>9112</v>
      </c>
      <c r="D5554">
        <v>0.20825109999999997</v>
      </c>
      <c r="E5554" t="s">
        <v>501</v>
      </c>
      <c r="F5554" t="s">
        <v>656</v>
      </c>
      <c r="G5554" t="s">
        <v>2520</v>
      </c>
      <c r="H5554" s="123" t="str">
        <f t="shared" si="86"/>
        <v>Basin-And-Range Province , AZ,Average No. of Engines per Well</v>
      </c>
      <c r="I5554">
        <v>0.20825109999999997</v>
      </c>
    </row>
    <row r="5555" spans="1:9">
      <c r="A5555" t="s">
        <v>137</v>
      </c>
      <c r="B5555" t="s">
        <v>120</v>
      </c>
      <c r="C5555" t="s">
        <v>9112</v>
      </c>
      <c r="D5555">
        <v>0.20825109999999999</v>
      </c>
      <c r="E5555" t="s">
        <v>502</v>
      </c>
      <c r="F5555" t="s">
        <v>656</v>
      </c>
      <c r="G5555" t="s">
        <v>2520</v>
      </c>
      <c r="H5555" s="123" t="str">
        <f t="shared" si="86"/>
        <v>Basin-And-Range Province , NM,Average No. of Engines per Well</v>
      </c>
      <c r="I5555">
        <v>0.20825109999999999</v>
      </c>
    </row>
    <row r="5556" spans="1:9">
      <c r="A5556" t="s">
        <v>632</v>
      </c>
      <c r="B5556" t="s">
        <v>118</v>
      </c>
      <c r="C5556" t="s">
        <v>9112</v>
      </c>
      <c r="D5556">
        <v>0.20825109999999999</v>
      </c>
      <c r="E5556" t="s">
        <v>505</v>
      </c>
      <c r="F5556" t="s">
        <v>656</v>
      </c>
      <c r="G5556" t="s">
        <v>2520</v>
      </c>
      <c r="H5556" s="123" t="str">
        <f t="shared" si="86"/>
        <v>Big Horn Basin , MT,Average No. of Engines per Well</v>
      </c>
      <c r="I5556">
        <v>0.20825109999999999</v>
      </c>
    </row>
    <row r="5557" spans="1:9">
      <c r="A5557" t="s">
        <v>632</v>
      </c>
      <c r="B5557" t="s">
        <v>126</v>
      </c>
      <c r="C5557" t="s">
        <v>9112</v>
      </c>
      <c r="D5557">
        <v>0.20825109999999999</v>
      </c>
      <c r="E5557" t="s">
        <v>507</v>
      </c>
      <c r="F5557" t="s">
        <v>656</v>
      </c>
      <c r="G5557" t="s">
        <v>2520</v>
      </c>
      <c r="H5557" s="123" t="str">
        <f t="shared" si="86"/>
        <v>Big Horn Basin , WY,Average No. of Engines per Well</v>
      </c>
      <c r="I5557">
        <v>0.20825109999999999</v>
      </c>
    </row>
    <row r="5558" spans="1:9">
      <c r="A5558" t="s">
        <v>138</v>
      </c>
      <c r="B5558" t="s">
        <v>115</v>
      </c>
      <c r="C5558" t="s">
        <v>9112</v>
      </c>
      <c r="D5558">
        <v>0.20825109999999999</v>
      </c>
      <c r="E5558" t="s">
        <v>508</v>
      </c>
      <c r="F5558" t="s">
        <v>656</v>
      </c>
      <c r="G5558" t="s">
        <v>2520</v>
      </c>
      <c r="H5558" s="123" t="str">
        <f t="shared" si="86"/>
        <v>Black Mesa Basin , AZ,Average No. of Engines per Well</v>
      </c>
      <c r="I5558">
        <v>0.20825109999999999</v>
      </c>
    </row>
    <row r="5559" spans="1:9">
      <c r="A5559" t="s">
        <v>129</v>
      </c>
      <c r="B5559" t="s">
        <v>114</v>
      </c>
      <c r="C5559" t="s">
        <v>9112</v>
      </c>
      <c r="D5559">
        <v>0.20825109999999999</v>
      </c>
      <c r="E5559" t="s">
        <v>509</v>
      </c>
      <c r="F5559" t="s">
        <v>656</v>
      </c>
      <c r="G5559" t="s">
        <v>2520</v>
      </c>
      <c r="H5559" s="123" t="str">
        <f t="shared" si="86"/>
        <v>Bristol Bay Basin , AK,Average No. of Engines per Well</v>
      </c>
      <c r="I5559">
        <v>0.20825109999999999</v>
      </c>
    </row>
    <row r="5560" spans="1:9">
      <c r="A5560" t="s">
        <v>141</v>
      </c>
      <c r="B5560" t="s">
        <v>116</v>
      </c>
      <c r="C5560" t="s">
        <v>9112</v>
      </c>
      <c r="D5560">
        <v>0.20825109999999999</v>
      </c>
      <c r="E5560" t="s">
        <v>510</v>
      </c>
      <c r="F5560" t="s">
        <v>656</v>
      </c>
      <c r="G5560" t="s">
        <v>2520</v>
      </c>
      <c r="H5560" s="123" t="str">
        <f t="shared" si="86"/>
        <v>Capistrano Basin , CA,Average No. of Engines per Well</v>
      </c>
      <c r="I5560">
        <v>0.20825109999999999</v>
      </c>
    </row>
    <row r="5561" spans="1:9">
      <c r="A5561" t="s">
        <v>175</v>
      </c>
      <c r="B5561" t="s">
        <v>118</v>
      </c>
      <c r="C5561" t="s">
        <v>9112</v>
      </c>
      <c r="D5561">
        <v>4.1650220000000002E-2</v>
      </c>
      <c r="E5561" t="s">
        <v>511</v>
      </c>
      <c r="F5561" t="s">
        <v>656</v>
      </c>
      <c r="G5561" t="s">
        <v>2520</v>
      </c>
      <c r="H5561" s="123" t="str">
        <f t="shared" si="86"/>
        <v>Central Montana Uplift , MT,Average No. of Engines per Well</v>
      </c>
      <c r="I5561">
        <v>4.1650220000000002E-2</v>
      </c>
    </row>
    <row r="5562" spans="1:9">
      <c r="A5562" t="s">
        <v>633</v>
      </c>
      <c r="B5562" t="s">
        <v>117</v>
      </c>
      <c r="C5562" t="s">
        <v>9112</v>
      </c>
      <c r="D5562">
        <v>0.20825109999999999</v>
      </c>
      <c r="E5562" t="s">
        <v>513</v>
      </c>
      <c r="F5562" t="s">
        <v>656</v>
      </c>
      <c r="G5562" t="s">
        <v>2520</v>
      </c>
      <c r="H5562" s="123" t="str">
        <f t="shared" si="86"/>
        <v>Central Western Overthrust , ID,Average No. of Engines per Well</v>
      </c>
      <c r="I5562">
        <v>0.20825109999999999</v>
      </c>
    </row>
    <row r="5563" spans="1:9">
      <c r="A5563" t="s">
        <v>633</v>
      </c>
      <c r="B5563" t="s">
        <v>124</v>
      </c>
      <c r="C5563" t="s">
        <v>9112</v>
      </c>
      <c r="D5563">
        <v>0.20825109999999999</v>
      </c>
      <c r="E5563" t="s">
        <v>515</v>
      </c>
      <c r="F5563" t="s">
        <v>656</v>
      </c>
      <c r="G5563" t="s">
        <v>2520</v>
      </c>
      <c r="H5563" s="123" t="str">
        <f t="shared" si="86"/>
        <v>Central Western Overthrust , UT,Average No. of Engines per Well</v>
      </c>
      <c r="I5563">
        <v>0.20825109999999999</v>
      </c>
    </row>
    <row r="5564" spans="1:9">
      <c r="A5564" t="s">
        <v>633</v>
      </c>
      <c r="B5564" t="s">
        <v>126</v>
      </c>
      <c r="C5564" t="s">
        <v>9112</v>
      </c>
      <c r="D5564">
        <v>0.20825109999999999</v>
      </c>
      <c r="E5564" t="s">
        <v>2584</v>
      </c>
      <c r="F5564" t="s">
        <v>656</v>
      </c>
      <c r="G5564" t="s">
        <v>2520</v>
      </c>
      <c r="H5564" s="123" t="str">
        <f t="shared" si="86"/>
        <v>Central Western Overthrust , WY,Average No. of Engines per Well</v>
      </c>
      <c r="I5564">
        <v>0.20825109999999999</v>
      </c>
    </row>
    <row r="5565" spans="1:9">
      <c r="A5565" t="s">
        <v>188</v>
      </c>
      <c r="B5565" t="s">
        <v>123</v>
      </c>
      <c r="C5565" t="s">
        <v>9112</v>
      </c>
      <c r="D5565">
        <v>0.20825109999999999</v>
      </c>
      <c r="E5565" t="s">
        <v>516</v>
      </c>
      <c r="F5565" t="s">
        <v>656</v>
      </c>
      <c r="G5565" t="s">
        <v>2520</v>
      </c>
      <c r="H5565" s="123" t="str">
        <f t="shared" si="86"/>
        <v>Chadron Arch , SD,Average No. of Engines per Well</v>
      </c>
      <c r="I5565">
        <v>0.20825109999999999</v>
      </c>
    </row>
    <row r="5566" spans="1:9">
      <c r="A5566" t="s">
        <v>142</v>
      </c>
      <c r="B5566" t="s">
        <v>116</v>
      </c>
      <c r="C5566" t="s">
        <v>9112</v>
      </c>
      <c r="D5566">
        <v>0.20825109999999999</v>
      </c>
      <c r="E5566" t="s">
        <v>517</v>
      </c>
      <c r="F5566" t="s">
        <v>656</v>
      </c>
      <c r="G5566" t="s">
        <v>2520</v>
      </c>
      <c r="H5566" s="123" t="str">
        <f t="shared" si="86"/>
        <v>Coastal Basins , CA,Average No. of Engines per Well</v>
      </c>
      <c r="I5566">
        <v>0.20825109999999999</v>
      </c>
    </row>
    <row r="5567" spans="1:9">
      <c r="A5567" t="s">
        <v>130</v>
      </c>
      <c r="B5567" t="s">
        <v>114</v>
      </c>
      <c r="C5567" t="s">
        <v>9112</v>
      </c>
      <c r="D5567">
        <v>0.20825109999999999</v>
      </c>
      <c r="E5567" t="s">
        <v>518</v>
      </c>
      <c r="F5567" t="s">
        <v>656</v>
      </c>
      <c r="G5567" t="s">
        <v>2520</v>
      </c>
      <c r="H5567" s="123" t="str">
        <f t="shared" ref="H5567:H5630" si="87">E5567&amp;","&amp;G5567</f>
        <v>Copper River Basin , AK,Average No. of Engines per Well</v>
      </c>
      <c r="I5567">
        <v>0.20825109999999999</v>
      </c>
    </row>
    <row r="5568" spans="1:9">
      <c r="A5568" t="s">
        <v>634</v>
      </c>
      <c r="B5568" t="s">
        <v>81</v>
      </c>
      <c r="C5568" t="s">
        <v>9112</v>
      </c>
      <c r="D5568">
        <v>0.28860400000000014</v>
      </c>
      <c r="E5568" t="s">
        <v>520</v>
      </c>
      <c r="F5568" t="s">
        <v>656</v>
      </c>
      <c r="G5568" t="s">
        <v>2520</v>
      </c>
      <c r="H5568" s="123" t="str">
        <f t="shared" si="87"/>
        <v>Denver Basin , CO,Average No. of Engines per Well</v>
      </c>
      <c r="I5568">
        <v>0.28860400000000014</v>
      </c>
    </row>
    <row r="5569" spans="1:9">
      <c r="A5569" t="s">
        <v>634</v>
      </c>
      <c r="B5569" t="s">
        <v>126</v>
      </c>
      <c r="C5569" t="s">
        <v>9112</v>
      </c>
      <c r="D5569">
        <v>0.28860400000000003</v>
      </c>
      <c r="E5569" t="s">
        <v>522</v>
      </c>
      <c r="F5569" t="s">
        <v>656</v>
      </c>
      <c r="G5569" t="s">
        <v>2520</v>
      </c>
      <c r="H5569" s="123" t="str">
        <f t="shared" si="87"/>
        <v>Denver Basin , WY,Average No. of Engines per Well</v>
      </c>
      <c r="I5569">
        <v>0.28860400000000003</v>
      </c>
    </row>
    <row r="5570" spans="1:9">
      <c r="A5570" t="s">
        <v>158</v>
      </c>
      <c r="B5570" t="s">
        <v>81</v>
      </c>
      <c r="C5570" t="s">
        <v>9112</v>
      </c>
      <c r="D5570">
        <v>0.20825109999999997</v>
      </c>
      <c r="E5570" t="s">
        <v>523</v>
      </c>
      <c r="F5570" t="s">
        <v>656</v>
      </c>
      <c r="G5570" t="s">
        <v>2520</v>
      </c>
      <c r="H5570" s="123" t="str">
        <f t="shared" si="87"/>
        <v>Eagle Basin , CO,Average No. of Engines per Well</v>
      </c>
      <c r="I5570">
        <v>0.20825109999999997</v>
      </c>
    </row>
    <row r="5571" spans="1:9">
      <c r="A5571" t="s">
        <v>171</v>
      </c>
      <c r="B5571" t="s">
        <v>117</v>
      </c>
      <c r="C5571" t="s">
        <v>9112</v>
      </c>
      <c r="D5571">
        <v>0.20825109999999999</v>
      </c>
      <c r="E5571" t="s">
        <v>524</v>
      </c>
      <c r="F5571" t="s">
        <v>656</v>
      </c>
      <c r="G5571" t="s">
        <v>2520</v>
      </c>
      <c r="H5571" s="123" t="str">
        <f t="shared" si="87"/>
        <v>Eastern Columbia Basin , ID,Average No. of Engines per Well</v>
      </c>
      <c r="I5571">
        <v>0.20825109999999999</v>
      </c>
    </row>
    <row r="5572" spans="1:9">
      <c r="A5572" t="s">
        <v>143</v>
      </c>
      <c r="B5572" t="s">
        <v>116</v>
      </c>
      <c r="C5572" t="s">
        <v>9112</v>
      </c>
      <c r="D5572">
        <v>0.20825109999999999</v>
      </c>
      <c r="E5572" t="s">
        <v>527</v>
      </c>
      <c r="F5572" t="s">
        <v>656</v>
      </c>
      <c r="G5572" t="s">
        <v>2520</v>
      </c>
      <c r="H5572" s="123" t="str">
        <f t="shared" si="87"/>
        <v>Eel River Basin , CA,Average No. of Engines per Well</v>
      </c>
      <c r="I5572">
        <v>0.20825109999999999</v>
      </c>
    </row>
    <row r="5573" spans="1:9">
      <c r="A5573" t="s">
        <v>181</v>
      </c>
      <c r="B5573" t="s">
        <v>120</v>
      </c>
      <c r="C5573" t="s">
        <v>9112</v>
      </c>
      <c r="D5573">
        <v>0.20825109999999999</v>
      </c>
      <c r="E5573" t="s">
        <v>528</v>
      </c>
      <c r="F5573" t="s">
        <v>656</v>
      </c>
      <c r="G5573" t="s">
        <v>2520</v>
      </c>
      <c r="H5573" s="123" t="str">
        <f t="shared" si="87"/>
        <v>Estancia Basin , NM,Average No. of Engines per Well</v>
      </c>
      <c r="I5573">
        <v>0.20825109999999999</v>
      </c>
    </row>
    <row r="5574" spans="1:9">
      <c r="A5574" t="s">
        <v>144</v>
      </c>
      <c r="B5574" t="s">
        <v>116</v>
      </c>
      <c r="C5574" t="s">
        <v>9112</v>
      </c>
      <c r="D5574">
        <v>0.20825109999999999</v>
      </c>
      <c r="E5574" t="s">
        <v>529</v>
      </c>
      <c r="F5574" t="s">
        <v>656</v>
      </c>
      <c r="G5574" t="s">
        <v>2520</v>
      </c>
      <c r="H5574" s="123" t="str">
        <f t="shared" si="87"/>
        <v>Great Basin Province , CA,Average No. of Engines per Well</v>
      </c>
      <c r="I5574">
        <v>0.20825109999999999</v>
      </c>
    </row>
    <row r="5575" spans="1:9">
      <c r="A5575" t="s">
        <v>144</v>
      </c>
      <c r="B5575" t="s">
        <v>117</v>
      </c>
      <c r="C5575" t="s">
        <v>9112</v>
      </c>
      <c r="D5575">
        <v>0.20825109999999999</v>
      </c>
      <c r="E5575" t="s">
        <v>530</v>
      </c>
      <c r="F5575" t="s">
        <v>656</v>
      </c>
      <c r="G5575" t="s">
        <v>2520</v>
      </c>
      <c r="H5575" s="123" t="str">
        <f t="shared" si="87"/>
        <v>Great Basin Province , ID,Average No. of Engines per Well</v>
      </c>
      <c r="I5575">
        <v>0.20825109999999999</v>
      </c>
    </row>
    <row r="5576" spans="1:9">
      <c r="A5576" t="s">
        <v>144</v>
      </c>
      <c r="B5576" t="s">
        <v>121</v>
      </c>
      <c r="C5576" t="s">
        <v>9112</v>
      </c>
      <c r="D5576">
        <v>0</v>
      </c>
      <c r="E5576" t="s">
        <v>531</v>
      </c>
      <c r="F5576" t="s">
        <v>656</v>
      </c>
      <c r="G5576" t="s">
        <v>2520</v>
      </c>
      <c r="H5576" s="123" t="str">
        <f t="shared" si="87"/>
        <v>Great Basin Province , NV,Average No. of Engines per Well</v>
      </c>
      <c r="I5576">
        <v>0</v>
      </c>
    </row>
    <row r="5577" spans="1:9">
      <c r="A5577" t="s">
        <v>144</v>
      </c>
      <c r="B5577" t="s">
        <v>124</v>
      </c>
      <c r="C5577" t="s">
        <v>9112</v>
      </c>
      <c r="D5577">
        <v>0.20825109999999999</v>
      </c>
      <c r="E5577" t="s">
        <v>532</v>
      </c>
      <c r="F5577" t="s">
        <v>656</v>
      </c>
      <c r="G5577" t="s">
        <v>2520</v>
      </c>
      <c r="H5577" s="123" t="str">
        <f t="shared" si="87"/>
        <v>Great Basin Province , UT,Average No. of Engines per Well</v>
      </c>
      <c r="I5577">
        <v>0.20825109999999999</v>
      </c>
    </row>
    <row r="5578" spans="1:9">
      <c r="A5578" t="s">
        <v>635</v>
      </c>
      <c r="B5578" t="s">
        <v>81</v>
      </c>
      <c r="C5578" t="s">
        <v>9112</v>
      </c>
      <c r="D5578">
        <v>0.20825109999999999</v>
      </c>
      <c r="E5578" t="s">
        <v>534</v>
      </c>
      <c r="F5578" t="s">
        <v>656</v>
      </c>
      <c r="G5578" t="s">
        <v>2520</v>
      </c>
      <c r="H5578" s="123" t="str">
        <f t="shared" si="87"/>
        <v>Green River Basin , CO,Average No. of Engines per Well</v>
      </c>
      <c r="I5578">
        <v>0.20825109999999999</v>
      </c>
    </row>
    <row r="5579" spans="1:9">
      <c r="A5579" t="s">
        <v>635</v>
      </c>
      <c r="B5579" t="s">
        <v>126</v>
      </c>
      <c r="C5579" t="s">
        <v>9112</v>
      </c>
      <c r="D5579">
        <v>0.20825109999999999</v>
      </c>
      <c r="E5579" t="s">
        <v>536</v>
      </c>
      <c r="F5579" t="s">
        <v>656</v>
      </c>
      <c r="G5579" t="s">
        <v>2520</v>
      </c>
      <c r="H5579" s="123" t="str">
        <f t="shared" si="87"/>
        <v>Green River Basin , WY,Average No. of Engines per Well</v>
      </c>
      <c r="I5579">
        <v>0.20825109999999999</v>
      </c>
    </row>
    <row r="5580" spans="1:9">
      <c r="A5580" t="s">
        <v>131</v>
      </c>
      <c r="B5580" t="s">
        <v>114</v>
      </c>
      <c r="C5580" t="s">
        <v>9112</v>
      </c>
      <c r="D5580">
        <v>0.20825109999999999</v>
      </c>
      <c r="E5580" t="s">
        <v>537</v>
      </c>
      <c r="F5580" t="s">
        <v>656</v>
      </c>
      <c r="G5580" t="s">
        <v>2520</v>
      </c>
      <c r="H5580" s="123" t="str">
        <f t="shared" si="87"/>
        <v>Gulf of Alaska Basin , AK,Average No. of Engines per Well</v>
      </c>
      <c r="I5580">
        <v>0.20825109999999999</v>
      </c>
    </row>
    <row r="5581" spans="1:9">
      <c r="A5581" t="s">
        <v>172</v>
      </c>
      <c r="B5581" t="s">
        <v>117</v>
      </c>
      <c r="C5581" t="s">
        <v>9112</v>
      </c>
      <c r="D5581">
        <v>0.20825109999999999</v>
      </c>
      <c r="E5581" t="s">
        <v>538</v>
      </c>
      <c r="F5581" t="s">
        <v>656</v>
      </c>
      <c r="G5581" t="s">
        <v>2520</v>
      </c>
      <c r="H5581" s="123" t="str">
        <f t="shared" si="87"/>
        <v>Idaho Mountains Province , ID,Average No. of Engines per Well</v>
      </c>
      <c r="I5581">
        <v>0.20825109999999999</v>
      </c>
    </row>
    <row r="5582" spans="1:9">
      <c r="A5582" t="s">
        <v>647</v>
      </c>
      <c r="B5582" t="s">
        <v>431</v>
      </c>
      <c r="C5582" t="s">
        <v>9112</v>
      </c>
      <c r="D5582">
        <v>8.4534239999999997E-2</v>
      </c>
      <c r="E5582" t="s">
        <v>539</v>
      </c>
      <c r="F5582" t="s">
        <v>656</v>
      </c>
      <c r="G5582" t="s">
        <v>2520</v>
      </c>
      <c r="H5582" s="123" t="str">
        <f t="shared" si="87"/>
        <v>Illinois Basin , AR,Average No. of Engines per Well</v>
      </c>
      <c r="I5582">
        <v>8.4534239999999997E-2</v>
      </c>
    </row>
    <row r="5583" spans="1:9">
      <c r="A5583" t="s">
        <v>132</v>
      </c>
      <c r="B5583" t="s">
        <v>114</v>
      </c>
      <c r="C5583" t="s">
        <v>9112</v>
      </c>
      <c r="D5583">
        <v>0.20825109999999999</v>
      </c>
      <c r="E5583" t="s">
        <v>540</v>
      </c>
      <c r="F5583" t="s">
        <v>656</v>
      </c>
      <c r="G5583" t="s">
        <v>2520</v>
      </c>
      <c r="H5583" s="123" t="str">
        <f t="shared" si="87"/>
        <v>Interior Lowlands Basin , AK,Average No. of Engines per Well</v>
      </c>
      <c r="I5583">
        <v>0.20825109999999999</v>
      </c>
    </row>
    <row r="5584" spans="1:9">
      <c r="A5584" t="s">
        <v>145</v>
      </c>
      <c r="B5584" t="s">
        <v>116</v>
      </c>
      <c r="C5584" t="s">
        <v>9112</v>
      </c>
      <c r="D5584">
        <v>0.20825109999999999</v>
      </c>
      <c r="E5584" t="s">
        <v>541</v>
      </c>
      <c r="F5584" t="s">
        <v>656</v>
      </c>
      <c r="G5584" t="s">
        <v>2520</v>
      </c>
      <c r="H5584" s="123" t="str">
        <f t="shared" si="87"/>
        <v>Klamath Mountains Province , CA,Average No. of Engines per Well</v>
      </c>
      <c r="I5584">
        <v>0.20825109999999999</v>
      </c>
    </row>
    <row r="5585" spans="1:9">
      <c r="A5585" t="s">
        <v>133</v>
      </c>
      <c r="B5585" t="s">
        <v>114</v>
      </c>
      <c r="C5585" t="s">
        <v>9112</v>
      </c>
      <c r="D5585">
        <v>0.20825109999999999</v>
      </c>
      <c r="E5585" t="s">
        <v>543</v>
      </c>
      <c r="F5585" t="s">
        <v>656</v>
      </c>
      <c r="G5585" t="s">
        <v>2520</v>
      </c>
      <c r="H5585" s="123" t="str">
        <f t="shared" si="87"/>
        <v>Kodiak State , AK,Average No. of Engines per Well</v>
      </c>
      <c r="I5585">
        <v>0.20825109999999999</v>
      </c>
    </row>
    <row r="5586" spans="1:9">
      <c r="A5586" t="s">
        <v>160</v>
      </c>
      <c r="B5586" t="s">
        <v>81</v>
      </c>
      <c r="C5586" t="s">
        <v>9112</v>
      </c>
      <c r="D5586">
        <v>0.20825109999999997</v>
      </c>
      <c r="E5586" t="s">
        <v>544</v>
      </c>
      <c r="F5586" t="s">
        <v>656</v>
      </c>
      <c r="G5586" t="s">
        <v>2520</v>
      </c>
      <c r="H5586" s="123" t="str">
        <f t="shared" si="87"/>
        <v>Las Animas Arch , CO,Average No. of Engines per Well</v>
      </c>
      <c r="I5586">
        <v>0.20825109999999997</v>
      </c>
    </row>
    <row r="5587" spans="1:9">
      <c r="A5587" t="s">
        <v>161</v>
      </c>
      <c r="B5587" t="s">
        <v>81</v>
      </c>
      <c r="C5587" t="s">
        <v>9112</v>
      </c>
      <c r="D5587">
        <v>0.20825109999999999</v>
      </c>
      <c r="E5587" t="s">
        <v>545</v>
      </c>
      <c r="F5587" t="s">
        <v>656</v>
      </c>
      <c r="G5587" t="s">
        <v>2520</v>
      </c>
      <c r="H5587" s="123" t="str">
        <f t="shared" si="87"/>
        <v>Las Vegas-Raton Basin , CO,Average No. of Engines per Well</v>
      </c>
      <c r="I5587">
        <v>0.20825109999999999</v>
      </c>
    </row>
    <row r="5588" spans="1:9">
      <c r="A5588" t="s">
        <v>161</v>
      </c>
      <c r="B5588" t="s">
        <v>120</v>
      </c>
      <c r="C5588" t="s">
        <v>9112</v>
      </c>
      <c r="D5588">
        <v>0.10412555</v>
      </c>
      <c r="E5588" t="s">
        <v>546</v>
      </c>
      <c r="F5588" t="s">
        <v>656</v>
      </c>
      <c r="G5588" t="s">
        <v>2520</v>
      </c>
      <c r="H5588" s="123" t="str">
        <f t="shared" si="87"/>
        <v>Las Vegas-Raton Basin , NM,Average No. of Engines per Well</v>
      </c>
      <c r="I5588">
        <v>0.10412555</v>
      </c>
    </row>
    <row r="5589" spans="1:9">
      <c r="A5589" t="s">
        <v>146</v>
      </c>
      <c r="B5589" t="s">
        <v>116</v>
      </c>
      <c r="C5589" t="s">
        <v>9112</v>
      </c>
      <c r="D5589">
        <v>0.20825109999999999</v>
      </c>
      <c r="E5589" t="s">
        <v>547</v>
      </c>
      <c r="F5589" t="s">
        <v>656</v>
      </c>
      <c r="G5589" t="s">
        <v>2520</v>
      </c>
      <c r="H5589" s="123" t="str">
        <f t="shared" si="87"/>
        <v>Los Angeles Basin , CA,Average No. of Engines per Well</v>
      </c>
      <c r="I5589">
        <v>0.20825109999999999</v>
      </c>
    </row>
    <row r="5590" spans="1:9">
      <c r="A5590" t="s">
        <v>147</v>
      </c>
      <c r="B5590" t="s">
        <v>116</v>
      </c>
      <c r="C5590" t="s">
        <v>9112</v>
      </c>
      <c r="D5590">
        <v>0.20825109999999999</v>
      </c>
      <c r="E5590" t="s">
        <v>549</v>
      </c>
      <c r="F5590" t="s">
        <v>656</v>
      </c>
      <c r="G5590" t="s">
        <v>2520</v>
      </c>
      <c r="H5590" s="123" t="str">
        <f t="shared" si="87"/>
        <v>Mojave Basin , CA,Average No. of Engines per Well</v>
      </c>
      <c r="I5590">
        <v>0.20825109999999999</v>
      </c>
    </row>
    <row r="5591" spans="1:9">
      <c r="A5591" t="s">
        <v>176</v>
      </c>
      <c r="B5591" t="s">
        <v>118</v>
      </c>
      <c r="C5591" t="s">
        <v>9112</v>
      </c>
      <c r="D5591">
        <v>0.19668159444444444</v>
      </c>
      <c r="E5591" t="s">
        <v>550</v>
      </c>
      <c r="F5591" t="s">
        <v>656</v>
      </c>
      <c r="G5591" t="s">
        <v>2520</v>
      </c>
      <c r="H5591" s="123" t="str">
        <f t="shared" si="87"/>
        <v>Montana Folded Belt , MT,Average No. of Engines per Well</v>
      </c>
      <c r="I5591">
        <v>0.19668159444444444</v>
      </c>
    </row>
    <row r="5592" spans="1:9">
      <c r="A5592" t="s">
        <v>162</v>
      </c>
      <c r="B5592" t="s">
        <v>81</v>
      </c>
      <c r="C5592" t="s">
        <v>9112</v>
      </c>
      <c r="D5592">
        <v>0.20825109999999999</v>
      </c>
      <c r="E5592" t="s">
        <v>552</v>
      </c>
      <c r="F5592" t="s">
        <v>656</v>
      </c>
      <c r="G5592" t="s">
        <v>2520</v>
      </c>
      <c r="H5592" s="123" t="str">
        <f t="shared" si="87"/>
        <v>North Park Basin , CO,Average No. of Engines per Well</v>
      </c>
      <c r="I5592">
        <v>0.20825109999999999</v>
      </c>
    </row>
    <row r="5593" spans="1:9">
      <c r="A5593" t="s">
        <v>177</v>
      </c>
      <c r="B5593" t="s">
        <v>118</v>
      </c>
      <c r="C5593" t="s">
        <v>9112</v>
      </c>
      <c r="D5593">
        <v>0.20825109999999999</v>
      </c>
      <c r="E5593" t="s">
        <v>553</v>
      </c>
      <c r="F5593" t="s">
        <v>656</v>
      </c>
      <c r="G5593" t="s">
        <v>2520</v>
      </c>
      <c r="H5593" s="123" t="str">
        <f t="shared" si="87"/>
        <v>North Western Overthrust , MT,Average No. of Engines per Well</v>
      </c>
      <c r="I5593">
        <v>0.20825109999999999</v>
      </c>
    </row>
    <row r="5594" spans="1:9">
      <c r="A5594" t="s">
        <v>148</v>
      </c>
      <c r="B5594" t="s">
        <v>116</v>
      </c>
      <c r="C5594" t="s">
        <v>9112</v>
      </c>
      <c r="D5594">
        <v>0.20825109999999999</v>
      </c>
      <c r="E5594" t="s">
        <v>554</v>
      </c>
      <c r="F5594" t="s">
        <v>656</v>
      </c>
      <c r="G5594" t="s">
        <v>2520</v>
      </c>
      <c r="H5594" s="123" t="str">
        <f t="shared" si="87"/>
        <v>Northern Coast Range Prov , CA,Average No. of Engines per Well</v>
      </c>
      <c r="I5594">
        <v>0.20825109999999999</v>
      </c>
    </row>
    <row r="5595" spans="1:9">
      <c r="A5595" t="s">
        <v>134</v>
      </c>
      <c r="B5595" t="s">
        <v>114</v>
      </c>
      <c r="C5595" t="s">
        <v>9112</v>
      </c>
      <c r="D5595">
        <v>0.20825109999999999</v>
      </c>
      <c r="E5595" t="s">
        <v>555</v>
      </c>
      <c r="F5595" t="s">
        <v>656</v>
      </c>
      <c r="G5595" t="s">
        <v>2520</v>
      </c>
      <c r="H5595" s="123" t="str">
        <f t="shared" si="87"/>
        <v>Not Assigned - SURVEY AVERAGE , AK,Average No. of Engines per Well</v>
      </c>
      <c r="I5595">
        <v>0.20825109999999999</v>
      </c>
    </row>
    <row r="5596" spans="1:9">
      <c r="A5596" t="s">
        <v>182</v>
      </c>
      <c r="B5596" t="s">
        <v>120</v>
      </c>
      <c r="C5596" t="s">
        <v>9112</v>
      </c>
      <c r="D5596">
        <v>0.20825109999999997</v>
      </c>
      <c r="E5596" t="s">
        <v>556</v>
      </c>
      <c r="F5596" t="s">
        <v>656</v>
      </c>
      <c r="G5596" t="s">
        <v>2520</v>
      </c>
      <c r="H5596" s="123" t="str">
        <f t="shared" si="87"/>
        <v>Orogrande Basin , NM,Average No. of Engines per Well</v>
      </c>
      <c r="I5596">
        <v>0.20825109999999997</v>
      </c>
    </row>
    <row r="5597" spans="1:9">
      <c r="A5597" t="s">
        <v>190</v>
      </c>
      <c r="B5597" t="s">
        <v>124</v>
      </c>
      <c r="C5597" t="s">
        <v>9112</v>
      </c>
      <c r="D5597">
        <v>0.20825109999999999</v>
      </c>
      <c r="E5597" t="s">
        <v>557</v>
      </c>
      <c r="F5597" t="s">
        <v>656</v>
      </c>
      <c r="G5597" t="s">
        <v>2520</v>
      </c>
      <c r="H5597" s="123" t="str">
        <f t="shared" si="87"/>
        <v>Overthrust&amp;Wasatch Uplift , UT,Average No. of Engines per Well</v>
      </c>
      <c r="I5597">
        <v>0.20825109999999999</v>
      </c>
    </row>
    <row r="5598" spans="1:9">
      <c r="A5598" t="s">
        <v>645</v>
      </c>
      <c r="B5598" t="s">
        <v>431</v>
      </c>
      <c r="C5598" t="s">
        <v>9112</v>
      </c>
      <c r="D5598">
        <v>0.20825109999999997</v>
      </c>
      <c r="E5598" t="s">
        <v>558</v>
      </c>
      <c r="F5598" t="s">
        <v>656</v>
      </c>
      <c r="G5598" t="s">
        <v>2520</v>
      </c>
      <c r="H5598" s="123" t="str">
        <f t="shared" si="87"/>
        <v>Ozark Uplift , AR,Average No. of Engines per Well</v>
      </c>
      <c r="I5598">
        <v>0.20825109999999997</v>
      </c>
    </row>
    <row r="5599" spans="1:9">
      <c r="A5599" t="s">
        <v>183</v>
      </c>
      <c r="B5599" t="s">
        <v>120</v>
      </c>
      <c r="C5599" t="s">
        <v>9112</v>
      </c>
      <c r="D5599">
        <v>0.20825109999999997</v>
      </c>
      <c r="E5599" t="s">
        <v>559</v>
      </c>
      <c r="F5599" t="s">
        <v>656</v>
      </c>
      <c r="G5599" t="s">
        <v>2520</v>
      </c>
      <c r="H5599" s="123" t="str">
        <f t="shared" si="87"/>
        <v>Palo Duro Basin , NM,Average No. of Engines per Well</v>
      </c>
      <c r="I5599">
        <v>0.20825109999999997</v>
      </c>
    </row>
    <row r="5600" spans="1:9">
      <c r="A5600" t="s">
        <v>636</v>
      </c>
      <c r="B5600" t="s">
        <v>81</v>
      </c>
      <c r="C5600" t="s">
        <v>9112</v>
      </c>
      <c r="D5600">
        <v>0.20825109999999999</v>
      </c>
      <c r="E5600" t="s">
        <v>561</v>
      </c>
      <c r="F5600" t="s">
        <v>656</v>
      </c>
      <c r="G5600" t="s">
        <v>2520</v>
      </c>
      <c r="H5600" s="123" t="str">
        <f t="shared" si="87"/>
        <v>Paradox Basin , CO,Average No. of Engines per Well</v>
      </c>
      <c r="I5600">
        <v>0.20825109999999999</v>
      </c>
    </row>
    <row r="5601" spans="1:9">
      <c r="A5601" t="s">
        <v>636</v>
      </c>
      <c r="B5601" t="s">
        <v>124</v>
      </c>
      <c r="C5601" t="s">
        <v>9112</v>
      </c>
      <c r="D5601">
        <v>0.12837800400000002</v>
      </c>
      <c r="E5601" t="s">
        <v>563</v>
      </c>
      <c r="F5601" t="s">
        <v>656</v>
      </c>
      <c r="G5601" t="s">
        <v>2520</v>
      </c>
      <c r="H5601" s="123" t="str">
        <f t="shared" si="87"/>
        <v>Paradox Basin , UT,Average No. of Engines per Well</v>
      </c>
      <c r="I5601">
        <v>0.12837800400000002</v>
      </c>
    </row>
    <row r="5602" spans="1:9">
      <c r="A5602" t="s">
        <v>139</v>
      </c>
      <c r="B5602" t="s">
        <v>115</v>
      </c>
      <c r="C5602" t="s">
        <v>9112</v>
      </c>
      <c r="D5602">
        <v>0.20825109999999999</v>
      </c>
      <c r="E5602" t="s">
        <v>564</v>
      </c>
      <c r="F5602" t="s">
        <v>656</v>
      </c>
      <c r="G5602" t="s">
        <v>2520</v>
      </c>
      <c r="H5602" s="123" t="str">
        <f t="shared" si="87"/>
        <v>Pedregosa Basin , AZ,Average No. of Engines per Well</v>
      </c>
      <c r="I5602">
        <v>0.20825109999999999</v>
      </c>
    </row>
    <row r="5603" spans="1:9">
      <c r="A5603" t="s">
        <v>139</v>
      </c>
      <c r="B5603" t="s">
        <v>120</v>
      </c>
      <c r="C5603" t="s">
        <v>9112</v>
      </c>
      <c r="D5603">
        <v>0.20825109999999999</v>
      </c>
      <c r="E5603" t="s">
        <v>565</v>
      </c>
      <c r="F5603" t="s">
        <v>656</v>
      </c>
      <c r="G5603" t="s">
        <v>2520</v>
      </c>
      <c r="H5603" s="123" t="str">
        <f t="shared" si="87"/>
        <v>Pedregosa Basin , NM,Average No. of Engines per Well</v>
      </c>
      <c r="I5603">
        <v>0.20825109999999999</v>
      </c>
    </row>
    <row r="5604" spans="1:9">
      <c r="A5604" t="s">
        <v>637</v>
      </c>
      <c r="B5604" t="s">
        <v>120</v>
      </c>
      <c r="C5604" t="s">
        <v>9112</v>
      </c>
      <c r="D5604">
        <v>0.20825109999999999</v>
      </c>
      <c r="E5604" t="s">
        <v>567</v>
      </c>
      <c r="F5604" t="s">
        <v>656</v>
      </c>
      <c r="G5604" t="s">
        <v>2520</v>
      </c>
      <c r="H5604" s="123" t="str">
        <f t="shared" si="87"/>
        <v>Permian Basin , NM,Average No. of Engines per Well</v>
      </c>
      <c r="I5604">
        <v>0.20825109999999999</v>
      </c>
    </row>
    <row r="5605" spans="1:9">
      <c r="A5605" t="s">
        <v>638</v>
      </c>
      <c r="B5605" t="s">
        <v>81</v>
      </c>
      <c r="C5605" t="s">
        <v>9112</v>
      </c>
      <c r="D5605">
        <v>0.20825109999999999</v>
      </c>
      <c r="E5605" t="s">
        <v>569</v>
      </c>
      <c r="F5605" t="s">
        <v>656</v>
      </c>
      <c r="G5605" t="s">
        <v>2520</v>
      </c>
      <c r="H5605" s="123" t="str">
        <f t="shared" si="87"/>
        <v>Piceance Basin , CO,Average No. of Engines per Well</v>
      </c>
      <c r="I5605">
        <v>0.20825109999999999</v>
      </c>
    </row>
    <row r="5606" spans="1:9">
      <c r="A5606" t="s">
        <v>140</v>
      </c>
      <c r="B5606" t="s">
        <v>115</v>
      </c>
      <c r="C5606" t="s">
        <v>9112</v>
      </c>
      <c r="D5606">
        <v>0.20825109999999999</v>
      </c>
      <c r="E5606" t="s">
        <v>570</v>
      </c>
      <c r="F5606" t="s">
        <v>656</v>
      </c>
      <c r="G5606" t="s">
        <v>2520</v>
      </c>
      <c r="H5606" s="123" t="str">
        <f t="shared" si="87"/>
        <v>Plateau Sedimentary Prov , AZ,Average No. of Engines per Well</v>
      </c>
      <c r="I5606">
        <v>0.20825109999999999</v>
      </c>
    </row>
    <row r="5607" spans="1:9">
      <c r="A5607" t="s">
        <v>140</v>
      </c>
      <c r="B5607" t="s">
        <v>124</v>
      </c>
      <c r="C5607" t="s">
        <v>9112</v>
      </c>
      <c r="D5607">
        <v>0.20825109999999999</v>
      </c>
      <c r="E5607" t="s">
        <v>571</v>
      </c>
      <c r="F5607" t="s">
        <v>656</v>
      </c>
      <c r="G5607" t="s">
        <v>2520</v>
      </c>
      <c r="H5607" s="123" t="str">
        <f t="shared" si="87"/>
        <v>Plateau Sedimentary Prov , UT,Average No. of Engines per Well</v>
      </c>
      <c r="I5607">
        <v>0.20825109999999999</v>
      </c>
    </row>
    <row r="5608" spans="1:9">
      <c r="A5608" t="s">
        <v>639</v>
      </c>
      <c r="B5608" t="s">
        <v>118</v>
      </c>
      <c r="C5608" t="s">
        <v>9112</v>
      </c>
      <c r="D5608">
        <v>3.8879505E-3</v>
      </c>
      <c r="E5608" t="s">
        <v>573</v>
      </c>
      <c r="F5608" t="s">
        <v>656</v>
      </c>
      <c r="G5608" t="s">
        <v>2520</v>
      </c>
      <c r="H5608" s="123" t="str">
        <f t="shared" si="87"/>
        <v>Powder River Basin , MT,Average No. of Engines per Well</v>
      </c>
      <c r="I5608">
        <v>3.8879505E-3</v>
      </c>
    </row>
    <row r="5609" spans="1:9">
      <c r="A5609" t="s">
        <v>639</v>
      </c>
      <c r="B5609" t="s">
        <v>123</v>
      </c>
      <c r="C5609" t="s">
        <v>9112</v>
      </c>
      <c r="D5609">
        <v>0.20825109999999999</v>
      </c>
      <c r="E5609" t="s">
        <v>575</v>
      </c>
      <c r="F5609" t="s">
        <v>656</v>
      </c>
      <c r="G5609" t="s">
        <v>2520</v>
      </c>
      <c r="H5609" s="123" t="str">
        <f t="shared" si="87"/>
        <v>Powder River Basin , SD,Average No. of Engines per Well</v>
      </c>
      <c r="I5609">
        <v>0.20825109999999999</v>
      </c>
    </row>
    <row r="5610" spans="1:9">
      <c r="A5610" t="s">
        <v>639</v>
      </c>
      <c r="B5610" t="s">
        <v>126</v>
      </c>
      <c r="C5610" t="s">
        <v>9112</v>
      </c>
      <c r="D5610">
        <v>3.3072357999999989E-2</v>
      </c>
      <c r="E5610" t="s">
        <v>577</v>
      </c>
      <c r="F5610" t="s">
        <v>656</v>
      </c>
      <c r="G5610" t="s">
        <v>2520</v>
      </c>
      <c r="H5610" s="123" t="str">
        <f t="shared" si="87"/>
        <v>Powder River Basin , WY,Average No. of Engines per Well</v>
      </c>
      <c r="I5610">
        <v>3.3072357999999989E-2</v>
      </c>
    </row>
    <row r="5611" spans="1:9">
      <c r="A5611" t="s">
        <v>149</v>
      </c>
      <c r="B5611" t="s">
        <v>116</v>
      </c>
      <c r="C5611" t="s">
        <v>9112</v>
      </c>
      <c r="D5611">
        <v>0.20825109999999997</v>
      </c>
      <c r="E5611" t="s">
        <v>581</v>
      </c>
      <c r="F5611" t="s">
        <v>656</v>
      </c>
      <c r="G5611" t="s">
        <v>2520</v>
      </c>
      <c r="H5611" s="123" t="str">
        <f t="shared" si="87"/>
        <v>Sacramento Basin , CA,Average No. of Engines per Well</v>
      </c>
      <c r="I5611">
        <v>0.20825109999999997</v>
      </c>
    </row>
    <row r="5612" spans="1:9">
      <c r="A5612" t="s">
        <v>150</v>
      </c>
      <c r="B5612" t="s">
        <v>116</v>
      </c>
      <c r="C5612" t="s">
        <v>9112</v>
      </c>
      <c r="D5612">
        <v>0.20825109999999999</v>
      </c>
      <c r="E5612" t="s">
        <v>582</v>
      </c>
      <c r="F5612" t="s">
        <v>656</v>
      </c>
      <c r="G5612" t="s">
        <v>2520</v>
      </c>
      <c r="H5612" s="123" t="str">
        <f t="shared" si="87"/>
        <v>Salton Basin , CA,Average No. of Engines per Well</v>
      </c>
      <c r="I5612">
        <v>0.20825109999999999</v>
      </c>
    </row>
    <row r="5613" spans="1:9">
      <c r="A5613" t="s">
        <v>151</v>
      </c>
      <c r="B5613" t="s">
        <v>116</v>
      </c>
      <c r="C5613" t="s">
        <v>9112</v>
      </c>
      <c r="D5613">
        <v>0.20825109999999999</v>
      </c>
      <c r="E5613" t="s">
        <v>583</v>
      </c>
      <c r="F5613" t="s">
        <v>656</v>
      </c>
      <c r="G5613" t="s">
        <v>2520</v>
      </c>
      <c r="H5613" s="123" t="str">
        <f t="shared" si="87"/>
        <v>San Joaquin Basin , CA,Average No. of Engines per Well</v>
      </c>
      <c r="I5613">
        <v>0.20825109999999999</v>
      </c>
    </row>
    <row r="5614" spans="1:9">
      <c r="A5614" t="s">
        <v>640</v>
      </c>
      <c r="B5614" t="s">
        <v>81</v>
      </c>
      <c r="C5614" t="s">
        <v>9112</v>
      </c>
      <c r="D5614">
        <v>0.20825109999999999</v>
      </c>
      <c r="E5614" t="s">
        <v>585</v>
      </c>
      <c r="F5614" t="s">
        <v>656</v>
      </c>
      <c r="G5614" t="s">
        <v>2520</v>
      </c>
      <c r="H5614" s="123" t="str">
        <f t="shared" si="87"/>
        <v>San Juan Basin , CO,Average No. of Engines per Well</v>
      </c>
      <c r="I5614">
        <v>0.20825109999999999</v>
      </c>
    </row>
    <row r="5615" spans="1:9">
      <c r="A5615" t="s">
        <v>640</v>
      </c>
      <c r="B5615" t="s">
        <v>120</v>
      </c>
      <c r="C5615" t="s">
        <v>9112</v>
      </c>
      <c r="D5615">
        <v>0.21354052857142855</v>
      </c>
      <c r="E5615" t="s">
        <v>587</v>
      </c>
      <c r="F5615" t="s">
        <v>656</v>
      </c>
      <c r="G5615" t="s">
        <v>2520</v>
      </c>
      <c r="H5615" s="123" t="str">
        <f t="shared" si="87"/>
        <v>San Juan Basin , NM,Average No. of Engines per Well</v>
      </c>
      <c r="I5615">
        <v>0.21354052857142855</v>
      </c>
    </row>
    <row r="5616" spans="1:9">
      <c r="A5616" t="s">
        <v>167</v>
      </c>
      <c r="B5616" t="s">
        <v>81</v>
      </c>
      <c r="C5616" t="s">
        <v>9112</v>
      </c>
      <c r="D5616">
        <v>0.20825109999999999</v>
      </c>
      <c r="E5616" t="s">
        <v>588</v>
      </c>
      <c r="F5616" t="s">
        <v>656</v>
      </c>
      <c r="G5616" t="s">
        <v>2520</v>
      </c>
      <c r="H5616" s="123" t="str">
        <f t="shared" si="87"/>
        <v>San Juan Mountains Prov , CO,Average No. of Engines per Well</v>
      </c>
      <c r="I5616">
        <v>0.20825109999999999</v>
      </c>
    </row>
    <row r="5617" spans="1:9">
      <c r="A5617" t="s">
        <v>168</v>
      </c>
      <c r="B5617" t="s">
        <v>81</v>
      </c>
      <c r="C5617" t="s">
        <v>9112</v>
      </c>
      <c r="D5617">
        <v>0.20825109999999997</v>
      </c>
      <c r="E5617" t="s">
        <v>589</v>
      </c>
      <c r="F5617" t="s">
        <v>656</v>
      </c>
      <c r="G5617" t="s">
        <v>2520</v>
      </c>
      <c r="H5617" s="123" t="str">
        <f t="shared" si="87"/>
        <v>San Luis Basin , CO,Average No. of Engines per Well</v>
      </c>
      <c r="I5617">
        <v>0.20825109999999997</v>
      </c>
    </row>
    <row r="5618" spans="1:9">
      <c r="A5618" t="s">
        <v>168</v>
      </c>
      <c r="B5618" t="s">
        <v>120</v>
      </c>
      <c r="C5618" t="s">
        <v>9112</v>
      </c>
      <c r="D5618">
        <v>0.20825109999999999</v>
      </c>
      <c r="E5618" t="s">
        <v>590</v>
      </c>
      <c r="F5618" t="s">
        <v>656</v>
      </c>
      <c r="G5618" t="s">
        <v>2520</v>
      </c>
      <c r="H5618" s="123" t="str">
        <f t="shared" si="87"/>
        <v>San Luis Basin , NM,Average No. of Engines per Well</v>
      </c>
      <c r="I5618">
        <v>0.20825109999999999</v>
      </c>
    </row>
    <row r="5619" spans="1:9">
      <c r="A5619" t="s">
        <v>152</v>
      </c>
      <c r="B5619" t="s">
        <v>116</v>
      </c>
      <c r="C5619" t="s">
        <v>9112</v>
      </c>
      <c r="D5619">
        <v>0.20825109999999999</v>
      </c>
      <c r="E5619" t="s">
        <v>591</v>
      </c>
      <c r="F5619" t="s">
        <v>656</v>
      </c>
      <c r="G5619" t="s">
        <v>2520</v>
      </c>
      <c r="H5619" s="123" t="str">
        <f t="shared" si="87"/>
        <v>Santa Cruz Basin , CA,Average No. of Engines per Well</v>
      </c>
      <c r="I5619">
        <v>0.20825109999999999</v>
      </c>
    </row>
    <row r="5620" spans="1:9">
      <c r="A5620" t="s">
        <v>153</v>
      </c>
      <c r="B5620" t="s">
        <v>116</v>
      </c>
      <c r="C5620" t="s">
        <v>9112</v>
      </c>
      <c r="D5620">
        <v>0.20825109999999999</v>
      </c>
      <c r="E5620" t="s">
        <v>592</v>
      </c>
      <c r="F5620" t="s">
        <v>656</v>
      </c>
      <c r="G5620" t="s">
        <v>2520</v>
      </c>
      <c r="H5620" s="123" t="str">
        <f t="shared" si="87"/>
        <v>Santa Maria Basin , CA,Average No. of Engines per Well</v>
      </c>
      <c r="I5620">
        <v>0.20825109999999999</v>
      </c>
    </row>
    <row r="5621" spans="1:9">
      <c r="A5621" t="s">
        <v>185</v>
      </c>
      <c r="B5621" t="s">
        <v>120</v>
      </c>
      <c r="C5621" t="s">
        <v>9112</v>
      </c>
      <c r="D5621">
        <v>0.20825109999999999</v>
      </c>
      <c r="E5621" t="s">
        <v>593</v>
      </c>
      <c r="F5621" t="s">
        <v>656</v>
      </c>
      <c r="G5621" t="s">
        <v>2520</v>
      </c>
      <c r="H5621" s="123" t="str">
        <f t="shared" si="87"/>
        <v>Sierra Grande Uplift , NM,Average No. of Engines per Well</v>
      </c>
      <c r="I5621">
        <v>0.20825109999999999</v>
      </c>
    </row>
    <row r="5622" spans="1:9">
      <c r="A5622" t="s">
        <v>154</v>
      </c>
      <c r="B5622" t="s">
        <v>116</v>
      </c>
      <c r="C5622" t="s">
        <v>9112</v>
      </c>
      <c r="D5622">
        <v>0.20825109999999999</v>
      </c>
      <c r="E5622" t="s">
        <v>594</v>
      </c>
      <c r="F5622" t="s">
        <v>656</v>
      </c>
      <c r="G5622" t="s">
        <v>2520</v>
      </c>
      <c r="H5622" s="123" t="str">
        <f t="shared" si="87"/>
        <v>Sierra Nevada Province , CA,Average No. of Engines per Well</v>
      </c>
      <c r="I5622">
        <v>0.20825109999999999</v>
      </c>
    </row>
    <row r="5623" spans="1:9">
      <c r="A5623" t="s">
        <v>189</v>
      </c>
      <c r="B5623" t="s">
        <v>123</v>
      </c>
      <c r="C5623" t="s">
        <v>9112</v>
      </c>
      <c r="D5623">
        <v>0.2036067568181818</v>
      </c>
      <c r="E5623" t="s">
        <v>595</v>
      </c>
      <c r="F5623" t="s">
        <v>656</v>
      </c>
      <c r="G5623" t="s">
        <v>2520</v>
      </c>
      <c r="H5623" s="123" t="str">
        <f t="shared" si="87"/>
        <v>Sioux Uplift , SD,Average No. of Engines per Well</v>
      </c>
      <c r="I5623">
        <v>0.2036067568181818</v>
      </c>
    </row>
    <row r="5624" spans="1:9">
      <c r="A5624" t="s">
        <v>173</v>
      </c>
      <c r="B5624" t="s">
        <v>117</v>
      </c>
      <c r="C5624" t="s">
        <v>9112</v>
      </c>
      <c r="D5624">
        <v>0.20825109999999999</v>
      </c>
      <c r="E5624" t="s">
        <v>596</v>
      </c>
      <c r="F5624" t="s">
        <v>656</v>
      </c>
      <c r="G5624" t="s">
        <v>2520</v>
      </c>
      <c r="H5624" s="123" t="str">
        <f t="shared" si="87"/>
        <v>Snake River Basin , ID,Average No. of Engines per Well</v>
      </c>
      <c r="I5624">
        <v>0.20825109999999999</v>
      </c>
    </row>
    <row r="5625" spans="1:9">
      <c r="A5625" t="s">
        <v>169</v>
      </c>
      <c r="B5625" t="s">
        <v>81</v>
      </c>
      <c r="C5625" t="s">
        <v>9112</v>
      </c>
      <c r="D5625">
        <v>0.20825109999999999</v>
      </c>
      <c r="E5625" t="s">
        <v>598</v>
      </c>
      <c r="F5625" t="s">
        <v>656</v>
      </c>
      <c r="G5625" t="s">
        <v>2520</v>
      </c>
      <c r="H5625" s="123" t="str">
        <f t="shared" si="87"/>
        <v>South Park Basin , CO,Average No. of Engines per Well</v>
      </c>
      <c r="I5625">
        <v>0.20825109999999999</v>
      </c>
    </row>
    <row r="5626" spans="1:9">
      <c r="A5626" t="s">
        <v>186</v>
      </c>
      <c r="B5626" t="s">
        <v>121</v>
      </c>
      <c r="C5626" t="s">
        <v>9112</v>
      </c>
      <c r="D5626">
        <v>0</v>
      </c>
      <c r="E5626" t="s">
        <v>599</v>
      </c>
      <c r="F5626" t="s">
        <v>656</v>
      </c>
      <c r="G5626" t="s">
        <v>2520</v>
      </c>
      <c r="H5626" s="123" t="str">
        <f t="shared" si="87"/>
        <v>South Western Overthrust , NV,Average No. of Engines per Well</v>
      </c>
      <c r="I5626">
        <v>0</v>
      </c>
    </row>
    <row r="5627" spans="1:9">
      <c r="A5627" t="s">
        <v>186</v>
      </c>
      <c r="B5627" t="s">
        <v>124</v>
      </c>
      <c r="C5627" t="s">
        <v>9112</v>
      </c>
      <c r="D5627">
        <v>0.20825109999999999</v>
      </c>
      <c r="E5627" t="s">
        <v>600</v>
      </c>
      <c r="F5627" t="s">
        <v>656</v>
      </c>
      <c r="G5627" t="s">
        <v>2520</v>
      </c>
      <c r="H5627" s="123" t="str">
        <f t="shared" si="87"/>
        <v>South Western Overthrust , UT,Average No. of Engines per Well</v>
      </c>
      <c r="I5627">
        <v>0.20825109999999999</v>
      </c>
    </row>
    <row r="5628" spans="1:9">
      <c r="A5628" t="s">
        <v>135</v>
      </c>
      <c r="B5628" t="s">
        <v>114</v>
      </c>
      <c r="C5628" t="s">
        <v>9112</v>
      </c>
      <c r="D5628">
        <v>0.20825109999999999</v>
      </c>
      <c r="E5628" t="s">
        <v>601</v>
      </c>
      <c r="F5628" t="s">
        <v>656</v>
      </c>
      <c r="G5628" t="s">
        <v>2520</v>
      </c>
      <c r="H5628" s="123" t="str">
        <f t="shared" si="87"/>
        <v>Southeastern Alaska Provinces , AK,Average No. of Engines per Well</v>
      </c>
      <c r="I5628">
        <v>0.20825109999999999</v>
      </c>
    </row>
    <row r="5629" spans="1:9">
      <c r="A5629" t="s">
        <v>155</v>
      </c>
      <c r="B5629" t="s">
        <v>116</v>
      </c>
      <c r="C5629" t="s">
        <v>9112</v>
      </c>
      <c r="D5629">
        <v>0.20825109999999999</v>
      </c>
      <c r="E5629" t="s">
        <v>602</v>
      </c>
      <c r="F5629" t="s">
        <v>656</v>
      </c>
      <c r="G5629" t="s">
        <v>2520</v>
      </c>
      <c r="H5629" s="123" t="str">
        <f t="shared" si="87"/>
        <v>Southern Oregon Basin , CA,Average No. of Engines per Well</v>
      </c>
      <c r="I5629">
        <v>0.20825109999999999</v>
      </c>
    </row>
    <row r="5630" spans="1:9">
      <c r="A5630" t="s">
        <v>155</v>
      </c>
      <c r="B5630" t="s">
        <v>121</v>
      </c>
      <c r="C5630" t="s">
        <v>9112</v>
      </c>
      <c r="D5630">
        <v>0</v>
      </c>
      <c r="E5630" t="s">
        <v>603</v>
      </c>
      <c r="F5630" t="s">
        <v>656</v>
      </c>
      <c r="G5630" t="s">
        <v>2520</v>
      </c>
      <c r="H5630" s="123" t="str">
        <f t="shared" si="87"/>
        <v>Southern Oregon Basin , NV,Average No. of Engines per Well</v>
      </c>
      <c r="I5630">
        <v>0</v>
      </c>
    </row>
    <row r="5631" spans="1:9">
      <c r="A5631" t="s">
        <v>641</v>
      </c>
      <c r="B5631" t="s">
        <v>118</v>
      </c>
      <c r="C5631" t="s">
        <v>9112</v>
      </c>
      <c r="D5631">
        <v>0</v>
      </c>
      <c r="E5631" t="s">
        <v>606</v>
      </c>
      <c r="F5631" t="s">
        <v>656</v>
      </c>
      <c r="G5631" t="s">
        <v>2520</v>
      </c>
      <c r="H5631" s="123" t="str">
        <f t="shared" ref="H5631:H5643" si="88">E5631&amp;","&amp;G5631</f>
        <v>Sweetgrass Arch , MT,Average No. of Engines per Well</v>
      </c>
      <c r="I5631">
        <v>0</v>
      </c>
    </row>
    <row r="5632" spans="1:9">
      <c r="A5632" t="s">
        <v>642</v>
      </c>
      <c r="B5632" t="s">
        <v>124</v>
      </c>
      <c r="C5632" t="s">
        <v>9112</v>
      </c>
      <c r="D5632">
        <v>4.4802307999999999E-2</v>
      </c>
      <c r="E5632" t="s">
        <v>608</v>
      </c>
      <c r="F5632" t="s">
        <v>656</v>
      </c>
      <c r="G5632" t="s">
        <v>2520</v>
      </c>
      <c r="H5632" s="123" t="str">
        <f t="shared" si="88"/>
        <v>Uinta Basin , UT,Average No. of Engines per Well</v>
      </c>
      <c r="I5632">
        <v>4.4802307999999999E-2</v>
      </c>
    </row>
    <row r="5633" spans="1:9">
      <c r="A5633" t="s">
        <v>156</v>
      </c>
      <c r="B5633" t="s">
        <v>116</v>
      </c>
      <c r="C5633" t="s">
        <v>9112</v>
      </c>
      <c r="D5633">
        <v>0.20825109999999999</v>
      </c>
      <c r="E5633" t="s">
        <v>609</v>
      </c>
      <c r="F5633" t="s">
        <v>656</v>
      </c>
      <c r="G5633" t="s">
        <v>2520</v>
      </c>
      <c r="H5633" s="123" t="str">
        <f t="shared" si="88"/>
        <v>Ventura Basin , CA,Average No. of Engines per Well</v>
      </c>
      <c r="I5633">
        <v>0.20825109999999999</v>
      </c>
    </row>
    <row r="5634" spans="1:9">
      <c r="A5634" t="s">
        <v>643</v>
      </c>
      <c r="B5634" t="s">
        <v>118</v>
      </c>
      <c r="C5634" t="s">
        <v>9112</v>
      </c>
      <c r="D5634">
        <v>3.5750000000000001E-3</v>
      </c>
      <c r="E5634" t="s">
        <v>613</v>
      </c>
      <c r="F5634" t="s">
        <v>656</v>
      </c>
      <c r="G5634" t="s">
        <v>2520</v>
      </c>
      <c r="H5634" s="123" t="str">
        <f t="shared" si="88"/>
        <v>Williston Basin , MT,Average No. of Engines per Well</v>
      </c>
      <c r="I5634">
        <v>3.5750000000000001E-3</v>
      </c>
    </row>
    <row r="5635" spans="1:9">
      <c r="A5635" t="s">
        <v>643</v>
      </c>
      <c r="B5635" t="s">
        <v>119</v>
      </c>
      <c r="C5635" t="s">
        <v>9112</v>
      </c>
      <c r="D5635">
        <v>3.8999999999999951E-3</v>
      </c>
      <c r="E5635" t="s">
        <v>615</v>
      </c>
      <c r="F5635" t="s">
        <v>656</v>
      </c>
      <c r="G5635" t="s">
        <v>2520</v>
      </c>
      <c r="H5635" s="123" t="str">
        <f t="shared" si="88"/>
        <v>Williston Basin , ND,Average No. of Engines per Well</v>
      </c>
      <c r="I5635">
        <v>3.8999999999999951E-3</v>
      </c>
    </row>
    <row r="5636" spans="1:9">
      <c r="A5636" t="s">
        <v>643</v>
      </c>
      <c r="B5636" t="s">
        <v>123</v>
      </c>
      <c r="C5636" t="s">
        <v>9112</v>
      </c>
      <c r="D5636">
        <v>3.8999999999999998E-3</v>
      </c>
      <c r="E5636" t="s">
        <v>617</v>
      </c>
      <c r="F5636" t="s">
        <v>656</v>
      </c>
      <c r="G5636" t="s">
        <v>2520</v>
      </c>
      <c r="H5636" s="123" t="str">
        <f t="shared" si="88"/>
        <v>Williston Basin , SD,Average No. of Engines per Well</v>
      </c>
      <c r="I5636">
        <v>3.8999999999999998E-3</v>
      </c>
    </row>
    <row r="5637" spans="1:9">
      <c r="A5637" t="s">
        <v>644</v>
      </c>
      <c r="B5637" t="s">
        <v>126</v>
      </c>
      <c r="C5637" t="s">
        <v>9112</v>
      </c>
      <c r="D5637">
        <v>1.1284530500000001E-2</v>
      </c>
      <c r="E5637" t="s">
        <v>619</v>
      </c>
      <c r="F5637" t="s">
        <v>656</v>
      </c>
      <c r="G5637" t="s">
        <v>2520</v>
      </c>
      <c r="H5637" s="123" t="str">
        <f t="shared" si="88"/>
        <v>Wind River Basin , WY,Average No. of Engines per Well</v>
      </c>
      <c r="I5637">
        <v>1.1284530500000001E-2</v>
      </c>
    </row>
    <row r="5638" spans="1:9">
      <c r="A5638" t="s">
        <v>197</v>
      </c>
      <c r="B5638" t="s">
        <v>126</v>
      </c>
      <c r="C5638" t="s">
        <v>9112</v>
      </c>
      <c r="D5638">
        <v>0.20825109999999999</v>
      </c>
      <c r="E5638" t="s">
        <v>620</v>
      </c>
      <c r="F5638" t="s">
        <v>656</v>
      </c>
      <c r="G5638" t="s">
        <v>2520</v>
      </c>
      <c r="H5638" s="123" t="str">
        <f t="shared" si="88"/>
        <v>Yellowstone Province , WY,Average No. of Engines per Well</v>
      </c>
      <c r="I5638">
        <v>0.20825109999999999</v>
      </c>
    </row>
    <row r="5639" spans="1:9">
      <c r="A5639" t="s">
        <v>136</v>
      </c>
      <c r="B5639" t="s">
        <v>114</v>
      </c>
      <c r="C5639" t="s">
        <v>9112</v>
      </c>
      <c r="D5639">
        <v>0.20825109999999999</v>
      </c>
      <c r="E5639" t="s">
        <v>621</v>
      </c>
      <c r="F5639" t="s">
        <v>656</v>
      </c>
      <c r="G5639" t="s">
        <v>2520</v>
      </c>
      <c r="H5639" s="123" t="str">
        <f t="shared" si="88"/>
        <v>Yukon-Koyukuk Province , AK,Average No. of Engines per Well</v>
      </c>
      <c r="I5639">
        <v>0.20825109999999999</v>
      </c>
    </row>
    <row r="5640" spans="1:9">
      <c r="A5640" t="s">
        <v>649</v>
      </c>
      <c r="B5640" t="s">
        <v>431</v>
      </c>
      <c r="C5640" t="s">
        <v>9112</v>
      </c>
      <c r="D5640">
        <v>9.0909089999999998E-2</v>
      </c>
      <c r="E5640" t="s">
        <v>548</v>
      </c>
      <c r="F5640" t="s">
        <v>656</v>
      </c>
      <c r="G5640" t="s">
        <v>2520</v>
      </c>
      <c r="H5640" s="123" t="str">
        <f t="shared" si="88"/>
        <v>Louisiana-Mississippi Salt Basins , AR,Average No. of Engines per Well</v>
      </c>
      <c r="I5640">
        <v>9.0909089999999998E-2</v>
      </c>
    </row>
    <row r="5641" spans="1:9">
      <c r="A5641" t="s">
        <v>733</v>
      </c>
      <c r="B5641" t="s">
        <v>457</v>
      </c>
      <c r="C5641" t="s">
        <v>9112</v>
      </c>
      <c r="D5641">
        <v>0.20825109999999999</v>
      </c>
      <c r="E5641" t="s">
        <v>3060</v>
      </c>
      <c r="F5641" t="s">
        <v>656</v>
      </c>
      <c r="G5641" t="s">
        <v>2520</v>
      </c>
      <c r="H5641" s="123" t="str">
        <f t="shared" si="88"/>
        <v>Appalachian Basin (Eastern Overthrust Area) , MD,Average No. of Engines per Well</v>
      </c>
      <c r="I5641">
        <v>0.20825109999999999</v>
      </c>
    </row>
    <row r="5642" spans="1:9">
      <c r="A5642" t="s">
        <v>911</v>
      </c>
      <c r="B5642" t="s">
        <v>457</v>
      </c>
      <c r="C5642" t="s">
        <v>9112</v>
      </c>
      <c r="D5642">
        <v>0.20825109999999999</v>
      </c>
      <c r="E5642" t="s">
        <v>3062</v>
      </c>
      <c r="F5642" t="s">
        <v>656</v>
      </c>
      <c r="G5642" t="s">
        <v>2520</v>
      </c>
      <c r="H5642" s="123" t="str">
        <f t="shared" si="88"/>
        <v>Atlantic Coast Basin , MD,Average No. of Engines per Well</v>
      </c>
      <c r="I5642">
        <v>0.20825109999999999</v>
      </c>
    </row>
    <row r="5643" spans="1:9">
      <c r="A5643" t="s">
        <v>739</v>
      </c>
      <c r="B5643" t="s">
        <v>457</v>
      </c>
      <c r="C5643" t="s">
        <v>9112</v>
      </c>
      <c r="D5643">
        <v>0.20825109999999999</v>
      </c>
      <c r="E5643" t="s">
        <v>3064</v>
      </c>
      <c r="F5643" t="s">
        <v>656</v>
      </c>
      <c r="G5643" t="s">
        <v>2520</v>
      </c>
      <c r="H5643" s="123" t="str">
        <f t="shared" si="88"/>
        <v>Piedmont-Blue Ridge Prov , MD,Average No. of Engines per Well</v>
      </c>
      <c r="I5643">
        <v>0.20825109999999999</v>
      </c>
    </row>
    <row r="5644" spans="1:9">
      <c r="A5644" s="183" t="s">
        <v>687</v>
      </c>
      <c r="B5644" s="183"/>
      <c r="C5644" s="183"/>
      <c r="D5644" s="183"/>
      <c r="E5644" s="183"/>
      <c r="F5644" s="183"/>
      <c r="G5644" s="183"/>
      <c r="H5644" s="183"/>
    </row>
    <row r="5645" spans="1:9">
      <c r="A5645" s="57" t="s">
        <v>624</v>
      </c>
      <c r="B5645" s="57" t="s">
        <v>625</v>
      </c>
      <c r="C5645" s="57" t="s">
        <v>626</v>
      </c>
      <c r="D5645" s="57" t="s">
        <v>627</v>
      </c>
      <c r="E5645" s="57" t="s">
        <v>628</v>
      </c>
      <c r="F5645" s="57" t="s">
        <v>629</v>
      </c>
      <c r="G5645" s="57" t="s">
        <v>630</v>
      </c>
      <c r="H5645" s="57" t="s">
        <v>631</v>
      </c>
    </row>
    <row r="5646" spans="1:9">
      <c r="A5646" s="57" t="s">
        <v>127</v>
      </c>
      <c r="B5646" s="57" t="s">
        <v>114</v>
      </c>
      <c r="C5646" s="57" t="s">
        <v>7828</v>
      </c>
      <c r="D5646" s="57">
        <v>0</v>
      </c>
      <c r="E5646" s="57" t="s">
        <v>497</v>
      </c>
      <c r="F5646" s="57" t="s">
        <v>7828</v>
      </c>
      <c r="G5646" s="57" t="s">
        <v>7829</v>
      </c>
      <c r="H5646" s="57">
        <v>0</v>
      </c>
    </row>
    <row r="5647" spans="1:9">
      <c r="A5647" s="57" t="s">
        <v>127</v>
      </c>
      <c r="B5647" s="57" t="s">
        <v>114</v>
      </c>
      <c r="C5647" s="57" t="s">
        <v>7830</v>
      </c>
      <c r="D5647" s="57">
        <v>1258.3330000000001</v>
      </c>
      <c r="E5647" s="57" t="s">
        <v>497</v>
      </c>
      <c r="F5647" s="57" t="s">
        <v>2502</v>
      </c>
      <c r="G5647" s="57" t="s">
        <v>2527</v>
      </c>
      <c r="H5647" s="57">
        <v>1258.3330000000001</v>
      </c>
    </row>
    <row r="5648" spans="1:9">
      <c r="A5648" s="57" t="s">
        <v>127</v>
      </c>
      <c r="B5648" s="57" t="s">
        <v>114</v>
      </c>
      <c r="C5648" s="57" t="s">
        <v>7831</v>
      </c>
      <c r="D5648" s="57">
        <v>0.62916669999999997</v>
      </c>
      <c r="E5648" s="57" t="s">
        <v>497</v>
      </c>
      <c r="F5648" s="57" t="s">
        <v>7831</v>
      </c>
      <c r="G5648" s="57" t="s">
        <v>7832</v>
      </c>
      <c r="H5648" s="57">
        <v>0.62916669999999997</v>
      </c>
    </row>
    <row r="5649" spans="1:8">
      <c r="A5649" s="57" t="s">
        <v>127</v>
      </c>
      <c r="B5649" s="57" t="s">
        <v>114</v>
      </c>
      <c r="C5649" s="57" t="s">
        <v>7833</v>
      </c>
      <c r="D5649" s="57">
        <v>3.5</v>
      </c>
      <c r="E5649" s="57" t="s">
        <v>497</v>
      </c>
      <c r="F5649" s="57" t="s">
        <v>7834</v>
      </c>
      <c r="G5649" s="57" t="s">
        <v>7835</v>
      </c>
      <c r="H5649" s="57">
        <v>3.5</v>
      </c>
    </row>
    <row r="5650" spans="1:8">
      <c r="A5650" s="57" t="s">
        <v>127</v>
      </c>
      <c r="B5650" s="57" t="s">
        <v>114</v>
      </c>
      <c r="C5650" s="57" t="s">
        <v>7836</v>
      </c>
      <c r="D5650" s="57">
        <v>5.75</v>
      </c>
      <c r="E5650" s="57" t="s">
        <v>497</v>
      </c>
      <c r="F5650" s="57" t="s">
        <v>7837</v>
      </c>
      <c r="G5650" s="57" t="s">
        <v>7838</v>
      </c>
      <c r="H5650" s="57">
        <v>5.75</v>
      </c>
    </row>
    <row r="5651" spans="1:8">
      <c r="A5651" s="57" t="s">
        <v>127</v>
      </c>
      <c r="B5651" s="57" t="s">
        <v>114</v>
      </c>
      <c r="C5651" s="57" t="s">
        <v>7839</v>
      </c>
      <c r="D5651" s="57">
        <v>1.5</v>
      </c>
      <c r="E5651" s="57" t="s">
        <v>497</v>
      </c>
      <c r="F5651" s="57" t="s">
        <v>2498</v>
      </c>
      <c r="G5651" s="57" t="s">
        <v>2525</v>
      </c>
      <c r="H5651" s="57">
        <v>1.5</v>
      </c>
    </row>
    <row r="5652" spans="1:8">
      <c r="A5652" s="57" t="s">
        <v>157</v>
      </c>
      <c r="B5652" s="57" t="s">
        <v>81</v>
      </c>
      <c r="C5652" s="57" t="s">
        <v>7828</v>
      </c>
      <c r="D5652" s="57">
        <v>0</v>
      </c>
      <c r="E5652" s="57" t="s">
        <v>498</v>
      </c>
      <c r="F5652" s="57" t="s">
        <v>7828</v>
      </c>
      <c r="G5652" s="57" t="s">
        <v>7840</v>
      </c>
      <c r="H5652" s="57">
        <v>0</v>
      </c>
    </row>
    <row r="5653" spans="1:8">
      <c r="A5653" s="57" t="s">
        <v>157</v>
      </c>
      <c r="B5653" s="57" t="s">
        <v>81</v>
      </c>
      <c r="C5653" s="57" t="s">
        <v>7830</v>
      </c>
      <c r="D5653" s="57">
        <v>1250</v>
      </c>
      <c r="E5653" s="57" t="s">
        <v>498</v>
      </c>
      <c r="F5653" s="57" t="s">
        <v>2502</v>
      </c>
      <c r="G5653" s="57" t="s">
        <v>2533</v>
      </c>
      <c r="H5653" s="57">
        <v>1250</v>
      </c>
    </row>
    <row r="5654" spans="1:8">
      <c r="A5654" s="57" t="s">
        <v>157</v>
      </c>
      <c r="B5654" s="57" t="s">
        <v>81</v>
      </c>
      <c r="C5654" s="57" t="s">
        <v>7831</v>
      </c>
      <c r="D5654" s="57">
        <v>0.7</v>
      </c>
      <c r="E5654" s="57" t="s">
        <v>498</v>
      </c>
      <c r="F5654" s="57" t="s">
        <v>7831</v>
      </c>
      <c r="G5654" s="57" t="s">
        <v>7841</v>
      </c>
      <c r="H5654" s="57">
        <v>0.7</v>
      </c>
    </row>
    <row r="5655" spans="1:8">
      <c r="A5655" s="57" t="s">
        <v>157</v>
      </c>
      <c r="B5655" s="57" t="s">
        <v>81</v>
      </c>
      <c r="C5655" s="57" t="s">
        <v>7833</v>
      </c>
      <c r="D5655" s="57">
        <v>0</v>
      </c>
      <c r="E5655" s="57" t="s">
        <v>498</v>
      </c>
      <c r="F5655" s="57" t="s">
        <v>7834</v>
      </c>
      <c r="G5655" s="57" t="s">
        <v>7842</v>
      </c>
      <c r="H5655" s="57">
        <v>0</v>
      </c>
    </row>
    <row r="5656" spans="1:8">
      <c r="A5656" s="57" t="s">
        <v>157</v>
      </c>
      <c r="B5656" s="57" t="s">
        <v>81</v>
      </c>
      <c r="C5656" s="57" t="s">
        <v>7836</v>
      </c>
      <c r="D5656" s="57">
        <v>0</v>
      </c>
      <c r="E5656" s="57" t="s">
        <v>498</v>
      </c>
      <c r="F5656" s="57" t="s">
        <v>7837</v>
      </c>
      <c r="G5656" s="57" t="s">
        <v>7843</v>
      </c>
      <c r="H5656" s="57">
        <v>0</v>
      </c>
    </row>
    <row r="5657" spans="1:8">
      <c r="A5657" s="57" t="s">
        <v>157</v>
      </c>
      <c r="B5657" s="57" t="s">
        <v>81</v>
      </c>
      <c r="C5657" s="57" t="s">
        <v>7839</v>
      </c>
      <c r="D5657" s="57">
        <v>0</v>
      </c>
      <c r="E5657" s="57" t="s">
        <v>498</v>
      </c>
      <c r="F5657" s="57" t="s">
        <v>2498</v>
      </c>
      <c r="G5657" s="57" t="s">
        <v>2532</v>
      </c>
      <c r="H5657" s="57">
        <v>0</v>
      </c>
    </row>
    <row r="5658" spans="1:8">
      <c r="A5658" s="57" t="s">
        <v>157</v>
      </c>
      <c r="B5658" s="57" t="s">
        <v>477</v>
      </c>
      <c r="C5658" s="57" t="s">
        <v>7828</v>
      </c>
      <c r="D5658" s="57">
        <v>0</v>
      </c>
      <c r="E5658" s="57" t="s">
        <v>3137</v>
      </c>
      <c r="F5658" s="57" t="s">
        <v>7828</v>
      </c>
      <c r="G5658" s="57" t="s">
        <v>7844</v>
      </c>
      <c r="H5658" s="57">
        <v>0</v>
      </c>
    </row>
    <row r="5659" spans="1:8">
      <c r="A5659" s="57" t="s">
        <v>157</v>
      </c>
      <c r="B5659" s="57" t="s">
        <v>477</v>
      </c>
      <c r="C5659" s="57" t="s">
        <v>7830</v>
      </c>
      <c r="D5659" s="57">
        <v>1250</v>
      </c>
      <c r="E5659" s="57" t="s">
        <v>3137</v>
      </c>
      <c r="F5659" s="57" t="s">
        <v>2502</v>
      </c>
      <c r="G5659" s="57" t="s">
        <v>7845</v>
      </c>
      <c r="H5659" s="57">
        <v>1250</v>
      </c>
    </row>
    <row r="5660" spans="1:8">
      <c r="A5660" s="57" t="s">
        <v>157</v>
      </c>
      <c r="B5660" s="57" t="s">
        <v>477</v>
      </c>
      <c r="C5660" s="57" t="s">
        <v>7831</v>
      </c>
      <c r="D5660" s="57">
        <v>0.69999999999999973</v>
      </c>
      <c r="E5660" s="57" t="s">
        <v>3137</v>
      </c>
      <c r="F5660" s="57" t="s">
        <v>7831</v>
      </c>
      <c r="G5660" s="57" t="s">
        <v>7846</v>
      </c>
      <c r="H5660" s="57">
        <v>0.69999999999999973</v>
      </c>
    </row>
    <row r="5661" spans="1:8">
      <c r="A5661" s="57" t="s">
        <v>157</v>
      </c>
      <c r="B5661" s="57" t="s">
        <v>477</v>
      </c>
      <c r="C5661" s="57" t="s">
        <v>7833</v>
      </c>
      <c r="D5661" s="57">
        <v>0</v>
      </c>
      <c r="E5661" s="57" t="s">
        <v>3137</v>
      </c>
      <c r="F5661" s="57" t="s">
        <v>7834</v>
      </c>
      <c r="G5661" s="57" t="s">
        <v>7847</v>
      </c>
      <c r="H5661" s="57">
        <v>0</v>
      </c>
    </row>
    <row r="5662" spans="1:8">
      <c r="A5662" s="57" t="s">
        <v>157</v>
      </c>
      <c r="B5662" s="57" t="s">
        <v>477</v>
      </c>
      <c r="C5662" s="57" t="s">
        <v>7836</v>
      </c>
      <c r="D5662" s="57">
        <v>0</v>
      </c>
      <c r="E5662" s="57" t="s">
        <v>3137</v>
      </c>
      <c r="F5662" s="57" t="s">
        <v>7837</v>
      </c>
      <c r="G5662" s="57" t="s">
        <v>7848</v>
      </c>
      <c r="H5662" s="57">
        <v>0</v>
      </c>
    </row>
    <row r="5663" spans="1:8">
      <c r="A5663" s="57" t="s">
        <v>157</v>
      </c>
      <c r="B5663" s="57" t="s">
        <v>477</v>
      </c>
      <c r="C5663" s="57" t="s">
        <v>7839</v>
      </c>
      <c r="D5663" s="57">
        <v>0</v>
      </c>
      <c r="E5663" s="57" t="s">
        <v>3137</v>
      </c>
      <c r="F5663" s="57" t="s">
        <v>2498</v>
      </c>
      <c r="G5663" s="57" t="s">
        <v>7849</v>
      </c>
      <c r="H5663" s="57">
        <v>0</v>
      </c>
    </row>
    <row r="5664" spans="1:8">
      <c r="A5664" s="57" t="s">
        <v>157</v>
      </c>
      <c r="B5664" s="57" t="s">
        <v>449</v>
      </c>
      <c r="C5664" s="57" t="s">
        <v>7828</v>
      </c>
      <c r="D5664" s="57">
        <v>0</v>
      </c>
      <c r="E5664" s="57" t="s">
        <v>3157</v>
      </c>
      <c r="F5664" s="57" t="s">
        <v>7828</v>
      </c>
      <c r="G5664" s="57" t="s">
        <v>7850</v>
      </c>
      <c r="H5664" s="57">
        <v>0</v>
      </c>
    </row>
    <row r="5665" spans="1:8">
      <c r="A5665" s="57" t="s">
        <v>157</v>
      </c>
      <c r="B5665" s="57" t="s">
        <v>449</v>
      </c>
      <c r="C5665" s="57" t="s">
        <v>7830</v>
      </c>
      <c r="D5665" s="57">
        <v>1250</v>
      </c>
      <c r="E5665" s="57" t="s">
        <v>3157</v>
      </c>
      <c r="F5665" s="57" t="s">
        <v>2502</v>
      </c>
      <c r="G5665" s="57" t="s">
        <v>7851</v>
      </c>
      <c r="H5665" s="57">
        <v>1250</v>
      </c>
    </row>
    <row r="5666" spans="1:8">
      <c r="A5666" s="57" t="s">
        <v>157</v>
      </c>
      <c r="B5666" s="57" t="s">
        <v>449</v>
      </c>
      <c r="C5666" s="57" t="s">
        <v>7831</v>
      </c>
      <c r="D5666" s="57">
        <v>0.69999999999999973</v>
      </c>
      <c r="E5666" s="57" t="s">
        <v>3157</v>
      </c>
      <c r="F5666" s="57" t="s">
        <v>7831</v>
      </c>
      <c r="G5666" s="57" t="s">
        <v>7852</v>
      </c>
      <c r="H5666" s="57">
        <v>0.69999999999999973</v>
      </c>
    </row>
    <row r="5667" spans="1:8">
      <c r="A5667" s="57" t="s">
        <v>157</v>
      </c>
      <c r="B5667" s="57" t="s">
        <v>449</v>
      </c>
      <c r="C5667" s="57" t="s">
        <v>7833</v>
      </c>
      <c r="D5667" s="57">
        <v>0</v>
      </c>
      <c r="E5667" s="57" t="s">
        <v>3157</v>
      </c>
      <c r="F5667" s="57" t="s">
        <v>7834</v>
      </c>
      <c r="G5667" s="57" t="s">
        <v>7853</v>
      </c>
      <c r="H5667" s="57">
        <v>0</v>
      </c>
    </row>
    <row r="5668" spans="1:8">
      <c r="A5668" s="57" t="s">
        <v>157</v>
      </c>
      <c r="B5668" s="57" t="s">
        <v>449</v>
      </c>
      <c r="C5668" s="57" t="s">
        <v>7836</v>
      </c>
      <c r="D5668" s="57">
        <v>0</v>
      </c>
      <c r="E5668" s="57" t="s">
        <v>3157</v>
      </c>
      <c r="F5668" s="57" t="s">
        <v>7837</v>
      </c>
      <c r="G5668" s="57" t="s">
        <v>7854</v>
      </c>
      <c r="H5668" s="57">
        <v>0</v>
      </c>
    </row>
    <row r="5669" spans="1:8">
      <c r="A5669" s="57" t="s">
        <v>157</v>
      </c>
      <c r="B5669" s="57" t="s">
        <v>449</v>
      </c>
      <c r="C5669" s="57" t="s">
        <v>7839</v>
      </c>
      <c r="D5669" s="57">
        <v>0</v>
      </c>
      <c r="E5669" s="57" t="s">
        <v>3157</v>
      </c>
      <c r="F5669" s="57" t="s">
        <v>2498</v>
      </c>
      <c r="G5669" s="57" t="s">
        <v>7855</v>
      </c>
      <c r="H5669" s="57">
        <v>0</v>
      </c>
    </row>
    <row r="5670" spans="1:8">
      <c r="A5670" s="57" t="s">
        <v>157</v>
      </c>
      <c r="B5670" s="57" t="s">
        <v>485</v>
      </c>
      <c r="C5670" s="57" t="s">
        <v>7828</v>
      </c>
      <c r="D5670" s="57">
        <v>0</v>
      </c>
      <c r="E5670" s="57" t="s">
        <v>3177</v>
      </c>
      <c r="F5670" s="57" t="s">
        <v>7828</v>
      </c>
      <c r="G5670" s="57" t="s">
        <v>7856</v>
      </c>
      <c r="H5670" s="57">
        <v>0</v>
      </c>
    </row>
    <row r="5671" spans="1:8">
      <c r="A5671" s="57" t="s">
        <v>157</v>
      </c>
      <c r="B5671" s="57" t="s">
        <v>485</v>
      </c>
      <c r="C5671" s="57" t="s">
        <v>7830</v>
      </c>
      <c r="D5671" s="57">
        <v>2200</v>
      </c>
      <c r="E5671" s="57" t="s">
        <v>3177</v>
      </c>
      <c r="F5671" s="57" t="s">
        <v>2502</v>
      </c>
      <c r="G5671" s="57" t="s">
        <v>7857</v>
      </c>
      <c r="H5671" s="57">
        <v>2200</v>
      </c>
    </row>
    <row r="5672" spans="1:8">
      <c r="A5672" s="57" t="s">
        <v>157</v>
      </c>
      <c r="B5672" s="57" t="s">
        <v>485</v>
      </c>
      <c r="C5672" s="57" t="s">
        <v>7831</v>
      </c>
      <c r="D5672" s="57">
        <v>0.48000000000000009</v>
      </c>
      <c r="E5672" s="57" t="s">
        <v>3177</v>
      </c>
      <c r="F5672" s="57" t="s">
        <v>7831</v>
      </c>
      <c r="G5672" s="57" t="s">
        <v>7858</v>
      </c>
      <c r="H5672" s="57">
        <v>0.48000000000000009</v>
      </c>
    </row>
    <row r="5673" spans="1:8">
      <c r="A5673" s="57" t="s">
        <v>157</v>
      </c>
      <c r="B5673" s="57" t="s">
        <v>485</v>
      </c>
      <c r="C5673" s="57" t="s">
        <v>7833</v>
      </c>
      <c r="D5673" s="57">
        <v>14.5</v>
      </c>
      <c r="E5673" s="57" t="s">
        <v>3177</v>
      </c>
      <c r="F5673" s="57" t="s">
        <v>7834</v>
      </c>
      <c r="G5673" s="57" t="s">
        <v>7859</v>
      </c>
      <c r="H5673" s="57">
        <v>14.5</v>
      </c>
    </row>
    <row r="5674" spans="1:8">
      <c r="A5674" s="57" t="s">
        <v>157</v>
      </c>
      <c r="B5674" s="57" t="s">
        <v>485</v>
      </c>
      <c r="C5674" s="57" t="s">
        <v>7836</v>
      </c>
      <c r="D5674" s="57">
        <v>10.400000000000002</v>
      </c>
      <c r="E5674" s="57" t="s">
        <v>3177</v>
      </c>
      <c r="F5674" s="57" t="s">
        <v>7837</v>
      </c>
      <c r="G5674" s="57" t="s">
        <v>7860</v>
      </c>
      <c r="H5674" s="57">
        <v>10.400000000000002</v>
      </c>
    </row>
    <row r="5675" spans="1:8">
      <c r="A5675" s="57" t="s">
        <v>157</v>
      </c>
      <c r="B5675" s="57" t="s">
        <v>485</v>
      </c>
      <c r="C5675" s="57" t="s">
        <v>7839</v>
      </c>
      <c r="D5675" s="57">
        <v>1.5800000000000003</v>
      </c>
      <c r="E5675" s="57" t="s">
        <v>3177</v>
      </c>
      <c r="F5675" s="57" t="s">
        <v>2498</v>
      </c>
      <c r="G5675" s="57" t="s">
        <v>7861</v>
      </c>
      <c r="H5675" s="57">
        <v>1.5800000000000003</v>
      </c>
    </row>
    <row r="5676" spans="1:8">
      <c r="A5676" s="57" t="s">
        <v>128</v>
      </c>
      <c r="B5676" s="57" t="s">
        <v>114</v>
      </c>
      <c r="C5676" s="57" t="s">
        <v>7828</v>
      </c>
      <c r="D5676" s="57">
        <v>0</v>
      </c>
      <c r="E5676" s="57" t="s">
        <v>499</v>
      </c>
      <c r="F5676" s="57" t="s">
        <v>7828</v>
      </c>
      <c r="G5676" s="57" t="s">
        <v>7862</v>
      </c>
      <c r="H5676" s="57">
        <v>0</v>
      </c>
    </row>
    <row r="5677" spans="1:8">
      <c r="A5677" s="57" t="s">
        <v>128</v>
      </c>
      <c r="B5677" s="57" t="s">
        <v>114</v>
      </c>
      <c r="C5677" s="57" t="s">
        <v>7830</v>
      </c>
      <c r="D5677" s="57">
        <v>1258.3330000000001</v>
      </c>
      <c r="E5677" s="57" t="s">
        <v>499</v>
      </c>
      <c r="F5677" s="57" t="s">
        <v>2502</v>
      </c>
      <c r="G5677" s="57" t="s">
        <v>2537</v>
      </c>
      <c r="H5677" s="57">
        <v>1258.3330000000001</v>
      </c>
    </row>
    <row r="5678" spans="1:8">
      <c r="A5678" s="57" t="s">
        <v>128</v>
      </c>
      <c r="B5678" s="57" t="s">
        <v>114</v>
      </c>
      <c r="C5678" s="57" t="s">
        <v>7831</v>
      </c>
      <c r="D5678" s="57">
        <v>0.62916669999999997</v>
      </c>
      <c r="E5678" s="57" t="s">
        <v>499</v>
      </c>
      <c r="F5678" s="57" t="s">
        <v>7831</v>
      </c>
      <c r="G5678" s="57" t="s">
        <v>7863</v>
      </c>
      <c r="H5678" s="57">
        <v>0.62916669999999997</v>
      </c>
    </row>
    <row r="5679" spans="1:8">
      <c r="A5679" s="57" t="s">
        <v>128</v>
      </c>
      <c r="B5679" s="57" t="s">
        <v>114</v>
      </c>
      <c r="C5679" s="57" t="s">
        <v>7833</v>
      </c>
      <c r="D5679" s="57">
        <v>3.5</v>
      </c>
      <c r="E5679" s="57" t="s">
        <v>499</v>
      </c>
      <c r="F5679" s="57" t="s">
        <v>7834</v>
      </c>
      <c r="G5679" s="57" t="s">
        <v>7864</v>
      </c>
      <c r="H5679" s="57">
        <v>3.5</v>
      </c>
    </row>
    <row r="5680" spans="1:8">
      <c r="A5680" s="57" t="s">
        <v>128</v>
      </c>
      <c r="B5680" s="57" t="s">
        <v>114</v>
      </c>
      <c r="C5680" s="57" t="s">
        <v>7836</v>
      </c>
      <c r="D5680" s="57">
        <v>5.75</v>
      </c>
      <c r="E5680" s="57" t="s">
        <v>499</v>
      </c>
      <c r="F5680" s="57" t="s">
        <v>7837</v>
      </c>
      <c r="G5680" s="57" t="s">
        <v>7865</v>
      </c>
      <c r="H5680" s="57">
        <v>5.75</v>
      </c>
    </row>
    <row r="5681" spans="1:8">
      <c r="A5681" s="57" t="s">
        <v>128</v>
      </c>
      <c r="B5681" s="57" t="s">
        <v>114</v>
      </c>
      <c r="C5681" s="57" t="s">
        <v>7839</v>
      </c>
      <c r="D5681" s="57">
        <v>1.5</v>
      </c>
      <c r="E5681" s="57" t="s">
        <v>499</v>
      </c>
      <c r="F5681" s="57" t="s">
        <v>2498</v>
      </c>
      <c r="G5681" s="57" t="s">
        <v>2536</v>
      </c>
      <c r="H5681" s="57">
        <v>1.5</v>
      </c>
    </row>
    <row r="5682" spans="1:8">
      <c r="A5682" s="57" t="s">
        <v>137</v>
      </c>
      <c r="B5682" s="57" t="s">
        <v>115</v>
      </c>
      <c r="C5682" s="57" t="s">
        <v>7828</v>
      </c>
      <c r="D5682" s="57">
        <v>0</v>
      </c>
      <c r="E5682" s="57" t="s">
        <v>501</v>
      </c>
      <c r="F5682" s="57" t="s">
        <v>7828</v>
      </c>
      <c r="G5682" s="57" t="s">
        <v>7866</v>
      </c>
      <c r="H5682" s="57">
        <v>0</v>
      </c>
    </row>
    <row r="5683" spans="1:8">
      <c r="A5683" s="57" t="s">
        <v>137</v>
      </c>
      <c r="B5683" s="57" t="s">
        <v>115</v>
      </c>
      <c r="C5683" s="57" t="s">
        <v>7830</v>
      </c>
      <c r="D5683" s="57">
        <v>1258.3330000000003</v>
      </c>
      <c r="E5683" s="57" t="s">
        <v>501</v>
      </c>
      <c r="F5683" s="57" t="s">
        <v>2502</v>
      </c>
      <c r="G5683" s="57" t="s">
        <v>2541</v>
      </c>
      <c r="H5683" s="57">
        <v>1258.3330000000003</v>
      </c>
    </row>
    <row r="5684" spans="1:8">
      <c r="A5684" s="57" t="s">
        <v>137</v>
      </c>
      <c r="B5684" s="57" t="s">
        <v>115</v>
      </c>
      <c r="C5684" s="57" t="s">
        <v>7831</v>
      </c>
      <c r="D5684" s="57">
        <v>0.62916669999999997</v>
      </c>
      <c r="E5684" s="57" t="s">
        <v>501</v>
      </c>
      <c r="F5684" s="57" t="s">
        <v>7831</v>
      </c>
      <c r="G5684" s="57" t="s">
        <v>7867</v>
      </c>
      <c r="H5684" s="57">
        <v>0.62916669999999997</v>
      </c>
    </row>
    <row r="5685" spans="1:8">
      <c r="A5685" s="57" t="s">
        <v>137</v>
      </c>
      <c r="B5685" s="57" t="s">
        <v>115</v>
      </c>
      <c r="C5685" s="57" t="s">
        <v>7833</v>
      </c>
      <c r="D5685" s="57">
        <v>3.5</v>
      </c>
      <c r="E5685" s="57" t="s">
        <v>501</v>
      </c>
      <c r="F5685" s="57" t="s">
        <v>7834</v>
      </c>
      <c r="G5685" s="57" t="s">
        <v>7868</v>
      </c>
      <c r="H5685" s="57">
        <v>3.5</v>
      </c>
    </row>
    <row r="5686" spans="1:8">
      <c r="A5686" s="57" t="s">
        <v>137</v>
      </c>
      <c r="B5686" s="57" t="s">
        <v>115</v>
      </c>
      <c r="C5686" s="57" t="s">
        <v>7836</v>
      </c>
      <c r="D5686" s="57">
        <v>5.75</v>
      </c>
      <c r="E5686" s="57" t="s">
        <v>501</v>
      </c>
      <c r="F5686" s="57" t="s">
        <v>7837</v>
      </c>
      <c r="G5686" s="57" t="s">
        <v>7869</v>
      </c>
      <c r="H5686" s="57">
        <v>5.75</v>
      </c>
    </row>
    <row r="5687" spans="1:8">
      <c r="A5687" s="57" t="s">
        <v>137</v>
      </c>
      <c r="B5687" s="57" t="s">
        <v>115</v>
      </c>
      <c r="C5687" s="57" t="s">
        <v>7839</v>
      </c>
      <c r="D5687" s="57">
        <v>1.5</v>
      </c>
      <c r="E5687" s="57" t="s">
        <v>501</v>
      </c>
      <c r="F5687" s="57" t="s">
        <v>2498</v>
      </c>
      <c r="G5687" s="57" t="s">
        <v>2540</v>
      </c>
      <c r="H5687" s="57">
        <v>1.5</v>
      </c>
    </row>
    <row r="5688" spans="1:8">
      <c r="A5688" s="57" t="s">
        <v>137</v>
      </c>
      <c r="B5688" s="57" t="s">
        <v>120</v>
      </c>
      <c r="C5688" s="57" t="s">
        <v>7828</v>
      </c>
      <c r="D5688" s="57">
        <v>0</v>
      </c>
      <c r="E5688" s="57" t="s">
        <v>502</v>
      </c>
      <c r="F5688" s="57" t="s">
        <v>7828</v>
      </c>
      <c r="G5688" s="57" t="s">
        <v>7870</v>
      </c>
      <c r="H5688" s="57">
        <v>0</v>
      </c>
    </row>
    <row r="5689" spans="1:8">
      <c r="A5689" s="57" t="s">
        <v>137</v>
      </c>
      <c r="B5689" s="57" t="s">
        <v>120</v>
      </c>
      <c r="C5689" s="57" t="s">
        <v>7830</v>
      </c>
      <c r="D5689" s="57">
        <v>1258.3330000000001</v>
      </c>
      <c r="E5689" s="57" t="s">
        <v>502</v>
      </c>
      <c r="F5689" s="57" t="s">
        <v>2502</v>
      </c>
      <c r="G5689" s="57" t="s">
        <v>2545</v>
      </c>
      <c r="H5689" s="57">
        <v>1258.3330000000001</v>
      </c>
    </row>
    <row r="5690" spans="1:8">
      <c r="A5690" s="57" t="s">
        <v>137</v>
      </c>
      <c r="B5690" s="57" t="s">
        <v>120</v>
      </c>
      <c r="C5690" s="57" t="s">
        <v>7831</v>
      </c>
      <c r="D5690" s="57">
        <v>0.62916669999999997</v>
      </c>
      <c r="E5690" s="57" t="s">
        <v>502</v>
      </c>
      <c r="F5690" s="57" t="s">
        <v>7831</v>
      </c>
      <c r="G5690" s="57" t="s">
        <v>7871</v>
      </c>
      <c r="H5690" s="57">
        <v>0.62916669999999997</v>
      </c>
    </row>
    <row r="5691" spans="1:8">
      <c r="A5691" s="57" t="s">
        <v>137</v>
      </c>
      <c r="B5691" s="57" t="s">
        <v>120</v>
      </c>
      <c r="C5691" s="57" t="s">
        <v>7833</v>
      </c>
      <c r="D5691" s="57">
        <v>3.5</v>
      </c>
      <c r="E5691" s="57" t="s">
        <v>502</v>
      </c>
      <c r="F5691" s="57" t="s">
        <v>7834</v>
      </c>
      <c r="G5691" s="57" t="s">
        <v>7872</v>
      </c>
      <c r="H5691" s="57">
        <v>3.5</v>
      </c>
    </row>
    <row r="5692" spans="1:8">
      <c r="A5692" s="57" t="s">
        <v>137</v>
      </c>
      <c r="B5692" s="57" t="s">
        <v>120</v>
      </c>
      <c r="C5692" s="57" t="s">
        <v>7836</v>
      </c>
      <c r="D5692" s="57">
        <v>5.75</v>
      </c>
      <c r="E5692" s="57" t="s">
        <v>502</v>
      </c>
      <c r="F5692" s="57" t="s">
        <v>7837</v>
      </c>
      <c r="G5692" s="57" t="s">
        <v>7873</v>
      </c>
      <c r="H5692" s="57">
        <v>5.75</v>
      </c>
    </row>
    <row r="5693" spans="1:8">
      <c r="A5693" s="57" t="s">
        <v>137</v>
      </c>
      <c r="B5693" s="57" t="s">
        <v>120</v>
      </c>
      <c r="C5693" s="57" t="s">
        <v>7839</v>
      </c>
      <c r="D5693" s="57">
        <v>1.5</v>
      </c>
      <c r="E5693" s="57" t="s">
        <v>502</v>
      </c>
      <c r="F5693" s="57" t="s">
        <v>2498</v>
      </c>
      <c r="G5693" s="57" t="s">
        <v>2544</v>
      </c>
      <c r="H5693" s="57">
        <v>1.5</v>
      </c>
    </row>
    <row r="5694" spans="1:8">
      <c r="A5694" s="57" t="s">
        <v>192</v>
      </c>
      <c r="B5694" s="57" t="s">
        <v>125</v>
      </c>
      <c r="C5694" s="57" t="s">
        <v>7828</v>
      </c>
      <c r="D5694" s="57">
        <v>0</v>
      </c>
      <c r="E5694" s="57" t="s">
        <v>503</v>
      </c>
      <c r="F5694" s="57" t="s">
        <v>7828</v>
      </c>
      <c r="G5694" s="57" t="s">
        <v>7874</v>
      </c>
      <c r="H5694" s="57">
        <v>0</v>
      </c>
    </row>
    <row r="5695" spans="1:8">
      <c r="A5695" s="57" t="s">
        <v>192</v>
      </c>
      <c r="B5695" s="57" t="s">
        <v>125</v>
      </c>
      <c r="C5695" s="57" t="s">
        <v>7830</v>
      </c>
      <c r="D5695" s="57">
        <v>1258.3330000000001</v>
      </c>
      <c r="E5695" s="57" t="s">
        <v>503</v>
      </c>
      <c r="F5695" s="57" t="s">
        <v>2502</v>
      </c>
      <c r="G5695" s="57" t="s">
        <v>2549</v>
      </c>
      <c r="H5695" s="57">
        <v>1258.3330000000001</v>
      </c>
    </row>
    <row r="5696" spans="1:8">
      <c r="A5696" s="57" t="s">
        <v>192</v>
      </c>
      <c r="B5696" s="57" t="s">
        <v>125</v>
      </c>
      <c r="C5696" s="57" t="s">
        <v>7831</v>
      </c>
      <c r="D5696" s="57">
        <v>0.62916669999999997</v>
      </c>
      <c r="E5696" s="57" t="s">
        <v>503</v>
      </c>
      <c r="F5696" s="57" t="s">
        <v>7831</v>
      </c>
      <c r="G5696" s="57" t="s">
        <v>7875</v>
      </c>
      <c r="H5696" s="57">
        <v>0.62916669999999997</v>
      </c>
    </row>
    <row r="5697" spans="1:8">
      <c r="A5697" s="57" t="s">
        <v>192</v>
      </c>
      <c r="B5697" s="57" t="s">
        <v>125</v>
      </c>
      <c r="C5697" s="57" t="s">
        <v>7833</v>
      </c>
      <c r="D5697" s="57">
        <v>3.5</v>
      </c>
      <c r="E5697" s="57" t="s">
        <v>503</v>
      </c>
      <c r="F5697" s="57" t="s">
        <v>7834</v>
      </c>
      <c r="G5697" s="57" t="s">
        <v>7876</v>
      </c>
      <c r="H5697" s="57">
        <v>3.5</v>
      </c>
    </row>
    <row r="5698" spans="1:8">
      <c r="A5698" s="57" t="s">
        <v>192</v>
      </c>
      <c r="B5698" s="57" t="s">
        <v>125</v>
      </c>
      <c r="C5698" s="57" t="s">
        <v>7836</v>
      </c>
      <c r="D5698" s="57">
        <v>5.75</v>
      </c>
      <c r="E5698" s="57" t="s">
        <v>503</v>
      </c>
      <c r="F5698" s="57" t="s">
        <v>7837</v>
      </c>
      <c r="G5698" s="57" t="s">
        <v>7877</v>
      </c>
      <c r="H5698" s="57">
        <v>5.75</v>
      </c>
    </row>
    <row r="5699" spans="1:8">
      <c r="A5699" s="57" t="s">
        <v>192</v>
      </c>
      <c r="B5699" s="57" t="s">
        <v>125</v>
      </c>
      <c r="C5699" s="57" t="s">
        <v>7839</v>
      </c>
      <c r="D5699" s="57">
        <v>1.5</v>
      </c>
      <c r="E5699" s="57" t="s">
        <v>503</v>
      </c>
      <c r="F5699" s="57" t="s">
        <v>2498</v>
      </c>
      <c r="G5699" s="57" t="s">
        <v>2548</v>
      </c>
      <c r="H5699" s="57">
        <v>1.5</v>
      </c>
    </row>
    <row r="5700" spans="1:8">
      <c r="A5700" s="57" t="s">
        <v>632</v>
      </c>
      <c r="B5700" s="57" t="s">
        <v>118</v>
      </c>
      <c r="C5700" s="57" t="s">
        <v>7828</v>
      </c>
      <c r="D5700" s="57">
        <v>0</v>
      </c>
      <c r="E5700" s="57" t="s">
        <v>505</v>
      </c>
      <c r="F5700" s="57" t="s">
        <v>7828</v>
      </c>
      <c r="G5700" s="57" t="s">
        <v>7878</v>
      </c>
      <c r="H5700" s="57">
        <v>0</v>
      </c>
    </row>
    <row r="5701" spans="1:8">
      <c r="A5701" s="57" t="s">
        <v>632</v>
      </c>
      <c r="B5701" s="57" t="s">
        <v>118</v>
      </c>
      <c r="C5701" s="57" t="s">
        <v>7830</v>
      </c>
      <c r="D5701" s="57">
        <v>1258.3330000000001</v>
      </c>
      <c r="E5701" s="57" t="s">
        <v>505</v>
      </c>
      <c r="F5701" s="57" t="s">
        <v>2502</v>
      </c>
      <c r="G5701" s="57" t="s">
        <v>2553</v>
      </c>
      <c r="H5701" s="57">
        <v>1258.3330000000001</v>
      </c>
    </row>
    <row r="5702" spans="1:8">
      <c r="A5702" s="57" t="s">
        <v>632</v>
      </c>
      <c r="B5702" s="57" t="s">
        <v>118</v>
      </c>
      <c r="C5702" s="57" t="s">
        <v>7831</v>
      </c>
      <c r="D5702" s="57">
        <v>0.62916669999999997</v>
      </c>
      <c r="E5702" s="57" t="s">
        <v>505</v>
      </c>
      <c r="F5702" s="57" t="s">
        <v>7831</v>
      </c>
      <c r="G5702" s="57" t="s">
        <v>7879</v>
      </c>
      <c r="H5702" s="57">
        <v>0.62916669999999997</v>
      </c>
    </row>
    <row r="5703" spans="1:8">
      <c r="A5703" s="57" t="s">
        <v>632</v>
      </c>
      <c r="B5703" s="57" t="s">
        <v>118</v>
      </c>
      <c r="C5703" s="57" t="s">
        <v>7833</v>
      </c>
      <c r="D5703" s="57">
        <v>3.5</v>
      </c>
      <c r="E5703" s="57" t="s">
        <v>505</v>
      </c>
      <c r="F5703" s="57" t="s">
        <v>7834</v>
      </c>
      <c r="G5703" s="57" t="s">
        <v>7880</v>
      </c>
      <c r="H5703" s="57">
        <v>3.5</v>
      </c>
    </row>
    <row r="5704" spans="1:8">
      <c r="A5704" s="57" t="s">
        <v>632</v>
      </c>
      <c r="B5704" s="57" t="s">
        <v>118</v>
      </c>
      <c r="C5704" s="57" t="s">
        <v>7836</v>
      </c>
      <c r="D5704" s="57">
        <v>5.75</v>
      </c>
      <c r="E5704" s="57" t="s">
        <v>505</v>
      </c>
      <c r="F5704" s="57" t="s">
        <v>7837</v>
      </c>
      <c r="G5704" s="57" t="s">
        <v>7881</v>
      </c>
      <c r="H5704" s="57">
        <v>5.75</v>
      </c>
    </row>
    <row r="5705" spans="1:8">
      <c r="A5705" s="57" t="s">
        <v>632</v>
      </c>
      <c r="B5705" s="57" t="s">
        <v>118</v>
      </c>
      <c r="C5705" s="57" t="s">
        <v>7839</v>
      </c>
      <c r="D5705" s="57">
        <v>1.5</v>
      </c>
      <c r="E5705" s="57" t="s">
        <v>505</v>
      </c>
      <c r="F5705" s="57" t="s">
        <v>2498</v>
      </c>
      <c r="G5705" s="57" t="s">
        <v>2552</v>
      </c>
      <c r="H5705" s="57">
        <v>1.5</v>
      </c>
    </row>
    <row r="5706" spans="1:8">
      <c r="A5706" s="57" t="s">
        <v>632</v>
      </c>
      <c r="B5706" s="57" t="s">
        <v>126</v>
      </c>
      <c r="C5706" s="57" t="s">
        <v>7828</v>
      </c>
      <c r="D5706" s="57">
        <v>0</v>
      </c>
      <c r="E5706" s="57" t="s">
        <v>507</v>
      </c>
      <c r="F5706" s="57" t="s">
        <v>7828</v>
      </c>
      <c r="G5706" s="57" t="s">
        <v>7882</v>
      </c>
      <c r="H5706" s="57">
        <v>0</v>
      </c>
    </row>
    <row r="5707" spans="1:8">
      <c r="A5707" s="57" t="s">
        <v>632</v>
      </c>
      <c r="B5707" s="57" t="s">
        <v>126</v>
      </c>
      <c r="C5707" s="57" t="s">
        <v>7830</v>
      </c>
      <c r="D5707" s="57">
        <v>1258.3330000000001</v>
      </c>
      <c r="E5707" s="57" t="s">
        <v>507</v>
      </c>
      <c r="F5707" s="57" t="s">
        <v>2502</v>
      </c>
      <c r="G5707" s="57" t="s">
        <v>2557</v>
      </c>
      <c r="H5707" s="57">
        <v>1258.3330000000001</v>
      </c>
    </row>
    <row r="5708" spans="1:8">
      <c r="A5708" s="57" t="s">
        <v>632</v>
      </c>
      <c r="B5708" s="57" t="s">
        <v>126</v>
      </c>
      <c r="C5708" s="57" t="s">
        <v>7831</v>
      </c>
      <c r="D5708" s="57">
        <v>0.62916669999999997</v>
      </c>
      <c r="E5708" s="57" t="s">
        <v>507</v>
      </c>
      <c r="F5708" s="57" t="s">
        <v>7831</v>
      </c>
      <c r="G5708" s="57" t="s">
        <v>7883</v>
      </c>
      <c r="H5708" s="57">
        <v>0.62916669999999997</v>
      </c>
    </row>
    <row r="5709" spans="1:8">
      <c r="A5709" s="57" t="s">
        <v>632</v>
      </c>
      <c r="B5709" s="57" t="s">
        <v>126</v>
      </c>
      <c r="C5709" s="57" t="s">
        <v>7833</v>
      </c>
      <c r="D5709" s="57">
        <v>3.5</v>
      </c>
      <c r="E5709" s="57" t="s">
        <v>507</v>
      </c>
      <c r="F5709" s="57" t="s">
        <v>7834</v>
      </c>
      <c r="G5709" s="57" t="s">
        <v>7884</v>
      </c>
      <c r="H5709" s="57">
        <v>3.5</v>
      </c>
    </row>
    <row r="5710" spans="1:8">
      <c r="A5710" s="57" t="s">
        <v>632</v>
      </c>
      <c r="B5710" s="57" t="s">
        <v>126</v>
      </c>
      <c r="C5710" s="57" t="s">
        <v>7836</v>
      </c>
      <c r="D5710" s="57">
        <v>5.75</v>
      </c>
      <c r="E5710" s="57" t="s">
        <v>507</v>
      </c>
      <c r="F5710" s="57" t="s">
        <v>7837</v>
      </c>
      <c r="G5710" s="57" t="s">
        <v>7885</v>
      </c>
      <c r="H5710" s="57">
        <v>5.75</v>
      </c>
    </row>
    <row r="5711" spans="1:8">
      <c r="A5711" s="57" t="s">
        <v>632</v>
      </c>
      <c r="B5711" s="57" t="s">
        <v>126</v>
      </c>
      <c r="C5711" s="57" t="s">
        <v>7839</v>
      </c>
      <c r="D5711" s="57">
        <v>1.5</v>
      </c>
      <c r="E5711" s="57" t="s">
        <v>507</v>
      </c>
      <c r="F5711" s="57" t="s">
        <v>2498</v>
      </c>
      <c r="G5711" s="57" t="s">
        <v>2556</v>
      </c>
      <c r="H5711" s="57">
        <v>1.5</v>
      </c>
    </row>
    <row r="5712" spans="1:8">
      <c r="A5712" s="57" t="s">
        <v>138</v>
      </c>
      <c r="B5712" s="57" t="s">
        <v>115</v>
      </c>
      <c r="C5712" s="57" t="s">
        <v>7828</v>
      </c>
      <c r="D5712" s="57">
        <v>0</v>
      </c>
      <c r="E5712" s="57" t="s">
        <v>508</v>
      </c>
      <c r="F5712" s="57" t="s">
        <v>7828</v>
      </c>
      <c r="G5712" s="57" t="s">
        <v>7886</v>
      </c>
      <c r="H5712" s="57">
        <v>0</v>
      </c>
    </row>
    <row r="5713" spans="1:8">
      <c r="A5713" s="57" t="s">
        <v>138</v>
      </c>
      <c r="B5713" s="57" t="s">
        <v>115</v>
      </c>
      <c r="C5713" s="57" t="s">
        <v>7830</v>
      </c>
      <c r="D5713" s="57">
        <v>1258.3330000000001</v>
      </c>
      <c r="E5713" s="57" t="s">
        <v>508</v>
      </c>
      <c r="F5713" s="57" t="s">
        <v>2502</v>
      </c>
      <c r="G5713" s="57" t="s">
        <v>2561</v>
      </c>
      <c r="H5713" s="57">
        <v>1258.3330000000001</v>
      </c>
    </row>
    <row r="5714" spans="1:8">
      <c r="A5714" s="57" t="s">
        <v>138</v>
      </c>
      <c r="B5714" s="57" t="s">
        <v>115</v>
      </c>
      <c r="C5714" s="57" t="s">
        <v>7831</v>
      </c>
      <c r="D5714" s="57">
        <v>0.62916669999999997</v>
      </c>
      <c r="E5714" s="57" t="s">
        <v>508</v>
      </c>
      <c r="F5714" s="57" t="s">
        <v>7831</v>
      </c>
      <c r="G5714" s="57" t="s">
        <v>7887</v>
      </c>
      <c r="H5714" s="57">
        <v>0.62916669999999997</v>
      </c>
    </row>
    <row r="5715" spans="1:8">
      <c r="A5715" s="57" t="s">
        <v>138</v>
      </c>
      <c r="B5715" s="57" t="s">
        <v>115</v>
      </c>
      <c r="C5715" s="57" t="s">
        <v>7833</v>
      </c>
      <c r="D5715" s="57">
        <v>3.5</v>
      </c>
      <c r="E5715" s="57" t="s">
        <v>508</v>
      </c>
      <c r="F5715" s="57" t="s">
        <v>7834</v>
      </c>
      <c r="G5715" s="57" t="s">
        <v>7888</v>
      </c>
      <c r="H5715" s="57">
        <v>3.5</v>
      </c>
    </row>
    <row r="5716" spans="1:8">
      <c r="A5716" s="57" t="s">
        <v>138</v>
      </c>
      <c r="B5716" s="57" t="s">
        <v>115</v>
      </c>
      <c r="C5716" s="57" t="s">
        <v>7836</v>
      </c>
      <c r="D5716" s="57">
        <v>5.75</v>
      </c>
      <c r="E5716" s="57" t="s">
        <v>508</v>
      </c>
      <c r="F5716" s="57" t="s">
        <v>7837</v>
      </c>
      <c r="G5716" s="57" t="s">
        <v>7889</v>
      </c>
      <c r="H5716" s="57">
        <v>5.75</v>
      </c>
    </row>
    <row r="5717" spans="1:8">
      <c r="A5717" s="57" t="s">
        <v>138</v>
      </c>
      <c r="B5717" s="57" t="s">
        <v>115</v>
      </c>
      <c r="C5717" s="57" t="s">
        <v>7839</v>
      </c>
      <c r="D5717" s="57">
        <v>1.5</v>
      </c>
      <c r="E5717" s="57" t="s">
        <v>508</v>
      </c>
      <c r="F5717" s="57" t="s">
        <v>2498</v>
      </c>
      <c r="G5717" s="57" t="s">
        <v>2560</v>
      </c>
      <c r="H5717" s="57">
        <v>1.5</v>
      </c>
    </row>
    <row r="5718" spans="1:8">
      <c r="A5718" s="57" t="s">
        <v>129</v>
      </c>
      <c r="B5718" s="57" t="s">
        <v>114</v>
      </c>
      <c r="C5718" s="57" t="s">
        <v>7828</v>
      </c>
      <c r="D5718" s="57">
        <v>0</v>
      </c>
      <c r="E5718" s="57" t="s">
        <v>509</v>
      </c>
      <c r="F5718" s="57" t="s">
        <v>7828</v>
      </c>
      <c r="G5718" s="57" t="s">
        <v>7890</v>
      </c>
      <c r="H5718" s="57">
        <v>0</v>
      </c>
    </row>
    <row r="5719" spans="1:8">
      <c r="A5719" s="57" t="s">
        <v>129</v>
      </c>
      <c r="B5719" s="57" t="s">
        <v>114</v>
      </c>
      <c r="C5719" s="57" t="s">
        <v>7830</v>
      </c>
      <c r="D5719" s="57">
        <v>1258.3330000000001</v>
      </c>
      <c r="E5719" s="57" t="s">
        <v>509</v>
      </c>
      <c r="F5719" s="57" t="s">
        <v>2502</v>
      </c>
      <c r="G5719" s="57" t="s">
        <v>2565</v>
      </c>
      <c r="H5719" s="57">
        <v>1258.3330000000001</v>
      </c>
    </row>
    <row r="5720" spans="1:8">
      <c r="A5720" s="57" t="s">
        <v>129</v>
      </c>
      <c r="B5720" s="57" t="s">
        <v>114</v>
      </c>
      <c r="C5720" s="57" t="s">
        <v>7831</v>
      </c>
      <c r="D5720" s="57">
        <v>0.62916669999999997</v>
      </c>
      <c r="E5720" s="57" t="s">
        <v>509</v>
      </c>
      <c r="F5720" s="57" t="s">
        <v>7831</v>
      </c>
      <c r="G5720" s="57" t="s">
        <v>7891</v>
      </c>
      <c r="H5720" s="57">
        <v>0.62916669999999997</v>
      </c>
    </row>
    <row r="5721" spans="1:8">
      <c r="A5721" s="57" t="s">
        <v>129</v>
      </c>
      <c r="B5721" s="57" t="s">
        <v>114</v>
      </c>
      <c r="C5721" s="57" t="s">
        <v>7833</v>
      </c>
      <c r="D5721" s="57">
        <v>3.5</v>
      </c>
      <c r="E5721" s="57" t="s">
        <v>509</v>
      </c>
      <c r="F5721" s="57" t="s">
        <v>7834</v>
      </c>
      <c r="G5721" s="57" t="s">
        <v>7892</v>
      </c>
      <c r="H5721" s="57">
        <v>3.5</v>
      </c>
    </row>
    <row r="5722" spans="1:8">
      <c r="A5722" s="57" t="s">
        <v>129</v>
      </c>
      <c r="B5722" s="57" t="s">
        <v>114</v>
      </c>
      <c r="C5722" s="57" t="s">
        <v>7836</v>
      </c>
      <c r="D5722" s="57">
        <v>5.75</v>
      </c>
      <c r="E5722" s="57" t="s">
        <v>509</v>
      </c>
      <c r="F5722" s="57" t="s">
        <v>7837</v>
      </c>
      <c r="G5722" s="57" t="s">
        <v>7893</v>
      </c>
      <c r="H5722" s="57">
        <v>5.75</v>
      </c>
    </row>
    <row r="5723" spans="1:8">
      <c r="A5723" s="57" t="s">
        <v>129</v>
      </c>
      <c r="B5723" s="57" t="s">
        <v>114</v>
      </c>
      <c r="C5723" s="57" t="s">
        <v>7839</v>
      </c>
      <c r="D5723" s="57">
        <v>1.5</v>
      </c>
      <c r="E5723" s="57" t="s">
        <v>509</v>
      </c>
      <c r="F5723" s="57" t="s">
        <v>2498</v>
      </c>
      <c r="G5723" s="57" t="s">
        <v>2564</v>
      </c>
      <c r="H5723" s="57">
        <v>1.5</v>
      </c>
    </row>
    <row r="5724" spans="1:8">
      <c r="A5724" s="57" t="s">
        <v>141</v>
      </c>
      <c r="B5724" s="57" t="s">
        <v>116</v>
      </c>
      <c r="C5724" s="57" t="s">
        <v>7828</v>
      </c>
      <c r="D5724" s="57">
        <v>0</v>
      </c>
      <c r="E5724" s="57" t="s">
        <v>510</v>
      </c>
      <c r="F5724" s="57" t="s">
        <v>7828</v>
      </c>
      <c r="G5724" s="57" t="s">
        <v>7894</v>
      </c>
      <c r="H5724" s="57">
        <v>0</v>
      </c>
    </row>
    <row r="5725" spans="1:8">
      <c r="A5725" s="57" t="s">
        <v>141</v>
      </c>
      <c r="B5725" s="57" t="s">
        <v>116</v>
      </c>
      <c r="C5725" s="57" t="s">
        <v>7830</v>
      </c>
      <c r="D5725" s="57">
        <v>1258.3330000000001</v>
      </c>
      <c r="E5725" s="57" t="s">
        <v>510</v>
      </c>
      <c r="F5725" s="57" t="s">
        <v>2502</v>
      </c>
      <c r="G5725" s="57" t="s">
        <v>2569</v>
      </c>
      <c r="H5725" s="57">
        <v>1258.3330000000001</v>
      </c>
    </row>
    <row r="5726" spans="1:8">
      <c r="A5726" s="57" t="s">
        <v>141</v>
      </c>
      <c r="B5726" s="57" t="s">
        <v>116</v>
      </c>
      <c r="C5726" s="57" t="s">
        <v>7831</v>
      </c>
      <c r="D5726" s="57">
        <v>0.62916669999999997</v>
      </c>
      <c r="E5726" s="57" t="s">
        <v>510</v>
      </c>
      <c r="F5726" s="57" t="s">
        <v>7831</v>
      </c>
      <c r="G5726" s="57" t="s">
        <v>7895</v>
      </c>
      <c r="H5726" s="57">
        <v>0.62916669999999997</v>
      </c>
    </row>
    <row r="5727" spans="1:8">
      <c r="A5727" s="57" t="s">
        <v>141</v>
      </c>
      <c r="B5727" s="57" t="s">
        <v>116</v>
      </c>
      <c r="C5727" s="57" t="s">
        <v>7833</v>
      </c>
      <c r="D5727" s="57">
        <v>3.5</v>
      </c>
      <c r="E5727" s="57" t="s">
        <v>510</v>
      </c>
      <c r="F5727" s="57" t="s">
        <v>7834</v>
      </c>
      <c r="G5727" s="57" t="s">
        <v>7896</v>
      </c>
      <c r="H5727" s="57">
        <v>3.5</v>
      </c>
    </row>
    <row r="5728" spans="1:8">
      <c r="A5728" s="57" t="s">
        <v>141</v>
      </c>
      <c r="B5728" s="57" t="s">
        <v>116</v>
      </c>
      <c r="C5728" s="57" t="s">
        <v>7836</v>
      </c>
      <c r="D5728" s="57">
        <v>5.75</v>
      </c>
      <c r="E5728" s="57" t="s">
        <v>510</v>
      </c>
      <c r="F5728" s="57" t="s">
        <v>7837</v>
      </c>
      <c r="G5728" s="57" t="s">
        <v>7897</v>
      </c>
      <c r="H5728" s="57">
        <v>5.75</v>
      </c>
    </row>
    <row r="5729" spans="1:8">
      <c r="A5729" s="57" t="s">
        <v>141</v>
      </c>
      <c r="B5729" s="57" t="s">
        <v>116</v>
      </c>
      <c r="C5729" s="57" t="s">
        <v>7839</v>
      </c>
      <c r="D5729" s="57">
        <v>1.5</v>
      </c>
      <c r="E5729" s="57" t="s">
        <v>510</v>
      </c>
      <c r="F5729" s="57" t="s">
        <v>2498</v>
      </c>
      <c r="G5729" s="57" t="s">
        <v>2568</v>
      </c>
      <c r="H5729" s="57">
        <v>1.5</v>
      </c>
    </row>
    <row r="5730" spans="1:8">
      <c r="A5730" s="57" t="s">
        <v>175</v>
      </c>
      <c r="B5730" s="57" t="s">
        <v>118</v>
      </c>
      <c r="C5730" s="57" t="s">
        <v>7828</v>
      </c>
      <c r="D5730" s="57">
        <v>0</v>
      </c>
      <c r="E5730" s="57" t="s">
        <v>511</v>
      </c>
      <c r="F5730" s="57" t="s">
        <v>7828</v>
      </c>
      <c r="G5730" s="57" t="s">
        <v>7898</v>
      </c>
      <c r="H5730" s="57">
        <v>0</v>
      </c>
    </row>
    <row r="5731" spans="1:8">
      <c r="A5731" s="57" t="s">
        <v>175</v>
      </c>
      <c r="B5731" s="57" t="s">
        <v>118</v>
      </c>
      <c r="C5731" s="57" t="s">
        <v>7830</v>
      </c>
      <c r="D5731" s="57">
        <v>1914.6514000000002</v>
      </c>
      <c r="E5731" s="57" t="s">
        <v>511</v>
      </c>
      <c r="F5731" s="57" t="s">
        <v>2502</v>
      </c>
      <c r="G5731" s="57" t="s">
        <v>2573</v>
      </c>
      <c r="H5731" s="57">
        <v>1914.6514000000002</v>
      </c>
    </row>
    <row r="5732" spans="1:8">
      <c r="A5732" s="57" t="s">
        <v>175</v>
      </c>
      <c r="B5732" s="57" t="s">
        <v>118</v>
      </c>
      <c r="C5732" s="57" t="s">
        <v>7831</v>
      </c>
      <c r="D5732" s="57">
        <v>0.49600469999999997</v>
      </c>
      <c r="E5732" s="57" t="s">
        <v>511</v>
      </c>
      <c r="F5732" s="57" t="s">
        <v>7831</v>
      </c>
      <c r="G5732" s="57" t="s">
        <v>7899</v>
      </c>
      <c r="H5732" s="57">
        <v>0.49600469999999997</v>
      </c>
    </row>
    <row r="5733" spans="1:8">
      <c r="A5733" s="57" t="s">
        <v>175</v>
      </c>
      <c r="B5733" s="57" t="s">
        <v>118</v>
      </c>
      <c r="C5733" s="57" t="s">
        <v>7833</v>
      </c>
      <c r="D5733" s="57">
        <v>5.4493440000000009</v>
      </c>
      <c r="E5733" s="57" t="s">
        <v>511</v>
      </c>
      <c r="F5733" s="57" t="s">
        <v>7834</v>
      </c>
      <c r="G5733" s="57" t="s">
        <v>7900</v>
      </c>
      <c r="H5733" s="57">
        <v>5.4493440000000009</v>
      </c>
    </row>
    <row r="5734" spans="1:8">
      <c r="A5734" s="57" t="s">
        <v>175</v>
      </c>
      <c r="B5734" s="57" t="s">
        <v>118</v>
      </c>
      <c r="C5734" s="57" t="s">
        <v>7836</v>
      </c>
      <c r="D5734" s="57">
        <v>1.95</v>
      </c>
      <c r="E5734" s="57" t="s">
        <v>511</v>
      </c>
      <c r="F5734" s="57" t="s">
        <v>7837</v>
      </c>
      <c r="G5734" s="57" t="s">
        <v>7901</v>
      </c>
      <c r="H5734" s="57">
        <v>1.95</v>
      </c>
    </row>
    <row r="5735" spans="1:8">
      <c r="A5735" s="57" t="s">
        <v>175</v>
      </c>
      <c r="B5735" s="57" t="s">
        <v>118</v>
      </c>
      <c r="C5735" s="57" t="s">
        <v>7839</v>
      </c>
      <c r="D5735" s="57">
        <v>40.278224000000002</v>
      </c>
      <c r="E5735" s="57" t="s">
        <v>511</v>
      </c>
      <c r="F5735" s="57" t="s">
        <v>2498</v>
      </c>
      <c r="G5735" s="57" t="s">
        <v>2572</v>
      </c>
      <c r="H5735" s="57">
        <v>40.278224000000002</v>
      </c>
    </row>
    <row r="5736" spans="1:8">
      <c r="A5736" s="57" t="s">
        <v>633</v>
      </c>
      <c r="B5736" s="57" t="s">
        <v>117</v>
      </c>
      <c r="C5736" s="57" t="s">
        <v>7828</v>
      </c>
      <c r="D5736" s="57">
        <v>0</v>
      </c>
      <c r="E5736" s="57" t="s">
        <v>513</v>
      </c>
      <c r="F5736" s="57" t="s">
        <v>7828</v>
      </c>
      <c r="G5736" s="57" t="s">
        <v>7902</v>
      </c>
      <c r="H5736" s="57">
        <v>0</v>
      </c>
    </row>
    <row r="5737" spans="1:8">
      <c r="A5737" s="57" t="s">
        <v>633</v>
      </c>
      <c r="B5737" s="57" t="s">
        <v>117</v>
      </c>
      <c r="C5737" s="57" t="s">
        <v>7830</v>
      </c>
      <c r="D5737" s="57">
        <v>1258.3330000000003</v>
      </c>
      <c r="E5737" s="57" t="s">
        <v>513</v>
      </c>
      <c r="F5737" s="57" t="s">
        <v>2502</v>
      </c>
      <c r="G5737" s="57" t="s">
        <v>2577</v>
      </c>
      <c r="H5737" s="57">
        <v>1258.3330000000003</v>
      </c>
    </row>
    <row r="5738" spans="1:8">
      <c r="A5738" s="57" t="s">
        <v>633</v>
      </c>
      <c r="B5738" s="57" t="s">
        <v>117</v>
      </c>
      <c r="C5738" s="57" t="s">
        <v>7831</v>
      </c>
      <c r="D5738" s="57">
        <v>0.62916669999999997</v>
      </c>
      <c r="E5738" s="57" t="s">
        <v>513</v>
      </c>
      <c r="F5738" s="57" t="s">
        <v>7831</v>
      </c>
      <c r="G5738" s="57" t="s">
        <v>7903</v>
      </c>
      <c r="H5738" s="57">
        <v>0.62916669999999997</v>
      </c>
    </row>
    <row r="5739" spans="1:8">
      <c r="A5739" s="57" t="s">
        <v>633</v>
      </c>
      <c r="B5739" s="57" t="s">
        <v>117</v>
      </c>
      <c r="C5739" s="57" t="s">
        <v>7833</v>
      </c>
      <c r="D5739" s="57">
        <v>3.5</v>
      </c>
      <c r="E5739" s="57" t="s">
        <v>513</v>
      </c>
      <c r="F5739" s="57" t="s">
        <v>7834</v>
      </c>
      <c r="G5739" s="57" t="s">
        <v>7904</v>
      </c>
      <c r="H5739" s="57">
        <v>3.5</v>
      </c>
    </row>
    <row r="5740" spans="1:8">
      <c r="A5740" s="57" t="s">
        <v>633</v>
      </c>
      <c r="B5740" s="57" t="s">
        <v>117</v>
      </c>
      <c r="C5740" s="57" t="s">
        <v>7836</v>
      </c>
      <c r="D5740" s="57">
        <v>5.75</v>
      </c>
      <c r="E5740" s="57" t="s">
        <v>513</v>
      </c>
      <c r="F5740" s="57" t="s">
        <v>7837</v>
      </c>
      <c r="G5740" s="57" t="s">
        <v>7905</v>
      </c>
      <c r="H5740" s="57">
        <v>5.75</v>
      </c>
    </row>
    <row r="5741" spans="1:8">
      <c r="A5741" s="57" t="s">
        <v>633</v>
      </c>
      <c r="B5741" s="57" t="s">
        <v>117</v>
      </c>
      <c r="C5741" s="57" t="s">
        <v>7839</v>
      </c>
      <c r="D5741" s="57">
        <v>1.5</v>
      </c>
      <c r="E5741" s="57" t="s">
        <v>513</v>
      </c>
      <c r="F5741" s="57" t="s">
        <v>2498</v>
      </c>
      <c r="G5741" s="57" t="s">
        <v>2576</v>
      </c>
      <c r="H5741" s="57">
        <v>1.5</v>
      </c>
    </row>
    <row r="5742" spans="1:8">
      <c r="A5742" s="57" t="s">
        <v>633</v>
      </c>
      <c r="B5742" s="57" t="s">
        <v>124</v>
      </c>
      <c r="C5742" s="57" t="s">
        <v>7828</v>
      </c>
      <c r="D5742" s="57">
        <v>0</v>
      </c>
      <c r="E5742" s="57" t="s">
        <v>515</v>
      </c>
      <c r="F5742" s="57" t="s">
        <v>7828</v>
      </c>
      <c r="G5742" s="57" t="s">
        <v>7906</v>
      </c>
      <c r="H5742" s="57">
        <v>0</v>
      </c>
    </row>
    <row r="5743" spans="1:8">
      <c r="A5743" s="57" t="s">
        <v>633</v>
      </c>
      <c r="B5743" s="57" t="s">
        <v>124</v>
      </c>
      <c r="C5743" s="57" t="s">
        <v>7830</v>
      </c>
      <c r="D5743" s="57">
        <v>1258.3330000000001</v>
      </c>
      <c r="E5743" s="57" t="s">
        <v>515</v>
      </c>
      <c r="F5743" s="57" t="s">
        <v>2502</v>
      </c>
      <c r="G5743" s="57" t="s">
        <v>2581</v>
      </c>
      <c r="H5743" s="57">
        <v>1258.3330000000001</v>
      </c>
    </row>
    <row r="5744" spans="1:8">
      <c r="A5744" s="57" t="s">
        <v>633</v>
      </c>
      <c r="B5744" s="57" t="s">
        <v>124</v>
      </c>
      <c r="C5744" s="57" t="s">
        <v>7831</v>
      </c>
      <c r="D5744" s="57">
        <v>0.62916669999999997</v>
      </c>
      <c r="E5744" s="57" t="s">
        <v>515</v>
      </c>
      <c r="F5744" s="57" t="s">
        <v>7831</v>
      </c>
      <c r="G5744" s="57" t="s">
        <v>7907</v>
      </c>
      <c r="H5744" s="57">
        <v>0.62916669999999997</v>
      </c>
    </row>
    <row r="5745" spans="1:8">
      <c r="A5745" s="57" t="s">
        <v>633</v>
      </c>
      <c r="B5745" s="57" t="s">
        <v>124</v>
      </c>
      <c r="C5745" s="57" t="s">
        <v>7833</v>
      </c>
      <c r="D5745" s="57">
        <v>3.5</v>
      </c>
      <c r="E5745" s="57" t="s">
        <v>515</v>
      </c>
      <c r="F5745" s="57" t="s">
        <v>7834</v>
      </c>
      <c r="G5745" s="57" t="s">
        <v>7908</v>
      </c>
      <c r="H5745" s="57">
        <v>3.5</v>
      </c>
    </row>
    <row r="5746" spans="1:8">
      <c r="A5746" s="57" t="s">
        <v>633</v>
      </c>
      <c r="B5746" s="57" t="s">
        <v>124</v>
      </c>
      <c r="C5746" s="57" t="s">
        <v>7836</v>
      </c>
      <c r="D5746" s="57">
        <v>5.75</v>
      </c>
      <c r="E5746" s="57" t="s">
        <v>515</v>
      </c>
      <c r="F5746" s="57" t="s">
        <v>7837</v>
      </c>
      <c r="G5746" s="57" t="s">
        <v>7909</v>
      </c>
      <c r="H5746" s="57">
        <v>5.75</v>
      </c>
    </row>
    <row r="5747" spans="1:8">
      <c r="A5747" s="57" t="s">
        <v>633</v>
      </c>
      <c r="B5747" s="57" t="s">
        <v>124</v>
      </c>
      <c r="C5747" s="57" t="s">
        <v>7839</v>
      </c>
      <c r="D5747" s="57">
        <v>1.5</v>
      </c>
      <c r="E5747" s="57" t="s">
        <v>515</v>
      </c>
      <c r="F5747" s="57" t="s">
        <v>2498</v>
      </c>
      <c r="G5747" s="57" t="s">
        <v>2580</v>
      </c>
      <c r="H5747" s="57">
        <v>1.5</v>
      </c>
    </row>
    <row r="5748" spans="1:8">
      <c r="A5748" s="57" t="s">
        <v>633</v>
      </c>
      <c r="B5748" s="57" t="s">
        <v>126</v>
      </c>
      <c r="C5748" s="57" t="s">
        <v>7828</v>
      </c>
      <c r="D5748" s="57">
        <v>0</v>
      </c>
      <c r="E5748" s="57" t="s">
        <v>2584</v>
      </c>
      <c r="F5748" s="57" t="s">
        <v>7828</v>
      </c>
      <c r="G5748" s="57" t="s">
        <v>7910</v>
      </c>
      <c r="H5748" s="57">
        <v>0</v>
      </c>
    </row>
    <row r="5749" spans="1:8">
      <c r="A5749" s="57" t="s">
        <v>633</v>
      </c>
      <c r="B5749" s="57" t="s">
        <v>126</v>
      </c>
      <c r="C5749" s="57" t="s">
        <v>7830</v>
      </c>
      <c r="D5749" s="57">
        <v>1258.3330000000001</v>
      </c>
      <c r="E5749" s="57" t="s">
        <v>2584</v>
      </c>
      <c r="F5749" s="57" t="s">
        <v>2502</v>
      </c>
      <c r="G5749" s="57" t="s">
        <v>2586</v>
      </c>
      <c r="H5749" s="57">
        <v>1258.3330000000001</v>
      </c>
    </row>
    <row r="5750" spans="1:8">
      <c r="A5750" s="57" t="s">
        <v>633</v>
      </c>
      <c r="B5750" s="57" t="s">
        <v>126</v>
      </c>
      <c r="C5750" s="57" t="s">
        <v>7831</v>
      </c>
      <c r="D5750" s="57">
        <v>0.62916669999999997</v>
      </c>
      <c r="E5750" s="57" t="s">
        <v>2584</v>
      </c>
      <c r="F5750" s="57" t="s">
        <v>7831</v>
      </c>
      <c r="G5750" s="57" t="s">
        <v>7911</v>
      </c>
      <c r="H5750" s="57">
        <v>0.62916669999999997</v>
      </c>
    </row>
    <row r="5751" spans="1:8">
      <c r="A5751" s="57" t="s">
        <v>633</v>
      </c>
      <c r="B5751" s="57" t="s">
        <v>126</v>
      </c>
      <c r="C5751" s="57" t="s">
        <v>7833</v>
      </c>
      <c r="D5751" s="57">
        <v>3.5</v>
      </c>
      <c r="E5751" s="57" t="s">
        <v>2584</v>
      </c>
      <c r="F5751" s="57" t="s">
        <v>7834</v>
      </c>
      <c r="G5751" s="57" t="s">
        <v>7912</v>
      </c>
      <c r="H5751" s="57">
        <v>3.5</v>
      </c>
    </row>
    <row r="5752" spans="1:8">
      <c r="A5752" s="57" t="s">
        <v>633</v>
      </c>
      <c r="B5752" s="57" t="s">
        <v>126</v>
      </c>
      <c r="C5752" s="57" t="s">
        <v>7836</v>
      </c>
      <c r="D5752" s="57">
        <v>5.75</v>
      </c>
      <c r="E5752" s="57" t="s">
        <v>2584</v>
      </c>
      <c r="F5752" s="57" t="s">
        <v>7837</v>
      </c>
      <c r="G5752" s="57" t="s">
        <v>7913</v>
      </c>
      <c r="H5752" s="57">
        <v>5.75</v>
      </c>
    </row>
    <row r="5753" spans="1:8">
      <c r="A5753" s="57" t="s">
        <v>633</v>
      </c>
      <c r="B5753" s="57" t="s">
        <v>126</v>
      </c>
      <c r="C5753" s="57" t="s">
        <v>7839</v>
      </c>
      <c r="D5753" s="57">
        <v>1.5</v>
      </c>
      <c r="E5753" s="57" t="s">
        <v>2584</v>
      </c>
      <c r="F5753" s="57" t="s">
        <v>2498</v>
      </c>
      <c r="G5753" s="57" t="s">
        <v>2585</v>
      </c>
      <c r="H5753" s="57">
        <v>1.5</v>
      </c>
    </row>
    <row r="5754" spans="1:8">
      <c r="A5754" s="57" t="s">
        <v>188</v>
      </c>
      <c r="B5754" s="57" t="s">
        <v>123</v>
      </c>
      <c r="C5754" s="57" t="s">
        <v>7828</v>
      </c>
      <c r="D5754" s="57">
        <v>1</v>
      </c>
      <c r="E5754" s="57" t="s">
        <v>516</v>
      </c>
      <c r="F5754" s="57" t="s">
        <v>7828</v>
      </c>
      <c r="G5754" s="57" t="s">
        <v>7914</v>
      </c>
      <c r="H5754" s="57">
        <v>1</v>
      </c>
    </row>
    <row r="5755" spans="1:8">
      <c r="A5755" s="57" t="s">
        <v>188</v>
      </c>
      <c r="B5755" s="57" t="s">
        <v>123</v>
      </c>
      <c r="C5755" s="57" t="s">
        <v>7830</v>
      </c>
      <c r="D5755" s="57">
        <v>750</v>
      </c>
      <c r="E5755" s="57" t="s">
        <v>516</v>
      </c>
      <c r="F5755" s="57" t="s">
        <v>2502</v>
      </c>
      <c r="G5755" s="57" t="s">
        <v>2590</v>
      </c>
      <c r="H5755" s="57">
        <v>750</v>
      </c>
    </row>
    <row r="5756" spans="1:8">
      <c r="A5756" s="57" t="s">
        <v>188</v>
      </c>
      <c r="B5756" s="57" t="s">
        <v>123</v>
      </c>
      <c r="C5756" s="57" t="s">
        <v>7831</v>
      </c>
      <c r="D5756" s="57">
        <v>0.7</v>
      </c>
      <c r="E5756" s="57" t="s">
        <v>516</v>
      </c>
      <c r="F5756" s="57" t="s">
        <v>7831</v>
      </c>
      <c r="G5756" s="57" t="s">
        <v>7915</v>
      </c>
      <c r="H5756" s="57">
        <v>0.7</v>
      </c>
    </row>
    <row r="5757" spans="1:8">
      <c r="A5757" s="57" t="s">
        <v>188</v>
      </c>
      <c r="B5757" s="57" t="s">
        <v>123</v>
      </c>
      <c r="C5757" s="57" t="s">
        <v>7833</v>
      </c>
      <c r="D5757" s="57">
        <v>1</v>
      </c>
      <c r="E5757" s="57" t="s">
        <v>516</v>
      </c>
      <c r="F5757" s="57" t="s">
        <v>7834</v>
      </c>
      <c r="G5757" s="57" t="s">
        <v>7916</v>
      </c>
      <c r="H5757" s="57">
        <v>1</v>
      </c>
    </row>
    <row r="5758" spans="1:8">
      <c r="A5758" s="57" t="s">
        <v>188</v>
      </c>
      <c r="B5758" s="57" t="s">
        <v>123</v>
      </c>
      <c r="C5758" s="57" t="s">
        <v>7836</v>
      </c>
      <c r="D5758" s="57">
        <v>1</v>
      </c>
      <c r="E5758" s="57" t="s">
        <v>516</v>
      </c>
      <c r="F5758" s="57" t="s">
        <v>7837</v>
      </c>
      <c r="G5758" s="57" t="s">
        <v>7917</v>
      </c>
      <c r="H5758" s="57">
        <v>1</v>
      </c>
    </row>
    <row r="5759" spans="1:8">
      <c r="A5759" s="57" t="s">
        <v>188</v>
      </c>
      <c r="B5759" s="57" t="s">
        <v>123</v>
      </c>
      <c r="C5759" s="57" t="s">
        <v>7839</v>
      </c>
      <c r="D5759" s="57">
        <v>0.75</v>
      </c>
      <c r="E5759" s="57" t="s">
        <v>516</v>
      </c>
      <c r="F5759" s="57" t="s">
        <v>2498</v>
      </c>
      <c r="G5759" s="57" t="s">
        <v>2589</v>
      </c>
      <c r="H5759" s="57">
        <v>0.75</v>
      </c>
    </row>
    <row r="5760" spans="1:8">
      <c r="A5760" s="57" t="s">
        <v>142</v>
      </c>
      <c r="B5760" s="57" t="s">
        <v>116</v>
      </c>
      <c r="C5760" s="57" t="s">
        <v>7828</v>
      </c>
      <c r="D5760" s="57">
        <v>0</v>
      </c>
      <c r="E5760" s="57" t="s">
        <v>517</v>
      </c>
      <c r="F5760" s="57" t="s">
        <v>7828</v>
      </c>
      <c r="G5760" s="57" t="s">
        <v>7918</v>
      </c>
      <c r="H5760" s="57">
        <v>0</v>
      </c>
    </row>
    <row r="5761" spans="1:8">
      <c r="A5761" s="57" t="s">
        <v>142</v>
      </c>
      <c r="B5761" s="57" t="s">
        <v>116</v>
      </c>
      <c r="C5761" s="57" t="s">
        <v>7830</v>
      </c>
      <c r="D5761" s="57">
        <v>1258.3330000000001</v>
      </c>
      <c r="E5761" s="57" t="s">
        <v>517</v>
      </c>
      <c r="F5761" s="57" t="s">
        <v>2502</v>
      </c>
      <c r="G5761" s="57" t="s">
        <v>2594</v>
      </c>
      <c r="H5761" s="57">
        <v>1258.3330000000001</v>
      </c>
    </row>
    <row r="5762" spans="1:8">
      <c r="A5762" s="57" t="s">
        <v>142</v>
      </c>
      <c r="B5762" s="57" t="s">
        <v>116</v>
      </c>
      <c r="C5762" s="57" t="s">
        <v>7831</v>
      </c>
      <c r="D5762" s="57">
        <v>0.62916669999999997</v>
      </c>
      <c r="E5762" s="57" t="s">
        <v>517</v>
      </c>
      <c r="F5762" s="57" t="s">
        <v>7831</v>
      </c>
      <c r="G5762" s="57" t="s">
        <v>7919</v>
      </c>
      <c r="H5762" s="57">
        <v>0.62916669999999997</v>
      </c>
    </row>
    <row r="5763" spans="1:8">
      <c r="A5763" s="57" t="s">
        <v>142</v>
      </c>
      <c r="B5763" s="57" t="s">
        <v>116</v>
      </c>
      <c r="C5763" s="57" t="s">
        <v>7833</v>
      </c>
      <c r="D5763" s="57">
        <v>3.5</v>
      </c>
      <c r="E5763" s="57" t="s">
        <v>517</v>
      </c>
      <c r="F5763" s="57" t="s">
        <v>7834</v>
      </c>
      <c r="G5763" s="57" t="s">
        <v>7920</v>
      </c>
      <c r="H5763" s="57">
        <v>3.5</v>
      </c>
    </row>
    <row r="5764" spans="1:8">
      <c r="A5764" s="57" t="s">
        <v>142</v>
      </c>
      <c r="B5764" s="57" t="s">
        <v>116</v>
      </c>
      <c r="C5764" s="57" t="s">
        <v>7836</v>
      </c>
      <c r="D5764" s="57">
        <v>5.75</v>
      </c>
      <c r="E5764" s="57" t="s">
        <v>517</v>
      </c>
      <c r="F5764" s="57" t="s">
        <v>7837</v>
      </c>
      <c r="G5764" s="57" t="s">
        <v>7921</v>
      </c>
      <c r="H5764" s="57">
        <v>5.75</v>
      </c>
    </row>
    <row r="5765" spans="1:8">
      <c r="A5765" s="57" t="s">
        <v>142</v>
      </c>
      <c r="B5765" s="57" t="s">
        <v>116</v>
      </c>
      <c r="C5765" s="57" t="s">
        <v>7839</v>
      </c>
      <c r="D5765" s="57">
        <v>1.5</v>
      </c>
      <c r="E5765" s="57" t="s">
        <v>517</v>
      </c>
      <c r="F5765" s="57" t="s">
        <v>2498</v>
      </c>
      <c r="G5765" s="57" t="s">
        <v>2593</v>
      </c>
      <c r="H5765" s="57">
        <v>1.5</v>
      </c>
    </row>
    <row r="5766" spans="1:8">
      <c r="A5766" s="57" t="s">
        <v>130</v>
      </c>
      <c r="B5766" s="57" t="s">
        <v>114</v>
      </c>
      <c r="C5766" s="57" t="s">
        <v>7828</v>
      </c>
      <c r="D5766" s="57">
        <v>0</v>
      </c>
      <c r="E5766" s="57" t="s">
        <v>518</v>
      </c>
      <c r="F5766" s="57" t="s">
        <v>7828</v>
      </c>
      <c r="G5766" s="57" t="s">
        <v>7922</v>
      </c>
      <c r="H5766" s="57">
        <v>0</v>
      </c>
    </row>
    <row r="5767" spans="1:8">
      <c r="A5767" s="57" t="s">
        <v>130</v>
      </c>
      <c r="B5767" s="57" t="s">
        <v>114</v>
      </c>
      <c r="C5767" s="57" t="s">
        <v>7830</v>
      </c>
      <c r="D5767" s="57">
        <v>1258.3330000000001</v>
      </c>
      <c r="E5767" s="57" t="s">
        <v>518</v>
      </c>
      <c r="F5767" s="57" t="s">
        <v>2502</v>
      </c>
      <c r="G5767" s="57" t="s">
        <v>2598</v>
      </c>
      <c r="H5767" s="57">
        <v>1258.3330000000001</v>
      </c>
    </row>
    <row r="5768" spans="1:8">
      <c r="A5768" s="57" t="s">
        <v>130</v>
      </c>
      <c r="B5768" s="57" t="s">
        <v>114</v>
      </c>
      <c r="C5768" s="57" t="s">
        <v>7831</v>
      </c>
      <c r="D5768" s="57">
        <v>0.62916669999999997</v>
      </c>
      <c r="E5768" s="57" t="s">
        <v>518</v>
      </c>
      <c r="F5768" s="57" t="s">
        <v>7831</v>
      </c>
      <c r="G5768" s="57" t="s">
        <v>7923</v>
      </c>
      <c r="H5768" s="57">
        <v>0.62916669999999997</v>
      </c>
    </row>
    <row r="5769" spans="1:8">
      <c r="A5769" s="57" t="s">
        <v>130</v>
      </c>
      <c r="B5769" s="57" t="s">
        <v>114</v>
      </c>
      <c r="C5769" s="57" t="s">
        <v>7833</v>
      </c>
      <c r="D5769" s="57">
        <v>3.5</v>
      </c>
      <c r="E5769" s="57" t="s">
        <v>518</v>
      </c>
      <c r="F5769" s="57" t="s">
        <v>7834</v>
      </c>
      <c r="G5769" s="57" t="s">
        <v>7924</v>
      </c>
      <c r="H5769" s="57">
        <v>3.5</v>
      </c>
    </row>
    <row r="5770" spans="1:8">
      <c r="A5770" s="57" t="s">
        <v>130</v>
      </c>
      <c r="B5770" s="57" t="s">
        <v>114</v>
      </c>
      <c r="C5770" s="57" t="s">
        <v>7836</v>
      </c>
      <c r="D5770" s="57">
        <v>5.75</v>
      </c>
      <c r="E5770" s="57" t="s">
        <v>518</v>
      </c>
      <c r="F5770" s="57" t="s">
        <v>7837</v>
      </c>
      <c r="G5770" s="57" t="s">
        <v>7925</v>
      </c>
      <c r="H5770" s="57">
        <v>5.75</v>
      </c>
    </row>
    <row r="5771" spans="1:8">
      <c r="A5771" s="57" t="s">
        <v>130</v>
      </c>
      <c r="B5771" s="57" t="s">
        <v>114</v>
      </c>
      <c r="C5771" s="57" t="s">
        <v>7839</v>
      </c>
      <c r="D5771" s="57">
        <v>1.5</v>
      </c>
      <c r="E5771" s="57" t="s">
        <v>518</v>
      </c>
      <c r="F5771" s="57" t="s">
        <v>2498</v>
      </c>
      <c r="G5771" s="57" t="s">
        <v>2597</v>
      </c>
      <c r="H5771" s="57">
        <v>1.5</v>
      </c>
    </row>
    <row r="5772" spans="1:8">
      <c r="A5772" s="57" t="s">
        <v>634</v>
      </c>
      <c r="B5772" s="57" t="s">
        <v>81</v>
      </c>
      <c r="C5772" s="57" t="s">
        <v>7828</v>
      </c>
      <c r="D5772" s="57">
        <v>1</v>
      </c>
      <c r="E5772" s="57" t="s">
        <v>520</v>
      </c>
      <c r="F5772" s="57" t="s">
        <v>7828</v>
      </c>
      <c r="G5772" s="57" t="s">
        <v>7926</v>
      </c>
      <c r="H5772" s="57">
        <v>1</v>
      </c>
    </row>
    <row r="5773" spans="1:8">
      <c r="A5773" s="57" t="s">
        <v>634</v>
      </c>
      <c r="B5773" s="57" t="s">
        <v>81</v>
      </c>
      <c r="C5773" s="57" t="s">
        <v>7830</v>
      </c>
      <c r="D5773" s="57">
        <v>750</v>
      </c>
      <c r="E5773" s="57" t="s">
        <v>520</v>
      </c>
      <c r="F5773" s="57" t="s">
        <v>2502</v>
      </c>
      <c r="G5773" s="57" t="s">
        <v>2602</v>
      </c>
      <c r="H5773" s="57">
        <v>750</v>
      </c>
    </row>
    <row r="5774" spans="1:8">
      <c r="A5774" s="57" t="s">
        <v>634</v>
      </c>
      <c r="B5774" s="57" t="s">
        <v>81</v>
      </c>
      <c r="C5774" s="57" t="s">
        <v>7831</v>
      </c>
      <c r="D5774" s="57">
        <v>0.69999999999999973</v>
      </c>
      <c r="E5774" s="57" t="s">
        <v>520</v>
      </c>
      <c r="F5774" s="57" t="s">
        <v>7831</v>
      </c>
      <c r="G5774" s="57" t="s">
        <v>7927</v>
      </c>
      <c r="H5774" s="57">
        <v>0.69999999999999973</v>
      </c>
    </row>
    <row r="5775" spans="1:8">
      <c r="A5775" s="57" t="s">
        <v>634</v>
      </c>
      <c r="B5775" s="57" t="s">
        <v>81</v>
      </c>
      <c r="C5775" s="57" t="s">
        <v>7833</v>
      </c>
      <c r="D5775" s="57">
        <v>1</v>
      </c>
      <c r="E5775" s="57" t="s">
        <v>520</v>
      </c>
      <c r="F5775" s="57" t="s">
        <v>7834</v>
      </c>
      <c r="G5775" s="57" t="s">
        <v>7928</v>
      </c>
      <c r="H5775" s="57">
        <v>1</v>
      </c>
    </row>
    <row r="5776" spans="1:8">
      <c r="A5776" s="57" t="s">
        <v>634</v>
      </c>
      <c r="B5776" s="57" t="s">
        <v>81</v>
      </c>
      <c r="C5776" s="57" t="s">
        <v>7836</v>
      </c>
      <c r="D5776" s="57">
        <v>1</v>
      </c>
      <c r="E5776" s="57" t="s">
        <v>520</v>
      </c>
      <c r="F5776" s="57" t="s">
        <v>7837</v>
      </c>
      <c r="G5776" s="57" t="s">
        <v>7929</v>
      </c>
      <c r="H5776" s="57">
        <v>1</v>
      </c>
    </row>
    <row r="5777" spans="1:8">
      <c r="A5777" s="57" t="s">
        <v>634</v>
      </c>
      <c r="B5777" s="57" t="s">
        <v>81</v>
      </c>
      <c r="C5777" s="57" t="s">
        <v>7839</v>
      </c>
      <c r="D5777" s="57">
        <v>0.75</v>
      </c>
      <c r="E5777" s="57" t="s">
        <v>520</v>
      </c>
      <c r="F5777" s="57" t="s">
        <v>2498</v>
      </c>
      <c r="G5777" s="57" t="s">
        <v>2601</v>
      </c>
      <c r="H5777" s="57">
        <v>0.75</v>
      </c>
    </row>
    <row r="5778" spans="1:8">
      <c r="A5778" s="57" t="s">
        <v>634</v>
      </c>
      <c r="B5778" s="57" t="s">
        <v>126</v>
      </c>
      <c r="C5778" s="57" t="s">
        <v>7828</v>
      </c>
      <c r="D5778" s="57">
        <v>1</v>
      </c>
      <c r="E5778" s="57" t="s">
        <v>522</v>
      </c>
      <c r="F5778" s="57" t="s">
        <v>7828</v>
      </c>
      <c r="G5778" s="57" t="s">
        <v>7930</v>
      </c>
      <c r="H5778" s="57">
        <v>1</v>
      </c>
    </row>
    <row r="5779" spans="1:8">
      <c r="A5779" s="57" t="s">
        <v>634</v>
      </c>
      <c r="B5779" s="57" t="s">
        <v>126</v>
      </c>
      <c r="C5779" s="57" t="s">
        <v>7830</v>
      </c>
      <c r="D5779" s="57">
        <v>750</v>
      </c>
      <c r="E5779" s="57" t="s">
        <v>522</v>
      </c>
      <c r="F5779" s="57" t="s">
        <v>2502</v>
      </c>
      <c r="G5779" s="57" t="s">
        <v>2606</v>
      </c>
      <c r="H5779" s="57">
        <v>750</v>
      </c>
    </row>
    <row r="5780" spans="1:8">
      <c r="A5780" s="57" t="s">
        <v>634</v>
      </c>
      <c r="B5780" s="57" t="s">
        <v>126</v>
      </c>
      <c r="C5780" s="57" t="s">
        <v>7831</v>
      </c>
      <c r="D5780" s="57">
        <v>0.69999999999999984</v>
      </c>
      <c r="E5780" s="57" t="s">
        <v>522</v>
      </c>
      <c r="F5780" s="57" t="s">
        <v>7831</v>
      </c>
      <c r="G5780" s="57" t="s">
        <v>7931</v>
      </c>
      <c r="H5780" s="57">
        <v>0.69999999999999984</v>
      </c>
    </row>
    <row r="5781" spans="1:8">
      <c r="A5781" s="57" t="s">
        <v>634</v>
      </c>
      <c r="B5781" s="57" t="s">
        <v>126</v>
      </c>
      <c r="C5781" s="57" t="s">
        <v>7833</v>
      </c>
      <c r="D5781" s="57">
        <v>1</v>
      </c>
      <c r="E5781" s="57" t="s">
        <v>522</v>
      </c>
      <c r="F5781" s="57" t="s">
        <v>7834</v>
      </c>
      <c r="G5781" s="57" t="s">
        <v>7932</v>
      </c>
      <c r="H5781" s="57">
        <v>1</v>
      </c>
    </row>
    <row r="5782" spans="1:8">
      <c r="A5782" s="57" t="s">
        <v>634</v>
      </c>
      <c r="B5782" s="57" t="s">
        <v>126</v>
      </c>
      <c r="C5782" s="57" t="s">
        <v>7836</v>
      </c>
      <c r="D5782" s="57">
        <v>1</v>
      </c>
      <c r="E5782" s="57" t="s">
        <v>522</v>
      </c>
      <c r="F5782" s="57" t="s">
        <v>7837</v>
      </c>
      <c r="G5782" s="57" t="s">
        <v>7933</v>
      </c>
      <c r="H5782" s="57">
        <v>1</v>
      </c>
    </row>
    <row r="5783" spans="1:8">
      <c r="A5783" s="57" t="s">
        <v>634</v>
      </c>
      <c r="B5783" s="57" t="s">
        <v>126</v>
      </c>
      <c r="C5783" s="57" t="s">
        <v>7839</v>
      </c>
      <c r="D5783" s="57">
        <v>0.75</v>
      </c>
      <c r="E5783" s="57" t="s">
        <v>522</v>
      </c>
      <c r="F5783" s="57" t="s">
        <v>2498</v>
      </c>
      <c r="G5783" s="57" t="s">
        <v>2605</v>
      </c>
      <c r="H5783" s="57">
        <v>0.75</v>
      </c>
    </row>
    <row r="5784" spans="1:8">
      <c r="A5784" s="57" t="s">
        <v>634</v>
      </c>
      <c r="B5784" s="57" t="s">
        <v>469</v>
      </c>
      <c r="C5784" s="57" t="s">
        <v>7828</v>
      </c>
      <c r="D5784" s="57">
        <v>1</v>
      </c>
      <c r="E5784" s="57" t="s">
        <v>3539</v>
      </c>
      <c r="F5784" s="57" t="s">
        <v>7828</v>
      </c>
      <c r="G5784" s="57" t="s">
        <v>7934</v>
      </c>
      <c r="H5784" s="57">
        <v>1</v>
      </c>
    </row>
    <row r="5785" spans="1:8">
      <c r="A5785" s="57" t="s">
        <v>634</v>
      </c>
      <c r="B5785" s="57" t="s">
        <v>469</v>
      </c>
      <c r="C5785" s="57" t="s">
        <v>7830</v>
      </c>
      <c r="D5785" s="57">
        <v>750</v>
      </c>
      <c r="E5785" s="57" t="s">
        <v>3539</v>
      </c>
      <c r="F5785" s="57" t="s">
        <v>2502</v>
      </c>
      <c r="G5785" s="57" t="s">
        <v>7935</v>
      </c>
      <c r="H5785" s="57">
        <v>750</v>
      </c>
    </row>
    <row r="5786" spans="1:8">
      <c r="A5786" s="57" t="s">
        <v>634</v>
      </c>
      <c r="B5786" s="57" t="s">
        <v>469</v>
      </c>
      <c r="C5786" s="57" t="s">
        <v>7831</v>
      </c>
      <c r="D5786" s="57">
        <v>0.70000000000000007</v>
      </c>
      <c r="E5786" s="57" t="s">
        <v>3539</v>
      </c>
      <c r="F5786" s="57" t="s">
        <v>7831</v>
      </c>
      <c r="G5786" s="57" t="s">
        <v>7936</v>
      </c>
      <c r="H5786" s="57">
        <v>0.70000000000000007</v>
      </c>
    </row>
    <row r="5787" spans="1:8">
      <c r="A5787" s="57" t="s">
        <v>634</v>
      </c>
      <c r="B5787" s="57" t="s">
        <v>469</v>
      </c>
      <c r="C5787" s="57" t="s">
        <v>7833</v>
      </c>
      <c r="D5787" s="57">
        <v>1</v>
      </c>
      <c r="E5787" s="57" t="s">
        <v>3539</v>
      </c>
      <c r="F5787" s="57" t="s">
        <v>7834</v>
      </c>
      <c r="G5787" s="57" t="s">
        <v>7937</v>
      </c>
      <c r="H5787" s="57">
        <v>1</v>
      </c>
    </row>
    <row r="5788" spans="1:8">
      <c r="A5788" s="57" t="s">
        <v>634</v>
      </c>
      <c r="B5788" s="57" t="s">
        <v>469</v>
      </c>
      <c r="C5788" s="57" t="s">
        <v>7836</v>
      </c>
      <c r="D5788" s="57">
        <v>1</v>
      </c>
      <c r="E5788" s="57" t="s">
        <v>3539</v>
      </c>
      <c r="F5788" s="57" t="s">
        <v>7837</v>
      </c>
      <c r="G5788" s="57" t="s">
        <v>7938</v>
      </c>
      <c r="H5788" s="57">
        <v>1</v>
      </c>
    </row>
    <row r="5789" spans="1:8">
      <c r="A5789" s="57" t="s">
        <v>634</v>
      </c>
      <c r="B5789" s="57" t="s">
        <v>469</v>
      </c>
      <c r="C5789" s="57" t="s">
        <v>7839</v>
      </c>
      <c r="D5789" s="57">
        <v>0.75</v>
      </c>
      <c r="E5789" s="57" t="s">
        <v>3539</v>
      </c>
      <c r="F5789" s="57" t="s">
        <v>2498</v>
      </c>
      <c r="G5789" s="57" t="s">
        <v>7939</v>
      </c>
      <c r="H5789" s="57">
        <v>0.75</v>
      </c>
    </row>
    <row r="5790" spans="1:8">
      <c r="A5790" s="57" t="s">
        <v>158</v>
      </c>
      <c r="B5790" s="57" t="s">
        <v>81</v>
      </c>
      <c r="C5790" s="57" t="s">
        <v>7828</v>
      </c>
      <c r="D5790" s="57">
        <v>0</v>
      </c>
      <c r="E5790" s="57" t="s">
        <v>523</v>
      </c>
      <c r="F5790" s="57" t="s">
        <v>7828</v>
      </c>
      <c r="G5790" s="57" t="s">
        <v>7940</v>
      </c>
      <c r="H5790" s="57">
        <v>0</v>
      </c>
    </row>
    <row r="5791" spans="1:8">
      <c r="A5791" s="57" t="s">
        <v>158</v>
      </c>
      <c r="B5791" s="57" t="s">
        <v>81</v>
      </c>
      <c r="C5791" s="57" t="s">
        <v>7830</v>
      </c>
      <c r="D5791" s="57">
        <v>1258.3330000000001</v>
      </c>
      <c r="E5791" s="57" t="s">
        <v>523</v>
      </c>
      <c r="F5791" s="57" t="s">
        <v>2502</v>
      </c>
      <c r="G5791" s="57" t="s">
        <v>2610</v>
      </c>
      <c r="H5791" s="57">
        <v>1258.3330000000001</v>
      </c>
    </row>
    <row r="5792" spans="1:8">
      <c r="A5792" s="57" t="s">
        <v>158</v>
      </c>
      <c r="B5792" s="57" t="s">
        <v>81</v>
      </c>
      <c r="C5792" s="57" t="s">
        <v>7831</v>
      </c>
      <c r="D5792" s="57">
        <v>0.62916669999999997</v>
      </c>
      <c r="E5792" s="57" t="s">
        <v>523</v>
      </c>
      <c r="F5792" s="57" t="s">
        <v>7831</v>
      </c>
      <c r="G5792" s="57" t="s">
        <v>7941</v>
      </c>
      <c r="H5792" s="57">
        <v>0.62916669999999997</v>
      </c>
    </row>
    <row r="5793" spans="1:8">
      <c r="A5793" s="57" t="s">
        <v>158</v>
      </c>
      <c r="B5793" s="57" t="s">
        <v>81</v>
      </c>
      <c r="C5793" s="57" t="s">
        <v>7833</v>
      </c>
      <c r="D5793" s="57">
        <v>3.5</v>
      </c>
      <c r="E5793" s="57" t="s">
        <v>523</v>
      </c>
      <c r="F5793" s="57" t="s">
        <v>7834</v>
      </c>
      <c r="G5793" s="57" t="s">
        <v>7942</v>
      </c>
      <c r="H5793" s="57">
        <v>3.5</v>
      </c>
    </row>
    <row r="5794" spans="1:8">
      <c r="A5794" s="57" t="s">
        <v>158</v>
      </c>
      <c r="B5794" s="57" t="s">
        <v>81</v>
      </c>
      <c r="C5794" s="57" t="s">
        <v>7836</v>
      </c>
      <c r="D5794" s="57">
        <v>5.75</v>
      </c>
      <c r="E5794" s="57" t="s">
        <v>523</v>
      </c>
      <c r="F5794" s="57" t="s">
        <v>7837</v>
      </c>
      <c r="G5794" s="57" t="s">
        <v>7943</v>
      </c>
      <c r="H5794" s="57">
        <v>5.75</v>
      </c>
    </row>
    <row r="5795" spans="1:8">
      <c r="A5795" s="57" t="s">
        <v>158</v>
      </c>
      <c r="B5795" s="57" t="s">
        <v>81</v>
      </c>
      <c r="C5795" s="57" t="s">
        <v>7839</v>
      </c>
      <c r="D5795" s="57">
        <v>1.5</v>
      </c>
      <c r="E5795" s="57" t="s">
        <v>523</v>
      </c>
      <c r="F5795" s="57" t="s">
        <v>2498</v>
      </c>
      <c r="G5795" s="57" t="s">
        <v>2609</v>
      </c>
      <c r="H5795" s="57">
        <v>1.5</v>
      </c>
    </row>
    <row r="5796" spans="1:8">
      <c r="A5796" s="57" t="s">
        <v>171</v>
      </c>
      <c r="B5796" s="57" t="s">
        <v>117</v>
      </c>
      <c r="C5796" s="57" t="s">
        <v>7828</v>
      </c>
      <c r="D5796" s="57">
        <v>0</v>
      </c>
      <c r="E5796" s="57" t="s">
        <v>524</v>
      </c>
      <c r="F5796" s="57" t="s">
        <v>7828</v>
      </c>
      <c r="G5796" s="57" t="s">
        <v>7944</v>
      </c>
      <c r="H5796" s="57">
        <v>0</v>
      </c>
    </row>
    <row r="5797" spans="1:8">
      <c r="A5797" s="57" t="s">
        <v>171</v>
      </c>
      <c r="B5797" s="57" t="s">
        <v>117</v>
      </c>
      <c r="C5797" s="57" t="s">
        <v>7830</v>
      </c>
      <c r="D5797" s="57">
        <v>1258.3330000000001</v>
      </c>
      <c r="E5797" s="57" t="s">
        <v>524</v>
      </c>
      <c r="F5797" s="57" t="s">
        <v>2502</v>
      </c>
      <c r="G5797" s="57" t="s">
        <v>2614</v>
      </c>
      <c r="H5797" s="57">
        <v>1258.3330000000001</v>
      </c>
    </row>
    <row r="5798" spans="1:8">
      <c r="A5798" s="57" t="s">
        <v>171</v>
      </c>
      <c r="B5798" s="57" t="s">
        <v>117</v>
      </c>
      <c r="C5798" s="57" t="s">
        <v>7831</v>
      </c>
      <c r="D5798" s="57">
        <v>0.62916669999999997</v>
      </c>
      <c r="E5798" s="57" t="s">
        <v>524</v>
      </c>
      <c r="F5798" s="57" t="s">
        <v>7831</v>
      </c>
      <c r="G5798" s="57" t="s">
        <v>7945</v>
      </c>
      <c r="H5798" s="57">
        <v>0.62916669999999997</v>
      </c>
    </row>
    <row r="5799" spans="1:8">
      <c r="A5799" s="57" t="s">
        <v>171</v>
      </c>
      <c r="B5799" s="57" t="s">
        <v>117</v>
      </c>
      <c r="C5799" s="57" t="s">
        <v>7833</v>
      </c>
      <c r="D5799" s="57">
        <v>3.5</v>
      </c>
      <c r="E5799" s="57" t="s">
        <v>524</v>
      </c>
      <c r="F5799" s="57" t="s">
        <v>7834</v>
      </c>
      <c r="G5799" s="57" t="s">
        <v>7946</v>
      </c>
      <c r="H5799" s="57">
        <v>3.5</v>
      </c>
    </row>
    <row r="5800" spans="1:8">
      <c r="A5800" s="57" t="s">
        <v>171</v>
      </c>
      <c r="B5800" s="57" t="s">
        <v>117</v>
      </c>
      <c r="C5800" s="57" t="s">
        <v>7836</v>
      </c>
      <c r="D5800" s="57">
        <v>5.75</v>
      </c>
      <c r="E5800" s="57" t="s">
        <v>524</v>
      </c>
      <c r="F5800" s="57" t="s">
        <v>7837</v>
      </c>
      <c r="G5800" s="57" t="s">
        <v>7947</v>
      </c>
      <c r="H5800" s="57">
        <v>5.75</v>
      </c>
    </row>
    <row r="5801" spans="1:8">
      <c r="A5801" s="57" t="s">
        <v>171</v>
      </c>
      <c r="B5801" s="57" t="s">
        <v>117</v>
      </c>
      <c r="C5801" s="57" t="s">
        <v>7839</v>
      </c>
      <c r="D5801" s="57">
        <v>1.5</v>
      </c>
      <c r="E5801" s="57" t="s">
        <v>524</v>
      </c>
      <c r="F5801" s="57" t="s">
        <v>2498</v>
      </c>
      <c r="G5801" s="57" t="s">
        <v>2613</v>
      </c>
      <c r="H5801" s="57">
        <v>1.5</v>
      </c>
    </row>
    <row r="5802" spans="1:8">
      <c r="A5802" s="57" t="s">
        <v>171</v>
      </c>
      <c r="B5802" s="57" t="s">
        <v>122</v>
      </c>
      <c r="C5802" s="57" t="s">
        <v>7828</v>
      </c>
      <c r="D5802" s="57">
        <v>0</v>
      </c>
      <c r="E5802" s="57" t="s">
        <v>525</v>
      </c>
      <c r="F5802" s="57" t="s">
        <v>7828</v>
      </c>
      <c r="G5802" s="57" t="s">
        <v>7948</v>
      </c>
      <c r="H5802" s="57">
        <v>0</v>
      </c>
    </row>
    <row r="5803" spans="1:8">
      <c r="A5803" s="57" t="s">
        <v>171</v>
      </c>
      <c r="B5803" s="57" t="s">
        <v>122</v>
      </c>
      <c r="C5803" s="57" t="s">
        <v>7830</v>
      </c>
      <c r="D5803" s="57">
        <v>1258.3330000000003</v>
      </c>
      <c r="E5803" s="57" t="s">
        <v>525</v>
      </c>
      <c r="F5803" s="57" t="s">
        <v>2502</v>
      </c>
      <c r="G5803" s="57" t="s">
        <v>2618</v>
      </c>
      <c r="H5803" s="57">
        <v>1258.3330000000003</v>
      </c>
    </row>
    <row r="5804" spans="1:8">
      <c r="A5804" s="57" t="s">
        <v>171</v>
      </c>
      <c r="B5804" s="57" t="s">
        <v>122</v>
      </c>
      <c r="C5804" s="57" t="s">
        <v>7831</v>
      </c>
      <c r="D5804" s="57">
        <v>0.62916669999999997</v>
      </c>
      <c r="E5804" s="57" t="s">
        <v>525</v>
      </c>
      <c r="F5804" s="57" t="s">
        <v>7831</v>
      </c>
      <c r="G5804" s="57" t="s">
        <v>7949</v>
      </c>
      <c r="H5804" s="57">
        <v>0.62916669999999997</v>
      </c>
    </row>
    <row r="5805" spans="1:8">
      <c r="A5805" s="57" t="s">
        <v>171</v>
      </c>
      <c r="B5805" s="57" t="s">
        <v>122</v>
      </c>
      <c r="C5805" s="57" t="s">
        <v>7833</v>
      </c>
      <c r="D5805" s="57">
        <v>3.5</v>
      </c>
      <c r="E5805" s="57" t="s">
        <v>525</v>
      </c>
      <c r="F5805" s="57" t="s">
        <v>7834</v>
      </c>
      <c r="G5805" s="57" t="s">
        <v>7950</v>
      </c>
      <c r="H5805" s="57">
        <v>3.5</v>
      </c>
    </row>
    <row r="5806" spans="1:8">
      <c r="A5806" s="57" t="s">
        <v>171</v>
      </c>
      <c r="B5806" s="57" t="s">
        <v>122</v>
      </c>
      <c r="C5806" s="57" t="s">
        <v>7836</v>
      </c>
      <c r="D5806" s="57">
        <v>5.75</v>
      </c>
      <c r="E5806" s="57" t="s">
        <v>525</v>
      </c>
      <c r="F5806" s="57" t="s">
        <v>7837</v>
      </c>
      <c r="G5806" s="57" t="s">
        <v>7951</v>
      </c>
      <c r="H5806" s="57">
        <v>5.75</v>
      </c>
    </row>
    <row r="5807" spans="1:8">
      <c r="A5807" s="57" t="s">
        <v>171</v>
      </c>
      <c r="B5807" s="57" t="s">
        <v>122</v>
      </c>
      <c r="C5807" s="57" t="s">
        <v>7839</v>
      </c>
      <c r="D5807" s="57">
        <v>1.5</v>
      </c>
      <c r="E5807" s="57" t="s">
        <v>525</v>
      </c>
      <c r="F5807" s="57" t="s">
        <v>2498</v>
      </c>
      <c r="G5807" s="57" t="s">
        <v>2617</v>
      </c>
      <c r="H5807" s="57">
        <v>1.5</v>
      </c>
    </row>
    <row r="5808" spans="1:8">
      <c r="A5808" s="57" t="s">
        <v>171</v>
      </c>
      <c r="B5808" s="57" t="s">
        <v>125</v>
      </c>
      <c r="C5808" s="57" t="s">
        <v>7828</v>
      </c>
      <c r="D5808" s="57">
        <v>0</v>
      </c>
      <c r="E5808" s="57" t="s">
        <v>526</v>
      </c>
      <c r="F5808" s="57" t="s">
        <v>7828</v>
      </c>
      <c r="G5808" s="57" t="s">
        <v>7952</v>
      </c>
      <c r="H5808" s="57">
        <v>0</v>
      </c>
    </row>
    <row r="5809" spans="1:8">
      <c r="A5809" s="57" t="s">
        <v>171</v>
      </c>
      <c r="B5809" s="57" t="s">
        <v>125</v>
      </c>
      <c r="C5809" s="57" t="s">
        <v>7830</v>
      </c>
      <c r="D5809" s="57">
        <v>1258.3330000000001</v>
      </c>
      <c r="E5809" s="57" t="s">
        <v>526</v>
      </c>
      <c r="F5809" s="57" t="s">
        <v>2502</v>
      </c>
      <c r="G5809" s="57" t="s">
        <v>2622</v>
      </c>
      <c r="H5809" s="57">
        <v>1258.3330000000001</v>
      </c>
    </row>
    <row r="5810" spans="1:8">
      <c r="A5810" s="57" t="s">
        <v>171</v>
      </c>
      <c r="B5810" s="57" t="s">
        <v>125</v>
      </c>
      <c r="C5810" s="57" t="s">
        <v>7831</v>
      </c>
      <c r="D5810" s="57">
        <v>0.62916670000000008</v>
      </c>
      <c r="E5810" s="57" t="s">
        <v>526</v>
      </c>
      <c r="F5810" s="57" t="s">
        <v>7831</v>
      </c>
      <c r="G5810" s="57" t="s">
        <v>7953</v>
      </c>
      <c r="H5810" s="57">
        <v>0.62916670000000008</v>
      </c>
    </row>
    <row r="5811" spans="1:8">
      <c r="A5811" s="57" t="s">
        <v>171</v>
      </c>
      <c r="B5811" s="57" t="s">
        <v>125</v>
      </c>
      <c r="C5811" s="57" t="s">
        <v>7833</v>
      </c>
      <c r="D5811" s="57">
        <v>3.5</v>
      </c>
      <c r="E5811" s="57" t="s">
        <v>526</v>
      </c>
      <c r="F5811" s="57" t="s">
        <v>7834</v>
      </c>
      <c r="G5811" s="57" t="s">
        <v>7954</v>
      </c>
      <c r="H5811" s="57">
        <v>3.5</v>
      </c>
    </row>
    <row r="5812" spans="1:8">
      <c r="A5812" s="57" t="s">
        <v>171</v>
      </c>
      <c r="B5812" s="57" t="s">
        <v>125</v>
      </c>
      <c r="C5812" s="57" t="s">
        <v>7836</v>
      </c>
      <c r="D5812" s="57">
        <v>5.75</v>
      </c>
      <c r="E5812" s="57" t="s">
        <v>526</v>
      </c>
      <c r="F5812" s="57" t="s">
        <v>7837</v>
      </c>
      <c r="G5812" s="57" t="s">
        <v>7955</v>
      </c>
      <c r="H5812" s="57">
        <v>5.75</v>
      </c>
    </row>
    <row r="5813" spans="1:8">
      <c r="A5813" s="57" t="s">
        <v>171</v>
      </c>
      <c r="B5813" s="57" t="s">
        <v>125</v>
      </c>
      <c r="C5813" s="57" t="s">
        <v>7839</v>
      </c>
      <c r="D5813" s="57">
        <v>1.5</v>
      </c>
      <c r="E5813" s="57" t="s">
        <v>526</v>
      </c>
      <c r="F5813" s="57" t="s">
        <v>2498</v>
      </c>
      <c r="G5813" s="57" t="s">
        <v>2621</v>
      </c>
      <c r="H5813" s="57">
        <v>1.5</v>
      </c>
    </row>
    <row r="5814" spans="1:8">
      <c r="A5814" s="57" t="s">
        <v>143</v>
      </c>
      <c r="B5814" s="57" t="s">
        <v>116</v>
      </c>
      <c r="C5814" s="57" t="s">
        <v>7828</v>
      </c>
      <c r="D5814" s="57">
        <v>0</v>
      </c>
      <c r="E5814" s="57" t="s">
        <v>527</v>
      </c>
      <c r="F5814" s="57" t="s">
        <v>7828</v>
      </c>
      <c r="G5814" s="57" t="s">
        <v>7956</v>
      </c>
      <c r="H5814" s="57">
        <v>0</v>
      </c>
    </row>
    <row r="5815" spans="1:8">
      <c r="A5815" s="57" t="s">
        <v>143</v>
      </c>
      <c r="B5815" s="57" t="s">
        <v>116</v>
      </c>
      <c r="C5815" s="57" t="s">
        <v>7830</v>
      </c>
      <c r="D5815" s="57">
        <v>1258.3330000000001</v>
      </c>
      <c r="E5815" s="57" t="s">
        <v>527</v>
      </c>
      <c r="F5815" s="57" t="s">
        <v>2502</v>
      </c>
      <c r="G5815" s="57" t="s">
        <v>2626</v>
      </c>
      <c r="H5815" s="57">
        <v>1258.3330000000001</v>
      </c>
    </row>
    <row r="5816" spans="1:8">
      <c r="A5816" s="57" t="s">
        <v>143</v>
      </c>
      <c r="B5816" s="57" t="s">
        <v>116</v>
      </c>
      <c r="C5816" s="57" t="s">
        <v>7831</v>
      </c>
      <c r="D5816" s="57">
        <v>0.62916669999999997</v>
      </c>
      <c r="E5816" s="57" t="s">
        <v>527</v>
      </c>
      <c r="F5816" s="57" t="s">
        <v>7831</v>
      </c>
      <c r="G5816" s="57" t="s">
        <v>7957</v>
      </c>
      <c r="H5816" s="57">
        <v>0.62916669999999997</v>
      </c>
    </row>
    <row r="5817" spans="1:8">
      <c r="A5817" s="57" t="s">
        <v>143</v>
      </c>
      <c r="B5817" s="57" t="s">
        <v>116</v>
      </c>
      <c r="C5817" s="57" t="s">
        <v>7833</v>
      </c>
      <c r="D5817" s="57">
        <v>3.5</v>
      </c>
      <c r="E5817" s="57" t="s">
        <v>527</v>
      </c>
      <c r="F5817" s="57" t="s">
        <v>7834</v>
      </c>
      <c r="G5817" s="57" t="s">
        <v>7958</v>
      </c>
      <c r="H5817" s="57">
        <v>3.5</v>
      </c>
    </row>
    <row r="5818" spans="1:8">
      <c r="A5818" s="57" t="s">
        <v>143</v>
      </c>
      <c r="B5818" s="57" t="s">
        <v>116</v>
      </c>
      <c r="C5818" s="57" t="s">
        <v>7836</v>
      </c>
      <c r="D5818" s="57">
        <v>5.75</v>
      </c>
      <c r="E5818" s="57" t="s">
        <v>527</v>
      </c>
      <c r="F5818" s="57" t="s">
        <v>7837</v>
      </c>
      <c r="G5818" s="57" t="s">
        <v>7959</v>
      </c>
      <c r="H5818" s="57">
        <v>5.75</v>
      </c>
    </row>
    <row r="5819" spans="1:8">
      <c r="A5819" s="57" t="s">
        <v>143</v>
      </c>
      <c r="B5819" s="57" t="s">
        <v>116</v>
      </c>
      <c r="C5819" s="57" t="s">
        <v>7839</v>
      </c>
      <c r="D5819" s="57">
        <v>1.5</v>
      </c>
      <c r="E5819" s="57" t="s">
        <v>527</v>
      </c>
      <c r="F5819" s="57" t="s">
        <v>2498</v>
      </c>
      <c r="G5819" s="57" t="s">
        <v>2625</v>
      </c>
      <c r="H5819" s="57">
        <v>1.5</v>
      </c>
    </row>
    <row r="5820" spans="1:8">
      <c r="A5820" s="57" t="s">
        <v>181</v>
      </c>
      <c r="B5820" s="57" t="s">
        <v>120</v>
      </c>
      <c r="C5820" s="57" t="s">
        <v>7828</v>
      </c>
      <c r="D5820" s="57">
        <v>0</v>
      </c>
      <c r="E5820" s="57" t="s">
        <v>528</v>
      </c>
      <c r="F5820" s="57" t="s">
        <v>7828</v>
      </c>
      <c r="G5820" s="57" t="s">
        <v>7960</v>
      </c>
      <c r="H5820" s="57">
        <v>0</v>
      </c>
    </row>
    <row r="5821" spans="1:8">
      <c r="A5821" s="57" t="s">
        <v>181</v>
      </c>
      <c r="B5821" s="57" t="s">
        <v>120</v>
      </c>
      <c r="C5821" s="57" t="s">
        <v>7830</v>
      </c>
      <c r="D5821" s="57">
        <v>1258.3330000000001</v>
      </c>
      <c r="E5821" s="57" t="s">
        <v>528</v>
      </c>
      <c r="F5821" s="57" t="s">
        <v>2502</v>
      </c>
      <c r="G5821" s="57" t="s">
        <v>2630</v>
      </c>
      <c r="H5821" s="57">
        <v>1258.3330000000001</v>
      </c>
    </row>
    <row r="5822" spans="1:8">
      <c r="A5822" s="57" t="s">
        <v>181</v>
      </c>
      <c r="B5822" s="57" t="s">
        <v>120</v>
      </c>
      <c r="C5822" s="57" t="s">
        <v>7831</v>
      </c>
      <c r="D5822" s="57">
        <v>0.62916669999999997</v>
      </c>
      <c r="E5822" s="57" t="s">
        <v>528</v>
      </c>
      <c r="F5822" s="57" t="s">
        <v>7831</v>
      </c>
      <c r="G5822" s="57" t="s">
        <v>7961</v>
      </c>
      <c r="H5822" s="57">
        <v>0.62916669999999997</v>
      </c>
    </row>
    <row r="5823" spans="1:8">
      <c r="A5823" s="57" t="s">
        <v>181</v>
      </c>
      <c r="B5823" s="57" t="s">
        <v>120</v>
      </c>
      <c r="C5823" s="57" t="s">
        <v>7833</v>
      </c>
      <c r="D5823" s="57">
        <v>3.5</v>
      </c>
      <c r="E5823" s="57" t="s">
        <v>528</v>
      </c>
      <c r="F5823" s="57" t="s">
        <v>7834</v>
      </c>
      <c r="G5823" s="57" t="s">
        <v>7962</v>
      </c>
      <c r="H5823" s="57">
        <v>3.5</v>
      </c>
    </row>
    <row r="5824" spans="1:8">
      <c r="A5824" s="57" t="s">
        <v>181</v>
      </c>
      <c r="B5824" s="57" t="s">
        <v>120</v>
      </c>
      <c r="C5824" s="57" t="s">
        <v>7836</v>
      </c>
      <c r="D5824" s="57">
        <v>5.75</v>
      </c>
      <c r="E5824" s="57" t="s">
        <v>528</v>
      </c>
      <c r="F5824" s="57" t="s">
        <v>7837</v>
      </c>
      <c r="G5824" s="57" t="s">
        <v>7963</v>
      </c>
      <c r="H5824" s="57">
        <v>5.75</v>
      </c>
    </row>
    <row r="5825" spans="1:8">
      <c r="A5825" s="57" t="s">
        <v>181</v>
      </c>
      <c r="B5825" s="57" t="s">
        <v>120</v>
      </c>
      <c r="C5825" s="57" t="s">
        <v>7839</v>
      </c>
      <c r="D5825" s="57">
        <v>1.5</v>
      </c>
      <c r="E5825" s="57" t="s">
        <v>528</v>
      </c>
      <c r="F5825" s="57" t="s">
        <v>2498</v>
      </c>
      <c r="G5825" s="57" t="s">
        <v>2629</v>
      </c>
      <c r="H5825" s="57">
        <v>1.5</v>
      </c>
    </row>
    <row r="5826" spans="1:8">
      <c r="A5826" s="57" t="s">
        <v>144</v>
      </c>
      <c r="B5826" s="57" t="s">
        <v>116</v>
      </c>
      <c r="C5826" s="57" t="s">
        <v>7828</v>
      </c>
      <c r="D5826" s="57">
        <v>0</v>
      </c>
      <c r="E5826" s="57" t="s">
        <v>529</v>
      </c>
      <c r="F5826" s="57" t="s">
        <v>7828</v>
      </c>
      <c r="G5826" s="57" t="s">
        <v>7964</v>
      </c>
      <c r="H5826" s="57">
        <v>0</v>
      </c>
    </row>
    <row r="5827" spans="1:8">
      <c r="A5827" s="57" t="s">
        <v>144</v>
      </c>
      <c r="B5827" s="57" t="s">
        <v>116</v>
      </c>
      <c r="C5827" s="57" t="s">
        <v>7830</v>
      </c>
      <c r="D5827" s="57">
        <v>1258.3330000000001</v>
      </c>
      <c r="E5827" s="57" t="s">
        <v>529</v>
      </c>
      <c r="F5827" s="57" t="s">
        <v>2502</v>
      </c>
      <c r="G5827" s="57" t="s">
        <v>2634</v>
      </c>
      <c r="H5827" s="57">
        <v>1258.3330000000001</v>
      </c>
    </row>
    <row r="5828" spans="1:8">
      <c r="A5828" s="57" t="s">
        <v>144</v>
      </c>
      <c r="B5828" s="57" t="s">
        <v>116</v>
      </c>
      <c r="C5828" s="57" t="s">
        <v>7831</v>
      </c>
      <c r="D5828" s="57">
        <v>0.62916669999999997</v>
      </c>
      <c r="E5828" s="57" t="s">
        <v>529</v>
      </c>
      <c r="F5828" s="57" t="s">
        <v>7831</v>
      </c>
      <c r="G5828" s="57" t="s">
        <v>7965</v>
      </c>
      <c r="H5828" s="57">
        <v>0.62916669999999997</v>
      </c>
    </row>
    <row r="5829" spans="1:8">
      <c r="A5829" s="57" t="s">
        <v>144</v>
      </c>
      <c r="B5829" s="57" t="s">
        <v>116</v>
      </c>
      <c r="C5829" s="57" t="s">
        <v>7833</v>
      </c>
      <c r="D5829" s="57">
        <v>3.5</v>
      </c>
      <c r="E5829" s="57" t="s">
        <v>529</v>
      </c>
      <c r="F5829" s="57" t="s">
        <v>7834</v>
      </c>
      <c r="G5829" s="57" t="s">
        <v>7966</v>
      </c>
      <c r="H5829" s="57">
        <v>3.5</v>
      </c>
    </row>
    <row r="5830" spans="1:8">
      <c r="A5830" s="57" t="s">
        <v>144</v>
      </c>
      <c r="B5830" s="57" t="s">
        <v>116</v>
      </c>
      <c r="C5830" s="57" t="s">
        <v>7836</v>
      </c>
      <c r="D5830" s="57">
        <v>5.75</v>
      </c>
      <c r="E5830" s="57" t="s">
        <v>529</v>
      </c>
      <c r="F5830" s="57" t="s">
        <v>7837</v>
      </c>
      <c r="G5830" s="57" t="s">
        <v>7967</v>
      </c>
      <c r="H5830" s="57">
        <v>5.75</v>
      </c>
    </row>
    <row r="5831" spans="1:8">
      <c r="A5831" s="57" t="s">
        <v>144</v>
      </c>
      <c r="B5831" s="57" t="s">
        <v>116</v>
      </c>
      <c r="C5831" s="57" t="s">
        <v>7839</v>
      </c>
      <c r="D5831" s="57">
        <v>1.5</v>
      </c>
      <c r="E5831" s="57" t="s">
        <v>529</v>
      </c>
      <c r="F5831" s="57" t="s">
        <v>2498</v>
      </c>
      <c r="G5831" s="57" t="s">
        <v>2633</v>
      </c>
      <c r="H5831" s="57">
        <v>1.5</v>
      </c>
    </row>
    <row r="5832" spans="1:8">
      <c r="A5832" s="57" t="s">
        <v>144</v>
      </c>
      <c r="B5832" s="57" t="s">
        <v>117</v>
      </c>
      <c r="C5832" s="57" t="s">
        <v>7828</v>
      </c>
      <c r="D5832" s="57">
        <v>0</v>
      </c>
      <c r="E5832" s="57" t="s">
        <v>530</v>
      </c>
      <c r="F5832" s="57" t="s">
        <v>7828</v>
      </c>
      <c r="G5832" s="57" t="s">
        <v>7968</v>
      </c>
      <c r="H5832" s="57">
        <v>0</v>
      </c>
    </row>
    <row r="5833" spans="1:8">
      <c r="A5833" s="57" t="s">
        <v>144</v>
      </c>
      <c r="B5833" s="57" t="s">
        <v>117</v>
      </c>
      <c r="C5833" s="57" t="s">
        <v>7830</v>
      </c>
      <c r="D5833" s="57">
        <v>1258.3330000000001</v>
      </c>
      <c r="E5833" s="57" t="s">
        <v>530</v>
      </c>
      <c r="F5833" s="57" t="s">
        <v>2502</v>
      </c>
      <c r="G5833" s="57" t="s">
        <v>2638</v>
      </c>
      <c r="H5833" s="57">
        <v>1258.3330000000001</v>
      </c>
    </row>
    <row r="5834" spans="1:8">
      <c r="A5834" s="57" t="s">
        <v>144</v>
      </c>
      <c r="B5834" s="57" t="s">
        <v>117</v>
      </c>
      <c r="C5834" s="57" t="s">
        <v>7831</v>
      </c>
      <c r="D5834" s="57">
        <v>0.62916669999999997</v>
      </c>
      <c r="E5834" s="57" t="s">
        <v>530</v>
      </c>
      <c r="F5834" s="57" t="s">
        <v>7831</v>
      </c>
      <c r="G5834" s="57" t="s">
        <v>7969</v>
      </c>
      <c r="H5834" s="57">
        <v>0.62916669999999997</v>
      </c>
    </row>
    <row r="5835" spans="1:8">
      <c r="A5835" s="57" t="s">
        <v>144</v>
      </c>
      <c r="B5835" s="57" t="s">
        <v>117</v>
      </c>
      <c r="C5835" s="57" t="s">
        <v>7833</v>
      </c>
      <c r="D5835" s="57">
        <v>3.5</v>
      </c>
      <c r="E5835" s="57" t="s">
        <v>530</v>
      </c>
      <c r="F5835" s="57" t="s">
        <v>7834</v>
      </c>
      <c r="G5835" s="57" t="s">
        <v>7970</v>
      </c>
      <c r="H5835" s="57">
        <v>3.5</v>
      </c>
    </row>
    <row r="5836" spans="1:8">
      <c r="A5836" s="57" t="s">
        <v>144</v>
      </c>
      <c r="B5836" s="57" t="s">
        <v>117</v>
      </c>
      <c r="C5836" s="57" t="s">
        <v>7836</v>
      </c>
      <c r="D5836" s="57">
        <v>5.75</v>
      </c>
      <c r="E5836" s="57" t="s">
        <v>530</v>
      </c>
      <c r="F5836" s="57" t="s">
        <v>7837</v>
      </c>
      <c r="G5836" s="57" t="s">
        <v>7971</v>
      </c>
      <c r="H5836" s="57">
        <v>5.75</v>
      </c>
    </row>
    <row r="5837" spans="1:8">
      <c r="A5837" s="57" t="s">
        <v>144</v>
      </c>
      <c r="B5837" s="57" t="s">
        <v>117</v>
      </c>
      <c r="C5837" s="57" t="s">
        <v>7839</v>
      </c>
      <c r="D5837" s="57">
        <v>1.5</v>
      </c>
      <c r="E5837" s="57" t="s">
        <v>530</v>
      </c>
      <c r="F5837" s="57" t="s">
        <v>2498</v>
      </c>
      <c r="G5837" s="57" t="s">
        <v>2637</v>
      </c>
      <c r="H5837" s="57">
        <v>1.5</v>
      </c>
    </row>
    <row r="5838" spans="1:8">
      <c r="A5838" s="57" t="s">
        <v>144</v>
      </c>
      <c r="B5838" s="57" t="s">
        <v>121</v>
      </c>
      <c r="C5838" s="57" t="s">
        <v>7828</v>
      </c>
      <c r="D5838" s="57">
        <v>0</v>
      </c>
      <c r="E5838" s="57" t="s">
        <v>531</v>
      </c>
      <c r="F5838" s="57" t="s">
        <v>7828</v>
      </c>
      <c r="G5838" s="57" t="s">
        <v>7972</v>
      </c>
      <c r="H5838" s="57">
        <v>0</v>
      </c>
    </row>
    <row r="5839" spans="1:8">
      <c r="A5839" s="57" t="s">
        <v>144</v>
      </c>
      <c r="B5839" s="57" t="s">
        <v>121</v>
      </c>
      <c r="C5839" s="57" t="s">
        <v>7830</v>
      </c>
      <c r="D5839" s="57">
        <v>1258.3330000000003</v>
      </c>
      <c r="E5839" s="57" t="s">
        <v>531</v>
      </c>
      <c r="F5839" s="57" t="s">
        <v>2502</v>
      </c>
      <c r="G5839" s="57" t="s">
        <v>2642</v>
      </c>
      <c r="H5839" s="57">
        <v>1258.3330000000003</v>
      </c>
    </row>
    <row r="5840" spans="1:8">
      <c r="A5840" s="57" t="s">
        <v>144</v>
      </c>
      <c r="B5840" s="57" t="s">
        <v>121</v>
      </c>
      <c r="C5840" s="57" t="s">
        <v>7831</v>
      </c>
      <c r="D5840" s="57">
        <v>0.62916669999999997</v>
      </c>
      <c r="E5840" s="57" t="s">
        <v>531</v>
      </c>
      <c r="F5840" s="57" t="s">
        <v>7831</v>
      </c>
      <c r="G5840" s="57" t="s">
        <v>7973</v>
      </c>
      <c r="H5840" s="57">
        <v>0.62916669999999997</v>
      </c>
    </row>
    <row r="5841" spans="1:8">
      <c r="A5841" s="57" t="s">
        <v>144</v>
      </c>
      <c r="B5841" s="57" t="s">
        <v>121</v>
      </c>
      <c r="C5841" s="57" t="s">
        <v>7833</v>
      </c>
      <c r="D5841" s="57">
        <v>3.5</v>
      </c>
      <c r="E5841" s="57" t="s">
        <v>531</v>
      </c>
      <c r="F5841" s="57" t="s">
        <v>7834</v>
      </c>
      <c r="G5841" s="57" t="s">
        <v>7974</v>
      </c>
      <c r="H5841" s="57">
        <v>3.5</v>
      </c>
    </row>
    <row r="5842" spans="1:8">
      <c r="A5842" s="57" t="s">
        <v>144</v>
      </c>
      <c r="B5842" s="57" t="s">
        <v>121</v>
      </c>
      <c r="C5842" s="57" t="s">
        <v>7836</v>
      </c>
      <c r="D5842" s="57">
        <v>5.75</v>
      </c>
      <c r="E5842" s="57" t="s">
        <v>531</v>
      </c>
      <c r="F5842" s="57" t="s">
        <v>7837</v>
      </c>
      <c r="G5842" s="57" t="s">
        <v>7975</v>
      </c>
      <c r="H5842" s="57">
        <v>5.75</v>
      </c>
    </row>
    <row r="5843" spans="1:8">
      <c r="A5843" s="57" t="s">
        <v>144</v>
      </c>
      <c r="B5843" s="57" t="s">
        <v>121</v>
      </c>
      <c r="C5843" s="57" t="s">
        <v>7839</v>
      </c>
      <c r="D5843" s="57">
        <v>1.5</v>
      </c>
      <c r="E5843" s="57" t="s">
        <v>531</v>
      </c>
      <c r="F5843" s="57" t="s">
        <v>2498</v>
      </c>
      <c r="G5843" s="57" t="s">
        <v>2641</v>
      </c>
      <c r="H5843" s="57">
        <v>1.5</v>
      </c>
    </row>
    <row r="5844" spans="1:8">
      <c r="A5844" s="57" t="s">
        <v>144</v>
      </c>
      <c r="B5844" s="57" t="s">
        <v>124</v>
      </c>
      <c r="C5844" s="57" t="s">
        <v>7828</v>
      </c>
      <c r="D5844" s="57">
        <v>0</v>
      </c>
      <c r="E5844" s="57" t="s">
        <v>532</v>
      </c>
      <c r="F5844" s="57" t="s">
        <v>7828</v>
      </c>
      <c r="G5844" s="57" t="s">
        <v>7976</v>
      </c>
      <c r="H5844" s="57">
        <v>0</v>
      </c>
    </row>
    <row r="5845" spans="1:8">
      <c r="A5845" s="57" t="s">
        <v>144</v>
      </c>
      <c r="B5845" s="57" t="s">
        <v>124</v>
      </c>
      <c r="C5845" s="57" t="s">
        <v>7830</v>
      </c>
      <c r="D5845" s="57">
        <v>1258.3330000000001</v>
      </c>
      <c r="E5845" s="57" t="s">
        <v>532</v>
      </c>
      <c r="F5845" s="57" t="s">
        <v>2502</v>
      </c>
      <c r="G5845" s="57" t="s">
        <v>2646</v>
      </c>
      <c r="H5845" s="57">
        <v>1258.3330000000001</v>
      </c>
    </row>
    <row r="5846" spans="1:8">
      <c r="A5846" s="57" t="s">
        <v>144</v>
      </c>
      <c r="B5846" s="57" t="s">
        <v>124</v>
      </c>
      <c r="C5846" s="57" t="s">
        <v>7831</v>
      </c>
      <c r="D5846" s="57">
        <v>0.62916669999999997</v>
      </c>
      <c r="E5846" s="57" t="s">
        <v>532</v>
      </c>
      <c r="F5846" s="57" t="s">
        <v>7831</v>
      </c>
      <c r="G5846" s="57" t="s">
        <v>7977</v>
      </c>
      <c r="H5846" s="57">
        <v>0.62916669999999997</v>
      </c>
    </row>
    <row r="5847" spans="1:8">
      <c r="A5847" s="57" t="s">
        <v>144</v>
      </c>
      <c r="B5847" s="57" t="s">
        <v>124</v>
      </c>
      <c r="C5847" s="57" t="s">
        <v>7833</v>
      </c>
      <c r="D5847" s="57">
        <v>3.5</v>
      </c>
      <c r="E5847" s="57" t="s">
        <v>532</v>
      </c>
      <c r="F5847" s="57" t="s">
        <v>7834</v>
      </c>
      <c r="G5847" s="57" t="s">
        <v>7978</v>
      </c>
      <c r="H5847" s="57">
        <v>3.5</v>
      </c>
    </row>
    <row r="5848" spans="1:8">
      <c r="A5848" s="57" t="s">
        <v>144</v>
      </c>
      <c r="B5848" s="57" t="s">
        <v>124</v>
      </c>
      <c r="C5848" s="57" t="s">
        <v>7836</v>
      </c>
      <c r="D5848" s="57">
        <v>5.75</v>
      </c>
      <c r="E5848" s="57" t="s">
        <v>532</v>
      </c>
      <c r="F5848" s="57" t="s">
        <v>7837</v>
      </c>
      <c r="G5848" s="57" t="s">
        <v>7979</v>
      </c>
      <c r="H5848" s="57">
        <v>5.75</v>
      </c>
    </row>
    <row r="5849" spans="1:8">
      <c r="A5849" s="57" t="s">
        <v>144</v>
      </c>
      <c r="B5849" s="57" t="s">
        <v>124</v>
      </c>
      <c r="C5849" s="57" t="s">
        <v>7839</v>
      </c>
      <c r="D5849" s="57">
        <v>1.5</v>
      </c>
      <c r="E5849" s="57" t="s">
        <v>532</v>
      </c>
      <c r="F5849" s="57" t="s">
        <v>2498</v>
      </c>
      <c r="G5849" s="57" t="s">
        <v>2645</v>
      </c>
      <c r="H5849" s="57">
        <v>1.5</v>
      </c>
    </row>
    <row r="5850" spans="1:8">
      <c r="A5850" s="57" t="s">
        <v>635</v>
      </c>
      <c r="B5850" s="57" t="s">
        <v>81</v>
      </c>
      <c r="C5850" s="57" t="s">
        <v>7828</v>
      </c>
      <c r="D5850" s="57">
        <v>0</v>
      </c>
      <c r="E5850" s="57" t="s">
        <v>534</v>
      </c>
      <c r="F5850" s="57" t="s">
        <v>7828</v>
      </c>
      <c r="G5850" s="57" t="s">
        <v>7980</v>
      </c>
      <c r="H5850" s="57">
        <v>0</v>
      </c>
    </row>
    <row r="5851" spans="1:8">
      <c r="A5851" s="57" t="s">
        <v>635</v>
      </c>
      <c r="B5851" s="57" t="s">
        <v>81</v>
      </c>
      <c r="C5851" s="57" t="s">
        <v>7830</v>
      </c>
      <c r="D5851" s="57">
        <v>1258.3330000000001</v>
      </c>
      <c r="E5851" s="57" t="s">
        <v>534</v>
      </c>
      <c r="F5851" s="57" t="s">
        <v>2502</v>
      </c>
      <c r="G5851" s="57" t="s">
        <v>2650</v>
      </c>
      <c r="H5851" s="57">
        <v>1258.3330000000001</v>
      </c>
    </row>
    <row r="5852" spans="1:8">
      <c r="A5852" s="57" t="s">
        <v>635</v>
      </c>
      <c r="B5852" s="57" t="s">
        <v>81</v>
      </c>
      <c r="C5852" s="57" t="s">
        <v>7831</v>
      </c>
      <c r="D5852" s="57">
        <v>0.62916669999999997</v>
      </c>
      <c r="E5852" s="57" t="s">
        <v>534</v>
      </c>
      <c r="F5852" s="57" t="s">
        <v>7831</v>
      </c>
      <c r="G5852" s="57" t="s">
        <v>7981</v>
      </c>
      <c r="H5852" s="57">
        <v>0.62916669999999997</v>
      </c>
    </row>
    <row r="5853" spans="1:8">
      <c r="A5853" s="57" t="s">
        <v>635</v>
      </c>
      <c r="B5853" s="57" t="s">
        <v>81</v>
      </c>
      <c r="C5853" s="57" t="s">
        <v>7833</v>
      </c>
      <c r="D5853" s="57">
        <v>3.5</v>
      </c>
      <c r="E5853" s="57" t="s">
        <v>534</v>
      </c>
      <c r="F5853" s="57" t="s">
        <v>7834</v>
      </c>
      <c r="G5853" s="57" t="s">
        <v>7982</v>
      </c>
      <c r="H5853" s="57">
        <v>3.5</v>
      </c>
    </row>
    <row r="5854" spans="1:8">
      <c r="A5854" s="57" t="s">
        <v>635</v>
      </c>
      <c r="B5854" s="57" t="s">
        <v>81</v>
      </c>
      <c r="C5854" s="57" t="s">
        <v>7836</v>
      </c>
      <c r="D5854" s="57">
        <v>5.75</v>
      </c>
      <c r="E5854" s="57" t="s">
        <v>534</v>
      </c>
      <c r="F5854" s="57" t="s">
        <v>7837</v>
      </c>
      <c r="G5854" s="57" t="s">
        <v>7983</v>
      </c>
      <c r="H5854" s="57">
        <v>5.75</v>
      </c>
    </row>
    <row r="5855" spans="1:8">
      <c r="A5855" s="57" t="s">
        <v>635</v>
      </c>
      <c r="B5855" s="57" t="s">
        <v>81</v>
      </c>
      <c r="C5855" s="57" t="s">
        <v>7839</v>
      </c>
      <c r="D5855" s="57">
        <v>1.5</v>
      </c>
      <c r="E5855" s="57" t="s">
        <v>534</v>
      </c>
      <c r="F5855" s="57" t="s">
        <v>2498</v>
      </c>
      <c r="G5855" s="57" t="s">
        <v>2649</v>
      </c>
      <c r="H5855" s="57">
        <v>1.5</v>
      </c>
    </row>
    <row r="5856" spans="1:8">
      <c r="A5856" s="57" t="s">
        <v>635</v>
      </c>
      <c r="B5856" s="57" t="s">
        <v>126</v>
      </c>
      <c r="C5856" s="57" t="s">
        <v>7828</v>
      </c>
      <c r="D5856" s="57">
        <v>0</v>
      </c>
      <c r="E5856" s="57" t="s">
        <v>536</v>
      </c>
      <c r="F5856" s="57" t="s">
        <v>7828</v>
      </c>
      <c r="G5856" s="57" t="s">
        <v>7984</v>
      </c>
      <c r="H5856" s="57">
        <v>0</v>
      </c>
    </row>
    <row r="5857" spans="1:8">
      <c r="A5857" s="57" t="s">
        <v>635</v>
      </c>
      <c r="B5857" s="57" t="s">
        <v>126</v>
      </c>
      <c r="C5857" s="57" t="s">
        <v>7830</v>
      </c>
      <c r="D5857" s="57">
        <v>1258.3330000000001</v>
      </c>
      <c r="E5857" s="57" t="s">
        <v>536</v>
      </c>
      <c r="F5857" s="57" t="s">
        <v>2502</v>
      </c>
      <c r="G5857" s="57" t="s">
        <v>2654</v>
      </c>
      <c r="H5857" s="57">
        <v>1258.3330000000001</v>
      </c>
    </row>
    <row r="5858" spans="1:8">
      <c r="A5858" s="57" t="s">
        <v>635</v>
      </c>
      <c r="B5858" s="57" t="s">
        <v>126</v>
      </c>
      <c r="C5858" s="57" t="s">
        <v>7831</v>
      </c>
      <c r="D5858" s="57">
        <v>0.62916669999999997</v>
      </c>
      <c r="E5858" s="57" t="s">
        <v>536</v>
      </c>
      <c r="F5858" s="57" t="s">
        <v>7831</v>
      </c>
      <c r="G5858" s="57" t="s">
        <v>7985</v>
      </c>
      <c r="H5858" s="57">
        <v>0.62916669999999997</v>
      </c>
    </row>
    <row r="5859" spans="1:8">
      <c r="A5859" s="57" t="s">
        <v>635</v>
      </c>
      <c r="B5859" s="57" t="s">
        <v>126</v>
      </c>
      <c r="C5859" s="57" t="s">
        <v>7833</v>
      </c>
      <c r="D5859" s="57">
        <v>3.5</v>
      </c>
      <c r="E5859" s="57" t="s">
        <v>536</v>
      </c>
      <c r="F5859" s="57" t="s">
        <v>7834</v>
      </c>
      <c r="G5859" s="57" t="s">
        <v>7986</v>
      </c>
      <c r="H5859" s="57">
        <v>3.5</v>
      </c>
    </row>
    <row r="5860" spans="1:8">
      <c r="A5860" s="57" t="s">
        <v>635</v>
      </c>
      <c r="B5860" s="57" t="s">
        <v>126</v>
      </c>
      <c r="C5860" s="57" t="s">
        <v>7836</v>
      </c>
      <c r="D5860" s="57">
        <v>5.75</v>
      </c>
      <c r="E5860" s="57" t="s">
        <v>536</v>
      </c>
      <c r="F5860" s="57" t="s">
        <v>7837</v>
      </c>
      <c r="G5860" s="57" t="s">
        <v>7987</v>
      </c>
      <c r="H5860" s="57">
        <v>5.75</v>
      </c>
    </row>
    <row r="5861" spans="1:8">
      <c r="A5861" s="57" t="s">
        <v>635</v>
      </c>
      <c r="B5861" s="57" t="s">
        <v>126</v>
      </c>
      <c r="C5861" s="57" t="s">
        <v>7839</v>
      </c>
      <c r="D5861" s="57">
        <v>1.5</v>
      </c>
      <c r="E5861" s="57" t="s">
        <v>536</v>
      </c>
      <c r="F5861" s="57" t="s">
        <v>2498</v>
      </c>
      <c r="G5861" s="57" t="s">
        <v>2653</v>
      </c>
      <c r="H5861" s="57">
        <v>1.5</v>
      </c>
    </row>
    <row r="5862" spans="1:8">
      <c r="A5862" s="57" t="s">
        <v>131</v>
      </c>
      <c r="B5862" s="57" t="s">
        <v>114</v>
      </c>
      <c r="C5862" s="57" t="s">
        <v>7828</v>
      </c>
      <c r="D5862" s="57">
        <v>0</v>
      </c>
      <c r="E5862" s="57" t="s">
        <v>537</v>
      </c>
      <c r="F5862" s="57" t="s">
        <v>7828</v>
      </c>
      <c r="G5862" s="57" t="s">
        <v>7988</v>
      </c>
      <c r="H5862" s="57">
        <v>0</v>
      </c>
    </row>
    <row r="5863" spans="1:8">
      <c r="A5863" s="57" t="s">
        <v>131</v>
      </c>
      <c r="B5863" s="57" t="s">
        <v>114</v>
      </c>
      <c r="C5863" s="57" t="s">
        <v>7830</v>
      </c>
      <c r="D5863" s="57">
        <v>1258.3330000000001</v>
      </c>
      <c r="E5863" s="57" t="s">
        <v>537</v>
      </c>
      <c r="F5863" s="57" t="s">
        <v>2502</v>
      </c>
      <c r="G5863" s="57" t="s">
        <v>2658</v>
      </c>
      <c r="H5863" s="57">
        <v>1258.3330000000001</v>
      </c>
    </row>
    <row r="5864" spans="1:8">
      <c r="A5864" s="57" t="s">
        <v>131</v>
      </c>
      <c r="B5864" s="57" t="s">
        <v>114</v>
      </c>
      <c r="C5864" s="57" t="s">
        <v>7831</v>
      </c>
      <c r="D5864" s="57">
        <v>0.62916669999999997</v>
      </c>
      <c r="E5864" s="57" t="s">
        <v>537</v>
      </c>
      <c r="F5864" s="57" t="s">
        <v>7831</v>
      </c>
      <c r="G5864" s="57" t="s">
        <v>7989</v>
      </c>
      <c r="H5864" s="57">
        <v>0.62916669999999997</v>
      </c>
    </row>
    <row r="5865" spans="1:8">
      <c r="A5865" s="57" t="s">
        <v>131</v>
      </c>
      <c r="B5865" s="57" t="s">
        <v>114</v>
      </c>
      <c r="C5865" s="57" t="s">
        <v>7833</v>
      </c>
      <c r="D5865" s="57">
        <v>3.5</v>
      </c>
      <c r="E5865" s="57" t="s">
        <v>537</v>
      </c>
      <c r="F5865" s="57" t="s">
        <v>7834</v>
      </c>
      <c r="G5865" s="57" t="s">
        <v>7990</v>
      </c>
      <c r="H5865" s="57">
        <v>3.5</v>
      </c>
    </row>
    <row r="5866" spans="1:8">
      <c r="A5866" s="57" t="s">
        <v>131</v>
      </c>
      <c r="B5866" s="57" t="s">
        <v>114</v>
      </c>
      <c r="C5866" s="57" t="s">
        <v>7836</v>
      </c>
      <c r="D5866" s="57">
        <v>5.75</v>
      </c>
      <c r="E5866" s="57" t="s">
        <v>537</v>
      </c>
      <c r="F5866" s="57" t="s">
        <v>7837</v>
      </c>
      <c r="G5866" s="57" t="s">
        <v>7991</v>
      </c>
      <c r="H5866" s="57">
        <v>5.75</v>
      </c>
    </row>
    <row r="5867" spans="1:8">
      <c r="A5867" s="57" t="s">
        <v>131</v>
      </c>
      <c r="B5867" s="57" t="s">
        <v>114</v>
      </c>
      <c r="C5867" s="57" t="s">
        <v>7839</v>
      </c>
      <c r="D5867" s="57">
        <v>1.5</v>
      </c>
      <c r="E5867" s="57" t="s">
        <v>537</v>
      </c>
      <c r="F5867" s="57" t="s">
        <v>2498</v>
      </c>
      <c r="G5867" s="57" t="s">
        <v>2657</v>
      </c>
      <c r="H5867" s="57">
        <v>1.5</v>
      </c>
    </row>
    <row r="5868" spans="1:8">
      <c r="A5868" s="57" t="s">
        <v>172</v>
      </c>
      <c r="B5868" s="57" t="s">
        <v>117</v>
      </c>
      <c r="C5868" s="57" t="s">
        <v>7828</v>
      </c>
      <c r="D5868" s="57">
        <v>0</v>
      </c>
      <c r="E5868" s="57" t="s">
        <v>538</v>
      </c>
      <c r="F5868" s="57" t="s">
        <v>7828</v>
      </c>
      <c r="G5868" s="57" t="s">
        <v>7992</v>
      </c>
      <c r="H5868" s="57">
        <v>0</v>
      </c>
    </row>
    <row r="5869" spans="1:8">
      <c r="A5869" s="57" t="s">
        <v>172</v>
      </c>
      <c r="B5869" s="57" t="s">
        <v>117</v>
      </c>
      <c r="C5869" s="57" t="s">
        <v>7830</v>
      </c>
      <c r="D5869" s="57">
        <v>1258.3330000000003</v>
      </c>
      <c r="E5869" s="57" t="s">
        <v>538</v>
      </c>
      <c r="F5869" s="57" t="s">
        <v>2502</v>
      </c>
      <c r="G5869" s="57" t="s">
        <v>2662</v>
      </c>
      <c r="H5869" s="57">
        <v>1258.3330000000003</v>
      </c>
    </row>
    <row r="5870" spans="1:8">
      <c r="A5870" s="57" t="s">
        <v>172</v>
      </c>
      <c r="B5870" s="57" t="s">
        <v>117</v>
      </c>
      <c r="C5870" s="57" t="s">
        <v>7831</v>
      </c>
      <c r="D5870" s="57">
        <v>0.62916669999999997</v>
      </c>
      <c r="E5870" s="57" t="s">
        <v>538</v>
      </c>
      <c r="F5870" s="57" t="s">
        <v>7831</v>
      </c>
      <c r="G5870" s="57" t="s">
        <v>7993</v>
      </c>
      <c r="H5870" s="57">
        <v>0.62916669999999997</v>
      </c>
    </row>
    <row r="5871" spans="1:8">
      <c r="A5871" s="57" t="s">
        <v>172</v>
      </c>
      <c r="B5871" s="57" t="s">
        <v>117</v>
      </c>
      <c r="C5871" s="57" t="s">
        <v>7833</v>
      </c>
      <c r="D5871" s="57">
        <v>3.5</v>
      </c>
      <c r="E5871" s="57" t="s">
        <v>538</v>
      </c>
      <c r="F5871" s="57" t="s">
        <v>7834</v>
      </c>
      <c r="G5871" s="57" t="s">
        <v>7994</v>
      </c>
      <c r="H5871" s="57">
        <v>3.5</v>
      </c>
    </row>
    <row r="5872" spans="1:8">
      <c r="A5872" s="57" t="s">
        <v>172</v>
      </c>
      <c r="B5872" s="57" t="s">
        <v>117</v>
      </c>
      <c r="C5872" s="57" t="s">
        <v>7836</v>
      </c>
      <c r="D5872" s="57">
        <v>5.75</v>
      </c>
      <c r="E5872" s="57" t="s">
        <v>538</v>
      </c>
      <c r="F5872" s="57" t="s">
        <v>7837</v>
      </c>
      <c r="G5872" s="57" t="s">
        <v>7995</v>
      </c>
      <c r="H5872" s="57">
        <v>5.75</v>
      </c>
    </row>
    <row r="5873" spans="1:8">
      <c r="A5873" s="57" t="s">
        <v>172</v>
      </c>
      <c r="B5873" s="57" t="s">
        <v>117</v>
      </c>
      <c r="C5873" s="57" t="s">
        <v>7839</v>
      </c>
      <c r="D5873" s="57">
        <v>1.5</v>
      </c>
      <c r="E5873" s="57" t="s">
        <v>538</v>
      </c>
      <c r="F5873" s="57" t="s">
        <v>2498</v>
      </c>
      <c r="G5873" s="57" t="s">
        <v>2661</v>
      </c>
      <c r="H5873" s="57">
        <v>1.5</v>
      </c>
    </row>
    <row r="5874" spans="1:8">
      <c r="A5874" s="57" t="s">
        <v>132</v>
      </c>
      <c r="B5874" s="57" t="s">
        <v>114</v>
      </c>
      <c r="C5874" s="57" t="s">
        <v>7828</v>
      </c>
      <c r="D5874" s="57">
        <v>0</v>
      </c>
      <c r="E5874" s="57" t="s">
        <v>540</v>
      </c>
      <c r="F5874" s="57" t="s">
        <v>7828</v>
      </c>
      <c r="G5874" s="57" t="s">
        <v>7996</v>
      </c>
      <c r="H5874" s="57">
        <v>0</v>
      </c>
    </row>
    <row r="5875" spans="1:8">
      <c r="A5875" s="57" t="s">
        <v>132</v>
      </c>
      <c r="B5875" s="57" t="s">
        <v>114</v>
      </c>
      <c r="C5875" s="57" t="s">
        <v>7830</v>
      </c>
      <c r="D5875" s="57">
        <v>1258.3330000000001</v>
      </c>
      <c r="E5875" s="57" t="s">
        <v>540</v>
      </c>
      <c r="F5875" s="57" t="s">
        <v>2502</v>
      </c>
      <c r="G5875" s="57" t="s">
        <v>2666</v>
      </c>
      <c r="H5875" s="57">
        <v>1258.3330000000001</v>
      </c>
    </row>
    <row r="5876" spans="1:8">
      <c r="A5876" s="57" t="s">
        <v>132</v>
      </c>
      <c r="B5876" s="57" t="s">
        <v>114</v>
      </c>
      <c r="C5876" s="57" t="s">
        <v>7831</v>
      </c>
      <c r="D5876" s="57">
        <v>0.62916669999999997</v>
      </c>
      <c r="E5876" s="57" t="s">
        <v>540</v>
      </c>
      <c r="F5876" s="57" t="s">
        <v>7831</v>
      </c>
      <c r="G5876" s="57" t="s">
        <v>7997</v>
      </c>
      <c r="H5876" s="57">
        <v>0.62916669999999997</v>
      </c>
    </row>
    <row r="5877" spans="1:8">
      <c r="A5877" s="57" t="s">
        <v>132</v>
      </c>
      <c r="B5877" s="57" t="s">
        <v>114</v>
      </c>
      <c r="C5877" s="57" t="s">
        <v>7833</v>
      </c>
      <c r="D5877" s="57">
        <v>3.5</v>
      </c>
      <c r="E5877" s="57" t="s">
        <v>540</v>
      </c>
      <c r="F5877" s="57" t="s">
        <v>7834</v>
      </c>
      <c r="G5877" s="57" t="s">
        <v>7998</v>
      </c>
      <c r="H5877" s="57">
        <v>3.5</v>
      </c>
    </row>
    <row r="5878" spans="1:8">
      <c r="A5878" s="57" t="s">
        <v>132</v>
      </c>
      <c r="B5878" s="57" t="s">
        <v>114</v>
      </c>
      <c r="C5878" s="57" t="s">
        <v>7836</v>
      </c>
      <c r="D5878" s="57">
        <v>5.75</v>
      </c>
      <c r="E5878" s="57" t="s">
        <v>540</v>
      </c>
      <c r="F5878" s="57" t="s">
        <v>7837</v>
      </c>
      <c r="G5878" s="57" t="s">
        <v>7999</v>
      </c>
      <c r="H5878" s="57">
        <v>5.75</v>
      </c>
    </row>
    <row r="5879" spans="1:8">
      <c r="A5879" s="57" t="s">
        <v>132</v>
      </c>
      <c r="B5879" s="57" t="s">
        <v>114</v>
      </c>
      <c r="C5879" s="57" t="s">
        <v>7839</v>
      </c>
      <c r="D5879" s="57">
        <v>1.5</v>
      </c>
      <c r="E5879" s="57" t="s">
        <v>540</v>
      </c>
      <c r="F5879" s="57" t="s">
        <v>2498</v>
      </c>
      <c r="G5879" s="57" t="s">
        <v>2665</v>
      </c>
      <c r="H5879" s="57">
        <v>1.5</v>
      </c>
    </row>
    <row r="5880" spans="1:8">
      <c r="A5880" s="57" t="s">
        <v>145</v>
      </c>
      <c r="B5880" s="57" t="s">
        <v>116</v>
      </c>
      <c r="C5880" s="57" t="s">
        <v>7828</v>
      </c>
      <c r="D5880" s="57">
        <v>0</v>
      </c>
      <c r="E5880" s="57" t="s">
        <v>541</v>
      </c>
      <c r="F5880" s="57" t="s">
        <v>7828</v>
      </c>
      <c r="G5880" s="57" t="s">
        <v>8000</v>
      </c>
      <c r="H5880" s="57">
        <v>0</v>
      </c>
    </row>
    <row r="5881" spans="1:8">
      <c r="A5881" s="57" t="s">
        <v>145</v>
      </c>
      <c r="B5881" s="57" t="s">
        <v>116</v>
      </c>
      <c r="C5881" s="57" t="s">
        <v>7830</v>
      </c>
      <c r="D5881" s="57">
        <v>1258.3330000000001</v>
      </c>
      <c r="E5881" s="57" t="s">
        <v>541</v>
      </c>
      <c r="F5881" s="57" t="s">
        <v>2502</v>
      </c>
      <c r="G5881" s="57" t="s">
        <v>2670</v>
      </c>
      <c r="H5881" s="57">
        <v>1258.3330000000001</v>
      </c>
    </row>
    <row r="5882" spans="1:8">
      <c r="A5882" s="57" t="s">
        <v>145</v>
      </c>
      <c r="B5882" s="57" t="s">
        <v>116</v>
      </c>
      <c r="C5882" s="57" t="s">
        <v>7831</v>
      </c>
      <c r="D5882" s="57">
        <v>0.62916669999999997</v>
      </c>
      <c r="E5882" s="57" t="s">
        <v>541</v>
      </c>
      <c r="F5882" s="57" t="s">
        <v>7831</v>
      </c>
      <c r="G5882" s="57" t="s">
        <v>8001</v>
      </c>
      <c r="H5882" s="57">
        <v>0.62916669999999997</v>
      </c>
    </row>
    <row r="5883" spans="1:8">
      <c r="A5883" s="57" t="s">
        <v>145</v>
      </c>
      <c r="B5883" s="57" t="s">
        <v>116</v>
      </c>
      <c r="C5883" s="57" t="s">
        <v>7833</v>
      </c>
      <c r="D5883" s="57">
        <v>3.5</v>
      </c>
      <c r="E5883" s="57" t="s">
        <v>541</v>
      </c>
      <c r="F5883" s="57" t="s">
        <v>7834</v>
      </c>
      <c r="G5883" s="57" t="s">
        <v>8002</v>
      </c>
      <c r="H5883" s="57">
        <v>3.5</v>
      </c>
    </row>
    <row r="5884" spans="1:8">
      <c r="A5884" s="57" t="s">
        <v>145</v>
      </c>
      <c r="B5884" s="57" t="s">
        <v>116</v>
      </c>
      <c r="C5884" s="57" t="s">
        <v>7836</v>
      </c>
      <c r="D5884" s="57">
        <v>5.75</v>
      </c>
      <c r="E5884" s="57" t="s">
        <v>541</v>
      </c>
      <c r="F5884" s="57" t="s">
        <v>7837</v>
      </c>
      <c r="G5884" s="57" t="s">
        <v>8003</v>
      </c>
      <c r="H5884" s="57">
        <v>5.75</v>
      </c>
    </row>
    <row r="5885" spans="1:8">
      <c r="A5885" s="57" t="s">
        <v>145</v>
      </c>
      <c r="B5885" s="57" t="s">
        <v>116</v>
      </c>
      <c r="C5885" s="57" t="s">
        <v>7839</v>
      </c>
      <c r="D5885" s="57">
        <v>1.5</v>
      </c>
      <c r="E5885" s="57" t="s">
        <v>541</v>
      </c>
      <c r="F5885" s="57" t="s">
        <v>2498</v>
      </c>
      <c r="G5885" s="57" t="s">
        <v>2669</v>
      </c>
      <c r="H5885" s="57">
        <v>1.5</v>
      </c>
    </row>
    <row r="5886" spans="1:8">
      <c r="A5886" s="57" t="s">
        <v>145</v>
      </c>
      <c r="B5886" s="57" t="s">
        <v>122</v>
      </c>
      <c r="C5886" s="57" t="s">
        <v>7828</v>
      </c>
      <c r="D5886" s="57">
        <v>0</v>
      </c>
      <c r="E5886" s="57" t="s">
        <v>542</v>
      </c>
      <c r="F5886" s="57" t="s">
        <v>7828</v>
      </c>
      <c r="G5886" s="57" t="s">
        <v>8004</v>
      </c>
      <c r="H5886" s="57">
        <v>0</v>
      </c>
    </row>
    <row r="5887" spans="1:8">
      <c r="A5887" s="57" t="s">
        <v>145</v>
      </c>
      <c r="B5887" s="57" t="s">
        <v>122</v>
      </c>
      <c r="C5887" s="57" t="s">
        <v>7830</v>
      </c>
      <c r="D5887" s="57">
        <v>1258.3330000000001</v>
      </c>
      <c r="E5887" s="57" t="s">
        <v>542</v>
      </c>
      <c r="F5887" s="57" t="s">
        <v>2502</v>
      </c>
      <c r="G5887" s="57" t="s">
        <v>2674</v>
      </c>
      <c r="H5887" s="57">
        <v>1258.3330000000001</v>
      </c>
    </row>
    <row r="5888" spans="1:8">
      <c r="A5888" s="57" t="s">
        <v>145</v>
      </c>
      <c r="B5888" s="57" t="s">
        <v>122</v>
      </c>
      <c r="C5888" s="57" t="s">
        <v>7831</v>
      </c>
      <c r="D5888" s="57">
        <v>0.62916669999999997</v>
      </c>
      <c r="E5888" s="57" t="s">
        <v>542</v>
      </c>
      <c r="F5888" s="57" t="s">
        <v>7831</v>
      </c>
      <c r="G5888" s="57" t="s">
        <v>8005</v>
      </c>
      <c r="H5888" s="57">
        <v>0.62916669999999997</v>
      </c>
    </row>
    <row r="5889" spans="1:8">
      <c r="A5889" s="57" t="s">
        <v>145</v>
      </c>
      <c r="B5889" s="57" t="s">
        <v>122</v>
      </c>
      <c r="C5889" s="57" t="s">
        <v>7833</v>
      </c>
      <c r="D5889" s="57">
        <v>3.5</v>
      </c>
      <c r="E5889" s="57" t="s">
        <v>542</v>
      </c>
      <c r="F5889" s="57" t="s">
        <v>7834</v>
      </c>
      <c r="G5889" s="57" t="s">
        <v>8006</v>
      </c>
      <c r="H5889" s="57">
        <v>3.5</v>
      </c>
    </row>
    <row r="5890" spans="1:8">
      <c r="A5890" s="57" t="s">
        <v>145</v>
      </c>
      <c r="B5890" s="57" t="s">
        <v>122</v>
      </c>
      <c r="C5890" s="57" t="s">
        <v>7836</v>
      </c>
      <c r="D5890" s="57">
        <v>5.75</v>
      </c>
      <c r="E5890" s="57" t="s">
        <v>542</v>
      </c>
      <c r="F5890" s="57" t="s">
        <v>7837</v>
      </c>
      <c r="G5890" s="57" t="s">
        <v>8007</v>
      </c>
      <c r="H5890" s="57">
        <v>5.75</v>
      </c>
    </row>
    <row r="5891" spans="1:8">
      <c r="A5891" s="57" t="s">
        <v>145</v>
      </c>
      <c r="B5891" s="57" t="s">
        <v>122</v>
      </c>
      <c r="C5891" s="57" t="s">
        <v>7839</v>
      </c>
      <c r="D5891" s="57">
        <v>1.5</v>
      </c>
      <c r="E5891" s="57" t="s">
        <v>542</v>
      </c>
      <c r="F5891" s="57" t="s">
        <v>2498</v>
      </c>
      <c r="G5891" s="57" t="s">
        <v>2673</v>
      </c>
      <c r="H5891" s="57">
        <v>1.5</v>
      </c>
    </row>
    <row r="5892" spans="1:8">
      <c r="A5892" s="57" t="s">
        <v>133</v>
      </c>
      <c r="B5892" s="57" t="s">
        <v>114</v>
      </c>
      <c r="C5892" s="57" t="s">
        <v>7828</v>
      </c>
      <c r="D5892" s="57">
        <v>0</v>
      </c>
      <c r="E5892" s="57" t="s">
        <v>543</v>
      </c>
      <c r="F5892" s="57" t="s">
        <v>7828</v>
      </c>
      <c r="G5892" s="57" t="s">
        <v>8008</v>
      </c>
      <c r="H5892" s="57">
        <v>0</v>
      </c>
    </row>
    <row r="5893" spans="1:8">
      <c r="A5893" s="57" t="s">
        <v>133</v>
      </c>
      <c r="B5893" s="57" t="s">
        <v>114</v>
      </c>
      <c r="C5893" s="57" t="s">
        <v>7830</v>
      </c>
      <c r="D5893" s="57">
        <v>1258.3330000000001</v>
      </c>
      <c r="E5893" s="57" t="s">
        <v>543</v>
      </c>
      <c r="F5893" s="57" t="s">
        <v>2502</v>
      </c>
      <c r="G5893" s="57" t="s">
        <v>2678</v>
      </c>
      <c r="H5893" s="57">
        <v>1258.3330000000001</v>
      </c>
    </row>
    <row r="5894" spans="1:8">
      <c r="A5894" s="57" t="s">
        <v>133</v>
      </c>
      <c r="B5894" s="57" t="s">
        <v>114</v>
      </c>
      <c r="C5894" s="57" t="s">
        <v>7831</v>
      </c>
      <c r="D5894" s="57">
        <v>0.62916669999999997</v>
      </c>
      <c r="E5894" s="57" t="s">
        <v>543</v>
      </c>
      <c r="F5894" s="57" t="s">
        <v>7831</v>
      </c>
      <c r="G5894" s="57" t="s">
        <v>8009</v>
      </c>
      <c r="H5894" s="57">
        <v>0.62916669999999997</v>
      </c>
    </row>
    <row r="5895" spans="1:8">
      <c r="A5895" s="57" t="s">
        <v>133</v>
      </c>
      <c r="B5895" s="57" t="s">
        <v>114</v>
      </c>
      <c r="C5895" s="57" t="s">
        <v>7833</v>
      </c>
      <c r="D5895" s="57">
        <v>3.5</v>
      </c>
      <c r="E5895" s="57" t="s">
        <v>543</v>
      </c>
      <c r="F5895" s="57" t="s">
        <v>7834</v>
      </c>
      <c r="G5895" s="57" t="s">
        <v>8010</v>
      </c>
      <c r="H5895" s="57">
        <v>3.5</v>
      </c>
    </row>
    <row r="5896" spans="1:8">
      <c r="A5896" s="57" t="s">
        <v>133</v>
      </c>
      <c r="B5896" s="57" t="s">
        <v>114</v>
      </c>
      <c r="C5896" s="57" t="s">
        <v>7836</v>
      </c>
      <c r="D5896" s="57">
        <v>5.75</v>
      </c>
      <c r="E5896" s="57" t="s">
        <v>543</v>
      </c>
      <c r="F5896" s="57" t="s">
        <v>7837</v>
      </c>
      <c r="G5896" s="57" t="s">
        <v>8011</v>
      </c>
      <c r="H5896" s="57">
        <v>5.75</v>
      </c>
    </row>
    <row r="5897" spans="1:8">
      <c r="A5897" s="57" t="s">
        <v>133</v>
      </c>
      <c r="B5897" s="57" t="s">
        <v>114</v>
      </c>
      <c r="C5897" s="57" t="s">
        <v>7839</v>
      </c>
      <c r="D5897" s="57">
        <v>1.5</v>
      </c>
      <c r="E5897" s="57" t="s">
        <v>543</v>
      </c>
      <c r="F5897" s="57" t="s">
        <v>2498</v>
      </c>
      <c r="G5897" s="57" t="s">
        <v>2677</v>
      </c>
      <c r="H5897" s="57">
        <v>1.5</v>
      </c>
    </row>
    <row r="5898" spans="1:8">
      <c r="A5898" s="57" t="s">
        <v>160</v>
      </c>
      <c r="B5898" s="57" t="s">
        <v>81</v>
      </c>
      <c r="C5898" s="57" t="s">
        <v>7828</v>
      </c>
      <c r="D5898" s="57">
        <v>1</v>
      </c>
      <c r="E5898" s="57" t="s">
        <v>544</v>
      </c>
      <c r="F5898" s="57" t="s">
        <v>7828</v>
      </c>
      <c r="G5898" s="57" t="s">
        <v>8012</v>
      </c>
      <c r="H5898" s="57">
        <v>1</v>
      </c>
    </row>
    <row r="5899" spans="1:8">
      <c r="A5899" s="57" t="s">
        <v>160</v>
      </c>
      <c r="B5899" s="57" t="s">
        <v>81</v>
      </c>
      <c r="C5899" s="57" t="s">
        <v>7830</v>
      </c>
      <c r="D5899" s="57">
        <v>750</v>
      </c>
      <c r="E5899" s="57" t="s">
        <v>544</v>
      </c>
      <c r="F5899" s="57" t="s">
        <v>2502</v>
      </c>
      <c r="G5899" s="57" t="s">
        <v>2682</v>
      </c>
      <c r="H5899" s="57">
        <v>750</v>
      </c>
    </row>
    <row r="5900" spans="1:8">
      <c r="A5900" s="57" t="s">
        <v>160</v>
      </c>
      <c r="B5900" s="57" t="s">
        <v>81</v>
      </c>
      <c r="C5900" s="57" t="s">
        <v>7831</v>
      </c>
      <c r="D5900" s="57">
        <v>0.7</v>
      </c>
      <c r="E5900" s="57" t="s">
        <v>544</v>
      </c>
      <c r="F5900" s="57" t="s">
        <v>7831</v>
      </c>
      <c r="G5900" s="57" t="s">
        <v>8013</v>
      </c>
      <c r="H5900" s="57">
        <v>0.7</v>
      </c>
    </row>
    <row r="5901" spans="1:8">
      <c r="A5901" s="57" t="s">
        <v>160</v>
      </c>
      <c r="B5901" s="57" t="s">
        <v>81</v>
      </c>
      <c r="C5901" s="57" t="s">
        <v>7833</v>
      </c>
      <c r="D5901" s="57">
        <v>1</v>
      </c>
      <c r="E5901" s="57" t="s">
        <v>544</v>
      </c>
      <c r="F5901" s="57" t="s">
        <v>7834</v>
      </c>
      <c r="G5901" s="57" t="s">
        <v>8014</v>
      </c>
      <c r="H5901" s="57">
        <v>1</v>
      </c>
    </row>
    <row r="5902" spans="1:8">
      <c r="A5902" s="57" t="s">
        <v>160</v>
      </c>
      <c r="B5902" s="57" t="s">
        <v>81</v>
      </c>
      <c r="C5902" s="57" t="s">
        <v>7836</v>
      </c>
      <c r="D5902" s="57">
        <v>1</v>
      </c>
      <c r="E5902" s="57" t="s">
        <v>544</v>
      </c>
      <c r="F5902" s="57" t="s">
        <v>7837</v>
      </c>
      <c r="G5902" s="57" t="s">
        <v>8015</v>
      </c>
      <c r="H5902" s="57">
        <v>1</v>
      </c>
    </row>
    <row r="5903" spans="1:8">
      <c r="A5903" s="57" t="s">
        <v>160</v>
      </c>
      <c r="B5903" s="57" t="s">
        <v>81</v>
      </c>
      <c r="C5903" s="57" t="s">
        <v>7839</v>
      </c>
      <c r="D5903" s="57">
        <v>0.75</v>
      </c>
      <c r="E5903" s="57" t="s">
        <v>544</v>
      </c>
      <c r="F5903" s="57" t="s">
        <v>2498</v>
      </c>
      <c r="G5903" s="57" t="s">
        <v>2681</v>
      </c>
      <c r="H5903" s="57">
        <v>0.75</v>
      </c>
    </row>
    <row r="5904" spans="1:8">
      <c r="A5904" s="57" t="s">
        <v>161</v>
      </c>
      <c r="B5904" s="57" t="s">
        <v>81</v>
      </c>
      <c r="C5904" s="57" t="s">
        <v>7828</v>
      </c>
      <c r="D5904" s="57">
        <v>0</v>
      </c>
      <c r="E5904" s="57" t="s">
        <v>545</v>
      </c>
      <c r="F5904" s="57" t="s">
        <v>7828</v>
      </c>
      <c r="G5904" s="57" t="s">
        <v>8016</v>
      </c>
      <c r="H5904" s="57">
        <v>0</v>
      </c>
    </row>
    <row r="5905" spans="1:8">
      <c r="A5905" s="57" t="s">
        <v>161</v>
      </c>
      <c r="B5905" s="57" t="s">
        <v>81</v>
      </c>
      <c r="C5905" s="57" t="s">
        <v>7830</v>
      </c>
      <c r="D5905" s="57">
        <v>1258.3330000000001</v>
      </c>
      <c r="E5905" s="57" t="s">
        <v>545</v>
      </c>
      <c r="F5905" s="57" t="s">
        <v>2502</v>
      </c>
      <c r="G5905" s="57" t="s">
        <v>2686</v>
      </c>
      <c r="H5905" s="57">
        <v>1258.3330000000001</v>
      </c>
    </row>
    <row r="5906" spans="1:8">
      <c r="A5906" s="57" t="s">
        <v>161</v>
      </c>
      <c r="B5906" s="57" t="s">
        <v>81</v>
      </c>
      <c r="C5906" s="57" t="s">
        <v>7831</v>
      </c>
      <c r="D5906" s="57">
        <v>0.62916669999999997</v>
      </c>
      <c r="E5906" s="57" t="s">
        <v>545</v>
      </c>
      <c r="F5906" s="57" t="s">
        <v>7831</v>
      </c>
      <c r="G5906" s="57" t="s">
        <v>8017</v>
      </c>
      <c r="H5906" s="57">
        <v>0.62916669999999997</v>
      </c>
    </row>
    <row r="5907" spans="1:8">
      <c r="A5907" s="57" t="s">
        <v>161</v>
      </c>
      <c r="B5907" s="57" t="s">
        <v>81</v>
      </c>
      <c r="C5907" s="57" t="s">
        <v>7833</v>
      </c>
      <c r="D5907" s="57">
        <v>3.5</v>
      </c>
      <c r="E5907" s="57" t="s">
        <v>545</v>
      </c>
      <c r="F5907" s="57" t="s">
        <v>7834</v>
      </c>
      <c r="G5907" s="57" t="s">
        <v>8018</v>
      </c>
      <c r="H5907" s="57">
        <v>3.5</v>
      </c>
    </row>
    <row r="5908" spans="1:8">
      <c r="A5908" s="57" t="s">
        <v>161</v>
      </c>
      <c r="B5908" s="57" t="s">
        <v>81</v>
      </c>
      <c r="C5908" s="57" t="s">
        <v>7836</v>
      </c>
      <c r="D5908" s="57">
        <v>5.75</v>
      </c>
      <c r="E5908" s="57" t="s">
        <v>545</v>
      </c>
      <c r="F5908" s="57" t="s">
        <v>7837</v>
      </c>
      <c r="G5908" s="57" t="s">
        <v>8019</v>
      </c>
      <c r="H5908" s="57">
        <v>5.75</v>
      </c>
    </row>
    <row r="5909" spans="1:8">
      <c r="A5909" s="57" t="s">
        <v>161</v>
      </c>
      <c r="B5909" s="57" t="s">
        <v>81</v>
      </c>
      <c r="C5909" s="57" t="s">
        <v>7839</v>
      </c>
      <c r="D5909" s="57">
        <v>1.5</v>
      </c>
      <c r="E5909" s="57" t="s">
        <v>545</v>
      </c>
      <c r="F5909" s="57" t="s">
        <v>2498</v>
      </c>
      <c r="G5909" s="57" t="s">
        <v>2685</v>
      </c>
      <c r="H5909" s="57">
        <v>1.5</v>
      </c>
    </row>
    <row r="5910" spans="1:8">
      <c r="A5910" s="57" t="s">
        <v>161</v>
      </c>
      <c r="B5910" s="57" t="s">
        <v>120</v>
      </c>
      <c r="C5910" s="57" t="s">
        <v>7828</v>
      </c>
      <c r="D5910" s="57">
        <v>0</v>
      </c>
      <c r="E5910" s="57" t="s">
        <v>546</v>
      </c>
      <c r="F5910" s="57" t="s">
        <v>7828</v>
      </c>
      <c r="G5910" s="57" t="s">
        <v>8020</v>
      </c>
      <c r="H5910" s="57">
        <v>0</v>
      </c>
    </row>
    <row r="5911" spans="1:8">
      <c r="A5911" s="57" t="s">
        <v>161</v>
      </c>
      <c r="B5911" s="57" t="s">
        <v>120</v>
      </c>
      <c r="C5911" s="57" t="s">
        <v>7830</v>
      </c>
      <c r="D5911" s="57">
        <v>1258.3330000000001</v>
      </c>
      <c r="E5911" s="57" t="s">
        <v>546</v>
      </c>
      <c r="F5911" s="57" t="s">
        <v>2502</v>
      </c>
      <c r="G5911" s="57" t="s">
        <v>2690</v>
      </c>
      <c r="H5911" s="57">
        <v>1258.3330000000001</v>
      </c>
    </row>
    <row r="5912" spans="1:8">
      <c r="A5912" s="57" t="s">
        <v>161</v>
      </c>
      <c r="B5912" s="57" t="s">
        <v>120</v>
      </c>
      <c r="C5912" s="57" t="s">
        <v>7831</v>
      </c>
      <c r="D5912" s="57">
        <v>0.62916669999999997</v>
      </c>
      <c r="E5912" s="57" t="s">
        <v>546</v>
      </c>
      <c r="F5912" s="57" t="s">
        <v>7831</v>
      </c>
      <c r="G5912" s="57" t="s">
        <v>8021</v>
      </c>
      <c r="H5912" s="57">
        <v>0.62916669999999997</v>
      </c>
    </row>
    <row r="5913" spans="1:8">
      <c r="A5913" s="57" t="s">
        <v>161</v>
      </c>
      <c r="B5913" s="57" t="s">
        <v>120</v>
      </c>
      <c r="C5913" s="57" t="s">
        <v>7833</v>
      </c>
      <c r="D5913" s="57">
        <v>3.5</v>
      </c>
      <c r="E5913" s="57" t="s">
        <v>546</v>
      </c>
      <c r="F5913" s="57" t="s">
        <v>7834</v>
      </c>
      <c r="G5913" s="57" t="s">
        <v>8022</v>
      </c>
      <c r="H5913" s="57">
        <v>3.5</v>
      </c>
    </row>
    <row r="5914" spans="1:8">
      <c r="A5914" s="57" t="s">
        <v>161</v>
      </c>
      <c r="B5914" s="57" t="s">
        <v>120</v>
      </c>
      <c r="C5914" s="57" t="s">
        <v>7836</v>
      </c>
      <c r="D5914" s="57">
        <v>5.75</v>
      </c>
      <c r="E5914" s="57" t="s">
        <v>546</v>
      </c>
      <c r="F5914" s="57" t="s">
        <v>7837</v>
      </c>
      <c r="G5914" s="57" t="s">
        <v>8023</v>
      </c>
      <c r="H5914" s="57">
        <v>5.75</v>
      </c>
    </row>
    <row r="5915" spans="1:8">
      <c r="A5915" s="57" t="s">
        <v>161</v>
      </c>
      <c r="B5915" s="57" t="s">
        <v>120</v>
      </c>
      <c r="C5915" s="57" t="s">
        <v>7839</v>
      </c>
      <c r="D5915" s="57">
        <v>1.5</v>
      </c>
      <c r="E5915" s="57" t="s">
        <v>546</v>
      </c>
      <c r="F5915" s="57" t="s">
        <v>2498</v>
      </c>
      <c r="G5915" s="57" t="s">
        <v>2689</v>
      </c>
      <c r="H5915" s="57">
        <v>1.5</v>
      </c>
    </row>
    <row r="5916" spans="1:8">
      <c r="A5916" s="57" t="s">
        <v>146</v>
      </c>
      <c r="B5916" s="57" t="s">
        <v>116</v>
      </c>
      <c r="C5916" s="57" t="s">
        <v>7828</v>
      </c>
      <c r="D5916" s="57">
        <v>0</v>
      </c>
      <c r="E5916" s="57" t="s">
        <v>547</v>
      </c>
      <c r="F5916" s="57" t="s">
        <v>7828</v>
      </c>
      <c r="G5916" s="57" t="s">
        <v>8024</v>
      </c>
      <c r="H5916" s="57">
        <v>0</v>
      </c>
    </row>
    <row r="5917" spans="1:8">
      <c r="A5917" s="57" t="s">
        <v>146</v>
      </c>
      <c r="B5917" s="57" t="s">
        <v>116</v>
      </c>
      <c r="C5917" s="57" t="s">
        <v>7830</v>
      </c>
      <c r="D5917" s="57">
        <v>1258.3330000000001</v>
      </c>
      <c r="E5917" s="57" t="s">
        <v>547</v>
      </c>
      <c r="F5917" s="57" t="s">
        <v>2502</v>
      </c>
      <c r="G5917" s="57" t="s">
        <v>2694</v>
      </c>
      <c r="H5917" s="57">
        <v>1258.3330000000001</v>
      </c>
    </row>
    <row r="5918" spans="1:8">
      <c r="A5918" s="57" t="s">
        <v>146</v>
      </c>
      <c r="B5918" s="57" t="s">
        <v>116</v>
      </c>
      <c r="C5918" s="57" t="s">
        <v>7831</v>
      </c>
      <c r="D5918" s="57">
        <v>0.62916669999999997</v>
      </c>
      <c r="E5918" s="57" t="s">
        <v>547</v>
      </c>
      <c r="F5918" s="57" t="s">
        <v>7831</v>
      </c>
      <c r="G5918" s="57" t="s">
        <v>8025</v>
      </c>
      <c r="H5918" s="57">
        <v>0.62916669999999997</v>
      </c>
    </row>
    <row r="5919" spans="1:8">
      <c r="A5919" s="57" t="s">
        <v>146</v>
      </c>
      <c r="B5919" s="57" t="s">
        <v>116</v>
      </c>
      <c r="C5919" s="57" t="s">
        <v>7833</v>
      </c>
      <c r="D5919" s="57">
        <v>3.5</v>
      </c>
      <c r="E5919" s="57" t="s">
        <v>547</v>
      </c>
      <c r="F5919" s="57" t="s">
        <v>7834</v>
      </c>
      <c r="G5919" s="57" t="s">
        <v>8026</v>
      </c>
      <c r="H5919" s="57">
        <v>3.5</v>
      </c>
    </row>
    <row r="5920" spans="1:8">
      <c r="A5920" s="57" t="s">
        <v>146</v>
      </c>
      <c r="B5920" s="57" t="s">
        <v>116</v>
      </c>
      <c r="C5920" s="57" t="s">
        <v>7836</v>
      </c>
      <c r="D5920" s="57">
        <v>5.75</v>
      </c>
      <c r="E5920" s="57" t="s">
        <v>547</v>
      </c>
      <c r="F5920" s="57" t="s">
        <v>7837</v>
      </c>
      <c r="G5920" s="57" t="s">
        <v>8027</v>
      </c>
      <c r="H5920" s="57">
        <v>5.75</v>
      </c>
    </row>
    <row r="5921" spans="1:8">
      <c r="A5921" s="57" t="s">
        <v>146</v>
      </c>
      <c r="B5921" s="57" t="s">
        <v>116</v>
      </c>
      <c r="C5921" s="57" t="s">
        <v>7839</v>
      </c>
      <c r="D5921" s="57">
        <v>1.5</v>
      </c>
      <c r="E5921" s="57" t="s">
        <v>547</v>
      </c>
      <c r="F5921" s="57" t="s">
        <v>2498</v>
      </c>
      <c r="G5921" s="57" t="s">
        <v>2693</v>
      </c>
      <c r="H5921" s="57">
        <v>1.5</v>
      </c>
    </row>
    <row r="5922" spans="1:8">
      <c r="A5922" s="57" t="s">
        <v>147</v>
      </c>
      <c r="B5922" s="57" t="s">
        <v>116</v>
      </c>
      <c r="C5922" s="57" t="s">
        <v>7828</v>
      </c>
      <c r="D5922" s="57">
        <v>0</v>
      </c>
      <c r="E5922" s="57" t="s">
        <v>549</v>
      </c>
      <c r="F5922" s="57" t="s">
        <v>7828</v>
      </c>
      <c r="G5922" s="57" t="s">
        <v>8028</v>
      </c>
      <c r="H5922" s="57">
        <v>0</v>
      </c>
    </row>
    <row r="5923" spans="1:8">
      <c r="A5923" s="57" t="s">
        <v>147</v>
      </c>
      <c r="B5923" s="57" t="s">
        <v>116</v>
      </c>
      <c r="C5923" s="57" t="s">
        <v>7830</v>
      </c>
      <c r="D5923" s="57">
        <v>1258.3330000000001</v>
      </c>
      <c r="E5923" s="57" t="s">
        <v>549</v>
      </c>
      <c r="F5923" s="57" t="s">
        <v>2502</v>
      </c>
      <c r="G5923" s="57" t="s">
        <v>2698</v>
      </c>
      <c r="H5923" s="57">
        <v>1258.3330000000001</v>
      </c>
    </row>
    <row r="5924" spans="1:8">
      <c r="A5924" s="57" t="s">
        <v>147</v>
      </c>
      <c r="B5924" s="57" t="s">
        <v>116</v>
      </c>
      <c r="C5924" s="57" t="s">
        <v>7831</v>
      </c>
      <c r="D5924" s="57">
        <v>0.62916669999999997</v>
      </c>
      <c r="E5924" s="57" t="s">
        <v>549</v>
      </c>
      <c r="F5924" s="57" t="s">
        <v>7831</v>
      </c>
      <c r="G5924" s="57" t="s">
        <v>8029</v>
      </c>
      <c r="H5924" s="57">
        <v>0.62916669999999997</v>
      </c>
    </row>
    <row r="5925" spans="1:8">
      <c r="A5925" s="57" t="s">
        <v>147</v>
      </c>
      <c r="B5925" s="57" t="s">
        <v>116</v>
      </c>
      <c r="C5925" s="57" t="s">
        <v>7833</v>
      </c>
      <c r="D5925" s="57">
        <v>3.5</v>
      </c>
      <c r="E5925" s="57" t="s">
        <v>549</v>
      </c>
      <c r="F5925" s="57" t="s">
        <v>7834</v>
      </c>
      <c r="G5925" s="57" t="s">
        <v>8030</v>
      </c>
      <c r="H5925" s="57">
        <v>3.5</v>
      </c>
    </row>
    <row r="5926" spans="1:8">
      <c r="A5926" s="57" t="s">
        <v>147</v>
      </c>
      <c r="B5926" s="57" t="s">
        <v>116</v>
      </c>
      <c r="C5926" s="57" t="s">
        <v>7836</v>
      </c>
      <c r="D5926" s="57">
        <v>5.75</v>
      </c>
      <c r="E5926" s="57" t="s">
        <v>549</v>
      </c>
      <c r="F5926" s="57" t="s">
        <v>7837</v>
      </c>
      <c r="G5926" s="57" t="s">
        <v>8031</v>
      </c>
      <c r="H5926" s="57">
        <v>5.75</v>
      </c>
    </row>
    <row r="5927" spans="1:8">
      <c r="A5927" s="57" t="s">
        <v>147</v>
      </c>
      <c r="B5927" s="57" t="s">
        <v>116</v>
      </c>
      <c r="C5927" s="57" t="s">
        <v>7839</v>
      </c>
      <c r="D5927" s="57">
        <v>1.5</v>
      </c>
      <c r="E5927" s="57" t="s">
        <v>549</v>
      </c>
      <c r="F5927" s="57" t="s">
        <v>2498</v>
      </c>
      <c r="G5927" s="57" t="s">
        <v>2697</v>
      </c>
      <c r="H5927" s="57">
        <v>1.5</v>
      </c>
    </row>
    <row r="5928" spans="1:8">
      <c r="A5928" s="57" t="s">
        <v>176</v>
      </c>
      <c r="B5928" s="57" t="s">
        <v>118</v>
      </c>
      <c r="C5928" s="57" t="s">
        <v>7828</v>
      </c>
      <c r="D5928" s="57">
        <v>0</v>
      </c>
      <c r="E5928" s="57" t="s">
        <v>550</v>
      </c>
      <c r="F5928" s="57" t="s">
        <v>7828</v>
      </c>
      <c r="G5928" s="57" t="s">
        <v>8032</v>
      </c>
      <c r="H5928" s="57">
        <v>0</v>
      </c>
    </row>
    <row r="5929" spans="1:8">
      <c r="A5929" s="57" t="s">
        <v>176</v>
      </c>
      <c r="B5929" s="57" t="s">
        <v>118</v>
      </c>
      <c r="C5929" s="57" t="s">
        <v>7830</v>
      </c>
      <c r="D5929" s="57">
        <v>1303.9106666666667</v>
      </c>
      <c r="E5929" s="57" t="s">
        <v>550</v>
      </c>
      <c r="F5929" s="57" t="s">
        <v>2502</v>
      </c>
      <c r="G5929" s="57" t="s">
        <v>2702</v>
      </c>
      <c r="H5929" s="57">
        <v>1303.9106666666667</v>
      </c>
    </row>
    <row r="5930" spans="1:8">
      <c r="A5930" s="57" t="s">
        <v>176</v>
      </c>
      <c r="B5930" s="57" t="s">
        <v>118</v>
      </c>
      <c r="C5930" s="57" t="s">
        <v>7831</v>
      </c>
      <c r="D5930" s="57">
        <v>0.61991933888888906</v>
      </c>
      <c r="E5930" s="57" t="s">
        <v>550</v>
      </c>
      <c r="F5930" s="57" t="s">
        <v>7831</v>
      </c>
      <c r="G5930" s="57" t="s">
        <v>8033</v>
      </c>
      <c r="H5930" s="57">
        <v>0.61991933888888906</v>
      </c>
    </row>
    <row r="5931" spans="1:8">
      <c r="A5931" s="57" t="s">
        <v>176</v>
      </c>
      <c r="B5931" s="57" t="s">
        <v>118</v>
      </c>
      <c r="C5931" s="57" t="s">
        <v>7833</v>
      </c>
      <c r="D5931" s="57">
        <v>3.6353711111111107</v>
      </c>
      <c r="E5931" s="57" t="s">
        <v>550</v>
      </c>
      <c r="F5931" s="57" t="s">
        <v>7834</v>
      </c>
      <c r="G5931" s="57" t="s">
        <v>8034</v>
      </c>
      <c r="H5931" s="57">
        <v>3.6353711111111107</v>
      </c>
    </row>
    <row r="5932" spans="1:8">
      <c r="A5932" s="57" t="s">
        <v>176</v>
      </c>
      <c r="B5932" s="57" t="s">
        <v>118</v>
      </c>
      <c r="C5932" s="57" t="s">
        <v>7836</v>
      </c>
      <c r="D5932" s="57">
        <v>5.4861111111111107</v>
      </c>
      <c r="E5932" s="57" t="s">
        <v>550</v>
      </c>
      <c r="F5932" s="57" t="s">
        <v>7837</v>
      </c>
      <c r="G5932" s="57" t="s">
        <v>8035</v>
      </c>
      <c r="H5932" s="57">
        <v>5.4861111111111107</v>
      </c>
    </row>
    <row r="5933" spans="1:8">
      <c r="A5933" s="57" t="s">
        <v>176</v>
      </c>
      <c r="B5933" s="57" t="s">
        <v>118</v>
      </c>
      <c r="C5933" s="57" t="s">
        <v>7839</v>
      </c>
      <c r="D5933" s="57">
        <v>4.1929322222222218</v>
      </c>
      <c r="E5933" s="57" t="s">
        <v>550</v>
      </c>
      <c r="F5933" s="57" t="s">
        <v>2498</v>
      </c>
      <c r="G5933" s="57" t="s">
        <v>2701</v>
      </c>
      <c r="H5933" s="57">
        <v>4.1929322222222218</v>
      </c>
    </row>
    <row r="5934" spans="1:8">
      <c r="A5934" s="57" t="s">
        <v>193</v>
      </c>
      <c r="B5934" s="57" t="s">
        <v>125</v>
      </c>
      <c r="C5934" s="57" t="s">
        <v>7828</v>
      </c>
      <c r="D5934" s="57">
        <v>0</v>
      </c>
      <c r="E5934" s="57" t="s">
        <v>551</v>
      </c>
      <c r="F5934" s="57" t="s">
        <v>7828</v>
      </c>
      <c r="G5934" s="57" t="s">
        <v>8036</v>
      </c>
      <c r="H5934" s="57">
        <v>0</v>
      </c>
    </row>
    <row r="5935" spans="1:8">
      <c r="A5935" s="57" t="s">
        <v>193</v>
      </c>
      <c r="B5935" s="57" t="s">
        <v>125</v>
      </c>
      <c r="C5935" s="57" t="s">
        <v>7830</v>
      </c>
      <c r="D5935" s="57">
        <v>1258.3330000000003</v>
      </c>
      <c r="E5935" s="57" t="s">
        <v>551</v>
      </c>
      <c r="F5935" s="57" t="s">
        <v>2502</v>
      </c>
      <c r="G5935" s="57" t="s">
        <v>2706</v>
      </c>
      <c r="H5935" s="57">
        <v>1258.3330000000003</v>
      </c>
    </row>
    <row r="5936" spans="1:8">
      <c r="A5936" s="57" t="s">
        <v>193</v>
      </c>
      <c r="B5936" s="57" t="s">
        <v>125</v>
      </c>
      <c r="C5936" s="57" t="s">
        <v>7831</v>
      </c>
      <c r="D5936" s="57">
        <v>0.62916669999999997</v>
      </c>
      <c r="E5936" s="57" t="s">
        <v>551</v>
      </c>
      <c r="F5936" s="57" t="s">
        <v>7831</v>
      </c>
      <c r="G5936" s="57" t="s">
        <v>8037</v>
      </c>
      <c r="H5936" s="57">
        <v>0.62916669999999997</v>
      </c>
    </row>
    <row r="5937" spans="1:8">
      <c r="A5937" s="57" t="s">
        <v>193</v>
      </c>
      <c r="B5937" s="57" t="s">
        <v>125</v>
      </c>
      <c r="C5937" s="57" t="s">
        <v>7833</v>
      </c>
      <c r="D5937" s="57">
        <v>3.5</v>
      </c>
      <c r="E5937" s="57" t="s">
        <v>551</v>
      </c>
      <c r="F5937" s="57" t="s">
        <v>7834</v>
      </c>
      <c r="G5937" s="57" t="s">
        <v>8038</v>
      </c>
      <c r="H5937" s="57">
        <v>3.5</v>
      </c>
    </row>
    <row r="5938" spans="1:8">
      <c r="A5938" s="57" t="s">
        <v>193</v>
      </c>
      <c r="B5938" s="57" t="s">
        <v>125</v>
      </c>
      <c r="C5938" s="57" t="s">
        <v>7836</v>
      </c>
      <c r="D5938" s="57">
        <v>5.75</v>
      </c>
      <c r="E5938" s="57" t="s">
        <v>551</v>
      </c>
      <c r="F5938" s="57" t="s">
        <v>7837</v>
      </c>
      <c r="G5938" s="57" t="s">
        <v>8039</v>
      </c>
      <c r="H5938" s="57">
        <v>5.75</v>
      </c>
    </row>
    <row r="5939" spans="1:8">
      <c r="A5939" s="57" t="s">
        <v>193</v>
      </c>
      <c r="B5939" s="57" t="s">
        <v>125</v>
      </c>
      <c r="C5939" s="57" t="s">
        <v>7839</v>
      </c>
      <c r="D5939" s="57">
        <v>1.5</v>
      </c>
      <c r="E5939" s="57" t="s">
        <v>551</v>
      </c>
      <c r="F5939" s="57" t="s">
        <v>2498</v>
      </c>
      <c r="G5939" s="57" t="s">
        <v>2705</v>
      </c>
      <c r="H5939" s="57">
        <v>1.5</v>
      </c>
    </row>
    <row r="5940" spans="1:8">
      <c r="A5940" s="57" t="s">
        <v>162</v>
      </c>
      <c r="B5940" s="57" t="s">
        <v>81</v>
      </c>
      <c r="C5940" s="57" t="s">
        <v>7828</v>
      </c>
      <c r="D5940" s="57">
        <v>0</v>
      </c>
      <c r="E5940" s="57" t="s">
        <v>552</v>
      </c>
      <c r="F5940" s="57" t="s">
        <v>7828</v>
      </c>
      <c r="G5940" s="57" t="s">
        <v>8040</v>
      </c>
      <c r="H5940" s="57">
        <v>0</v>
      </c>
    </row>
    <row r="5941" spans="1:8">
      <c r="A5941" s="57" t="s">
        <v>162</v>
      </c>
      <c r="B5941" s="57" t="s">
        <v>81</v>
      </c>
      <c r="C5941" s="57" t="s">
        <v>7830</v>
      </c>
      <c r="D5941" s="57">
        <v>1258.3330000000001</v>
      </c>
      <c r="E5941" s="57" t="s">
        <v>552</v>
      </c>
      <c r="F5941" s="57" t="s">
        <v>2502</v>
      </c>
      <c r="G5941" s="57" t="s">
        <v>2710</v>
      </c>
      <c r="H5941" s="57">
        <v>1258.3330000000001</v>
      </c>
    </row>
    <row r="5942" spans="1:8">
      <c r="A5942" s="57" t="s">
        <v>162</v>
      </c>
      <c r="B5942" s="57" t="s">
        <v>81</v>
      </c>
      <c r="C5942" s="57" t="s">
        <v>7831</v>
      </c>
      <c r="D5942" s="57">
        <v>0.62916669999999997</v>
      </c>
      <c r="E5942" s="57" t="s">
        <v>552</v>
      </c>
      <c r="F5942" s="57" t="s">
        <v>7831</v>
      </c>
      <c r="G5942" s="57" t="s">
        <v>8041</v>
      </c>
      <c r="H5942" s="57">
        <v>0.62916669999999997</v>
      </c>
    </row>
    <row r="5943" spans="1:8">
      <c r="A5943" s="57" t="s">
        <v>162</v>
      </c>
      <c r="B5943" s="57" t="s">
        <v>81</v>
      </c>
      <c r="C5943" s="57" t="s">
        <v>7833</v>
      </c>
      <c r="D5943" s="57">
        <v>3.5</v>
      </c>
      <c r="E5943" s="57" t="s">
        <v>552</v>
      </c>
      <c r="F5943" s="57" t="s">
        <v>7834</v>
      </c>
      <c r="G5943" s="57" t="s">
        <v>8042</v>
      </c>
      <c r="H5943" s="57">
        <v>3.5</v>
      </c>
    </row>
    <row r="5944" spans="1:8">
      <c r="A5944" s="57" t="s">
        <v>162</v>
      </c>
      <c r="B5944" s="57" t="s">
        <v>81</v>
      </c>
      <c r="C5944" s="57" t="s">
        <v>7836</v>
      </c>
      <c r="D5944" s="57">
        <v>5.75</v>
      </c>
      <c r="E5944" s="57" t="s">
        <v>552</v>
      </c>
      <c r="F5944" s="57" t="s">
        <v>7837</v>
      </c>
      <c r="G5944" s="57" t="s">
        <v>8043</v>
      </c>
      <c r="H5944" s="57">
        <v>5.75</v>
      </c>
    </row>
    <row r="5945" spans="1:8">
      <c r="A5945" s="57" t="s">
        <v>162</v>
      </c>
      <c r="B5945" s="57" t="s">
        <v>81</v>
      </c>
      <c r="C5945" s="57" t="s">
        <v>7839</v>
      </c>
      <c r="D5945" s="57">
        <v>1.5</v>
      </c>
      <c r="E5945" s="57" t="s">
        <v>552</v>
      </c>
      <c r="F5945" s="57" t="s">
        <v>2498</v>
      </c>
      <c r="G5945" s="57" t="s">
        <v>2709</v>
      </c>
      <c r="H5945" s="57">
        <v>1.5</v>
      </c>
    </row>
    <row r="5946" spans="1:8">
      <c r="A5946" s="57" t="s">
        <v>177</v>
      </c>
      <c r="B5946" s="57" t="s">
        <v>118</v>
      </c>
      <c r="C5946" s="57" t="s">
        <v>7828</v>
      </c>
      <c r="D5946" s="57">
        <v>0</v>
      </c>
      <c r="E5946" s="57" t="s">
        <v>553</v>
      </c>
      <c r="F5946" s="57" t="s">
        <v>7828</v>
      </c>
      <c r="G5946" s="57" t="s">
        <v>8044</v>
      </c>
      <c r="H5946" s="57">
        <v>0</v>
      </c>
    </row>
    <row r="5947" spans="1:8">
      <c r="A5947" s="57" t="s">
        <v>177</v>
      </c>
      <c r="B5947" s="57" t="s">
        <v>118</v>
      </c>
      <c r="C5947" s="57" t="s">
        <v>7830</v>
      </c>
      <c r="D5947" s="57">
        <v>1258.3330000000001</v>
      </c>
      <c r="E5947" s="57" t="s">
        <v>553</v>
      </c>
      <c r="F5947" s="57" t="s">
        <v>2502</v>
      </c>
      <c r="G5947" s="57" t="s">
        <v>2714</v>
      </c>
      <c r="H5947" s="57">
        <v>1258.3330000000001</v>
      </c>
    </row>
    <row r="5948" spans="1:8">
      <c r="A5948" s="57" t="s">
        <v>177</v>
      </c>
      <c r="B5948" s="57" t="s">
        <v>118</v>
      </c>
      <c r="C5948" s="57" t="s">
        <v>7831</v>
      </c>
      <c r="D5948" s="57">
        <v>0.62916669999999997</v>
      </c>
      <c r="E5948" s="57" t="s">
        <v>553</v>
      </c>
      <c r="F5948" s="57" t="s">
        <v>7831</v>
      </c>
      <c r="G5948" s="57" t="s">
        <v>8045</v>
      </c>
      <c r="H5948" s="57">
        <v>0.62916669999999997</v>
      </c>
    </row>
    <row r="5949" spans="1:8">
      <c r="A5949" s="57" t="s">
        <v>177</v>
      </c>
      <c r="B5949" s="57" t="s">
        <v>118</v>
      </c>
      <c r="C5949" s="57" t="s">
        <v>7833</v>
      </c>
      <c r="D5949" s="57">
        <v>3.5</v>
      </c>
      <c r="E5949" s="57" t="s">
        <v>553</v>
      </c>
      <c r="F5949" s="57" t="s">
        <v>7834</v>
      </c>
      <c r="G5949" s="57" t="s">
        <v>8046</v>
      </c>
      <c r="H5949" s="57">
        <v>3.5</v>
      </c>
    </row>
    <row r="5950" spans="1:8">
      <c r="A5950" s="57" t="s">
        <v>177</v>
      </c>
      <c r="B5950" s="57" t="s">
        <v>118</v>
      </c>
      <c r="C5950" s="57" t="s">
        <v>7836</v>
      </c>
      <c r="D5950" s="57">
        <v>5.75</v>
      </c>
      <c r="E5950" s="57" t="s">
        <v>553</v>
      </c>
      <c r="F5950" s="57" t="s">
        <v>7837</v>
      </c>
      <c r="G5950" s="57" t="s">
        <v>8047</v>
      </c>
      <c r="H5950" s="57">
        <v>5.75</v>
      </c>
    </row>
    <row r="5951" spans="1:8">
      <c r="A5951" s="57" t="s">
        <v>177</v>
      </c>
      <c r="B5951" s="57" t="s">
        <v>118</v>
      </c>
      <c r="C5951" s="57" t="s">
        <v>7839</v>
      </c>
      <c r="D5951" s="57">
        <v>1.5</v>
      </c>
      <c r="E5951" s="57" t="s">
        <v>553</v>
      </c>
      <c r="F5951" s="57" t="s">
        <v>2498</v>
      </c>
      <c r="G5951" s="57" t="s">
        <v>2713</v>
      </c>
      <c r="H5951" s="57">
        <v>1.5</v>
      </c>
    </row>
    <row r="5952" spans="1:8">
      <c r="A5952" s="57" t="s">
        <v>148</v>
      </c>
      <c r="B5952" s="57" t="s">
        <v>116</v>
      </c>
      <c r="C5952" s="57" t="s">
        <v>7828</v>
      </c>
      <c r="D5952" s="57">
        <v>0</v>
      </c>
      <c r="E5952" s="57" t="s">
        <v>554</v>
      </c>
      <c r="F5952" s="57" t="s">
        <v>7828</v>
      </c>
      <c r="G5952" s="57" t="s">
        <v>8048</v>
      </c>
      <c r="H5952" s="57">
        <v>0</v>
      </c>
    </row>
    <row r="5953" spans="1:8">
      <c r="A5953" s="57" t="s">
        <v>148</v>
      </c>
      <c r="B5953" s="57" t="s">
        <v>116</v>
      </c>
      <c r="C5953" s="57" t="s">
        <v>7830</v>
      </c>
      <c r="D5953" s="57">
        <v>1258.3330000000003</v>
      </c>
      <c r="E5953" s="57" t="s">
        <v>554</v>
      </c>
      <c r="F5953" s="57" t="s">
        <v>2502</v>
      </c>
      <c r="G5953" s="57" t="s">
        <v>2718</v>
      </c>
      <c r="H5953" s="57">
        <v>1258.3330000000003</v>
      </c>
    </row>
    <row r="5954" spans="1:8">
      <c r="A5954" s="57" t="s">
        <v>148</v>
      </c>
      <c r="B5954" s="57" t="s">
        <v>116</v>
      </c>
      <c r="C5954" s="57" t="s">
        <v>7831</v>
      </c>
      <c r="D5954" s="57">
        <v>0.62916669999999997</v>
      </c>
      <c r="E5954" s="57" t="s">
        <v>554</v>
      </c>
      <c r="F5954" s="57" t="s">
        <v>7831</v>
      </c>
      <c r="G5954" s="57" t="s">
        <v>8049</v>
      </c>
      <c r="H5954" s="57">
        <v>0.62916669999999997</v>
      </c>
    </row>
    <row r="5955" spans="1:8">
      <c r="A5955" s="57" t="s">
        <v>148</v>
      </c>
      <c r="B5955" s="57" t="s">
        <v>116</v>
      </c>
      <c r="C5955" s="57" t="s">
        <v>7833</v>
      </c>
      <c r="D5955" s="57">
        <v>3.5</v>
      </c>
      <c r="E5955" s="57" t="s">
        <v>554</v>
      </c>
      <c r="F5955" s="57" t="s">
        <v>7834</v>
      </c>
      <c r="G5955" s="57" t="s">
        <v>8050</v>
      </c>
      <c r="H5955" s="57">
        <v>3.5</v>
      </c>
    </row>
    <row r="5956" spans="1:8">
      <c r="A5956" s="57" t="s">
        <v>148</v>
      </c>
      <c r="B5956" s="57" t="s">
        <v>116</v>
      </c>
      <c r="C5956" s="57" t="s">
        <v>7836</v>
      </c>
      <c r="D5956" s="57">
        <v>5.75</v>
      </c>
      <c r="E5956" s="57" t="s">
        <v>554</v>
      </c>
      <c r="F5956" s="57" t="s">
        <v>7837</v>
      </c>
      <c r="G5956" s="57" t="s">
        <v>8051</v>
      </c>
      <c r="H5956" s="57">
        <v>5.75</v>
      </c>
    </row>
    <row r="5957" spans="1:8">
      <c r="A5957" s="57" t="s">
        <v>148</v>
      </c>
      <c r="B5957" s="57" t="s">
        <v>116</v>
      </c>
      <c r="C5957" s="57" t="s">
        <v>7839</v>
      </c>
      <c r="D5957" s="57">
        <v>1.5</v>
      </c>
      <c r="E5957" s="57" t="s">
        <v>554</v>
      </c>
      <c r="F5957" s="57" t="s">
        <v>2498</v>
      </c>
      <c r="G5957" s="57" t="s">
        <v>2717</v>
      </c>
      <c r="H5957" s="57">
        <v>1.5</v>
      </c>
    </row>
    <row r="5958" spans="1:8">
      <c r="A5958" s="57" t="s">
        <v>134</v>
      </c>
      <c r="B5958" s="57" t="s">
        <v>114</v>
      </c>
      <c r="C5958" s="57" t="s">
        <v>7828</v>
      </c>
      <c r="D5958" s="57">
        <v>0</v>
      </c>
      <c r="E5958" s="57" t="s">
        <v>555</v>
      </c>
      <c r="F5958" s="57" t="s">
        <v>7828</v>
      </c>
      <c r="G5958" s="57" t="s">
        <v>8052</v>
      </c>
      <c r="H5958" s="57">
        <v>0</v>
      </c>
    </row>
    <row r="5959" spans="1:8">
      <c r="A5959" s="57" t="s">
        <v>134</v>
      </c>
      <c r="B5959" s="57" t="s">
        <v>114</v>
      </c>
      <c r="C5959" s="57" t="s">
        <v>7830</v>
      </c>
      <c r="D5959" s="57">
        <v>1258.3330000000001</v>
      </c>
      <c r="E5959" s="57" t="s">
        <v>555</v>
      </c>
      <c r="F5959" s="57" t="s">
        <v>2502</v>
      </c>
      <c r="G5959" s="57" t="s">
        <v>2722</v>
      </c>
      <c r="H5959" s="57">
        <v>1258.3330000000001</v>
      </c>
    </row>
    <row r="5960" spans="1:8">
      <c r="A5960" s="57" t="s">
        <v>134</v>
      </c>
      <c r="B5960" s="57" t="s">
        <v>114</v>
      </c>
      <c r="C5960" s="57" t="s">
        <v>7831</v>
      </c>
      <c r="D5960" s="57">
        <v>0.62916670000000008</v>
      </c>
      <c r="E5960" s="57" t="s">
        <v>555</v>
      </c>
      <c r="F5960" s="57" t="s">
        <v>7831</v>
      </c>
      <c r="G5960" s="57" t="s">
        <v>8053</v>
      </c>
      <c r="H5960" s="57">
        <v>0.62916670000000008</v>
      </c>
    </row>
    <row r="5961" spans="1:8">
      <c r="A5961" s="57" t="s">
        <v>134</v>
      </c>
      <c r="B5961" s="57" t="s">
        <v>114</v>
      </c>
      <c r="C5961" s="57" t="s">
        <v>7833</v>
      </c>
      <c r="D5961" s="57">
        <v>3.5</v>
      </c>
      <c r="E5961" s="57" t="s">
        <v>555</v>
      </c>
      <c r="F5961" s="57" t="s">
        <v>7834</v>
      </c>
      <c r="G5961" s="57" t="s">
        <v>8054</v>
      </c>
      <c r="H5961" s="57">
        <v>3.5</v>
      </c>
    </row>
    <row r="5962" spans="1:8">
      <c r="A5962" s="57" t="s">
        <v>134</v>
      </c>
      <c r="B5962" s="57" t="s">
        <v>114</v>
      </c>
      <c r="C5962" s="57" t="s">
        <v>7836</v>
      </c>
      <c r="D5962" s="57">
        <v>5.75</v>
      </c>
      <c r="E5962" s="57" t="s">
        <v>555</v>
      </c>
      <c r="F5962" s="57" t="s">
        <v>7837</v>
      </c>
      <c r="G5962" s="57" t="s">
        <v>8055</v>
      </c>
      <c r="H5962" s="57">
        <v>5.75</v>
      </c>
    </row>
    <row r="5963" spans="1:8">
      <c r="A5963" s="57" t="s">
        <v>134</v>
      </c>
      <c r="B5963" s="57" t="s">
        <v>114</v>
      </c>
      <c r="C5963" s="57" t="s">
        <v>7839</v>
      </c>
      <c r="D5963" s="57">
        <v>1.5</v>
      </c>
      <c r="E5963" s="57" t="s">
        <v>555</v>
      </c>
      <c r="F5963" s="57" t="s">
        <v>2498</v>
      </c>
      <c r="G5963" s="57" t="s">
        <v>2721</v>
      </c>
      <c r="H5963" s="57">
        <v>1.5</v>
      </c>
    </row>
    <row r="5964" spans="1:8">
      <c r="A5964" s="57" t="s">
        <v>182</v>
      </c>
      <c r="B5964" s="57" t="s">
        <v>120</v>
      </c>
      <c r="C5964" s="57" t="s">
        <v>7828</v>
      </c>
      <c r="D5964" s="57">
        <v>0</v>
      </c>
      <c r="E5964" s="57" t="s">
        <v>556</v>
      </c>
      <c r="F5964" s="57" t="s">
        <v>7828</v>
      </c>
      <c r="G5964" s="57" t="s">
        <v>8056</v>
      </c>
      <c r="H5964" s="57">
        <v>0</v>
      </c>
    </row>
    <row r="5965" spans="1:8">
      <c r="A5965" s="57" t="s">
        <v>182</v>
      </c>
      <c r="B5965" s="57" t="s">
        <v>120</v>
      </c>
      <c r="C5965" s="57" t="s">
        <v>7830</v>
      </c>
      <c r="D5965" s="57">
        <v>1258.3330000000001</v>
      </c>
      <c r="E5965" s="57" t="s">
        <v>556</v>
      </c>
      <c r="F5965" s="57" t="s">
        <v>2502</v>
      </c>
      <c r="G5965" s="57" t="s">
        <v>2731</v>
      </c>
      <c r="H5965" s="57">
        <v>1258.3330000000001</v>
      </c>
    </row>
    <row r="5966" spans="1:8">
      <c r="A5966" s="57" t="s">
        <v>182</v>
      </c>
      <c r="B5966" s="57" t="s">
        <v>120</v>
      </c>
      <c r="C5966" s="57" t="s">
        <v>7831</v>
      </c>
      <c r="D5966" s="57">
        <v>0.62916669999999997</v>
      </c>
      <c r="E5966" s="57" t="s">
        <v>556</v>
      </c>
      <c r="F5966" s="57" t="s">
        <v>7831</v>
      </c>
      <c r="G5966" s="57" t="s">
        <v>8057</v>
      </c>
      <c r="H5966" s="57">
        <v>0.62916669999999997</v>
      </c>
    </row>
    <row r="5967" spans="1:8">
      <c r="A5967" s="57" t="s">
        <v>182</v>
      </c>
      <c r="B5967" s="57" t="s">
        <v>120</v>
      </c>
      <c r="C5967" s="57" t="s">
        <v>7833</v>
      </c>
      <c r="D5967" s="57">
        <v>3.5</v>
      </c>
      <c r="E5967" s="57" t="s">
        <v>556</v>
      </c>
      <c r="F5967" s="57" t="s">
        <v>7834</v>
      </c>
      <c r="G5967" s="57" t="s">
        <v>8058</v>
      </c>
      <c r="H5967" s="57">
        <v>3.5</v>
      </c>
    </row>
    <row r="5968" spans="1:8">
      <c r="A5968" s="57" t="s">
        <v>182</v>
      </c>
      <c r="B5968" s="57" t="s">
        <v>120</v>
      </c>
      <c r="C5968" s="57" t="s">
        <v>7836</v>
      </c>
      <c r="D5968" s="57">
        <v>5.75</v>
      </c>
      <c r="E5968" s="57" t="s">
        <v>556</v>
      </c>
      <c r="F5968" s="57" t="s">
        <v>7837</v>
      </c>
      <c r="G5968" s="57" t="s">
        <v>8059</v>
      </c>
      <c r="H5968" s="57">
        <v>5.75</v>
      </c>
    </row>
    <row r="5969" spans="1:8">
      <c r="A5969" s="57" t="s">
        <v>182</v>
      </c>
      <c r="B5969" s="57" t="s">
        <v>120</v>
      </c>
      <c r="C5969" s="57" t="s">
        <v>7839</v>
      </c>
      <c r="D5969" s="57">
        <v>1.5</v>
      </c>
      <c r="E5969" s="57" t="s">
        <v>556</v>
      </c>
      <c r="F5969" s="57" t="s">
        <v>2498</v>
      </c>
      <c r="G5969" s="57" t="s">
        <v>2730</v>
      </c>
      <c r="H5969" s="57">
        <v>1.5</v>
      </c>
    </row>
    <row r="5970" spans="1:8">
      <c r="A5970" s="57" t="s">
        <v>190</v>
      </c>
      <c r="B5970" s="57" t="s">
        <v>124</v>
      </c>
      <c r="C5970" s="57" t="s">
        <v>7828</v>
      </c>
      <c r="D5970" s="57">
        <v>0</v>
      </c>
      <c r="E5970" s="57" t="s">
        <v>557</v>
      </c>
      <c r="F5970" s="57" t="s">
        <v>7828</v>
      </c>
      <c r="G5970" s="57" t="s">
        <v>8060</v>
      </c>
      <c r="H5970" s="57">
        <v>0</v>
      </c>
    </row>
    <row r="5971" spans="1:8">
      <c r="A5971" s="57" t="s">
        <v>190</v>
      </c>
      <c r="B5971" s="57" t="s">
        <v>124</v>
      </c>
      <c r="C5971" s="57" t="s">
        <v>7830</v>
      </c>
      <c r="D5971" s="57">
        <v>1258.3330000000003</v>
      </c>
      <c r="E5971" s="57" t="s">
        <v>557</v>
      </c>
      <c r="F5971" s="57" t="s">
        <v>2502</v>
      </c>
      <c r="G5971" s="57" t="s">
        <v>2735</v>
      </c>
      <c r="H5971" s="57">
        <v>1258.3330000000003</v>
      </c>
    </row>
    <row r="5972" spans="1:8">
      <c r="A5972" s="57" t="s">
        <v>190</v>
      </c>
      <c r="B5972" s="57" t="s">
        <v>124</v>
      </c>
      <c r="C5972" s="57" t="s">
        <v>7831</v>
      </c>
      <c r="D5972" s="57">
        <v>0.62916669999999997</v>
      </c>
      <c r="E5972" s="57" t="s">
        <v>557</v>
      </c>
      <c r="F5972" s="57" t="s">
        <v>7831</v>
      </c>
      <c r="G5972" s="57" t="s">
        <v>8061</v>
      </c>
      <c r="H5972" s="57">
        <v>0.62916669999999997</v>
      </c>
    </row>
    <row r="5973" spans="1:8">
      <c r="A5973" s="57" t="s">
        <v>190</v>
      </c>
      <c r="B5973" s="57" t="s">
        <v>124</v>
      </c>
      <c r="C5973" s="57" t="s">
        <v>7833</v>
      </c>
      <c r="D5973" s="57">
        <v>3.5</v>
      </c>
      <c r="E5973" s="57" t="s">
        <v>557</v>
      </c>
      <c r="F5973" s="57" t="s">
        <v>7834</v>
      </c>
      <c r="G5973" s="57" t="s">
        <v>8062</v>
      </c>
      <c r="H5973" s="57">
        <v>3.5</v>
      </c>
    </row>
    <row r="5974" spans="1:8">
      <c r="A5974" s="57" t="s">
        <v>190</v>
      </c>
      <c r="B5974" s="57" t="s">
        <v>124</v>
      </c>
      <c r="C5974" s="57" t="s">
        <v>7836</v>
      </c>
      <c r="D5974" s="57">
        <v>5.75</v>
      </c>
      <c r="E5974" s="57" t="s">
        <v>557</v>
      </c>
      <c r="F5974" s="57" t="s">
        <v>7837</v>
      </c>
      <c r="G5974" s="57" t="s">
        <v>8063</v>
      </c>
      <c r="H5974" s="57">
        <v>5.75</v>
      </c>
    </row>
    <row r="5975" spans="1:8">
      <c r="A5975" s="57" t="s">
        <v>190</v>
      </c>
      <c r="B5975" s="57" t="s">
        <v>124</v>
      </c>
      <c r="C5975" s="57" t="s">
        <v>7839</v>
      </c>
      <c r="D5975" s="57">
        <v>1.5</v>
      </c>
      <c r="E5975" s="57" t="s">
        <v>557</v>
      </c>
      <c r="F5975" s="57" t="s">
        <v>2498</v>
      </c>
      <c r="G5975" s="57" t="s">
        <v>2734</v>
      </c>
      <c r="H5975" s="57">
        <v>1.5</v>
      </c>
    </row>
    <row r="5976" spans="1:8">
      <c r="A5976" s="57" t="s">
        <v>183</v>
      </c>
      <c r="B5976" s="57" t="s">
        <v>120</v>
      </c>
      <c r="C5976" s="57" t="s">
        <v>7828</v>
      </c>
      <c r="D5976" s="57">
        <v>0</v>
      </c>
      <c r="E5976" s="57" t="s">
        <v>559</v>
      </c>
      <c r="F5976" s="57" t="s">
        <v>7828</v>
      </c>
      <c r="G5976" s="57" t="s">
        <v>8064</v>
      </c>
      <c r="H5976" s="57">
        <v>0</v>
      </c>
    </row>
    <row r="5977" spans="1:8">
      <c r="A5977" s="57" t="s">
        <v>183</v>
      </c>
      <c r="B5977" s="57" t="s">
        <v>120</v>
      </c>
      <c r="C5977" s="57" t="s">
        <v>7830</v>
      </c>
      <c r="D5977" s="57">
        <v>1258.3330000000001</v>
      </c>
      <c r="E5977" s="57" t="s">
        <v>559</v>
      </c>
      <c r="F5977" s="57" t="s">
        <v>2502</v>
      </c>
      <c r="G5977" s="57" t="s">
        <v>2739</v>
      </c>
      <c r="H5977" s="57">
        <v>1258.3330000000001</v>
      </c>
    </row>
    <row r="5978" spans="1:8">
      <c r="A5978" s="57" t="s">
        <v>183</v>
      </c>
      <c r="B5978" s="57" t="s">
        <v>120</v>
      </c>
      <c r="C5978" s="57" t="s">
        <v>7831</v>
      </c>
      <c r="D5978" s="57">
        <v>0.62916669999999997</v>
      </c>
      <c r="E5978" s="57" t="s">
        <v>559</v>
      </c>
      <c r="F5978" s="57" t="s">
        <v>7831</v>
      </c>
      <c r="G5978" s="57" t="s">
        <v>8065</v>
      </c>
      <c r="H5978" s="57">
        <v>0.62916669999999997</v>
      </c>
    </row>
    <row r="5979" spans="1:8">
      <c r="A5979" s="57" t="s">
        <v>183</v>
      </c>
      <c r="B5979" s="57" t="s">
        <v>120</v>
      </c>
      <c r="C5979" s="57" t="s">
        <v>7833</v>
      </c>
      <c r="D5979" s="57">
        <v>3.5</v>
      </c>
      <c r="E5979" s="57" t="s">
        <v>559</v>
      </c>
      <c r="F5979" s="57" t="s">
        <v>7834</v>
      </c>
      <c r="G5979" s="57" t="s">
        <v>8066</v>
      </c>
      <c r="H5979" s="57">
        <v>3.5</v>
      </c>
    </row>
    <row r="5980" spans="1:8">
      <c r="A5980" s="57" t="s">
        <v>183</v>
      </c>
      <c r="B5980" s="57" t="s">
        <v>120</v>
      </c>
      <c r="C5980" s="57" t="s">
        <v>7836</v>
      </c>
      <c r="D5980" s="57">
        <v>5.75</v>
      </c>
      <c r="E5980" s="57" t="s">
        <v>559</v>
      </c>
      <c r="F5980" s="57" t="s">
        <v>7837</v>
      </c>
      <c r="G5980" s="57" t="s">
        <v>8067</v>
      </c>
      <c r="H5980" s="57">
        <v>5.75</v>
      </c>
    </row>
    <row r="5981" spans="1:8">
      <c r="A5981" s="57" t="s">
        <v>183</v>
      </c>
      <c r="B5981" s="57" t="s">
        <v>120</v>
      </c>
      <c r="C5981" s="57" t="s">
        <v>7839</v>
      </c>
      <c r="D5981" s="57">
        <v>1.5</v>
      </c>
      <c r="E5981" s="57" t="s">
        <v>559</v>
      </c>
      <c r="F5981" s="57" t="s">
        <v>2498</v>
      </c>
      <c r="G5981" s="57" t="s">
        <v>2738</v>
      </c>
      <c r="H5981" s="57">
        <v>1.5</v>
      </c>
    </row>
    <row r="5982" spans="1:8">
      <c r="A5982" s="57" t="s">
        <v>183</v>
      </c>
      <c r="B5982" s="57" t="s">
        <v>477</v>
      </c>
      <c r="C5982" s="57" t="s">
        <v>7828</v>
      </c>
      <c r="D5982" s="57">
        <v>0</v>
      </c>
      <c r="E5982" s="57" t="s">
        <v>4167</v>
      </c>
      <c r="F5982" s="57" t="s">
        <v>7828</v>
      </c>
      <c r="G5982" s="57" t="s">
        <v>8068</v>
      </c>
      <c r="H5982" s="57">
        <v>0</v>
      </c>
    </row>
    <row r="5983" spans="1:8">
      <c r="A5983" s="57" t="s">
        <v>183</v>
      </c>
      <c r="B5983" s="57" t="s">
        <v>477</v>
      </c>
      <c r="C5983" s="57" t="s">
        <v>7830</v>
      </c>
      <c r="D5983" s="57">
        <v>1258.3330000000001</v>
      </c>
      <c r="E5983" s="57" t="s">
        <v>4167</v>
      </c>
      <c r="F5983" s="57" t="s">
        <v>2502</v>
      </c>
      <c r="G5983" s="57" t="s">
        <v>8069</v>
      </c>
      <c r="H5983" s="57">
        <v>1258.3330000000001</v>
      </c>
    </row>
    <row r="5984" spans="1:8">
      <c r="A5984" s="57" t="s">
        <v>183</v>
      </c>
      <c r="B5984" s="57" t="s">
        <v>477</v>
      </c>
      <c r="C5984" s="57" t="s">
        <v>7831</v>
      </c>
      <c r="D5984" s="57">
        <v>0.62916669999999997</v>
      </c>
      <c r="E5984" s="57" t="s">
        <v>4167</v>
      </c>
      <c r="F5984" s="57" t="s">
        <v>7831</v>
      </c>
      <c r="G5984" s="57" t="s">
        <v>8070</v>
      </c>
      <c r="H5984" s="57">
        <v>0.62916669999999997</v>
      </c>
    </row>
    <row r="5985" spans="1:8">
      <c r="A5985" s="57" t="s">
        <v>183</v>
      </c>
      <c r="B5985" s="57" t="s">
        <v>477</v>
      </c>
      <c r="C5985" s="57" t="s">
        <v>7833</v>
      </c>
      <c r="D5985" s="57">
        <v>3.5</v>
      </c>
      <c r="E5985" s="57" t="s">
        <v>4167</v>
      </c>
      <c r="F5985" s="57" t="s">
        <v>7834</v>
      </c>
      <c r="G5985" s="57" t="s">
        <v>8071</v>
      </c>
      <c r="H5985" s="57">
        <v>3.5</v>
      </c>
    </row>
    <row r="5986" spans="1:8">
      <c r="A5986" s="57" t="s">
        <v>183</v>
      </c>
      <c r="B5986" s="57" t="s">
        <v>477</v>
      </c>
      <c r="C5986" s="57" t="s">
        <v>7836</v>
      </c>
      <c r="D5986" s="57">
        <v>5.75</v>
      </c>
      <c r="E5986" s="57" t="s">
        <v>4167</v>
      </c>
      <c r="F5986" s="57" t="s">
        <v>7837</v>
      </c>
      <c r="G5986" s="57" t="s">
        <v>8072</v>
      </c>
      <c r="H5986" s="57">
        <v>5.75</v>
      </c>
    </row>
    <row r="5987" spans="1:8">
      <c r="A5987" s="57" t="s">
        <v>183</v>
      </c>
      <c r="B5987" s="57" t="s">
        <v>477</v>
      </c>
      <c r="C5987" s="57" t="s">
        <v>7839</v>
      </c>
      <c r="D5987" s="57">
        <v>1.5</v>
      </c>
      <c r="E5987" s="57" t="s">
        <v>4167</v>
      </c>
      <c r="F5987" s="57" t="s">
        <v>2498</v>
      </c>
      <c r="G5987" s="57" t="s">
        <v>8073</v>
      </c>
      <c r="H5987" s="57">
        <v>1.5</v>
      </c>
    </row>
    <row r="5988" spans="1:8">
      <c r="A5988" s="57" t="s">
        <v>183</v>
      </c>
      <c r="B5988" s="57" t="s">
        <v>485</v>
      </c>
      <c r="C5988" s="57" t="s">
        <v>7828</v>
      </c>
      <c r="D5988" s="57">
        <v>0</v>
      </c>
      <c r="E5988" s="57" t="s">
        <v>4187</v>
      </c>
      <c r="F5988" s="57" t="s">
        <v>7828</v>
      </c>
      <c r="G5988" s="57" t="s">
        <v>8074</v>
      </c>
      <c r="H5988" s="57">
        <v>0</v>
      </c>
    </row>
    <row r="5989" spans="1:8">
      <c r="A5989" s="57" t="s">
        <v>183</v>
      </c>
      <c r="B5989" s="57" t="s">
        <v>485</v>
      </c>
      <c r="C5989" s="57" t="s">
        <v>7830</v>
      </c>
      <c r="D5989" s="57">
        <v>2154</v>
      </c>
      <c r="E5989" s="57" t="s">
        <v>4187</v>
      </c>
      <c r="F5989" s="57" t="s">
        <v>2502</v>
      </c>
      <c r="G5989" s="57" t="s">
        <v>8075</v>
      </c>
      <c r="H5989" s="57">
        <v>2154</v>
      </c>
    </row>
    <row r="5990" spans="1:8">
      <c r="A5990" s="57" t="s">
        <v>183</v>
      </c>
      <c r="B5990" s="57" t="s">
        <v>485</v>
      </c>
      <c r="C5990" s="57" t="s">
        <v>7831</v>
      </c>
      <c r="D5990" s="57">
        <v>0.4900000000000001</v>
      </c>
      <c r="E5990" s="57" t="s">
        <v>4187</v>
      </c>
      <c r="F5990" s="57" t="s">
        <v>7831</v>
      </c>
      <c r="G5990" s="57" t="s">
        <v>8076</v>
      </c>
      <c r="H5990" s="57">
        <v>0.4900000000000001</v>
      </c>
    </row>
    <row r="5991" spans="1:8">
      <c r="A5991" s="57" t="s">
        <v>183</v>
      </c>
      <c r="B5991" s="57" t="s">
        <v>485</v>
      </c>
      <c r="C5991" s="57" t="s">
        <v>7833</v>
      </c>
      <c r="D5991" s="57">
        <v>13.599999999999998</v>
      </c>
      <c r="E5991" s="57" t="s">
        <v>4187</v>
      </c>
      <c r="F5991" s="57" t="s">
        <v>7834</v>
      </c>
      <c r="G5991" s="57" t="s">
        <v>8077</v>
      </c>
      <c r="H5991" s="57">
        <v>13.599999999999998</v>
      </c>
    </row>
    <row r="5992" spans="1:8">
      <c r="A5992" s="57" t="s">
        <v>183</v>
      </c>
      <c r="B5992" s="57" t="s">
        <v>485</v>
      </c>
      <c r="C5992" s="57" t="s">
        <v>7836</v>
      </c>
      <c r="D5992" s="57">
        <v>11.5</v>
      </c>
      <c r="E5992" s="57" t="s">
        <v>4187</v>
      </c>
      <c r="F5992" s="57" t="s">
        <v>7837</v>
      </c>
      <c r="G5992" s="57" t="s">
        <v>8078</v>
      </c>
      <c r="H5992" s="57">
        <v>11.5</v>
      </c>
    </row>
    <row r="5993" spans="1:8">
      <c r="A5993" s="57" t="s">
        <v>183</v>
      </c>
      <c r="B5993" s="57" t="s">
        <v>485</v>
      </c>
      <c r="C5993" s="57" t="s">
        <v>7839</v>
      </c>
      <c r="D5993" s="57">
        <v>1.5699999999999998</v>
      </c>
      <c r="E5993" s="57" t="s">
        <v>4187</v>
      </c>
      <c r="F5993" s="57" t="s">
        <v>2498</v>
      </c>
      <c r="G5993" s="57" t="s">
        <v>8079</v>
      </c>
      <c r="H5993" s="57">
        <v>1.5699999999999998</v>
      </c>
    </row>
    <row r="5994" spans="1:8">
      <c r="A5994" s="57" t="s">
        <v>636</v>
      </c>
      <c r="B5994" s="57" t="s">
        <v>81</v>
      </c>
      <c r="C5994" s="57" t="s">
        <v>7828</v>
      </c>
      <c r="D5994" s="57">
        <v>0</v>
      </c>
      <c r="E5994" s="57" t="s">
        <v>561</v>
      </c>
      <c r="F5994" s="57" t="s">
        <v>7828</v>
      </c>
      <c r="G5994" s="57" t="s">
        <v>8080</v>
      </c>
      <c r="H5994" s="57">
        <v>0</v>
      </c>
    </row>
    <row r="5995" spans="1:8">
      <c r="A5995" s="57" t="s">
        <v>636</v>
      </c>
      <c r="B5995" s="57" t="s">
        <v>81</v>
      </c>
      <c r="C5995" s="57" t="s">
        <v>7830</v>
      </c>
      <c r="D5995" s="57">
        <v>1258.3330000000001</v>
      </c>
      <c r="E5995" s="57" t="s">
        <v>561</v>
      </c>
      <c r="F5995" s="57" t="s">
        <v>2502</v>
      </c>
      <c r="G5995" s="57" t="s">
        <v>2743</v>
      </c>
      <c r="H5995" s="57">
        <v>1258.3330000000001</v>
      </c>
    </row>
    <row r="5996" spans="1:8">
      <c r="A5996" s="57" t="s">
        <v>636</v>
      </c>
      <c r="B5996" s="57" t="s">
        <v>81</v>
      </c>
      <c r="C5996" s="57" t="s">
        <v>7831</v>
      </c>
      <c r="D5996" s="57">
        <v>0.62916669999999997</v>
      </c>
      <c r="E5996" s="57" t="s">
        <v>561</v>
      </c>
      <c r="F5996" s="57" t="s">
        <v>7831</v>
      </c>
      <c r="G5996" s="57" t="s">
        <v>8081</v>
      </c>
      <c r="H5996" s="57">
        <v>0.62916669999999997</v>
      </c>
    </row>
    <row r="5997" spans="1:8">
      <c r="A5997" s="57" t="s">
        <v>636</v>
      </c>
      <c r="B5997" s="57" t="s">
        <v>81</v>
      </c>
      <c r="C5997" s="57" t="s">
        <v>7833</v>
      </c>
      <c r="D5997" s="57">
        <v>3.5</v>
      </c>
      <c r="E5997" s="57" t="s">
        <v>561</v>
      </c>
      <c r="F5997" s="57" t="s">
        <v>7834</v>
      </c>
      <c r="G5997" s="57" t="s">
        <v>8082</v>
      </c>
      <c r="H5997" s="57">
        <v>3.5</v>
      </c>
    </row>
    <row r="5998" spans="1:8">
      <c r="A5998" s="57" t="s">
        <v>636</v>
      </c>
      <c r="B5998" s="57" t="s">
        <v>81</v>
      </c>
      <c r="C5998" s="57" t="s">
        <v>7836</v>
      </c>
      <c r="D5998" s="57">
        <v>5.75</v>
      </c>
      <c r="E5998" s="57" t="s">
        <v>561</v>
      </c>
      <c r="F5998" s="57" t="s">
        <v>7837</v>
      </c>
      <c r="G5998" s="57" t="s">
        <v>8083</v>
      </c>
      <c r="H5998" s="57">
        <v>5.75</v>
      </c>
    </row>
    <row r="5999" spans="1:8">
      <c r="A5999" s="57" t="s">
        <v>636</v>
      </c>
      <c r="B5999" s="57" t="s">
        <v>81</v>
      </c>
      <c r="C5999" s="57" t="s">
        <v>7839</v>
      </c>
      <c r="D5999" s="57">
        <v>1.5</v>
      </c>
      <c r="E5999" s="57" t="s">
        <v>561</v>
      </c>
      <c r="F5999" s="57" t="s">
        <v>2498</v>
      </c>
      <c r="G5999" s="57" t="s">
        <v>2742</v>
      </c>
      <c r="H5999" s="57">
        <v>1.5</v>
      </c>
    </row>
    <row r="6000" spans="1:8">
      <c r="A6000" s="57" t="s">
        <v>636</v>
      </c>
      <c r="B6000" s="57" t="s">
        <v>124</v>
      </c>
      <c r="C6000" s="57" t="s">
        <v>7828</v>
      </c>
      <c r="D6000" s="57">
        <v>0</v>
      </c>
      <c r="E6000" s="57" t="s">
        <v>563</v>
      </c>
      <c r="F6000" s="57" t="s">
        <v>7828</v>
      </c>
      <c r="G6000" s="57" t="s">
        <v>8084</v>
      </c>
      <c r="H6000" s="57">
        <v>0</v>
      </c>
    </row>
    <row r="6001" spans="1:8">
      <c r="A6001" s="57" t="s">
        <v>636</v>
      </c>
      <c r="B6001" s="57" t="s">
        <v>124</v>
      </c>
      <c r="C6001" s="57" t="s">
        <v>7830</v>
      </c>
      <c r="D6001" s="57">
        <v>1258.3330000000001</v>
      </c>
      <c r="E6001" s="57" t="s">
        <v>563</v>
      </c>
      <c r="F6001" s="57" t="s">
        <v>2502</v>
      </c>
      <c r="G6001" s="57" t="s">
        <v>2747</v>
      </c>
      <c r="H6001" s="57">
        <v>1258.3330000000001</v>
      </c>
    </row>
    <row r="6002" spans="1:8">
      <c r="A6002" s="57" t="s">
        <v>636</v>
      </c>
      <c r="B6002" s="57" t="s">
        <v>124</v>
      </c>
      <c r="C6002" s="57" t="s">
        <v>7831</v>
      </c>
      <c r="D6002" s="57">
        <v>0.62916669999999997</v>
      </c>
      <c r="E6002" s="57" t="s">
        <v>563</v>
      </c>
      <c r="F6002" s="57" t="s">
        <v>7831</v>
      </c>
      <c r="G6002" s="57" t="s">
        <v>8085</v>
      </c>
      <c r="H6002" s="57">
        <v>0.62916669999999997</v>
      </c>
    </row>
    <row r="6003" spans="1:8">
      <c r="A6003" s="57" t="s">
        <v>636</v>
      </c>
      <c r="B6003" s="57" t="s">
        <v>124</v>
      </c>
      <c r="C6003" s="57" t="s">
        <v>7833</v>
      </c>
      <c r="D6003" s="57">
        <v>3.5</v>
      </c>
      <c r="E6003" s="57" t="s">
        <v>563</v>
      </c>
      <c r="F6003" s="57" t="s">
        <v>7834</v>
      </c>
      <c r="G6003" s="57" t="s">
        <v>8086</v>
      </c>
      <c r="H6003" s="57">
        <v>3.5</v>
      </c>
    </row>
    <row r="6004" spans="1:8">
      <c r="A6004" s="57" t="s">
        <v>636</v>
      </c>
      <c r="B6004" s="57" t="s">
        <v>124</v>
      </c>
      <c r="C6004" s="57" t="s">
        <v>7836</v>
      </c>
      <c r="D6004" s="57">
        <v>5.75</v>
      </c>
      <c r="E6004" s="57" t="s">
        <v>563</v>
      </c>
      <c r="F6004" s="57" t="s">
        <v>7837</v>
      </c>
      <c r="G6004" s="57" t="s">
        <v>8087</v>
      </c>
      <c r="H6004" s="57">
        <v>5.75</v>
      </c>
    </row>
    <row r="6005" spans="1:8">
      <c r="A6005" s="57" t="s">
        <v>636</v>
      </c>
      <c r="B6005" s="57" t="s">
        <v>124</v>
      </c>
      <c r="C6005" s="57" t="s">
        <v>7839</v>
      </c>
      <c r="D6005" s="57">
        <v>1.5</v>
      </c>
      <c r="E6005" s="57" t="s">
        <v>563</v>
      </c>
      <c r="F6005" s="57" t="s">
        <v>2498</v>
      </c>
      <c r="G6005" s="57" t="s">
        <v>2746</v>
      </c>
      <c r="H6005" s="57">
        <v>1.5</v>
      </c>
    </row>
    <row r="6006" spans="1:8">
      <c r="A6006" s="57" t="s">
        <v>139</v>
      </c>
      <c r="B6006" s="57" t="s">
        <v>115</v>
      </c>
      <c r="C6006" s="57" t="s">
        <v>7828</v>
      </c>
      <c r="D6006" s="57">
        <v>0</v>
      </c>
      <c r="E6006" s="57" t="s">
        <v>564</v>
      </c>
      <c r="F6006" s="57" t="s">
        <v>7828</v>
      </c>
      <c r="G6006" s="57" t="s">
        <v>8088</v>
      </c>
      <c r="H6006" s="57">
        <v>0</v>
      </c>
    </row>
    <row r="6007" spans="1:8">
      <c r="A6007" s="57" t="s">
        <v>139</v>
      </c>
      <c r="B6007" s="57" t="s">
        <v>115</v>
      </c>
      <c r="C6007" s="57" t="s">
        <v>7830</v>
      </c>
      <c r="D6007" s="57">
        <v>1258.3330000000001</v>
      </c>
      <c r="E6007" s="57" t="s">
        <v>564</v>
      </c>
      <c r="F6007" s="57" t="s">
        <v>2502</v>
      </c>
      <c r="G6007" s="57" t="s">
        <v>2751</v>
      </c>
      <c r="H6007" s="57">
        <v>1258.3330000000001</v>
      </c>
    </row>
    <row r="6008" spans="1:8">
      <c r="A6008" s="57" t="s">
        <v>139</v>
      </c>
      <c r="B6008" s="57" t="s">
        <v>115</v>
      </c>
      <c r="C6008" s="57" t="s">
        <v>7831</v>
      </c>
      <c r="D6008" s="57">
        <v>0.62916669999999997</v>
      </c>
      <c r="E6008" s="57" t="s">
        <v>564</v>
      </c>
      <c r="F6008" s="57" t="s">
        <v>7831</v>
      </c>
      <c r="G6008" s="57" t="s">
        <v>8089</v>
      </c>
      <c r="H6008" s="57">
        <v>0.62916669999999997</v>
      </c>
    </row>
    <row r="6009" spans="1:8">
      <c r="A6009" s="57" t="s">
        <v>139</v>
      </c>
      <c r="B6009" s="57" t="s">
        <v>115</v>
      </c>
      <c r="C6009" s="57" t="s">
        <v>7833</v>
      </c>
      <c r="D6009" s="57">
        <v>3.5</v>
      </c>
      <c r="E6009" s="57" t="s">
        <v>564</v>
      </c>
      <c r="F6009" s="57" t="s">
        <v>7834</v>
      </c>
      <c r="G6009" s="57" t="s">
        <v>8090</v>
      </c>
      <c r="H6009" s="57">
        <v>3.5</v>
      </c>
    </row>
    <row r="6010" spans="1:8">
      <c r="A6010" s="57" t="s">
        <v>139</v>
      </c>
      <c r="B6010" s="57" t="s">
        <v>115</v>
      </c>
      <c r="C6010" s="57" t="s">
        <v>7836</v>
      </c>
      <c r="D6010" s="57">
        <v>5.75</v>
      </c>
      <c r="E6010" s="57" t="s">
        <v>564</v>
      </c>
      <c r="F6010" s="57" t="s">
        <v>7837</v>
      </c>
      <c r="G6010" s="57" t="s">
        <v>8091</v>
      </c>
      <c r="H6010" s="57">
        <v>5.75</v>
      </c>
    </row>
    <row r="6011" spans="1:8">
      <c r="A6011" s="57" t="s">
        <v>139</v>
      </c>
      <c r="B6011" s="57" t="s">
        <v>115</v>
      </c>
      <c r="C6011" s="57" t="s">
        <v>7839</v>
      </c>
      <c r="D6011" s="57">
        <v>1.5</v>
      </c>
      <c r="E6011" s="57" t="s">
        <v>564</v>
      </c>
      <c r="F6011" s="57" t="s">
        <v>2498</v>
      </c>
      <c r="G6011" s="57" t="s">
        <v>2750</v>
      </c>
      <c r="H6011" s="57">
        <v>1.5</v>
      </c>
    </row>
    <row r="6012" spans="1:8">
      <c r="A6012" s="57" t="s">
        <v>139</v>
      </c>
      <c r="B6012" s="57" t="s">
        <v>120</v>
      </c>
      <c r="C6012" s="57" t="s">
        <v>7828</v>
      </c>
      <c r="D6012" s="57">
        <v>0</v>
      </c>
      <c r="E6012" s="57" t="s">
        <v>565</v>
      </c>
      <c r="F6012" s="57" t="s">
        <v>7828</v>
      </c>
      <c r="G6012" s="57" t="s">
        <v>8092</v>
      </c>
      <c r="H6012" s="57">
        <v>0</v>
      </c>
    </row>
    <row r="6013" spans="1:8">
      <c r="A6013" s="57" t="s">
        <v>139</v>
      </c>
      <c r="B6013" s="57" t="s">
        <v>120</v>
      </c>
      <c r="C6013" s="57" t="s">
        <v>7830</v>
      </c>
      <c r="D6013" s="57">
        <v>1258.3330000000001</v>
      </c>
      <c r="E6013" s="57" t="s">
        <v>565</v>
      </c>
      <c r="F6013" s="57" t="s">
        <v>2502</v>
      </c>
      <c r="G6013" s="57" t="s">
        <v>2755</v>
      </c>
      <c r="H6013" s="57">
        <v>1258.3330000000001</v>
      </c>
    </row>
    <row r="6014" spans="1:8">
      <c r="A6014" s="57" t="s">
        <v>139</v>
      </c>
      <c r="B6014" s="57" t="s">
        <v>120</v>
      </c>
      <c r="C6014" s="57" t="s">
        <v>7831</v>
      </c>
      <c r="D6014" s="57">
        <v>0.62916669999999997</v>
      </c>
      <c r="E6014" s="57" t="s">
        <v>565</v>
      </c>
      <c r="F6014" s="57" t="s">
        <v>7831</v>
      </c>
      <c r="G6014" s="57" t="s">
        <v>8093</v>
      </c>
      <c r="H6014" s="57">
        <v>0.62916669999999997</v>
      </c>
    </row>
    <row r="6015" spans="1:8">
      <c r="A6015" s="57" t="s">
        <v>139</v>
      </c>
      <c r="B6015" s="57" t="s">
        <v>120</v>
      </c>
      <c r="C6015" s="57" t="s">
        <v>7833</v>
      </c>
      <c r="D6015" s="57">
        <v>3.5</v>
      </c>
      <c r="E6015" s="57" t="s">
        <v>565</v>
      </c>
      <c r="F6015" s="57" t="s">
        <v>7834</v>
      </c>
      <c r="G6015" s="57" t="s">
        <v>8094</v>
      </c>
      <c r="H6015" s="57">
        <v>3.5</v>
      </c>
    </row>
    <row r="6016" spans="1:8">
      <c r="A6016" s="57" t="s">
        <v>139</v>
      </c>
      <c r="B6016" s="57" t="s">
        <v>120</v>
      </c>
      <c r="C6016" s="57" t="s">
        <v>7836</v>
      </c>
      <c r="D6016" s="57">
        <v>5.75</v>
      </c>
      <c r="E6016" s="57" t="s">
        <v>565</v>
      </c>
      <c r="F6016" s="57" t="s">
        <v>7837</v>
      </c>
      <c r="G6016" s="57" t="s">
        <v>8095</v>
      </c>
      <c r="H6016" s="57">
        <v>5.75</v>
      </c>
    </row>
    <row r="6017" spans="1:8">
      <c r="A6017" s="57" t="s">
        <v>139</v>
      </c>
      <c r="B6017" s="57" t="s">
        <v>120</v>
      </c>
      <c r="C6017" s="57" t="s">
        <v>7839</v>
      </c>
      <c r="D6017" s="57">
        <v>1.5</v>
      </c>
      <c r="E6017" s="57" t="s">
        <v>565</v>
      </c>
      <c r="F6017" s="57" t="s">
        <v>2498</v>
      </c>
      <c r="G6017" s="57" t="s">
        <v>2754</v>
      </c>
      <c r="H6017" s="57">
        <v>1.5</v>
      </c>
    </row>
    <row r="6018" spans="1:8">
      <c r="A6018" s="57" t="s">
        <v>637</v>
      </c>
      <c r="B6018" s="57" t="s">
        <v>120</v>
      </c>
      <c r="C6018" s="57" t="s">
        <v>7828</v>
      </c>
      <c r="D6018" s="57">
        <v>0</v>
      </c>
      <c r="E6018" s="57" t="s">
        <v>567</v>
      </c>
      <c r="F6018" s="57" t="s">
        <v>7828</v>
      </c>
      <c r="G6018" s="57" t="s">
        <v>8096</v>
      </c>
      <c r="H6018" s="57">
        <v>0</v>
      </c>
    </row>
    <row r="6019" spans="1:8">
      <c r="A6019" s="57" t="s">
        <v>637</v>
      </c>
      <c r="B6019" s="57" t="s">
        <v>120</v>
      </c>
      <c r="C6019" s="57" t="s">
        <v>7830</v>
      </c>
      <c r="D6019" s="57">
        <v>2313</v>
      </c>
      <c r="E6019" s="57" t="s">
        <v>567</v>
      </c>
      <c r="F6019" s="57" t="s">
        <v>2502</v>
      </c>
      <c r="G6019" s="57" t="s">
        <v>2759</v>
      </c>
      <c r="H6019" s="57">
        <v>2313</v>
      </c>
    </row>
    <row r="6020" spans="1:8">
      <c r="A6020" s="57" t="s">
        <v>637</v>
      </c>
      <c r="B6020" s="57" t="s">
        <v>120</v>
      </c>
      <c r="C6020" s="57" t="s">
        <v>7831</v>
      </c>
      <c r="D6020" s="57">
        <v>0.36</v>
      </c>
      <c r="E6020" s="57" t="s">
        <v>567</v>
      </c>
      <c r="F6020" s="57" t="s">
        <v>7831</v>
      </c>
      <c r="G6020" s="57" t="s">
        <v>8097</v>
      </c>
      <c r="H6020" s="57">
        <v>0.36</v>
      </c>
    </row>
    <row r="6021" spans="1:8">
      <c r="A6021" s="57" t="s">
        <v>637</v>
      </c>
      <c r="B6021" s="57" t="s">
        <v>120</v>
      </c>
      <c r="C6021" s="57" t="s">
        <v>7833</v>
      </c>
      <c r="D6021" s="57">
        <v>9.8000000000000007</v>
      </c>
      <c r="E6021" s="57" t="s">
        <v>567</v>
      </c>
      <c r="F6021" s="57" t="s">
        <v>7834</v>
      </c>
      <c r="G6021" s="57" t="s">
        <v>8098</v>
      </c>
      <c r="H6021" s="57">
        <v>9.8000000000000007</v>
      </c>
    </row>
    <row r="6022" spans="1:8">
      <c r="A6022" s="57" t="s">
        <v>637</v>
      </c>
      <c r="B6022" s="57" t="s">
        <v>120</v>
      </c>
      <c r="C6022" s="57" t="s">
        <v>7836</v>
      </c>
      <c r="D6022" s="57">
        <v>16.8</v>
      </c>
      <c r="E6022" s="57" t="s">
        <v>567</v>
      </c>
      <c r="F6022" s="57" t="s">
        <v>7837</v>
      </c>
      <c r="G6022" s="57" t="s">
        <v>8099</v>
      </c>
      <c r="H6022" s="57">
        <v>16.8</v>
      </c>
    </row>
    <row r="6023" spans="1:8">
      <c r="A6023" s="57" t="s">
        <v>637</v>
      </c>
      <c r="B6023" s="57" t="s">
        <v>120</v>
      </c>
      <c r="C6023" s="57" t="s">
        <v>7839</v>
      </c>
      <c r="D6023" s="57">
        <v>1.38</v>
      </c>
      <c r="E6023" s="57" t="s">
        <v>567</v>
      </c>
      <c r="F6023" s="57" t="s">
        <v>2498</v>
      </c>
      <c r="G6023" s="57" t="s">
        <v>2758</v>
      </c>
      <c r="H6023" s="57">
        <v>1.38</v>
      </c>
    </row>
    <row r="6024" spans="1:8">
      <c r="A6024" s="57" t="s">
        <v>637</v>
      </c>
      <c r="B6024" s="57" t="s">
        <v>485</v>
      </c>
      <c r="C6024" s="57" t="s">
        <v>7828</v>
      </c>
      <c r="D6024" s="57">
        <v>0</v>
      </c>
      <c r="E6024" s="57" t="s">
        <v>4302</v>
      </c>
      <c r="F6024" s="57" t="s">
        <v>7828</v>
      </c>
      <c r="G6024" s="57" t="s">
        <v>8100</v>
      </c>
      <c r="H6024" s="57">
        <v>0</v>
      </c>
    </row>
    <row r="6025" spans="1:8">
      <c r="A6025" s="57" t="s">
        <v>637</v>
      </c>
      <c r="B6025" s="57" t="s">
        <v>485</v>
      </c>
      <c r="C6025" s="57" t="s">
        <v>7830</v>
      </c>
      <c r="D6025" s="57">
        <v>2313</v>
      </c>
      <c r="E6025" s="57" t="s">
        <v>4302</v>
      </c>
      <c r="F6025" s="57" t="s">
        <v>2502</v>
      </c>
      <c r="G6025" s="57" t="s">
        <v>8101</v>
      </c>
      <c r="H6025" s="57">
        <v>2313</v>
      </c>
    </row>
    <row r="6026" spans="1:8">
      <c r="A6026" s="57" t="s">
        <v>637</v>
      </c>
      <c r="B6026" s="57" t="s">
        <v>485</v>
      </c>
      <c r="C6026" s="57" t="s">
        <v>7831</v>
      </c>
      <c r="D6026" s="57">
        <v>0.35999999999999982</v>
      </c>
      <c r="E6026" s="57" t="s">
        <v>4302</v>
      </c>
      <c r="F6026" s="57" t="s">
        <v>7831</v>
      </c>
      <c r="G6026" s="57" t="s">
        <v>8102</v>
      </c>
      <c r="H6026" s="57">
        <v>0.35999999999999982</v>
      </c>
    </row>
    <row r="6027" spans="1:8">
      <c r="A6027" s="57" t="s">
        <v>637</v>
      </c>
      <c r="B6027" s="57" t="s">
        <v>485</v>
      </c>
      <c r="C6027" s="57" t="s">
        <v>7833</v>
      </c>
      <c r="D6027" s="57">
        <v>9.8000000000000078</v>
      </c>
      <c r="E6027" s="57" t="s">
        <v>4302</v>
      </c>
      <c r="F6027" s="57" t="s">
        <v>7834</v>
      </c>
      <c r="G6027" s="57" t="s">
        <v>8103</v>
      </c>
      <c r="H6027" s="57">
        <v>9.8000000000000078</v>
      </c>
    </row>
    <row r="6028" spans="1:8">
      <c r="A6028" s="57" t="s">
        <v>637</v>
      </c>
      <c r="B6028" s="57" t="s">
        <v>485</v>
      </c>
      <c r="C6028" s="57" t="s">
        <v>7836</v>
      </c>
      <c r="D6028" s="57">
        <v>16.79999999999999</v>
      </c>
      <c r="E6028" s="57" t="s">
        <v>4302</v>
      </c>
      <c r="F6028" s="57" t="s">
        <v>7837</v>
      </c>
      <c r="G6028" s="57" t="s">
        <v>8104</v>
      </c>
      <c r="H6028" s="57">
        <v>16.79999999999999</v>
      </c>
    </row>
    <row r="6029" spans="1:8">
      <c r="A6029" s="57" t="s">
        <v>637</v>
      </c>
      <c r="B6029" s="57" t="s">
        <v>485</v>
      </c>
      <c r="C6029" s="57" t="s">
        <v>7839</v>
      </c>
      <c r="D6029" s="57">
        <v>1.380000000000001</v>
      </c>
      <c r="E6029" s="57" t="s">
        <v>4302</v>
      </c>
      <c r="F6029" s="57" t="s">
        <v>2498</v>
      </c>
      <c r="G6029" s="57" t="s">
        <v>8105</v>
      </c>
      <c r="H6029" s="57">
        <v>1.380000000000001</v>
      </c>
    </row>
    <row r="6030" spans="1:8">
      <c r="A6030" s="57" t="s">
        <v>638</v>
      </c>
      <c r="B6030" s="57" t="s">
        <v>81</v>
      </c>
      <c r="C6030" s="57" t="s">
        <v>7828</v>
      </c>
      <c r="D6030" s="57">
        <v>0</v>
      </c>
      <c r="E6030" s="57" t="s">
        <v>569</v>
      </c>
      <c r="F6030" s="57" t="s">
        <v>7828</v>
      </c>
      <c r="G6030" s="57" t="s">
        <v>8106</v>
      </c>
      <c r="H6030" s="57">
        <v>0</v>
      </c>
    </row>
    <row r="6031" spans="1:8">
      <c r="A6031" s="57" t="s">
        <v>638</v>
      </c>
      <c r="B6031" s="57" t="s">
        <v>81</v>
      </c>
      <c r="C6031" s="57" t="s">
        <v>7830</v>
      </c>
      <c r="D6031" s="57">
        <v>1258.3330000000003</v>
      </c>
      <c r="E6031" s="57" t="s">
        <v>569</v>
      </c>
      <c r="F6031" s="57" t="s">
        <v>2502</v>
      </c>
      <c r="G6031" s="57" t="s">
        <v>2763</v>
      </c>
      <c r="H6031" s="57">
        <v>1258.3330000000003</v>
      </c>
    </row>
    <row r="6032" spans="1:8">
      <c r="A6032" s="57" t="s">
        <v>638</v>
      </c>
      <c r="B6032" s="57" t="s">
        <v>81</v>
      </c>
      <c r="C6032" s="57" t="s">
        <v>7831</v>
      </c>
      <c r="D6032" s="57">
        <v>0.62916669999999997</v>
      </c>
      <c r="E6032" s="57" t="s">
        <v>569</v>
      </c>
      <c r="F6032" s="57" t="s">
        <v>7831</v>
      </c>
      <c r="G6032" s="57" t="s">
        <v>8107</v>
      </c>
      <c r="H6032" s="57">
        <v>0.62916669999999997</v>
      </c>
    </row>
    <row r="6033" spans="1:8">
      <c r="A6033" s="57" t="s">
        <v>638</v>
      </c>
      <c r="B6033" s="57" t="s">
        <v>81</v>
      </c>
      <c r="C6033" s="57" t="s">
        <v>7833</v>
      </c>
      <c r="D6033" s="57">
        <v>3.5</v>
      </c>
      <c r="E6033" s="57" t="s">
        <v>569</v>
      </c>
      <c r="F6033" s="57" t="s">
        <v>7834</v>
      </c>
      <c r="G6033" s="57" t="s">
        <v>8108</v>
      </c>
      <c r="H6033" s="57">
        <v>3.5</v>
      </c>
    </row>
    <row r="6034" spans="1:8">
      <c r="A6034" s="57" t="s">
        <v>638</v>
      </c>
      <c r="B6034" s="57" t="s">
        <v>81</v>
      </c>
      <c r="C6034" s="57" t="s">
        <v>7836</v>
      </c>
      <c r="D6034" s="57">
        <v>5.75</v>
      </c>
      <c r="E6034" s="57" t="s">
        <v>569</v>
      </c>
      <c r="F6034" s="57" t="s">
        <v>7837</v>
      </c>
      <c r="G6034" s="57" t="s">
        <v>8109</v>
      </c>
      <c r="H6034" s="57">
        <v>5.75</v>
      </c>
    </row>
    <row r="6035" spans="1:8">
      <c r="A6035" s="57" t="s">
        <v>638</v>
      </c>
      <c r="B6035" s="57" t="s">
        <v>81</v>
      </c>
      <c r="C6035" s="57" t="s">
        <v>7839</v>
      </c>
      <c r="D6035" s="57">
        <v>1.5</v>
      </c>
      <c r="E6035" s="57" t="s">
        <v>569</v>
      </c>
      <c r="F6035" s="57" t="s">
        <v>2498</v>
      </c>
      <c r="G6035" s="57" t="s">
        <v>2762</v>
      </c>
      <c r="H6035" s="57">
        <v>1.5</v>
      </c>
    </row>
    <row r="6036" spans="1:8">
      <c r="A6036" s="57" t="s">
        <v>140</v>
      </c>
      <c r="B6036" s="57" t="s">
        <v>115</v>
      </c>
      <c r="C6036" s="57" t="s">
        <v>7828</v>
      </c>
      <c r="D6036" s="57">
        <v>0</v>
      </c>
      <c r="E6036" s="57" t="s">
        <v>570</v>
      </c>
      <c r="F6036" s="57" t="s">
        <v>7828</v>
      </c>
      <c r="G6036" s="57" t="s">
        <v>8110</v>
      </c>
      <c r="H6036" s="57">
        <v>0</v>
      </c>
    </row>
    <row r="6037" spans="1:8">
      <c r="A6037" s="57" t="s">
        <v>140</v>
      </c>
      <c r="B6037" s="57" t="s">
        <v>115</v>
      </c>
      <c r="C6037" s="57" t="s">
        <v>7830</v>
      </c>
      <c r="D6037" s="57">
        <v>1258.3330000000001</v>
      </c>
      <c r="E6037" s="57" t="s">
        <v>570</v>
      </c>
      <c r="F6037" s="57" t="s">
        <v>2502</v>
      </c>
      <c r="G6037" s="57" t="s">
        <v>2767</v>
      </c>
      <c r="H6037" s="57">
        <v>1258.3330000000001</v>
      </c>
    </row>
    <row r="6038" spans="1:8">
      <c r="A6038" s="57" t="s">
        <v>140</v>
      </c>
      <c r="B6038" s="57" t="s">
        <v>115</v>
      </c>
      <c r="C6038" s="57" t="s">
        <v>7831</v>
      </c>
      <c r="D6038" s="57">
        <v>0.62916669999999997</v>
      </c>
      <c r="E6038" s="57" t="s">
        <v>570</v>
      </c>
      <c r="F6038" s="57" t="s">
        <v>7831</v>
      </c>
      <c r="G6038" s="57" t="s">
        <v>8111</v>
      </c>
      <c r="H6038" s="57">
        <v>0.62916669999999997</v>
      </c>
    </row>
    <row r="6039" spans="1:8">
      <c r="A6039" s="57" t="s">
        <v>140</v>
      </c>
      <c r="B6039" s="57" t="s">
        <v>115</v>
      </c>
      <c r="C6039" s="57" t="s">
        <v>7833</v>
      </c>
      <c r="D6039" s="57">
        <v>3.5</v>
      </c>
      <c r="E6039" s="57" t="s">
        <v>570</v>
      </c>
      <c r="F6039" s="57" t="s">
        <v>7834</v>
      </c>
      <c r="G6039" s="57" t="s">
        <v>8112</v>
      </c>
      <c r="H6039" s="57">
        <v>3.5</v>
      </c>
    </row>
    <row r="6040" spans="1:8">
      <c r="A6040" s="57" t="s">
        <v>140</v>
      </c>
      <c r="B6040" s="57" t="s">
        <v>115</v>
      </c>
      <c r="C6040" s="57" t="s">
        <v>7836</v>
      </c>
      <c r="D6040" s="57">
        <v>5.75</v>
      </c>
      <c r="E6040" s="57" t="s">
        <v>570</v>
      </c>
      <c r="F6040" s="57" t="s">
        <v>7837</v>
      </c>
      <c r="G6040" s="57" t="s">
        <v>8113</v>
      </c>
      <c r="H6040" s="57">
        <v>5.75</v>
      </c>
    </row>
    <row r="6041" spans="1:8">
      <c r="A6041" s="57" t="s">
        <v>140</v>
      </c>
      <c r="B6041" s="57" t="s">
        <v>115</v>
      </c>
      <c r="C6041" s="57" t="s">
        <v>7839</v>
      </c>
      <c r="D6041" s="57">
        <v>1.5</v>
      </c>
      <c r="E6041" s="57" t="s">
        <v>570</v>
      </c>
      <c r="F6041" s="57" t="s">
        <v>2498</v>
      </c>
      <c r="G6041" s="57" t="s">
        <v>2766</v>
      </c>
      <c r="H6041" s="57">
        <v>1.5</v>
      </c>
    </row>
    <row r="6042" spans="1:8">
      <c r="A6042" s="57" t="s">
        <v>140</v>
      </c>
      <c r="B6042" s="57" t="s">
        <v>124</v>
      </c>
      <c r="C6042" s="57" t="s">
        <v>7828</v>
      </c>
      <c r="D6042" s="57">
        <v>0</v>
      </c>
      <c r="E6042" s="57" t="s">
        <v>571</v>
      </c>
      <c r="F6042" s="57" t="s">
        <v>7828</v>
      </c>
      <c r="G6042" s="57" t="s">
        <v>8114</v>
      </c>
      <c r="H6042" s="57">
        <v>0</v>
      </c>
    </row>
    <row r="6043" spans="1:8">
      <c r="A6043" s="57" t="s">
        <v>140</v>
      </c>
      <c r="B6043" s="57" t="s">
        <v>124</v>
      </c>
      <c r="C6043" s="57" t="s">
        <v>7830</v>
      </c>
      <c r="D6043" s="57">
        <v>1258.3330000000001</v>
      </c>
      <c r="E6043" s="57" t="s">
        <v>571</v>
      </c>
      <c r="F6043" s="57" t="s">
        <v>2502</v>
      </c>
      <c r="G6043" s="57" t="s">
        <v>2771</v>
      </c>
      <c r="H6043" s="57">
        <v>1258.3330000000001</v>
      </c>
    </row>
    <row r="6044" spans="1:8">
      <c r="A6044" s="57" t="s">
        <v>140</v>
      </c>
      <c r="B6044" s="57" t="s">
        <v>124</v>
      </c>
      <c r="C6044" s="57" t="s">
        <v>7831</v>
      </c>
      <c r="D6044" s="57">
        <v>0.62916669999999997</v>
      </c>
      <c r="E6044" s="57" t="s">
        <v>571</v>
      </c>
      <c r="F6044" s="57" t="s">
        <v>7831</v>
      </c>
      <c r="G6044" s="57" t="s">
        <v>8115</v>
      </c>
      <c r="H6044" s="57">
        <v>0.62916669999999997</v>
      </c>
    </row>
    <row r="6045" spans="1:8">
      <c r="A6045" s="57" t="s">
        <v>140</v>
      </c>
      <c r="B6045" s="57" t="s">
        <v>124</v>
      </c>
      <c r="C6045" s="57" t="s">
        <v>7833</v>
      </c>
      <c r="D6045" s="57">
        <v>3.5</v>
      </c>
      <c r="E6045" s="57" t="s">
        <v>571</v>
      </c>
      <c r="F6045" s="57" t="s">
        <v>7834</v>
      </c>
      <c r="G6045" s="57" t="s">
        <v>8116</v>
      </c>
      <c r="H6045" s="57">
        <v>3.5</v>
      </c>
    </row>
    <row r="6046" spans="1:8">
      <c r="A6046" s="57" t="s">
        <v>140</v>
      </c>
      <c r="B6046" s="57" t="s">
        <v>124</v>
      </c>
      <c r="C6046" s="57" t="s">
        <v>7836</v>
      </c>
      <c r="D6046" s="57">
        <v>5.75</v>
      </c>
      <c r="E6046" s="57" t="s">
        <v>571</v>
      </c>
      <c r="F6046" s="57" t="s">
        <v>7837</v>
      </c>
      <c r="G6046" s="57" t="s">
        <v>8117</v>
      </c>
      <c r="H6046" s="57">
        <v>5.75</v>
      </c>
    </row>
    <row r="6047" spans="1:8">
      <c r="A6047" s="57" t="s">
        <v>140</v>
      </c>
      <c r="B6047" s="57" t="s">
        <v>124</v>
      </c>
      <c r="C6047" s="57" t="s">
        <v>7839</v>
      </c>
      <c r="D6047" s="57">
        <v>1.5</v>
      </c>
      <c r="E6047" s="57" t="s">
        <v>571</v>
      </c>
      <c r="F6047" s="57" t="s">
        <v>2498</v>
      </c>
      <c r="G6047" s="57" t="s">
        <v>2770</v>
      </c>
      <c r="H6047" s="57">
        <v>1.5</v>
      </c>
    </row>
    <row r="6048" spans="1:8">
      <c r="A6048" s="57" t="s">
        <v>639</v>
      </c>
      <c r="B6048" s="57" t="s">
        <v>118</v>
      </c>
      <c r="C6048" s="57" t="s">
        <v>7828</v>
      </c>
      <c r="D6048" s="57">
        <v>0</v>
      </c>
      <c r="E6048" s="57" t="s">
        <v>573</v>
      </c>
      <c r="F6048" s="57" t="s">
        <v>7828</v>
      </c>
      <c r="G6048" s="57" t="s">
        <v>8118</v>
      </c>
      <c r="H6048" s="57">
        <v>0</v>
      </c>
    </row>
    <row r="6049" spans="1:8">
      <c r="A6049" s="57" t="s">
        <v>639</v>
      </c>
      <c r="B6049" s="57" t="s">
        <v>118</v>
      </c>
      <c r="C6049" s="57" t="s">
        <v>7830</v>
      </c>
      <c r="D6049" s="57">
        <v>1822.5240000000003</v>
      </c>
      <c r="E6049" s="57" t="s">
        <v>573</v>
      </c>
      <c r="F6049" s="57" t="s">
        <v>2502</v>
      </c>
      <c r="G6049" s="57" t="s">
        <v>2775</v>
      </c>
      <c r="H6049" s="57">
        <v>1822.5240000000003</v>
      </c>
    </row>
    <row r="6050" spans="1:8">
      <c r="A6050" s="57" t="s">
        <v>639</v>
      </c>
      <c r="B6050" s="57" t="s">
        <v>118</v>
      </c>
      <c r="C6050" s="57" t="s">
        <v>7831</v>
      </c>
      <c r="D6050" s="57">
        <v>0.54594045000000002</v>
      </c>
      <c r="E6050" s="57" t="s">
        <v>573</v>
      </c>
      <c r="F6050" s="57" t="s">
        <v>7831</v>
      </c>
      <c r="G6050" s="57" t="s">
        <v>8119</v>
      </c>
      <c r="H6050" s="57">
        <v>0.54594045000000002</v>
      </c>
    </row>
    <row r="6051" spans="1:8">
      <c r="A6051" s="57" t="s">
        <v>639</v>
      </c>
      <c r="B6051" s="57" t="s">
        <v>118</v>
      </c>
      <c r="C6051" s="57" t="s">
        <v>7833</v>
      </c>
      <c r="D6051" s="57">
        <v>4.7183399999999995</v>
      </c>
      <c r="E6051" s="57" t="s">
        <v>573</v>
      </c>
      <c r="F6051" s="57" t="s">
        <v>7834</v>
      </c>
      <c r="G6051" s="57" t="s">
        <v>8120</v>
      </c>
      <c r="H6051" s="57">
        <v>4.7183399999999995</v>
      </c>
    </row>
    <row r="6052" spans="1:8">
      <c r="A6052" s="57" t="s">
        <v>639</v>
      </c>
      <c r="B6052" s="57" t="s">
        <v>118</v>
      </c>
      <c r="C6052" s="57" t="s">
        <v>7836</v>
      </c>
      <c r="D6052" s="57">
        <v>3.375</v>
      </c>
      <c r="E6052" s="57" t="s">
        <v>573</v>
      </c>
      <c r="F6052" s="57" t="s">
        <v>7837</v>
      </c>
      <c r="G6052" s="57" t="s">
        <v>8121</v>
      </c>
      <c r="H6052" s="57">
        <v>3.375</v>
      </c>
    </row>
    <row r="6053" spans="1:8">
      <c r="A6053" s="57" t="s">
        <v>639</v>
      </c>
      <c r="B6053" s="57" t="s">
        <v>118</v>
      </c>
      <c r="C6053" s="57" t="s">
        <v>7839</v>
      </c>
      <c r="D6053" s="57">
        <v>25.73639</v>
      </c>
      <c r="E6053" s="57" t="s">
        <v>573</v>
      </c>
      <c r="F6053" s="57" t="s">
        <v>2498</v>
      </c>
      <c r="G6053" s="57" t="s">
        <v>2774</v>
      </c>
      <c r="H6053" s="57">
        <v>25.73639</v>
      </c>
    </row>
    <row r="6054" spans="1:8">
      <c r="A6054" s="57" t="s">
        <v>639</v>
      </c>
      <c r="B6054" s="57" t="s">
        <v>123</v>
      </c>
      <c r="C6054" s="57" t="s">
        <v>7828</v>
      </c>
      <c r="D6054" s="57">
        <v>0</v>
      </c>
      <c r="E6054" s="57" t="s">
        <v>575</v>
      </c>
      <c r="F6054" s="57" t="s">
        <v>7828</v>
      </c>
      <c r="G6054" s="57" t="s">
        <v>8122</v>
      </c>
      <c r="H6054" s="57">
        <v>0</v>
      </c>
    </row>
    <row r="6055" spans="1:8">
      <c r="A6055" s="57" t="s">
        <v>639</v>
      </c>
      <c r="B6055" s="57" t="s">
        <v>123</v>
      </c>
      <c r="C6055" s="57" t="s">
        <v>7830</v>
      </c>
      <c r="D6055" s="57">
        <v>1258.3330000000001</v>
      </c>
      <c r="E6055" s="57" t="s">
        <v>575</v>
      </c>
      <c r="F6055" s="57" t="s">
        <v>2502</v>
      </c>
      <c r="G6055" s="57" t="s">
        <v>2779</v>
      </c>
      <c r="H6055" s="57">
        <v>1258.3330000000001</v>
      </c>
    </row>
    <row r="6056" spans="1:8">
      <c r="A6056" s="57" t="s">
        <v>639</v>
      </c>
      <c r="B6056" s="57" t="s">
        <v>123</v>
      </c>
      <c r="C6056" s="57" t="s">
        <v>7831</v>
      </c>
      <c r="D6056" s="57">
        <v>0.62916669999999997</v>
      </c>
      <c r="E6056" s="57" t="s">
        <v>575</v>
      </c>
      <c r="F6056" s="57" t="s">
        <v>7831</v>
      </c>
      <c r="G6056" s="57" t="s">
        <v>8123</v>
      </c>
      <c r="H6056" s="57">
        <v>0.62916669999999997</v>
      </c>
    </row>
    <row r="6057" spans="1:8">
      <c r="A6057" s="57" t="s">
        <v>639</v>
      </c>
      <c r="B6057" s="57" t="s">
        <v>123</v>
      </c>
      <c r="C6057" s="57" t="s">
        <v>7833</v>
      </c>
      <c r="D6057" s="57">
        <v>3.5</v>
      </c>
      <c r="E6057" s="57" t="s">
        <v>575</v>
      </c>
      <c r="F6057" s="57" t="s">
        <v>7834</v>
      </c>
      <c r="G6057" s="57" t="s">
        <v>8124</v>
      </c>
      <c r="H6057" s="57">
        <v>3.5</v>
      </c>
    </row>
    <row r="6058" spans="1:8">
      <c r="A6058" s="57" t="s">
        <v>639</v>
      </c>
      <c r="B6058" s="57" t="s">
        <v>123</v>
      </c>
      <c r="C6058" s="57" t="s">
        <v>7836</v>
      </c>
      <c r="D6058" s="57">
        <v>5.75</v>
      </c>
      <c r="E6058" s="57" t="s">
        <v>575</v>
      </c>
      <c r="F6058" s="57" t="s">
        <v>7837</v>
      </c>
      <c r="G6058" s="57" t="s">
        <v>8125</v>
      </c>
      <c r="H6058" s="57">
        <v>5.75</v>
      </c>
    </row>
    <row r="6059" spans="1:8">
      <c r="A6059" s="57" t="s">
        <v>639</v>
      </c>
      <c r="B6059" s="57" t="s">
        <v>123</v>
      </c>
      <c r="C6059" s="57" t="s">
        <v>7839</v>
      </c>
      <c r="D6059" s="57">
        <v>1.5</v>
      </c>
      <c r="E6059" s="57" t="s">
        <v>575</v>
      </c>
      <c r="F6059" s="57" t="s">
        <v>2498</v>
      </c>
      <c r="G6059" s="57" t="s">
        <v>2778</v>
      </c>
      <c r="H6059" s="57">
        <v>1.5</v>
      </c>
    </row>
    <row r="6060" spans="1:8">
      <c r="A6060" s="57" t="s">
        <v>639</v>
      </c>
      <c r="B6060" s="57" t="s">
        <v>126</v>
      </c>
      <c r="C6060" s="57" t="s">
        <v>7828</v>
      </c>
      <c r="D6060" s="57">
        <v>0</v>
      </c>
      <c r="E6060" s="57" t="s">
        <v>577</v>
      </c>
      <c r="F6060" s="57" t="s">
        <v>7828</v>
      </c>
      <c r="G6060" s="57" t="s">
        <v>8126</v>
      </c>
      <c r="H6060" s="57">
        <v>0</v>
      </c>
    </row>
    <row r="6061" spans="1:8">
      <c r="A6061" s="57" t="s">
        <v>639</v>
      </c>
      <c r="B6061" s="57" t="s">
        <v>126</v>
      </c>
      <c r="C6061" s="57" t="s">
        <v>7830</v>
      </c>
      <c r="D6061" s="57">
        <v>1258.3330000000003</v>
      </c>
      <c r="E6061" s="57" t="s">
        <v>577</v>
      </c>
      <c r="F6061" s="57" t="s">
        <v>2502</v>
      </c>
      <c r="G6061" s="57" t="s">
        <v>2783</v>
      </c>
      <c r="H6061" s="57">
        <v>1258.3330000000003</v>
      </c>
    </row>
    <row r="6062" spans="1:8">
      <c r="A6062" s="57" t="s">
        <v>639</v>
      </c>
      <c r="B6062" s="57" t="s">
        <v>126</v>
      </c>
      <c r="C6062" s="57" t="s">
        <v>7831</v>
      </c>
      <c r="D6062" s="57">
        <v>0.62916669999999997</v>
      </c>
      <c r="E6062" s="57" t="s">
        <v>577</v>
      </c>
      <c r="F6062" s="57" t="s">
        <v>7831</v>
      </c>
      <c r="G6062" s="57" t="s">
        <v>8127</v>
      </c>
      <c r="H6062" s="57">
        <v>0.62916669999999997</v>
      </c>
    </row>
    <row r="6063" spans="1:8">
      <c r="A6063" s="57" t="s">
        <v>639</v>
      </c>
      <c r="B6063" s="57" t="s">
        <v>126</v>
      </c>
      <c r="C6063" s="57" t="s">
        <v>7833</v>
      </c>
      <c r="D6063" s="57">
        <v>3.5</v>
      </c>
      <c r="E6063" s="57" t="s">
        <v>577</v>
      </c>
      <c r="F6063" s="57" t="s">
        <v>7834</v>
      </c>
      <c r="G6063" s="57" t="s">
        <v>8128</v>
      </c>
      <c r="H6063" s="57">
        <v>3.5</v>
      </c>
    </row>
    <row r="6064" spans="1:8">
      <c r="A6064" s="57" t="s">
        <v>639</v>
      </c>
      <c r="B6064" s="57" t="s">
        <v>126</v>
      </c>
      <c r="C6064" s="57" t="s">
        <v>7836</v>
      </c>
      <c r="D6064" s="57">
        <v>5.75</v>
      </c>
      <c r="E6064" s="57" t="s">
        <v>577</v>
      </c>
      <c r="F6064" s="57" t="s">
        <v>7837</v>
      </c>
      <c r="G6064" s="57" t="s">
        <v>8129</v>
      </c>
      <c r="H6064" s="57">
        <v>5.75</v>
      </c>
    </row>
    <row r="6065" spans="1:8">
      <c r="A6065" s="57" t="s">
        <v>639</v>
      </c>
      <c r="B6065" s="57" t="s">
        <v>126</v>
      </c>
      <c r="C6065" s="57" t="s">
        <v>7839</v>
      </c>
      <c r="D6065" s="57">
        <v>1.5</v>
      </c>
      <c r="E6065" s="57" t="s">
        <v>577</v>
      </c>
      <c r="F6065" s="57" t="s">
        <v>2498</v>
      </c>
      <c r="G6065" s="57" t="s">
        <v>2782</v>
      </c>
      <c r="H6065" s="57">
        <v>1.5</v>
      </c>
    </row>
    <row r="6066" spans="1:8">
      <c r="A6066" s="57" t="s">
        <v>194</v>
      </c>
      <c r="B6066" s="57" t="s">
        <v>125</v>
      </c>
      <c r="C6066" s="57" t="s">
        <v>7828</v>
      </c>
      <c r="D6066" s="57">
        <v>0</v>
      </c>
      <c r="E6066" s="57" t="s">
        <v>578</v>
      </c>
      <c r="F6066" s="57" t="s">
        <v>7828</v>
      </c>
      <c r="G6066" s="57" t="s">
        <v>8130</v>
      </c>
      <c r="H6066" s="57">
        <v>0</v>
      </c>
    </row>
    <row r="6067" spans="1:8">
      <c r="A6067" s="57" t="s">
        <v>194</v>
      </c>
      <c r="B6067" s="57" t="s">
        <v>125</v>
      </c>
      <c r="C6067" s="57" t="s">
        <v>7830</v>
      </c>
      <c r="D6067" s="57">
        <v>1258.3330000000003</v>
      </c>
      <c r="E6067" s="57" t="s">
        <v>578</v>
      </c>
      <c r="F6067" s="57" t="s">
        <v>2502</v>
      </c>
      <c r="G6067" s="57" t="s">
        <v>2787</v>
      </c>
      <c r="H6067" s="57">
        <v>1258.3330000000003</v>
      </c>
    </row>
    <row r="6068" spans="1:8">
      <c r="A6068" s="57" t="s">
        <v>194</v>
      </c>
      <c r="B6068" s="57" t="s">
        <v>125</v>
      </c>
      <c r="C6068" s="57" t="s">
        <v>7831</v>
      </c>
      <c r="D6068" s="57">
        <v>0.62916669999999997</v>
      </c>
      <c r="E6068" s="57" t="s">
        <v>578</v>
      </c>
      <c r="F6068" s="57" t="s">
        <v>7831</v>
      </c>
      <c r="G6068" s="57" t="s">
        <v>8131</v>
      </c>
      <c r="H6068" s="57">
        <v>0.62916669999999997</v>
      </c>
    </row>
    <row r="6069" spans="1:8">
      <c r="A6069" s="57" t="s">
        <v>194</v>
      </c>
      <c r="B6069" s="57" t="s">
        <v>125</v>
      </c>
      <c r="C6069" s="57" t="s">
        <v>7833</v>
      </c>
      <c r="D6069" s="57">
        <v>3.5</v>
      </c>
      <c r="E6069" s="57" t="s">
        <v>578</v>
      </c>
      <c r="F6069" s="57" t="s">
        <v>7834</v>
      </c>
      <c r="G6069" s="57" t="s">
        <v>8132</v>
      </c>
      <c r="H6069" s="57">
        <v>3.5</v>
      </c>
    </row>
    <row r="6070" spans="1:8">
      <c r="A6070" s="57" t="s">
        <v>194</v>
      </c>
      <c r="B6070" s="57" t="s">
        <v>125</v>
      </c>
      <c r="C6070" s="57" t="s">
        <v>7836</v>
      </c>
      <c r="D6070" s="57">
        <v>5.75</v>
      </c>
      <c r="E6070" s="57" t="s">
        <v>578</v>
      </c>
      <c r="F6070" s="57" t="s">
        <v>7837</v>
      </c>
      <c r="G6070" s="57" t="s">
        <v>8133</v>
      </c>
      <c r="H6070" s="57">
        <v>5.75</v>
      </c>
    </row>
    <row r="6071" spans="1:8">
      <c r="A6071" s="57" t="s">
        <v>194</v>
      </c>
      <c r="B6071" s="57" t="s">
        <v>125</v>
      </c>
      <c r="C6071" s="57" t="s">
        <v>7839</v>
      </c>
      <c r="D6071" s="57">
        <v>1.5</v>
      </c>
      <c r="E6071" s="57" t="s">
        <v>578</v>
      </c>
      <c r="F6071" s="57" t="s">
        <v>2498</v>
      </c>
      <c r="G6071" s="57" t="s">
        <v>2786</v>
      </c>
      <c r="H6071" s="57">
        <v>1.5</v>
      </c>
    </row>
    <row r="6072" spans="1:8">
      <c r="A6072" s="57" t="s">
        <v>149</v>
      </c>
      <c r="B6072" s="57" t="s">
        <v>116</v>
      </c>
      <c r="C6072" s="57" t="s">
        <v>7828</v>
      </c>
      <c r="D6072" s="57">
        <v>0</v>
      </c>
      <c r="E6072" s="57" t="s">
        <v>581</v>
      </c>
      <c r="F6072" s="57" t="s">
        <v>7828</v>
      </c>
      <c r="G6072" s="57" t="s">
        <v>8134</v>
      </c>
      <c r="H6072" s="57">
        <v>0</v>
      </c>
    </row>
    <row r="6073" spans="1:8">
      <c r="A6073" s="57" t="s">
        <v>149</v>
      </c>
      <c r="B6073" s="57" t="s">
        <v>116</v>
      </c>
      <c r="C6073" s="57" t="s">
        <v>7830</v>
      </c>
      <c r="D6073" s="57">
        <v>1258.3330000000003</v>
      </c>
      <c r="E6073" s="57" t="s">
        <v>581</v>
      </c>
      <c r="F6073" s="57" t="s">
        <v>2502</v>
      </c>
      <c r="G6073" s="57" t="s">
        <v>2791</v>
      </c>
      <c r="H6073" s="57">
        <v>1258.3330000000003</v>
      </c>
    </row>
    <row r="6074" spans="1:8">
      <c r="A6074" s="57" t="s">
        <v>149</v>
      </c>
      <c r="B6074" s="57" t="s">
        <v>116</v>
      </c>
      <c r="C6074" s="57" t="s">
        <v>7831</v>
      </c>
      <c r="D6074" s="57">
        <v>0.62916669999999997</v>
      </c>
      <c r="E6074" s="57" t="s">
        <v>581</v>
      </c>
      <c r="F6074" s="57" t="s">
        <v>7831</v>
      </c>
      <c r="G6074" s="57" t="s">
        <v>8135</v>
      </c>
      <c r="H6074" s="57">
        <v>0.62916669999999997</v>
      </c>
    </row>
    <row r="6075" spans="1:8">
      <c r="A6075" s="57" t="s">
        <v>149</v>
      </c>
      <c r="B6075" s="57" t="s">
        <v>116</v>
      </c>
      <c r="C6075" s="57" t="s">
        <v>7833</v>
      </c>
      <c r="D6075" s="57">
        <v>3.5</v>
      </c>
      <c r="E6075" s="57" t="s">
        <v>581</v>
      </c>
      <c r="F6075" s="57" t="s">
        <v>7834</v>
      </c>
      <c r="G6075" s="57" t="s">
        <v>8136</v>
      </c>
      <c r="H6075" s="57">
        <v>3.5</v>
      </c>
    </row>
    <row r="6076" spans="1:8">
      <c r="A6076" s="57" t="s">
        <v>149</v>
      </c>
      <c r="B6076" s="57" t="s">
        <v>116</v>
      </c>
      <c r="C6076" s="57" t="s">
        <v>7836</v>
      </c>
      <c r="D6076" s="57">
        <v>5.75</v>
      </c>
      <c r="E6076" s="57" t="s">
        <v>581</v>
      </c>
      <c r="F6076" s="57" t="s">
        <v>7837</v>
      </c>
      <c r="G6076" s="57" t="s">
        <v>8137</v>
      </c>
      <c r="H6076" s="57">
        <v>5.75</v>
      </c>
    </row>
    <row r="6077" spans="1:8">
      <c r="A6077" s="57" t="s">
        <v>149</v>
      </c>
      <c r="B6077" s="57" t="s">
        <v>116</v>
      </c>
      <c r="C6077" s="57" t="s">
        <v>7839</v>
      </c>
      <c r="D6077" s="57">
        <v>1.5</v>
      </c>
      <c r="E6077" s="57" t="s">
        <v>581</v>
      </c>
      <c r="F6077" s="57" t="s">
        <v>2498</v>
      </c>
      <c r="G6077" s="57" t="s">
        <v>2790</v>
      </c>
      <c r="H6077" s="57">
        <v>1.5</v>
      </c>
    </row>
    <row r="6078" spans="1:8">
      <c r="A6078" s="57" t="s">
        <v>150</v>
      </c>
      <c r="B6078" s="57" t="s">
        <v>116</v>
      </c>
      <c r="C6078" s="57" t="s">
        <v>7828</v>
      </c>
      <c r="D6078" s="57">
        <v>0</v>
      </c>
      <c r="E6078" s="57" t="s">
        <v>582</v>
      </c>
      <c r="F6078" s="57" t="s">
        <v>7828</v>
      </c>
      <c r="G6078" s="57" t="s">
        <v>8138</v>
      </c>
      <c r="H6078" s="57">
        <v>0</v>
      </c>
    </row>
    <row r="6079" spans="1:8">
      <c r="A6079" s="57" t="s">
        <v>150</v>
      </c>
      <c r="B6079" s="57" t="s">
        <v>116</v>
      </c>
      <c r="C6079" s="57" t="s">
        <v>7830</v>
      </c>
      <c r="D6079" s="57">
        <v>1258.3330000000001</v>
      </c>
      <c r="E6079" s="57" t="s">
        <v>582</v>
      </c>
      <c r="F6079" s="57" t="s">
        <v>2502</v>
      </c>
      <c r="G6079" s="57" t="s">
        <v>2795</v>
      </c>
      <c r="H6079" s="57">
        <v>1258.3330000000001</v>
      </c>
    </row>
    <row r="6080" spans="1:8">
      <c r="A6080" s="57" t="s">
        <v>150</v>
      </c>
      <c r="B6080" s="57" t="s">
        <v>116</v>
      </c>
      <c r="C6080" s="57" t="s">
        <v>7831</v>
      </c>
      <c r="D6080" s="57">
        <v>0.62916669999999997</v>
      </c>
      <c r="E6080" s="57" t="s">
        <v>582</v>
      </c>
      <c r="F6080" s="57" t="s">
        <v>7831</v>
      </c>
      <c r="G6080" s="57" t="s">
        <v>8139</v>
      </c>
      <c r="H6080" s="57">
        <v>0.62916669999999997</v>
      </c>
    </row>
    <row r="6081" spans="1:8">
      <c r="A6081" s="57" t="s">
        <v>150</v>
      </c>
      <c r="B6081" s="57" t="s">
        <v>116</v>
      </c>
      <c r="C6081" s="57" t="s">
        <v>7833</v>
      </c>
      <c r="D6081" s="57">
        <v>3.5</v>
      </c>
      <c r="E6081" s="57" t="s">
        <v>582</v>
      </c>
      <c r="F6081" s="57" t="s">
        <v>7834</v>
      </c>
      <c r="G6081" s="57" t="s">
        <v>8140</v>
      </c>
      <c r="H6081" s="57">
        <v>3.5</v>
      </c>
    </row>
    <row r="6082" spans="1:8">
      <c r="A6082" s="57" t="s">
        <v>150</v>
      </c>
      <c r="B6082" s="57" t="s">
        <v>116</v>
      </c>
      <c r="C6082" s="57" t="s">
        <v>7836</v>
      </c>
      <c r="D6082" s="57">
        <v>5.75</v>
      </c>
      <c r="E6082" s="57" t="s">
        <v>582</v>
      </c>
      <c r="F6082" s="57" t="s">
        <v>7837</v>
      </c>
      <c r="G6082" s="57" t="s">
        <v>8141</v>
      </c>
      <c r="H6082" s="57">
        <v>5.75</v>
      </c>
    </row>
    <row r="6083" spans="1:8">
      <c r="A6083" s="57" t="s">
        <v>150</v>
      </c>
      <c r="B6083" s="57" t="s">
        <v>116</v>
      </c>
      <c r="C6083" s="57" t="s">
        <v>7839</v>
      </c>
      <c r="D6083" s="57">
        <v>1.5</v>
      </c>
      <c r="E6083" s="57" t="s">
        <v>582</v>
      </c>
      <c r="F6083" s="57" t="s">
        <v>2498</v>
      </c>
      <c r="G6083" s="57" t="s">
        <v>2794</v>
      </c>
      <c r="H6083" s="57">
        <v>1.5</v>
      </c>
    </row>
    <row r="6084" spans="1:8">
      <c r="A6084" s="57" t="s">
        <v>151</v>
      </c>
      <c r="B6084" s="57" t="s">
        <v>116</v>
      </c>
      <c r="C6084" s="57" t="s">
        <v>7828</v>
      </c>
      <c r="D6084" s="57">
        <v>0</v>
      </c>
      <c r="E6084" s="57" t="s">
        <v>583</v>
      </c>
      <c r="F6084" s="57" t="s">
        <v>7828</v>
      </c>
      <c r="G6084" s="57" t="s">
        <v>8142</v>
      </c>
      <c r="H6084" s="57">
        <v>0</v>
      </c>
    </row>
    <row r="6085" spans="1:8">
      <c r="A6085" s="57" t="s">
        <v>151</v>
      </c>
      <c r="B6085" s="57" t="s">
        <v>116</v>
      </c>
      <c r="C6085" s="57" t="s">
        <v>7830</v>
      </c>
      <c r="D6085" s="57">
        <v>1258.3330000000003</v>
      </c>
      <c r="E6085" s="57" t="s">
        <v>583</v>
      </c>
      <c r="F6085" s="57" t="s">
        <v>2502</v>
      </c>
      <c r="G6085" s="57" t="s">
        <v>2799</v>
      </c>
      <c r="H6085" s="57">
        <v>1258.3330000000003</v>
      </c>
    </row>
    <row r="6086" spans="1:8">
      <c r="A6086" s="57" t="s">
        <v>151</v>
      </c>
      <c r="B6086" s="57" t="s">
        <v>116</v>
      </c>
      <c r="C6086" s="57" t="s">
        <v>7831</v>
      </c>
      <c r="D6086" s="57">
        <v>0.62916669999999997</v>
      </c>
      <c r="E6086" s="57" t="s">
        <v>583</v>
      </c>
      <c r="F6086" s="57" t="s">
        <v>7831</v>
      </c>
      <c r="G6086" s="57" t="s">
        <v>8143</v>
      </c>
      <c r="H6086" s="57">
        <v>0.62916669999999997</v>
      </c>
    </row>
    <row r="6087" spans="1:8">
      <c r="A6087" s="57" t="s">
        <v>151</v>
      </c>
      <c r="B6087" s="57" t="s">
        <v>116</v>
      </c>
      <c r="C6087" s="57" t="s">
        <v>7833</v>
      </c>
      <c r="D6087" s="57">
        <v>3.5</v>
      </c>
      <c r="E6087" s="57" t="s">
        <v>583</v>
      </c>
      <c r="F6087" s="57" t="s">
        <v>7834</v>
      </c>
      <c r="G6087" s="57" t="s">
        <v>8144</v>
      </c>
      <c r="H6087" s="57">
        <v>3.5</v>
      </c>
    </row>
    <row r="6088" spans="1:8">
      <c r="A6088" s="57" t="s">
        <v>151</v>
      </c>
      <c r="B6088" s="57" t="s">
        <v>116</v>
      </c>
      <c r="C6088" s="57" t="s">
        <v>7836</v>
      </c>
      <c r="D6088" s="57">
        <v>5.75</v>
      </c>
      <c r="E6088" s="57" t="s">
        <v>583</v>
      </c>
      <c r="F6088" s="57" t="s">
        <v>7837</v>
      </c>
      <c r="G6088" s="57" t="s">
        <v>8145</v>
      </c>
      <c r="H6088" s="57">
        <v>5.75</v>
      </c>
    </row>
    <row r="6089" spans="1:8">
      <c r="A6089" s="57" t="s">
        <v>151</v>
      </c>
      <c r="B6089" s="57" t="s">
        <v>116</v>
      </c>
      <c r="C6089" s="57" t="s">
        <v>7839</v>
      </c>
      <c r="D6089" s="57">
        <v>1.5</v>
      </c>
      <c r="E6089" s="57" t="s">
        <v>583</v>
      </c>
      <c r="F6089" s="57" t="s">
        <v>2498</v>
      </c>
      <c r="G6089" s="57" t="s">
        <v>2798</v>
      </c>
      <c r="H6089" s="57">
        <v>1.5</v>
      </c>
    </row>
    <row r="6090" spans="1:8">
      <c r="A6090" s="57" t="s">
        <v>640</v>
      </c>
      <c r="B6090" s="57" t="s">
        <v>81</v>
      </c>
      <c r="C6090" s="57" t="s">
        <v>7828</v>
      </c>
      <c r="D6090" s="57">
        <v>0</v>
      </c>
      <c r="E6090" s="57" t="s">
        <v>585</v>
      </c>
      <c r="F6090" s="57" t="s">
        <v>7828</v>
      </c>
      <c r="G6090" s="57" t="s">
        <v>8146</v>
      </c>
      <c r="H6090" s="57">
        <v>0</v>
      </c>
    </row>
    <row r="6091" spans="1:8">
      <c r="A6091" s="57" t="s">
        <v>640</v>
      </c>
      <c r="B6091" s="57" t="s">
        <v>81</v>
      </c>
      <c r="C6091" s="57" t="s">
        <v>7830</v>
      </c>
      <c r="D6091" s="57">
        <v>1258.3330000000001</v>
      </c>
      <c r="E6091" s="57" t="s">
        <v>585</v>
      </c>
      <c r="F6091" s="57" t="s">
        <v>2502</v>
      </c>
      <c r="G6091" s="57" t="s">
        <v>2803</v>
      </c>
      <c r="H6091" s="57">
        <v>1258.3330000000001</v>
      </c>
    </row>
    <row r="6092" spans="1:8">
      <c r="A6092" s="57" t="s">
        <v>640</v>
      </c>
      <c r="B6092" s="57" t="s">
        <v>81</v>
      </c>
      <c r="C6092" s="57" t="s">
        <v>7831</v>
      </c>
      <c r="D6092" s="57">
        <v>0.62916669999999997</v>
      </c>
      <c r="E6092" s="57" t="s">
        <v>585</v>
      </c>
      <c r="F6092" s="57" t="s">
        <v>7831</v>
      </c>
      <c r="G6092" s="57" t="s">
        <v>8147</v>
      </c>
      <c r="H6092" s="57">
        <v>0.62916669999999997</v>
      </c>
    </row>
    <row r="6093" spans="1:8">
      <c r="A6093" s="57" t="s">
        <v>640</v>
      </c>
      <c r="B6093" s="57" t="s">
        <v>81</v>
      </c>
      <c r="C6093" s="57" t="s">
        <v>7833</v>
      </c>
      <c r="D6093" s="57">
        <v>3.5</v>
      </c>
      <c r="E6093" s="57" t="s">
        <v>585</v>
      </c>
      <c r="F6093" s="57" t="s">
        <v>7834</v>
      </c>
      <c r="G6093" s="57" t="s">
        <v>8148</v>
      </c>
      <c r="H6093" s="57">
        <v>3.5</v>
      </c>
    </row>
    <row r="6094" spans="1:8">
      <c r="A6094" s="57" t="s">
        <v>640</v>
      </c>
      <c r="B6094" s="57" t="s">
        <v>81</v>
      </c>
      <c r="C6094" s="57" t="s">
        <v>7836</v>
      </c>
      <c r="D6094" s="57">
        <v>5.75</v>
      </c>
      <c r="E6094" s="57" t="s">
        <v>585</v>
      </c>
      <c r="F6094" s="57" t="s">
        <v>7837</v>
      </c>
      <c r="G6094" s="57" t="s">
        <v>8149</v>
      </c>
      <c r="H6094" s="57">
        <v>5.75</v>
      </c>
    </row>
    <row r="6095" spans="1:8">
      <c r="A6095" s="57" t="s">
        <v>640</v>
      </c>
      <c r="B6095" s="57" t="s">
        <v>81</v>
      </c>
      <c r="C6095" s="57" t="s">
        <v>7839</v>
      </c>
      <c r="D6095" s="57">
        <v>1.5</v>
      </c>
      <c r="E6095" s="57" t="s">
        <v>585</v>
      </c>
      <c r="F6095" s="57" t="s">
        <v>2498</v>
      </c>
      <c r="G6095" s="57" t="s">
        <v>2802</v>
      </c>
      <c r="H6095" s="57">
        <v>1.5</v>
      </c>
    </row>
    <row r="6096" spans="1:8">
      <c r="A6096" s="57" t="s">
        <v>640</v>
      </c>
      <c r="B6096" s="57" t="s">
        <v>120</v>
      </c>
      <c r="C6096" s="57" t="s">
        <v>7828</v>
      </c>
      <c r="D6096" s="57">
        <v>0</v>
      </c>
      <c r="E6096" s="57" t="s">
        <v>587</v>
      </c>
      <c r="F6096" s="57" t="s">
        <v>7828</v>
      </c>
      <c r="G6096" s="57" t="s">
        <v>8150</v>
      </c>
      <c r="H6096" s="57">
        <v>0</v>
      </c>
    </row>
    <row r="6097" spans="1:8">
      <c r="A6097" s="57" t="s">
        <v>640</v>
      </c>
      <c r="B6097" s="57" t="s">
        <v>120</v>
      </c>
      <c r="C6097" s="57" t="s">
        <v>7830</v>
      </c>
      <c r="D6097" s="57">
        <v>1258.3330000000003</v>
      </c>
      <c r="E6097" s="57" t="s">
        <v>587</v>
      </c>
      <c r="F6097" s="57" t="s">
        <v>2502</v>
      </c>
      <c r="G6097" s="57" t="s">
        <v>2807</v>
      </c>
      <c r="H6097" s="57">
        <v>1258.3330000000003</v>
      </c>
    </row>
    <row r="6098" spans="1:8">
      <c r="A6098" s="57" t="s">
        <v>640</v>
      </c>
      <c r="B6098" s="57" t="s">
        <v>120</v>
      </c>
      <c r="C6098" s="57" t="s">
        <v>7831</v>
      </c>
      <c r="D6098" s="57">
        <v>0.62916669999999997</v>
      </c>
      <c r="E6098" s="57" t="s">
        <v>587</v>
      </c>
      <c r="F6098" s="57" t="s">
        <v>7831</v>
      </c>
      <c r="G6098" s="57" t="s">
        <v>8151</v>
      </c>
      <c r="H6098" s="57">
        <v>0.62916669999999997</v>
      </c>
    </row>
    <row r="6099" spans="1:8">
      <c r="A6099" s="57" t="s">
        <v>640</v>
      </c>
      <c r="B6099" s="57" t="s">
        <v>120</v>
      </c>
      <c r="C6099" s="57" t="s">
        <v>7833</v>
      </c>
      <c r="D6099" s="57">
        <v>3.5</v>
      </c>
      <c r="E6099" s="57" t="s">
        <v>587</v>
      </c>
      <c r="F6099" s="57" t="s">
        <v>7834</v>
      </c>
      <c r="G6099" s="57" t="s">
        <v>8152</v>
      </c>
      <c r="H6099" s="57">
        <v>3.5</v>
      </c>
    </row>
    <row r="6100" spans="1:8">
      <c r="A6100" s="57" t="s">
        <v>640</v>
      </c>
      <c r="B6100" s="57" t="s">
        <v>120</v>
      </c>
      <c r="C6100" s="57" t="s">
        <v>7836</v>
      </c>
      <c r="D6100" s="57">
        <v>5.75</v>
      </c>
      <c r="E6100" s="57" t="s">
        <v>587</v>
      </c>
      <c r="F6100" s="57" t="s">
        <v>7837</v>
      </c>
      <c r="G6100" s="57" t="s">
        <v>8153</v>
      </c>
      <c r="H6100" s="57">
        <v>5.75</v>
      </c>
    </row>
    <row r="6101" spans="1:8">
      <c r="A6101" s="57" t="s">
        <v>640</v>
      </c>
      <c r="B6101" s="57" t="s">
        <v>120</v>
      </c>
      <c r="C6101" s="57" t="s">
        <v>7839</v>
      </c>
      <c r="D6101" s="57">
        <v>1.5</v>
      </c>
      <c r="E6101" s="57" t="s">
        <v>587</v>
      </c>
      <c r="F6101" s="57" t="s">
        <v>2498</v>
      </c>
      <c r="G6101" s="57" t="s">
        <v>2806</v>
      </c>
      <c r="H6101" s="57">
        <v>1.5</v>
      </c>
    </row>
    <row r="6102" spans="1:8">
      <c r="A6102" s="57" t="s">
        <v>167</v>
      </c>
      <c r="B6102" s="57" t="s">
        <v>81</v>
      </c>
      <c r="C6102" s="57" t="s">
        <v>7828</v>
      </c>
      <c r="D6102" s="57">
        <v>0</v>
      </c>
      <c r="E6102" s="57" t="s">
        <v>588</v>
      </c>
      <c r="F6102" s="57" t="s">
        <v>7828</v>
      </c>
      <c r="G6102" s="57" t="s">
        <v>8154</v>
      </c>
      <c r="H6102" s="57">
        <v>0</v>
      </c>
    </row>
    <row r="6103" spans="1:8">
      <c r="A6103" s="57" t="s">
        <v>167</v>
      </c>
      <c r="B6103" s="57" t="s">
        <v>81</v>
      </c>
      <c r="C6103" s="57" t="s">
        <v>7830</v>
      </c>
      <c r="D6103" s="57">
        <v>1258.3330000000001</v>
      </c>
      <c r="E6103" s="57" t="s">
        <v>588</v>
      </c>
      <c r="F6103" s="57" t="s">
        <v>2502</v>
      </c>
      <c r="G6103" s="57" t="s">
        <v>2811</v>
      </c>
      <c r="H6103" s="57">
        <v>1258.3330000000001</v>
      </c>
    </row>
    <row r="6104" spans="1:8">
      <c r="A6104" s="57" t="s">
        <v>167</v>
      </c>
      <c r="B6104" s="57" t="s">
        <v>81</v>
      </c>
      <c r="C6104" s="57" t="s">
        <v>7831</v>
      </c>
      <c r="D6104" s="57">
        <v>0.62916669999999997</v>
      </c>
      <c r="E6104" s="57" t="s">
        <v>588</v>
      </c>
      <c r="F6104" s="57" t="s">
        <v>7831</v>
      </c>
      <c r="G6104" s="57" t="s">
        <v>8155</v>
      </c>
      <c r="H6104" s="57">
        <v>0.62916669999999997</v>
      </c>
    </row>
    <row r="6105" spans="1:8">
      <c r="A6105" s="57" t="s">
        <v>167</v>
      </c>
      <c r="B6105" s="57" t="s">
        <v>81</v>
      </c>
      <c r="C6105" s="57" t="s">
        <v>7833</v>
      </c>
      <c r="D6105" s="57">
        <v>3.5</v>
      </c>
      <c r="E6105" s="57" t="s">
        <v>588</v>
      </c>
      <c r="F6105" s="57" t="s">
        <v>7834</v>
      </c>
      <c r="G6105" s="57" t="s">
        <v>8156</v>
      </c>
      <c r="H6105" s="57">
        <v>3.5</v>
      </c>
    </row>
    <row r="6106" spans="1:8">
      <c r="A6106" s="57" t="s">
        <v>167</v>
      </c>
      <c r="B6106" s="57" t="s">
        <v>81</v>
      </c>
      <c r="C6106" s="57" t="s">
        <v>7836</v>
      </c>
      <c r="D6106" s="57">
        <v>5.75</v>
      </c>
      <c r="E6106" s="57" t="s">
        <v>588</v>
      </c>
      <c r="F6106" s="57" t="s">
        <v>7837</v>
      </c>
      <c r="G6106" s="57" t="s">
        <v>8157</v>
      </c>
      <c r="H6106" s="57">
        <v>5.75</v>
      </c>
    </row>
    <row r="6107" spans="1:8">
      <c r="A6107" s="57" t="s">
        <v>167</v>
      </c>
      <c r="B6107" s="57" t="s">
        <v>81</v>
      </c>
      <c r="C6107" s="57" t="s">
        <v>7839</v>
      </c>
      <c r="D6107" s="57">
        <v>1.5</v>
      </c>
      <c r="E6107" s="57" t="s">
        <v>588</v>
      </c>
      <c r="F6107" s="57" t="s">
        <v>2498</v>
      </c>
      <c r="G6107" s="57" t="s">
        <v>2810</v>
      </c>
      <c r="H6107" s="57">
        <v>1.5</v>
      </c>
    </row>
    <row r="6108" spans="1:8">
      <c r="A6108" s="57" t="s">
        <v>168</v>
      </c>
      <c r="B6108" s="57" t="s">
        <v>81</v>
      </c>
      <c r="C6108" s="57" t="s">
        <v>7828</v>
      </c>
      <c r="D6108" s="57">
        <v>0</v>
      </c>
      <c r="E6108" s="57" t="s">
        <v>589</v>
      </c>
      <c r="F6108" s="57" t="s">
        <v>7828</v>
      </c>
      <c r="G6108" s="57" t="s">
        <v>8158</v>
      </c>
      <c r="H6108" s="57">
        <v>0</v>
      </c>
    </row>
    <row r="6109" spans="1:8">
      <c r="A6109" s="57" t="s">
        <v>168</v>
      </c>
      <c r="B6109" s="57" t="s">
        <v>81</v>
      </c>
      <c r="C6109" s="57" t="s">
        <v>7830</v>
      </c>
      <c r="D6109" s="57">
        <v>1258.3330000000001</v>
      </c>
      <c r="E6109" s="57" t="s">
        <v>589</v>
      </c>
      <c r="F6109" s="57" t="s">
        <v>2502</v>
      </c>
      <c r="G6109" s="57" t="s">
        <v>2815</v>
      </c>
      <c r="H6109" s="57">
        <v>1258.3330000000001</v>
      </c>
    </row>
    <row r="6110" spans="1:8">
      <c r="A6110" s="57" t="s">
        <v>168</v>
      </c>
      <c r="B6110" s="57" t="s">
        <v>81</v>
      </c>
      <c r="C6110" s="57" t="s">
        <v>7831</v>
      </c>
      <c r="D6110" s="57">
        <v>0.62916669999999997</v>
      </c>
      <c r="E6110" s="57" t="s">
        <v>589</v>
      </c>
      <c r="F6110" s="57" t="s">
        <v>7831</v>
      </c>
      <c r="G6110" s="57" t="s">
        <v>8159</v>
      </c>
      <c r="H6110" s="57">
        <v>0.62916669999999997</v>
      </c>
    </row>
    <row r="6111" spans="1:8">
      <c r="A6111" s="57" t="s">
        <v>168</v>
      </c>
      <c r="B6111" s="57" t="s">
        <v>81</v>
      </c>
      <c r="C6111" s="57" t="s">
        <v>7833</v>
      </c>
      <c r="D6111" s="57">
        <v>3.5</v>
      </c>
      <c r="E6111" s="57" t="s">
        <v>589</v>
      </c>
      <c r="F6111" s="57" t="s">
        <v>7834</v>
      </c>
      <c r="G6111" s="57" t="s">
        <v>8160</v>
      </c>
      <c r="H6111" s="57">
        <v>3.5</v>
      </c>
    </row>
    <row r="6112" spans="1:8">
      <c r="A6112" s="57" t="s">
        <v>168</v>
      </c>
      <c r="B6112" s="57" t="s">
        <v>81</v>
      </c>
      <c r="C6112" s="57" t="s">
        <v>7836</v>
      </c>
      <c r="D6112" s="57">
        <v>5.75</v>
      </c>
      <c r="E6112" s="57" t="s">
        <v>589</v>
      </c>
      <c r="F6112" s="57" t="s">
        <v>7837</v>
      </c>
      <c r="G6112" s="57" t="s">
        <v>8161</v>
      </c>
      <c r="H6112" s="57">
        <v>5.75</v>
      </c>
    </row>
    <row r="6113" spans="1:8">
      <c r="A6113" s="57" t="s">
        <v>168</v>
      </c>
      <c r="B6113" s="57" t="s">
        <v>81</v>
      </c>
      <c r="C6113" s="57" t="s">
        <v>7839</v>
      </c>
      <c r="D6113" s="57">
        <v>1.5</v>
      </c>
      <c r="E6113" s="57" t="s">
        <v>589</v>
      </c>
      <c r="F6113" s="57" t="s">
        <v>2498</v>
      </c>
      <c r="G6113" s="57" t="s">
        <v>2814</v>
      </c>
      <c r="H6113" s="57">
        <v>1.5</v>
      </c>
    </row>
    <row r="6114" spans="1:8">
      <c r="A6114" s="57" t="s">
        <v>168</v>
      </c>
      <c r="B6114" s="57" t="s">
        <v>120</v>
      </c>
      <c r="C6114" s="57" t="s">
        <v>7828</v>
      </c>
      <c r="D6114" s="57">
        <v>0</v>
      </c>
      <c r="E6114" s="57" t="s">
        <v>590</v>
      </c>
      <c r="F6114" s="57" t="s">
        <v>7828</v>
      </c>
      <c r="G6114" s="57" t="s">
        <v>8162</v>
      </c>
      <c r="H6114" s="57">
        <v>0</v>
      </c>
    </row>
    <row r="6115" spans="1:8">
      <c r="A6115" s="57" t="s">
        <v>168</v>
      </c>
      <c r="B6115" s="57" t="s">
        <v>120</v>
      </c>
      <c r="C6115" s="57" t="s">
        <v>7830</v>
      </c>
      <c r="D6115" s="57">
        <v>1258.3330000000001</v>
      </c>
      <c r="E6115" s="57" t="s">
        <v>590</v>
      </c>
      <c r="F6115" s="57" t="s">
        <v>2502</v>
      </c>
      <c r="G6115" s="57" t="s">
        <v>2819</v>
      </c>
      <c r="H6115" s="57">
        <v>1258.3330000000001</v>
      </c>
    </row>
    <row r="6116" spans="1:8">
      <c r="A6116" s="57" t="s">
        <v>168</v>
      </c>
      <c r="B6116" s="57" t="s">
        <v>120</v>
      </c>
      <c r="C6116" s="57" t="s">
        <v>7831</v>
      </c>
      <c r="D6116" s="57">
        <v>0.62916669999999997</v>
      </c>
      <c r="E6116" s="57" t="s">
        <v>590</v>
      </c>
      <c r="F6116" s="57" t="s">
        <v>7831</v>
      </c>
      <c r="G6116" s="57" t="s">
        <v>8163</v>
      </c>
      <c r="H6116" s="57">
        <v>0.62916669999999997</v>
      </c>
    </row>
    <row r="6117" spans="1:8">
      <c r="A6117" s="57" t="s">
        <v>168</v>
      </c>
      <c r="B6117" s="57" t="s">
        <v>120</v>
      </c>
      <c r="C6117" s="57" t="s">
        <v>7833</v>
      </c>
      <c r="D6117" s="57">
        <v>3.5</v>
      </c>
      <c r="E6117" s="57" t="s">
        <v>590</v>
      </c>
      <c r="F6117" s="57" t="s">
        <v>7834</v>
      </c>
      <c r="G6117" s="57" t="s">
        <v>8164</v>
      </c>
      <c r="H6117" s="57">
        <v>3.5</v>
      </c>
    </row>
    <row r="6118" spans="1:8">
      <c r="A6118" s="57" t="s">
        <v>168</v>
      </c>
      <c r="B6118" s="57" t="s">
        <v>120</v>
      </c>
      <c r="C6118" s="57" t="s">
        <v>7836</v>
      </c>
      <c r="D6118" s="57">
        <v>5.75</v>
      </c>
      <c r="E6118" s="57" t="s">
        <v>590</v>
      </c>
      <c r="F6118" s="57" t="s">
        <v>7837</v>
      </c>
      <c r="G6118" s="57" t="s">
        <v>8165</v>
      </c>
      <c r="H6118" s="57">
        <v>5.75</v>
      </c>
    </row>
    <row r="6119" spans="1:8">
      <c r="A6119" s="57" t="s">
        <v>168</v>
      </c>
      <c r="B6119" s="57" t="s">
        <v>120</v>
      </c>
      <c r="C6119" s="57" t="s">
        <v>7839</v>
      </c>
      <c r="D6119" s="57">
        <v>1.5</v>
      </c>
      <c r="E6119" s="57" t="s">
        <v>590</v>
      </c>
      <c r="F6119" s="57" t="s">
        <v>2498</v>
      </c>
      <c r="G6119" s="57" t="s">
        <v>2818</v>
      </c>
      <c r="H6119" s="57">
        <v>1.5</v>
      </c>
    </row>
    <row r="6120" spans="1:8">
      <c r="A6120" s="57" t="s">
        <v>152</v>
      </c>
      <c r="B6120" s="57" t="s">
        <v>116</v>
      </c>
      <c r="C6120" s="57" t="s">
        <v>7828</v>
      </c>
      <c r="D6120" s="57">
        <v>0</v>
      </c>
      <c r="E6120" s="57" t="s">
        <v>591</v>
      </c>
      <c r="F6120" s="57" t="s">
        <v>7828</v>
      </c>
      <c r="G6120" s="57" t="s">
        <v>8166</v>
      </c>
      <c r="H6120" s="57">
        <v>0</v>
      </c>
    </row>
    <row r="6121" spans="1:8">
      <c r="A6121" s="57" t="s">
        <v>152</v>
      </c>
      <c r="B6121" s="57" t="s">
        <v>116</v>
      </c>
      <c r="C6121" s="57" t="s">
        <v>7830</v>
      </c>
      <c r="D6121" s="57">
        <v>1258.3330000000001</v>
      </c>
      <c r="E6121" s="57" t="s">
        <v>591</v>
      </c>
      <c r="F6121" s="57" t="s">
        <v>2502</v>
      </c>
      <c r="G6121" s="57" t="s">
        <v>2823</v>
      </c>
      <c r="H6121" s="57">
        <v>1258.3330000000001</v>
      </c>
    </row>
    <row r="6122" spans="1:8">
      <c r="A6122" s="57" t="s">
        <v>152</v>
      </c>
      <c r="B6122" s="57" t="s">
        <v>116</v>
      </c>
      <c r="C6122" s="57" t="s">
        <v>7831</v>
      </c>
      <c r="D6122" s="57">
        <v>0.62916669999999997</v>
      </c>
      <c r="E6122" s="57" t="s">
        <v>591</v>
      </c>
      <c r="F6122" s="57" t="s">
        <v>7831</v>
      </c>
      <c r="G6122" s="57" t="s">
        <v>8167</v>
      </c>
      <c r="H6122" s="57">
        <v>0.62916669999999997</v>
      </c>
    </row>
    <row r="6123" spans="1:8">
      <c r="A6123" s="57" t="s">
        <v>152</v>
      </c>
      <c r="B6123" s="57" t="s">
        <v>116</v>
      </c>
      <c r="C6123" s="57" t="s">
        <v>7833</v>
      </c>
      <c r="D6123" s="57">
        <v>3.5</v>
      </c>
      <c r="E6123" s="57" t="s">
        <v>591</v>
      </c>
      <c r="F6123" s="57" t="s">
        <v>7834</v>
      </c>
      <c r="G6123" s="57" t="s">
        <v>8168</v>
      </c>
      <c r="H6123" s="57">
        <v>3.5</v>
      </c>
    </row>
    <row r="6124" spans="1:8">
      <c r="A6124" s="57" t="s">
        <v>152</v>
      </c>
      <c r="B6124" s="57" t="s">
        <v>116</v>
      </c>
      <c r="C6124" s="57" t="s">
        <v>7836</v>
      </c>
      <c r="D6124" s="57">
        <v>5.75</v>
      </c>
      <c r="E6124" s="57" t="s">
        <v>591</v>
      </c>
      <c r="F6124" s="57" t="s">
        <v>7837</v>
      </c>
      <c r="G6124" s="57" t="s">
        <v>8169</v>
      </c>
      <c r="H6124" s="57">
        <v>5.75</v>
      </c>
    </row>
    <row r="6125" spans="1:8">
      <c r="A6125" s="57" t="s">
        <v>152</v>
      </c>
      <c r="B6125" s="57" t="s">
        <v>116</v>
      </c>
      <c r="C6125" s="57" t="s">
        <v>7839</v>
      </c>
      <c r="D6125" s="57">
        <v>1.5</v>
      </c>
      <c r="E6125" s="57" t="s">
        <v>591</v>
      </c>
      <c r="F6125" s="57" t="s">
        <v>2498</v>
      </c>
      <c r="G6125" s="57" t="s">
        <v>2822</v>
      </c>
      <c r="H6125" s="57">
        <v>1.5</v>
      </c>
    </row>
    <row r="6126" spans="1:8">
      <c r="A6126" s="57" t="s">
        <v>153</v>
      </c>
      <c r="B6126" s="57" t="s">
        <v>116</v>
      </c>
      <c r="C6126" s="57" t="s">
        <v>7828</v>
      </c>
      <c r="D6126" s="57">
        <v>0</v>
      </c>
      <c r="E6126" s="57" t="s">
        <v>592</v>
      </c>
      <c r="F6126" s="57" t="s">
        <v>7828</v>
      </c>
      <c r="G6126" s="57" t="s">
        <v>8170</v>
      </c>
      <c r="H6126" s="57">
        <v>0</v>
      </c>
    </row>
    <row r="6127" spans="1:8">
      <c r="A6127" s="57" t="s">
        <v>153</v>
      </c>
      <c r="B6127" s="57" t="s">
        <v>116</v>
      </c>
      <c r="C6127" s="57" t="s">
        <v>7830</v>
      </c>
      <c r="D6127" s="57">
        <v>1258.3330000000001</v>
      </c>
      <c r="E6127" s="57" t="s">
        <v>592</v>
      </c>
      <c r="F6127" s="57" t="s">
        <v>2502</v>
      </c>
      <c r="G6127" s="57" t="s">
        <v>2827</v>
      </c>
      <c r="H6127" s="57">
        <v>1258.3330000000001</v>
      </c>
    </row>
    <row r="6128" spans="1:8">
      <c r="A6128" s="57" t="s">
        <v>153</v>
      </c>
      <c r="B6128" s="57" t="s">
        <v>116</v>
      </c>
      <c r="C6128" s="57" t="s">
        <v>7831</v>
      </c>
      <c r="D6128" s="57">
        <v>0.62916669999999997</v>
      </c>
      <c r="E6128" s="57" t="s">
        <v>592</v>
      </c>
      <c r="F6128" s="57" t="s">
        <v>7831</v>
      </c>
      <c r="G6128" s="57" t="s">
        <v>8171</v>
      </c>
      <c r="H6128" s="57">
        <v>0.62916669999999997</v>
      </c>
    </row>
    <row r="6129" spans="1:8">
      <c r="A6129" s="57" t="s">
        <v>153</v>
      </c>
      <c r="B6129" s="57" t="s">
        <v>116</v>
      </c>
      <c r="C6129" s="57" t="s">
        <v>7833</v>
      </c>
      <c r="D6129" s="57">
        <v>3.5</v>
      </c>
      <c r="E6129" s="57" t="s">
        <v>592</v>
      </c>
      <c r="F6129" s="57" t="s">
        <v>7834</v>
      </c>
      <c r="G6129" s="57" t="s">
        <v>8172</v>
      </c>
      <c r="H6129" s="57">
        <v>3.5</v>
      </c>
    </row>
    <row r="6130" spans="1:8">
      <c r="A6130" s="57" t="s">
        <v>153</v>
      </c>
      <c r="B6130" s="57" t="s">
        <v>116</v>
      </c>
      <c r="C6130" s="57" t="s">
        <v>7836</v>
      </c>
      <c r="D6130" s="57">
        <v>5.75</v>
      </c>
      <c r="E6130" s="57" t="s">
        <v>592</v>
      </c>
      <c r="F6130" s="57" t="s">
        <v>7837</v>
      </c>
      <c r="G6130" s="57" t="s">
        <v>8173</v>
      </c>
      <c r="H6130" s="57">
        <v>5.75</v>
      </c>
    </row>
    <row r="6131" spans="1:8">
      <c r="A6131" s="57" t="s">
        <v>153</v>
      </c>
      <c r="B6131" s="57" t="s">
        <v>116</v>
      </c>
      <c r="C6131" s="57" t="s">
        <v>7839</v>
      </c>
      <c r="D6131" s="57">
        <v>1.5</v>
      </c>
      <c r="E6131" s="57" t="s">
        <v>592</v>
      </c>
      <c r="F6131" s="57" t="s">
        <v>2498</v>
      </c>
      <c r="G6131" s="57" t="s">
        <v>2826</v>
      </c>
      <c r="H6131" s="57">
        <v>1.5</v>
      </c>
    </row>
    <row r="6132" spans="1:8">
      <c r="A6132" s="57" t="s">
        <v>185</v>
      </c>
      <c r="B6132" s="57" t="s">
        <v>120</v>
      </c>
      <c r="C6132" s="57" t="s">
        <v>7828</v>
      </c>
      <c r="D6132" s="57">
        <v>0</v>
      </c>
      <c r="E6132" s="57" t="s">
        <v>593</v>
      </c>
      <c r="F6132" s="57" t="s">
        <v>7828</v>
      </c>
      <c r="G6132" s="57" t="s">
        <v>8174</v>
      </c>
      <c r="H6132" s="57">
        <v>0</v>
      </c>
    </row>
    <row r="6133" spans="1:8">
      <c r="A6133" s="57" t="s">
        <v>185</v>
      </c>
      <c r="B6133" s="57" t="s">
        <v>120</v>
      </c>
      <c r="C6133" s="57" t="s">
        <v>7830</v>
      </c>
      <c r="D6133" s="57">
        <v>1258.3330000000001</v>
      </c>
      <c r="E6133" s="57" t="s">
        <v>593</v>
      </c>
      <c r="F6133" s="57" t="s">
        <v>2502</v>
      </c>
      <c r="G6133" s="57" t="s">
        <v>2831</v>
      </c>
      <c r="H6133" s="57">
        <v>1258.3330000000001</v>
      </c>
    </row>
    <row r="6134" spans="1:8">
      <c r="A6134" s="57" t="s">
        <v>185</v>
      </c>
      <c r="B6134" s="57" t="s">
        <v>120</v>
      </c>
      <c r="C6134" s="57" t="s">
        <v>7831</v>
      </c>
      <c r="D6134" s="57">
        <v>0.62916669999999997</v>
      </c>
      <c r="E6134" s="57" t="s">
        <v>593</v>
      </c>
      <c r="F6134" s="57" t="s">
        <v>7831</v>
      </c>
      <c r="G6134" s="57" t="s">
        <v>8175</v>
      </c>
      <c r="H6134" s="57">
        <v>0.62916669999999997</v>
      </c>
    </row>
    <row r="6135" spans="1:8">
      <c r="A6135" s="57" t="s">
        <v>185</v>
      </c>
      <c r="B6135" s="57" t="s">
        <v>120</v>
      </c>
      <c r="C6135" s="57" t="s">
        <v>7833</v>
      </c>
      <c r="D6135" s="57">
        <v>3.5</v>
      </c>
      <c r="E6135" s="57" t="s">
        <v>593</v>
      </c>
      <c r="F6135" s="57" t="s">
        <v>7834</v>
      </c>
      <c r="G6135" s="57" t="s">
        <v>8176</v>
      </c>
      <c r="H6135" s="57">
        <v>3.5</v>
      </c>
    </row>
    <row r="6136" spans="1:8">
      <c r="A6136" s="57" t="s">
        <v>185</v>
      </c>
      <c r="B6136" s="57" t="s">
        <v>120</v>
      </c>
      <c r="C6136" s="57" t="s">
        <v>7836</v>
      </c>
      <c r="D6136" s="57">
        <v>5.75</v>
      </c>
      <c r="E6136" s="57" t="s">
        <v>593</v>
      </c>
      <c r="F6136" s="57" t="s">
        <v>7837</v>
      </c>
      <c r="G6136" s="57" t="s">
        <v>8177</v>
      </c>
      <c r="H6136" s="57">
        <v>5.75</v>
      </c>
    </row>
    <row r="6137" spans="1:8">
      <c r="A6137" s="57" t="s">
        <v>185</v>
      </c>
      <c r="B6137" s="57" t="s">
        <v>120</v>
      </c>
      <c r="C6137" s="57" t="s">
        <v>7839</v>
      </c>
      <c r="D6137" s="57">
        <v>1.5</v>
      </c>
      <c r="E6137" s="57" t="s">
        <v>593</v>
      </c>
      <c r="F6137" s="57" t="s">
        <v>2498</v>
      </c>
      <c r="G6137" s="57" t="s">
        <v>2830</v>
      </c>
      <c r="H6137" s="57">
        <v>1.5</v>
      </c>
    </row>
    <row r="6138" spans="1:8">
      <c r="A6138" s="57" t="s">
        <v>154</v>
      </c>
      <c r="B6138" s="57" t="s">
        <v>116</v>
      </c>
      <c r="C6138" s="57" t="s">
        <v>7828</v>
      </c>
      <c r="D6138" s="57">
        <v>0</v>
      </c>
      <c r="E6138" s="57" t="s">
        <v>594</v>
      </c>
      <c r="F6138" s="57" t="s">
        <v>7828</v>
      </c>
      <c r="G6138" s="57" t="s">
        <v>8178</v>
      </c>
      <c r="H6138" s="57">
        <v>0</v>
      </c>
    </row>
    <row r="6139" spans="1:8">
      <c r="A6139" s="57" t="s">
        <v>154</v>
      </c>
      <c r="B6139" s="57" t="s">
        <v>116</v>
      </c>
      <c r="C6139" s="57" t="s">
        <v>7830</v>
      </c>
      <c r="D6139" s="57">
        <v>1258.3330000000003</v>
      </c>
      <c r="E6139" s="57" t="s">
        <v>594</v>
      </c>
      <c r="F6139" s="57" t="s">
        <v>2502</v>
      </c>
      <c r="G6139" s="57" t="s">
        <v>2835</v>
      </c>
      <c r="H6139" s="57">
        <v>1258.3330000000003</v>
      </c>
    </row>
    <row r="6140" spans="1:8">
      <c r="A6140" s="57" t="s">
        <v>154</v>
      </c>
      <c r="B6140" s="57" t="s">
        <v>116</v>
      </c>
      <c r="C6140" s="57" t="s">
        <v>7831</v>
      </c>
      <c r="D6140" s="57">
        <v>0.62916669999999997</v>
      </c>
      <c r="E6140" s="57" t="s">
        <v>594</v>
      </c>
      <c r="F6140" s="57" t="s">
        <v>7831</v>
      </c>
      <c r="G6140" s="57" t="s">
        <v>8179</v>
      </c>
      <c r="H6140" s="57">
        <v>0.62916669999999997</v>
      </c>
    </row>
    <row r="6141" spans="1:8">
      <c r="A6141" s="57" t="s">
        <v>154</v>
      </c>
      <c r="B6141" s="57" t="s">
        <v>116</v>
      </c>
      <c r="C6141" s="57" t="s">
        <v>7833</v>
      </c>
      <c r="D6141" s="57">
        <v>3.5</v>
      </c>
      <c r="E6141" s="57" t="s">
        <v>594</v>
      </c>
      <c r="F6141" s="57" t="s">
        <v>7834</v>
      </c>
      <c r="G6141" s="57" t="s">
        <v>8180</v>
      </c>
      <c r="H6141" s="57">
        <v>3.5</v>
      </c>
    </row>
    <row r="6142" spans="1:8">
      <c r="A6142" s="57" t="s">
        <v>154</v>
      </c>
      <c r="B6142" s="57" t="s">
        <v>116</v>
      </c>
      <c r="C6142" s="57" t="s">
        <v>7836</v>
      </c>
      <c r="D6142" s="57">
        <v>5.75</v>
      </c>
      <c r="E6142" s="57" t="s">
        <v>594</v>
      </c>
      <c r="F6142" s="57" t="s">
        <v>7837</v>
      </c>
      <c r="G6142" s="57" t="s">
        <v>8181</v>
      </c>
      <c r="H6142" s="57">
        <v>5.75</v>
      </c>
    </row>
    <row r="6143" spans="1:8">
      <c r="A6143" s="57" t="s">
        <v>154</v>
      </c>
      <c r="B6143" s="57" t="s">
        <v>116</v>
      </c>
      <c r="C6143" s="57" t="s">
        <v>7839</v>
      </c>
      <c r="D6143" s="57">
        <v>1.5</v>
      </c>
      <c r="E6143" s="57" t="s">
        <v>594</v>
      </c>
      <c r="F6143" s="57" t="s">
        <v>2498</v>
      </c>
      <c r="G6143" s="57" t="s">
        <v>2834</v>
      </c>
      <c r="H6143" s="57">
        <v>1.5</v>
      </c>
    </row>
    <row r="6144" spans="1:8">
      <c r="A6144" s="57" t="s">
        <v>189</v>
      </c>
      <c r="B6144" s="57" t="s">
        <v>123</v>
      </c>
      <c r="C6144" s="57" t="s">
        <v>7828</v>
      </c>
      <c r="D6144" s="57">
        <v>0</v>
      </c>
      <c r="E6144" s="57" t="s">
        <v>595</v>
      </c>
      <c r="F6144" s="57" t="s">
        <v>7828</v>
      </c>
      <c r="G6144" s="57" t="s">
        <v>8182</v>
      </c>
      <c r="H6144" s="57">
        <v>0</v>
      </c>
    </row>
    <row r="6145" spans="1:8">
      <c r="A6145" s="57" t="s">
        <v>189</v>
      </c>
      <c r="B6145" s="57" t="s">
        <v>123</v>
      </c>
      <c r="C6145" s="57" t="s">
        <v>7830</v>
      </c>
      <c r="D6145" s="57">
        <v>1283.9780454545448</v>
      </c>
      <c r="E6145" s="57" t="s">
        <v>595</v>
      </c>
      <c r="F6145" s="57" t="s">
        <v>2502</v>
      </c>
      <c r="G6145" s="57" t="s">
        <v>2839</v>
      </c>
      <c r="H6145" s="57">
        <v>1283.9780454545448</v>
      </c>
    </row>
    <row r="6146" spans="1:8">
      <c r="A6146" s="57" t="s">
        <v>189</v>
      </c>
      <c r="B6146" s="57" t="s">
        <v>123</v>
      </c>
      <c r="C6146" s="57" t="s">
        <v>7831</v>
      </c>
      <c r="D6146" s="57">
        <v>0.6253836886363634</v>
      </c>
      <c r="E6146" s="57" t="s">
        <v>595</v>
      </c>
      <c r="F6146" s="57" t="s">
        <v>7831</v>
      </c>
      <c r="G6146" s="57" t="s">
        <v>8183</v>
      </c>
      <c r="H6146" s="57">
        <v>0.6253836886363634</v>
      </c>
    </row>
    <row r="6147" spans="1:8">
      <c r="A6147" s="57" t="s">
        <v>189</v>
      </c>
      <c r="B6147" s="57" t="s">
        <v>123</v>
      </c>
      <c r="C6147" s="57" t="s">
        <v>7833</v>
      </c>
      <c r="D6147" s="57">
        <v>3.5553790909090908</v>
      </c>
      <c r="E6147" s="57" t="s">
        <v>595</v>
      </c>
      <c r="F6147" s="57" t="s">
        <v>7834</v>
      </c>
      <c r="G6147" s="57" t="s">
        <v>8184</v>
      </c>
      <c r="H6147" s="57">
        <v>3.5553790909090908</v>
      </c>
    </row>
    <row r="6148" spans="1:8">
      <c r="A6148" s="57" t="s">
        <v>189</v>
      </c>
      <c r="B6148" s="57" t="s">
        <v>123</v>
      </c>
      <c r="C6148" s="57" t="s">
        <v>7836</v>
      </c>
      <c r="D6148" s="57">
        <v>5.6420454545454541</v>
      </c>
      <c r="E6148" s="57" t="s">
        <v>595</v>
      </c>
      <c r="F6148" s="57" t="s">
        <v>7837</v>
      </c>
      <c r="G6148" s="57" t="s">
        <v>8185</v>
      </c>
      <c r="H6148" s="57">
        <v>5.6420454545454541</v>
      </c>
    </row>
    <row r="6149" spans="1:8">
      <c r="A6149" s="57" t="s">
        <v>189</v>
      </c>
      <c r="B6149" s="57" t="s">
        <v>123</v>
      </c>
      <c r="C6149" s="57" t="s">
        <v>7839</v>
      </c>
      <c r="D6149" s="57">
        <v>2.6016540909090908</v>
      </c>
      <c r="E6149" s="57" t="s">
        <v>595</v>
      </c>
      <c r="F6149" s="57" t="s">
        <v>2498</v>
      </c>
      <c r="G6149" s="57" t="s">
        <v>2838</v>
      </c>
      <c r="H6149" s="57">
        <v>2.6016540909090908</v>
      </c>
    </row>
    <row r="6150" spans="1:8">
      <c r="A6150" s="57" t="s">
        <v>189</v>
      </c>
      <c r="B6150" s="57" t="s">
        <v>463</v>
      </c>
      <c r="C6150" s="57" t="s">
        <v>7828</v>
      </c>
      <c r="D6150" s="57">
        <v>0</v>
      </c>
      <c r="E6150" s="57" t="s">
        <v>4702</v>
      </c>
      <c r="F6150" s="57" t="s">
        <v>7828</v>
      </c>
      <c r="G6150" s="57" t="s">
        <v>8186</v>
      </c>
      <c r="H6150" s="57">
        <v>0</v>
      </c>
    </row>
    <row r="6151" spans="1:8">
      <c r="A6151" s="57" t="s">
        <v>189</v>
      </c>
      <c r="B6151" s="57" t="s">
        <v>463</v>
      </c>
      <c r="C6151" s="57" t="s">
        <v>7830</v>
      </c>
      <c r="D6151" s="57">
        <v>1258.3329999999992</v>
      </c>
      <c r="E6151" s="57" t="s">
        <v>4702</v>
      </c>
      <c r="F6151" s="57" t="s">
        <v>2502</v>
      </c>
      <c r="G6151" s="57" t="s">
        <v>8187</v>
      </c>
      <c r="H6151" s="57">
        <v>1258.3329999999992</v>
      </c>
    </row>
    <row r="6152" spans="1:8">
      <c r="A6152" s="57" t="s">
        <v>189</v>
      </c>
      <c r="B6152" s="57" t="s">
        <v>463</v>
      </c>
      <c r="C6152" s="57" t="s">
        <v>7831</v>
      </c>
      <c r="D6152" s="57">
        <v>0.62916669999999941</v>
      </c>
      <c r="E6152" s="57" t="s">
        <v>4702</v>
      </c>
      <c r="F6152" s="57" t="s">
        <v>7831</v>
      </c>
      <c r="G6152" s="57" t="s">
        <v>8188</v>
      </c>
      <c r="H6152" s="57">
        <v>0.62916669999999941</v>
      </c>
    </row>
    <row r="6153" spans="1:8">
      <c r="A6153" s="57" t="s">
        <v>189</v>
      </c>
      <c r="B6153" s="57" t="s">
        <v>463</v>
      </c>
      <c r="C6153" s="57" t="s">
        <v>7833</v>
      </c>
      <c r="D6153" s="57">
        <v>3.5</v>
      </c>
      <c r="E6153" s="57" t="s">
        <v>4702</v>
      </c>
      <c r="F6153" s="57" t="s">
        <v>7834</v>
      </c>
      <c r="G6153" s="57" t="s">
        <v>8189</v>
      </c>
      <c r="H6153" s="57">
        <v>3.5</v>
      </c>
    </row>
    <row r="6154" spans="1:8">
      <c r="A6154" s="57" t="s">
        <v>189</v>
      </c>
      <c r="B6154" s="57" t="s">
        <v>463</v>
      </c>
      <c r="C6154" s="57" t="s">
        <v>7836</v>
      </c>
      <c r="D6154" s="57">
        <v>5.75</v>
      </c>
      <c r="E6154" s="57" t="s">
        <v>4702</v>
      </c>
      <c r="F6154" s="57" t="s">
        <v>7837</v>
      </c>
      <c r="G6154" s="57" t="s">
        <v>8190</v>
      </c>
      <c r="H6154" s="57">
        <v>5.75</v>
      </c>
    </row>
    <row r="6155" spans="1:8">
      <c r="A6155" s="57" t="s">
        <v>189</v>
      </c>
      <c r="B6155" s="57" t="s">
        <v>463</v>
      </c>
      <c r="C6155" s="57" t="s">
        <v>7839</v>
      </c>
      <c r="D6155" s="57">
        <v>1.5</v>
      </c>
      <c r="E6155" s="57" t="s">
        <v>4702</v>
      </c>
      <c r="F6155" s="57" t="s">
        <v>2498</v>
      </c>
      <c r="G6155" s="57" t="s">
        <v>8191</v>
      </c>
      <c r="H6155" s="57">
        <v>1.5</v>
      </c>
    </row>
    <row r="6156" spans="1:8">
      <c r="A6156" s="57" t="s">
        <v>173</v>
      </c>
      <c r="B6156" s="57" t="s">
        <v>117</v>
      </c>
      <c r="C6156" s="57" t="s">
        <v>7828</v>
      </c>
      <c r="D6156" s="57">
        <v>0</v>
      </c>
      <c r="E6156" s="57" t="s">
        <v>596</v>
      </c>
      <c r="F6156" s="57" t="s">
        <v>7828</v>
      </c>
      <c r="G6156" s="57" t="s">
        <v>8192</v>
      </c>
      <c r="H6156" s="57">
        <v>0</v>
      </c>
    </row>
    <row r="6157" spans="1:8">
      <c r="A6157" s="57" t="s">
        <v>173</v>
      </c>
      <c r="B6157" s="57" t="s">
        <v>117</v>
      </c>
      <c r="C6157" s="57" t="s">
        <v>7830</v>
      </c>
      <c r="D6157" s="57">
        <v>1258.3329999999999</v>
      </c>
      <c r="E6157" s="57" t="s">
        <v>596</v>
      </c>
      <c r="F6157" s="57" t="s">
        <v>2502</v>
      </c>
      <c r="G6157" s="57" t="s">
        <v>2843</v>
      </c>
      <c r="H6157" s="57">
        <v>1258.3329999999999</v>
      </c>
    </row>
    <row r="6158" spans="1:8">
      <c r="A6158" s="57" t="s">
        <v>173</v>
      </c>
      <c r="B6158" s="57" t="s">
        <v>117</v>
      </c>
      <c r="C6158" s="57" t="s">
        <v>7831</v>
      </c>
      <c r="D6158" s="57">
        <v>0.62916670000000019</v>
      </c>
      <c r="E6158" s="57" t="s">
        <v>596</v>
      </c>
      <c r="F6158" s="57" t="s">
        <v>7831</v>
      </c>
      <c r="G6158" s="57" t="s">
        <v>8193</v>
      </c>
      <c r="H6158" s="57">
        <v>0.62916670000000019</v>
      </c>
    </row>
    <row r="6159" spans="1:8">
      <c r="A6159" s="57" t="s">
        <v>173</v>
      </c>
      <c r="B6159" s="57" t="s">
        <v>117</v>
      </c>
      <c r="C6159" s="57" t="s">
        <v>7833</v>
      </c>
      <c r="D6159" s="57">
        <v>3.5</v>
      </c>
      <c r="E6159" s="57" t="s">
        <v>596</v>
      </c>
      <c r="F6159" s="57" t="s">
        <v>7834</v>
      </c>
      <c r="G6159" s="57" t="s">
        <v>8194</v>
      </c>
      <c r="H6159" s="57">
        <v>3.5</v>
      </c>
    </row>
    <row r="6160" spans="1:8">
      <c r="A6160" s="57" t="s">
        <v>173</v>
      </c>
      <c r="B6160" s="57" t="s">
        <v>117</v>
      </c>
      <c r="C6160" s="57" t="s">
        <v>7836</v>
      </c>
      <c r="D6160" s="57">
        <v>5.75</v>
      </c>
      <c r="E6160" s="57" t="s">
        <v>596</v>
      </c>
      <c r="F6160" s="57" t="s">
        <v>7837</v>
      </c>
      <c r="G6160" s="57" t="s">
        <v>8195</v>
      </c>
      <c r="H6160" s="57">
        <v>5.75</v>
      </c>
    </row>
    <row r="6161" spans="1:8">
      <c r="A6161" s="57" t="s">
        <v>173</v>
      </c>
      <c r="B6161" s="57" t="s">
        <v>117</v>
      </c>
      <c r="C6161" s="57" t="s">
        <v>7839</v>
      </c>
      <c r="D6161" s="57">
        <v>1.5</v>
      </c>
      <c r="E6161" s="57" t="s">
        <v>596</v>
      </c>
      <c r="F6161" s="57" t="s">
        <v>2498</v>
      </c>
      <c r="G6161" s="57" t="s">
        <v>2842</v>
      </c>
      <c r="H6161" s="57">
        <v>1.5</v>
      </c>
    </row>
    <row r="6162" spans="1:8">
      <c r="A6162" s="57" t="s">
        <v>173</v>
      </c>
      <c r="B6162" s="57" t="s">
        <v>122</v>
      </c>
      <c r="C6162" s="57" t="s">
        <v>7828</v>
      </c>
      <c r="D6162" s="57">
        <v>0</v>
      </c>
      <c r="E6162" s="57" t="s">
        <v>597</v>
      </c>
      <c r="F6162" s="57" t="s">
        <v>7828</v>
      </c>
      <c r="G6162" s="57" t="s">
        <v>8196</v>
      </c>
      <c r="H6162" s="57">
        <v>0</v>
      </c>
    </row>
    <row r="6163" spans="1:8">
      <c r="A6163" s="57" t="s">
        <v>173</v>
      </c>
      <c r="B6163" s="57" t="s">
        <v>122</v>
      </c>
      <c r="C6163" s="57" t="s">
        <v>7830</v>
      </c>
      <c r="D6163" s="57">
        <v>1258.3330000000001</v>
      </c>
      <c r="E6163" s="57" t="s">
        <v>597</v>
      </c>
      <c r="F6163" s="57" t="s">
        <v>2502</v>
      </c>
      <c r="G6163" s="57" t="s">
        <v>2847</v>
      </c>
      <c r="H6163" s="57">
        <v>1258.3330000000001</v>
      </c>
    </row>
    <row r="6164" spans="1:8">
      <c r="A6164" s="57" t="s">
        <v>173</v>
      </c>
      <c r="B6164" s="57" t="s">
        <v>122</v>
      </c>
      <c r="C6164" s="57" t="s">
        <v>7831</v>
      </c>
      <c r="D6164" s="57">
        <v>0.62916669999999997</v>
      </c>
      <c r="E6164" s="57" t="s">
        <v>597</v>
      </c>
      <c r="F6164" s="57" t="s">
        <v>7831</v>
      </c>
      <c r="G6164" s="57" t="s">
        <v>8197</v>
      </c>
      <c r="H6164" s="57">
        <v>0.62916669999999997</v>
      </c>
    </row>
    <row r="6165" spans="1:8">
      <c r="A6165" s="57" t="s">
        <v>173</v>
      </c>
      <c r="B6165" s="57" t="s">
        <v>122</v>
      </c>
      <c r="C6165" s="57" t="s">
        <v>7833</v>
      </c>
      <c r="D6165" s="57">
        <v>3.5</v>
      </c>
      <c r="E6165" s="57" t="s">
        <v>597</v>
      </c>
      <c r="F6165" s="57" t="s">
        <v>7834</v>
      </c>
      <c r="G6165" s="57" t="s">
        <v>8198</v>
      </c>
      <c r="H6165" s="57">
        <v>3.5</v>
      </c>
    </row>
    <row r="6166" spans="1:8">
      <c r="A6166" s="57" t="s">
        <v>173</v>
      </c>
      <c r="B6166" s="57" t="s">
        <v>122</v>
      </c>
      <c r="C6166" s="57" t="s">
        <v>7836</v>
      </c>
      <c r="D6166" s="57">
        <v>5.75</v>
      </c>
      <c r="E6166" s="57" t="s">
        <v>597</v>
      </c>
      <c r="F6166" s="57" t="s">
        <v>7837</v>
      </c>
      <c r="G6166" s="57" t="s">
        <v>8199</v>
      </c>
      <c r="H6166" s="57">
        <v>5.75</v>
      </c>
    </row>
    <row r="6167" spans="1:8">
      <c r="A6167" s="57" t="s">
        <v>173</v>
      </c>
      <c r="B6167" s="57" t="s">
        <v>122</v>
      </c>
      <c r="C6167" s="57" t="s">
        <v>7839</v>
      </c>
      <c r="D6167" s="57">
        <v>1.5</v>
      </c>
      <c r="E6167" s="57" t="s">
        <v>597</v>
      </c>
      <c r="F6167" s="57" t="s">
        <v>2498</v>
      </c>
      <c r="G6167" s="57" t="s">
        <v>2846</v>
      </c>
      <c r="H6167" s="57">
        <v>1.5</v>
      </c>
    </row>
    <row r="6168" spans="1:8">
      <c r="A6168" s="57" t="s">
        <v>169</v>
      </c>
      <c r="B6168" s="57" t="s">
        <v>81</v>
      </c>
      <c r="C6168" s="57" t="s">
        <v>7828</v>
      </c>
      <c r="D6168" s="57">
        <v>0</v>
      </c>
      <c r="E6168" s="57" t="s">
        <v>598</v>
      </c>
      <c r="F6168" s="57" t="s">
        <v>7828</v>
      </c>
      <c r="G6168" s="57" t="s">
        <v>8200</v>
      </c>
      <c r="H6168" s="57">
        <v>0</v>
      </c>
    </row>
    <row r="6169" spans="1:8">
      <c r="A6169" s="57" t="s">
        <v>169</v>
      </c>
      <c r="B6169" s="57" t="s">
        <v>81</v>
      </c>
      <c r="C6169" s="57" t="s">
        <v>7830</v>
      </c>
      <c r="D6169" s="57">
        <v>1258.3330000000001</v>
      </c>
      <c r="E6169" s="57" t="s">
        <v>598</v>
      </c>
      <c r="F6169" s="57" t="s">
        <v>2502</v>
      </c>
      <c r="G6169" s="57" t="s">
        <v>2851</v>
      </c>
      <c r="H6169" s="57">
        <v>1258.3330000000001</v>
      </c>
    </row>
    <row r="6170" spans="1:8">
      <c r="A6170" s="57" t="s">
        <v>169</v>
      </c>
      <c r="B6170" s="57" t="s">
        <v>81</v>
      </c>
      <c r="C6170" s="57" t="s">
        <v>7831</v>
      </c>
      <c r="D6170" s="57">
        <v>0.62916669999999997</v>
      </c>
      <c r="E6170" s="57" t="s">
        <v>598</v>
      </c>
      <c r="F6170" s="57" t="s">
        <v>7831</v>
      </c>
      <c r="G6170" s="57" t="s">
        <v>8201</v>
      </c>
      <c r="H6170" s="57">
        <v>0.62916669999999997</v>
      </c>
    </row>
    <row r="6171" spans="1:8">
      <c r="A6171" s="57" t="s">
        <v>169</v>
      </c>
      <c r="B6171" s="57" t="s">
        <v>81</v>
      </c>
      <c r="C6171" s="57" t="s">
        <v>7833</v>
      </c>
      <c r="D6171" s="57">
        <v>3.5</v>
      </c>
      <c r="E6171" s="57" t="s">
        <v>598</v>
      </c>
      <c r="F6171" s="57" t="s">
        <v>7834</v>
      </c>
      <c r="G6171" s="57" t="s">
        <v>8202</v>
      </c>
      <c r="H6171" s="57">
        <v>3.5</v>
      </c>
    </row>
    <row r="6172" spans="1:8">
      <c r="A6172" s="57" t="s">
        <v>169</v>
      </c>
      <c r="B6172" s="57" t="s">
        <v>81</v>
      </c>
      <c r="C6172" s="57" t="s">
        <v>7836</v>
      </c>
      <c r="D6172" s="57">
        <v>5.75</v>
      </c>
      <c r="E6172" s="57" t="s">
        <v>598</v>
      </c>
      <c r="F6172" s="57" t="s">
        <v>7837</v>
      </c>
      <c r="G6172" s="57" t="s">
        <v>8203</v>
      </c>
      <c r="H6172" s="57">
        <v>5.75</v>
      </c>
    </row>
    <row r="6173" spans="1:8">
      <c r="A6173" s="57" t="s">
        <v>169</v>
      </c>
      <c r="B6173" s="57" t="s">
        <v>81</v>
      </c>
      <c r="C6173" s="57" t="s">
        <v>7839</v>
      </c>
      <c r="D6173" s="57">
        <v>1.5</v>
      </c>
      <c r="E6173" s="57" t="s">
        <v>598</v>
      </c>
      <c r="F6173" s="57" t="s">
        <v>2498</v>
      </c>
      <c r="G6173" s="57" t="s">
        <v>2850</v>
      </c>
      <c r="H6173" s="57">
        <v>1.5</v>
      </c>
    </row>
    <row r="6174" spans="1:8">
      <c r="A6174" s="57" t="s">
        <v>186</v>
      </c>
      <c r="B6174" s="57" t="s">
        <v>121</v>
      </c>
      <c r="C6174" s="57" t="s">
        <v>7828</v>
      </c>
      <c r="D6174" s="57">
        <v>0</v>
      </c>
      <c r="E6174" s="57" t="s">
        <v>599</v>
      </c>
      <c r="F6174" s="57" t="s">
        <v>7828</v>
      </c>
      <c r="G6174" s="57" t="s">
        <v>8204</v>
      </c>
      <c r="H6174" s="57">
        <v>0</v>
      </c>
    </row>
    <row r="6175" spans="1:8">
      <c r="A6175" s="57" t="s">
        <v>186</v>
      </c>
      <c r="B6175" s="57" t="s">
        <v>121</v>
      </c>
      <c r="C6175" s="57" t="s">
        <v>7830</v>
      </c>
      <c r="D6175" s="57">
        <v>1258.3330000000001</v>
      </c>
      <c r="E6175" s="57" t="s">
        <v>599</v>
      </c>
      <c r="F6175" s="57" t="s">
        <v>2502</v>
      </c>
      <c r="G6175" s="57" t="s">
        <v>2855</v>
      </c>
      <c r="H6175" s="57">
        <v>1258.3330000000001</v>
      </c>
    </row>
    <row r="6176" spans="1:8">
      <c r="A6176" s="57" t="s">
        <v>186</v>
      </c>
      <c r="B6176" s="57" t="s">
        <v>121</v>
      </c>
      <c r="C6176" s="57" t="s">
        <v>7831</v>
      </c>
      <c r="D6176" s="57">
        <v>0.62916669999999997</v>
      </c>
      <c r="E6176" s="57" t="s">
        <v>599</v>
      </c>
      <c r="F6176" s="57" t="s">
        <v>7831</v>
      </c>
      <c r="G6176" s="57" t="s">
        <v>8205</v>
      </c>
      <c r="H6176" s="57">
        <v>0.62916669999999997</v>
      </c>
    </row>
    <row r="6177" spans="1:8">
      <c r="A6177" s="57" t="s">
        <v>186</v>
      </c>
      <c r="B6177" s="57" t="s">
        <v>121</v>
      </c>
      <c r="C6177" s="57" t="s">
        <v>7833</v>
      </c>
      <c r="D6177" s="57">
        <v>3.5</v>
      </c>
      <c r="E6177" s="57" t="s">
        <v>599</v>
      </c>
      <c r="F6177" s="57" t="s">
        <v>7834</v>
      </c>
      <c r="G6177" s="57" t="s">
        <v>8206</v>
      </c>
      <c r="H6177" s="57">
        <v>3.5</v>
      </c>
    </row>
    <row r="6178" spans="1:8">
      <c r="A6178" s="57" t="s">
        <v>186</v>
      </c>
      <c r="B6178" s="57" t="s">
        <v>121</v>
      </c>
      <c r="C6178" s="57" t="s">
        <v>7836</v>
      </c>
      <c r="D6178" s="57">
        <v>5.75</v>
      </c>
      <c r="E6178" s="57" t="s">
        <v>599</v>
      </c>
      <c r="F6178" s="57" t="s">
        <v>7837</v>
      </c>
      <c r="G6178" s="57" t="s">
        <v>8207</v>
      </c>
      <c r="H6178" s="57">
        <v>5.75</v>
      </c>
    </row>
    <row r="6179" spans="1:8">
      <c r="A6179" s="57" t="s">
        <v>186</v>
      </c>
      <c r="B6179" s="57" t="s">
        <v>121</v>
      </c>
      <c r="C6179" s="57" t="s">
        <v>7839</v>
      </c>
      <c r="D6179" s="57">
        <v>1.5</v>
      </c>
      <c r="E6179" s="57" t="s">
        <v>599</v>
      </c>
      <c r="F6179" s="57" t="s">
        <v>2498</v>
      </c>
      <c r="G6179" s="57" t="s">
        <v>2854</v>
      </c>
      <c r="H6179" s="57">
        <v>1.5</v>
      </c>
    </row>
    <row r="6180" spans="1:8">
      <c r="A6180" s="57" t="s">
        <v>186</v>
      </c>
      <c r="B6180" s="57" t="s">
        <v>124</v>
      </c>
      <c r="C6180" s="57" t="s">
        <v>7828</v>
      </c>
      <c r="D6180" s="57">
        <v>0</v>
      </c>
      <c r="E6180" s="57" t="s">
        <v>600</v>
      </c>
      <c r="F6180" s="57" t="s">
        <v>7828</v>
      </c>
      <c r="G6180" s="57" t="s">
        <v>8208</v>
      </c>
      <c r="H6180" s="57">
        <v>0</v>
      </c>
    </row>
    <row r="6181" spans="1:8">
      <c r="A6181" s="57" t="s">
        <v>186</v>
      </c>
      <c r="B6181" s="57" t="s">
        <v>124</v>
      </c>
      <c r="C6181" s="57" t="s">
        <v>7830</v>
      </c>
      <c r="D6181" s="57">
        <v>1258.3330000000003</v>
      </c>
      <c r="E6181" s="57" t="s">
        <v>600</v>
      </c>
      <c r="F6181" s="57" t="s">
        <v>2502</v>
      </c>
      <c r="G6181" s="57" t="s">
        <v>2859</v>
      </c>
      <c r="H6181" s="57">
        <v>1258.3330000000003</v>
      </c>
    </row>
    <row r="6182" spans="1:8">
      <c r="A6182" s="57" t="s">
        <v>186</v>
      </c>
      <c r="B6182" s="57" t="s">
        <v>124</v>
      </c>
      <c r="C6182" s="57" t="s">
        <v>7831</v>
      </c>
      <c r="D6182" s="57">
        <v>0.62916669999999997</v>
      </c>
      <c r="E6182" s="57" t="s">
        <v>600</v>
      </c>
      <c r="F6182" s="57" t="s">
        <v>7831</v>
      </c>
      <c r="G6182" s="57" t="s">
        <v>8209</v>
      </c>
      <c r="H6182" s="57">
        <v>0.62916669999999997</v>
      </c>
    </row>
    <row r="6183" spans="1:8">
      <c r="A6183" s="57" t="s">
        <v>186</v>
      </c>
      <c r="B6183" s="57" t="s">
        <v>124</v>
      </c>
      <c r="C6183" s="57" t="s">
        <v>7833</v>
      </c>
      <c r="D6183" s="57">
        <v>3.5</v>
      </c>
      <c r="E6183" s="57" t="s">
        <v>600</v>
      </c>
      <c r="F6183" s="57" t="s">
        <v>7834</v>
      </c>
      <c r="G6183" s="57" t="s">
        <v>8210</v>
      </c>
      <c r="H6183" s="57">
        <v>3.5</v>
      </c>
    </row>
    <row r="6184" spans="1:8">
      <c r="A6184" s="57" t="s">
        <v>186</v>
      </c>
      <c r="B6184" s="57" t="s">
        <v>124</v>
      </c>
      <c r="C6184" s="57" t="s">
        <v>7836</v>
      </c>
      <c r="D6184" s="57">
        <v>5.75</v>
      </c>
      <c r="E6184" s="57" t="s">
        <v>600</v>
      </c>
      <c r="F6184" s="57" t="s">
        <v>7837</v>
      </c>
      <c r="G6184" s="57" t="s">
        <v>8211</v>
      </c>
      <c r="H6184" s="57">
        <v>5.75</v>
      </c>
    </row>
    <row r="6185" spans="1:8">
      <c r="A6185" s="57" t="s">
        <v>186</v>
      </c>
      <c r="B6185" s="57" t="s">
        <v>124</v>
      </c>
      <c r="C6185" s="57" t="s">
        <v>7839</v>
      </c>
      <c r="D6185" s="57">
        <v>1.5</v>
      </c>
      <c r="E6185" s="57" t="s">
        <v>600</v>
      </c>
      <c r="F6185" s="57" t="s">
        <v>2498</v>
      </c>
      <c r="G6185" s="57" t="s">
        <v>2858</v>
      </c>
      <c r="H6185" s="57">
        <v>1.5</v>
      </c>
    </row>
    <row r="6186" spans="1:8">
      <c r="A6186" s="57" t="s">
        <v>135</v>
      </c>
      <c r="B6186" s="57" t="s">
        <v>114</v>
      </c>
      <c r="C6186" s="57" t="s">
        <v>7828</v>
      </c>
      <c r="D6186" s="57">
        <v>0</v>
      </c>
      <c r="E6186" s="57" t="s">
        <v>601</v>
      </c>
      <c r="F6186" s="57" t="s">
        <v>7828</v>
      </c>
      <c r="G6186" s="57" t="s">
        <v>8212</v>
      </c>
      <c r="H6186" s="57">
        <v>0</v>
      </c>
    </row>
    <row r="6187" spans="1:8">
      <c r="A6187" s="57" t="s">
        <v>135</v>
      </c>
      <c r="B6187" s="57" t="s">
        <v>114</v>
      </c>
      <c r="C6187" s="57" t="s">
        <v>7830</v>
      </c>
      <c r="D6187" s="57">
        <v>1258.3330000000001</v>
      </c>
      <c r="E6187" s="57" t="s">
        <v>601</v>
      </c>
      <c r="F6187" s="57" t="s">
        <v>2502</v>
      </c>
      <c r="G6187" s="57" t="s">
        <v>2863</v>
      </c>
      <c r="H6187" s="57">
        <v>1258.3330000000001</v>
      </c>
    </row>
    <row r="6188" spans="1:8">
      <c r="A6188" s="57" t="s">
        <v>135</v>
      </c>
      <c r="B6188" s="57" t="s">
        <v>114</v>
      </c>
      <c r="C6188" s="57" t="s">
        <v>7831</v>
      </c>
      <c r="D6188" s="57">
        <v>0.62916669999999997</v>
      </c>
      <c r="E6188" s="57" t="s">
        <v>601</v>
      </c>
      <c r="F6188" s="57" t="s">
        <v>7831</v>
      </c>
      <c r="G6188" s="57" t="s">
        <v>8213</v>
      </c>
      <c r="H6188" s="57">
        <v>0.62916669999999997</v>
      </c>
    </row>
    <row r="6189" spans="1:8">
      <c r="A6189" s="57" t="s">
        <v>135</v>
      </c>
      <c r="B6189" s="57" t="s">
        <v>114</v>
      </c>
      <c r="C6189" s="57" t="s">
        <v>7833</v>
      </c>
      <c r="D6189" s="57">
        <v>3.5</v>
      </c>
      <c r="E6189" s="57" t="s">
        <v>601</v>
      </c>
      <c r="F6189" s="57" t="s">
        <v>7834</v>
      </c>
      <c r="G6189" s="57" t="s">
        <v>8214</v>
      </c>
      <c r="H6189" s="57">
        <v>3.5</v>
      </c>
    </row>
    <row r="6190" spans="1:8">
      <c r="A6190" s="57" t="s">
        <v>135</v>
      </c>
      <c r="B6190" s="57" t="s">
        <v>114</v>
      </c>
      <c r="C6190" s="57" t="s">
        <v>7836</v>
      </c>
      <c r="D6190" s="57">
        <v>5.75</v>
      </c>
      <c r="E6190" s="57" t="s">
        <v>601</v>
      </c>
      <c r="F6190" s="57" t="s">
        <v>7837</v>
      </c>
      <c r="G6190" s="57" t="s">
        <v>8215</v>
      </c>
      <c r="H6190" s="57">
        <v>5.75</v>
      </c>
    </row>
    <row r="6191" spans="1:8">
      <c r="A6191" s="57" t="s">
        <v>135</v>
      </c>
      <c r="B6191" s="57" t="s">
        <v>114</v>
      </c>
      <c r="C6191" s="57" t="s">
        <v>7839</v>
      </c>
      <c r="D6191" s="57">
        <v>1.5</v>
      </c>
      <c r="E6191" s="57" t="s">
        <v>601</v>
      </c>
      <c r="F6191" s="57" t="s">
        <v>2498</v>
      </c>
      <c r="G6191" s="57" t="s">
        <v>2862</v>
      </c>
      <c r="H6191" s="57">
        <v>1.5</v>
      </c>
    </row>
    <row r="6192" spans="1:8">
      <c r="A6192" s="57" t="s">
        <v>155</v>
      </c>
      <c r="B6192" s="57" t="s">
        <v>116</v>
      </c>
      <c r="C6192" s="57" t="s">
        <v>7828</v>
      </c>
      <c r="D6192" s="57">
        <v>0</v>
      </c>
      <c r="E6192" s="57" t="s">
        <v>602</v>
      </c>
      <c r="F6192" s="57" t="s">
        <v>7828</v>
      </c>
      <c r="G6192" s="57" t="s">
        <v>8216</v>
      </c>
      <c r="H6192" s="57">
        <v>0</v>
      </c>
    </row>
    <row r="6193" spans="1:8">
      <c r="A6193" s="57" t="s">
        <v>155</v>
      </c>
      <c r="B6193" s="57" t="s">
        <v>116</v>
      </c>
      <c r="C6193" s="57" t="s">
        <v>7830</v>
      </c>
      <c r="D6193" s="57">
        <v>1258.3330000000001</v>
      </c>
      <c r="E6193" s="57" t="s">
        <v>602</v>
      </c>
      <c r="F6193" s="57" t="s">
        <v>2502</v>
      </c>
      <c r="G6193" s="57" t="s">
        <v>2867</v>
      </c>
      <c r="H6193" s="57">
        <v>1258.3330000000001</v>
      </c>
    </row>
    <row r="6194" spans="1:8">
      <c r="A6194" s="57" t="s">
        <v>155</v>
      </c>
      <c r="B6194" s="57" t="s">
        <v>116</v>
      </c>
      <c r="C6194" s="57" t="s">
        <v>7831</v>
      </c>
      <c r="D6194" s="57">
        <v>0.62916669999999997</v>
      </c>
      <c r="E6194" s="57" t="s">
        <v>602</v>
      </c>
      <c r="F6194" s="57" t="s">
        <v>7831</v>
      </c>
      <c r="G6194" s="57" t="s">
        <v>8217</v>
      </c>
      <c r="H6194" s="57">
        <v>0.62916669999999997</v>
      </c>
    </row>
    <row r="6195" spans="1:8">
      <c r="A6195" s="57" t="s">
        <v>155</v>
      </c>
      <c r="B6195" s="57" t="s">
        <v>116</v>
      </c>
      <c r="C6195" s="57" t="s">
        <v>7833</v>
      </c>
      <c r="D6195" s="57">
        <v>3.5</v>
      </c>
      <c r="E6195" s="57" t="s">
        <v>602</v>
      </c>
      <c r="F6195" s="57" t="s">
        <v>7834</v>
      </c>
      <c r="G6195" s="57" t="s">
        <v>8218</v>
      </c>
      <c r="H6195" s="57">
        <v>3.5</v>
      </c>
    </row>
    <row r="6196" spans="1:8">
      <c r="A6196" s="57" t="s">
        <v>155</v>
      </c>
      <c r="B6196" s="57" t="s">
        <v>116</v>
      </c>
      <c r="C6196" s="57" t="s">
        <v>7836</v>
      </c>
      <c r="D6196" s="57">
        <v>5.75</v>
      </c>
      <c r="E6196" s="57" t="s">
        <v>602</v>
      </c>
      <c r="F6196" s="57" t="s">
        <v>7837</v>
      </c>
      <c r="G6196" s="57" t="s">
        <v>8219</v>
      </c>
      <c r="H6196" s="57">
        <v>5.75</v>
      </c>
    </row>
    <row r="6197" spans="1:8">
      <c r="A6197" s="57" t="s">
        <v>155</v>
      </c>
      <c r="B6197" s="57" t="s">
        <v>116</v>
      </c>
      <c r="C6197" s="57" t="s">
        <v>7839</v>
      </c>
      <c r="D6197" s="57">
        <v>1.5</v>
      </c>
      <c r="E6197" s="57" t="s">
        <v>602</v>
      </c>
      <c r="F6197" s="57" t="s">
        <v>2498</v>
      </c>
      <c r="G6197" s="57" t="s">
        <v>2866</v>
      </c>
      <c r="H6197" s="57">
        <v>1.5</v>
      </c>
    </row>
    <row r="6198" spans="1:8">
      <c r="A6198" s="57" t="s">
        <v>155</v>
      </c>
      <c r="B6198" s="57" t="s">
        <v>121</v>
      </c>
      <c r="C6198" s="57" t="s">
        <v>7828</v>
      </c>
      <c r="D6198" s="57">
        <v>0</v>
      </c>
      <c r="E6198" s="57" t="s">
        <v>603</v>
      </c>
      <c r="F6198" s="57" t="s">
        <v>7828</v>
      </c>
      <c r="G6198" s="57" t="s">
        <v>8220</v>
      </c>
      <c r="H6198" s="57">
        <v>0</v>
      </c>
    </row>
    <row r="6199" spans="1:8">
      <c r="A6199" s="57" t="s">
        <v>155</v>
      </c>
      <c r="B6199" s="57" t="s">
        <v>121</v>
      </c>
      <c r="C6199" s="57" t="s">
        <v>7830</v>
      </c>
      <c r="D6199" s="57">
        <v>1258.3330000000001</v>
      </c>
      <c r="E6199" s="57" t="s">
        <v>603</v>
      </c>
      <c r="F6199" s="57" t="s">
        <v>2502</v>
      </c>
      <c r="G6199" s="57" t="s">
        <v>2871</v>
      </c>
      <c r="H6199" s="57">
        <v>1258.3330000000001</v>
      </c>
    </row>
    <row r="6200" spans="1:8">
      <c r="A6200" s="57" t="s">
        <v>155</v>
      </c>
      <c r="B6200" s="57" t="s">
        <v>121</v>
      </c>
      <c r="C6200" s="57" t="s">
        <v>7831</v>
      </c>
      <c r="D6200" s="57">
        <v>0.62916669999999997</v>
      </c>
      <c r="E6200" s="57" t="s">
        <v>603</v>
      </c>
      <c r="F6200" s="57" t="s">
        <v>7831</v>
      </c>
      <c r="G6200" s="57" t="s">
        <v>8221</v>
      </c>
      <c r="H6200" s="57">
        <v>0.62916669999999997</v>
      </c>
    </row>
    <row r="6201" spans="1:8">
      <c r="A6201" s="57" t="s">
        <v>155</v>
      </c>
      <c r="B6201" s="57" t="s">
        <v>121</v>
      </c>
      <c r="C6201" s="57" t="s">
        <v>7833</v>
      </c>
      <c r="D6201" s="57">
        <v>3.5</v>
      </c>
      <c r="E6201" s="57" t="s">
        <v>603</v>
      </c>
      <c r="F6201" s="57" t="s">
        <v>7834</v>
      </c>
      <c r="G6201" s="57" t="s">
        <v>8222</v>
      </c>
      <c r="H6201" s="57">
        <v>3.5</v>
      </c>
    </row>
    <row r="6202" spans="1:8">
      <c r="A6202" s="57" t="s">
        <v>155</v>
      </c>
      <c r="B6202" s="57" t="s">
        <v>121</v>
      </c>
      <c r="C6202" s="57" t="s">
        <v>7836</v>
      </c>
      <c r="D6202" s="57">
        <v>5.75</v>
      </c>
      <c r="E6202" s="57" t="s">
        <v>603</v>
      </c>
      <c r="F6202" s="57" t="s">
        <v>7837</v>
      </c>
      <c r="G6202" s="57" t="s">
        <v>8223</v>
      </c>
      <c r="H6202" s="57">
        <v>5.75</v>
      </c>
    </row>
    <row r="6203" spans="1:8">
      <c r="A6203" s="57" t="s">
        <v>155</v>
      </c>
      <c r="B6203" s="57" t="s">
        <v>121</v>
      </c>
      <c r="C6203" s="57" t="s">
        <v>7839</v>
      </c>
      <c r="D6203" s="57">
        <v>1.5</v>
      </c>
      <c r="E6203" s="57" t="s">
        <v>603</v>
      </c>
      <c r="F6203" s="57" t="s">
        <v>2498</v>
      </c>
      <c r="G6203" s="57" t="s">
        <v>2870</v>
      </c>
      <c r="H6203" s="57">
        <v>1.5</v>
      </c>
    </row>
    <row r="6204" spans="1:8">
      <c r="A6204" s="57" t="s">
        <v>155</v>
      </c>
      <c r="B6204" s="57" t="s">
        <v>122</v>
      </c>
      <c r="C6204" s="57" t="s">
        <v>7828</v>
      </c>
      <c r="D6204" s="57">
        <v>0</v>
      </c>
      <c r="E6204" s="57" t="s">
        <v>604</v>
      </c>
      <c r="F6204" s="57" t="s">
        <v>7828</v>
      </c>
      <c r="G6204" s="57" t="s">
        <v>8224</v>
      </c>
      <c r="H6204" s="57">
        <v>0</v>
      </c>
    </row>
    <row r="6205" spans="1:8">
      <c r="A6205" s="57" t="s">
        <v>155</v>
      </c>
      <c r="B6205" s="57" t="s">
        <v>122</v>
      </c>
      <c r="C6205" s="57" t="s">
        <v>7830</v>
      </c>
      <c r="D6205" s="57">
        <v>1258.3330000000001</v>
      </c>
      <c r="E6205" s="57" t="s">
        <v>604</v>
      </c>
      <c r="F6205" s="57" t="s">
        <v>2502</v>
      </c>
      <c r="G6205" s="57" t="s">
        <v>2875</v>
      </c>
      <c r="H6205" s="57">
        <v>1258.3330000000001</v>
      </c>
    </row>
    <row r="6206" spans="1:8">
      <c r="A6206" s="57" t="s">
        <v>155</v>
      </c>
      <c r="B6206" s="57" t="s">
        <v>122</v>
      </c>
      <c r="C6206" s="57" t="s">
        <v>7831</v>
      </c>
      <c r="D6206" s="57">
        <v>0.62916669999999997</v>
      </c>
      <c r="E6206" s="57" t="s">
        <v>604</v>
      </c>
      <c r="F6206" s="57" t="s">
        <v>7831</v>
      </c>
      <c r="G6206" s="57" t="s">
        <v>8225</v>
      </c>
      <c r="H6206" s="57">
        <v>0.62916669999999997</v>
      </c>
    </row>
    <row r="6207" spans="1:8">
      <c r="A6207" s="57" t="s">
        <v>155</v>
      </c>
      <c r="B6207" s="57" t="s">
        <v>122</v>
      </c>
      <c r="C6207" s="57" t="s">
        <v>7833</v>
      </c>
      <c r="D6207" s="57">
        <v>3.5</v>
      </c>
      <c r="E6207" s="57" t="s">
        <v>604</v>
      </c>
      <c r="F6207" s="57" t="s">
        <v>7834</v>
      </c>
      <c r="G6207" s="57" t="s">
        <v>8226</v>
      </c>
      <c r="H6207" s="57">
        <v>3.5</v>
      </c>
    </row>
    <row r="6208" spans="1:8">
      <c r="A6208" s="57" t="s">
        <v>155</v>
      </c>
      <c r="B6208" s="57" t="s">
        <v>122</v>
      </c>
      <c r="C6208" s="57" t="s">
        <v>7836</v>
      </c>
      <c r="D6208" s="57">
        <v>5.75</v>
      </c>
      <c r="E6208" s="57" t="s">
        <v>604</v>
      </c>
      <c r="F6208" s="57" t="s">
        <v>7837</v>
      </c>
      <c r="G6208" s="57" t="s">
        <v>8227</v>
      </c>
      <c r="H6208" s="57">
        <v>5.75</v>
      </c>
    </row>
    <row r="6209" spans="1:8">
      <c r="A6209" s="57" t="s">
        <v>155</v>
      </c>
      <c r="B6209" s="57" t="s">
        <v>122</v>
      </c>
      <c r="C6209" s="57" t="s">
        <v>7839</v>
      </c>
      <c r="D6209" s="57">
        <v>1.5</v>
      </c>
      <c r="E6209" s="57" t="s">
        <v>604</v>
      </c>
      <c r="F6209" s="57" t="s">
        <v>2498</v>
      </c>
      <c r="G6209" s="57" t="s">
        <v>2874</v>
      </c>
      <c r="H6209" s="57">
        <v>1.5</v>
      </c>
    </row>
    <row r="6210" spans="1:8">
      <c r="A6210" s="57" t="s">
        <v>641</v>
      </c>
      <c r="B6210" s="57" t="s">
        <v>118</v>
      </c>
      <c r="C6210" s="57" t="s">
        <v>7828</v>
      </c>
      <c r="D6210" s="57">
        <v>0</v>
      </c>
      <c r="E6210" s="57" t="s">
        <v>606</v>
      </c>
      <c r="F6210" s="57" t="s">
        <v>7828</v>
      </c>
      <c r="G6210" s="57" t="s">
        <v>8228</v>
      </c>
      <c r="H6210" s="57">
        <v>0</v>
      </c>
    </row>
    <row r="6211" spans="1:8">
      <c r="A6211" s="57" t="s">
        <v>641</v>
      </c>
      <c r="B6211" s="57" t="s">
        <v>118</v>
      </c>
      <c r="C6211" s="57" t="s">
        <v>7830</v>
      </c>
      <c r="D6211" s="57">
        <v>2078.7310000000002</v>
      </c>
      <c r="E6211" s="57" t="s">
        <v>606</v>
      </c>
      <c r="F6211" s="57" t="s">
        <v>2502</v>
      </c>
      <c r="G6211" s="57" t="s">
        <v>2879</v>
      </c>
      <c r="H6211" s="57">
        <v>2078.7310000000002</v>
      </c>
    </row>
    <row r="6212" spans="1:8">
      <c r="A6212" s="57" t="s">
        <v>641</v>
      </c>
      <c r="B6212" s="57" t="s">
        <v>118</v>
      </c>
      <c r="C6212" s="57" t="s">
        <v>7831</v>
      </c>
      <c r="D6212" s="57">
        <v>0.46271420000000002</v>
      </c>
      <c r="E6212" s="57" t="s">
        <v>606</v>
      </c>
      <c r="F6212" s="57" t="s">
        <v>7831</v>
      </c>
      <c r="G6212" s="57" t="s">
        <v>8229</v>
      </c>
      <c r="H6212" s="57">
        <v>0.46271420000000002</v>
      </c>
    </row>
    <row r="6213" spans="1:8">
      <c r="A6213" s="57" t="s">
        <v>641</v>
      </c>
      <c r="B6213" s="57" t="s">
        <v>118</v>
      </c>
      <c r="C6213" s="57" t="s">
        <v>7833</v>
      </c>
      <c r="D6213" s="57">
        <v>5.9366800000000008</v>
      </c>
      <c r="E6213" s="57" t="s">
        <v>606</v>
      </c>
      <c r="F6213" s="57" t="s">
        <v>7834</v>
      </c>
      <c r="G6213" s="57" t="s">
        <v>8230</v>
      </c>
      <c r="H6213" s="57">
        <v>5.9366800000000008</v>
      </c>
    </row>
    <row r="6214" spans="1:8">
      <c r="A6214" s="57" t="s">
        <v>641</v>
      </c>
      <c r="B6214" s="57" t="s">
        <v>118</v>
      </c>
      <c r="C6214" s="57" t="s">
        <v>7836</v>
      </c>
      <c r="D6214" s="57">
        <v>1</v>
      </c>
      <c r="E6214" s="57" t="s">
        <v>606</v>
      </c>
      <c r="F6214" s="57" t="s">
        <v>7837</v>
      </c>
      <c r="G6214" s="57" t="s">
        <v>8231</v>
      </c>
      <c r="H6214" s="57">
        <v>1</v>
      </c>
    </row>
    <row r="6215" spans="1:8">
      <c r="A6215" s="57" t="s">
        <v>641</v>
      </c>
      <c r="B6215" s="57" t="s">
        <v>118</v>
      </c>
      <c r="C6215" s="57" t="s">
        <v>7839</v>
      </c>
      <c r="D6215" s="57">
        <v>49.97278</v>
      </c>
      <c r="E6215" s="57" t="s">
        <v>606</v>
      </c>
      <c r="F6215" s="57" t="s">
        <v>2498</v>
      </c>
      <c r="G6215" s="57" t="s">
        <v>2878</v>
      </c>
      <c r="H6215" s="57">
        <v>49.97278</v>
      </c>
    </row>
    <row r="6216" spans="1:8">
      <c r="A6216" s="57" t="s">
        <v>642</v>
      </c>
      <c r="B6216" s="57" t="s">
        <v>124</v>
      </c>
      <c r="C6216" s="57" t="s">
        <v>7828</v>
      </c>
      <c r="D6216" s="57">
        <v>0</v>
      </c>
      <c r="E6216" s="57" t="s">
        <v>608</v>
      </c>
      <c r="F6216" s="57" t="s">
        <v>7828</v>
      </c>
      <c r="G6216" s="57" t="s">
        <v>8232</v>
      </c>
      <c r="H6216" s="57">
        <v>0</v>
      </c>
    </row>
    <row r="6217" spans="1:8">
      <c r="A6217" s="57" t="s">
        <v>642</v>
      </c>
      <c r="B6217" s="57" t="s">
        <v>124</v>
      </c>
      <c r="C6217" s="57" t="s">
        <v>7830</v>
      </c>
      <c r="D6217" s="57">
        <v>1258.3330000000001</v>
      </c>
      <c r="E6217" s="57" t="s">
        <v>608</v>
      </c>
      <c r="F6217" s="57" t="s">
        <v>2502</v>
      </c>
      <c r="G6217" s="57" t="s">
        <v>2883</v>
      </c>
      <c r="H6217" s="57">
        <v>1258.3330000000001</v>
      </c>
    </row>
    <row r="6218" spans="1:8">
      <c r="A6218" s="57" t="s">
        <v>642</v>
      </c>
      <c r="B6218" s="57" t="s">
        <v>124</v>
      </c>
      <c r="C6218" s="57" t="s">
        <v>7831</v>
      </c>
      <c r="D6218" s="57">
        <v>0.62916669999999997</v>
      </c>
      <c r="E6218" s="57" t="s">
        <v>608</v>
      </c>
      <c r="F6218" s="57" t="s">
        <v>7831</v>
      </c>
      <c r="G6218" s="57" t="s">
        <v>8233</v>
      </c>
      <c r="H6218" s="57">
        <v>0.62916669999999997</v>
      </c>
    </row>
    <row r="6219" spans="1:8">
      <c r="A6219" s="57" t="s">
        <v>642</v>
      </c>
      <c r="B6219" s="57" t="s">
        <v>124</v>
      </c>
      <c r="C6219" s="57" t="s">
        <v>7833</v>
      </c>
      <c r="D6219" s="57">
        <v>3.5</v>
      </c>
      <c r="E6219" s="57" t="s">
        <v>608</v>
      </c>
      <c r="F6219" s="57" t="s">
        <v>7834</v>
      </c>
      <c r="G6219" s="57" t="s">
        <v>8234</v>
      </c>
      <c r="H6219" s="57">
        <v>3.5</v>
      </c>
    </row>
    <row r="6220" spans="1:8">
      <c r="A6220" s="57" t="s">
        <v>642</v>
      </c>
      <c r="B6220" s="57" t="s">
        <v>124</v>
      </c>
      <c r="C6220" s="57" t="s">
        <v>7836</v>
      </c>
      <c r="D6220" s="57">
        <v>5.75</v>
      </c>
      <c r="E6220" s="57" t="s">
        <v>608</v>
      </c>
      <c r="F6220" s="57" t="s">
        <v>7837</v>
      </c>
      <c r="G6220" s="57" t="s">
        <v>8235</v>
      </c>
      <c r="H6220" s="57">
        <v>5.75</v>
      </c>
    </row>
    <row r="6221" spans="1:8">
      <c r="A6221" s="57" t="s">
        <v>642</v>
      </c>
      <c r="B6221" s="57" t="s">
        <v>124</v>
      </c>
      <c r="C6221" s="57" t="s">
        <v>7839</v>
      </c>
      <c r="D6221" s="57">
        <v>1.5</v>
      </c>
      <c r="E6221" s="57" t="s">
        <v>608</v>
      </c>
      <c r="F6221" s="57" t="s">
        <v>2498</v>
      </c>
      <c r="G6221" s="57" t="s">
        <v>2882</v>
      </c>
      <c r="H6221" s="57">
        <v>1.5</v>
      </c>
    </row>
    <row r="6222" spans="1:8">
      <c r="A6222" s="57" t="s">
        <v>156</v>
      </c>
      <c r="B6222" s="57" t="s">
        <v>116</v>
      </c>
      <c r="C6222" s="57" t="s">
        <v>7828</v>
      </c>
      <c r="D6222" s="57">
        <v>0</v>
      </c>
      <c r="E6222" s="57" t="s">
        <v>609</v>
      </c>
      <c r="F6222" s="57" t="s">
        <v>7828</v>
      </c>
      <c r="G6222" s="57" t="s">
        <v>8236</v>
      </c>
      <c r="H6222" s="57">
        <v>0</v>
      </c>
    </row>
    <row r="6223" spans="1:8">
      <c r="A6223" s="57" t="s">
        <v>156</v>
      </c>
      <c r="B6223" s="57" t="s">
        <v>116</v>
      </c>
      <c r="C6223" s="57" t="s">
        <v>7830</v>
      </c>
      <c r="D6223" s="57">
        <v>1258.3330000000001</v>
      </c>
      <c r="E6223" s="57" t="s">
        <v>609</v>
      </c>
      <c r="F6223" s="57" t="s">
        <v>2502</v>
      </c>
      <c r="G6223" s="57" t="s">
        <v>2887</v>
      </c>
      <c r="H6223" s="57">
        <v>1258.3330000000001</v>
      </c>
    </row>
    <row r="6224" spans="1:8">
      <c r="A6224" s="57" t="s">
        <v>156</v>
      </c>
      <c r="B6224" s="57" t="s">
        <v>116</v>
      </c>
      <c r="C6224" s="57" t="s">
        <v>7831</v>
      </c>
      <c r="D6224" s="57">
        <v>0.62916669999999997</v>
      </c>
      <c r="E6224" s="57" t="s">
        <v>609</v>
      </c>
      <c r="F6224" s="57" t="s">
        <v>7831</v>
      </c>
      <c r="G6224" s="57" t="s">
        <v>8237</v>
      </c>
      <c r="H6224" s="57">
        <v>0.62916669999999997</v>
      </c>
    </row>
    <row r="6225" spans="1:8">
      <c r="A6225" s="57" t="s">
        <v>156</v>
      </c>
      <c r="B6225" s="57" t="s">
        <v>116</v>
      </c>
      <c r="C6225" s="57" t="s">
        <v>7833</v>
      </c>
      <c r="D6225" s="57">
        <v>3.5</v>
      </c>
      <c r="E6225" s="57" t="s">
        <v>609</v>
      </c>
      <c r="F6225" s="57" t="s">
        <v>7834</v>
      </c>
      <c r="G6225" s="57" t="s">
        <v>8238</v>
      </c>
      <c r="H6225" s="57">
        <v>3.5</v>
      </c>
    </row>
    <row r="6226" spans="1:8">
      <c r="A6226" s="57" t="s">
        <v>156</v>
      </c>
      <c r="B6226" s="57" t="s">
        <v>116</v>
      </c>
      <c r="C6226" s="57" t="s">
        <v>7836</v>
      </c>
      <c r="D6226" s="57">
        <v>5.75</v>
      </c>
      <c r="E6226" s="57" t="s">
        <v>609</v>
      </c>
      <c r="F6226" s="57" t="s">
        <v>7837</v>
      </c>
      <c r="G6226" s="57" t="s">
        <v>8239</v>
      </c>
      <c r="H6226" s="57">
        <v>5.75</v>
      </c>
    </row>
    <row r="6227" spans="1:8">
      <c r="A6227" s="57" t="s">
        <v>156</v>
      </c>
      <c r="B6227" s="57" t="s">
        <v>116</v>
      </c>
      <c r="C6227" s="57" t="s">
        <v>7839</v>
      </c>
      <c r="D6227" s="57">
        <v>1.5</v>
      </c>
      <c r="E6227" s="57" t="s">
        <v>609</v>
      </c>
      <c r="F6227" s="57" t="s">
        <v>2498</v>
      </c>
      <c r="G6227" s="57" t="s">
        <v>2886</v>
      </c>
      <c r="H6227" s="57">
        <v>1.5</v>
      </c>
    </row>
    <row r="6228" spans="1:8">
      <c r="A6228" s="57" t="s">
        <v>187</v>
      </c>
      <c r="B6228" s="57" t="s">
        <v>122</v>
      </c>
      <c r="C6228" s="57" t="s">
        <v>7828</v>
      </c>
      <c r="D6228" s="57">
        <v>0</v>
      </c>
      <c r="E6228" s="57" t="s">
        <v>610</v>
      </c>
      <c r="F6228" s="57" t="s">
        <v>7828</v>
      </c>
      <c r="G6228" s="57" t="s">
        <v>8240</v>
      </c>
      <c r="H6228" s="57">
        <v>0</v>
      </c>
    </row>
    <row r="6229" spans="1:8">
      <c r="A6229" s="57" t="s">
        <v>187</v>
      </c>
      <c r="B6229" s="57" t="s">
        <v>122</v>
      </c>
      <c r="C6229" s="57" t="s">
        <v>7830</v>
      </c>
      <c r="D6229" s="57">
        <v>1258.3330000000001</v>
      </c>
      <c r="E6229" s="57" t="s">
        <v>610</v>
      </c>
      <c r="F6229" s="57" t="s">
        <v>2502</v>
      </c>
      <c r="G6229" s="57" t="s">
        <v>2891</v>
      </c>
      <c r="H6229" s="57">
        <v>1258.3330000000001</v>
      </c>
    </row>
    <row r="6230" spans="1:8">
      <c r="A6230" s="57" t="s">
        <v>187</v>
      </c>
      <c r="B6230" s="57" t="s">
        <v>122</v>
      </c>
      <c r="C6230" s="57" t="s">
        <v>7831</v>
      </c>
      <c r="D6230" s="57">
        <v>0.62916670000000008</v>
      </c>
      <c r="E6230" s="57" t="s">
        <v>610</v>
      </c>
      <c r="F6230" s="57" t="s">
        <v>7831</v>
      </c>
      <c r="G6230" s="57" t="s">
        <v>8241</v>
      </c>
      <c r="H6230" s="57">
        <v>0.62916670000000008</v>
      </c>
    </row>
    <row r="6231" spans="1:8">
      <c r="A6231" s="57" t="s">
        <v>187</v>
      </c>
      <c r="B6231" s="57" t="s">
        <v>122</v>
      </c>
      <c r="C6231" s="57" t="s">
        <v>7833</v>
      </c>
      <c r="D6231" s="57">
        <v>3.5</v>
      </c>
      <c r="E6231" s="57" t="s">
        <v>610</v>
      </c>
      <c r="F6231" s="57" t="s">
        <v>7834</v>
      </c>
      <c r="G6231" s="57" t="s">
        <v>8242</v>
      </c>
      <c r="H6231" s="57">
        <v>3.5</v>
      </c>
    </row>
    <row r="6232" spans="1:8">
      <c r="A6232" s="57" t="s">
        <v>187</v>
      </c>
      <c r="B6232" s="57" t="s">
        <v>122</v>
      </c>
      <c r="C6232" s="57" t="s">
        <v>7836</v>
      </c>
      <c r="D6232" s="57">
        <v>5.75</v>
      </c>
      <c r="E6232" s="57" t="s">
        <v>610</v>
      </c>
      <c r="F6232" s="57" t="s">
        <v>7837</v>
      </c>
      <c r="G6232" s="57" t="s">
        <v>8243</v>
      </c>
      <c r="H6232" s="57">
        <v>5.75</v>
      </c>
    </row>
    <row r="6233" spans="1:8">
      <c r="A6233" s="57" t="s">
        <v>187</v>
      </c>
      <c r="B6233" s="57" t="s">
        <v>122</v>
      </c>
      <c r="C6233" s="57" t="s">
        <v>7839</v>
      </c>
      <c r="D6233" s="57">
        <v>1.5</v>
      </c>
      <c r="E6233" s="57" t="s">
        <v>610</v>
      </c>
      <c r="F6233" s="57" t="s">
        <v>2498</v>
      </c>
      <c r="G6233" s="57" t="s">
        <v>2890</v>
      </c>
      <c r="H6233" s="57">
        <v>1.5</v>
      </c>
    </row>
    <row r="6234" spans="1:8">
      <c r="A6234" s="57" t="s">
        <v>187</v>
      </c>
      <c r="B6234" s="57" t="s">
        <v>125</v>
      </c>
      <c r="C6234" s="57" t="s">
        <v>7828</v>
      </c>
      <c r="D6234" s="57">
        <v>0</v>
      </c>
      <c r="E6234" s="57" t="s">
        <v>611</v>
      </c>
      <c r="F6234" s="57" t="s">
        <v>7828</v>
      </c>
      <c r="G6234" s="57" t="s">
        <v>8244</v>
      </c>
      <c r="H6234" s="57">
        <v>0</v>
      </c>
    </row>
    <row r="6235" spans="1:8">
      <c r="A6235" s="57" t="s">
        <v>187</v>
      </c>
      <c r="B6235" s="57" t="s">
        <v>125</v>
      </c>
      <c r="C6235" s="57" t="s">
        <v>7830</v>
      </c>
      <c r="D6235" s="57">
        <v>1258.3330000000003</v>
      </c>
      <c r="E6235" s="57" t="s">
        <v>611</v>
      </c>
      <c r="F6235" s="57" t="s">
        <v>2502</v>
      </c>
      <c r="G6235" s="57" t="s">
        <v>2895</v>
      </c>
      <c r="H6235" s="57">
        <v>1258.3330000000003</v>
      </c>
    </row>
    <row r="6236" spans="1:8">
      <c r="A6236" s="57" t="s">
        <v>187</v>
      </c>
      <c r="B6236" s="57" t="s">
        <v>125</v>
      </c>
      <c r="C6236" s="57" t="s">
        <v>7831</v>
      </c>
      <c r="D6236" s="57">
        <v>0.62916669999999997</v>
      </c>
      <c r="E6236" s="57" t="s">
        <v>611</v>
      </c>
      <c r="F6236" s="57" t="s">
        <v>7831</v>
      </c>
      <c r="G6236" s="57" t="s">
        <v>8245</v>
      </c>
      <c r="H6236" s="57">
        <v>0.62916669999999997</v>
      </c>
    </row>
    <row r="6237" spans="1:8">
      <c r="A6237" s="57" t="s">
        <v>187</v>
      </c>
      <c r="B6237" s="57" t="s">
        <v>125</v>
      </c>
      <c r="C6237" s="57" t="s">
        <v>7833</v>
      </c>
      <c r="D6237" s="57">
        <v>3.5</v>
      </c>
      <c r="E6237" s="57" t="s">
        <v>611</v>
      </c>
      <c r="F6237" s="57" t="s">
        <v>7834</v>
      </c>
      <c r="G6237" s="57" t="s">
        <v>8246</v>
      </c>
      <c r="H6237" s="57">
        <v>3.5</v>
      </c>
    </row>
    <row r="6238" spans="1:8">
      <c r="A6238" s="57" t="s">
        <v>187</v>
      </c>
      <c r="B6238" s="57" t="s">
        <v>125</v>
      </c>
      <c r="C6238" s="57" t="s">
        <v>7836</v>
      </c>
      <c r="D6238" s="57">
        <v>5.75</v>
      </c>
      <c r="E6238" s="57" t="s">
        <v>611</v>
      </c>
      <c r="F6238" s="57" t="s">
        <v>7837</v>
      </c>
      <c r="G6238" s="57" t="s">
        <v>8247</v>
      </c>
      <c r="H6238" s="57">
        <v>5.75</v>
      </c>
    </row>
    <row r="6239" spans="1:8">
      <c r="A6239" s="57" t="s">
        <v>187</v>
      </c>
      <c r="B6239" s="57" t="s">
        <v>125</v>
      </c>
      <c r="C6239" s="57" t="s">
        <v>7839</v>
      </c>
      <c r="D6239" s="57">
        <v>1.5</v>
      </c>
      <c r="E6239" s="57" t="s">
        <v>611</v>
      </c>
      <c r="F6239" s="57" t="s">
        <v>2498</v>
      </c>
      <c r="G6239" s="57" t="s">
        <v>2894</v>
      </c>
      <c r="H6239" s="57">
        <v>1.5</v>
      </c>
    </row>
    <row r="6240" spans="1:8">
      <c r="A6240" s="57" t="s">
        <v>643</v>
      </c>
      <c r="B6240" s="57" t="s">
        <v>118</v>
      </c>
      <c r="C6240" s="57" t="s">
        <v>7828</v>
      </c>
      <c r="D6240" s="57">
        <v>0</v>
      </c>
      <c r="E6240" s="57" t="s">
        <v>613</v>
      </c>
      <c r="F6240" s="57" t="s">
        <v>7828</v>
      </c>
      <c r="G6240" s="57" t="s">
        <v>8248</v>
      </c>
      <c r="H6240" s="57">
        <v>0</v>
      </c>
    </row>
    <row r="6241" spans="1:8">
      <c r="A6241" s="57" t="s">
        <v>643</v>
      </c>
      <c r="B6241" s="57" t="s">
        <v>118</v>
      </c>
      <c r="C6241" s="57" t="s">
        <v>7830</v>
      </c>
      <c r="D6241" s="57">
        <v>2361.0496666666668</v>
      </c>
      <c r="E6241" s="57" t="s">
        <v>613</v>
      </c>
      <c r="F6241" s="57" t="s">
        <v>2502</v>
      </c>
      <c r="G6241" s="57" t="s">
        <v>2899</v>
      </c>
      <c r="H6241" s="57">
        <v>2361.0496666666668</v>
      </c>
    </row>
    <row r="6242" spans="1:8">
      <c r="A6242" s="57" t="s">
        <v>643</v>
      </c>
      <c r="B6242" s="57" t="s">
        <v>118</v>
      </c>
      <c r="C6242" s="57" t="s">
        <v>7831</v>
      </c>
      <c r="D6242" s="57">
        <v>0.46271419999999996</v>
      </c>
      <c r="E6242" s="57" t="s">
        <v>613</v>
      </c>
      <c r="F6242" s="57" t="s">
        <v>7831</v>
      </c>
      <c r="G6242" s="57" t="s">
        <v>8249</v>
      </c>
      <c r="H6242" s="57">
        <v>0.46271419999999996</v>
      </c>
    </row>
    <row r="6243" spans="1:8">
      <c r="A6243" s="57" t="s">
        <v>643</v>
      </c>
      <c r="B6243" s="57" t="s">
        <v>118</v>
      </c>
      <c r="C6243" s="57" t="s">
        <v>7833</v>
      </c>
      <c r="D6243" s="57">
        <v>5.93668</v>
      </c>
      <c r="E6243" s="57" t="s">
        <v>613</v>
      </c>
      <c r="F6243" s="57" t="s">
        <v>7834</v>
      </c>
      <c r="G6243" s="57" t="s">
        <v>8250</v>
      </c>
      <c r="H6243" s="57">
        <v>5.93668</v>
      </c>
    </row>
    <row r="6244" spans="1:8">
      <c r="A6244" s="57" t="s">
        <v>643</v>
      </c>
      <c r="B6244" s="57" t="s">
        <v>118</v>
      </c>
      <c r="C6244" s="57" t="s">
        <v>7836</v>
      </c>
      <c r="D6244" s="57">
        <v>1</v>
      </c>
      <c r="E6244" s="57" t="s">
        <v>613</v>
      </c>
      <c r="F6244" s="57" t="s">
        <v>7837</v>
      </c>
      <c r="G6244" s="57" t="s">
        <v>8251</v>
      </c>
      <c r="H6244" s="57">
        <v>1</v>
      </c>
    </row>
    <row r="6245" spans="1:8">
      <c r="A6245" s="57" t="s">
        <v>643</v>
      </c>
      <c r="B6245" s="57" t="s">
        <v>118</v>
      </c>
      <c r="C6245" s="57" t="s">
        <v>7839</v>
      </c>
      <c r="D6245" s="57">
        <v>49.97278</v>
      </c>
      <c r="E6245" s="57" t="s">
        <v>613</v>
      </c>
      <c r="F6245" s="57" t="s">
        <v>2498</v>
      </c>
      <c r="G6245" s="57" t="s">
        <v>2898</v>
      </c>
      <c r="H6245" s="57">
        <v>49.97278</v>
      </c>
    </row>
    <row r="6246" spans="1:8">
      <c r="A6246" s="57" t="s">
        <v>643</v>
      </c>
      <c r="B6246" s="57" t="s">
        <v>119</v>
      </c>
      <c r="C6246" s="57" t="s">
        <v>7828</v>
      </c>
      <c r="D6246" s="57">
        <v>0</v>
      </c>
      <c r="E6246" s="57" t="s">
        <v>615</v>
      </c>
      <c r="F6246" s="57" t="s">
        <v>7828</v>
      </c>
      <c r="G6246" s="57" t="s">
        <v>8252</v>
      </c>
      <c r="H6246" s="57">
        <v>0</v>
      </c>
    </row>
    <row r="6247" spans="1:8">
      <c r="A6247" s="57" t="s">
        <v>643</v>
      </c>
      <c r="B6247" s="57" t="s">
        <v>119</v>
      </c>
      <c r="C6247" s="57" t="s">
        <v>7830</v>
      </c>
      <c r="D6247" s="57">
        <v>2386.7149999999974</v>
      </c>
      <c r="E6247" s="57" t="s">
        <v>615</v>
      </c>
      <c r="F6247" s="57" t="s">
        <v>2502</v>
      </c>
      <c r="G6247" s="57" t="s">
        <v>2903</v>
      </c>
      <c r="H6247" s="57">
        <v>2386.7149999999974</v>
      </c>
    </row>
    <row r="6248" spans="1:8">
      <c r="A6248" s="57" t="s">
        <v>643</v>
      </c>
      <c r="B6248" s="57" t="s">
        <v>119</v>
      </c>
      <c r="C6248" s="57" t="s">
        <v>7831</v>
      </c>
      <c r="D6248" s="57">
        <v>0.46271420000000035</v>
      </c>
      <c r="E6248" s="57" t="s">
        <v>615</v>
      </c>
      <c r="F6248" s="57" t="s">
        <v>7831</v>
      </c>
      <c r="G6248" s="57" t="s">
        <v>8253</v>
      </c>
      <c r="H6248" s="57">
        <v>0.46271420000000035</v>
      </c>
    </row>
    <row r="6249" spans="1:8">
      <c r="A6249" s="57" t="s">
        <v>643</v>
      </c>
      <c r="B6249" s="57" t="s">
        <v>119</v>
      </c>
      <c r="C6249" s="57" t="s">
        <v>7833</v>
      </c>
      <c r="D6249" s="57">
        <v>5.9366800000000017</v>
      </c>
      <c r="E6249" s="57" t="s">
        <v>615</v>
      </c>
      <c r="F6249" s="57" t="s">
        <v>7834</v>
      </c>
      <c r="G6249" s="57" t="s">
        <v>8254</v>
      </c>
      <c r="H6249" s="57">
        <v>5.9366800000000017</v>
      </c>
    </row>
    <row r="6250" spans="1:8">
      <c r="A6250" s="57" t="s">
        <v>643</v>
      </c>
      <c r="B6250" s="57" t="s">
        <v>119</v>
      </c>
      <c r="C6250" s="57" t="s">
        <v>7836</v>
      </c>
      <c r="D6250" s="57">
        <v>1</v>
      </c>
      <c r="E6250" s="57" t="s">
        <v>615</v>
      </c>
      <c r="F6250" s="57" t="s">
        <v>7837</v>
      </c>
      <c r="G6250" s="57" t="s">
        <v>8255</v>
      </c>
      <c r="H6250" s="57">
        <v>1</v>
      </c>
    </row>
    <row r="6251" spans="1:8">
      <c r="A6251" s="57" t="s">
        <v>643</v>
      </c>
      <c r="B6251" s="57" t="s">
        <v>119</v>
      </c>
      <c r="C6251" s="57" t="s">
        <v>7839</v>
      </c>
      <c r="D6251" s="57">
        <v>49.972780000000043</v>
      </c>
      <c r="E6251" s="57" t="s">
        <v>615</v>
      </c>
      <c r="F6251" s="57" t="s">
        <v>2498</v>
      </c>
      <c r="G6251" s="57" t="s">
        <v>2902</v>
      </c>
      <c r="H6251" s="57">
        <v>49.972780000000043</v>
      </c>
    </row>
    <row r="6252" spans="1:8">
      <c r="A6252" s="57" t="s">
        <v>643</v>
      </c>
      <c r="B6252" s="57" t="s">
        <v>123</v>
      </c>
      <c r="C6252" s="57" t="s">
        <v>7828</v>
      </c>
      <c r="D6252" s="57">
        <v>0</v>
      </c>
      <c r="E6252" s="57" t="s">
        <v>617</v>
      </c>
      <c r="F6252" s="57" t="s">
        <v>7828</v>
      </c>
      <c r="G6252" s="57" t="s">
        <v>8256</v>
      </c>
      <c r="H6252" s="57">
        <v>0</v>
      </c>
    </row>
    <row r="6253" spans="1:8">
      <c r="A6253" s="57" t="s">
        <v>643</v>
      </c>
      <c r="B6253" s="57" t="s">
        <v>123</v>
      </c>
      <c r="C6253" s="57" t="s">
        <v>7830</v>
      </c>
      <c r="D6253" s="57">
        <v>2386.7149999999997</v>
      </c>
      <c r="E6253" s="57" t="s">
        <v>617</v>
      </c>
      <c r="F6253" s="57" t="s">
        <v>2502</v>
      </c>
      <c r="G6253" s="57" t="s">
        <v>2907</v>
      </c>
      <c r="H6253" s="57">
        <v>2386.7149999999997</v>
      </c>
    </row>
    <row r="6254" spans="1:8">
      <c r="A6254" s="57" t="s">
        <v>643</v>
      </c>
      <c r="B6254" s="57" t="s">
        <v>123</v>
      </c>
      <c r="C6254" s="57" t="s">
        <v>7831</v>
      </c>
      <c r="D6254" s="57">
        <v>0.46271419999999996</v>
      </c>
      <c r="E6254" s="57" t="s">
        <v>617</v>
      </c>
      <c r="F6254" s="57" t="s">
        <v>7831</v>
      </c>
      <c r="G6254" s="57" t="s">
        <v>8257</v>
      </c>
      <c r="H6254" s="57">
        <v>0.46271419999999996</v>
      </c>
    </row>
    <row r="6255" spans="1:8">
      <c r="A6255" s="57" t="s">
        <v>643</v>
      </c>
      <c r="B6255" s="57" t="s">
        <v>123</v>
      </c>
      <c r="C6255" s="57" t="s">
        <v>7833</v>
      </c>
      <c r="D6255" s="57">
        <v>5.9366799999999982</v>
      </c>
      <c r="E6255" s="57" t="s">
        <v>617</v>
      </c>
      <c r="F6255" s="57" t="s">
        <v>7834</v>
      </c>
      <c r="G6255" s="57" t="s">
        <v>8258</v>
      </c>
      <c r="H6255" s="57">
        <v>5.9366799999999982</v>
      </c>
    </row>
    <row r="6256" spans="1:8">
      <c r="A6256" s="57" t="s">
        <v>643</v>
      </c>
      <c r="B6256" s="57" t="s">
        <v>123</v>
      </c>
      <c r="C6256" s="57" t="s">
        <v>7836</v>
      </c>
      <c r="D6256" s="57">
        <v>1</v>
      </c>
      <c r="E6256" s="57" t="s">
        <v>617</v>
      </c>
      <c r="F6256" s="57" t="s">
        <v>7837</v>
      </c>
      <c r="G6256" s="57" t="s">
        <v>8259</v>
      </c>
      <c r="H6256" s="57">
        <v>1</v>
      </c>
    </row>
    <row r="6257" spans="1:8">
      <c r="A6257" s="57" t="s">
        <v>643</v>
      </c>
      <c r="B6257" s="57" t="s">
        <v>123</v>
      </c>
      <c r="C6257" s="57" t="s">
        <v>7839</v>
      </c>
      <c r="D6257" s="57">
        <v>49.972780000000022</v>
      </c>
      <c r="E6257" s="57" t="s">
        <v>617</v>
      </c>
      <c r="F6257" s="57" t="s">
        <v>2498</v>
      </c>
      <c r="G6257" s="57" t="s">
        <v>2906</v>
      </c>
      <c r="H6257" s="57">
        <v>49.972780000000022</v>
      </c>
    </row>
    <row r="6258" spans="1:8">
      <c r="A6258" s="57" t="s">
        <v>644</v>
      </c>
      <c r="B6258" s="57" t="s">
        <v>126</v>
      </c>
      <c r="C6258" s="57" t="s">
        <v>7828</v>
      </c>
      <c r="D6258" s="57">
        <v>0</v>
      </c>
      <c r="E6258" s="57" t="s">
        <v>619</v>
      </c>
      <c r="F6258" s="57" t="s">
        <v>7828</v>
      </c>
      <c r="G6258" s="57" t="s">
        <v>8260</v>
      </c>
      <c r="H6258" s="57">
        <v>0</v>
      </c>
    </row>
    <row r="6259" spans="1:8">
      <c r="A6259" s="57" t="s">
        <v>644</v>
      </c>
      <c r="B6259" s="57" t="s">
        <v>126</v>
      </c>
      <c r="C6259" s="57" t="s">
        <v>7830</v>
      </c>
      <c r="D6259" s="57">
        <v>1258.3330000000001</v>
      </c>
      <c r="E6259" s="57" t="s">
        <v>619</v>
      </c>
      <c r="F6259" s="57" t="s">
        <v>2502</v>
      </c>
      <c r="G6259" s="57" t="s">
        <v>2911</v>
      </c>
      <c r="H6259" s="57">
        <v>1258.3330000000001</v>
      </c>
    </row>
    <row r="6260" spans="1:8">
      <c r="A6260" s="57" t="s">
        <v>644</v>
      </c>
      <c r="B6260" s="57" t="s">
        <v>126</v>
      </c>
      <c r="C6260" s="57" t="s">
        <v>7831</v>
      </c>
      <c r="D6260" s="57">
        <v>0.62916669999999997</v>
      </c>
      <c r="E6260" s="57" t="s">
        <v>619</v>
      </c>
      <c r="F6260" s="57" t="s">
        <v>7831</v>
      </c>
      <c r="G6260" s="57" t="s">
        <v>8261</v>
      </c>
      <c r="H6260" s="57">
        <v>0.62916669999999997</v>
      </c>
    </row>
    <row r="6261" spans="1:8">
      <c r="A6261" s="57" t="s">
        <v>644</v>
      </c>
      <c r="B6261" s="57" t="s">
        <v>126</v>
      </c>
      <c r="C6261" s="57" t="s">
        <v>7833</v>
      </c>
      <c r="D6261" s="57">
        <v>3.5</v>
      </c>
      <c r="E6261" s="57" t="s">
        <v>619</v>
      </c>
      <c r="F6261" s="57" t="s">
        <v>7834</v>
      </c>
      <c r="G6261" s="57" t="s">
        <v>8262</v>
      </c>
      <c r="H6261" s="57">
        <v>3.5</v>
      </c>
    </row>
    <row r="6262" spans="1:8">
      <c r="A6262" s="57" t="s">
        <v>644</v>
      </c>
      <c r="B6262" s="57" t="s">
        <v>126</v>
      </c>
      <c r="C6262" s="57" t="s">
        <v>7836</v>
      </c>
      <c r="D6262" s="57">
        <v>5.75</v>
      </c>
      <c r="E6262" s="57" t="s">
        <v>619</v>
      </c>
      <c r="F6262" s="57" t="s">
        <v>7837</v>
      </c>
      <c r="G6262" s="57" t="s">
        <v>8263</v>
      </c>
      <c r="H6262" s="57">
        <v>5.75</v>
      </c>
    </row>
    <row r="6263" spans="1:8">
      <c r="A6263" s="57" t="s">
        <v>644</v>
      </c>
      <c r="B6263" s="57" t="s">
        <v>126</v>
      </c>
      <c r="C6263" s="57" t="s">
        <v>7839</v>
      </c>
      <c r="D6263" s="57">
        <v>1.5</v>
      </c>
      <c r="E6263" s="57" t="s">
        <v>619</v>
      </c>
      <c r="F6263" s="57" t="s">
        <v>2498</v>
      </c>
      <c r="G6263" s="57" t="s">
        <v>2910</v>
      </c>
      <c r="H6263" s="57">
        <v>1.5</v>
      </c>
    </row>
    <row r="6264" spans="1:8">
      <c r="A6264" s="57" t="s">
        <v>197</v>
      </c>
      <c r="B6264" s="57" t="s">
        <v>126</v>
      </c>
      <c r="C6264" s="57" t="s">
        <v>7828</v>
      </c>
      <c r="D6264" s="57">
        <v>0</v>
      </c>
      <c r="E6264" s="57" t="s">
        <v>620</v>
      </c>
      <c r="F6264" s="57" t="s">
        <v>7828</v>
      </c>
      <c r="G6264" s="57" t="s">
        <v>8264</v>
      </c>
      <c r="H6264" s="57">
        <v>0</v>
      </c>
    </row>
    <row r="6265" spans="1:8">
      <c r="A6265" s="57" t="s">
        <v>197</v>
      </c>
      <c r="B6265" s="57" t="s">
        <v>126</v>
      </c>
      <c r="C6265" s="57" t="s">
        <v>7830</v>
      </c>
      <c r="D6265" s="57">
        <v>1258.3330000000001</v>
      </c>
      <c r="E6265" s="57" t="s">
        <v>620</v>
      </c>
      <c r="F6265" s="57" t="s">
        <v>2502</v>
      </c>
      <c r="G6265" s="57" t="s">
        <v>2915</v>
      </c>
      <c r="H6265" s="57">
        <v>1258.3330000000001</v>
      </c>
    </row>
    <row r="6266" spans="1:8">
      <c r="A6266" s="57" t="s">
        <v>197</v>
      </c>
      <c r="B6266" s="57" t="s">
        <v>126</v>
      </c>
      <c r="C6266" s="57" t="s">
        <v>7831</v>
      </c>
      <c r="D6266" s="57">
        <v>0.62916669999999997</v>
      </c>
      <c r="E6266" s="57" t="s">
        <v>620</v>
      </c>
      <c r="F6266" s="57" t="s">
        <v>7831</v>
      </c>
      <c r="G6266" s="57" t="s">
        <v>8265</v>
      </c>
      <c r="H6266" s="57">
        <v>0.62916669999999997</v>
      </c>
    </row>
    <row r="6267" spans="1:8">
      <c r="A6267" s="57" t="s">
        <v>197</v>
      </c>
      <c r="B6267" s="57" t="s">
        <v>126</v>
      </c>
      <c r="C6267" s="57" t="s">
        <v>7833</v>
      </c>
      <c r="D6267" s="57">
        <v>3.5</v>
      </c>
      <c r="E6267" s="57" t="s">
        <v>620</v>
      </c>
      <c r="F6267" s="57" t="s">
        <v>7834</v>
      </c>
      <c r="G6267" s="57" t="s">
        <v>8266</v>
      </c>
      <c r="H6267" s="57">
        <v>3.5</v>
      </c>
    </row>
    <row r="6268" spans="1:8">
      <c r="A6268" s="57" t="s">
        <v>197</v>
      </c>
      <c r="B6268" s="57" t="s">
        <v>126</v>
      </c>
      <c r="C6268" s="57" t="s">
        <v>7836</v>
      </c>
      <c r="D6268" s="57">
        <v>5.75</v>
      </c>
      <c r="E6268" s="57" t="s">
        <v>620</v>
      </c>
      <c r="F6268" s="57" t="s">
        <v>7837</v>
      </c>
      <c r="G6268" s="57" t="s">
        <v>8267</v>
      </c>
      <c r="H6268" s="57">
        <v>5.75</v>
      </c>
    </row>
    <row r="6269" spans="1:8">
      <c r="A6269" s="57" t="s">
        <v>197</v>
      </c>
      <c r="B6269" s="57" t="s">
        <v>126</v>
      </c>
      <c r="C6269" s="57" t="s">
        <v>7839</v>
      </c>
      <c r="D6269" s="57">
        <v>1.5</v>
      </c>
      <c r="E6269" s="57" t="s">
        <v>620</v>
      </c>
      <c r="F6269" s="57" t="s">
        <v>2498</v>
      </c>
      <c r="G6269" s="57" t="s">
        <v>2914</v>
      </c>
      <c r="H6269" s="57">
        <v>1.5</v>
      </c>
    </row>
    <row r="6270" spans="1:8">
      <c r="A6270" s="57" t="s">
        <v>136</v>
      </c>
      <c r="B6270" s="57" t="s">
        <v>114</v>
      </c>
      <c r="C6270" s="57" t="s">
        <v>7828</v>
      </c>
      <c r="D6270" s="57">
        <v>0</v>
      </c>
      <c r="E6270" s="57" t="s">
        <v>621</v>
      </c>
      <c r="F6270" s="57" t="s">
        <v>7828</v>
      </c>
      <c r="G6270" s="57" t="s">
        <v>8268</v>
      </c>
      <c r="H6270" s="57">
        <v>0</v>
      </c>
    </row>
    <row r="6271" spans="1:8">
      <c r="A6271" s="57" t="s">
        <v>136</v>
      </c>
      <c r="B6271" s="57" t="s">
        <v>114</v>
      </c>
      <c r="C6271" s="57" t="s">
        <v>7830</v>
      </c>
      <c r="D6271" s="57">
        <v>1258.3330000000001</v>
      </c>
      <c r="E6271" s="57" t="s">
        <v>621</v>
      </c>
      <c r="F6271" s="57" t="s">
        <v>2502</v>
      </c>
      <c r="G6271" s="57" t="s">
        <v>2919</v>
      </c>
      <c r="H6271" s="57">
        <v>1258.3330000000001</v>
      </c>
    </row>
    <row r="6272" spans="1:8">
      <c r="A6272" s="57" t="s">
        <v>136</v>
      </c>
      <c r="B6272" s="57" t="s">
        <v>114</v>
      </c>
      <c r="C6272" s="57" t="s">
        <v>7831</v>
      </c>
      <c r="D6272" s="57">
        <v>0.62916669999999997</v>
      </c>
      <c r="E6272" s="57" t="s">
        <v>621</v>
      </c>
      <c r="F6272" s="57" t="s">
        <v>7831</v>
      </c>
      <c r="G6272" s="57" t="s">
        <v>8269</v>
      </c>
      <c r="H6272" s="57">
        <v>0.62916669999999997</v>
      </c>
    </row>
    <row r="6273" spans="1:8">
      <c r="A6273" s="57" t="s">
        <v>136</v>
      </c>
      <c r="B6273" s="57" t="s">
        <v>114</v>
      </c>
      <c r="C6273" s="57" t="s">
        <v>7833</v>
      </c>
      <c r="D6273" s="57">
        <v>3.5</v>
      </c>
      <c r="E6273" s="57" t="s">
        <v>621</v>
      </c>
      <c r="F6273" s="57" t="s">
        <v>7834</v>
      </c>
      <c r="G6273" s="57" t="s">
        <v>8270</v>
      </c>
      <c r="H6273" s="57">
        <v>3.5</v>
      </c>
    </row>
    <row r="6274" spans="1:8">
      <c r="A6274" s="57" t="s">
        <v>136</v>
      </c>
      <c r="B6274" s="57" t="s">
        <v>114</v>
      </c>
      <c r="C6274" s="57" t="s">
        <v>7836</v>
      </c>
      <c r="D6274" s="57">
        <v>5.75</v>
      </c>
      <c r="E6274" s="57" t="s">
        <v>621</v>
      </c>
      <c r="F6274" s="57" t="s">
        <v>7837</v>
      </c>
      <c r="G6274" s="57" t="s">
        <v>8271</v>
      </c>
      <c r="H6274" s="57">
        <v>5.75</v>
      </c>
    </row>
    <row r="6275" spans="1:8">
      <c r="A6275" s="57" t="s">
        <v>136</v>
      </c>
      <c r="B6275" s="57" t="s">
        <v>114</v>
      </c>
      <c r="C6275" s="57" t="s">
        <v>7839</v>
      </c>
      <c r="D6275" s="57">
        <v>1.5</v>
      </c>
      <c r="E6275" s="57" t="s">
        <v>621</v>
      </c>
      <c r="F6275" s="57" t="s">
        <v>2498</v>
      </c>
      <c r="G6275" s="57" t="s">
        <v>2918</v>
      </c>
      <c r="H6275" s="57">
        <v>1.5</v>
      </c>
    </row>
    <row r="6276" spans="1:8">
      <c r="A6276" s="57" t="s">
        <v>645</v>
      </c>
      <c r="B6276" s="57" t="s">
        <v>431</v>
      </c>
      <c r="C6276" s="57" t="s">
        <v>7828</v>
      </c>
      <c r="D6276" s="57">
        <v>0</v>
      </c>
      <c r="E6276" s="57" t="s">
        <v>558</v>
      </c>
      <c r="F6276" s="57" t="s">
        <v>7828</v>
      </c>
      <c r="G6276" s="57" t="s">
        <v>8272</v>
      </c>
      <c r="H6276" s="57">
        <v>0</v>
      </c>
    </row>
    <row r="6277" spans="1:8">
      <c r="A6277" s="57" t="s">
        <v>645</v>
      </c>
      <c r="B6277" s="57" t="s">
        <v>431</v>
      </c>
      <c r="C6277" s="57" t="s">
        <v>7830</v>
      </c>
      <c r="D6277" s="57">
        <v>1258.3330000000003</v>
      </c>
      <c r="E6277" s="57" t="s">
        <v>558</v>
      </c>
      <c r="F6277" s="57" t="s">
        <v>2502</v>
      </c>
      <c r="G6277" s="57" t="s">
        <v>2923</v>
      </c>
      <c r="H6277" s="57">
        <v>1258.3330000000003</v>
      </c>
    </row>
    <row r="6278" spans="1:8">
      <c r="A6278" s="57" t="s">
        <v>645</v>
      </c>
      <c r="B6278" s="57" t="s">
        <v>431</v>
      </c>
      <c r="C6278" s="57" t="s">
        <v>7831</v>
      </c>
      <c r="D6278" s="57">
        <v>0.62916669999999997</v>
      </c>
      <c r="E6278" s="57" t="s">
        <v>558</v>
      </c>
      <c r="F6278" s="57" t="s">
        <v>7831</v>
      </c>
      <c r="G6278" s="57" t="s">
        <v>8273</v>
      </c>
      <c r="H6278" s="57">
        <v>0.62916669999999997</v>
      </c>
    </row>
    <row r="6279" spans="1:8">
      <c r="A6279" s="57" t="s">
        <v>645</v>
      </c>
      <c r="B6279" s="57" t="s">
        <v>431</v>
      </c>
      <c r="C6279" s="57" t="s">
        <v>7833</v>
      </c>
      <c r="D6279" s="57">
        <v>3.5</v>
      </c>
      <c r="E6279" s="57" t="s">
        <v>558</v>
      </c>
      <c r="F6279" s="57" t="s">
        <v>7834</v>
      </c>
      <c r="G6279" s="57" t="s">
        <v>8274</v>
      </c>
      <c r="H6279" s="57">
        <v>3.5</v>
      </c>
    </row>
    <row r="6280" spans="1:8">
      <c r="A6280" s="57" t="s">
        <v>645</v>
      </c>
      <c r="B6280" s="57" t="s">
        <v>431</v>
      </c>
      <c r="C6280" s="57" t="s">
        <v>7836</v>
      </c>
      <c r="D6280" s="57">
        <v>5.75</v>
      </c>
      <c r="E6280" s="57" t="s">
        <v>558</v>
      </c>
      <c r="F6280" s="57" t="s">
        <v>7837</v>
      </c>
      <c r="G6280" s="57" t="s">
        <v>8275</v>
      </c>
      <c r="H6280" s="57">
        <v>5.75</v>
      </c>
    </row>
    <row r="6281" spans="1:8">
      <c r="A6281" s="57" t="s">
        <v>645</v>
      </c>
      <c r="B6281" s="57" t="s">
        <v>431</v>
      </c>
      <c r="C6281" s="57" t="s">
        <v>7839</v>
      </c>
      <c r="D6281" s="57">
        <v>1.5</v>
      </c>
      <c r="E6281" s="57" t="s">
        <v>558</v>
      </c>
      <c r="F6281" s="57" t="s">
        <v>2498</v>
      </c>
      <c r="G6281" s="57" t="s">
        <v>2922</v>
      </c>
      <c r="H6281" s="57">
        <v>1.5</v>
      </c>
    </row>
    <row r="6282" spans="1:8">
      <c r="A6282" s="57" t="s">
        <v>645</v>
      </c>
      <c r="B6282" s="57" t="s">
        <v>467</v>
      </c>
      <c r="C6282" s="57" t="s">
        <v>7828</v>
      </c>
      <c r="D6282" s="57">
        <v>0</v>
      </c>
      <c r="E6282" s="57" t="s">
        <v>2926</v>
      </c>
      <c r="F6282" s="57" t="s">
        <v>7828</v>
      </c>
      <c r="G6282" s="57" t="s">
        <v>8276</v>
      </c>
      <c r="H6282" s="57">
        <v>0</v>
      </c>
    </row>
    <row r="6283" spans="1:8">
      <c r="A6283" s="57" t="s">
        <v>645</v>
      </c>
      <c r="B6283" s="57" t="s">
        <v>467</v>
      </c>
      <c r="C6283" s="57" t="s">
        <v>7830</v>
      </c>
      <c r="D6283" s="57">
        <v>1258.3329999999992</v>
      </c>
      <c r="E6283" s="57" t="s">
        <v>2926</v>
      </c>
      <c r="F6283" s="57" t="s">
        <v>2502</v>
      </c>
      <c r="G6283" s="57" t="s">
        <v>2928</v>
      </c>
      <c r="H6283" s="57">
        <v>1258.3329999999992</v>
      </c>
    </row>
    <row r="6284" spans="1:8">
      <c r="A6284" s="57" t="s">
        <v>645</v>
      </c>
      <c r="B6284" s="57" t="s">
        <v>467</v>
      </c>
      <c r="C6284" s="57" t="s">
        <v>7831</v>
      </c>
      <c r="D6284" s="57">
        <v>0.62916669999999952</v>
      </c>
      <c r="E6284" s="57" t="s">
        <v>2926</v>
      </c>
      <c r="F6284" s="57" t="s">
        <v>7831</v>
      </c>
      <c r="G6284" s="57" t="s">
        <v>8277</v>
      </c>
      <c r="H6284" s="57">
        <v>0.62916669999999952</v>
      </c>
    </row>
    <row r="6285" spans="1:8">
      <c r="A6285" s="57" t="s">
        <v>645</v>
      </c>
      <c r="B6285" s="57" t="s">
        <v>467</v>
      </c>
      <c r="C6285" s="57" t="s">
        <v>7833</v>
      </c>
      <c r="D6285" s="57">
        <v>3.5</v>
      </c>
      <c r="E6285" s="57" t="s">
        <v>2926</v>
      </c>
      <c r="F6285" s="57" t="s">
        <v>7834</v>
      </c>
      <c r="G6285" s="57" t="s">
        <v>8278</v>
      </c>
      <c r="H6285" s="57">
        <v>3.5</v>
      </c>
    </row>
    <row r="6286" spans="1:8">
      <c r="A6286" s="57" t="s">
        <v>645</v>
      </c>
      <c r="B6286" s="57" t="s">
        <v>467</v>
      </c>
      <c r="C6286" s="57" t="s">
        <v>7836</v>
      </c>
      <c r="D6286" s="57">
        <v>5.75</v>
      </c>
      <c r="E6286" s="57" t="s">
        <v>2926</v>
      </c>
      <c r="F6286" s="57" t="s">
        <v>7837</v>
      </c>
      <c r="G6286" s="57" t="s">
        <v>8279</v>
      </c>
      <c r="H6286" s="57">
        <v>5.75</v>
      </c>
    </row>
    <row r="6287" spans="1:8">
      <c r="A6287" s="57" t="s">
        <v>645</v>
      </c>
      <c r="B6287" s="57" t="s">
        <v>467</v>
      </c>
      <c r="C6287" s="57" t="s">
        <v>7839</v>
      </c>
      <c r="D6287" s="57">
        <v>1.5</v>
      </c>
      <c r="E6287" s="57" t="s">
        <v>2926</v>
      </c>
      <c r="F6287" s="57" t="s">
        <v>2498</v>
      </c>
      <c r="G6287" s="57" t="s">
        <v>2927</v>
      </c>
      <c r="H6287" s="57">
        <v>1.5</v>
      </c>
    </row>
    <row r="6288" spans="1:8">
      <c r="A6288" s="57" t="s">
        <v>646</v>
      </c>
      <c r="B6288" s="57" t="s">
        <v>431</v>
      </c>
      <c r="C6288" s="57" t="s">
        <v>7828</v>
      </c>
      <c r="D6288" s="57">
        <v>0</v>
      </c>
      <c r="E6288" s="57" t="s">
        <v>500</v>
      </c>
      <c r="F6288" s="57" t="s">
        <v>7828</v>
      </c>
      <c r="G6288" s="57" t="s">
        <v>8280</v>
      </c>
      <c r="H6288" s="57">
        <v>0</v>
      </c>
    </row>
    <row r="6289" spans="1:8">
      <c r="A6289" s="57" t="s">
        <v>646</v>
      </c>
      <c r="B6289" s="57" t="s">
        <v>431</v>
      </c>
      <c r="C6289" s="57" t="s">
        <v>7830</v>
      </c>
      <c r="D6289" s="57">
        <v>2033.3329999999994</v>
      </c>
      <c r="E6289" s="57" t="s">
        <v>500</v>
      </c>
      <c r="F6289" s="57" t="s">
        <v>2502</v>
      </c>
      <c r="G6289" s="57" t="s">
        <v>2932</v>
      </c>
      <c r="H6289" s="57">
        <v>2033.3329999999994</v>
      </c>
    </row>
    <row r="6290" spans="1:8">
      <c r="A6290" s="57" t="s">
        <v>646</v>
      </c>
      <c r="B6290" s="57" t="s">
        <v>431</v>
      </c>
      <c r="C6290" s="57" t="s">
        <v>7831</v>
      </c>
      <c r="D6290" s="57">
        <v>0.6875</v>
      </c>
      <c r="E6290" s="57" t="s">
        <v>500</v>
      </c>
      <c r="F6290" s="57" t="s">
        <v>7831</v>
      </c>
      <c r="G6290" s="57" t="s">
        <v>8281</v>
      </c>
      <c r="H6290" s="57">
        <v>0.6875</v>
      </c>
    </row>
    <row r="6291" spans="1:8">
      <c r="A6291" s="57" t="s">
        <v>646</v>
      </c>
      <c r="B6291" s="57" t="s">
        <v>431</v>
      </c>
      <c r="C6291" s="57" t="s">
        <v>7833</v>
      </c>
      <c r="D6291" s="57">
        <v>8.5</v>
      </c>
      <c r="E6291" s="57" t="s">
        <v>500</v>
      </c>
      <c r="F6291" s="57" t="s">
        <v>7834</v>
      </c>
      <c r="G6291" s="57" t="s">
        <v>8282</v>
      </c>
      <c r="H6291" s="57">
        <v>8.5</v>
      </c>
    </row>
    <row r="6292" spans="1:8">
      <c r="A6292" s="57" t="s">
        <v>646</v>
      </c>
      <c r="B6292" s="57" t="s">
        <v>431</v>
      </c>
      <c r="C6292" s="57" t="s">
        <v>7836</v>
      </c>
      <c r="D6292" s="57">
        <v>10.5</v>
      </c>
      <c r="E6292" s="57" t="s">
        <v>500</v>
      </c>
      <c r="F6292" s="57" t="s">
        <v>7837</v>
      </c>
      <c r="G6292" s="57" t="s">
        <v>8283</v>
      </c>
      <c r="H6292" s="57">
        <v>10.5</v>
      </c>
    </row>
    <row r="6293" spans="1:8">
      <c r="A6293" s="57" t="s">
        <v>646</v>
      </c>
      <c r="B6293" s="57" t="s">
        <v>431</v>
      </c>
      <c r="C6293" s="57" t="s">
        <v>7839</v>
      </c>
      <c r="D6293" s="57">
        <v>2.25</v>
      </c>
      <c r="E6293" s="57" t="s">
        <v>500</v>
      </c>
      <c r="F6293" s="57" t="s">
        <v>2498</v>
      </c>
      <c r="G6293" s="57" t="s">
        <v>2931</v>
      </c>
      <c r="H6293" s="57">
        <v>2.25</v>
      </c>
    </row>
    <row r="6294" spans="1:8">
      <c r="A6294" s="57" t="s">
        <v>646</v>
      </c>
      <c r="B6294" s="57" t="s">
        <v>477</v>
      </c>
      <c r="C6294" s="57" t="s">
        <v>7828</v>
      </c>
      <c r="D6294" s="57">
        <v>0</v>
      </c>
      <c r="E6294" s="57" t="s">
        <v>2935</v>
      </c>
      <c r="F6294" s="57" t="s">
        <v>7828</v>
      </c>
      <c r="G6294" s="57" t="s">
        <v>8284</v>
      </c>
      <c r="H6294" s="57">
        <v>0</v>
      </c>
    </row>
    <row r="6295" spans="1:8">
      <c r="A6295" s="57" t="s">
        <v>646</v>
      </c>
      <c r="B6295" s="57" t="s">
        <v>477</v>
      </c>
      <c r="C6295" s="57" t="s">
        <v>7830</v>
      </c>
      <c r="D6295" s="57">
        <v>2033.3330000000003</v>
      </c>
      <c r="E6295" s="57" t="s">
        <v>2935</v>
      </c>
      <c r="F6295" s="57" t="s">
        <v>2502</v>
      </c>
      <c r="G6295" s="57" t="s">
        <v>2937</v>
      </c>
      <c r="H6295" s="57">
        <v>2033.3330000000003</v>
      </c>
    </row>
    <row r="6296" spans="1:8">
      <c r="A6296" s="57" t="s">
        <v>646</v>
      </c>
      <c r="B6296" s="57" t="s">
        <v>477</v>
      </c>
      <c r="C6296" s="57" t="s">
        <v>7831</v>
      </c>
      <c r="D6296" s="57">
        <v>0.6875</v>
      </c>
      <c r="E6296" s="57" t="s">
        <v>2935</v>
      </c>
      <c r="F6296" s="57" t="s">
        <v>7831</v>
      </c>
      <c r="G6296" s="57" t="s">
        <v>8285</v>
      </c>
      <c r="H6296" s="57">
        <v>0.6875</v>
      </c>
    </row>
    <row r="6297" spans="1:8">
      <c r="A6297" s="57" t="s">
        <v>646</v>
      </c>
      <c r="B6297" s="57" t="s">
        <v>477</v>
      </c>
      <c r="C6297" s="57" t="s">
        <v>7833</v>
      </c>
      <c r="D6297" s="57">
        <v>8.5</v>
      </c>
      <c r="E6297" s="57" t="s">
        <v>2935</v>
      </c>
      <c r="F6297" s="57" t="s">
        <v>7834</v>
      </c>
      <c r="G6297" s="57" t="s">
        <v>8286</v>
      </c>
      <c r="H6297" s="57">
        <v>8.5</v>
      </c>
    </row>
    <row r="6298" spans="1:8">
      <c r="A6298" s="57" t="s">
        <v>646</v>
      </c>
      <c r="B6298" s="57" t="s">
        <v>477</v>
      </c>
      <c r="C6298" s="57" t="s">
        <v>7836</v>
      </c>
      <c r="D6298" s="57">
        <v>10.5</v>
      </c>
      <c r="E6298" s="57" t="s">
        <v>2935</v>
      </c>
      <c r="F6298" s="57" t="s">
        <v>7837</v>
      </c>
      <c r="G6298" s="57" t="s">
        <v>8287</v>
      </c>
      <c r="H6298" s="57">
        <v>10.5</v>
      </c>
    </row>
    <row r="6299" spans="1:8">
      <c r="A6299" s="57" t="s">
        <v>646</v>
      </c>
      <c r="B6299" s="57" t="s">
        <v>477</v>
      </c>
      <c r="C6299" s="57" t="s">
        <v>7839</v>
      </c>
      <c r="D6299" s="57">
        <v>2.25</v>
      </c>
      <c r="E6299" s="57" t="s">
        <v>2935</v>
      </c>
      <c r="F6299" s="57" t="s">
        <v>2498</v>
      </c>
      <c r="G6299" s="57" t="s">
        <v>2936</v>
      </c>
      <c r="H6299" s="57">
        <v>2.25</v>
      </c>
    </row>
    <row r="6300" spans="1:8">
      <c r="A6300" s="57" t="s">
        <v>647</v>
      </c>
      <c r="B6300" s="57" t="s">
        <v>431</v>
      </c>
      <c r="C6300" s="57" t="s">
        <v>7828</v>
      </c>
      <c r="D6300" s="57">
        <v>0</v>
      </c>
      <c r="E6300" s="57" t="s">
        <v>539</v>
      </c>
      <c r="F6300" s="57" t="s">
        <v>7828</v>
      </c>
      <c r="G6300" s="57" t="s">
        <v>8288</v>
      </c>
      <c r="H6300" s="57">
        <v>0</v>
      </c>
    </row>
    <row r="6301" spans="1:8">
      <c r="A6301" s="57" t="s">
        <v>647</v>
      </c>
      <c r="B6301" s="57" t="s">
        <v>431</v>
      </c>
      <c r="C6301" s="57" t="s">
        <v>7830</v>
      </c>
      <c r="D6301" s="57">
        <v>1258.3330000000003</v>
      </c>
      <c r="E6301" s="57" t="s">
        <v>539</v>
      </c>
      <c r="F6301" s="57" t="s">
        <v>2502</v>
      </c>
      <c r="G6301" s="57" t="s">
        <v>2941</v>
      </c>
      <c r="H6301" s="57">
        <v>1258.3330000000003</v>
      </c>
    </row>
    <row r="6302" spans="1:8">
      <c r="A6302" s="57" t="s">
        <v>647</v>
      </c>
      <c r="B6302" s="57" t="s">
        <v>431</v>
      </c>
      <c r="C6302" s="57" t="s">
        <v>7831</v>
      </c>
      <c r="D6302" s="57">
        <v>0.62916669999999997</v>
      </c>
      <c r="E6302" s="57" t="s">
        <v>539</v>
      </c>
      <c r="F6302" s="57" t="s">
        <v>7831</v>
      </c>
      <c r="G6302" s="57" t="s">
        <v>8289</v>
      </c>
      <c r="H6302" s="57">
        <v>0.62916669999999997</v>
      </c>
    </row>
    <row r="6303" spans="1:8">
      <c r="A6303" s="57" t="s">
        <v>647</v>
      </c>
      <c r="B6303" s="57" t="s">
        <v>431</v>
      </c>
      <c r="C6303" s="57" t="s">
        <v>7833</v>
      </c>
      <c r="D6303" s="57">
        <v>3.5</v>
      </c>
      <c r="E6303" s="57" t="s">
        <v>539</v>
      </c>
      <c r="F6303" s="57" t="s">
        <v>7834</v>
      </c>
      <c r="G6303" s="57" t="s">
        <v>8290</v>
      </c>
      <c r="H6303" s="57">
        <v>3.5</v>
      </c>
    </row>
    <row r="6304" spans="1:8">
      <c r="A6304" s="57" t="s">
        <v>647</v>
      </c>
      <c r="B6304" s="57" t="s">
        <v>431</v>
      </c>
      <c r="C6304" s="57" t="s">
        <v>7836</v>
      </c>
      <c r="D6304" s="57">
        <v>5.75</v>
      </c>
      <c r="E6304" s="57" t="s">
        <v>539</v>
      </c>
      <c r="F6304" s="57" t="s">
        <v>7837</v>
      </c>
      <c r="G6304" s="57" t="s">
        <v>8291</v>
      </c>
      <c r="H6304" s="57">
        <v>5.75</v>
      </c>
    </row>
    <row r="6305" spans="1:8">
      <c r="A6305" s="57" t="s">
        <v>647</v>
      </c>
      <c r="B6305" s="57" t="s">
        <v>431</v>
      </c>
      <c r="C6305" s="57" t="s">
        <v>7839</v>
      </c>
      <c r="D6305" s="57">
        <v>1.5</v>
      </c>
      <c r="E6305" s="57" t="s">
        <v>539</v>
      </c>
      <c r="F6305" s="57" t="s">
        <v>2498</v>
      </c>
      <c r="G6305" s="57" t="s">
        <v>2940</v>
      </c>
      <c r="H6305" s="57">
        <v>1.5</v>
      </c>
    </row>
    <row r="6306" spans="1:8">
      <c r="A6306" s="57" t="s">
        <v>647</v>
      </c>
      <c r="B6306" s="57" t="s">
        <v>443</v>
      </c>
      <c r="C6306" s="57" t="s">
        <v>7828</v>
      </c>
      <c r="D6306" s="57">
        <v>0</v>
      </c>
      <c r="E6306" s="57" t="s">
        <v>2944</v>
      </c>
      <c r="F6306" s="57" t="s">
        <v>7828</v>
      </c>
      <c r="G6306" s="57" t="s">
        <v>8292</v>
      </c>
      <c r="H6306" s="57">
        <v>0</v>
      </c>
    </row>
    <row r="6307" spans="1:8">
      <c r="A6307" s="57" t="s">
        <v>647</v>
      </c>
      <c r="B6307" s="57" t="s">
        <v>443</v>
      </c>
      <c r="C6307" s="57" t="s">
        <v>7830</v>
      </c>
      <c r="D6307" s="57">
        <v>1258.3329999999992</v>
      </c>
      <c r="E6307" s="57" t="s">
        <v>2944</v>
      </c>
      <c r="F6307" s="57" t="s">
        <v>2502</v>
      </c>
      <c r="G6307" s="57" t="s">
        <v>2946</v>
      </c>
      <c r="H6307" s="57">
        <v>1258.3329999999992</v>
      </c>
    </row>
    <row r="6308" spans="1:8">
      <c r="A6308" s="57" t="s">
        <v>647</v>
      </c>
      <c r="B6308" s="57" t="s">
        <v>443</v>
      </c>
      <c r="C6308" s="57" t="s">
        <v>7831</v>
      </c>
      <c r="D6308" s="57">
        <v>0.62916669999999941</v>
      </c>
      <c r="E6308" s="57" t="s">
        <v>2944</v>
      </c>
      <c r="F6308" s="57" t="s">
        <v>7831</v>
      </c>
      <c r="G6308" s="57" t="s">
        <v>8293</v>
      </c>
      <c r="H6308" s="57">
        <v>0.62916669999999941</v>
      </c>
    </row>
    <row r="6309" spans="1:8">
      <c r="A6309" s="57" t="s">
        <v>647</v>
      </c>
      <c r="B6309" s="57" t="s">
        <v>443</v>
      </c>
      <c r="C6309" s="57" t="s">
        <v>7833</v>
      </c>
      <c r="D6309" s="57">
        <v>3.5</v>
      </c>
      <c r="E6309" s="57" t="s">
        <v>2944</v>
      </c>
      <c r="F6309" s="57" t="s">
        <v>7834</v>
      </c>
      <c r="G6309" s="57" t="s">
        <v>8294</v>
      </c>
      <c r="H6309" s="57">
        <v>3.5</v>
      </c>
    </row>
    <row r="6310" spans="1:8">
      <c r="A6310" s="57" t="s">
        <v>647</v>
      </c>
      <c r="B6310" s="57" t="s">
        <v>443</v>
      </c>
      <c r="C6310" s="57" t="s">
        <v>7836</v>
      </c>
      <c r="D6310" s="57">
        <v>5.75</v>
      </c>
      <c r="E6310" s="57" t="s">
        <v>2944</v>
      </c>
      <c r="F6310" s="57" t="s">
        <v>7837</v>
      </c>
      <c r="G6310" s="57" t="s">
        <v>8295</v>
      </c>
      <c r="H6310" s="57">
        <v>5.75</v>
      </c>
    </row>
    <row r="6311" spans="1:8">
      <c r="A6311" s="57" t="s">
        <v>647</v>
      </c>
      <c r="B6311" s="57" t="s">
        <v>443</v>
      </c>
      <c r="C6311" s="57" t="s">
        <v>7839</v>
      </c>
      <c r="D6311" s="57">
        <v>1.5</v>
      </c>
      <c r="E6311" s="57" t="s">
        <v>2944</v>
      </c>
      <c r="F6311" s="57" t="s">
        <v>2498</v>
      </c>
      <c r="G6311" s="57" t="s">
        <v>2945</v>
      </c>
      <c r="H6311" s="57">
        <v>1.5</v>
      </c>
    </row>
    <row r="6312" spans="1:8">
      <c r="A6312" s="57" t="s">
        <v>647</v>
      </c>
      <c r="B6312" s="57" t="s">
        <v>445</v>
      </c>
      <c r="C6312" s="57" t="s">
        <v>7828</v>
      </c>
      <c r="D6312" s="57">
        <v>0</v>
      </c>
      <c r="E6312" s="57" t="s">
        <v>2949</v>
      </c>
      <c r="F6312" s="57" t="s">
        <v>7828</v>
      </c>
      <c r="G6312" s="57" t="s">
        <v>8296</v>
      </c>
      <c r="H6312" s="57">
        <v>0</v>
      </c>
    </row>
    <row r="6313" spans="1:8">
      <c r="A6313" s="57" t="s">
        <v>647</v>
      </c>
      <c r="B6313" s="57" t="s">
        <v>445</v>
      </c>
      <c r="C6313" s="57" t="s">
        <v>7830</v>
      </c>
      <c r="D6313" s="57">
        <v>1258.3329999999994</v>
      </c>
      <c r="E6313" s="57" t="s">
        <v>2949</v>
      </c>
      <c r="F6313" s="57" t="s">
        <v>2502</v>
      </c>
      <c r="G6313" s="57" t="s">
        <v>2951</v>
      </c>
      <c r="H6313" s="57">
        <v>1258.3329999999994</v>
      </c>
    </row>
    <row r="6314" spans="1:8">
      <c r="A6314" s="57" t="s">
        <v>647</v>
      </c>
      <c r="B6314" s="57" t="s">
        <v>445</v>
      </c>
      <c r="C6314" s="57" t="s">
        <v>7831</v>
      </c>
      <c r="D6314" s="57">
        <v>0.62916669999999997</v>
      </c>
      <c r="E6314" s="57" t="s">
        <v>2949</v>
      </c>
      <c r="F6314" s="57" t="s">
        <v>7831</v>
      </c>
      <c r="G6314" s="57" t="s">
        <v>8297</v>
      </c>
      <c r="H6314" s="57">
        <v>0.62916669999999997</v>
      </c>
    </row>
    <row r="6315" spans="1:8">
      <c r="A6315" s="57" t="s">
        <v>647</v>
      </c>
      <c r="B6315" s="57" t="s">
        <v>445</v>
      </c>
      <c r="C6315" s="57" t="s">
        <v>7833</v>
      </c>
      <c r="D6315" s="57">
        <v>3.5</v>
      </c>
      <c r="E6315" s="57" t="s">
        <v>2949</v>
      </c>
      <c r="F6315" s="57" t="s">
        <v>7834</v>
      </c>
      <c r="G6315" s="57" t="s">
        <v>8298</v>
      </c>
      <c r="H6315" s="57">
        <v>3.5</v>
      </c>
    </row>
    <row r="6316" spans="1:8">
      <c r="A6316" s="57" t="s">
        <v>647</v>
      </c>
      <c r="B6316" s="57" t="s">
        <v>445</v>
      </c>
      <c r="C6316" s="57" t="s">
        <v>7836</v>
      </c>
      <c r="D6316" s="57">
        <v>5.75</v>
      </c>
      <c r="E6316" s="57" t="s">
        <v>2949</v>
      </c>
      <c r="F6316" s="57" t="s">
        <v>7837</v>
      </c>
      <c r="G6316" s="57" t="s">
        <v>8299</v>
      </c>
      <c r="H6316" s="57">
        <v>5.75</v>
      </c>
    </row>
    <row r="6317" spans="1:8">
      <c r="A6317" s="57" t="s">
        <v>647</v>
      </c>
      <c r="B6317" s="57" t="s">
        <v>445</v>
      </c>
      <c r="C6317" s="57" t="s">
        <v>7839</v>
      </c>
      <c r="D6317" s="57">
        <v>1.5</v>
      </c>
      <c r="E6317" s="57" t="s">
        <v>2949</v>
      </c>
      <c r="F6317" s="57" t="s">
        <v>2498</v>
      </c>
      <c r="G6317" s="57" t="s">
        <v>2950</v>
      </c>
      <c r="H6317" s="57">
        <v>1.5</v>
      </c>
    </row>
    <row r="6318" spans="1:8">
      <c r="A6318" s="57" t="s">
        <v>647</v>
      </c>
      <c r="B6318" s="57" t="s">
        <v>451</v>
      </c>
      <c r="C6318" s="57" t="s">
        <v>7828</v>
      </c>
      <c r="D6318" s="57">
        <v>0</v>
      </c>
      <c r="E6318" s="57" t="s">
        <v>2954</v>
      </c>
      <c r="F6318" s="57" t="s">
        <v>7828</v>
      </c>
      <c r="G6318" s="57" t="s">
        <v>8300</v>
      </c>
      <c r="H6318" s="57">
        <v>0</v>
      </c>
    </row>
    <row r="6319" spans="1:8">
      <c r="A6319" s="57" t="s">
        <v>647</v>
      </c>
      <c r="B6319" s="57" t="s">
        <v>451</v>
      </c>
      <c r="C6319" s="57" t="s">
        <v>7830</v>
      </c>
      <c r="D6319" s="57">
        <v>1258.3329999999999</v>
      </c>
      <c r="E6319" s="57" t="s">
        <v>2954</v>
      </c>
      <c r="F6319" s="57" t="s">
        <v>2502</v>
      </c>
      <c r="G6319" s="57" t="s">
        <v>2956</v>
      </c>
      <c r="H6319" s="57">
        <v>1258.3329999999999</v>
      </c>
    </row>
    <row r="6320" spans="1:8">
      <c r="A6320" s="57" t="s">
        <v>647</v>
      </c>
      <c r="B6320" s="57" t="s">
        <v>451</v>
      </c>
      <c r="C6320" s="57" t="s">
        <v>7831</v>
      </c>
      <c r="D6320" s="57">
        <v>0.62916670000000019</v>
      </c>
      <c r="E6320" s="57" t="s">
        <v>2954</v>
      </c>
      <c r="F6320" s="57" t="s">
        <v>7831</v>
      </c>
      <c r="G6320" s="57" t="s">
        <v>8301</v>
      </c>
      <c r="H6320" s="57">
        <v>0.62916670000000019</v>
      </c>
    </row>
    <row r="6321" spans="1:8">
      <c r="A6321" s="57" t="s">
        <v>647</v>
      </c>
      <c r="B6321" s="57" t="s">
        <v>451</v>
      </c>
      <c r="C6321" s="57" t="s">
        <v>7833</v>
      </c>
      <c r="D6321" s="57">
        <v>3.5</v>
      </c>
      <c r="E6321" s="57" t="s">
        <v>2954</v>
      </c>
      <c r="F6321" s="57" t="s">
        <v>7834</v>
      </c>
      <c r="G6321" s="57" t="s">
        <v>8302</v>
      </c>
      <c r="H6321" s="57">
        <v>3.5</v>
      </c>
    </row>
    <row r="6322" spans="1:8">
      <c r="A6322" s="57" t="s">
        <v>647</v>
      </c>
      <c r="B6322" s="57" t="s">
        <v>451</v>
      </c>
      <c r="C6322" s="57" t="s">
        <v>7836</v>
      </c>
      <c r="D6322" s="57">
        <v>5.75</v>
      </c>
      <c r="E6322" s="57" t="s">
        <v>2954</v>
      </c>
      <c r="F6322" s="57" t="s">
        <v>7837</v>
      </c>
      <c r="G6322" s="57" t="s">
        <v>8303</v>
      </c>
      <c r="H6322" s="57">
        <v>5.75</v>
      </c>
    </row>
    <row r="6323" spans="1:8">
      <c r="A6323" s="57" t="s">
        <v>647</v>
      </c>
      <c r="B6323" s="57" t="s">
        <v>451</v>
      </c>
      <c r="C6323" s="57" t="s">
        <v>7839</v>
      </c>
      <c r="D6323" s="57">
        <v>1.5</v>
      </c>
      <c r="E6323" s="57" t="s">
        <v>2954</v>
      </c>
      <c r="F6323" s="57" t="s">
        <v>2498</v>
      </c>
      <c r="G6323" s="57" t="s">
        <v>2955</v>
      </c>
      <c r="H6323" s="57">
        <v>1.5</v>
      </c>
    </row>
    <row r="6324" spans="1:8">
      <c r="A6324" s="57" t="s">
        <v>648</v>
      </c>
      <c r="B6324" s="57" t="s">
        <v>477</v>
      </c>
      <c r="C6324" s="57" t="s">
        <v>7828</v>
      </c>
      <c r="D6324" s="57">
        <v>0</v>
      </c>
      <c r="E6324" s="57" t="s">
        <v>2959</v>
      </c>
      <c r="F6324" s="57" t="s">
        <v>7828</v>
      </c>
      <c r="G6324" s="57" t="s">
        <v>8304</v>
      </c>
      <c r="H6324" s="57">
        <v>0</v>
      </c>
    </row>
    <row r="6325" spans="1:8">
      <c r="A6325" s="57" t="s">
        <v>648</v>
      </c>
      <c r="B6325" s="57" t="s">
        <v>477</v>
      </c>
      <c r="C6325" s="57" t="s">
        <v>7830</v>
      </c>
      <c r="D6325" s="57">
        <v>1258.3330000000001</v>
      </c>
      <c r="E6325" s="57" t="s">
        <v>2959</v>
      </c>
      <c r="F6325" s="57" t="s">
        <v>2502</v>
      </c>
      <c r="G6325" s="57" t="s">
        <v>2961</v>
      </c>
      <c r="H6325" s="57">
        <v>1258.3330000000001</v>
      </c>
    </row>
    <row r="6326" spans="1:8">
      <c r="A6326" s="57" t="s">
        <v>648</v>
      </c>
      <c r="B6326" s="57" t="s">
        <v>477</v>
      </c>
      <c r="C6326" s="57" t="s">
        <v>7831</v>
      </c>
      <c r="D6326" s="57">
        <v>6.2917000000000001E-2</v>
      </c>
      <c r="E6326" s="57" t="s">
        <v>2959</v>
      </c>
      <c r="F6326" s="57" t="s">
        <v>7831</v>
      </c>
      <c r="G6326" s="57" t="s">
        <v>8305</v>
      </c>
      <c r="H6326" s="57">
        <v>6.2917000000000001E-2</v>
      </c>
    </row>
    <row r="6327" spans="1:8">
      <c r="A6327" s="57" t="s">
        <v>648</v>
      </c>
      <c r="B6327" s="57" t="s">
        <v>477</v>
      </c>
      <c r="C6327" s="57" t="s">
        <v>7833</v>
      </c>
      <c r="D6327" s="57">
        <v>3.5</v>
      </c>
      <c r="E6327" s="57" t="s">
        <v>2959</v>
      </c>
      <c r="F6327" s="57" t="s">
        <v>7834</v>
      </c>
      <c r="G6327" s="57" t="s">
        <v>8306</v>
      </c>
      <c r="H6327" s="57">
        <v>3.5</v>
      </c>
    </row>
    <row r="6328" spans="1:8">
      <c r="A6328" s="57" t="s">
        <v>648</v>
      </c>
      <c r="B6328" s="57" t="s">
        <v>477</v>
      </c>
      <c r="C6328" s="57" t="s">
        <v>7836</v>
      </c>
      <c r="D6328" s="57">
        <v>5.75</v>
      </c>
      <c r="E6328" s="57" t="s">
        <v>2959</v>
      </c>
      <c r="F6328" s="57" t="s">
        <v>7837</v>
      </c>
      <c r="G6328" s="57" t="s">
        <v>8307</v>
      </c>
      <c r="H6328" s="57">
        <v>5.75</v>
      </c>
    </row>
    <row r="6329" spans="1:8">
      <c r="A6329" s="57" t="s">
        <v>648</v>
      </c>
      <c r="B6329" s="57" t="s">
        <v>477</v>
      </c>
      <c r="C6329" s="57" t="s">
        <v>7839</v>
      </c>
      <c r="D6329" s="57">
        <v>1.5</v>
      </c>
      <c r="E6329" s="57" t="s">
        <v>2959</v>
      </c>
      <c r="F6329" s="57" t="s">
        <v>2498</v>
      </c>
      <c r="G6329" s="57" t="s">
        <v>2960</v>
      </c>
      <c r="H6329" s="57">
        <v>1.5</v>
      </c>
    </row>
    <row r="6330" spans="1:8">
      <c r="A6330" s="57" t="s">
        <v>649</v>
      </c>
      <c r="B6330" s="57" t="s">
        <v>431</v>
      </c>
      <c r="C6330" s="57" t="s">
        <v>7828</v>
      </c>
      <c r="D6330" s="57">
        <v>0</v>
      </c>
      <c r="E6330" s="57" t="s">
        <v>548</v>
      </c>
      <c r="F6330" s="57" t="s">
        <v>7828</v>
      </c>
      <c r="G6330" s="57" t="s">
        <v>8308</v>
      </c>
      <c r="H6330" s="57">
        <v>0</v>
      </c>
    </row>
    <row r="6331" spans="1:8">
      <c r="A6331" s="57" t="s">
        <v>649</v>
      </c>
      <c r="B6331" s="57" t="s">
        <v>431</v>
      </c>
      <c r="C6331" s="57" t="s">
        <v>7830</v>
      </c>
      <c r="D6331" s="57">
        <v>1000</v>
      </c>
      <c r="E6331" s="57" t="s">
        <v>548</v>
      </c>
      <c r="F6331" s="57" t="s">
        <v>2502</v>
      </c>
      <c r="G6331" s="57" t="s">
        <v>2965</v>
      </c>
      <c r="H6331" s="57">
        <v>1000</v>
      </c>
    </row>
    <row r="6332" spans="1:8">
      <c r="A6332" s="57" t="s">
        <v>649</v>
      </c>
      <c r="B6332" s="57" t="s">
        <v>431</v>
      </c>
      <c r="C6332" s="57" t="s">
        <v>7831</v>
      </c>
      <c r="D6332" s="57">
        <v>0.5</v>
      </c>
      <c r="E6332" s="57" t="s">
        <v>548</v>
      </c>
      <c r="F6332" s="57" t="s">
        <v>7831</v>
      </c>
      <c r="G6332" s="57" t="s">
        <v>8309</v>
      </c>
      <c r="H6332" s="57">
        <v>0.5</v>
      </c>
    </row>
    <row r="6333" spans="1:8">
      <c r="A6333" s="57" t="s">
        <v>649</v>
      </c>
      <c r="B6333" s="57" t="s">
        <v>431</v>
      </c>
      <c r="C6333" s="57" t="s">
        <v>7833</v>
      </c>
      <c r="D6333" s="57">
        <v>1</v>
      </c>
      <c r="E6333" s="57" t="s">
        <v>548</v>
      </c>
      <c r="F6333" s="57" t="s">
        <v>7834</v>
      </c>
      <c r="G6333" s="57" t="s">
        <v>8310</v>
      </c>
      <c r="H6333" s="57">
        <v>1</v>
      </c>
    </row>
    <row r="6334" spans="1:8">
      <c r="A6334" s="57" t="s">
        <v>649</v>
      </c>
      <c r="B6334" s="57" t="s">
        <v>431</v>
      </c>
      <c r="C6334" s="57" t="s">
        <v>7836</v>
      </c>
      <c r="D6334" s="57">
        <v>0</v>
      </c>
      <c r="E6334" s="57" t="s">
        <v>548</v>
      </c>
      <c r="F6334" s="57" t="s">
        <v>7837</v>
      </c>
      <c r="G6334" s="57" t="s">
        <v>8311</v>
      </c>
      <c r="H6334" s="57">
        <v>0</v>
      </c>
    </row>
    <row r="6335" spans="1:8">
      <c r="A6335" s="57" t="s">
        <v>649</v>
      </c>
      <c r="B6335" s="57" t="s">
        <v>431</v>
      </c>
      <c r="C6335" s="57" t="s">
        <v>7839</v>
      </c>
      <c r="D6335" s="57">
        <v>0</v>
      </c>
      <c r="E6335" s="57" t="s">
        <v>548</v>
      </c>
      <c r="F6335" s="57" t="s">
        <v>2498</v>
      </c>
      <c r="G6335" s="57" t="s">
        <v>2964</v>
      </c>
      <c r="H6335" s="57">
        <v>0</v>
      </c>
    </row>
    <row r="6336" spans="1:8">
      <c r="A6336" s="57" t="s">
        <v>652</v>
      </c>
      <c r="B6336" s="57" t="s">
        <v>449</v>
      </c>
      <c r="C6336" s="57" t="s">
        <v>7828</v>
      </c>
      <c r="D6336" s="57">
        <v>1</v>
      </c>
      <c r="E6336" s="57" t="s">
        <v>5292</v>
      </c>
      <c r="F6336" s="57" t="s">
        <v>7828</v>
      </c>
      <c r="G6336" s="57" t="s">
        <v>8312</v>
      </c>
      <c r="H6336" s="57">
        <v>1</v>
      </c>
    </row>
    <row r="6337" spans="1:8">
      <c r="A6337" s="57" t="s">
        <v>652</v>
      </c>
      <c r="B6337" s="57" t="s">
        <v>449</v>
      </c>
      <c r="C6337" s="57" t="s">
        <v>7830</v>
      </c>
      <c r="D6337" s="57">
        <v>750</v>
      </c>
      <c r="E6337" s="57" t="s">
        <v>5292</v>
      </c>
      <c r="F6337" s="57" t="s">
        <v>2502</v>
      </c>
      <c r="G6337" s="57" t="s">
        <v>8313</v>
      </c>
      <c r="H6337" s="57">
        <v>750</v>
      </c>
    </row>
    <row r="6338" spans="1:8">
      <c r="A6338" s="57" t="s">
        <v>652</v>
      </c>
      <c r="B6338" s="57" t="s">
        <v>449</v>
      </c>
      <c r="C6338" s="57" t="s">
        <v>7831</v>
      </c>
      <c r="D6338" s="57">
        <v>0.7</v>
      </c>
      <c r="E6338" s="57" t="s">
        <v>5292</v>
      </c>
      <c r="F6338" s="57" t="s">
        <v>7831</v>
      </c>
      <c r="G6338" s="57" t="s">
        <v>8314</v>
      </c>
      <c r="H6338" s="57">
        <v>0.7</v>
      </c>
    </row>
    <row r="6339" spans="1:8">
      <c r="A6339" s="57" t="s">
        <v>652</v>
      </c>
      <c r="B6339" s="57" t="s">
        <v>449</v>
      </c>
      <c r="C6339" s="57" t="s">
        <v>7833</v>
      </c>
      <c r="D6339" s="57">
        <v>1</v>
      </c>
      <c r="E6339" s="57" t="s">
        <v>5292</v>
      </c>
      <c r="F6339" s="57" t="s">
        <v>7834</v>
      </c>
      <c r="G6339" s="57" t="s">
        <v>8315</v>
      </c>
      <c r="H6339" s="57">
        <v>1</v>
      </c>
    </row>
    <row r="6340" spans="1:8">
      <c r="A6340" s="57" t="s">
        <v>652</v>
      </c>
      <c r="B6340" s="57" t="s">
        <v>449</v>
      </c>
      <c r="C6340" s="57" t="s">
        <v>7836</v>
      </c>
      <c r="D6340" s="57">
        <v>1</v>
      </c>
      <c r="E6340" s="57" t="s">
        <v>5292</v>
      </c>
      <c r="F6340" s="57" t="s">
        <v>7837</v>
      </c>
      <c r="G6340" s="57" t="s">
        <v>8316</v>
      </c>
      <c r="H6340" s="57">
        <v>1</v>
      </c>
    </row>
    <row r="6341" spans="1:8">
      <c r="A6341" s="57" t="s">
        <v>652</v>
      </c>
      <c r="B6341" s="57" t="s">
        <v>449</v>
      </c>
      <c r="C6341" s="57" t="s">
        <v>7839</v>
      </c>
      <c r="D6341" s="57">
        <v>0.75</v>
      </c>
      <c r="E6341" s="57" t="s">
        <v>5292</v>
      </c>
      <c r="F6341" s="57" t="s">
        <v>2498</v>
      </c>
      <c r="G6341" s="57" t="s">
        <v>8317</v>
      </c>
      <c r="H6341" s="57">
        <v>0.75</v>
      </c>
    </row>
    <row r="6342" spans="1:8">
      <c r="A6342" s="57" t="s">
        <v>652</v>
      </c>
      <c r="B6342" s="57" t="s">
        <v>469</v>
      </c>
      <c r="C6342" s="57" t="s">
        <v>7828</v>
      </c>
      <c r="D6342" s="57">
        <v>1</v>
      </c>
      <c r="E6342" s="57" t="s">
        <v>5312</v>
      </c>
      <c r="F6342" s="57" t="s">
        <v>7828</v>
      </c>
      <c r="G6342" s="57" t="s">
        <v>8318</v>
      </c>
      <c r="H6342" s="57">
        <v>1</v>
      </c>
    </row>
    <row r="6343" spans="1:8">
      <c r="A6343" s="57" t="s">
        <v>652</v>
      </c>
      <c r="B6343" s="57" t="s">
        <v>469</v>
      </c>
      <c r="C6343" s="57" t="s">
        <v>7830</v>
      </c>
      <c r="D6343" s="57">
        <v>750</v>
      </c>
      <c r="E6343" s="57" t="s">
        <v>5312</v>
      </c>
      <c r="F6343" s="57" t="s">
        <v>2502</v>
      </c>
      <c r="G6343" s="57" t="s">
        <v>8319</v>
      </c>
      <c r="H6343" s="57">
        <v>750</v>
      </c>
    </row>
    <row r="6344" spans="1:8">
      <c r="A6344" s="57" t="s">
        <v>652</v>
      </c>
      <c r="B6344" s="57" t="s">
        <v>469</v>
      </c>
      <c r="C6344" s="57" t="s">
        <v>7831</v>
      </c>
      <c r="D6344" s="57">
        <v>0.69999999999999973</v>
      </c>
      <c r="E6344" s="57" t="s">
        <v>5312</v>
      </c>
      <c r="F6344" s="57" t="s">
        <v>7831</v>
      </c>
      <c r="G6344" s="57" t="s">
        <v>8320</v>
      </c>
      <c r="H6344" s="57">
        <v>0.69999999999999973</v>
      </c>
    </row>
    <row r="6345" spans="1:8">
      <c r="A6345" s="57" t="s">
        <v>652</v>
      </c>
      <c r="B6345" s="57" t="s">
        <v>469</v>
      </c>
      <c r="C6345" s="57" t="s">
        <v>7833</v>
      </c>
      <c r="D6345" s="57">
        <v>1</v>
      </c>
      <c r="E6345" s="57" t="s">
        <v>5312</v>
      </c>
      <c r="F6345" s="57" t="s">
        <v>7834</v>
      </c>
      <c r="G6345" s="57" t="s">
        <v>8321</v>
      </c>
      <c r="H6345" s="57">
        <v>1</v>
      </c>
    </row>
    <row r="6346" spans="1:8">
      <c r="A6346" s="57" t="s">
        <v>652</v>
      </c>
      <c r="B6346" s="57" t="s">
        <v>469</v>
      </c>
      <c r="C6346" s="57" t="s">
        <v>7836</v>
      </c>
      <c r="D6346" s="57">
        <v>1</v>
      </c>
      <c r="E6346" s="57" t="s">
        <v>5312</v>
      </c>
      <c r="F6346" s="57" t="s">
        <v>7837</v>
      </c>
      <c r="G6346" s="57" t="s">
        <v>8322</v>
      </c>
      <c r="H6346" s="57">
        <v>1</v>
      </c>
    </row>
    <row r="6347" spans="1:8">
      <c r="A6347" s="57" t="s">
        <v>652</v>
      </c>
      <c r="B6347" s="57" t="s">
        <v>469</v>
      </c>
      <c r="C6347" s="57" t="s">
        <v>7839</v>
      </c>
      <c r="D6347" s="57">
        <v>0.75</v>
      </c>
      <c r="E6347" s="57" t="s">
        <v>5312</v>
      </c>
      <c r="F6347" s="57" t="s">
        <v>2498</v>
      </c>
      <c r="G6347" s="57" t="s">
        <v>8323</v>
      </c>
      <c r="H6347" s="57">
        <v>0.75</v>
      </c>
    </row>
    <row r="6348" spans="1:8">
      <c r="A6348" s="57" t="s">
        <v>651</v>
      </c>
      <c r="B6348" s="57" t="s">
        <v>477</v>
      </c>
      <c r="C6348" s="57" t="s">
        <v>7828</v>
      </c>
      <c r="D6348" s="57">
        <v>0</v>
      </c>
      <c r="E6348" s="57" t="s">
        <v>5332</v>
      </c>
      <c r="F6348" s="57" t="s">
        <v>7828</v>
      </c>
      <c r="G6348" s="57" t="s">
        <v>8324</v>
      </c>
      <c r="H6348" s="57">
        <v>0</v>
      </c>
    </row>
    <row r="6349" spans="1:8">
      <c r="A6349" s="57" t="s">
        <v>651</v>
      </c>
      <c r="B6349" s="57" t="s">
        <v>477</v>
      </c>
      <c r="C6349" s="57" t="s">
        <v>7830</v>
      </c>
      <c r="D6349" s="57">
        <v>1258.3330000000001</v>
      </c>
      <c r="E6349" s="57" t="s">
        <v>5332</v>
      </c>
      <c r="F6349" s="57" t="s">
        <v>2502</v>
      </c>
      <c r="G6349" s="57" t="s">
        <v>8325</v>
      </c>
      <c r="H6349" s="57">
        <v>1258.3330000000001</v>
      </c>
    </row>
    <row r="6350" spans="1:8">
      <c r="A6350" s="57" t="s">
        <v>651</v>
      </c>
      <c r="B6350" s="57" t="s">
        <v>477</v>
      </c>
      <c r="C6350" s="57" t="s">
        <v>7831</v>
      </c>
      <c r="D6350" s="57">
        <v>0.62916669999999997</v>
      </c>
      <c r="E6350" s="57" t="s">
        <v>5332</v>
      </c>
      <c r="F6350" s="57" t="s">
        <v>7831</v>
      </c>
      <c r="G6350" s="57" t="s">
        <v>8326</v>
      </c>
      <c r="H6350" s="57">
        <v>0.62916669999999997</v>
      </c>
    </row>
    <row r="6351" spans="1:8">
      <c r="A6351" s="57" t="s">
        <v>651</v>
      </c>
      <c r="B6351" s="57" t="s">
        <v>477</v>
      </c>
      <c r="C6351" s="57" t="s">
        <v>7833</v>
      </c>
      <c r="D6351" s="57">
        <v>3.5</v>
      </c>
      <c r="E6351" s="57" t="s">
        <v>5332</v>
      </c>
      <c r="F6351" s="57" t="s">
        <v>7834</v>
      </c>
      <c r="G6351" s="57" t="s">
        <v>8327</v>
      </c>
      <c r="H6351" s="57">
        <v>3.5</v>
      </c>
    </row>
    <row r="6352" spans="1:8">
      <c r="A6352" s="57" t="s">
        <v>651</v>
      </c>
      <c r="B6352" s="57" t="s">
        <v>477</v>
      </c>
      <c r="C6352" s="57" t="s">
        <v>7836</v>
      </c>
      <c r="D6352" s="57">
        <v>5.75</v>
      </c>
      <c r="E6352" s="57" t="s">
        <v>5332</v>
      </c>
      <c r="F6352" s="57" t="s">
        <v>7837</v>
      </c>
      <c r="G6352" s="57" t="s">
        <v>8328</v>
      </c>
      <c r="H6352" s="57">
        <v>5.75</v>
      </c>
    </row>
    <row r="6353" spans="1:8">
      <c r="A6353" s="57" t="s">
        <v>651</v>
      </c>
      <c r="B6353" s="57" t="s">
        <v>477</v>
      </c>
      <c r="C6353" s="57" t="s">
        <v>7839</v>
      </c>
      <c r="D6353" s="57">
        <v>1.5</v>
      </c>
      <c r="E6353" s="57" t="s">
        <v>5332</v>
      </c>
      <c r="F6353" s="57" t="s">
        <v>2498</v>
      </c>
      <c r="G6353" s="57" t="s">
        <v>8329</v>
      </c>
      <c r="H6353" s="57">
        <v>1.5</v>
      </c>
    </row>
    <row r="6354" spans="1:8">
      <c r="A6354" s="57" t="s">
        <v>651</v>
      </c>
      <c r="B6354" s="57" t="s">
        <v>485</v>
      </c>
      <c r="C6354" s="57" t="s">
        <v>7828</v>
      </c>
      <c r="D6354" s="57">
        <v>0</v>
      </c>
      <c r="E6354" s="57" t="s">
        <v>5352</v>
      </c>
      <c r="F6354" s="57" t="s">
        <v>7828</v>
      </c>
      <c r="G6354" s="57" t="s">
        <v>8330</v>
      </c>
      <c r="H6354" s="57">
        <v>0</v>
      </c>
    </row>
    <row r="6355" spans="1:8">
      <c r="A6355" s="57" t="s">
        <v>651</v>
      </c>
      <c r="B6355" s="57" t="s">
        <v>485</v>
      </c>
      <c r="C6355" s="57" t="s">
        <v>7830</v>
      </c>
      <c r="D6355" s="57">
        <v>2154</v>
      </c>
      <c r="E6355" s="57" t="s">
        <v>5352</v>
      </c>
      <c r="F6355" s="57" t="s">
        <v>2502</v>
      </c>
      <c r="G6355" s="57" t="s">
        <v>8331</v>
      </c>
      <c r="H6355" s="57">
        <v>2154</v>
      </c>
    </row>
    <row r="6356" spans="1:8">
      <c r="A6356" s="57" t="s">
        <v>651</v>
      </c>
      <c r="B6356" s="57" t="s">
        <v>485</v>
      </c>
      <c r="C6356" s="57" t="s">
        <v>7831</v>
      </c>
      <c r="D6356" s="57">
        <v>0.49000000000000016</v>
      </c>
      <c r="E6356" s="57" t="s">
        <v>5352</v>
      </c>
      <c r="F6356" s="57" t="s">
        <v>7831</v>
      </c>
      <c r="G6356" s="57" t="s">
        <v>8332</v>
      </c>
      <c r="H6356" s="57">
        <v>0.49000000000000016</v>
      </c>
    </row>
    <row r="6357" spans="1:8">
      <c r="A6357" s="57" t="s">
        <v>651</v>
      </c>
      <c r="B6357" s="57" t="s">
        <v>485</v>
      </c>
      <c r="C6357" s="57" t="s">
        <v>7833</v>
      </c>
      <c r="D6357" s="57">
        <v>13.599999999999996</v>
      </c>
      <c r="E6357" s="57" t="s">
        <v>5352</v>
      </c>
      <c r="F6357" s="57" t="s">
        <v>7834</v>
      </c>
      <c r="G6357" s="57" t="s">
        <v>8333</v>
      </c>
      <c r="H6357" s="57">
        <v>13.599999999999996</v>
      </c>
    </row>
    <row r="6358" spans="1:8">
      <c r="A6358" s="57" t="s">
        <v>651</v>
      </c>
      <c r="B6358" s="57" t="s">
        <v>485</v>
      </c>
      <c r="C6358" s="57" t="s">
        <v>7836</v>
      </c>
      <c r="D6358" s="57">
        <v>11.5</v>
      </c>
      <c r="E6358" s="57" t="s">
        <v>5352</v>
      </c>
      <c r="F6358" s="57" t="s">
        <v>7837</v>
      </c>
      <c r="G6358" s="57" t="s">
        <v>8334</v>
      </c>
      <c r="H6358" s="57">
        <v>11.5</v>
      </c>
    </row>
    <row r="6359" spans="1:8">
      <c r="A6359" s="57" t="s">
        <v>651</v>
      </c>
      <c r="B6359" s="57" t="s">
        <v>485</v>
      </c>
      <c r="C6359" s="57" t="s">
        <v>7839</v>
      </c>
      <c r="D6359" s="57">
        <v>1.57</v>
      </c>
      <c r="E6359" s="57" t="s">
        <v>5352</v>
      </c>
      <c r="F6359" s="57" t="s">
        <v>2498</v>
      </c>
      <c r="G6359" s="57" t="s">
        <v>8335</v>
      </c>
      <c r="H6359" s="57">
        <v>1.57</v>
      </c>
    </row>
    <row r="6360" spans="1:8">
      <c r="A6360" s="57" t="s">
        <v>653</v>
      </c>
      <c r="B6360" s="57" t="s">
        <v>485</v>
      </c>
      <c r="C6360" s="57" t="s">
        <v>7828</v>
      </c>
      <c r="D6360" s="57">
        <v>0</v>
      </c>
      <c r="E6360" s="57" t="s">
        <v>5372</v>
      </c>
      <c r="F6360" s="57" t="s">
        <v>7828</v>
      </c>
      <c r="G6360" s="57" t="s">
        <v>8336</v>
      </c>
      <c r="H6360" s="57">
        <v>0</v>
      </c>
    </row>
    <row r="6361" spans="1:8">
      <c r="A6361" s="57" t="s">
        <v>653</v>
      </c>
      <c r="B6361" s="57" t="s">
        <v>485</v>
      </c>
      <c r="C6361" s="57" t="s">
        <v>7830</v>
      </c>
      <c r="D6361" s="57">
        <v>2154</v>
      </c>
      <c r="E6361" s="57" t="s">
        <v>5372</v>
      </c>
      <c r="F6361" s="57" t="s">
        <v>2502</v>
      </c>
      <c r="G6361" s="57" t="s">
        <v>8337</v>
      </c>
      <c r="H6361" s="57">
        <v>2154</v>
      </c>
    </row>
    <row r="6362" spans="1:8">
      <c r="A6362" s="57" t="s">
        <v>653</v>
      </c>
      <c r="B6362" s="57" t="s">
        <v>485</v>
      </c>
      <c r="C6362" s="57" t="s">
        <v>7831</v>
      </c>
      <c r="D6362" s="57">
        <v>0.49</v>
      </c>
      <c r="E6362" s="57" t="s">
        <v>5372</v>
      </c>
      <c r="F6362" s="57" t="s">
        <v>7831</v>
      </c>
      <c r="G6362" s="57" t="s">
        <v>8338</v>
      </c>
      <c r="H6362" s="57">
        <v>0.49</v>
      </c>
    </row>
    <row r="6363" spans="1:8">
      <c r="A6363" s="57" t="s">
        <v>653</v>
      </c>
      <c r="B6363" s="57" t="s">
        <v>485</v>
      </c>
      <c r="C6363" s="57" t="s">
        <v>7833</v>
      </c>
      <c r="D6363" s="57">
        <v>13.6</v>
      </c>
      <c r="E6363" s="57" t="s">
        <v>5372</v>
      </c>
      <c r="F6363" s="57" t="s">
        <v>7834</v>
      </c>
      <c r="G6363" s="57" t="s">
        <v>8339</v>
      </c>
      <c r="H6363" s="57">
        <v>13.6</v>
      </c>
    </row>
    <row r="6364" spans="1:8">
      <c r="A6364" s="57" t="s">
        <v>653</v>
      </c>
      <c r="B6364" s="57" t="s">
        <v>485</v>
      </c>
      <c r="C6364" s="57" t="s">
        <v>7836</v>
      </c>
      <c r="D6364" s="57">
        <v>11.5</v>
      </c>
      <c r="E6364" s="57" t="s">
        <v>5372</v>
      </c>
      <c r="F6364" s="57" t="s">
        <v>7837</v>
      </c>
      <c r="G6364" s="57" t="s">
        <v>8340</v>
      </c>
      <c r="H6364" s="57">
        <v>11.5</v>
      </c>
    </row>
    <row r="6365" spans="1:8">
      <c r="A6365" s="57" t="s">
        <v>653</v>
      </c>
      <c r="B6365" s="57" t="s">
        <v>485</v>
      </c>
      <c r="C6365" s="57" t="s">
        <v>7839</v>
      </c>
      <c r="D6365" s="57">
        <v>1.57</v>
      </c>
      <c r="E6365" s="57" t="s">
        <v>5372</v>
      </c>
      <c r="F6365" s="57" t="s">
        <v>2498</v>
      </c>
      <c r="G6365" s="57" t="s">
        <v>8341</v>
      </c>
      <c r="H6365" s="57">
        <v>1.57</v>
      </c>
    </row>
    <row r="6366" spans="1:8">
      <c r="A6366" s="181" t="s">
        <v>98</v>
      </c>
      <c r="B6366" s="182"/>
      <c r="C6366" s="182"/>
      <c r="D6366" s="182"/>
      <c r="E6366" s="182"/>
      <c r="F6366" s="182"/>
      <c r="G6366" s="182"/>
      <c r="H6366" s="182"/>
    </row>
    <row r="6367" spans="1:8">
      <c r="A6367" s="57" t="s">
        <v>624</v>
      </c>
      <c r="B6367" s="57" t="s">
        <v>625</v>
      </c>
      <c r="C6367" s="57" t="s">
        <v>626</v>
      </c>
      <c r="D6367" s="57" t="s">
        <v>627</v>
      </c>
      <c r="E6367" s="57" t="s">
        <v>628</v>
      </c>
      <c r="F6367" s="57" t="s">
        <v>629</v>
      </c>
      <c r="G6367" s="57" t="s">
        <v>630</v>
      </c>
      <c r="H6367" s="57" t="s">
        <v>631</v>
      </c>
    </row>
    <row r="6368" spans="1:8">
      <c r="A6368" s="57" t="s">
        <v>127</v>
      </c>
      <c r="B6368" s="57" t="s">
        <v>114</v>
      </c>
      <c r="C6368" s="57" t="s">
        <v>3066</v>
      </c>
      <c r="D6368" s="57">
        <v>0</v>
      </c>
      <c r="E6368" s="57" t="s">
        <v>497</v>
      </c>
      <c r="F6368" s="57" t="s">
        <v>3067</v>
      </c>
      <c r="G6368" s="57" t="s">
        <v>3068</v>
      </c>
      <c r="H6368" s="57">
        <v>0</v>
      </c>
    </row>
    <row r="6369" spans="1:8">
      <c r="A6369" s="57" t="s">
        <v>127</v>
      </c>
      <c r="B6369" s="57" t="s">
        <v>114</v>
      </c>
      <c r="C6369" s="57" t="s">
        <v>3069</v>
      </c>
      <c r="D6369" s="57">
        <v>3</v>
      </c>
      <c r="E6369" s="57" t="s">
        <v>497</v>
      </c>
      <c r="F6369" s="57" t="s">
        <v>3070</v>
      </c>
      <c r="G6369" s="57" t="s">
        <v>3071</v>
      </c>
      <c r="H6369" s="57">
        <v>3</v>
      </c>
    </row>
    <row r="6370" spans="1:8">
      <c r="A6370" s="57" t="s">
        <v>127</v>
      </c>
      <c r="B6370" s="57" t="s">
        <v>114</v>
      </c>
      <c r="C6370" s="57" t="s">
        <v>3072</v>
      </c>
      <c r="D6370" s="57">
        <v>1500</v>
      </c>
      <c r="E6370" s="57" t="s">
        <v>497</v>
      </c>
      <c r="F6370" s="57" t="s">
        <v>3073</v>
      </c>
      <c r="G6370" s="57" t="s">
        <v>3074</v>
      </c>
      <c r="H6370" s="57">
        <v>1500</v>
      </c>
    </row>
    <row r="6371" spans="1:8">
      <c r="A6371" s="57" t="s">
        <v>127</v>
      </c>
      <c r="B6371" s="57" t="s">
        <v>114</v>
      </c>
      <c r="C6371" s="57" t="s">
        <v>3075</v>
      </c>
      <c r="D6371" s="57">
        <v>0</v>
      </c>
      <c r="E6371" s="57" t="s">
        <v>497</v>
      </c>
      <c r="F6371" s="57" t="s">
        <v>3076</v>
      </c>
      <c r="G6371" s="57" t="s">
        <v>3077</v>
      </c>
      <c r="H6371" s="57">
        <v>0</v>
      </c>
    </row>
    <row r="6372" spans="1:8">
      <c r="A6372" s="57" t="s">
        <v>127</v>
      </c>
      <c r="B6372" s="57" t="s">
        <v>114</v>
      </c>
      <c r="C6372" s="57" t="s">
        <v>3078</v>
      </c>
      <c r="D6372" s="57">
        <v>772</v>
      </c>
      <c r="E6372" s="57" t="s">
        <v>497</v>
      </c>
      <c r="F6372" s="57" t="s">
        <v>3079</v>
      </c>
      <c r="G6372" s="57" t="s">
        <v>3080</v>
      </c>
      <c r="H6372" s="57">
        <v>772</v>
      </c>
    </row>
    <row r="6373" spans="1:8">
      <c r="A6373" s="57" t="s">
        <v>127</v>
      </c>
      <c r="B6373" s="57" t="s">
        <v>114</v>
      </c>
      <c r="C6373" s="57" t="s">
        <v>3081</v>
      </c>
      <c r="D6373" s="57">
        <v>0.6</v>
      </c>
      <c r="E6373" s="57" t="s">
        <v>497</v>
      </c>
      <c r="F6373" s="57" t="s">
        <v>3082</v>
      </c>
      <c r="G6373" s="57" t="s">
        <v>3083</v>
      </c>
      <c r="H6373" s="57">
        <v>0.6</v>
      </c>
    </row>
    <row r="6374" spans="1:8">
      <c r="A6374" s="57" t="s">
        <v>127</v>
      </c>
      <c r="B6374" s="57" t="s">
        <v>114</v>
      </c>
      <c r="C6374" s="57" t="s">
        <v>3084</v>
      </c>
      <c r="D6374" s="57">
        <v>2</v>
      </c>
      <c r="E6374" s="57" t="s">
        <v>497</v>
      </c>
      <c r="F6374" s="57" t="s">
        <v>3085</v>
      </c>
      <c r="G6374" s="57" t="s">
        <v>3086</v>
      </c>
      <c r="H6374" s="57">
        <v>2</v>
      </c>
    </row>
    <row r="6375" spans="1:8">
      <c r="A6375" s="57" t="s">
        <v>127</v>
      </c>
      <c r="B6375" s="57" t="s">
        <v>114</v>
      </c>
      <c r="C6375" s="57" t="s">
        <v>3087</v>
      </c>
      <c r="D6375" s="57">
        <v>200</v>
      </c>
      <c r="E6375" s="57" t="s">
        <v>497</v>
      </c>
      <c r="F6375" s="57" t="s">
        <v>3088</v>
      </c>
      <c r="G6375" s="57" t="s">
        <v>3089</v>
      </c>
      <c r="H6375" s="57">
        <v>200</v>
      </c>
    </row>
    <row r="6376" spans="1:8">
      <c r="A6376" s="57" t="s">
        <v>127</v>
      </c>
      <c r="B6376" s="57" t="s">
        <v>114</v>
      </c>
      <c r="C6376" s="57" t="s">
        <v>3090</v>
      </c>
      <c r="D6376" s="57">
        <v>557.5</v>
      </c>
      <c r="E6376" s="57" t="s">
        <v>497</v>
      </c>
      <c r="F6376" s="57" t="s">
        <v>3091</v>
      </c>
      <c r="G6376" s="57" t="s">
        <v>3092</v>
      </c>
      <c r="H6376" s="57">
        <v>557.5</v>
      </c>
    </row>
    <row r="6377" spans="1:8">
      <c r="A6377" s="57" t="s">
        <v>127</v>
      </c>
      <c r="B6377" s="57" t="s">
        <v>114</v>
      </c>
      <c r="C6377" s="57" t="s">
        <v>3093</v>
      </c>
      <c r="D6377" s="57">
        <v>0.57999999999999996</v>
      </c>
      <c r="E6377" s="57" t="s">
        <v>497</v>
      </c>
      <c r="F6377" s="57" t="s">
        <v>3093</v>
      </c>
      <c r="G6377" s="57" t="s">
        <v>3094</v>
      </c>
      <c r="H6377" s="57">
        <v>0.57999999999999996</v>
      </c>
    </row>
    <row r="6378" spans="1:8">
      <c r="A6378" s="57" t="s">
        <v>127</v>
      </c>
      <c r="B6378" s="57" t="s">
        <v>114</v>
      </c>
      <c r="C6378" s="57" t="s">
        <v>3095</v>
      </c>
      <c r="D6378" s="57">
        <v>289.7</v>
      </c>
      <c r="E6378" s="57" t="s">
        <v>497</v>
      </c>
      <c r="F6378" s="57" t="s">
        <v>3096</v>
      </c>
      <c r="G6378" s="57" t="s">
        <v>3097</v>
      </c>
      <c r="H6378" s="57">
        <v>289.7</v>
      </c>
    </row>
    <row r="6379" spans="1:8">
      <c r="A6379" s="57" t="s">
        <v>127</v>
      </c>
      <c r="B6379" s="57" t="s">
        <v>114</v>
      </c>
      <c r="C6379" s="57" t="s">
        <v>3098</v>
      </c>
      <c r="D6379" s="57">
        <v>130</v>
      </c>
      <c r="E6379" s="57" t="s">
        <v>497</v>
      </c>
      <c r="F6379" s="57" t="s">
        <v>3099</v>
      </c>
      <c r="G6379" s="57" t="s">
        <v>3100</v>
      </c>
      <c r="H6379" s="57">
        <v>130</v>
      </c>
    </row>
    <row r="6380" spans="1:8">
      <c r="A6380" s="57" t="s">
        <v>127</v>
      </c>
      <c r="B6380" s="57" t="s">
        <v>114</v>
      </c>
      <c r="C6380" s="57" t="s">
        <v>3101</v>
      </c>
      <c r="D6380" s="57">
        <v>2</v>
      </c>
      <c r="E6380" s="57" t="s">
        <v>497</v>
      </c>
      <c r="F6380" s="57" t="s">
        <v>3102</v>
      </c>
      <c r="G6380" s="57" t="s">
        <v>3103</v>
      </c>
      <c r="H6380" s="57">
        <v>2</v>
      </c>
    </row>
    <row r="6381" spans="1:8">
      <c r="A6381" s="57" t="s">
        <v>127</v>
      </c>
      <c r="B6381" s="57" t="s">
        <v>114</v>
      </c>
      <c r="C6381" s="57" t="s">
        <v>3104</v>
      </c>
      <c r="D6381" s="57">
        <v>30713.25</v>
      </c>
      <c r="E6381" s="57" t="s">
        <v>497</v>
      </c>
      <c r="F6381" s="57" t="s">
        <v>3104</v>
      </c>
      <c r="G6381" s="57" t="s">
        <v>3105</v>
      </c>
      <c r="H6381" s="57">
        <v>30713.25</v>
      </c>
    </row>
    <row r="6382" spans="1:8">
      <c r="A6382" s="57" t="s">
        <v>127</v>
      </c>
      <c r="B6382" s="57" t="s">
        <v>114</v>
      </c>
      <c r="C6382" s="57" t="s">
        <v>3106</v>
      </c>
      <c r="D6382" s="57">
        <v>900</v>
      </c>
      <c r="E6382" s="57" t="s">
        <v>497</v>
      </c>
      <c r="F6382" s="57" t="s">
        <v>3107</v>
      </c>
      <c r="G6382" s="57" t="s">
        <v>3108</v>
      </c>
      <c r="H6382" s="57">
        <v>900</v>
      </c>
    </row>
    <row r="6383" spans="1:8">
      <c r="A6383" s="57" t="s">
        <v>127</v>
      </c>
      <c r="B6383" s="57" t="s">
        <v>114</v>
      </c>
      <c r="C6383" s="57" t="s">
        <v>3109</v>
      </c>
      <c r="D6383" s="57">
        <v>0.6</v>
      </c>
      <c r="E6383" s="57" t="s">
        <v>497</v>
      </c>
      <c r="F6383" s="57" t="s">
        <v>3109</v>
      </c>
      <c r="G6383" s="57" t="s">
        <v>3110</v>
      </c>
      <c r="H6383" s="57">
        <v>0.6</v>
      </c>
    </row>
    <row r="6384" spans="1:8">
      <c r="A6384" s="57" t="s">
        <v>127</v>
      </c>
      <c r="B6384" s="57" t="s">
        <v>114</v>
      </c>
      <c r="C6384" s="57" t="s">
        <v>3111</v>
      </c>
      <c r="D6384" s="57">
        <v>8690.3230000000003</v>
      </c>
      <c r="E6384" s="57" t="s">
        <v>497</v>
      </c>
      <c r="F6384" s="57" t="s">
        <v>3111</v>
      </c>
      <c r="G6384" s="57" t="s">
        <v>3112</v>
      </c>
      <c r="H6384" s="57">
        <v>8690.3230000000003</v>
      </c>
    </row>
    <row r="6385" spans="1:8">
      <c r="A6385" s="57" t="s">
        <v>127</v>
      </c>
      <c r="B6385" s="57" t="s">
        <v>114</v>
      </c>
      <c r="C6385" s="57" t="s">
        <v>3113</v>
      </c>
      <c r="D6385" s="57">
        <v>525.75</v>
      </c>
      <c r="E6385" s="57" t="s">
        <v>497</v>
      </c>
      <c r="F6385" s="57" t="s">
        <v>3113</v>
      </c>
      <c r="G6385" s="57" t="s">
        <v>3114</v>
      </c>
      <c r="H6385" s="57">
        <v>525.75</v>
      </c>
    </row>
    <row r="6386" spans="1:8">
      <c r="A6386" s="57" t="s">
        <v>127</v>
      </c>
      <c r="B6386" s="57" t="s">
        <v>114</v>
      </c>
      <c r="C6386" s="57" t="s">
        <v>3115</v>
      </c>
      <c r="D6386" s="57">
        <v>2</v>
      </c>
      <c r="E6386" s="57" t="s">
        <v>497</v>
      </c>
      <c r="F6386" s="57" t="s">
        <v>3116</v>
      </c>
      <c r="G6386" s="57" t="s">
        <v>3117</v>
      </c>
      <c r="H6386" s="57">
        <v>2</v>
      </c>
    </row>
    <row r="6387" spans="1:8">
      <c r="A6387" s="57" t="s">
        <v>157</v>
      </c>
      <c r="B6387" s="57" t="s">
        <v>81</v>
      </c>
      <c r="C6387" s="57" t="s">
        <v>3066</v>
      </c>
      <c r="D6387" s="57">
        <v>0.57999999999999996</v>
      </c>
      <c r="E6387" s="57" t="s">
        <v>498</v>
      </c>
      <c r="F6387" s="57" t="s">
        <v>3067</v>
      </c>
      <c r="G6387" s="57" t="s">
        <v>3118</v>
      </c>
      <c r="H6387" s="57">
        <v>0.57999999999999996</v>
      </c>
    </row>
    <row r="6388" spans="1:8">
      <c r="A6388" s="57" t="s">
        <v>157</v>
      </c>
      <c r="B6388" s="57" t="s">
        <v>81</v>
      </c>
      <c r="C6388" s="57" t="s">
        <v>3069</v>
      </c>
      <c r="D6388" s="57">
        <v>3</v>
      </c>
      <c r="E6388" s="57" t="s">
        <v>498</v>
      </c>
      <c r="F6388" s="57" t="s">
        <v>3070</v>
      </c>
      <c r="G6388" s="57" t="s">
        <v>3119</v>
      </c>
      <c r="H6388" s="57">
        <v>3</v>
      </c>
    </row>
    <row r="6389" spans="1:8">
      <c r="A6389" s="57" t="s">
        <v>157</v>
      </c>
      <c r="B6389" s="57" t="s">
        <v>81</v>
      </c>
      <c r="C6389" s="57" t="s">
        <v>3072</v>
      </c>
      <c r="D6389" s="57">
        <v>1500</v>
      </c>
      <c r="E6389" s="57" t="s">
        <v>498</v>
      </c>
      <c r="F6389" s="57" t="s">
        <v>3073</v>
      </c>
      <c r="G6389" s="57" t="s">
        <v>3120</v>
      </c>
      <c r="H6389" s="57">
        <v>1500</v>
      </c>
    </row>
    <row r="6390" spans="1:8">
      <c r="A6390" s="57" t="s">
        <v>157</v>
      </c>
      <c r="B6390" s="57" t="s">
        <v>81</v>
      </c>
      <c r="C6390" s="57" t="s">
        <v>3075</v>
      </c>
      <c r="D6390" s="57">
        <v>1016</v>
      </c>
      <c r="E6390" s="57" t="s">
        <v>498</v>
      </c>
      <c r="F6390" s="57" t="s">
        <v>3076</v>
      </c>
      <c r="G6390" s="57" t="s">
        <v>3121</v>
      </c>
      <c r="H6390" s="57">
        <v>1016</v>
      </c>
    </row>
    <row r="6391" spans="1:8">
      <c r="A6391" s="57" t="s">
        <v>157</v>
      </c>
      <c r="B6391" s="57" t="s">
        <v>81</v>
      </c>
      <c r="C6391" s="57" t="s">
        <v>3078</v>
      </c>
      <c r="D6391" s="57">
        <v>0</v>
      </c>
      <c r="E6391" s="57" t="s">
        <v>498</v>
      </c>
      <c r="F6391" s="57" t="s">
        <v>3079</v>
      </c>
      <c r="G6391" s="57" t="s">
        <v>3122</v>
      </c>
      <c r="H6391" s="57">
        <v>0</v>
      </c>
    </row>
    <row r="6392" spans="1:8">
      <c r="A6392" s="57" t="s">
        <v>157</v>
      </c>
      <c r="B6392" s="57" t="s">
        <v>81</v>
      </c>
      <c r="C6392" s="57" t="s">
        <v>3081</v>
      </c>
      <c r="D6392" s="57">
        <v>0</v>
      </c>
      <c r="E6392" s="57" t="s">
        <v>498</v>
      </c>
      <c r="F6392" s="57" t="s">
        <v>3082</v>
      </c>
      <c r="G6392" s="57" t="s">
        <v>3123</v>
      </c>
      <c r="H6392" s="57">
        <v>0</v>
      </c>
    </row>
    <row r="6393" spans="1:8">
      <c r="A6393" s="57" t="s">
        <v>157</v>
      </c>
      <c r="B6393" s="57" t="s">
        <v>81</v>
      </c>
      <c r="C6393" s="57" t="s">
        <v>3084</v>
      </c>
      <c r="D6393" s="57">
        <v>0</v>
      </c>
      <c r="E6393" s="57" t="s">
        <v>498</v>
      </c>
      <c r="F6393" s="57" t="s">
        <v>3085</v>
      </c>
      <c r="G6393" s="57" t="s">
        <v>3124</v>
      </c>
      <c r="H6393" s="57">
        <v>0</v>
      </c>
    </row>
    <row r="6394" spans="1:8">
      <c r="A6394" s="57" t="s">
        <v>157</v>
      </c>
      <c r="B6394" s="57" t="s">
        <v>81</v>
      </c>
      <c r="C6394" s="57" t="s">
        <v>3087</v>
      </c>
      <c r="D6394" s="57">
        <v>0</v>
      </c>
      <c r="E6394" s="57" t="s">
        <v>498</v>
      </c>
      <c r="F6394" s="57" t="s">
        <v>3088</v>
      </c>
      <c r="G6394" s="57" t="s">
        <v>3125</v>
      </c>
      <c r="H6394" s="57">
        <v>0</v>
      </c>
    </row>
    <row r="6395" spans="1:8">
      <c r="A6395" s="57" t="s">
        <v>157</v>
      </c>
      <c r="B6395" s="57" t="s">
        <v>81</v>
      </c>
      <c r="C6395" s="57" t="s">
        <v>3090</v>
      </c>
      <c r="D6395" s="57">
        <v>4500</v>
      </c>
      <c r="E6395" s="57" t="s">
        <v>498</v>
      </c>
      <c r="F6395" s="57" t="s">
        <v>3091</v>
      </c>
      <c r="G6395" s="57" t="s">
        <v>3126</v>
      </c>
      <c r="H6395" s="57">
        <v>4500</v>
      </c>
    </row>
    <row r="6396" spans="1:8">
      <c r="A6396" s="57" t="s">
        <v>157</v>
      </c>
      <c r="B6396" s="57" t="s">
        <v>81</v>
      </c>
      <c r="C6396" s="57" t="s">
        <v>3093</v>
      </c>
      <c r="D6396" s="57">
        <v>0.57999999999999996</v>
      </c>
      <c r="E6396" s="57" t="s">
        <v>498</v>
      </c>
      <c r="F6396" s="57" t="s">
        <v>3093</v>
      </c>
      <c r="G6396" s="57" t="s">
        <v>3127</v>
      </c>
      <c r="H6396" s="57">
        <v>0.57999999999999996</v>
      </c>
    </row>
    <row r="6397" spans="1:8">
      <c r="A6397" s="57" t="s">
        <v>157</v>
      </c>
      <c r="B6397" s="57" t="s">
        <v>81</v>
      </c>
      <c r="C6397" s="57" t="s">
        <v>3095</v>
      </c>
      <c r="D6397" s="57">
        <v>289.7</v>
      </c>
      <c r="E6397" s="57" t="s">
        <v>498</v>
      </c>
      <c r="F6397" s="57" t="s">
        <v>3096</v>
      </c>
      <c r="G6397" s="57" t="s">
        <v>3128</v>
      </c>
      <c r="H6397" s="57">
        <v>289.7</v>
      </c>
    </row>
    <row r="6398" spans="1:8">
      <c r="A6398" s="57" t="s">
        <v>157</v>
      </c>
      <c r="B6398" s="57" t="s">
        <v>81</v>
      </c>
      <c r="C6398" s="57" t="s">
        <v>3098</v>
      </c>
      <c r="D6398" s="57">
        <v>0</v>
      </c>
      <c r="E6398" s="57" t="s">
        <v>498</v>
      </c>
      <c r="F6398" s="57" t="s">
        <v>3099</v>
      </c>
      <c r="G6398" s="57" t="s">
        <v>3129</v>
      </c>
      <c r="H6398" s="57">
        <v>0</v>
      </c>
    </row>
    <row r="6399" spans="1:8">
      <c r="A6399" s="57" t="s">
        <v>157</v>
      </c>
      <c r="B6399" s="57" t="s">
        <v>81</v>
      </c>
      <c r="C6399" s="57" t="s">
        <v>3101</v>
      </c>
      <c r="D6399" s="57">
        <v>0</v>
      </c>
      <c r="E6399" s="57" t="s">
        <v>498</v>
      </c>
      <c r="F6399" s="57" t="s">
        <v>3102</v>
      </c>
      <c r="G6399" s="57" t="s">
        <v>3130</v>
      </c>
      <c r="H6399" s="57">
        <v>0</v>
      </c>
    </row>
    <row r="6400" spans="1:8">
      <c r="A6400" s="57" t="s">
        <v>157</v>
      </c>
      <c r="B6400" s="57" t="s">
        <v>81</v>
      </c>
      <c r="C6400" s="57" t="s">
        <v>3104</v>
      </c>
      <c r="D6400" s="57">
        <v>86903.5</v>
      </c>
      <c r="E6400" s="57" t="s">
        <v>498</v>
      </c>
      <c r="F6400" s="57" t="s">
        <v>3104</v>
      </c>
      <c r="G6400" s="57" t="s">
        <v>3131</v>
      </c>
      <c r="H6400" s="57">
        <v>86903.5</v>
      </c>
    </row>
    <row r="6401" spans="1:8">
      <c r="A6401" s="57" t="s">
        <v>157</v>
      </c>
      <c r="B6401" s="57" t="s">
        <v>81</v>
      </c>
      <c r="C6401" s="57" t="s">
        <v>3106</v>
      </c>
      <c r="D6401" s="57">
        <v>0</v>
      </c>
      <c r="E6401" s="57" t="s">
        <v>498</v>
      </c>
      <c r="F6401" s="57" t="s">
        <v>3107</v>
      </c>
      <c r="G6401" s="57" t="s">
        <v>3132</v>
      </c>
      <c r="H6401" s="57">
        <v>0</v>
      </c>
    </row>
    <row r="6402" spans="1:8">
      <c r="A6402" s="57" t="s">
        <v>157</v>
      </c>
      <c r="B6402" s="57" t="s">
        <v>81</v>
      </c>
      <c r="C6402" s="57" t="s">
        <v>3109</v>
      </c>
      <c r="D6402" s="57">
        <v>0</v>
      </c>
      <c r="E6402" s="57" t="s">
        <v>498</v>
      </c>
      <c r="F6402" s="57" t="s">
        <v>3109</v>
      </c>
      <c r="G6402" s="57" t="s">
        <v>3133</v>
      </c>
      <c r="H6402" s="57">
        <v>0</v>
      </c>
    </row>
    <row r="6403" spans="1:8">
      <c r="A6403" s="57" t="s">
        <v>157</v>
      </c>
      <c r="B6403" s="57" t="s">
        <v>81</v>
      </c>
      <c r="C6403" s="57" t="s">
        <v>3111</v>
      </c>
      <c r="D6403" s="57">
        <v>10838.17</v>
      </c>
      <c r="E6403" s="57" t="s">
        <v>498</v>
      </c>
      <c r="F6403" s="57" t="s">
        <v>3111</v>
      </c>
      <c r="G6403" s="57" t="s">
        <v>3134</v>
      </c>
      <c r="H6403" s="57">
        <v>10838.17</v>
      </c>
    </row>
    <row r="6404" spans="1:8">
      <c r="A6404" s="57" t="s">
        <v>157</v>
      </c>
      <c r="B6404" s="57" t="s">
        <v>81</v>
      </c>
      <c r="C6404" s="57" t="s">
        <v>3113</v>
      </c>
      <c r="D6404" s="57">
        <v>1016</v>
      </c>
      <c r="E6404" s="57" t="s">
        <v>498</v>
      </c>
      <c r="F6404" s="57" t="s">
        <v>3113</v>
      </c>
      <c r="G6404" s="57" t="s">
        <v>3135</v>
      </c>
      <c r="H6404" s="57">
        <v>1016</v>
      </c>
    </row>
    <row r="6405" spans="1:8">
      <c r="A6405" s="57" t="s">
        <v>157</v>
      </c>
      <c r="B6405" s="57" t="s">
        <v>81</v>
      </c>
      <c r="C6405" s="57" t="s">
        <v>3115</v>
      </c>
      <c r="D6405" s="57">
        <v>2</v>
      </c>
      <c r="E6405" s="57" t="s">
        <v>498</v>
      </c>
      <c r="F6405" s="57" t="s">
        <v>3116</v>
      </c>
      <c r="G6405" s="57" t="s">
        <v>3136</v>
      </c>
      <c r="H6405" s="57">
        <v>2</v>
      </c>
    </row>
    <row r="6406" spans="1:8">
      <c r="A6406" s="57" t="s">
        <v>157</v>
      </c>
      <c r="B6406" s="57" t="s">
        <v>477</v>
      </c>
      <c r="C6406" s="57" t="s">
        <v>3066</v>
      </c>
      <c r="D6406" s="57">
        <v>0.57999999999999996</v>
      </c>
      <c r="E6406" s="57" t="s">
        <v>3137</v>
      </c>
      <c r="F6406" s="57" t="s">
        <v>3067</v>
      </c>
      <c r="G6406" s="57" t="s">
        <v>3138</v>
      </c>
      <c r="H6406" s="57">
        <v>0.57999999999999996</v>
      </c>
    </row>
    <row r="6407" spans="1:8">
      <c r="A6407" s="57" t="s">
        <v>157</v>
      </c>
      <c r="B6407" s="57" t="s">
        <v>477</v>
      </c>
      <c r="C6407" s="57" t="s">
        <v>3069</v>
      </c>
      <c r="D6407" s="57">
        <v>3</v>
      </c>
      <c r="E6407" s="57" t="s">
        <v>3137</v>
      </c>
      <c r="F6407" s="57" t="s">
        <v>3070</v>
      </c>
      <c r="G6407" s="57" t="s">
        <v>3139</v>
      </c>
      <c r="H6407" s="57">
        <v>3</v>
      </c>
    </row>
    <row r="6408" spans="1:8">
      <c r="A6408" s="57" t="s">
        <v>157</v>
      </c>
      <c r="B6408" s="57" t="s">
        <v>477</v>
      </c>
      <c r="C6408" s="57" t="s">
        <v>3072</v>
      </c>
      <c r="D6408" s="57">
        <v>1500</v>
      </c>
      <c r="E6408" s="57" t="s">
        <v>3137</v>
      </c>
      <c r="F6408" s="57" t="s">
        <v>3073</v>
      </c>
      <c r="G6408" s="57" t="s">
        <v>3140</v>
      </c>
      <c r="H6408" s="57">
        <v>1500</v>
      </c>
    </row>
    <row r="6409" spans="1:8">
      <c r="A6409" s="57" t="s">
        <v>157</v>
      </c>
      <c r="B6409" s="57" t="s">
        <v>477</v>
      </c>
      <c r="C6409" s="57" t="s">
        <v>3075</v>
      </c>
      <c r="D6409" s="57">
        <v>1016</v>
      </c>
      <c r="E6409" s="57" t="s">
        <v>3137</v>
      </c>
      <c r="F6409" s="57" t="s">
        <v>3076</v>
      </c>
      <c r="G6409" s="57" t="s">
        <v>3141</v>
      </c>
      <c r="H6409" s="57">
        <v>1016</v>
      </c>
    </row>
    <row r="6410" spans="1:8">
      <c r="A6410" s="57" t="s">
        <v>157</v>
      </c>
      <c r="B6410" s="57" t="s">
        <v>477</v>
      </c>
      <c r="C6410" s="57" t="s">
        <v>3078</v>
      </c>
      <c r="D6410" s="57">
        <v>0</v>
      </c>
      <c r="E6410" s="57" t="s">
        <v>3137</v>
      </c>
      <c r="F6410" s="57" t="s">
        <v>3079</v>
      </c>
      <c r="G6410" s="57" t="s">
        <v>3142</v>
      </c>
      <c r="H6410" s="57">
        <v>0</v>
      </c>
    </row>
    <row r="6411" spans="1:8">
      <c r="A6411" s="57" t="s">
        <v>157</v>
      </c>
      <c r="B6411" s="57" t="s">
        <v>477</v>
      </c>
      <c r="C6411" s="57" t="s">
        <v>3081</v>
      </c>
      <c r="D6411" s="57">
        <v>0</v>
      </c>
      <c r="E6411" s="57" t="s">
        <v>3137</v>
      </c>
      <c r="F6411" s="57" t="s">
        <v>3082</v>
      </c>
      <c r="G6411" s="57" t="s">
        <v>3143</v>
      </c>
      <c r="H6411" s="57">
        <v>0</v>
      </c>
    </row>
    <row r="6412" spans="1:8">
      <c r="A6412" s="57" t="s">
        <v>157</v>
      </c>
      <c r="B6412" s="57" t="s">
        <v>477</v>
      </c>
      <c r="C6412" s="57" t="s">
        <v>3084</v>
      </c>
      <c r="D6412" s="57">
        <v>0</v>
      </c>
      <c r="E6412" s="57" t="s">
        <v>3137</v>
      </c>
      <c r="F6412" s="57" t="s">
        <v>3085</v>
      </c>
      <c r="G6412" s="57" t="s">
        <v>3144</v>
      </c>
      <c r="H6412" s="57">
        <v>0</v>
      </c>
    </row>
    <row r="6413" spans="1:8">
      <c r="A6413" s="57" t="s">
        <v>157</v>
      </c>
      <c r="B6413" s="57" t="s">
        <v>477</v>
      </c>
      <c r="C6413" s="57" t="s">
        <v>3087</v>
      </c>
      <c r="D6413" s="57">
        <v>0</v>
      </c>
      <c r="E6413" s="57" t="s">
        <v>3137</v>
      </c>
      <c r="F6413" s="57" t="s">
        <v>3088</v>
      </c>
      <c r="G6413" s="57" t="s">
        <v>3145</v>
      </c>
      <c r="H6413" s="57">
        <v>0</v>
      </c>
    </row>
    <row r="6414" spans="1:8">
      <c r="A6414" s="57" t="s">
        <v>157</v>
      </c>
      <c r="B6414" s="57" t="s">
        <v>477</v>
      </c>
      <c r="C6414" s="57" t="s">
        <v>3090</v>
      </c>
      <c r="D6414" s="57">
        <v>4500</v>
      </c>
      <c r="E6414" s="57" t="s">
        <v>3137</v>
      </c>
      <c r="F6414" s="57" t="s">
        <v>3091</v>
      </c>
      <c r="G6414" s="57" t="s">
        <v>3146</v>
      </c>
      <c r="H6414" s="57">
        <v>4500</v>
      </c>
    </row>
    <row r="6415" spans="1:8">
      <c r="A6415" s="57" t="s">
        <v>157</v>
      </c>
      <c r="B6415" s="57" t="s">
        <v>477</v>
      </c>
      <c r="C6415" s="57" t="s">
        <v>3093</v>
      </c>
      <c r="D6415" s="57">
        <v>0.57999999999999996</v>
      </c>
      <c r="E6415" s="57" t="s">
        <v>3137</v>
      </c>
      <c r="F6415" s="57" t="s">
        <v>3093</v>
      </c>
      <c r="G6415" s="57" t="s">
        <v>3147</v>
      </c>
      <c r="H6415" s="57">
        <v>0.57999999999999996</v>
      </c>
    </row>
    <row r="6416" spans="1:8">
      <c r="A6416" s="57" t="s">
        <v>157</v>
      </c>
      <c r="B6416" s="57" t="s">
        <v>477</v>
      </c>
      <c r="C6416" s="57" t="s">
        <v>3095</v>
      </c>
      <c r="D6416" s="57">
        <v>289.69999999999993</v>
      </c>
      <c r="E6416" s="57" t="s">
        <v>3137</v>
      </c>
      <c r="F6416" s="57" t="s">
        <v>3096</v>
      </c>
      <c r="G6416" s="57" t="s">
        <v>3148</v>
      </c>
      <c r="H6416" s="57">
        <v>289.69999999999993</v>
      </c>
    </row>
    <row r="6417" spans="1:8">
      <c r="A6417" s="57" t="s">
        <v>157</v>
      </c>
      <c r="B6417" s="57" t="s">
        <v>477</v>
      </c>
      <c r="C6417" s="57" t="s">
        <v>3098</v>
      </c>
      <c r="D6417" s="57">
        <v>0</v>
      </c>
      <c r="E6417" s="57" t="s">
        <v>3137</v>
      </c>
      <c r="F6417" s="57" t="s">
        <v>3099</v>
      </c>
      <c r="G6417" s="57" t="s">
        <v>3149</v>
      </c>
      <c r="H6417" s="57">
        <v>0</v>
      </c>
    </row>
    <row r="6418" spans="1:8">
      <c r="A6418" s="57" t="s">
        <v>157</v>
      </c>
      <c r="B6418" s="57" t="s">
        <v>477</v>
      </c>
      <c r="C6418" s="57" t="s">
        <v>3101</v>
      </c>
      <c r="D6418" s="57">
        <v>0</v>
      </c>
      <c r="E6418" s="57" t="s">
        <v>3137</v>
      </c>
      <c r="F6418" s="57" t="s">
        <v>3102</v>
      </c>
      <c r="G6418" s="57" t="s">
        <v>3150</v>
      </c>
      <c r="H6418" s="57">
        <v>0</v>
      </c>
    </row>
    <row r="6419" spans="1:8">
      <c r="A6419" s="57" t="s">
        <v>157</v>
      </c>
      <c r="B6419" s="57" t="s">
        <v>477</v>
      </c>
      <c r="C6419" s="57" t="s">
        <v>3104</v>
      </c>
      <c r="D6419" s="57">
        <v>86903.5</v>
      </c>
      <c r="E6419" s="57" t="s">
        <v>3137</v>
      </c>
      <c r="F6419" s="57" t="s">
        <v>3104</v>
      </c>
      <c r="G6419" s="57" t="s">
        <v>3151</v>
      </c>
      <c r="H6419" s="57">
        <v>86903.5</v>
      </c>
    </row>
    <row r="6420" spans="1:8">
      <c r="A6420" s="57" t="s">
        <v>157</v>
      </c>
      <c r="B6420" s="57" t="s">
        <v>477</v>
      </c>
      <c r="C6420" s="57" t="s">
        <v>3106</v>
      </c>
      <c r="D6420" s="57">
        <v>0</v>
      </c>
      <c r="E6420" s="57" t="s">
        <v>3137</v>
      </c>
      <c r="F6420" s="57" t="s">
        <v>3107</v>
      </c>
      <c r="G6420" s="57" t="s">
        <v>3152</v>
      </c>
      <c r="H6420" s="57">
        <v>0</v>
      </c>
    </row>
    <row r="6421" spans="1:8">
      <c r="A6421" s="57" t="s">
        <v>157</v>
      </c>
      <c r="B6421" s="57" t="s">
        <v>477</v>
      </c>
      <c r="C6421" s="57" t="s">
        <v>3109</v>
      </c>
      <c r="D6421" s="57">
        <v>0</v>
      </c>
      <c r="E6421" s="57" t="s">
        <v>3137</v>
      </c>
      <c r="F6421" s="57" t="s">
        <v>3109</v>
      </c>
      <c r="G6421" s="57" t="s">
        <v>3153</v>
      </c>
      <c r="H6421" s="57">
        <v>0</v>
      </c>
    </row>
    <row r="6422" spans="1:8">
      <c r="A6422" s="57" t="s">
        <v>157</v>
      </c>
      <c r="B6422" s="57" t="s">
        <v>477</v>
      </c>
      <c r="C6422" s="57" t="s">
        <v>3111</v>
      </c>
      <c r="D6422" s="57">
        <v>10838.170000000004</v>
      </c>
      <c r="E6422" s="57" t="s">
        <v>3137</v>
      </c>
      <c r="F6422" s="57" t="s">
        <v>3111</v>
      </c>
      <c r="G6422" s="57" t="s">
        <v>3154</v>
      </c>
      <c r="H6422" s="57">
        <v>10838.170000000004</v>
      </c>
    </row>
    <row r="6423" spans="1:8">
      <c r="A6423" s="57" t="s">
        <v>157</v>
      </c>
      <c r="B6423" s="57" t="s">
        <v>477</v>
      </c>
      <c r="C6423" s="57" t="s">
        <v>3113</v>
      </c>
      <c r="D6423" s="57">
        <v>1016</v>
      </c>
      <c r="E6423" s="57" t="s">
        <v>3137</v>
      </c>
      <c r="F6423" s="57" t="s">
        <v>3113</v>
      </c>
      <c r="G6423" s="57" t="s">
        <v>3155</v>
      </c>
      <c r="H6423" s="57">
        <v>1016</v>
      </c>
    </row>
    <row r="6424" spans="1:8">
      <c r="A6424" s="57" t="s">
        <v>157</v>
      </c>
      <c r="B6424" s="57" t="s">
        <v>477</v>
      </c>
      <c r="C6424" s="57" t="s">
        <v>3115</v>
      </c>
      <c r="D6424" s="57">
        <v>2</v>
      </c>
      <c r="E6424" s="57" t="s">
        <v>3137</v>
      </c>
      <c r="F6424" s="57" t="s">
        <v>3116</v>
      </c>
      <c r="G6424" s="57" t="s">
        <v>3156</v>
      </c>
      <c r="H6424" s="57">
        <v>2</v>
      </c>
    </row>
    <row r="6425" spans="1:8">
      <c r="A6425" s="57" t="s">
        <v>157</v>
      </c>
      <c r="B6425" s="57" t="s">
        <v>449</v>
      </c>
      <c r="C6425" s="57" t="s">
        <v>3066</v>
      </c>
      <c r="D6425" s="57">
        <v>0.57999999999999996</v>
      </c>
      <c r="E6425" s="57" t="s">
        <v>3157</v>
      </c>
      <c r="F6425" s="57" t="s">
        <v>3067</v>
      </c>
      <c r="G6425" s="57" t="s">
        <v>3158</v>
      </c>
      <c r="H6425" s="57">
        <v>0.57999999999999996</v>
      </c>
    </row>
    <row r="6426" spans="1:8">
      <c r="A6426" s="57" t="s">
        <v>157</v>
      </c>
      <c r="B6426" s="57" t="s">
        <v>449</v>
      </c>
      <c r="C6426" s="57" t="s">
        <v>3069</v>
      </c>
      <c r="D6426" s="57">
        <v>3</v>
      </c>
      <c r="E6426" s="57" t="s">
        <v>3157</v>
      </c>
      <c r="F6426" s="57" t="s">
        <v>3070</v>
      </c>
      <c r="G6426" s="57" t="s">
        <v>3159</v>
      </c>
      <c r="H6426" s="57">
        <v>3</v>
      </c>
    </row>
    <row r="6427" spans="1:8">
      <c r="A6427" s="57" t="s">
        <v>157</v>
      </c>
      <c r="B6427" s="57" t="s">
        <v>449</v>
      </c>
      <c r="C6427" s="57" t="s">
        <v>3072</v>
      </c>
      <c r="D6427" s="57">
        <v>1500</v>
      </c>
      <c r="E6427" s="57" t="s">
        <v>3157</v>
      </c>
      <c r="F6427" s="57" t="s">
        <v>3073</v>
      </c>
      <c r="G6427" s="57" t="s">
        <v>3160</v>
      </c>
      <c r="H6427" s="57">
        <v>1500</v>
      </c>
    </row>
    <row r="6428" spans="1:8">
      <c r="A6428" s="57" t="s">
        <v>157</v>
      </c>
      <c r="B6428" s="57" t="s">
        <v>449</v>
      </c>
      <c r="C6428" s="57" t="s">
        <v>3075</v>
      </c>
      <c r="D6428" s="57">
        <v>1016</v>
      </c>
      <c r="E6428" s="57" t="s">
        <v>3157</v>
      </c>
      <c r="F6428" s="57" t="s">
        <v>3076</v>
      </c>
      <c r="G6428" s="57" t="s">
        <v>3161</v>
      </c>
      <c r="H6428" s="57">
        <v>1016</v>
      </c>
    </row>
    <row r="6429" spans="1:8">
      <c r="A6429" s="57" t="s">
        <v>157</v>
      </c>
      <c r="B6429" s="57" t="s">
        <v>449</v>
      </c>
      <c r="C6429" s="57" t="s">
        <v>3078</v>
      </c>
      <c r="D6429" s="57">
        <v>0</v>
      </c>
      <c r="E6429" s="57" t="s">
        <v>3157</v>
      </c>
      <c r="F6429" s="57" t="s">
        <v>3079</v>
      </c>
      <c r="G6429" s="57" t="s">
        <v>3162</v>
      </c>
      <c r="H6429" s="57">
        <v>0</v>
      </c>
    </row>
    <row r="6430" spans="1:8">
      <c r="A6430" s="57" t="s">
        <v>157</v>
      </c>
      <c r="B6430" s="57" t="s">
        <v>449</v>
      </c>
      <c r="C6430" s="57" t="s">
        <v>3081</v>
      </c>
      <c r="D6430" s="57">
        <v>0</v>
      </c>
      <c r="E6430" s="57" t="s">
        <v>3157</v>
      </c>
      <c r="F6430" s="57" t="s">
        <v>3082</v>
      </c>
      <c r="G6430" s="57" t="s">
        <v>3163</v>
      </c>
      <c r="H6430" s="57">
        <v>0</v>
      </c>
    </row>
    <row r="6431" spans="1:8">
      <c r="A6431" s="57" t="s">
        <v>157</v>
      </c>
      <c r="B6431" s="57" t="s">
        <v>449</v>
      </c>
      <c r="C6431" s="57" t="s">
        <v>3084</v>
      </c>
      <c r="D6431" s="57">
        <v>0</v>
      </c>
      <c r="E6431" s="57" t="s">
        <v>3157</v>
      </c>
      <c r="F6431" s="57" t="s">
        <v>3085</v>
      </c>
      <c r="G6431" s="57" t="s">
        <v>3164</v>
      </c>
      <c r="H6431" s="57">
        <v>0</v>
      </c>
    </row>
    <row r="6432" spans="1:8">
      <c r="A6432" s="57" t="s">
        <v>157</v>
      </c>
      <c r="B6432" s="57" t="s">
        <v>449</v>
      </c>
      <c r="C6432" s="57" t="s">
        <v>3087</v>
      </c>
      <c r="D6432" s="57">
        <v>0</v>
      </c>
      <c r="E6432" s="57" t="s">
        <v>3157</v>
      </c>
      <c r="F6432" s="57" t="s">
        <v>3088</v>
      </c>
      <c r="G6432" s="57" t="s">
        <v>3165</v>
      </c>
      <c r="H6432" s="57">
        <v>0</v>
      </c>
    </row>
    <row r="6433" spans="1:8">
      <c r="A6433" s="57" t="s">
        <v>157</v>
      </c>
      <c r="B6433" s="57" t="s">
        <v>449</v>
      </c>
      <c r="C6433" s="57" t="s">
        <v>3090</v>
      </c>
      <c r="D6433" s="57">
        <v>4500</v>
      </c>
      <c r="E6433" s="57" t="s">
        <v>3157</v>
      </c>
      <c r="F6433" s="57" t="s">
        <v>3091</v>
      </c>
      <c r="G6433" s="57" t="s">
        <v>3166</v>
      </c>
      <c r="H6433" s="57">
        <v>4500</v>
      </c>
    </row>
    <row r="6434" spans="1:8">
      <c r="A6434" s="57" t="s">
        <v>157</v>
      </c>
      <c r="B6434" s="57" t="s">
        <v>449</v>
      </c>
      <c r="C6434" s="57" t="s">
        <v>3093</v>
      </c>
      <c r="D6434" s="57">
        <v>0.57999999999999996</v>
      </c>
      <c r="E6434" s="57" t="s">
        <v>3157</v>
      </c>
      <c r="F6434" s="57" t="s">
        <v>3093</v>
      </c>
      <c r="G6434" s="57" t="s">
        <v>3167</v>
      </c>
      <c r="H6434" s="57">
        <v>0.57999999999999996</v>
      </c>
    </row>
    <row r="6435" spans="1:8">
      <c r="A6435" s="57" t="s">
        <v>157</v>
      </c>
      <c r="B6435" s="57" t="s">
        <v>449</v>
      </c>
      <c r="C6435" s="57" t="s">
        <v>3095</v>
      </c>
      <c r="D6435" s="57">
        <v>289.69999999999987</v>
      </c>
      <c r="E6435" s="57" t="s">
        <v>3157</v>
      </c>
      <c r="F6435" s="57" t="s">
        <v>3096</v>
      </c>
      <c r="G6435" s="57" t="s">
        <v>3168</v>
      </c>
      <c r="H6435" s="57">
        <v>289.69999999999987</v>
      </c>
    </row>
    <row r="6436" spans="1:8">
      <c r="A6436" s="57" t="s">
        <v>157</v>
      </c>
      <c r="B6436" s="57" t="s">
        <v>449</v>
      </c>
      <c r="C6436" s="57" t="s">
        <v>3098</v>
      </c>
      <c r="D6436" s="57">
        <v>0</v>
      </c>
      <c r="E6436" s="57" t="s">
        <v>3157</v>
      </c>
      <c r="F6436" s="57" t="s">
        <v>3099</v>
      </c>
      <c r="G6436" s="57" t="s">
        <v>3169</v>
      </c>
      <c r="H6436" s="57">
        <v>0</v>
      </c>
    </row>
    <row r="6437" spans="1:8">
      <c r="A6437" s="57" t="s">
        <v>157</v>
      </c>
      <c r="B6437" s="57" t="s">
        <v>449</v>
      </c>
      <c r="C6437" s="57" t="s">
        <v>3101</v>
      </c>
      <c r="D6437" s="57">
        <v>0</v>
      </c>
      <c r="E6437" s="57" t="s">
        <v>3157</v>
      </c>
      <c r="F6437" s="57" t="s">
        <v>3102</v>
      </c>
      <c r="G6437" s="57" t="s">
        <v>3170</v>
      </c>
      <c r="H6437" s="57">
        <v>0</v>
      </c>
    </row>
    <row r="6438" spans="1:8">
      <c r="A6438" s="57" t="s">
        <v>157</v>
      </c>
      <c r="B6438" s="57" t="s">
        <v>449</v>
      </c>
      <c r="C6438" s="57" t="s">
        <v>3104</v>
      </c>
      <c r="D6438" s="57">
        <v>86903.5</v>
      </c>
      <c r="E6438" s="57" t="s">
        <v>3157</v>
      </c>
      <c r="F6438" s="57" t="s">
        <v>3104</v>
      </c>
      <c r="G6438" s="57" t="s">
        <v>3171</v>
      </c>
      <c r="H6438" s="57">
        <v>86903.5</v>
      </c>
    </row>
    <row r="6439" spans="1:8">
      <c r="A6439" s="57" t="s">
        <v>157</v>
      </c>
      <c r="B6439" s="57" t="s">
        <v>449</v>
      </c>
      <c r="C6439" s="57" t="s">
        <v>3106</v>
      </c>
      <c r="D6439" s="57">
        <v>0</v>
      </c>
      <c r="E6439" s="57" t="s">
        <v>3157</v>
      </c>
      <c r="F6439" s="57" t="s">
        <v>3107</v>
      </c>
      <c r="G6439" s="57" t="s">
        <v>3172</v>
      </c>
      <c r="H6439" s="57">
        <v>0</v>
      </c>
    </row>
    <row r="6440" spans="1:8">
      <c r="A6440" s="57" t="s">
        <v>157</v>
      </c>
      <c r="B6440" s="57" t="s">
        <v>449</v>
      </c>
      <c r="C6440" s="57" t="s">
        <v>3109</v>
      </c>
      <c r="D6440" s="57">
        <v>0</v>
      </c>
      <c r="E6440" s="57" t="s">
        <v>3157</v>
      </c>
      <c r="F6440" s="57" t="s">
        <v>3109</v>
      </c>
      <c r="G6440" s="57" t="s">
        <v>3173</v>
      </c>
      <c r="H6440" s="57">
        <v>0</v>
      </c>
    </row>
    <row r="6441" spans="1:8">
      <c r="A6441" s="57" t="s">
        <v>157</v>
      </c>
      <c r="B6441" s="57" t="s">
        <v>449</v>
      </c>
      <c r="C6441" s="57" t="s">
        <v>3111</v>
      </c>
      <c r="D6441" s="57">
        <v>10838.170000000006</v>
      </c>
      <c r="E6441" s="57" t="s">
        <v>3157</v>
      </c>
      <c r="F6441" s="57" t="s">
        <v>3111</v>
      </c>
      <c r="G6441" s="57" t="s">
        <v>3174</v>
      </c>
      <c r="H6441" s="57">
        <v>10838.170000000006</v>
      </c>
    </row>
    <row r="6442" spans="1:8">
      <c r="A6442" s="57" t="s">
        <v>157</v>
      </c>
      <c r="B6442" s="57" t="s">
        <v>449</v>
      </c>
      <c r="C6442" s="57" t="s">
        <v>3113</v>
      </c>
      <c r="D6442" s="57">
        <v>1016</v>
      </c>
      <c r="E6442" s="57" t="s">
        <v>3157</v>
      </c>
      <c r="F6442" s="57" t="s">
        <v>3113</v>
      </c>
      <c r="G6442" s="57" t="s">
        <v>3175</v>
      </c>
      <c r="H6442" s="57">
        <v>1016</v>
      </c>
    </row>
    <row r="6443" spans="1:8">
      <c r="A6443" s="57" t="s">
        <v>157</v>
      </c>
      <c r="B6443" s="57" t="s">
        <v>449</v>
      </c>
      <c r="C6443" s="57" t="s">
        <v>3115</v>
      </c>
      <c r="D6443" s="57">
        <v>2</v>
      </c>
      <c r="E6443" s="57" t="s">
        <v>3157</v>
      </c>
      <c r="F6443" s="57" t="s">
        <v>3116</v>
      </c>
      <c r="G6443" s="57" t="s">
        <v>3176</v>
      </c>
      <c r="H6443" s="57">
        <v>2</v>
      </c>
    </row>
    <row r="6444" spans="1:8">
      <c r="A6444" s="57" t="s">
        <v>157</v>
      </c>
      <c r="B6444" s="57" t="s">
        <v>485</v>
      </c>
      <c r="C6444" s="57" t="s">
        <v>3066</v>
      </c>
      <c r="D6444" s="57">
        <v>0.57999999999999996</v>
      </c>
      <c r="E6444" s="57" t="s">
        <v>3177</v>
      </c>
      <c r="F6444" s="57" t="s">
        <v>3067</v>
      </c>
      <c r="G6444" s="57" t="s">
        <v>3178</v>
      </c>
      <c r="H6444" s="57">
        <v>0.57999999999999996</v>
      </c>
    </row>
    <row r="6445" spans="1:8">
      <c r="A6445" s="57" t="s">
        <v>157</v>
      </c>
      <c r="B6445" s="57" t="s">
        <v>485</v>
      </c>
      <c r="C6445" s="57" t="s">
        <v>3069</v>
      </c>
      <c r="D6445" s="57">
        <v>3</v>
      </c>
      <c r="E6445" s="57" t="s">
        <v>3177</v>
      </c>
      <c r="F6445" s="57" t="s">
        <v>3070</v>
      </c>
      <c r="G6445" s="57" t="s">
        <v>3179</v>
      </c>
      <c r="H6445" s="57">
        <v>3</v>
      </c>
    </row>
    <row r="6446" spans="1:8">
      <c r="A6446" s="57" t="s">
        <v>157</v>
      </c>
      <c r="B6446" s="57" t="s">
        <v>485</v>
      </c>
      <c r="C6446" s="57" t="s">
        <v>3072</v>
      </c>
      <c r="D6446" s="57">
        <v>1500</v>
      </c>
      <c r="E6446" s="57" t="s">
        <v>3177</v>
      </c>
      <c r="F6446" s="57" t="s">
        <v>3073</v>
      </c>
      <c r="G6446" s="57" t="s">
        <v>3180</v>
      </c>
      <c r="H6446" s="57">
        <v>1500</v>
      </c>
    </row>
    <row r="6447" spans="1:8">
      <c r="A6447" s="57" t="s">
        <v>157</v>
      </c>
      <c r="B6447" s="57" t="s">
        <v>485</v>
      </c>
      <c r="C6447" s="57" t="s">
        <v>3075</v>
      </c>
      <c r="D6447" s="57">
        <v>1016</v>
      </c>
      <c r="E6447" s="57" t="s">
        <v>3177</v>
      </c>
      <c r="F6447" s="57" t="s">
        <v>3076</v>
      </c>
      <c r="G6447" s="57" t="s">
        <v>3181</v>
      </c>
      <c r="H6447" s="57">
        <v>1016</v>
      </c>
    </row>
    <row r="6448" spans="1:8">
      <c r="A6448" s="57" t="s">
        <v>157</v>
      </c>
      <c r="B6448" s="57" t="s">
        <v>485</v>
      </c>
      <c r="C6448" s="57" t="s">
        <v>3078</v>
      </c>
      <c r="D6448" s="57">
        <v>0</v>
      </c>
      <c r="E6448" s="57" t="s">
        <v>3177</v>
      </c>
      <c r="F6448" s="57" t="s">
        <v>3079</v>
      </c>
      <c r="G6448" s="57" t="s">
        <v>3182</v>
      </c>
      <c r="H6448" s="57">
        <v>0</v>
      </c>
    </row>
    <row r="6449" spans="1:8">
      <c r="A6449" s="57" t="s">
        <v>157</v>
      </c>
      <c r="B6449" s="57" t="s">
        <v>485</v>
      </c>
      <c r="C6449" s="57" t="s">
        <v>3081</v>
      </c>
      <c r="D6449" s="57">
        <v>0</v>
      </c>
      <c r="E6449" s="57" t="s">
        <v>3177</v>
      </c>
      <c r="F6449" s="57" t="s">
        <v>3082</v>
      </c>
      <c r="G6449" s="57" t="s">
        <v>3183</v>
      </c>
      <c r="H6449" s="57">
        <v>0</v>
      </c>
    </row>
    <row r="6450" spans="1:8">
      <c r="A6450" s="57" t="s">
        <v>157</v>
      </c>
      <c r="B6450" s="57" t="s">
        <v>485</v>
      </c>
      <c r="C6450" s="57" t="s">
        <v>3084</v>
      </c>
      <c r="D6450" s="57">
        <v>0</v>
      </c>
      <c r="E6450" s="57" t="s">
        <v>3177</v>
      </c>
      <c r="F6450" s="57" t="s">
        <v>3085</v>
      </c>
      <c r="G6450" s="57" t="s">
        <v>3184</v>
      </c>
      <c r="H6450" s="57">
        <v>0</v>
      </c>
    </row>
    <row r="6451" spans="1:8">
      <c r="A6451" s="57" t="s">
        <v>157</v>
      </c>
      <c r="B6451" s="57" t="s">
        <v>485</v>
      </c>
      <c r="C6451" s="57" t="s">
        <v>3087</v>
      </c>
      <c r="D6451" s="57">
        <v>0</v>
      </c>
      <c r="E6451" s="57" t="s">
        <v>3177</v>
      </c>
      <c r="F6451" s="57" t="s">
        <v>3088</v>
      </c>
      <c r="G6451" s="57" t="s">
        <v>3185</v>
      </c>
      <c r="H6451" s="57">
        <v>0</v>
      </c>
    </row>
    <row r="6452" spans="1:8">
      <c r="A6452" s="57" t="s">
        <v>157</v>
      </c>
      <c r="B6452" s="57" t="s">
        <v>485</v>
      </c>
      <c r="C6452" s="57" t="s">
        <v>3090</v>
      </c>
      <c r="D6452" s="57">
        <v>4500</v>
      </c>
      <c r="E6452" s="57" t="s">
        <v>3177</v>
      </c>
      <c r="F6452" s="57" t="s">
        <v>3091</v>
      </c>
      <c r="G6452" s="57" t="s">
        <v>3186</v>
      </c>
      <c r="H6452" s="57">
        <v>4500</v>
      </c>
    </row>
    <row r="6453" spans="1:8">
      <c r="A6453" s="57" t="s">
        <v>157</v>
      </c>
      <c r="B6453" s="57" t="s">
        <v>485</v>
      </c>
      <c r="C6453" s="57" t="s">
        <v>3093</v>
      </c>
      <c r="D6453" s="57">
        <v>0.57999999999999996</v>
      </c>
      <c r="E6453" s="57" t="s">
        <v>3177</v>
      </c>
      <c r="F6453" s="57" t="s">
        <v>3093</v>
      </c>
      <c r="G6453" s="57" t="s">
        <v>3187</v>
      </c>
      <c r="H6453" s="57">
        <v>0.57999999999999996</v>
      </c>
    </row>
    <row r="6454" spans="1:8">
      <c r="A6454" s="57" t="s">
        <v>157</v>
      </c>
      <c r="B6454" s="57" t="s">
        <v>485</v>
      </c>
      <c r="C6454" s="57" t="s">
        <v>3095</v>
      </c>
      <c r="D6454" s="57">
        <v>289.69999999999993</v>
      </c>
      <c r="E6454" s="57" t="s">
        <v>3177</v>
      </c>
      <c r="F6454" s="57" t="s">
        <v>3096</v>
      </c>
      <c r="G6454" s="57" t="s">
        <v>3188</v>
      </c>
      <c r="H6454" s="57">
        <v>289.69999999999993</v>
      </c>
    </row>
    <row r="6455" spans="1:8">
      <c r="A6455" s="57" t="s">
        <v>157</v>
      </c>
      <c r="B6455" s="57" t="s">
        <v>485</v>
      </c>
      <c r="C6455" s="57" t="s">
        <v>3098</v>
      </c>
      <c r="D6455" s="57">
        <v>0</v>
      </c>
      <c r="E6455" s="57" t="s">
        <v>3177</v>
      </c>
      <c r="F6455" s="57" t="s">
        <v>3099</v>
      </c>
      <c r="G6455" s="57" t="s">
        <v>3189</v>
      </c>
      <c r="H6455" s="57">
        <v>0</v>
      </c>
    </row>
    <row r="6456" spans="1:8">
      <c r="A6456" s="57" t="s">
        <v>157</v>
      </c>
      <c r="B6456" s="57" t="s">
        <v>485</v>
      </c>
      <c r="C6456" s="57" t="s">
        <v>3101</v>
      </c>
      <c r="D6456" s="57">
        <v>0</v>
      </c>
      <c r="E6456" s="57" t="s">
        <v>3177</v>
      </c>
      <c r="F6456" s="57" t="s">
        <v>3102</v>
      </c>
      <c r="G6456" s="57" t="s">
        <v>3190</v>
      </c>
      <c r="H6456" s="57">
        <v>0</v>
      </c>
    </row>
    <row r="6457" spans="1:8">
      <c r="A6457" s="57" t="s">
        <v>157</v>
      </c>
      <c r="B6457" s="57" t="s">
        <v>485</v>
      </c>
      <c r="C6457" s="57" t="s">
        <v>3104</v>
      </c>
      <c r="D6457" s="57">
        <v>86903.5</v>
      </c>
      <c r="E6457" s="57" t="s">
        <v>3177</v>
      </c>
      <c r="F6457" s="57" t="s">
        <v>3104</v>
      </c>
      <c r="G6457" s="57" t="s">
        <v>3191</v>
      </c>
      <c r="H6457" s="57">
        <v>86903.5</v>
      </c>
    </row>
    <row r="6458" spans="1:8">
      <c r="A6458" s="57" t="s">
        <v>157</v>
      </c>
      <c r="B6458" s="57" t="s">
        <v>485</v>
      </c>
      <c r="C6458" s="57" t="s">
        <v>3106</v>
      </c>
      <c r="D6458" s="57">
        <v>0</v>
      </c>
      <c r="E6458" s="57" t="s">
        <v>3177</v>
      </c>
      <c r="F6458" s="57" t="s">
        <v>3107</v>
      </c>
      <c r="G6458" s="57" t="s">
        <v>3192</v>
      </c>
      <c r="H6458" s="57">
        <v>0</v>
      </c>
    </row>
    <row r="6459" spans="1:8">
      <c r="A6459" s="57" t="s">
        <v>157</v>
      </c>
      <c r="B6459" s="57" t="s">
        <v>485</v>
      </c>
      <c r="C6459" s="57" t="s">
        <v>3109</v>
      </c>
      <c r="D6459" s="57">
        <v>0</v>
      </c>
      <c r="E6459" s="57" t="s">
        <v>3177</v>
      </c>
      <c r="F6459" s="57" t="s">
        <v>3109</v>
      </c>
      <c r="G6459" s="57" t="s">
        <v>3193</v>
      </c>
      <c r="H6459" s="57">
        <v>0</v>
      </c>
    </row>
    <row r="6460" spans="1:8">
      <c r="A6460" s="57" t="s">
        <v>157</v>
      </c>
      <c r="B6460" s="57" t="s">
        <v>485</v>
      </c>
      <c r="C6460" s="57" t="s">
        <v>3111</v>
      </c>
      <c r="D6460" s="57">
        <v>10838.17</v>
      </c>
      <c r="E6460" s="57" t="s">
        <v>3177</v>
      </c>
      <c r="F6460" s="57" t="s">
        <v>3111</v>
      </c>
      <c r="G6460" s="57" t="s">
        <v>3194</v>
      </c>
      <c r="H6460" s="57">
        <v>10838.17</v>
      </c>
    </row>
    <row r="6461" spans="1:8">
      <c r="A6461" s="57" t="s">
        <v>157</v>
      </c>
      <c r="B6461" s="57" t="s">
        <v>485</v>
      </c>
      <c r="C6461" s="57" t="s">
        <v>3113</v>
      </c>
      <c r="D6461" s="57">
        <v>1016</v>
      </c>
      <c r="E6461" s="57" t="s">
        <v>3177</v>
      </c>
      <c r="F6461" s="57" t="s">
        <v>3113</v>
      </c>
      <c r="G6461" s="57" t="s">
        <v>3195</v>
      </c>
      <c r="H6461" s="57">
        <v>1016</v>
      </c>
    </row>
    <row r="6462" spans="1:8">
      <c r="A6462" s="57" t="s">
        <v>157</v>
      </c>
      <c r="B6462" s="57" t="s">
        <v>485</v>
      </c>
      <c r="C6462" s="57" t="s">
        <v>3115</v>
      </c>
      <c r="D6462" s="57">
        <v>2</v>
      </c>
      <c r="E6462" s="57" t="s">
        <v>3177</v>
      </c>
      <c r="F6462" s="57" t="s">
        <v>3116</v>
      </c>
      <c r="G6462" s="57" t="s">
        <v>3196</v>
      </c>
      <c r="H6462" s="57">
        <v>2</v>
      </c>
    </row>
    <row r="6463" spans="1:8">
      <c r="A6463" s="57" t="s">
        <v>128</v>
      </c>
      <c r="B6463" s="57" t="s">
        <v>114</v>
      </c>
      <c r="C6463" s="57" t="s">
        <v>3066</v>
      </c>
      <c r="D6463" s="57">
        <v>0</v>
      </c>
      <c r="E6463" s="57" t="s">
        <v>499</v>
      </c>
      <c r="F6463" s="57" t="s">
        <v>3067</v>
      </c>
      <c r="G6463" s="57" t="s">
        <v>3197</v>
      </c>
      <c r="H6463" s="57">
        <v>0</v>
      </c>
    </row>
    <row r="6464" spans="1:8">
      <c r="A6464" s="57" t="s">
        <v>128</v>
      </c>
      <c r="B6464" s="57" t="s">
        <v>114</v>
      </c>
      <c r="C6464" s="57" t="s">
        <v>3069</v>
      </c>
      <c r="D6464" s="57">
        <v>3</v>
      </c>
      <c r="E6464" s="57" t="s">
        <v>499</v>
      </c>
      <c r="F6464" s="57" t="s">
        <v>3070</v>
      </c>
      <c r="G6464" s="57" t="s">
        <v>3198</v>
      </c>
      <c r="H6464" s="57">
        <v>3</v>
      </c>
    </row>
    <row r="6465" spans="1:8">
      <c r="A6465" s="57" t="s">
        <v>128</v>
      </c>
      <c r="B6465" s="57" t="s">
        <v>114</v>
      </c>
      <c r="C6465" s="57" t="s">
        <v>3072</v>
      </c>
      <c r="D6465" s="57">
        <v>1500</v>
      </c>
      <c r="E6465" s="57" t="s">
        <v>499</v>
      </c>
      <c r="F6465" s="57" t="s">
        <v>3073</v>
      </c>
      <c r="G6465" s="57" t="s">
        <v>3199</v>
      </c>
      <c r="H6465" s="57">
        <v>1500</v>
      </c>
    </row>
    <row r="6466" spans="1:8">
      <c r="A6466" s="57" t="s">
        <v>128</v>
      </c>
      <c r="B6466" s="57" t="s">
        <v>114</v>
      </c>
      <c r="C6466" s="57" t="s">
        <v>3075</v>
      </c>
      <c r="D6466" s="57">
        <v>0</v>
      </c>
      <c r="E6466" s="57" t="s">
        <v>499</v>
      </c>
      <c r="F6466" s="57" t="s">
        <v>3076</v>
      </c>
      <c r="G6466" s="57" t="s">
        <v>3200</v>
      </c>
      <c r="H6466" s="57">
        <v>0</v>
      </c>
    </row>
    <row r="6467" spans="1:8">
      <c r="A6467" s="57" t="s">
        <v>128</v>
      </c>
      <c r="B6467" s="57" t="s">
        <v>114</v>
      </c>
      <c r="C6467" s="57" t="s">
        <v>3078</v>
      </c>
      <c r="D6467" s="57">
        <v>772</v>
      </c>
      <c r="E6467" s="57" t="s">
        <v>499</v>
      </c>
      <c r="F6467" s="57" t="s">
        <v>3079</v>
      </c>
      <c r="G6467" s="57" t="s">
        <v>3201</v>
      </c>
      <c r="H6467" s="57">
        <v>772</v>
      </c>
    </row>
    <row r="6468" spans="1:8">
      <c r="A6468" s="57" t="s">
        <v>128</v>
      </c>
      <c r="B6468" s="57" t="s">
        <v>114</v>
      </c>
      <c r="C6468" s="57" t="s">
        <v>3081</v>
      </c>
      <c r="D6468" s="57">
        <v>0.6</v>
      </c>
      <c r="E6468" s="57" t="s">
        <v>499</v>
      </c>
      <c r="F6468" s="57" t="s">
        <v>3082</v>
      </c>
      <c r="G6468" s="57" t="s">
        <v>3202</v>
      </c>
      <c r="H6468" s="57">
        <v>0.6</v>
      </c>
    </row>
    <row r="6469" spans="1:8">
      <c r="A6469" s="57" t="s">
        <v>128</v>
      </c>
      <c r="B6469" s="57" t="s">
        <v>114</v>
      </c>
      <c r="C6469" s="57" t="s">
        <v>3084</v>
      </c>
      <c r="D6469" s="57">
        <v>2</v>
      </c>
      <c r="E6469" s="57" t="s">
        <v>499</v>
      </c>
      <c r="F6469" s="57" t="s">
        <v>3085</v>
      </c>
      <c r="G6469" s="57" t="s">
        <v>3203</v>
      </c>
      <c r="H6469" s="57">
        <v>2</v>
      </c>
    </row>
    <row r="6470" spans="1:8">
      <c r="A6470" s="57" t="s">
        <v>128</v>
      </c>
      <c r="B6470" s="57" t="s">
        <v>114</v>
      </c>
      <c r="C6470" s="57" t="s">
        <v>3087</v>
      </c>
      <c r="D6470" s="57">
        <v>200</v>
      </c>
      <c r="E6470" s="57" t="s">
        <v>499</v>
      </c>
      <c r="F6470" s="57" t="s">
        <v>3088</v>
      </c>
      <c r="G6470" s="57" t="s">
        <v>3204</v>
      </c>
      <c r="H6470" s="57">
        <v>200</v>
      </c>
    </row>
    <row r="6471" spans="1:8">
      <c r="A6471" s="57" t="s">
        <v>128</v>
      </c>
      <c r="B6471" s="57" t="s">
        <v>114</v>
      </c>
      <c r="C6471" s="57" t="s">
        <v>3090</v>
      </c>
      <c r="D6471" s="57">
        <v>557.5</v>
      </c>
      <c r="E6471" s="57" t="s">
        <v>499</v>
      </c>
      <c r="F6471" s="57" t="s">
        <v>3091</v>
      </c>
      <c r="G6471" s="57" t="s">
        <v>3205</v>
      </c>
      <c r="H6471" s="57">
        <v>557.5</v>
      </c>
    </row>
    <row r="6472" spans="1:8">
      <c r="A6472" s="57" t="s">
        <v>128</v>
      </c>
      <c r="B6472" s="57" t="s">
        <v>114</v>
      </c>
      <c r="C6472" s="57" t="s">
        <v>3093</v>
      </c>
      <c r="D6472" s="57">
        <v>0.57999999999999996</v>
      </c>
      <c r="E6472" s="57" t="s">
        <v>499</v>
      </c>
      <c r="F6472" s="57" t="s">
        <v>3093</v>
      </c>
      <c r="G6472" s="57" t="s">
        <v>3206</v>
      </c>
      <c r="H6472" s="57">
        <v>0.57999999999999996</v>
      </c>
    </row>
    <row r="6473" spans="1:8">
      <c r="A6473" s="57" t="s">
        <v>128</v>
      </c>
      <c r="B6473" s="57" t="s">
        <v>114</v>
      </c>
      <c r="C6473" s="57" t="s">
        <v>3095</v>
      </c>
      <c r="D6473" s="57">
        <v>289.7</v>
      </c>
      <c r="E6473" s="57" t="s">
        <v>499</v>
      </c>
      <c r="F6473" s="57" t="s">
        <v>3096</v>
      </c>
      <c r="G6473" s="57" t="s">
        <v>3207</v>
      </c>
      <c r="H6473" s="57">
        <v>289.7</v>
      </c>
    </row>
    <row r="6474" spans="1:8">
      <c r="A6474" s="57" t="s">
        <v>128</v>
      </c>
      <c r="B6474" s="57" t="s">
        <v>114</v>
      </c>
      <c r="C6474" s="57" t="s">
        <v>3098</v>
      </c>
      <c r="D6474" s="57">
        <v>130</v>
      </c>
      <c r="E6474" s="57" t="s">
        <v>499</v>
      </c>
      <c r="F6474" s="57" t="s">
        <v>3099</v>
      </c>
      <c r="G6474" s="57" t="s">
        <v>3208</v>
      </c>
      <c r="H6474" s="57">
        <v>130</v>
      </c>
    </row>
    <row r="6475" spans="1:8">
      <c r="A6475" s="57" t="s">
        <v>128</v>
      </c>
      <c r="B6475" s="57" t="s">
        <v>114</v>
      </c>
      <c r="C6475" s="57" t="s">
        <v>3101</v>
      </c>
      <c r="D6475" s="57">
        <v>2</v>
      </c>
      <c r="E6475" s="57" t="s">
        <v>499</v>
      </c>
      <c r="F6475" s="57" t="s">
        <v>3102</v>
      </c>
      <c r="G6475" s="57" t="s">
        <v>3209</v>
      </c>
      <c r="H6475" s="57">
        <v>2</v>
      </c>
    </row>
    <row r="6476" spans="1:8">
      <c r="A6476" s="57" t="s">
        <v>128</v>
      </c>
      <c r="B6476" s="57" t="s">
        <v>114</v>
      </c>
      <c r="C6476" s="57" t="s">
        <v>3104</v>
      </c>
      <c r="D6476" s="57">
        <v>30713.25</v>
      </c>
      <c r="E6476" s="57" t="s">
        <v>499</v>
      </c>
      <c r="F6476" s="57" t="s">
        <v>3104</v>
      </c>
      <c r="G6476" s="57" t="s">
        <v>3210</v>
      </c>
      <c r="H6476" s="57">
        <v>30713.25</v>
      </c>
    </row>
    <row r="6477" spans="1:8">
      <c r="A6477" s="57" t="s">
        <v>128</v>
      </c>
      <c r="B6477" s="57" t="s">
        <v>114</v>
      </c>
      <c r="C6477" s="57" t="s">
        <v>3106</v>
      </c>
      <c r="D6477" s="57">
        <v>900</v>
      </c>
      <c r="E6477" s="57" t="s">
        <v>499</v>
      </c>
      <c r="F6477" s="57" t="s">
        <v>3107</v>
      </c>
      <c r="G6477" s="57" t="s">
        <v>3211</v>
      </c>
      <c r="H6477" s="57">
        <v>900</v>
      </c>
    </row>
    <row r="6478" spans="1:8">
      <c r="A6478" s="57" t="s">
        <v>128</v>
      </c>
      <c r="B6478" s="57" t="s">
        <v>114</v>
      </c>
      <c r="C6478" s="57" t="s">
        <v>3109</v>
      </c>
      <c r="D6478" s="57">
        <v>0.6</v>
      </c>
      <c r="E6478" s="57" t="s">
        <v>499</v>
      </c>
      <c r="F6478" s="57" t="s">
        <v>3109</v>
      </c>
      <c r="G6478" s="57" t="s">
        <v>3212</v>
      </c>
      <c r="H6478" s="57">
        <v>0.6</v>
      </c>
    </row>
    <row r="6479" spans="1:8">
      <c r="A6479" s="57" t="s">
        <v>128</v>
      </c>
      <c r="B6479" s="57" t="s">
        <v>114</v>
      </c>
      <c r="C6479" s="57" t="s">
        <v>3111</v>
      </c>
      <c r="D6479" s="57">
        <v>8690.3230000000003</v>
      </c>
      <c r="E6479" s="57" t="s">
        <v>499</v>
      </c>
      <c r="F6479" s="57" t="s">
        <v>3111</v>
      </c>
      <c r="G6479" s="57" t="s">
        <v>3213</v>
      </c>
      <c r="H6479" s="57">
        <v>8690.3230000000003</v>
      </c>
    </row>
    <row r="6480" spans="1:8">
      <c r="A6480" s="57" t="s">
        <v>128</v>
      </c>
      <c r="B6480" s="57" t="s">
        <v>114</v>
      </c>
      <c r="C6480" s="57" t="s">
        <v>3113</v>
      </c>
      <c r="D6480" s="57">
        <v>525.75</v>
      </c>
      <c r="E6480" s="57" t="s">
        <v>499</v>
      </c>
      <c r="F6480" s="57" t="s">
        <v>3113</v>
      </c>
      <c r="G6480" s="57" t="s">
        <v>3214</v>
      </c>
      <c r="H6480" s="57">
        <v>525.75</v>
      </c>
    </row>
    <row r="6481" spans="1:8">
      <c r="A6481" s="57" t="s">
        <v>128</v>
      </c>
      <c r="B6481" s="57" t="s">
        <v>114</v>
      </c>
      <c r="C6481" s="57" t="s">
        <v>3115</v>
      </c>
      <c r="D6481" s="57">
        <v>2</v>
      </c>
      <c r="E6481" s="57" t="s">
        <v>499</v>
      </c>
      <c r="F6481" s="57" t="s">
        <v>3116</v>
      </c>
      <c r="G6481" s="57" t="s">
        <v>3215</v>
      </c>
      <c r="H6481" s="57">
        <v>2</v>
      </c>
    </row>
    <row r="6482" spans="1:8">
      <c r="A6482" s="57" t="s">
        <v>137</v>
      </c>
      <c r="B6482" s="57" t="s">
        <v>115</v>
      </c>
      <c r="C6482" s="57" t="s">
        <v>3066</v>
      </c>
      <c r="D6482" s="57">
        <v>0</v>
      </c>
      <c r="E6482" s="57" t="s">
        <v>501</v>
      </c>
      <c r="F6482" s="57" t="s">
        <v>3067</v>
      </c>
      <c r="G6482" s="57" t="s">
        <v>3216</v>
      </c>
      <c r="H6482" s="57">
        <v>0</v>
      </c>
    </row>
    <row r="6483" spans="1:8">
      <c r="A6483" s="57" t="s">
        <v>137</v>
      </c>
      <c r="B6483" s="57" t="s">
        <v>115</v>
      </c>
      <c r="C6483" s="57" t="s">
        <v>3069</v>
      </c>
      <c r="D6483" s="57">
        <v>3</v>
      </c>
      <c r="E6483" s="57" t="s">
        <v>501</v>
      </c>
      <c r="F6483" s="57" t="s">
        <v>3070</v>
      </c>
      <c r="G6483" s="57" t="s">
        <v>3217</v>
      </c>
      <c r="H6483" s="57">
        <v>3</v>
      </c>
    </row>
    <row r="6484" spans="1:8">
      <c r="A6484" s="57" t="s">
        <v>137</v>
      </c>
      <c r="B6484" s="57" t="s">
        <v>115</v>
      </c>
      <c r="C6484" s="57" t="s">
        <v>3072</v>
      </c>
      <c r="D6484" s="57">
        <v>1500</v>
      </c>
      <c r="E6484" s="57" t="s">
        <v>501</v>
      </c>
      <c r="F6484" s="57" t="s">
        <v>3073</v>
      </c>
      <c r="G6484" s="57" t="s">
        <v>3218</v>
      </c>
      <c r="H6484" s="57">
        <v>1500</v>
      </c>
    </row>
    <row r="6485" spans="1:8">
      <c r="A6485" s="57" t="s">
        <v>137</v>
      </c>
      <c r="B6485" s="57" t="s">
        <v>115</v>
      </c>
      <c r="C6485" s="57" t="s">
        <v>3075</v>
      </c>
      <c r="D6485" s="57">
        <v>0</v>
      </c>
      <c r="E6485" s="57" t="s">
        <v>501</v>
      </c>
      <c r="F6485" s="57" t="s">
        <v>3076</v>
      </c>
      <c r="G6485" s="57" t="s">
        <v>3219</v>
      </c>
      <c r="H6485" s="57">
        <v>0</v>
      </c>
    </row>
    <row r="6486" spans="1:8">
      <c r="A6486" s="57" t="s">
        <v>137</v>
      </c>
      <c r="B6486" s="57" t="s">
        <v>115</v>
      </c>
      <c r="C6486" s="57" t="s">
        <v>3078</v>
      </c>
      <c r="D6486" s="57">
        <v>772</v>
      </c>
      <c r="E6486" s="57" t="s">
        <v>501</v>
      </c>
      <c r="F6486" s="57" t="s">
        <v>3079</v>
      </c>
      <c r="G6486" s="57" t="s">
        <v>3220</v>
      </c>
      <c r="H6486" s="57">
        <v>772</v>
      </c>
    </row>
    <row r="6487" spans="1:8">
      <c r="A6487" s="57" t="s">
        <v>137</v>
      </c>
      <c r="B6487" s="57" t="s">
        <v>115</v>
      </c>
      <c r="C6487" s="57" t="s">
        <v>3081</v>
      </c>
      <c r="D6487" s="57">
        <v>0.59999999999999987</v>
      </c>
      <c r="E6487" s="57" t="s">
        <v>501</v>
      </c>
      <c r="F6487" s="57" t="s">
        <v>3082</v>
      </c>
      <c r="G6487" s="57" t="s">
        <v>3221</v>
      </c>
      <c r="H6487" s="57">
        <v>0.59999999999999987</v>
      </c>
    </row>
    <row r="6488" spans="1:8">
      <c r="A6488" s="57" t="s">
        <v>137</v>
      </c>
      <c r="B6488" s="57" t="s">
        <v>115</v>
      </c>
      <c r="C6488" s="57" t="s">
        <v>3084</v>
      </c>
      <c r="D6488" s="57">
        <v>2</v>
      </c>
      <c r="E6488" s="57" t="s">
        <v>501</v>
      </c>
      <c r="F6488" s="57" t="s">
        <v>3085</v>
      </c>
      <c r="G6488" s="57" t="s">
        <v>3222</v>
      </c>
      <c r="H6488" s="57">
        <v>2</v>
      </c>
    </row>
    <row r="6489" spans="1:8">
      <c r="A6489" s="57" t="s">
        <v>137</v>
      </c>
      <c r="B6489" s="57" t="s">
        <v>115</v>
      </c>
      <c r="C6489" s="57" t="s">
        <v>3087</v>
      </c>
      <c r="D6489" s="57">
        <v>200</v>
      </c>
      <c r="E6489" s="57" t="s">
        <v>501</v>
      </c>
      <c r="F6489" s="57" t="s">
        <v>3088</v>
      </c>
      <c r="G6489" s="57" t="s">
        <v>3223</v>
      </c>
      <c r="H6489" s="57">
        <v>200</v>
      </c>
    </row>
    <row r="6490" spans="1:8">
      <c r="A6490" s="57" t="s">
        <v>137</v>
      </c>
      <c r="B6490" s="57" t="s">
        <v>115</v>
      </c>
      <c r="C6490" s="57" t="s">
        <v>3090</v>
      </c>
      <c r="D6490" s="57">
        <v>557.5</v>
      </c>
      <c r="E6490" s="57" t="s">
        <v>501</v>
      </c>
      <c r="F6490" s="57" t="s">
        <v>3091</v>
      </c>
      <c r="G6490" s="57" t="s">
        <v>3224</v>
      </c>
      <c r="H6490" s="57">
        <v>557.5</v>
      </c>
    </row>
    <row r="6491" spans="1:8">
      <c r="A6491" s="57" t="s">
        <v>137</v>
      </c>
      <c r="B6491" s="57" t="s">
        <v>115</v>
      </c>
      <c r="C6491" s="57" t="s">
        <v>3093</v>
      </c>
      <c r="D6491" s="57">
        <v>0.57999999999999996</v>
      </c>
      <c r="E6491" s="57" t="s">
        <v>501</v>
      </c>
      <c r="F6491" s="57" t="s">
        <v>3093</v>
      </c>
      <c r="G6491" s="57" t="s">
        <v>3225</v>
      </c>
      <c r="H6491" s="57">
        <v>0.57999999999999996</v>
      </c>
    </row>
    <row r="6492" spans="1:8">
      <c r="A6492" s="57" t="s">
        <v>137</v>
      </c>
      <c r="B6492" s="57" t="s">
        <v>115</v>
      </c>
      <c r="C6492" s="57" t="s">
        <v>3095</v>
      </c>
      <c r="D6492" s="57">
        <v>289.69999999999993</v>
      </c>
      <c r="E6492" s="57" t="s">
        <v>501</v>
      </c>
      <c r="F6492" s="57" t="s">
        <v>3096</v>
      </c>
      <c r="G6492" s="57" t="s">
        <v>3226</v>
      </c>
      <c r="H6492" s="57">
        <v>289.69999999999993</v>
      </c>
    </row>
    <row r="6493" spans="1:8">
      <c r="A6493" s="57" t="s">
        <v>137</v>
      </c>
      <c r="B6493" s="57" t="s">
        <v>115</v>
      </c>
      <c r="C6493" s="57" t="s">
        <v>3098</v>
      </c>
      <c r="D6493" s="57">
        <v>130</v>
      </c>
      <c r="E6493" s="57" t="s">
        <v>501</v>
      </c>
      <c r="F6493" s="57" t="s">
        <v>3099</v>
      </c>
      <c r="G6493" s="57" t="s">
        <v>3227</v>
      </c>
      <c r="H6493" s="57">
        <v>130</v>
      </c>
    </row>
    <row r="6494" spans="1:8">
      <c r="A6494" s="57" t="s">
        <v>137</v>
      </c>
      <c r="B6494" s="57" t="s">
        <v>115</v>
      </c>
      <c r="C6494" s="57" t="s">
        <v>3101</v>
      </c>
      <c r="D6494" s="57">
        <v>2</v>
      </c>
      <c r="E6494" s="57" t="s">
        <v>501</v>
      </c>
      <c r="F6494" s="57" t="s">
        <v>3102</v>
      </c>
      <c r="G6494" s="57" t="s">
        <v>3228</v>
      </c>
      <c r="H6494" s="57">
        <v>2</v>
      </c>
    </row>
    <row r="6495" spans="1:8">
      <c r="A6495" s="57" t="s">
        <v>137</v>
      </c>
      <c r="B6495" s="57" t="s">
        <v>115</v>
      </c>
      <c r="C6495" s="57" t="s">
        <v>3104</v>
      </c>
      <c r="D6495" s="57">
        <v>30713.25</v>
      </c>
      <c r="E6495" s="57" t="s">
        <v>501</v>
      </c>
      <c r="F6495" s="57" t="s">
        <v>3104</v>
      </c>
      <c r="G6495" s="57" t="s">
        <v>3229</v>
      </c>
      <c r="H6495" s="57">
        <v>30713.25</v>
      </c>
    </row>
    <row r="6496" spans="1:8">
      <c r="A6496" s="57" t="s">
        <v>137</v>
      </c>
      <c r="B6496" s="57" t="s">
        <v>115</v>
      </c>
      <c r="C6496" s="57" t="s">
        <v>3106</v>
      </c>
      <c r="D6496" s="57">
        <v>900</v>
      </c>
      <c r="E6496" s="57" t="s">
        <v>501</v>
      </c>
      <c r="F6496" s="57" t="s">
        <v>3107</v>
      </c>
      <c r="G6496" s="57" t="s">
        <v>3230</v>
      </c>
      <c r="H6496" s="57">
        <v>900</v>
      </c>
    </row>
    <row r="6497" spans="1:8">
      <c r="A6497" s="57" t="s">
        <v>137</v>
      </c>
      <c r="B6497" s="57" t="s">
        <v>115</v>
      </c>
      <c r="C6497" s="57" t="s">
        <v>3109</v>
      </c>
      <c r="D6497" s="57">
        <v>0.59999999999999987</v>
      </c>
      <c r="E6497" s="57" t="s">
        <v>501</v>
      </c>
      <c r="F6497" s="57" t="s">
        <v>3109</v>
      </c>
      <c r="G6497" s="57" t="s">
        <v>3231</v>
      </c>
      <c r="H6497" s="57">
        <v>0.59999999999999987</v>
      </c>
    </row>
    <row r="6498" spans="1:8">
      <c r="A6498" s="57" t="s">
        <v>137</v>
      </c>
      <c r="B6498" s="57" t="s">
        <v>115</v>
      </c>
      <c r="C6498" s="57" t="s">
        <v>3111</v>
      </c>
      <c r="D6498" s="57">
        <v>8690.3230000000021</v>
      </c>
      <c r="E6498" s="57" t="s">
        <v>501</v>
      </c>
      <c r="F6498" s="57" t="s">
        <v>3111</v>
      </c>
      <c r="G6498" s="57" t="s">
        <v>3232</v>
      </c>
      <c r="H6498" s="57">
        <v>8690.3230000000021</v>
      </c>
    </row>
    <row r="6499" spans="1:8">
      <c r="A6499" s="57" t="s">
        <v>137</v>
      </c>
      <c r="B6499" s="57" t="s">
        <v>115</v>
      </c>
      <c r="C6499" s="57" t="s">
        <v>3113</v>
      </c>
      <c r="D6499" s="57">
        <v>525.75</v>
      </c>
      <c r="E6499" s="57" t="s">
        <v>501</v>
      </c>
      <c r="F6499" s="57" t="s">
        <v>3113</v>
      </c>
      <c r="G6499" s="57" t="s">
        <v>3233</v>
      </c>
      <c r="H6499" s="57">
        <v>525.75</v>
      </c>
    </row>
    <row r="6500" spans="1:8">
      <c r="A6500" s="57" t="s">
        <v>137</v>
      </c>
      <c r="B6500" s="57" t="s">
        <v>115</v>
      </c>
      <c r="C6500" s="57" t="s">
        <v>3115</v>
      </c>
      <c r="D6500" s="57">
        <v>2</v>
      </c>
      <c r="E6500" s="57" t="s">
        <v>501</v>
      </c>
      <c r="F6500" s="57" t="s">
        <v>3116</v>
      </c>
      <c r="G6500" s="57" t="s">
        <v>3234</v>
      </c>
      <c r="H6500" s="57">
        <v>2</v>
      </c>
    </row>
    <row r="6501" spans="1:8">
      <c r="A6501" s="57" t="s">
        <v>137</v>
      </c>
      <c r="B6501" s="57" t="s">
        <v>120</v>
      </c>
      <c r="C6501" s="57" t="s">
        <v>3066</v>
      </c>
      <c r="D6501" s="57">
        <v>0</v>
      </c>
      <c r="E6501" s="57" t="s">
        <v>502</v>
      </c>
      <c r="F6501" s="57" t="s">
        <v>3067</v>
      </c>
      <c r="G6501" s="57" t="s">
        <v>3235</v>
      </c>
      <c r="H6501" s="57">
        <v>0</v>
      </c>
    </row>
    <row r="6502" spans="1:8">
      <c r="A6502" s="57" t="s">
        <v>137</v>
      </c>
      <c r="B6502" s="57" t="s">
        <v>120</v>
      </c>
      <c r="C6502" s="57" t="s">
        <v>3069</v>
      </c>
      <c r="D6502" s="57">
        <v>3</v>
      </c>
      <c r="E6502" s="57" t="s">
        <v>502</v>
      </c>
      <c r="F6502" s="57" t="s">
        <v>3070</v>
      </c>
      <c r="G6502" s="57" t="s">
        <v>3236</v>
      </c>
      <c r="H6502" s="57">
        <v>3</v>
      </c>
    </row>
    <row r="6503" spans="1:8">
      <c r="A6503" s="57" t="s">
        <v>137</v>
      </c>
      <c r="B6503" s="57" t="s">
        <v>120</v>
      </c>
      <c r="C6503" s="57" t="s">
        <v>3072</v>
      </c>
      <c r="D6503" s="57">
        <v>1500</v>
      </c>
      <c r="E6503" s="57" t="s">
        <v>502</v>
      </c>
      <c r="F6503" s="57" t="s">
        <v>3073</v>
      </c>
      <c r="G6503" s="57" t="s">
        <v>3237</v>
      </c>
      <c r="H6503" s="57">
        <v>1500</v>
      </c>
    </row>
    <row r="6504" spans="1:8">
      <c r="A6504" s="57" t="s">
        <v>137</v>
      </c>
      <c r="B6504" s="57" t="s">
        <v>120</v>
      </c>
      <c r="C6504" s="57" t="s">
        <v>3075</v>
      </c>
      <c r="D6504" s="57">
        <v>0</v>
      </c>
      <c r="E6504" s="57" t="s">
        <v>502</v>
      </c>
      <c r="F6504" s="57" t="s">
        <v>3076</v>
      </c>
      <c r="G6504" s="57" t="s">
        <v>3238</v>
      </c>
      <c r="H6504" s="57">
        <v>0</v>
      </c>
    </row>
    <row r="6505" spans="1:8">
      <c r="A6505" s="57" t="s">
        <v>137</v>
      </c>
      <c r="B6505" s="57" t="s">
        <v>120</v>
      </c>
      <c r="C6505" s="57" t="s">
        <v>3078</v>
      </c>
      <c r="D6505" s="57">
        <v>772</v>
      </c>
      <c r="E6505" s="57" t="s">
        <v>502</v>
      </c>
      <c r="F6505" s="57" t="s">
        <v>3079</v>
      </c>
      <c r="G6505" s="57" t="s">
        <v>3239</v>
      </c>
      <c r="H6505" s="57">
        <v>772</v>
      </c>
    </row>
    <row r="6506" spans="1:8">
      <c r="A6506" s="57" t="s">
        <v>137</v>
      </c>
      <c r="B6506" s="57" t="s">
        <v>120</v>
      </c>
      <c r="C6506" s="57" t="s">
        <v>3081</v>
      </c>
      <c r="D6506" s="57">
        <v>0.6</v>
      </c>
      <c r="E6506" s="57" t="s">
        <v>502</v>
      </c>
      <c r="F6506" s="57" t="s">
        <v>3082</v>
      </c>
      <c r="G6506" s="57" t="s">
        <v>3240</v>
      </c>
      <c r="H6506" s="57">
        <v>0.6</v>
      </c>
    </row>
    <row r="6507" spans="1:8">
      <c r="A6507" s="57" t="s">
        <v>137</v>
      </c>
      <c r="B6507" s="57" t="s">
        <v>120</v>
      </c>
      <c r="C6507" s="57" t="s">
        <v>3084</v>
      </c>
      <c r="D6507" s="57">
        <v>2</v>
      </c>
      <c r="E6507" s="57" t="s">
        <v>502</v>
      </c>
      <c r="F6507" s="57" t="s">
        <v>3085</v>
      </c>
      <c r="G6507" s="57" t="s">
        <v>3241</v>
      </c>
      <c r="H6507" s="57">
        <v>2</v>
      </c>
    </row>
    <row r="6508" spans="1:8">
      <c r="A6508" s="57" t="s">
        <v>137</v>
      </c>
      <c r="B6508" s="57" t="s">
        <v>120</v>
      </c>
      <c r="C6508" s="57" t="s">
        <v>3087</v>
      </c>
      <c r="D6508" s="57">
        <v>200</v>
      </c>
      <c r="E6508" s="57" t="s">
        <v>502</v>
      </c>
      <c r="F6508" s="57" t="s">
        <v>3088</v>
      </c>
      <c r="G6508" s="57" t="s">
        <v>3242</v>
      </c>
      <c r="H6508" s="57">
        <v>200</v>
      </c>
    </row>
    <row r="6509" spans="1:8">
      <c r="A6509" s="57" t="s">
        <v>137</v>
      </c>
      <c r="B6509" s="57" t="s">
        <v>120</v>
      </c>
      <c r="C6509" s="57" t="s">
        <v>3090</v>
      </c>
      <c r="D6509" s="57">
        <v>557.5</v>
      </c>
      <c r="E6509" s="57" t="s">
        <v>502</v>
      </c>
      <c r="F6509" s="57" t="s">
        <v>3091</v>
      </c>
      <c r="G6509" s="57" t="s">
        <v>3243</v>
      </c>
      <c r="H6509" s="57">
        <v>557.5</v>
      </c>
    </row>
    <row r="6510" spans="1:8">
      <c r="A6510" s="57" t="s">
        <v>137</v>
      </c>
      <c r="B6510" s="57" t="s">
        <v>120</v>
      </c>
      <c r="C6510" s="57" t="s">
        <v>3093</v>
      </c>
      <c r="D6510" s="57">
        <v>0.57999999999999996</v>
      </c>
      <c r="E6510" s="57" t="s">
        <v>502</v>
      </c>
      <c r="F6510" s="57" t="s">
        <v>3093</v>
      </c>
      <c r="G6510" s="57" t="s">
        <v>3244</v>
      </c>
      <c r="H6510" s="57">
        <v>0.57999999999999996</v>
      </c>
    </row>
    <row r="6511" spans="1:8">
      <c r="A6511" s="57" t="s">
        <v>137</v>
      </c>
      <c r="B6511" s="57" t="s">
        <v>120</v>
      </c>
      <c r="C6511" s="57" t="s">
        <v>3095</v>
      </c>
      <c r="D6511" s="57">
        <v>289.7</v>
      </c>
      <c r="E6511" s="57" t="s">
        <v>502</v>
      </c>
      <c r="F6511" s="57" t="s">
        <v>3096</v>
      </c>
      <c r="G6511" s="57" t="s">
        <v>3245</v>
      </c>
      <c r="H6511" s="57">
        <v>289.7</v>
      </c>
    </row>
    <row r="6512" spans="1:8">
      <c r="A6512" s="57" t="s">
        <v>137</v>
      </c>
      <c r="B6512" s="57" t="s">
        <v>120</v>
      </c>
      <c r="C6512" s="57" t="s">
        <v>3098</v>
      </c>
      <c r="D6512" s="57">
        <v>130</v>
      </c>
      <c r="E6512" s="57" t="s">
        <v>502</v>
      </c>
      <c r="F6512" s="57" t="s">
        <v>3099</v>
      </c>
      <c r="G6512" s="57" t="s">
        <v>3246</v>
      </c>
      <c r="H6512" s="57">
        <v>130</v>
      </c>
    </row>
    <row r="6513" spans="1:8">
      <c r="A6513" s="57" t="s">
        <v>137</v>
      </c>
      <c r="B6513" s="57" t="s">
        <v>120</v>
      </c>
      <c r="C6513" s="57" t="s">
        <v>3101</v>
      </c>
      <c r="D6513" s="57">
        <v>2</v>
      </c>
      <c r="E6513" s="57" t="s">
        <v>502</v>
      </c>
      <c r="F6513" s="57" t="s">
        <v>3102</v>
      </c>
      <c r="G6513" s="57" t="s">
        <v>3247</v>
      </c>
      <c r="H6513" s="57">
        <v>2</v>
      </c>
    </row>
    <row r="6514" spans="1:8">
      <c r="A6514" s="57" t="s">
        <v>137</v>
      </c>
      <c r="B6514" s="57" t="s">
        <v>120</v>
      </c>
      <c r="C6514" s="57" t="s">
        <v>3104</v>
      </c>
      <c r="D6514" s="57">
        <v>30713.25</v>
      </c>
      <c r="E6514" s="57" t="s">
        <v>502</v>
      </c>
      <c r="F6514" s="57" t="s">
        <v>3104</v>
      </c>
      <c r="G6514" s="57" t="s">
        <v>3248</v>
      </c>
      <c r="H6514" s="57">
        <v>30713.25</v>
      </c>
    </row>
    <row r="6515" spans="1:8">
      <c r="A6515" s="57" t="s">
        <v>137</v>
      </c>
      <c r="B6515" s="57" t="s">
        <v>120</v>
      </c>
      <c r="C6515" s="57" t="s">
        <v>3106</v>
      </c>
      <c r="D6515" s="57">
        <v>900</v>
      </c>
      <c r="E6515" s="57" t="s">
        <v>502</v>
      </c>
      <c r="F6515" s="57" t="s">
        <v>3107</v>
      </c>
      <c r="G6515" s="57" t="s">
        <v>3249</v>
      </c>
      <c r="H6515" s="57">
        <v>900</v>
      </c>
    </row>
    <row r="6516" spans="1:8">
      <c r="A6516" s="57" t="s">
        <v>137</v>
      </c>
      <c r="B6516" s="57" t="s">
        <v>120</v>
      </c>
      <c r="C6516" s="57" t="s">
        <v>3109</v>
      </c>
      <c r="D6516" s="57">
        <v>0.6</v>
      </c>
      <c r="E6516" s="57" t="s">
        <v>502</v>
      </c>
      <c r="F6516" s="57" t="s">
        <v>3109</v>
      </c>
      <c r="G6516" s="57" t="s">
        <v>3250</v>
      </c>
      <c r="H6516" s="57">
        <v>0.6</v>
      </c>
    </row>
    <row r="6517" spans="1:8">
      <c r="A6517" s="57" t="s">
        <v>137</v>
      </c>
      <c r="B6517" s="57" t="s">
        <v>120</v>
      </c>
      <c r="C6517" s="57" t="s">
        <v>3111</v>
      </c>
      <c r="D6517" s="57">
        <v>8690.3230000000003</v>
      </c>
      <c r="E6517" s="57" t="s">
        <v>502</v>
      </c>
      <c r="F6517" s="57" t="s">
        <v>3111</v>
      </c>
      <c r="G6517" s="57" t="s">
        <v>3251</v>
      </c>
      <c r="H6517" s="57">
        <v>8690.3230000000003</v>
      </c>
    </row>
    <row r="6518" spans="1:8">
      <c r="A6518" s="57" t="s">
        <v>137</v>
      </c>
      <c r="B6518" s="57" t="s">
        <v>120</v>
      </c>
      <c r="C6518" s="57" t="s">
        <v>3113</v>
      </c>
      <c r="D6518" s="57">
        <v>525.75</v>
      </c>
      <c r="E6518" s="57" t="s">
        <v>502</v>
      </c>
      <c r="F6518" s="57" t="s">
        <v>3113</v>
      </c>
      <c r="G6518" s="57" t="s">
        <v>3252</v>
      </c>
      <c r="H6518" s="57">
        <v>525.75</v>
      </c>
    </row>
    <row r="6519" spans="1:8">
      <c r="A6519" s="57" t="s">
        <v>137</v>
      </c>
      <c r="B6519" s="57" t="s">
        <v>120</v>
      </c>
      <c r="C6519" s="57" t="s">
        <v>3115</v>
      </c>
      <c r="D6519" s="57">
        <v>2</v>
      </c>
      <c r="E6519" s="57" t="s">
        <v>502</v>
      </c>
      <c r="F6519" s="57" t="s">
        <v>3116</v>
      </c>
      <c r="G6519" s="57" t="s">
        <v>3253</v>
      </c>
      <c r="H6519" s="57">
        <v>2</v>
      </c>
    </row>
    <row r="6520" spans="1:8">
      <c r="A6520" s="57" t="s">
        <v>192</v>
      </c>
      <c r="B6520" s="57" t="s">
        <v>125</v>
      </c>
      <c r="C6520" s="57" t="s">
        <v>3066</v>
      </c>
      <c r="D6520" s="57">
        <v>0</v>
      </c>
      <c r="E6520" s="57" t="s">
        <v>503</v>
      </c>
      <c r="F6520" s="57" t="s">
        <v>3067</v>
      </c>
      <c r="G6520" s="57" t="s">
        <v>3254</v>
      </c>
      <c r="H6520" s="57">
        <v>0</v>
      </c>
    </row>
    <row r="6521" spans="1:8">
      <c r="A6521" s="57" t="s">
        <v>192</v>
      </c>
      <c r="B6521" s="57" t="s">
        <v>125</v>
      </c>
      <c r="C6521" s="57" t="s">
        <v>3069</v>
      </c>
      <c r="D6521" s="57">
        <v>3</v>
      </c>
      <c r="E6521" s="57" t="s">
        <v>503</v>
      </c>
      <c r="F6521" s="57" t="s">
        <v>3070</v>
      </c>
      <c r="G6521" s="57" t="s">
        <v>3255</v>
      </c>
      <c r="H6521" s="57">
        <v>3</v>
      </c>
    </row>
    <row r="6522" spans="1:8">
      <c r="A6522" s="57" t="s">
        <v>192</v>
      </c>
      <c r="B6522" s="57" t="s">
        <v>125</v>
      </c>
      <c r="C6522" s="57" t="s">
        <v>3072</v>
      </c>
      <c r="D6522" s="57">
        <v>1500</v>
      </c>
      <c r="E6522" s="57" t="s">
        <v>503</v>
      </c>
      <c r="F6522" s="57" t="s">
        <v>3073</v>
      </c>
      <c r="G6522" s="57" t="s">
        <v>3256</v>
      </c>
      <c r="H6522" s="57">
        <v>1500</v>
      </c>
    </row>
    <row r="6523" spans="1:8">
      <c r="A6523" s="57" t="s">
        <v>192</v>
      </c>
      <c r="B6523" s="57" t="s">
        <v>125</v>
      </c>
      <c r="C6523" s="57" t="s">
        <v>3075</v>
      </c>
      <c r="D6523" s="57">
        <v>0</v>
      </c>
      <c r="E6523" s="57" t="s">
        <v>503</v>
      </c>
      <c r="F6523" s="57" t="s">
        <v>3076</v>
      </c>
      <c r="G6523" s="57" t="s">
        <v>3257</v>
      </c>
      <c r="H6523" s="57">
        <v>0</v>
      </c>
    </row>
    <row r="6524" spans="1:8">
      <c r="A6524" s="57" t="s">
        <v>192</v>
      </c>
      <c r="B6524" s="57" t="s">
        <v>125</v>
      </c>
      <c r="C6524" s="57" t="s">
        <v>3078</v>
      </c>
      <c r="D6524" s="57">
        <v>772</v>
      </c>
      <c r="E6524" s="57" t="s">
        <v>503</v>
      </c>
      <c r="F6524" s="57" t="s">
        <v>3079</v>
      </c>
      <c r="G6524" s="57" t="s">
        <v>3258</v>
      </c>
      <c r="H6524" s="57">
        <v>772</v>
      </c>
    </row>
    <row r="6525" spans="1:8">
      <c r="A6525" s="57" t="s">
        <v>192</v>
      </c>
      <c r="B6525" s="57" t="s">
        <v>125</v>
      </c>
      <c r="C6525" s="57" t="s">
        <v>3081</v>
      </c>
      <c r="D6525" s="57">
        <v>0.6</v>
      </c>
      <c r="E6525" s="57" t="s">
        <v>503</v>
      </c>
      <c r="F6525" s="57" t="s">
        <v>3082</v>
      </c>
      <c r="G6525" s="57" t="s">
        <v>3259</v>
      </c>
      <c r="H6525" s="57">
        <v>0.6</v>
      </c>
    </row>
    <row r="6526" spans="1:8">
      <c r="A6526" s="57" t="s">
        <v>192</v>
      </c>
      <c r="B6526" s="57" t="s">
        <v>125</v>
      </c>
      <c r="C6526" s="57" t="s">
        <v>3084</v>
      </c>
      <c r="D6526" s="57">
        <v>2</v>
      </c>
      <c r="E6526" s="57" t="s">
        <v>503</v>
      </c>
      <c r="F6526" s="57" t="s">
        <v>3085</v>
      </c>
      <c r="G6526" s="57" t="s">
        <v>3260</v>
      </c>
      <c r="H6526" s="57">
        <v>2</v>
      </c>
    </row>
    <row r="6527" spans="1:8">
      <c r="A6527" s="57" t="s">
        <v>192</v>
      </c>
      <c r="B6527" s="57" t="s">
        <v>125</v>
      </c>
      <c r="C6527" s="57" t="s">
        <v>3087</v>
      </c>
      <c r="D6527" s="57">
        <v>200</v>
      </c>
      <c r="E6527" s="57" t="s">
        <v>503</v>
      </c>
      <c r="F6527" s="57" t="s">
        <v>3088</v>
      </c>
      <c r="G6527" s="57" t="s">
        <v>3261</v>
      </c>
      <c r="H6527" s="57">
        <v>200</v>
      </c>
    </row>
    <row r="6528" spans="1:8">
      <c r="A6528" s="57" t="s">
        <v>192</v>
      </c>
      <c r="B6528" s="57" t="s">
        <v>125</v>
      </c>
      <c r="C6528" s="57" t="s">
        <v>3090</v>
      </c>
      <c r="D6528" s="57">
        <v>557.5</v>
      </c>
      <c r="E6528" s="57" t="s">
        <v>503</v>
      </c>
      <c r="F6528" s="57" t="s">
        <v>3091</v>
      </c>
      <c r="G6528" s="57" t="s">
        <v>3262</v>
      </c>
      <c r="H6528" s="57">
        <v>557.5</v>
      </c>
    </row>
    <row r="6529" spans="1:8">
      <c r="A6529" s="57" t="s">
        <v>192</v>
      </c>
      <c r="B6529" s="57" t="s">
        <v>125</v>
      </c>
      <c r="C6529" s="57" t="s">
        <v>3093</v>
      </c>
      <c r="D6529" s="57">
        <v>0.57999999999999996</v>
      </c>
      <c r="E6529" s="57" t="s">
        <v>503</v>
      </c>
      <c r="F6529" s="57" t="s">
        <v>3093</v>
      </c>
      <c r="G6529" s="57" t="s">
        <v>3263</v>
      </c>
      <c r="H6529" s="57">
        <v>0.57999999999999996</v>
      </c>
    </row>
    <row r="6530" spans="1:8">
      <c r="A6530" s="57" t="s">
        <v>192</v>
      </c>
      <c r="B6530" s="57" t="s">
        <v>125</v>
      </c>
      <c r="C6530" s="57" t="s">
        <v>3095</v>
      </c>
      <c r="D6530" s="57">
        <v>289.7</v>
      </c>
      <c r="E6530" s="57" t="s">
        <v>503</v>
      </c>
      <c r="F6530" s="57" t="s">
        <v>3096</v>
      </c>
      <c r="G6530" s="57" t="s">
        <v>3264</v>
      </c>
      <c r="H6530" s="57">
        <v>289.7</v>
      </c>
    </row>
    <row r="6531" spans="1:8">
      <c r="A6531" s="57" t="s">
        <v>192</v>
      </c>
      <c r="B6531" s="57" t="s">
        <v>125</v>
      </c>
      <c r="C6531" s="57" t="s">
        <v>3098</v>
      </c>
      <c r="D6531" s="57">
        <v>130</v>
      </c>
      <c r="E6531" s="57" t="s">
        <v>503</v>
      </c>
      <c r="F6531" s="57" t="s">
        <v>3099</v>
      </c>
      <c r="G6531" s="57" t="s">
        <v>3265</v>
      </c>
      <c r="H6531" s="57">
        <v>130</v>
      </c>
    </row>
    <row r="6532" spans="1:8">
      <c r="A6532" s="57" t="s">
        <v>192</v>
      </c>
      <c r="B6532" s="57" t="s">
        <v>125</v>
      </c>
      <c r="C6532" s="57" t="s">
        <v>3101</v>
      </c>
      <c r="D6532" s="57">
        <v>2</v>
      </c>
      <c r="E6532" s="57" t="s">
        <v>503</v>
      </c>
      <c r="F6532" s="57" t="s">
        <v>3102</v>
      </c>
      <c r="G6532" s="57" t="s">
        <v>3266</v>
      </c>
      <c r="H6532" s="57">
        <v>2</v>
      </c>
    </row>
    <row r="6533" spans="1:8">
      <c r="A6533" s="57" t="s">
        <v>192</v>
      </c>
      <c r="B6533" s="57" t="s">
        <v>125</v>
      </c>
      <c r="C6533" s="57" t="s">
        <v>3104</v>
      </c>
      <c r="D6533" s="57">
        <v>30713.25</v>
      </c>
      <c r="E6533" s="57" t="s">
        <v>503</v>
      </c>
      <c r="F6533" s="57" t="s">
        <v>3104</v>
      </c>
      <c r="G6533" s="57" t="s">
        <v>3267</v>
      </c>
      <c r="H6533" s="57">
        <v>30713.25</v>
      </c>
    </row>
    <row r="6534" spans="1:8">
      <c r="A6534" s="57" t="s">
        <v>192</v>
      </c>
      <c r="B6534" s="57" t="s">
        <v>125</v>
      </c>
      <c r="C6534" s="57" t="s">
        <v>3106</v>
      </c>
      <c r="D6534" s="57">
        <v>900</v>
      </c>
      <c r="E6534" s="57" t="s">
        <v>503</v>
      </c>
      <c r="F6534" s="57" t="s">
        <v>3107</v>
      </c>
      <c r="G6534" s="57" t="s">
        <v>3268</v>
      </c>
      <c r="H6534" s="57">
        <v>900</v>
      </c>
    </row>
    <row r="6535" spans="1:8">
      <c r="A6535" s="57" t="s">
        <v>192</v>
      </c>
      <c r="B6535" s="57" t="s">
        <v>125</v>
      </c>
      <c r="C6535" s="57" t="s">
        <v>3109</v>
      </c>
      <c r="D6535" s="57">
        <v>0.6</v>
      </c>
      <c r="E6535" s="57" t="s">
        <v>503</v>
      </c>
      <c r="F6535" s="57" t="s">
        <v>3109</v>
      </c>
      <c r="G6535" s="57" t="s">
        <v>3269</v>
      </c>
      <c r="H6535" s="57">
        <v>0.6</v>
      </c>
    </row>
    <row r="6536" spans="1:8">
      <c r="A6536" s="57" t="s">
        <v>192</v>
      </c>
      <c r="B6536" s="57" t="s">
        <v>125</v>
      </c>
      <c r="C6536" s="57" t="s">
        <v>3111</v>
      </c>
      <c r="D6536" s="57">
        <v>8690.3230000000003</v>
      </c>
      <c r="E6536" s="57" t="s">
        <v>503</v>
      </c>
      <c r="F6536" s="57" t="s">
        <v>3111</v>
      </c>
      <c r="G6536" s="57" t="s">
        <v>3270</v>
      </c>
      <c r="H6536" s="57">
        <v>8690.3230000000003</v>
      </c>
    </row>
    <row r="6537" spans="1:8">
      <c r="A6537" s="57" t="s">
        <v>192</v>
      </c>
      <c r="B6537" s="57" t="s">
        <v>125</v>
      </c>
      <c r="C6537" s="57" t="s">
        <v>3113</v>
      </c>
      <c r="D6537" s="57">
        <v>525.75</v>
      </c>
      <c r="E6537" s="57" t="s">
        <v>503</v>
      </c>
      <c r="F6537" s="57" t="s">
        <v>3113</v>
      </c>
      <c r="G6537" s="57" t="s">
        <v>3271</v>
      </c>
      <c r="H6537" s="57">
        <v>525.75</v>
      </c>
    </row>
    <row r="6538" spans="1:8">
      <c r="A6538" s="57" t="s">
        <v>192</v>
      </c>
      <c r="B6538" s="57" t="s">
        <v>125</v>
      </c>
      <c r="C6538" s="57" t="s">
        <v>3115</v>
      </c>
      <c r="D6538" s="57">
        <v>2</v>
      </c>
      <c r="E6538" s="57" t="s">
        <v>503</v>
      </c>
      <c r="F6538" s="57" t="s">
        <v>3116</v>
      </c>
      <c r="G6538" s="57" t="s">
        <v>3272</v>
      </c>
      <c r="H6538" s="57">
        <v>2</v>
      </c>
    </row>
    <row r="6539" spans="1:8">
      <c r="A6539" s="57" t="s">
        <v>632</v>
      </c>
      <c r="B6539" s="57" t="s">
        <v>118</v>
      </c>
      <c r="C6539" s="57" t="s">
        <v>3066</v>
      </c>
      <c r="D6539" s="57">
        <v>0</v>
      </c>
      <c r="E6539" s="57" t="s">
        <v>505</v>
      </c>
      <c r="F6539" s="57" t="s">
        <v>3067</v>
      </c>
      <c r="G6539" s="57" t="s">
        <v>3273</v>
      </c>
      <c r="H6539" s="57">
        <v>0</v>
      </c>
    </row>
    <row r="6540" spans="1:8">
      <c r="A6540" s="57" t="s">
        <v>632</v>
      </c>
      <c r="B6540" s="57" t="s">
        <v>118</v>
      </c>
      <c r="C6540" s="57" t="s">
        <v>3069</v>
      </c>
      <c r="D6540" s="57">
        <v>3</v>
      </c>
      <c r="E6540" s="57" t="s">
        <v>505</v>
      </c>
      <c r="F6540" s="57" t="s">
        <v>3070</v>
      </c>
      <c r="G6540" s="57" t="s">
        <v>3274</v>
      </c>
      <c r="H6540" s="57">
        <v>3</v>
      </c>
    </row>
    <row r="6541" spans="1:8">
      <c r="A6541" s="57" t="s">
        <v>632</v>
      </c>
      <c r="B6541" s="57" t="s">
        <v>118</v>
      </c>
      <c r="C6541" s="57" t="s">
        <v>3072</v>
      </c>
      <c r="D6541" s="57">
        <v>1500</v>
      </c>
      <c r="E6541" s="57" t="s">
        <v>505</v>
      </c>
      <c r="F6541" s="57" t="s">
        <v>3073</v>
      </c>
      <c r="G6541" s="57" t="s">
        <v>3275</v>
      </c>
      <c r="H6541" s="57">
        <v>1500</v>
      </c>
    </row>
    <row r="6542" spans="1:8">
      <c r="A6542" s="57" t="s">
        <v>632</v>
      </c>
      <c r="B6542" s="57" t="s">
        <v>118</v>
      </c>
      <c r="C6542" s="57" t="s">
        <v>3075</v>
      </c>
      <c r="D6542" s="57">
        <v>0</v>
      </c>
      <c r="E6542" s="57" t="s">
        <v>505</v>
      </c>
      <c r="F6542" s="57" t="s">
        <v>3076</v>
      </c>
      <c r="G6542" s="57" t="s">
        <v>3276</v>
      </c>
      <c r="H6542" s="57">
        <v>0</v>
      </c>
    </row>
    <row r="6543" spans="1:8">
      <c r="A6543" s="57" t="s">
        <v>632</v>
      </c>
      <c r="B6543" s="57" t="s">
        <v>118</v>
      </c>
      <c r="C6543" s="57" t="s">
        <v>3078</v>
      </c>
      <c r="D6543" s="57">
        <v>772</v>
      </c>
      <c r="E6543" s="57" t="s">
        <v>505</v>
      </c>
      <c r="F6543" s="57" t="s">
        <v>3079</v>
      </c>
      <c r="G6543" s="57" t="s">
        <v>3277</v>
      </c>
      <c r="H6543" s="57">
        <v>772</v>
      </c>
    </row>
    <row r="6544" spans="1:8">
      <c r="A6544" s="57" t="s">
        <v>632</v>
      </c>
      <c r="B6544" s="57" t="s">
        <v>118</v>
      </c>
      <c r="C6544" s="57" t="s">
        <v>3081</v>
      </c>
      <c r="D6544" s="57">
        <v>0.6</v>
      </c>
      <c r="E6544" s="57" t="s">
        <v>505</v>
      </c>
      <c r="F6544" s="57" t="s">
        <v>3082</v>
      </c>
      <c r="G6544" s="57" t="s">
        <v>3278</v>
      </c>
      <c r="H6544" s="57">
        <v>0.6</v>
      </c>
    </row>
    <row r="6545" spans="1:8">
      <c r="A6545" s="57" t="s">
        <v>632</v>
      </c>
      <c r="B6545" s="57" t="s">
        <v>118</v>
      </c>
      <c r="C6545" s="57" t="s">
        <v>3084</v>
      </c>
      <c r="D6545" s="57">
        <v>2</v>
      </c>
      <c r="E6545" s="57" t="s">
        <v>505</v>
      </c>
      <c r="F6545" s="57" t="s">
        <v>3085</v>
      </c>
      <c r="G6545" s="57" t="s">
        <v>3279</v>
      </c>
      <c r="H6545" s="57">
        <v>2</v>
      </c>
    </row>
    <row r="6546" spans="1:8">
      <c r="A6546" s="57" t="s">
        <v>632</v>
      </c>
      <c r="B6546" s="57" t="s">
        <v>118</v>
      </c>
      <c r="C6546" s="57" t="s">
        <v>3087</v>
      </c>
      <c r="D6546" s="57">
        <v>200</v>
      </c>
      <c r="E6546" s="57" t="s">
        <v>505</v>
      </c>
      <c r="F6546" s="57" t="s">
        <v>3088</v>
      </c>
      <c r="G6546" s="57" t="s">
        <v>3280</v>
      </c>
      <c r="H6546" s="57">
        <v>200</v>
      </c>
    </row>
    <row r="6547" spans="1:8">
      <c r="A6547" s="57" t="s">
        <v>632</v>
      </c>
      <c r="B6547" s="57" t="s">
        <v>118</v>
      </c>
      <c r="C6547" s="57" t="s">
        <v>3090</v>
      </c>
      <c r="D6547" s="57">
        <v>557.5</v>
      </c>
      <c r="E6547" s="57" t="s">
        <v>505</v>
      </c>
      <c r="F6547" s="57" t="s">
        <v>3091</v>
      </c>
      <c r="G6547" s="57" t="s">
        <v>3281</v>
      </c>
      <c r="H6547" s="57">
        <v>557.5</v>
      </c>
    </row>
    <row r="6548" spans="1:8">
      <c r="A6548" s="57" t="s">
        <v>632</v>
      </c>
      <c r="B6548" s="57" t="s">
        <v>118</v>
      </c>
      <c r="C6548" s="57" t="s">
        <v>3093</v>
      </c>
      <c r="D6548" s="57">
        <v>0.57999999999999996</v>
      </c>
      <c r="E6548" s="57" t="s">
        <v>505</v>
      </c>
      <c r="F6548" s="57" t="s">
        <v>3093</v>
      </c>
      <c r="G6548" s="57" t="s">
        <v>3282</v>
      </c>
      <c r="H6548" s="57">
        <v>0.57999999999999996</v>
      </c>
    </row>
    <row r="6549" spans="1:8">
      <c r="A6549" s="57" t="s">
        <v>632</v>
      </c>
      <c r="B6549" s="57" t="s">
        <v>118</v>
      </c>
      <c r="C6549" s="57" t="s">
        <v>3095</v>
      </c>
      <c r="D6549" s="57">
        <v>289.7</v>
      </c>
      <c r="E6549" s="57" t="s">
        <v>505</v>
      </c>
      <c r="F6549" s="57" t="s">
        <v>3096</v>
      </c>
      <c r="G6549" s="57" t="s">
        <v>3283</v>
      </c>
      <c r="H6549" s="57">
        <v>289.7</v>
      </c>
    </row>
    <row r="6550" spans="1:8">
      <c r="A6550" s="57" t="s">
        <v>632</v>
      </c>
      <c r="B6550" s="57" t="s">
        <v>118</v>
      </c>
      <c r="C6550" s="57" t="s">
        <v>3098</v>
      </c>
      <c r="D6550" s="57">
        <v>130</v>
      </c>
      <c r="E6550" s="57" t="s">
        <v>505</v>
      </c>
      <c r="F6550" s="57" t="s">
        <v>3099</v>
      </c>
      <c r="G6550" s="57" t="s">
        <v>3284</v>
      </c>
      <c r="H6550" s="57">
        <v>130</v>
      </c>
    </row>
    <row r="6551" spans="1:8">
      <c r="A6551" s="57" t="s">
        <v>632</v>
      </c>
      <c r="B6551" s="57" t="s">
        <v>118</v>
      </c>
      <c r="C6551" s="57" t="s">
        <v>3101</v>
      </c>
      <c r="D6551" s="57">
        <v>2</v>
      </c>
      <c r="E6551" s="57" t="s">
        <v>505</v>
      </c>
      <c r="F6551" s="57" t="s">
        <v>3102</v>
      </c>
      <c r="G6551" s="57" t="s">
        <v>3285</v>
      </c>
      <c r="H6551" s="57">
        <v>2</v>
      </c>
    </row>
    <row r="6552" spans="1:8">
      <c r="A6552" s="57" t="s">
        <v>632</v>
      </c>
      <c r="B6552" s="57" t="s">
        <v>118</v>
      </c>
      <c r="C6552" s="57" t="s">
        <v>3104</v>
      </c>
      <c r="D6552" s="57">
        <v>30713.25</v>
      </c>
      <c r="E6552" s="57" t="s">
        <v>505</v>
      </c>
      <c r="F6552" s="57" t="s">
        <v>3104</v>
      </c>
      <c r="G6552" s="57" t="s">
        <v>3286</v>
      </c>
      <c r="H6552" s="57">
        <v>30713.25</v>
      </c>
    </row>
    <row r="6553" spans="1:8">
      <c r="A6553" s="57" t="s">
        <v>632</v>
      </c>
      <c r="B6553" s="57" t="s">
        <v>118</v>
      </c>
      <c r="C6553" s="57" t="s">
        <v>3106</v>
      </c>
      <c r="D6553" s="57">
        <v>900</v>
      </c>
      <c r="E6553" s="57" t="s">
        <v>505</v>
      </c>
      <c r="F6553" s="57" t="s">
        <v>3107</v>
      </c>
      <c r="G6553" s="57" t="s">
        <v>3287</v>
      </c>
      <c r="H6553" s="57">
        <v>900</v>
      </c>
    </row>
    <row r="6554" spans="1:8">
      <c r="A6554" s="57" t="s">
        <v>632</v>
      </c>
      <c r="B6554" s="57" t="s">
        <v>118</v>
      </c>
      <c r="C6554" s="57" t="s">
        <v>3109</v>
      </c>
      <c r="D6554" s="57">
        <v>0.6</v>
      </c>
      <c r="E6554" s="57" t="s">
        <v>505</v>
      </c>
      <c r="F6554" s="57" t="s">
        <v>3109</v>
      </c>
      <c r="G6554" s="57" t="s">
        <v>3288</v>
      </c>
      <c r="H6554" s="57">
        <v>0.6</v>
      </c>
    </row>
    <row r="6555" spans="1:8">
      <c r="A6555" s="57" t="s">
        <v>632</v>
      </c>
      <c r="B6555" s="57" t="s">
        <v>118</v>
      </c>
      <c r="C6555" s="57" t="s">
        <v>3111</v>
      </c>
      <c r="D6555" s="57">
        <v>8690.3230000000003</v>
      </c>
      <c r="E6555" s="57" t="s">
        <v>505</v>
      </c>
      <c r="F6555" s="57" t="s">
        <v>3111</v>
      </c>
      <c r="G6555" s="57" t="s">
        <v>3289</v>
      </c>
      <c r="H6555" s="57">
        <v>8690.3230000000003</v>
      </c>
    </row>
    <row r="6556" spans="1:8">
      <c r="A6556" s="57" t="s">
        <v>632</v>
      </c>
      <c r="B6556" s="57" t="s">
        <v>118</v>
      </c>
      <c r="C6556" s="57" t="s">
        <v>3113</v>
      </c>
      <c r="D6556" s="57">
        <v>525.75</v>
      </c>
      <c r="E6556" s="57" t="s">
        <v>505</v>
      </c>
      <c r="F6556" s="57" t="s">
        <v>3113</v>
      </c>
      <c r="G6556" s="57" t="s">
        <v>3290</v>
      </c>
      <c r="H6556" s="57">
        <v>525.75</v>
      </c>
    </row>
    <row r="6557" spans="1:8">
      <c r="A6557" s="57" t="s">
        <v>632</v>
      </c>
      <c r="B6557" s="57" t="s">
        <v>118</v>
      </c>
      <c r="C6557" s="57" t="s">
        <v>3115</v>
      </c>
      <c r="D6557" s="57">
        <v>2</v>
      </c>
      <c r="E6557" s="57" t="s">
        <v>505</v>
      </c>
      <c r="F6557" s="57" t="s">
        <v>3116</v>
      </c>
      <c r="G6557" s="57" t="s">
        <v>3291</v>
      </c>
      <c r="H6557" s="57">
        <v>2</v>
      </c>
    </row>
    <row r="6558" spans="1:8">
      <c r="A6558" s="57" t="s">
        <v>632</v>
      </c>
      <c r="B6558" s="57" t="s">
        <v>126</v>
      </c>
      <c r="C6558" s="57" t="s">
        <v>3066</v>
      </c>
      <c r="D6558" s="57">
        <v>0</v>
      </c>
      <c r="E6558" s="57" t="s">
        <v>507</v>
      </c>
      <c r="F6558" s="57" t="s">
        <v>3067</v>
      </c>
      <c r="G6558" s="57" t="s">
        <v>3292</v>
      </c>
      <c r="H6558" s="57">
        <v>0</v>
      </c>
    </row>
    <row r="6559" spans="1:8">
      <c r="A6559" s="57" t="s">
        <v>632</v>
      </c>
      <c r="B6559" s="57" t="s">
        <v>126</v>
      </c>
      <c r="C6559" s="57" t="s">
        <v>3069</v>
      </c>
      <c r="D6559" s="57">
        <v>3</v>
      </c>
      <c r="E6559" s="57" t="s">
        <v>507</v>
      </c>
      <c r="F6559" s="57" t="s">
        <v>3070</v>
      </c>
      <c r="G6559" s="57" t="s">
        <v>3293</v>
      </c>
      <c r="H6559" s="57">
        <v>3</v>
      </c>
    </row>
    <row r="6560" spans="1:8">
      <c r="A6560" s="57" t="s">
        <v>632</v>
      </c>
      <c r="B6560" s="57" t="s">
        <v>126</v>
      </c>
      <c r="C6560" s="57" t="s">
        <v>3072</v>
      </c>
      <c r="D6560" s="57">
        <v>1500</v>
      </c>
      <c r="E6560" s="57" t="s">
        <v>507</v>
      </c>
      <c r="F6560" s="57" t="s">
        <v>3073</v>
      </c>
      <c r="G6560" s="57" t="s">
        <v>3294</v>
      </c>
      <c r="H6560" s="57">
        <v>1500</v>
      </c>
    </row>
    <row r="6561" spans="1:8">
      <c r="A6561" s="57" t="s">
        <v>632</v>
      </c>
      <c r="B6561" s="57" t="s">
        <v>126</v>
      </c>
      <c r="C6561" s="57" t="s">
        <v>3075</v>
      </c>
      <c r="D6561" s="57">
        <v>0</v>
      </c>
      <c r="E6561" s="57" t="s">
        <v>507</v>
      </c>
      <c r="F6561" s="57" t="s">
        <v>3076</v>
      </c>
      <c r="G6561" s="57" t="s">
        <v>3295</v>
      </c>
      <c r="H6561" s="57">
        <v>0</v>
      </c>
    </row>
    <row r="6562" spans="1:8">
      <c r="A6562" s="57" t="s">
        <v>632</v>
      </c>
      <c r="B6562" s="57" t="s">
        <v>126</v>
      </c>
      <c r="C6562" s="57" t="s">
        <v>3078</v>
      </c>
      <c r="D6562" s="57">
        <v>772</v>
      </c>
      <c r="E6562" s="57" t="s">
        <v>507</v>
      </c>
      <c r="F6562" s="57" t="s">
        <v>3079</v>
      </c>
      <c r="G6562" s="57" t="s">
        <v>3296</v>
      </c>
      <c r="H6562" s="57">
        <v>772</v>
      </c>
    </row>
    <row r="6563" spans="1:8">
      <c r="A6563" s="57" t="s">
        <v>632</v>
      </c>
      <c r="B6563" s="57" t="s">
        <v>126</v>
      </c>
      <c r="C6563" s="57" t="s">
        <v>3081</v>
      </c>
      <c r="D6563" s="57">
        <v>0.6</v>
      </c>
      <c r="E6563" s="57" t="s">
        <v>507</v>
      </c>
      <c r="F6563" s="57" t="s">
        <v>3082</v>
      </c>
      <c r="G6563" s="57" t="s">
        <v>3297</v>
      </c>
      <c r="H6563" s="57">
        <v>0.6</v>
      </c>
    </row>
    <row r="6564" spans="1:8">
      <c r="A6564" s="57" t="s">
        <v>632</v>
      </c>
      <c r="B6564" s="57" t="s">
        <v>126</v>
      </c>
      <c r="C6564" s="57" t="s">
        <v>3084</v>
      </c>
      <c r="D6564" s="57">
        <v>2</v>
      </c>
      <c r="E6564" s="57" t="s">
        <v>507</v>
      </c>
      <c r="F6564" s="57" t="s">
        <v>3085</v>
      </c>
      <c r="G6564" s="57" t="s">
        <v>3298</v>
      </c>
      <c r="H6564" s="57">
        <v>2</v>
      </c>
    </row>
    <row r="6565" spans="1:8">
      <c r="A6565" s="57" t="s">
        <v>632</v>
      </c>
      <c r="B6565" s="57" t="s">
        <v>126</v>
      </c>
      <c r="C6565" s="57" t="s">
        <v>3087</v>
      </c>
      <c r="D6565" s="57">
        <v>200</v>
      </c>
      <c r="E6565" s="57" t="s">
        <v>507</v>
      </c>
      <c r="F6565" s="57" t="s">
        <v>3088</v>
      </c>
      <c r="G6565" s="57" t="s">
        <v>3299</v>
      </c>
      <c r="H6565" s="57">
        <v>200</v>
      </c>
    </row>
    <row r="6566" spans="1:8">
      <c r="A6566" s="57" t="s">
        <v>632</v>
      </c>
      <c r="B6566" s="57" t="s">
        <v>126</v>
      </c>
      <c r="C6566" s="57" t="s">
        <v>3090</v>
      </c>
      <c r="D6566" s="57">
        <v>557.5</v>
      </c>
      <c r="E6566" s="57" t="s">
        <v>507</v>
      </c>
      <c r="F6566" s="57" t="s">
        <v>3091</v>
      </c>
      <c r="G6566" s="57" t="s">
        <v>3300</v>
      </c>
      <c r="H6566" s="57">
        <v>557.5</v>
      </c>
    </row>
    <row r="6567" spans="1:8">
      <c r="A6567" s="57" t="s">
        <v>632</v>
      </c>
      <c r="B6567" s="57" t="s">
        <v>126</v>
      </c>
      <c r="C6567" s="57" t="s">
        <v>3093</v>
      </c>
      <c r="D6567" s="57">
        <v>0.57999999999999996</v>
      </c>
      <c r="E6567" s="57" t="s">
        <v>507</v>
      </c>
      <c r="F6567" s="57" t="s">
        <v>3093</v>
      </c>
      <c r="G6567" s="57" t="s">
        <v>3301</v>
      </c>
      <c r="H6567" s="57">
        <v>0.57999999999999996</v>
      </c>
    </row>
    <row r="6568" spans="1:8">
      <c r="A6568" s="57" t="s">
        <v>632</v>
      </c>
      <c r="B6568" s="57" t="s">
        <v>126</v>
      </c>
      <c r="C6568" s="57" t="s">
        <v>3095</v>
      </c>
      <c r="D6568" s="57">
        <v>289.7</v>
      </c>
      <c r="E6568" s="57" t="s">
        <v>507</v>
      </c>
      <c r="F6568" s="57" t="s">
        <v>3096</v>
      </c>
      <c r="G6568" s="57" t="s">
        <v>3302</v>
      </c>
      <c r="H6568" s="57">
        <v>289.7</v>
      </c>
    </row>
    <row r="6569" spans="1:8">
      <c r="A6569" s="57" t="s">
        <v>632</v>
      </c>
      <c r="B6569" s="57" t="s">
        <v>126</v>
      </c>
      <c r="C6569" s="57" t="s">
        <v>3098</v>
      </c>
      <c r="D6569" s="57">
        <v>130</v>
      </c>
      <c r="E6569" s="57" t="s">
        <v>507</v>
      </c>
      <c r="F6569" s="57" t="s">
        <v>3099</v>
      </c>
      <c r="G6569" s="57" t="s">
        <v>3303</v>
      </c>
      <c r="H6569" s="57">
        <v>130</v>
      </c>
    </row>
    <row r="6570" spans="1:8">
      <c r="A6570" s="57" t="s">
        <v>632</v>
      </c>
      <c r="B6570" s="57" t="s">
        <v>126</v>
      </c>
      <c r="C6570" s="57" t="s">
        <v>3101</v>
      </c>
      <c r="D6570" s="57">
        <v>2</v>
      </c>
      <c r="E6570" s="57" t="s">
        <v>507</v>
      </c>
      <c r="F6570" s="57" t="s">
        <v>3102</v>
      </c>
      <c r="G6570" s="57" t="s">
        <v>3304</v>
      </c>
      <c r="H6570" s="57">
        <v>2</v>
      </c>
    </row>
    <row r="6571" spans="1:8">
      <c r="A6571" s="57" t="s">
        <v>632</v>
      </c>
      <c r="B6571" s="57" t="s">
        <v>126</v>
      </c>
      <c r="C6571" s="57" t="s">
        <v>3104</v>
      </c>
      <c r="D6571" s="57">
        <v>30713.25</v>
      </c>
      <c r="E6571" s="57" t="s">
        <v>507</v>
      </c>
      <c r="F6571" s="57" t="s">
        <v>3104</v>
      </c>
      <c r="G6571" s="57" t="s">
        <v>3305</v>
      </c>
      <c r="H6571" s="57">
        <v>30713.25</v>
      </c>
    </row>
    <row r="6572" spans="1:8">
      <c r="A6572" s="57" t="s">
        <v>632</v>
      </c>
      <c r="B6572" s="57" t="s">
        <v>126</v>
      </c>
      <c r="C6572" s="57" t="s">
        <v>3106</v>
      </c>
      <c r="D6572" s="57">
        <v>900</v>
      </c>
      <c r="E6572" s="57" t="s">
        <v>507</v>
      </c>
      <c r="F6572" s="57" t="s">
        <v>3107</v>
      </c>
      <c r="G6572" s="57" t="s">
        <v>3306</v>
      </c>
      <c r="H6572" s="57">
        <v>900</v>
      </c>
    </row>
    <row r="6573" spans="1:8">
      <c r="A6573" s="57" t="s">
        <v>632</v>
      </c>
      <c r="B6573" s="57" t="s">
        <v>126</v>
      </c>
      <c r="C6573" s="57" t="s">
        <v>3109</v>
      </c>
      <c r="D6573" s="57">
        <v>0.6</v>
      </c>
      <c r="E6573" s="57" t="s">
        <v>507</v>
      </c>
      <c r="F6573" s="57" t="s">
        <v>3109</v>
      </c>
      <c r="G6573" s="57" t="s">
        <v>3307</v>
      </c>
      <c r="H6573" s="57">
        <v>0.6</v>
      </c>
    </row>
    <row r="6574" spans="1:8">
      <c r="A6574" s="57" t="s">
        <v>632</v>
      </c>
      <c r="B6574" s="57" t="s">
        <v>126</v>
      </c>
      <c r="C6574" s="57" t="s">
        <v>3111</v>
      </c>
      <c r="D6574" s="57">
        <v>8690.3230000000003</v>
      </c>
      <c r="E6574" s="57" t="s">
        <v>507</v>
      </c>
      <c r="F6574" s="57" t="s">
        <v>3111</v>
      </c>
      <c r="G6574" s="57" t="s">
        <v>3308</v>
      </c>
      <c r="H6574" s="57">
        <v>8690.3230000000003</v>
      </c>
    </row>
    <row r="6575" spans="1:8">
      <c r="A6575" s="57" t="s">
        <v>632</v>
      </c>
      <c r="B6575" s="57" t="s">
        <v>126</v>
      </c>
      <c r="C6575" s="57" t="s">
        <v>3113</v>
      </c>
      <c r="D6575" s="57">
        <v>525.75</v>
      </c>
      <c r="E6575" s="57" t="s">
        <v>507</v>
      </c>
      <c r="F6575" s="57" t="s">
        <v>3113</v>
      </c>
      <c r="G6575" s="57" t="s">
        <v>3309</v>
      </c>
      <c r="H6575" s="57">
        <v>525.75</v>
      </c>
    </row>
    <row r="6576" spans="1:8">
      <c r="A6576" s="57" t="s">
        <v>632</v>
      </c>
      <c r="B6576" s="57" t="s">
        <v>126</v>
      </c>
      <c r="C6576" s="57" t="s">
        <v>3115</v>
      </c>
      <c r="D6576" s="57">
        <v>2</v>
      </c>
      <c r="E6576" s="57" t="s">
        <v>507</v>
      </c>
      <c r="F6576" s="57" t="s">
        <v>3116</v>
      </c>
      <c r="G6576" s="57" t="s">
        <v>3310</v>
      </c>
      <c r="H6576" s="57">
        <v>2</v>
      </c>
    </row>
    <row r="6577" spans="1:8">
      <c r="A6577" s="57" t="s">
        <v>138</v>
      </c>
      <c r="B6577" s="57" t="s">
        <v>115</v>
      </c>
      <c r="C6577" s="57" t="s">
        <v>3066</v>
      </c>
      <c r="D6577" s="57">
        <v>0</v>
      </c>
      <c r="E6577" s="57" t="s">
        <v>508</v>
      </c>
      <c r="F6577" s="57" t="s">
        <v>3067</v>
      </c>
      <c r="G6577" s="57" t="s">
        <v>3311</v>
      </c>
      <c r="H6577" s="57">
        <v>0</v>
      </c>
    </row>
    <row r="6578" spans="1:8">
      <c r="A6578" s="57" t="s">
        <v>138</v>
      </c>
      <c r="B6578" s="57" t="s">
        <v>115</v>
      </c>
      <c r="C6578" s="57" t="s">
        <v>3069</v>
      </c>
      <c r="D6578" s="57">
        <v>3</v>
      </c>
      <c r="E6578" s="57" t="s">
        <v>508</v>
      </c>
      <c r="F6578" s="57" t="s">
        <v>3070</v>
      </c>
      <c r="G6578" s="57" t="s">
        <v>3312</v>
      </c>
      <c r="H6578" s="57">
        <v>3</v>
      </c>
    </row>
    <row r="6579" spans="1:8">
      <c r="A6579" s="57" t="s">
        <v>138</v>
      </c>
      <c r="B6579" s="57" t="s">
        <v>115</v>
      </c>
      <c r="C6579" s="57" t="s">
        <v>3072</v>
      </c>
      <c r="D6579" s="57">
        <v>1500</v>
      </c>
      <c r="E6579" s="57" t="s">
        <v>508</v>
      </c>
      <c r="F6579" s="57" t="s">
        <v>3073</v>
      </c>
      <c r="G6579" s="57" t="s">
        <v>3313</v>
      </c>
      <c r="H6579" s="57">
        <v>1500</v>
      </c>
    </row>
    <row r="6580" spans="1:8">
      <c r="A6580" s="57" t="s">
        <v>138</v>
      </c>
      <c r="B6580" s="57" t="s">
        <v>115</v>
      </c>
      <c r="C6580" s="57" t="s">
        <v>3075</v>
      </c>
      <c r="D6580" s="57">
        <v>0</v>
      </c>
      <c r="E6580" s="57" t="s">
        <v>508</v>
      </c>
      <c r="F6580" s="57" t="s">
        <v>3076</v>
      </c>
      <c r="G6580" s="57" t="s">
        <v>3314</v>
      </c>
      <c r="H6580" s="57">
        <v>0</v>
      </c>
    </row>
    <row r="6581" spans="1:8">
      <c r="A6581" s="57" t="s">
        <v>138</v>
      </c>
      <c r="B6581" s="57" t="s">
        <v>115</v>
      </c>
      <c r="C6581" s="57" t="s">
        <v>3078</v>
      </c>
      <c r="D6581" s="57">
        <v>772</v>
      </c>
      <c r="E6581" s="57" t="s">
        <v>508</v>
      </c>
      <c r="F6581" s="57" t="s">
        <v>3079</v>
      </c>
      <c r="G6581" s="57" t="s">
        <v>3315</v>
      </c>
      <c r="H6581" s="57">
        <v>772</v>
      </c>
    </row>
    <row r="6582" spans="1:8">
      <c r="A6582" s="57" t="s">
        <v>138</v>
      </c>
      <c r="B6582" s="57" t="s">
        <v>115</v>
      </c>
      <c r="C6582" s="57" t="s">
        <v>3081</v>
      </c>
      <c r="D6582" s="57">
        <v>0.6</v>
      </c>
      <c r="E6582" s="57" t="s">
        <v>508</v>
      </c>
      <c r="F6582" s="57" t="s">
        <v>3082</v>
      </c>
      <c r="G6582" s="57" t="s">
        <v>3316</v>
      </c>
      <c r="H6582" s="57">
        <v>0.6</v>
      </c>
    </row>
    <row r="6583" spans="1:8">
      <c r="A6583" s="57" t="s">
        <v>138</v>
      </c>
      <c r="B6583" s="57" t="s">
        <v>115</v>
      </c>
      <c r="C6583" s="57" t="s">
        <v>3084</v>
      </c>
      <c r="D6583" s="57">
        <v>2</v>
      </c>
      <c r="E6583" s="57" t="s">
        <v>508</v>
      </c>
      <c r="F6583" s="57" t="s">
        <v>3085</v>
      </c>
      <c r="G6583" s="57" t="s">
        <v>3317</v>
      </c>
      <c r="H6583" s="57">
        <v>2</v>
      </c>
    </row>
    <row r="6584" spans="1:8">
      <c r="A6584" s="57" t="s">
        <v>138</v>
      </c>
      <c r="B6584" s="57" t="s">
        <v>115</v>
      </c>
      <c r="C6584" s="57" t="s">
        <v>3087</v>
      </c>
      <c r="D6584" s="57">
        <v>200</v>
      </c>
      <c r="E6584" s="57" t="s">
        <v>508</v>
      </c>
      <c r="F6584" s="57" t="s">
        <v>3088</v>
      </c>
      <c r="G6584" s="57" t="s">
        <v>3318</v>
      </c>
      <c r="H6584" s="57">
        <v>200</v>
      </c>
    </row>
    <row r="6585" spans="1:8">
      <c r="A6585" s="57" t="s">
        <v>138</v>
      </c>
      <c r="B6585" s="57" t="s">
        <v>115</v>
      </c>
      <c r="C6585" s="57" t="s">
        <v>3090</v>
      </c>
      <c r="D6585" s="57">
        <v>557.5</v>
      </c>
      <c r="E6585" s="57" t="s">
        <v>508</v>
      </c>
      <c r="F6585" s="57" t="s">
        <v>3091</v>
      </c>
      <c r="G6585" s="57" t="s">
        <v>3319</v>
      </c>
      <c r="H6585" s="57">
        <v>557.5</v>
      </c>
    </row>
    <row r="6586" spans="1:8">
      <c r="A6586" s="57" t="s">
        <v>138</v>
      </c>
      <c r="B6586" s="57" t="s">
        <v>115</v>
      </c>
      <c r="C6586" s="57" t="s">
        <v>3093</v>
      </c>
      <c r="D6586" s="57">
        <v>0.57999999999999996</v>
      </c>
      <c r="E6586" s="57" t="s">
        <v>508</v>
      </c>
      <c r="F6586" s="57" t="s">
        <v>3093</v>
      </c>
      <c r="G6586" s="57" t="s">
        <v>3320</v>
      </c>
      <c r="H6586" s="57">
        <v>0.57999999999999996</v>
      </c>
    </row>
    <row r="6587" spans="1:8">
      <c r="A6587" s="57" t="s">
        <v>138</v>
      </c>
      <c r="B6587" s="57" t="s">
        <v>115</v>
      </c>
      <c r="C6587" s="57" t="s">
        <v>3095</v>
      </c>
      <c r="D6587" s="57">
        <v>289.7</v>
      </c>
      <c r="E6587" s="57" t="s">
        <v>508</v>
      </c>
      <c r="F6587" s="57" t="s">
        <v>3096</v>
      </c>
      <c r="G6587" s="57" t="s">
        <v>3321</v>
      </c>
      <c r="H6587" s="57">
        <v>289.7</v>
      </c>
    </row>
    <row r="6588" spans="1:8">
      <c r="A6588" s="57" t="s">
        <v>138</v>
      </c>
      <c r="B6588" s="57" t="s">
        <v>115</v>
      </c>
      <c r="C6588" s="57" t="s">
        <v>3098</v>
      </c>
      <c r="D6588" s="57">
        <v>130</v>
      </c>
      <c r="E6588" s="57" t="s">
        <v>508</v>
      </c>
      <c r="F6588" s="57" t="s">
        <v>3099</v>
      </c>
      <c r="G6588" s="57" t="s">
        <v>3322</v>
      </c>
      <c r="H6588" s="57">
        <v>130</v>
      </c>
    </row>
    <row r="6589" spans="1:8">
      <c r="A6589" s="57" t="s">
        <v>138</v>
      </c>
      <c r="B6589" s="57" t="s">
        <v>115</v>
      </c>
      <c r="C6589" s="57" t="s">
        <v>3101</v>
      </c>
      <c r="D6589" s="57">
        <v>2</v>
      </c>
      <c r="E6589" s="57" t="s">
        <v>508</v>
      </c>
      <c r="F6589" s="57" t="s">
        <v>3102</v>
      </c>
      <c r="G6589" s="57" t="s">
        <v>3323</v>
      </c>
      <c r="H6589" s="57">
        <v>2</v>
      </c>
    </row>
    <row r="6590" spans="1:8">
      <c r="A6590" s="57" t="s">
        <v>138</v>
      </c>
      <c r="B6590" s="57" t="s">
        <v>115</v>
      </c>
      <c r="C6590" s="57" t="s">
        <v>3104</v>
      </c>
      <c r="D6590" s="57">
        <v>30713.25</v>
      </c>
      <c r="E6590" s="57" t="s">
        <v>508</v>
      </c>
      <c r="F6590" s="57" t="s">
        <v>3104</v>
      </c>
      <c r="G6590" s="57" t="s">
        <v>3324</v>
      </c>
      <c r="H6590" s="57">
        <v>30713.25</v>
      </c>
    </row>
    <row r="6591" spans="1:8">
      <c r="A6591" s="57" t="s">
        <v>138</v>
      </c>
      <c r="B6591" s="57" t="s">
        <v>115</v>
      </c>
      <c r="C6591" s="57" t="s">
        <v>3106</v>
      </c>
      <c r="D6591" s="57">
        <v>900</v>
      </c>
      <c r="E6591" s="57" t="s">
        <v>508</v>
      </c>
      <c r="F6591" s="57" t="s">
        <v>3107</v>
      </c>
      <c r="G6591" s="57" t="s">
        <v>3325</v>
      </c>
      <c r="H6591" s="57">
        <v>900</v>
      </c>
    </row>
    <row r="6592" spans="1:8">
      <c r="A6592" s="57" t="s">
        <v>138</v>
      </c>
      <c r="B6592" s="57" t="s">
        <v>115</v>
      </c>
      <c r="C6592" s="57" t="s">
        <v>3109</v>
      </c>
      <c r="D6592" s="57">
        <v>0.6</v>
      </c>
      <c r="E6592" s="57" t="s">
        <v>508</v>
      </c>
      <c r="F6592" s="57" t="s">
        <v>3109</v>
      </c>
      <c r="G6592" s="57" t="s">
        <v>3326</v>
      </c>
      <c r="H6592" s="57">
        <v>0.6</v>
      </c>
    </row>
    <row r="6593" spans="1:8">
      <c r="A6593" s="57" t="s">
        <v>138</v>
      </c>
      <c r="B6593" s="57" t="s">
        <v>115</v>
      </c>
      <c r="C6593" s="57" t="s">
        <v>3111</v>
      </c>
      <c r="D6593" s="57">
        <v>8690.3230000000003</v>
      </c>
      <c r="E6593" s="57" t="s">
        <v>508</v>
      </c>
      <c r="F6593" s="57" t="s">
        <v>3111</v>
      </c>
      <c r="G6593" s="57" t="s">
        <v>3327</v>
      </c>
      <c r="H6593" s="57">
        <v>8690.3230000000003</v>
      </c>
    </row>
    <row r="6594" spans="1:8">
      <c r="A6594" s="57" t="s">
        <v>138</v>
      </c>
      <c r="B6594" s="57" t="s">
        <v>115</v>
      </c>
      <c r="C6594" s="57" t="s">
        <v>3113</v>
      </c>
      <c r="D6594" s="57">
        <v>525.75</v>
      </c>
      <c r="E6594" s="57" t="s">
        <v>508</v>
      </c>
      <c r="F6594" s="57" t="s">
        <v>3113</v>
      </c>
      <c r="G6594" s="57" t="s">
        <v>3328</v>
      </c>
      <c r="H6594" s="57">
        <v>525.75</v>
      </c>
    </row>
    <row r="6595" spans="1:8">
      <c r="A6595" s="57" t="s">
        <v>138</v>
      </c>
      <c r="B6595" s="57" t="s">
        <v>115</v>
      </c>
      <c r="C6595" s="57" t="s">
        <v>3115</v>
      </c>
      <c r="D6595" s="57">
        <v>2</v>
      </c>
      <c r="E6595" s="57" t="s">
        <v>508</v>
      </c>
      <c r="F6595" s="57" t="s">
        <v>3116</v>
      </c>
      <c r="G6595" s="57" t="s">
        <v>3329</v>
      </c>
      <c r="H6595" s="57">
        <v>2</v>
      </c>
    </row>
    <row r="6596" spans="1:8">
      <c r="A6596" s="57" t="s">
        <v>129</v>
      </c>
      <c r="B6596" s="57" t="s">
        <v>114</v>
      </c>
      <c r="C6596" s="57" t="s">
        <v>3066</v>
      </c>
      <c r="D6596" s="57">
        <v>0</v>
      </c>
      <c r="E6596" s="57" t="s">
        <v>509</v>
      </c>
      <c r="F6596" s="57" t="s">
        <v>3067</v>
      </c>
      <c r="G6596" s="57" t="s">
        <v>3330</v>
      </c>
      <c r="H6596" s="57">
        <v>0</v>
      </c>
    </row>
    <row r="6597" spans="1:8">
      <c r="A6597" s="57" t="s">
        <v>129</v>
      </c>
      <c r="B6597" s="57" t="s">
        <v>114</v>
      </c>
      <c r="C6597" s="57" t="s">
        <v>3069</v>
      </c>
      <c r="D6597" s="57">
        <v>3</v>
      </c>
      <c r="E6597" s="57" t="s">
        <v>509</v>
      </c>
      <c r="F6597" s="57" t="s">
        <v>3070</v>
      </c>
      <c r="G6597" s="57" t="s">
        <v>3331</v>
      </c>
      <c r="H6597" s="57">
        <v>3</v>
      </c>
    </row>
    <row r="6598" spans="1:8">
      <c r="A6598" s="57" t="s">
        <v>129</v>
      </c>
      <c r="B6598" s="57" t="s">
        <v>114</v>
      </c>
      <c r="C6598" s="57" t="s">
        <v>3072</v>
      </c>
      <c r="D6598" s="57">
        <v>1500</v>
      </c>
      <c r="E6598" s="57" t="s">
        <v>509</v>
      </c>
      <c r="F6598" s="57" t="s">
        <v>3073</v>
      </c>
      <c r="G6598" s="57" t="s">
        <v>3332</v>
      </c>
      <c r="H6598" s="57">
        <v>1500</v>
      </c>
    </row>
    <row r="6599" spans="1:8">
      <c r="A6599" s="57" t="s">
        <v>129</v>
      </c>
      <c r="B6599" s="57" t="s">
        <v>114</v>
      </c>
      <c r="C6599" s="57" t="s">
        <v>3075</v>
      </c>
      <c r="D6599" s="57">
        <v>0</v>
      </c>
      <c r="E6599" s="57" t="s">
        <v>509</v>
      </c>
      <c r="F6599" s="57" t="s">
        <v>3076</v>
      </c>
      <c r="G6599" s="57" t="s">
        <v>3333</v>
      </c>
      <c r="H6599" s="57">
        <v>0</v>
      </c>
    </row>
    <row r="6600" spans="1:8">
      <c r="A6600" s="57" t="s">
        <v>129</v>
      </c>
      <c r="B6600" s="57" t="s">
        <v>114</v>
      </c>
      <c r="C6600" s="57" t="s">
        <v>3078</v>
      </c>
      <c r="D6600" s="57">
        <v>772</v>
      </c>
      <c r="E6600" s="57" t="s">
        <v>509</v>
      </c>
      <c r="F6600" s="57" t="s">
        <v>3079</v>
      </c>
      <c r="G6600" s="57" t="s">
        <v>3334</v>
      </c>
      <c r="H6600" s="57">
        <v>772</v>
      </c>
    </row>
    <row r="6601" spans="1:8">
      <c r="A6601" s="57" t="s">
        <v>129</v>
      </c>
      <c r="B6601" s="57" t="s">
        <v>114</v>
      </c>
      <c r="C6601" s="57" t="s">
        <v>3081</v>
      </c>
      <c r="D6601" s="57">
        <v>0.6</v>
      </c>
      <c r="E6601" s="57" t="s">
        <v>509</v>
      </c>
      <c r="F6601" s="57" t="s">
        <v>3082</v>
      </c>
      <c r="G6601" s="57" t="s">
        <v>3335</v>
      </c>
      <c r="H6601" s="57">
        <v>0.6</v>
      </c>
    </row>
    <row r="6602" spans="1:8">
      <c r="A6602" s="57" t="s">
        <v>129</v>
      </c>
      <c r="B6602" s="57" t="s">
        <v>114</v>
      </c>
      <c r="C6602" s="57" t="s">
        <v>3084</v>
      </c>
      <c r="D6602" s="57">
        <v>2</v>
      </c>
      <c r="E6602" s="57" t="s">
        <v>509</v>
      </c>
      <c r="F6602" s="57" t="s">
        <v>3085</v>
      </c>
      <c r="G6602" s="57" t="s">
        <v>3336</v>
      </c>
      <c r="H6602" s="57">
        <v>2</v>
      </c>
    </row>
    <row r="6603" spans="1:8">
      <c r="A6603" s="57" t="s">
        <v>129</v>
      </c>
      <c r="B6603" s="57" t="s">
        <v>114</v>
      </c>
      <c r="C6603" s="57" t="s">
        <v>3087</v>
      </c>
      <c r="D6603" s="57">
        <v>200</v>
      </c>
      <c r="E6603" s="57" t="s">
        <v>509</v>
      </c>
      <c r="F6603" s="57" t="s">
        <v>3088</v>
      </c>
      <c r="G6603" s="57" t="s">
        <v>3337</v>
      </c>
      <c r="H6603" s="57">
        <v>200</v>
      </c>
    </row>
    <row r="6604" spans="1:8">
      <c r="A6604" s="57" t="s">
        <v>129</v>
      </c>
      <c r="B6604" s="57" t="s">
        <v>114</v>
      </c>
      <c r="C6604" s="57" t="s">
        <v>3090</v>
      </c>
      <c r="D6604" s="57">
        <v>557.5</v>
      </c>
      <c r="E6604" s="57" t="s">
        <v>509</v>
      </c>
      <c r="F6604" s="57" t="s">
        <v>3091</v>
      </c>
      <c r="G6604" s="57" t="s">
        <v>3338</v>
      </c>
      <c r="H6604" s="57">
        <v>557.5</v>
      </c>
    </row>
    <row r="6605" spans="1:8">
      <c r="A6605" s="57" t="s">
        <v>129</v>
      </c>
      <c r="B6605" s="57" t="s">
        <v>114</v>
      </c>
      <c r="C6605" s="57" t="s">
        <v>3093</v>
      </c>
      <c r="D6605" s="57">
        <v>0.57999999999999996</v>
      </c>
      <c r="E6605" s="57" t="s">
        <v>509</v>
      </c>
      <c r="F6605" s="57" t="s">
        <v>3093</v>
      </c>
      <c r="G6605" s="57" t="s">
        <v>3339</v>
      </c>
      <c r="H6605" s="57">
        <v>0.57999999999999996</v>
      </c>
    </row>
    <row r="6606" spans="1:8">
      <c r="A6606" s="57" t="s">
        <v>129</v>
      </c>
      <c r="B6606" s="57" t="s">
        <v>114</v>
      </c>
      <c r="C6606" s="57" t="s">
        <v>3095</v>
      </c>
      <c r="D6606" s="57">
        <v>289.7</v>
      </c>
      <c r="E6606" s="57" t="s">
        <v>509</v>
      </c>
      <c r="F6606" s="57" t="s">
        <v>3096</v>
      </c>
      <c r="G6606" s="57" t="s">
        <v>3340</v>
      </c>
      <c r="H6606" s="57">
        <v>289.7</v>
      </c>
    </row>
    <row r="6607" spans="1:8">
      <c r="A6607" s="57" t="s">
        <v>129</v>
      </c>
      <c r="B6607" s="57" t="s">
        <v>114</v>
      </c>
      <c r="C6607" s="57" t="s">
        <v>3098</v>
      </c>
      <c r="D6607" s="57">
        <v>130</v>
      </c>
      <c r="E6607" s="57" t="s">
        <v>509</v>
      </c>
      <c r="F6607" s="57" t="s">
        <v>3099</v>
      </c>
      <c r="G6607" s="57" t="s">
        <v>3341</v>
      </c>
      <c r="H6607" s="57">
        <v>130</v>
      </c>
    </row>
    <row r="6608" spans="1:8">
      <c r="A6608" s="57" t="s">
        <v>129</v>
      </c>
      <c r="B6608" s="57" t="s">
        <v>114</v>
      </c>
      <c r="C6608" s="57" t="s">
        <v>3101</v>
      </c>
      <c r="D6608" s="57">
        <v>2</v>
      </c>
      <c r="E6608" s="57" t="s">
        <v>509</v>
      </c>
      <c r="F6608" s="57" t="s">
        <v>3102</v>
      </c>
      <c r="G6608" s="57" t="s">
        <v>3342</v>
      </c>
      <c r="H6608" s="57">
        <v>2</v>
      </c>
    </row>
    <row r="6609" spans="1:8">
      <c r="A6609" s="57" t="s">
        <v>129</v>
      </c>
      <c r="B6609" s="57" t="s">
        <v>114</v>
      </c>
      <c r="C6609" s="57" t="s">
        <v>3104</v>
      </c>
      <c r="D6609" s="57">
        <v>30713.25</v>
      </c>
      <c r="E6609" s="57" t="s">
        <v>509</v>
      </c>
      <c r="F6609" s="57" t="s">
        <v>3104</v>
      </c>
      <c r="G6609" s="57" t="s">
        <v>3343</v>
      </c>
      <c r="H6609" s="57">
        <v>30713.25</v>
      </c>
    </row>
    <row r="6610" spans="1:8">
      <c r="A6610" s="57" t="s">
        <v>129</v>
      </c>
      <c r="B6610" s="57" t="s">
        <v>114</v>
      </c>
      <c r="C6610" s="57" t="s">
        <v>3106</v>
      </c>
      <c r="D6610" s="57">
        <v>900</v>
      </c>
      <c r="E6610" s="57" t="s">
        <v>509</v>
      </c>
      <c r="F6610" s="57" t="s">
        <v>3107</v>
      </c>
      <c r="G6610" s="57" t="s">
        <v>3344</v>
      </c>
      <c r="H6610" s="57">
        <v>900</v>
      </c>
    </row>
    <row r="6611" spans="1:8">
      <c r="A6611" s="57" t="s">
        <v>129</v>
      </c>
      <c r="B6611" s="57" t="s">
        <v>114</v>
      </c>
      <c r="C6611" s="57" t="s">
        <v>3109</v>
      </c>
      <c r="D6611" s="57">
        <v>0.6</v>
      </c>
      <c r="E6611" s="57" t="s">
        <v>509</v>
      </c>
      <c r="F6611" s="57" t="s">
        <v>3109</v>
      </c>
      <c r="G6611" s="57" t="s">
        <v>3345</v>
      </c>
      <c r="H6611" s="57">
        <v>0.6</v>
      </c>
    </row>
    <row r="6612" spans="1:8">
      <c r="A6612" s="57" t="s">
        <v>129</v>
      </c>
      <c r="B6612" s="57" t="s">
        <v>114</v>
      </c>
      <c r="C6612" s="57" t="s">
        <v>3111</v>
      </c>
      <c r="D6612" s="57">
        <v>8690.3230000000003</v>
      </c>
      <c r="E6612" s="57" t="s">
        <v>509</v>
      </c>
      <c r="F6612" s="57" t="s">
        <v>3111</v>
      </c>
      <c r="G6612" s="57" t="s">
        <v>3346</v>
      </c>
      <c r="H6612" s="57">
        <v>8690.3230000000003</v>
      </c>
    </row>
    <row r="6613" spans="1:8">
      <c r="A6613" s="57" t="s">
        <v>129</v>
      </c>
      <c r="B6613" s="57" t="s">
        <v>114</v>
      </c>
      <c r="C6613" s="57" t="s">
        <v>3113</v>
      </c>
      <c r="D6613" s="57">
        <v>525.75</v>
      </c>
      <c r="E6613" s="57" t="s">
        <v>509</v>
      </c>
      <c r="F6613" s="57" t="s">
        <v>3113</v>
      </c>
      <c r="G6613" s="57" t="s">
        <v>3347</v>
      </c>
      <c r="H6613" s="57">
        <v>525.75</v>
      </c>
    </row>
    <row r="6614" spans="1:8">
      <c r="A6614" s="57" t="s">
        <v>129</v>
      </c>
      <c r="B6614" s="57" t="s">
        <v>114</v>
      </c>
      <c r="C6614" s="57" t="s">
        <v>3115</v>
      </c>
      <c r="D6614" s="57">
        <v>2</v>
      </c>
      <c r="E6614" s="57" t="s">
        <v>509</v>
      </c>
      <c r="F6614" s="57" t="s">
        <v>3116</v>
      </c>
      <c r="G6614" s="57" t="s">
        <v>3348</v>
      </c>
      <c r="H6614" s="57">
        <v>2</v>
      </c>
    </row>
    <row r="6615" spans="1:8">
      <c r="A6615" s="57" t="s">
        <v>141</v>
      </c>
      <c r="B6615" s="57" t="s">
        <v>116</v>
      </c>
      <c r="C6615" s="57" t="s">
        <v>3066</v>
      </c>
      <c r="D6615" s="57">
        <v>0</v>
      </c>
      <c r="E6615" s="57" t="s">
        <v>510</v>
      </c>
      <c r="F6615" s="57" t="s">
        <v>3067</v>
      </c>
      <c r="G6615" s="57" t="s">
        <v>3349</v>
      </c>
      <c r="H6615" s="57">
        <v>0</v>
      </c>
    </row>
    <row r="6616" spans="1:8">
      <c r="A6616" s="57" t="s">
        <v>141</v>
      </c>
      <c r="B6616" s="57" t="s">
        <v>116</v>
      </c>
      <c r="C6616" s="57" t="s">
        <v>3069</v>
      </c>
      <c r="D6616" s="57">
        <v>3</v>
      </c>
      <c r="E6616" s="57" t="s">
        <v>510</v>
      </c>
      <c r="F6616" s="57" t="s">
        <v>3070</v>
      </c>
      <c r="G6616" s="57" t="s">
        <v>3350</v>
      </c>
      <c r="H6616" s="57">
        <v>3</v>
      </c>
    </row>
    <row r="6617" spans="1:8">
      <c r="A6617" s="57" t="s">
        <v>141</v>
      </c>
      <c r="B6617" s="57" t="s">
        <v>116</v>
      </c>
      <c r="C6617" s="57" t="s">
        <v>3072</v>
      </c>
      <c r="D6617" s="57">
        <v>1500</v>
      </c>
      <c r="E6617" s="57" t="s">
        <v>510</v>
      </c>
      <c r="F6617" s="57" t="s">
        <v>3073</v>
      </c>
      <c r="G6617" s="57" t="s">
        <v>3351</v>
      </c>
      <c r="H6617" s="57">
        <v>1500</v>
      </c>
    </row>
    <row r="6618" spans="1:8">
      <c r="A6618" s="57" t="s">
        <v>141</v>
      </c>
      <c r="B6618" s="57" t="s">
        <v>116</v>
      </c>
      <c r="C6618" s="57" t="s">
        <v>3075</v>
      </c>
      <c r="D6618" s="57">
        <v>0</v>
      </c>
      <c r="E6618" s="57" t="s">
        <v>510</v>
      </c>
      <c r="F6618" s="57" t="s">
        <v>3076</v>
      </c>
      <c r="G6618" s="57" t="s">
        <v>3352</v>
      </c>
      <c r="H6618" s="57">
        <v>0</v>
      </c>
    </row>
    <row r="6619" spans="1:8">
      <c r="A6619" s="57" t="s">
        <v>141</v>
      </c>
      <c r="B6619" s="57" t="s">
        <v>116</v>
      </c>
      <c r="C6619" s="57" t="s">
        <v>3078</v>
      </c>
      <c r="D6619" s="57">
        <v>772</v>
      </c>
      <c r="E6619" s="57" t="s">
        <v>510</v>
      </c>
      <c r="F6619" s="57" t="s">
        <v>3079</v>
      </c>
      <c r="G6619" s="57" t="s">
        <v>3353</v>
      </c>
      <c r="H6619" s="57">
        <v>772</v>
      </c>
    </row>
    <row r="6620" spans="1:8">
      <c r="A6620" s="57" t="s">
        <v>141</v>
      </c>
      <c r="B6620" s="57" t="s">
        <v>116</v>
      </c>
      <c r="C6620" s="57" t="s">
        <v>3081</v>
      </c>
      <c r="D6620" s="57">
        <v>0.6</v>
      </c>
      <c r="E6620" s="57" t="s">
        <v>510</v>
      </c>
      <c r="F6620" s="57" t="s">
        <v>3082</v>
      </c>
      <c r="G6620" s="57" t="s">
        <v>3354</v>
      </c>
      <c r="H6620" s="57">
        <v>0.6</v>
      </c>
    </row>
    <row r="6621" spans="1:8">
      <c r="A6621" s="57" t="s">
        <v>141</v>
      </c>
      <c r="B6621" s="57" t="s">
        <v>116</v>
      </c>
      <c r="C6621" s="57" t="s">
        <v>3084</v>
      </c>
      <c r="D6621" s="57">
        <v>2</v>
      </c>
      <c r="E6621" s="57" t="s">
        <v>510</v>
      </c>
      <c r="F6621" s="57" t="s">
        <v>3085</v>
      </c>
      <c r="G6621" s="57" t="s">
        <v>3355</v>
      </c>
      <c r="H6621" s="57">
        <v>2</v>
      </c>
    </row>
    <row r="6622" spans="1:8">
      <c r="A6622" s="57" t="s">
        <v>141</v>
      </c>
      <c r="B6622" s="57" t="s">
        <v>116</v>
      </c>
      <c r="C6622" s="57" t="s">
        <v>3087</v>
      </c>
      <c r="D6622" s="57">
        <v>200</v>
      </c>
      <c r="E6622" s="57" t="s">
        <v>510</v>
      </c>
      <c r="F6622" s="57" t="s">
        <v>3088</v>
      </c>
      <c r="G6622" s="57" t="s">
        <v>3356</v>
      </c>
      <c r="H6622" s="57">
        <v>200</v>
      </c>
    </row>
    <row r="6623" spans="1:8">
      <c r="A6623" s="57" t="s">
        <v>141</v>
      </c>
      <c r="B6623" s="57" t="s">
        <v>116</v>
      </c>
      <c r="C6623" s="57" t="s">
        <v>3090</v>
      </c>
      <c r="D6623" s="57">
        <v>557.5</v>
      </c>
      <c r="E6623" s="57" t="s">
        <v>510</v>
      </c>
      <c r="F6623" s="57" t="s">
        <v>3091</v>
      </c>
      <c r="G6623" s="57" t="s">
        <v>3357</v>
      </c>
      <c r="H6623" s="57">
        <v>557.5</v>
      </c>
    </row>
    <row r="6624" spans="1:8">
      <c r="A6624" s="57" t="s">
        <v>141</v>
      </c>
      <c r="B6624" s="57" t="s">
        <v>116</v>
      </c>
      <c r="C6624" s="57" t="s">
        <v>3093</v>
      </c>
      <c r="D6624" s="57">
        <v>0.57999999999999996</v>
      </c>
      <c r="E6624" s="57" t="s">
        <v>510</v>
      </c>
      <c r="F6624" s="57" t="s">
        <v>3093</v>
      </c>
      <c r="G6624" s="57" t="s">
        <v>3358</v>
      </c>
      <c r="H6624" s="57">
        <v>0.57999999999999996</v>
      </c>
    </row>
    <row r="6625" spans="1:8">
      <c r="A6625" s="57" t="s">
        <v>141</v>
      </c>
      <c r="B6625" s="57" t="s">
        <v>116</v>
      </c>
      <c r="C6625" s="57" t="s">
        <v>3095</v>
      </c>
      <c r="D6625" s="57">
        <v>289.7</v>
      </c>
      <c r="E6625" s="57" t="s">
        <v>510</v>
      </c>
      <c r="F6625" s="57" t="s">
        <v>3096</v>
      </c>
      <c r="G6625" s="57" t="s">
        <v>3359</v>
      </c>
      <c r="H6625" s="57">
        <v>289.7</v>
      </c>
    </row>
    <row r="6626" spans="1:8">
      <c r="A6626" s="57" t="s">
        <v>141</v>
      </c>
      <c r="B6626" s="57" t="s">
        <v>116</v>
      </c>
      <c r="C6626" s="57" t="s">
        <v>3098</v>
      </c>
      <c r="D6626" s="57">
        <v>130</v>
      </c>
      <c r="E6626" s="57" t="s">
        <v>510</v>
      </c>
      <c r="F6626" s="57" t="s">
        <v>3099</v>
      </c>
      <c r="G6626" s="57" t="s">
        <v>3360</v>
      </c>
      <c r="H6626" s="57">
        <v>130</v>
      </c>
    </row>
    <row r="6627" spans="1:8">
      <c r="A6627" s="57" t="s">
        <v>141</v>
      </c>
      <c r="B6627" s="57" t="s">
        <v>116</v>
      </c>
      <c r="C6627" s="57" t="s">
        <v>3101</v>
      </c>
      <c r="D6627" s="57">
        <v>2</v>
      </c>
      <c r="E6627" s="57" t="s">
        <v>510</v>
      </c>
      <c r="F6627" s="57" t="s">
        <v>3102</v>
      </c>
      <c r="G6627" s="57" t="s">
        <v>3361</v>
      </c>
      <c r="H6627" s="57">
        <v>2</v>
      </c>
    </row>
    <row r="6628" spans="1:8">
      <c r="A6628" s="57" t="s">
        <v>141</v>
      </c>
      <c r="B6628" s="57" t="s">
        <v>116</v>
      </c>
      <c r="C6628" s="57" t="s">
        <v>3104</v>
      </c>
      <c r="D6628" s="57">
        <v>30713.25</v>
      </c>
      <c r="E6628" s="57" t="s">
        <v>510</v>
      </c>
      <c r="F6628" s="57" t="s">
        <v>3104</v>
      </c>
      <c r="G6628" s="57" t="s">
        <v>3362</v>
      </c>
      <c r="H6628" s="57">
        <v>30713.25</v>
      </c>
    </row>
    <row r="6629" spans="1:8">
      <c r="A6629" s="57" t="s">
        <v>141</v>
      </c>
      <c r="B6629" s="57" t="s">
        <v>116</v>
      </c>
      <c r="C6629" s="57" t="s">
        <v>3106</v>
      </c>
      <c r="D6629" s="57">
        <v>900</v>
      </c>
      <c r="E6629" s="57" t="s">
        <v>510</v>
      </c>
      <c r="F6629" s="57" t="s">
        <v>3107</v>
      </c>
      <c r="G6629" s="57" t="s">
        <v>3363</v>
      </c>
      <c r="H6629" s="57">
        <v>900</v>
      </c>
    </row>
    <row r="6630" spans="1:8">
      <c r="A6630" s="57" t="s">
        <v>141</v>
      </c>
      <c r="B6630" s="57" t="s">
        <v>116</v>
      </c>
      <c r="C6630" s="57" t="s">
        <v>3109</v>
      </c>
      <c r="D6630" s="57">
        <v>0.6</v>
      </c>
      <c r="E6630" s="57" t="s">
        <v>510</v>
      </c>
      <c r="F6630" s="57" t="s">
        <v>3109</v>
      </c>
      <c r="G6630" s="57" t="s">
        <v>3364</v>
      </c>
      <c r="H6630" s="57">
        <v>0.6</v>
      </c>
    </row>
    <row r="6631" spans="1:8">
      <c r="A6631" s="57" t="s">
        <v>141</v>
      </c>
      <c r="B6631" s="57" t="s">
        <v>116</v>
      </c>
      <c r="C6631" s="57" t="s">
        <v>3111</v>
      </c>
      <c r="D6631" s="57">
        <v>8690.3230000000003</v>
      </c>
      <c r="E6631" s="57" t="s">
        <v>510</v>
      </c>
      <c r="F6631" s="57" t="s">
        <v>3111</v>
      </c>
      <c r="G6631" s="57" t="s">
        <v>3365</v>
      </c>
      <c r="H6631" s="57">
        <v>8690.3230000000003</v>
      </c>
    </row>
    <row r="6632" spans="1:8">
      <c r="A6632" s="57" t="s">
        <v>141</v>
      </c>
      <c r="B6632" s="57" t="s">
        <v>116</v>
      </c>
      <c r="C6632" s="57" t="s">
        <v>3113</v>
      </c>
      <c r="D6632" s="57">
        <v>525.75</v>
      </c>
      <c r="E6632" s="57" t="s">
        <v>510</v>
      </c>
      <c r="F6632" s="57" t="s">
        <v>3113</v>
      </c>
      <c r="G6632" s="57" t="s">
        <v>3366</v>
      </c>
      <c r="H6632" s="57">
        <v>525.75</v>
      </c>
    </row>
    <row r="6633" spans="1:8">
      <c r="A6633" s="57" t="s">
        <v>141</v>
      </c>
      <c r="B6633" s="57" t="s">
        <v>116</v>
      </c>
      <c r="C6633" s="57" t="s">
        <v>3115</v>
      </c>
      <c r="D6633" s="57">
        <v>2</v>
      </c>
      <c r="E6633" s="57" t="s">
        <v>510</v>
      </c>
      <c r="F6633" s="57" t="s">
        <v>3116</v>
      </c>
      <c r="G6633" s="57" t="s">
        <v>3367</v>
      </c>
      <c r="H6633" s="57">
        <v>2</v>
      </c>
    </row>
    <row r="6634" spans="1:8">
      <c r="A6634" s="57" t="s">
        <v>175</v>
      </c>
      <c r="B6634" s="57" t="s">
        <v>118</v>
      </c>
      <c r="C6634" s="57" t="s">
        <v>3066</v>
      </c>
      <c r="D6634" s="57">
        <v>0</v>
      </c>
      <c r="E6634" s="57" t="s">
        <v>511</v>
      </c>
      <c r="F6634" s="57" t="s">
        <v>3067</v>
      </c>
      <c r="G6634" s="57" t="s">
        <v>3368</v>
      </c>
      <c r="H6634" s="57">
        <v>0</v>
      </c>
    </row>
    <row r="6635" spans="1:8">
      <c r="A6635" s="57" t="s">
        <v>175</v>
      </c>
      <c r="B6635" s="57" t="s">
        <v>118</v>
      </c>
      <c r="C6635" s="57" t="s">
        <v>3069</v>
      </c>
      <c r="D6635" s="57">
        <v>0.6</v>
      </c>
      <c r="E6635" s="57" t="s">
        <v>511</v>
      </c>
      <c r="F6635" s="57" t="s">
        <v>3070</v>
      </c>
      <c r="G6635" s="57" t="s">
        <v>3369</v>
      </c>
      <c r="H6635" s="57">
        <v>0.6</v>
      </c>
    </row>
    <row r="6636" spans="1:8">
      <c r="A6636" s="57" t="s">
        <v>175</v>
      </c>
      <c r="B6636" s="57" t="s">
        <v>118</v>
      </c>
      <c r="C6636" s="57" t="s">
        <v>3072</v>
      </c>
      <c r="D6636" s="57">
        <v>300</v>
      </c>
      <c r="E6636" s="57" t="s">
        <v>511</v>
      </c>
      <c r="F6636" s="57" t="s">
        <v>3073</v>
      </c>
      <c r="G6636" s="57" t="s">
        <v>3370</v>
      </c>
      <c r="H6636" s="57">
        <v>300</v>
      </c>
    </row>
    <row r="6637" spans="1:8">
      <c r="A6637" s="57" t="s">
        <v>175</v>
      </c>
      <c r="B6637" s="57" t="s">
        <v>118</v>
      </c>
      <c r="C6637" s="57" t="s">
        <v>3075</v>
      </c>
      <c r="D6637" s="57">
        <v>0</v>
      </c>
      <c r="E6637" s="57" t="s">
        <v>511</v>
      </c>
      <c r="F6637" s="57" t="s">
        <v>3076</v>
      </c>
      <c r="G6637" s="57" t="s">
        <v>3371</v>
      </c>
      <c r="H6637" s="57">
        <v>0</v>
      </c>
    </row>
    <row r="6638" spans="1:8">
      <c r="A6638" s="57" t="s">
        <v>175</v>
      </c>
      <c r="B6638" s="57" t="s">
        <v>118</v>
      </c>
      <c r="C6638" s="57" t="s">
        <v>3078</v>
      </c>
      <c r="D6638" s="57">
        <v>2762.4</v>
      </c>
      <c r="E6638" s="57" t="s">
        <v>511</v>
      </c>
      <c r="F6638" s="57" t="s">
        <v>3079</v>
      </c>
      <c r="G6638" s="57" t="s">
        <v>3372</v>
      </c>
      <c r="H6638" s="57">
        <v>2762.4</v>
      </c>
    </row>
    <row r="6639" spans="1:8">
      <c r="A6639" s="57" t="s">
        <v>175</v>
      </c>
      <c r="B6639" s="57" t="s">
        <v>118</v>
      </c>
      <c r="C6639" s="57" t="s">
        <v>3081</v>
      </c>
      <c r="D6639" s="57">
        <v>0.77080000000000004</v>
      </c>
      <c r="E6639" s="57" t="s">
        <v>511</v>
      </c>
      <c r="F6639" s="57" t="s">
        <v>3082</v>
      </c>
      <c r="G6639" s="57" t="s">
        <v>3373</v>
      </c>
      <c r="H6639" s="57">
        <v>0.77080000000000004</v>
      </c>
    </row>
    <row r="6640" spans="1:8">
      <c r="A6640" s="57" t="s">
        <v>175</v>
      </c>
      <c r="B6640" s="57" t="s">
        <v>118</v>
      </c>
      <c r="C6640" s="57" t="s">
        <v>3084</v>
      </c>
      <c r="D6640" s="57">
        <v>6</v>
      </c>
      <c r="E6640" s="57" t="s">
        <v>511</v>
      </c>
      <c r="F6640" s="57" t="s">
        <v>3085</v>
      </c>
      <c r="G6640" s="57" t="s">
        <v>3374</v>
      </c>
      <c r="H6640" s="57">
        <v>6</v>
      </c>
    </row>
    <row r="6641" spans="1:8">
      <c r="A6641" s="57" t="s">
        <v>175</v>
      </c>
      <c r="B6641" s="57" t="s">
        <v>118</v>
      </c>
      <c r="C6641" s="57" t="s">
        <v>3087</v>
      </c>
      <c r="D6641" s="57">
        <v>194.4</v>
      </c>
      <c r="E6641" s="57" t="s">
        <v>511</v>
      </c>
      <c r="F6641" s="57" t="s">
        <v>3088</v>
      </c>
      <c r="G6641" s="57" t="s">
        <v>3375</v>
      </c>
      <c r="H6641" s="57">
        <v>194.4</v>
      </c>
    </row>
    <row r="6642" spans="1:8">
      <c r="A6642" s="57" t="s">
        <v>175</v>
      </c>
      <c r="B6642" s="57" t="s">
        <v>118</v>
      </c>
      <c r="C6642" s="57" t="s">
        <v>3090</v>
      </c>
      <c r="D6642" s="57">
        <v>111.5</v>
      </c>
      <c r="E6642" s="57" t="s">
        <v>511</v>
      </c>
      <c r="F6642" s="57" t="s">
        <v>3091</v>
      </c>
      <c r="G6642" s="57" t="s">
        <v>3376</v>
      </c>
      <c r="H6642" s="57">
        <v>111.5</v>
      </c>
    </row>
    <row r="6643" spans="1:8">
      <c r="A6643" s="57" t="s">
        <v>175</v>
      </c>
      <c r="B6643" s="57" t="s">
        <v>118</v>
      </c>
      <c r="C6643" s="57" t="s">
        <v>3093</v>
      </c>
      <c r="D6643" s="57">
        <v>0.11599999999999999</v>
      </c>
      <c r="E6643" s="57" t="s">
        <v>511</v>
      </c>
      <c r="F6643" s="57" t="s">
        <v>3093</v>
      </c>
      <c r="G6643" s="57" t="s">
        <v>3377</v>
      </c>
      <c r="H6643" s="57">
        <v>0.11599999999999999</v>
      </c>
    </row>
    <row r="6644" spans="1:8">
      <c r="A6644" s="57" t="s">
        <v>175</v>
      </c>
      <c r="B6644" s="57" t="s">
        <v>118</v>
      </c>
      <c r="C6644" s="57" t="s">
        <v>3095</v>
      </c>
      <c r="D6644" s="57">
        <v>57.94</v>
      </c>
      <c r="E6644" s="57" t="s">
        <v>511</v>
      </c>
      <c r="F6644" s="57" t="s">
        <v>3096</v>
      </c>
      <c r="G6644" s="57" t="s">
        <v>3378</v>
      </c>
      <c r="H6644" s="57">
        <v>57.94</v>
      </c>
    </row>
    <row r="6645" spans="1:8">
      <c r="A6645" s="57" t="s">
        <v>175</v>
      </c>
      <c r="B6645" s="57" t="s">
        <v>118</v>
      </c>
      <c r="C6645" s="57" t="s">
        <v>3098</v>
      </c>
      <c r="D6645" s="57">
        <v>26</v>
      </c>
      <c r="E6645" s="57" t="s">
        <v>511</v>
      </c>
      <c r="F6645" s="57" t="s">
        <v>3099</v>
      </c>
      <c r="G6645" s="57" t="s">
        <v>3379</v>
      </c>
      <c r="H6645" s="57">
        <v>26</v>
      </c>
    </row>
    <row r="6646" spans="1:8">
      <c r="A6646" s="57" t="s">
        <v>175</v>
      </c>
      <c r="B6646" s="57" t="s">
        <v>118</v>
      </c>
      <c r="C6646" s="57" t="s">
        <v>3101</v>
      </c>
      <c r="D6646" s="57">
        <v>0.4</v>
      </c>
      <c r="E6646" s="57" t="s">
        <v>511</v>
      </c>
      <c r="F6646" s="57" t="s">
        <v>3102</v>
      </c>
      <c r="G6646" s="57" t="s">
        <v>3380</v>
      </c>
      <c r="H6646" s="57">
        <v>0.4</v>
      </c>
    </row>
    <row r="6647" spans="1:8">
      <c r="A6647" s="57" t="s">
        <v>175</v>
      </c>
      <c r="B6647" s="57" t="s">
        <v>118</v>
      </c>
      <c r="C6647" s="57" t="s">
        <v>3104</v>
      </c>
      <c r="D6647" s="57">
        <v>30713.25</v>
      </c>
      <c r="E6647" s="57" t="s">
        <v>511</v>
      </c>
      <c r="F6647" s="57" t="s">
        <v>3104</v>
      </c>
      <c r="G6647" s="57" t="s">
        <v>3381</v>
      </c>
      <c r="H6647" s="57">
        <v>30713.25</v>
      </c>
    </row>
    <row r="6648" spans="1:8">
      <c r="A6648" s="57" t="s">
        <v>175</v>
      </c>
      <c r="B6648" s="57" t="s">
        <v>118</v>
      </c>
      <c r="C6648" s="57" t="s">
        <v>3106</v>
      </c>
      <c r="D6648" s="57">
        <v>180</v>
      </c>
      <c r="E6648" s="57" t="s">
        <v>511</v>
      </c>
      <c r="F6648" s="57" t="s">
        <v>3107</v>
      </c>
      <c r="G6648" s="57" t="s">
        <v>3382</v>
      </c>
      <c r="H6648" s="57">
        <v>180</v>
      </c>
    </row>
    <row r="6649" spans="1:8">
      <c r="A6649" s="57" t="s">
        <v>175</v>
      </c>
      <c r="B6649" s="57" t="s">
        <v>118</v>
      </c>
      <c r="C6649" s="57" t="s">
        <v>3109</v>
      </c>
      <c r="D6649" s="57">
        <v>0.12</v>
      </c>
      <c r="E6649" s="57" t="s">
        <v>511</v>
      </c>
      <c r="F6649" s="57" t="s">
        <v>3109</v>
      </c>
      <c r="G6649" s="57" t="s">
        <v>3383</v>
      </c>
      <c r="H6649" s="57">
        <v>0.12</v>
      </c>
    </row>
    <row r="6650" spans="1:8">
      <c r="A6650" s="57" t="s">
        <v>175</v>
      </c>
      <c r="B6650" s="57" t="s">
        <v>118</v>
      </c>
      <c r="C6650" s="57" t="s">
        <v>3111</v>
      </c>
      <c r="D6650" s="57">
        <v>8690.3230000000021</v>
      </c>
      <c r="E6650" s="57" t="s">
        <v>511</v>
      </c>
      <c r="F6650" s="57" t="s">
        <v>3111</v>
      </c>
      <c r="G6650" s="57" t="s">
        <v>3384</v>
      </c>
      <c r="H6650" s="57">
        <v>8690.3230000000021</v>
      </c>
    </row>
    <row r="6651" spans="1:8">
      <c r="A6651" s="57" t="s">
        <v>175</v>
      </c>
      <c r="B6651" s="57" t="s">
        <v>118</v>
      </c>
      <c r="C6651" s="57" t="s">
        <v>3113</v>
      </c>
      <c r="D6651" s="57">
        <v>525.75</v>
      </c>
      <c r="E6651" s="57" t="s">
        <v>511</v>
      </c>
      <c r="F6651" s="57" t="s">
        <v>3113</v>
      </c>
      <c r="G6651" s="57" t="s">
        <v>3385</v>
      </c>
      <c r="H6651" s="57">
        <v>525.75</v>
      </c>
    </row>
    <row r="6652" spans="1:8">
      <c r="A6652" s="57" t="s">
        <v>175</v>
      </c>
      <c r="B6652" s="57" t="s">
        <v>118</v>
      </c>
      <c r="C6652" s="57" t="s">
        <v>3115</v>
      </c>
      <c r="D6652" s="57">
        <v>0.4</v>
      </c>
      <c r="E6652" s="57" t="s">
        <v>511</v>
      </c>
      <c r="F6652" s="57" t="s">
        <v>3116</v>
      </c>
      <c r="G6652" s="57" t="s">
        <v>3386</v>
      </c>
      <c r="H6652" s="57">
        <v>0.4</v>
      </c>
    </row>
    <row r="6653" spans="1:8">
      <c r="A6653" s="57" t="s">
        <v>633</v>
      </c>
      <c r="B6653" s="57" t="s">
        <v>117</v>
      </c>
      <c r="C6653" s="57" t="s">
        <v>3066</v>
      </c>
      <c r="D6653" s="57">
        <v>0</v>
      </c>
      <c r="E6653" s="57" t="s">
        <v>513</v>
      </c>
      <c r="F6653" s="57" t="s">
        <v>3067</v>
      </c>
      <c r="G6653" s="57" t="s">
        <v>3387</v>
      </c>
      <c r="H6653" s="57">
        <v>0</v>
      </c>
    </row>
    <row r="6654" spans="1:8">
      <c r="A6654" s="57" t="s">
        <v>633</v>
      </c>
      <c r="B6654" s="57" t="s">
        <v>117</v>
      </c>
      <c r="C6654" s="57" t="s">
        <v>3069</v>
      </c>
      <c r="D6654" s="57">
        <v>3</v>
      </c>
      <c r="E6654" s="57" t="s">
        <v>513</v>
      </c>
      <c r="F6654" s="57" t="s">
        <v>3070</v>
      </c>
      <c r="G6654" s="57" t="s">
        <v>3388</v>
      </c>
      <c r="H6654" s="57">
        <v>3</v>
      </c>
    </row>
    <row r="6655" spans="1:8">
      <c r="A6655" s="57" t="s">
        <v>633</v>
      </c>
      <c r="B6655" s="57" t="s">
        <v>117</v>
      </c>
      <c r="C6655" s="57" t="s">
        <v>3072</v>
      </c>
      <c r="D6655" s="57">
        <v>1500</v>
      </c>
      <c r="E6655" s="57" t="s">
        <v>513</v>
      </c>
      <c r="F6655" s="57" t="s">
        <v>3073</v>
      </c>
      <c r="G6655" s="57" t="s">
        <v>3389</v>
      </c>
      <c r="H6655" s="57">
        <v>1500</v>
      </c>
    </row>
    <row r="6656" spans="1:8">
      <c r="A6656" s="57" t="s">
        <v>633</v>
      </c>
      <c r="B6656" s="57" t="s">
        <v>117</v>
      </c>
      <c r="C6656" s="57" t="s">
        <v>3075</v>
      </c>
      <c r="D6656" s="57">
        <v>0</v>
      </c>
      <c r="E6656" s="57" t="s">
        <v>513</v>
      </c>
      <c r="F6656" s="57" t="s">
        <v>3076</v>
      </c>
      <c r="G6656" s="57" t="s">
        <v>3390</v>
      </c>
      <c r="H6656" s="57">
        <v>0</v>
      </c>
    </row>
    <row r="6657" spans="1:8">
      <c r="A6657" s="57" t="s">
        <v>633</v>
      </c>
      <c r="B6657" s="57" t="s">
        <v>117</v>
      </c>
      <c r="C6657" s="57" t="s">
        <v>3078</v>
      </c>
      <c r="D6657" s="57">
        <v>772</v>
      </c>
      <c r="E6657" s="57" t="s">
        <v>513</v>
      </c>
      <c r="F6657" s="57" t="s">
        <v>3079</v>
      </c>
      <c r="G6657" s="57" t="s">
        <v>3391</v>
      </c>
      <c r="H6657" s="57">
        <v>772</v>
      </c>
    </row>
    <row r="6658" spans="1:8">
      <c r="A6658" s="57" t="s">
        <v>633</v>
      </c>
      <c r="B6658" s="57" t="s">
        <v>117</v>
      </c>
      <c r="C6658" s="57" t="s">
        <v>3081</v>
      </c>
      <c r="D6658" s="57">
        <v>0.6</v>
      </c>
      <c r="E6658" s="57" t="s">
        <v>513</v>
      </c>
      <c r="F6658" s="57" t="s">
        <v>3082</v>
      </c>
      <c r="G6658" s="57" t="s">
        <v>3392</v>
      </c>
      <c r="H6658" s="57">
        <v>0.6</v>
      </c>
    </row>
    <row r="6659" spans="1:8">
      <c r="A6659" s="57" t="s">
        <v>633</v>
      </c>
      <c r="B6659" s="57" t="s">
        <v>117</v>
      </c>
      <c r="C6659" s="57" t="s">
        <v>3084</v>
      </c>
      <c r="D6659" s="57">
        <v>2</v>
      </c>
      <c r="E6659" s="57" t="s">
        <v>513</v>
      </c>
      <c r="F6659" s="57" t="s">
        <v>3085</v>
      </c>
      <c r="G6659" s="57" t="s">
        <v>3393</v>
      </c>
      <c r="H6659" s="57">
        <v>2</v>
      </c>
    </row>
    <row r="6660" spans="1:8">
      <c r="A6660" s="57" t="s">
        <v>633</v>
      </c>
      <c r="B6660" s="57" t="s">
        <v>117</v>
      </c>
      <c r="C6660" s="57" t="s">
        <v>3087</v>
      </c>
      <c r="D6660" s="57">
        <v>200</v>
      </c>
      <c r="E6660" s="57" t="s">
        <v>513</v>
      </c>
      <c r="F6660" s="57" t="s">
        <v>3088</v>
      </c>
      <c r="G6660" s="57" t="s">
        <v>3394</v>
      </c>
      <c r="H6660" s="57">
        <v>200</v>
      </c>
    </row>
    <row r="6661" spans="1:8">
      <c r="A6661" s="57" t="s">
        <v>633</v>
      </c>
      <c r="B6661" s="57" t="s">
        <v>117</v>
      </c>
      <c r="C6661" s="57" t="s">
        <v>3090</v>
      </c>
      <c r="D6661" s="57">
        <v>557.5</v>
      </c>
      <c r="E6661" s="57" t="s">
        <v>513</v>
      </c>
      <c r="F6661" s="57" t="s">
        <v>3091</v>
      </c>
      <c r="G6661" s="57" t="s">
        <v>3395</v>
      </c>
      <c r="H6661" s="57">
        <v>557.5</v>
      </c>
    </row>
    <row r="6662" spans="1:8">
      <c r="A6662" s="57" t="s">
        <v>633</v>
      </c>
      <c r="B6662" s="57" t="s">
        <v>117</v>
      </c>
      <c r="C6662" s="57" t="s">
        <v>3093</v>
      </c>
      <c r="D6662" s="57">
        <v>0.57999999999999996</v>
      </c>
      <c r="E6662" s="57" t="s">
        <v>513</v>
      </c>
      <c r="F6662" s="57" t="s">
        <v>3093</v>
      </c>
      <c r="G6662" s="57" t="s">
        <v>3396</v>
      </c>
      <c r="H6662" s="57">
        <v>0.57999999999999996</v>
      </c>
    </row>
    <row r="6663" spans="1:8">
      <c r="A6663" s="57" t="s">
        <v>633</v>
      </c>
      <c r="B6663" s="57" t="s">
        <v>117</v>
      </c>
      <c r="C6663" s="57" t="s">
        <v>3095</v>
      </c>
      <c r="D6663" s="57">
        <v>289.7</v>
      </c>
      <c r="E6663" s="57" t="s">
        <v>513</v>
      </c>
      <c r="F6663" s="57" t="s">
        <v>3096</v>
      </c>
      <c r="G6663" s="57" t="s">
        <v>3397</v>
      </c>
      <c r="H6663" s="57">
        <v>289.7</v>
      </c>
    </row>
    <row r="6664" spans="1:8">
      <c r="A6664" s="57" t="s">
        <v>633</v>
      </c>
      <c r="B6664" s="57" t="s">
        <v>117</v>
      </c>
      <c r="C6664" s="57" t="s">
        <v>3098</v>
      </c>
      <c r="D6664" s="57">
        <v>130</v>
      </c>
      <c r="E6664" s="57" t="s">
        <v>513</v>
      </c>
      <c r="F6664" s="57" t="s">
        <v>3099</v>
      </c>
      <c r="G6664" s="57" t="s">
        <v>3398</v>
      </c>
      <c r="H6664" s="57">
        <v>130</v>
      </c>
    </row>
    <row r="6665" spans="1:8">
      <c r="A6665" s="57" t="s">
        <v>633</v>
      </c>
      <c r="B6665" s="57" t="s">
        <v>117</v>
      </c>
      <c r="C6665" s="57" t="s">
        <v>3101</v>
      </c>
      <c r="D6665" s="57">
        <v>2</v>
      </c>
      <c r="E6665" s="57" t="s">
        <v>513</v>
      </c>
      <c r="F6665" s="57" t="s">
        <v>3102</v>
      </c>
      <c r="G6665" s="57" t="s">
        <v>3399</v>
      </c>
      <c r="H6665" s="57">
        <v>2</v>
      </c>
    </row>
    <row r="6666" spans="1:8">
      <c r="A6666" s="57" t="s">
        <v>633</v>
      </c>
      <c r="B6666" s="57" t="s">
        <v>117</v>
      </c>
      <c r="C6666" s="57" t="s">
        <v>3104</v>
      </c>
      <c r="D6666" s="57">
        <v>30713.25</v>
      </c>
      <c r="E6666" s="57" t="s">
        <v>513</v>
      </c>
      <c r="F6666" s="57" t="s">
        <v>3104</v>
      </c>
      <c r="G6666" s="57" t="s">
        <v>3400</v>
      </c>
      <c r="H6666" s="57">
        <v>30713.25</v>
      </c>
    </row>
    <row r="6667" spans="1:8">
      <c r="A6667" s="57" t="s">
        <v>633</v>
      </c>
      <c r="B6667" s="57" t="s">
        <v>117</v>
      </c>
      <c r="C6667" s="57" t="s">
        <v>3106</v>
      </c>
      <c r="D6667" s="57">
        <v>900</v>
      </c>
      <c r="E6667" s="57" t="s">
        <v>513</v>
      </c>
      <c r="F6667" s="57" t="s">
        <v>3107</v>
      </c>
      <c r="G6667" s="57" t="s">
        <v>3401</v>
      </c>
      <c r="H6667" s="57">
        <v>900</v>
      </c>
    </row>
    <row r="6668" spans="1:8">
      <c r="A6668" s="57" t="s">
        <v>633</v>
      </c>
      <c r="B6668" s="57" t="s">
        <v>117</v>
      </c>
      <c r="C6668" s="57" t="s">
        <v>3109</v>
      </c>
      <c r="D6668" s="57">
        <v>0.6</v>
      </c>
      <c r="E6668" s="57" t="s">
        <v>513</v>
      </c>
      <c r="F6668" s="57" t="s">
        <v>3109</v>
      </c>
      <c r="G6668" s="57" t="s">
        <v>3402</v>
      </c>
      <c r="H6668" s="57">
        <v>0.6</v>
      </c>
    </row>
    <row r="6669" spans="1:8">
      <c r="A6669" s="57" t="s">
        <v>633</v>
      </c>
      <c r="B6669" s="57" t="s">
        <v>117</v>
      </c>
      <c r="C6669" s="57" t="s">
        <v>3111</v>
      </c>
      <c r="D6669" s="57">
        <v>8690.3230000000021</v>
      </c>
      <c r="E6669" s="57" t="s">
        <v>513</v>
      </c>
      <c r="F6669" s="57" t="s">
        <v>3111</v>
      </c>
      <c r="G6669" s="57" t="s">
        <v>3403</v>
      </c>
      <c r="H6669" s="57">
        <v>8690.3230000000021</v>
      </c>
    </row>
    <row r="6670" spans="1:8">
      <c r="A6670" s="57" t="s">
        <v>633</v>
      </c>
      <c r="B6670" s="57" t="s">
        <v>117</v>
      </c>
      <c r="C6670" s="57" t="s">
        <v>3113</v>
      </c>
      <c r="D6670" s="57">
        <v>525.75</v>
      </c>
      <c r="E6670" s="57" t="s">
        <v>513</v>
      </c>
      <c r="F6670" s="57" t="s">
        <v>3113</v>
      </c>
      <c r="G6670" s="57" t="s">
        <v>3404</v>
      </c>
      <c r="H6670" s="57">
        <v>525.75</v>
      </c>
    </row>
    <row r="6671" spans="1:8">
      <c r="A6671" s="57" t="s">
        <v>633</v>
      </c>
      <c r="B6671" s="57" t="s">
        <v>117</v>
      </c>
      <c r="C6671" s="57" t="s">
        <v>3115</v>
      </c>
      <c r="D6671" s="57">
        <v>2</v>
      </c>
      <c r="E6671" s="57" t="s">
        <v>513</v>
      </c>
      <c r="F6671" s="57" t="s">
        <v>3116</v>
      </c>
      <c r="G6671" s="57" t="s">
        <v>3405</v>
      </c>
      <c r="H6671" s="57">
        <v>2</v>
      </c>
    </row>
    <row r="6672" spans="1:8">
      <c r="A6672" s="57" t="s">
        <v>633</v>
      </c>
      <c r="B6672" s="57" t="s">
        <v>124</v>
      </c>
      <c r="C6672" s="57" t="s">
        <v>3066</v>
      </c>
      <c r="D6672" s="57">
        <v>0</v>
      </c>
      <c r="E6672" s="57" t="s">
        <v>515</v>
      </c>
      <c r="F6672" s="57" t="s">
        <v>3067</v>
      </c>
      <c r="G6672" s="57" t="s">
        <v>3406</v>
      </c>
      <c r="H6672" s="57">
        <v>0</v>
      </c>
    </row>
    <row r="6673" spans="1:8">
      <c r="A6673" s="57" t="s">
        <v>633</v>
      </c>
      <c r="B6673" s="57" t="s">
        <v>124</v>
      </c>
      <c r="C6673" s="57" t="s">
        <v>3069</v>
      </c>
      <c r="D6673" s="57">
        <v>3</v>
      </c>
      <c r="E6673" s="57" t="s">
        <v>515</v>
      </c>
      <c r="F6673" s="57" t="s">
        <v>3070</v>
      </c>
      <c r="G6673" s="57" t="s">
        <v>3407</v>
      </c>
      <c r="H6673" s="57">
        <v>3</v>
      </c>
    </row>
    <row r="6674" spans="1:8">
      <c r="A6674" s="57" t="s">
        <v>633</v>
      </c>
      <c r="B6674" s="57" t="s">
        <v>124</v>
      </c>
      <c r="C6674" s="57" t="s">
        <v>3072</v>
      </c>
      <c r="D6674" s="57">
        <v>1500</v>
      </c>
      <c r="E6674" s="57" t="s">
        <v>515</v>
      </c>
      <c r="F6674" s="57" t="s">
        <v>3073</v>
      </c>
      <c r="G6674" s="57" t="s">
        <v>3408</v>
      </c>
      <c r="H6674" s="57">
        <v>1500</v>
      </c>
    </row>
    <row r="6675" spans="1:8">
      <c r="A6675" s="57" t="s">
        <v>633</v>
      </c>
      <c r="B6675" s="57" t="s">
        <v>124</v>
      </c>
      <c r="C6675" s="57" t="s">
        <v>3075</v>
      </c>
      <c r="D6675" s="57">
        <v>0</v>
      </c>
      <c r="E6675" s="57" t="s">
        <v>515</v>
      </c>
      <c r="F6675" s="57" t="s">
        <v>3076</v>
      </c>
      <c r="G6675" s="57" t="s">
        <v>3409</v>
      </c>
      <c r="H6675" s="57">
        <v>0</v>
      </c>
    </row>
    <row r="6676" spans="1:8">
      <c r="A6676" s="57" t="s">
        <v>633</v>
      </c>
      <c r="B6676" s="57" t="s">
        <v>124</v>
      </c>
      <c r="C6676" s="57" t="s">
        <v>3078</v>
      </c>
      <c r="D6676" s="57">
        <v>714.66666666666663</v>
      </c>
      <c r="E6676" s="57" t="s">
        <v>515</v>
      </c>
      <c r="F6676" s="57" t="s">
        <v>3079</v>
      </c>
      <c r="G6676" s="57" t="s">
        <v>3410</v>
      </c>
      <c r="H6676" s="57">
        <v>714.66666666666663</v>
      </c>
    </row>
    <row r="6677" spans="1:8">
      <c r="A6677" s="57" t="s">
        <v>633</v>
      </c>
      <c r="B6677" s="57" t="s">
        <v>124</v>
      </c>
      <c r="C6677" s="57" t="s">
        <v>3081</v>
      </c>
      <c r="D6677" s="57">
        <v>0.53333333333333333</v>
      </c>
      <c r="E6677" s="57" t="s">
        <v>515</v>
      </c>
      <c r="F6677" s="57" t="s">
        <v>3082</v>
      </c>
      <c r="G6677" s="57" t="s">
        <v>3411</v>
      </c>
      <c r="H6677" s="57">
        <v>0.53333333333333333</v>
      </c>
    </row>
    <row r="6678" spans="1:8">
      <c r="A6678" s="57" t="s">
        <v>633</v>
      </c>
      <c r="B6678" s="57" t="s">
        <v>124</v>
      </c>
      <c r="C6678" s="57" t="s">
        <v>3084</v>
      </c>
      <c r="D6678" s="57">
        <v>2</v>
      </c>
      <c r="E6678" s="57" t="s">
        <v>515</v>
      </c>
      <c r="F6678" s="57" t="s">
        <v>3085</v>
      </c>
      <c r="G6678" s="57" t="s">
        <v>3412</v>
      </c>
      <c r="H6678" s="57">
        <v>2</v>
      </c>
    </row>
    <row r="6679" spans="1:8">
      <c r="A6679" s="57" t="s">
        <v>633</v>
      </c>
      <c r="B6679" s="57" t="s">
        <v>124</v>
      </c>
      <c r="C6679" s="57" t="s">
        <v>3087</v>
      </c>
      <c r="D6679" s="57">
        <v>190.93333333333331</v>
      </c>
      <c r="E6679" s="57" t="s">
        <v>515</v>
      </c>
      <c r="F6679" s="57" t="s">
        <v>3088</v>
      </c>
      <c r="G6679" s="57" t="s">
        <v>3413</v>
      </c>
      <c r="H6679" s="57">
        <v>190.93333333333331</v>
      </c>
    </row>
    <row r="6680" spans="1:8">
      <c r="A6680" s="57" t="s">
        <v>633</v>
      </c>
      <c r="B6680" s="57" t="s">
        <v>124</v>
      </c>
      <c r="C6680" s="57" t="s">
        <v>3090</v>
      </c>
      <c r="D6680" s="57">
        <v>571.66666666666663</v>
      </c>
      <c r="E6680" s="57" t="s">
        <v>515</v>
      </c>
      <c r="F6680" s="57" t="s">
        <v>3091</v>
      </c>
      <c r="G6680" s="57" t="s">
        <v>3414</v>
      </c>
      <c r="H6680" s="57">
        <v>571.66666666666663</v>
      </c>
    </row>
    <row r="6681" spans="1:8">
      <c r="A6681" s="57" t="s">
        <v>633</v>
      </c>
      <c r="B6681" s="57" t="s">
        <v>124</v>
      </c>
      <c r="C6681" s="57" t="s">
        <v>3093</v>
      </c>
      <c r="D6681" s="57">
        <v>0.57833333333333325</v>
      </c>
      <c r="E6681" s="57" t="s">
        <v>515</v>
      </c>
      <c r="F6681" s="57" t="s">
        <v>3093</v>
      </c>
      <c r="G6681" s="57" t="s">
        <v>3415</v>
      </c>
      <c r="H6681" s="57">
        <v>0.57833333333333325</v>
      </c>
    </row>
    <row r="6682" spans="1:8">
      <c r="A6682" s="57" t="s">
        <v>633</v>
      </c>
      <c r="B6682" s="57" t="s">
        <v>124</v>
      </c>
      <c r="C6682" s="57" t="s">
        <v>3095</v>
      </c>
      <c r="D6682" s="57">
        <v>257.13333333333333</v>
      </c>
      <c r="E6682" s="57" t="s">
        <v>515</v>
      </c>
      <c r="F6682" s="57" t="s">
        <v>3096</v>
      </c>
      <c r="G6682" s="57" t="s">
        <v>3416</v>
      </c>
      <c r="H6682" s="57">
        <v>257.13333333333333</v>
      </c>
    </row>
    <row r="6683" spans="1:8">
      <c r="A6683" s="57" t="s">
        <v>633</v>
      </c>
      <c r="B6683" s="57" t="s">
        <v>124</v>
      </c>
      <c r="C6683" s="57" t="s">
        <v>3098</v>
      </c>
      <c r="D6683" s="57">
        <v>118.66666666666667</v>
      </c>
      <c r="E6683" s="57" t="s">
        <v>515</v>
      </c>
      <c r="F6683" s="57" t="s">
        <v>3099</v>
      </c>
      <c r="G6683" s="57" t="s">
        <v>3417</v>
      </c>
      <c r="H6683" s="57">
        <v>118.66666666666667</v>
      </c>
    </row>
    <row r="6684" spans="1:8">
      <c r="A6684" s="57" t="s">
        <v>633</v>
      </c>
      <c r="B6684" s="57" t="s">
        <v>124</v>
      </c>
      <c r="C6684" s="57" t="s">
        <v>3101</v>
      </c>
      <c r="D6684" s="57">
        <v>2</v>
      </c>
      <c r="E6684" s="57" t="s">
        <v>515</v>
      </c>
      <c r="F6684" s="57" t="s">
        <v>3102</v>
      </c>
      <c r="G6684" s="57" t="s">
        <v>3418</v>
      </c>
      <c r="H6684" s="57">
        <v>2</v>
      </c>
    </row>
    <row r="6685" spans="1:8">
      <c r="A6685" s="57" t="s">
        <v>633</v>
      </c>
      <c r="B6685" s="57" t="s">
        <v>124</v>
      </c>
      <c r="C6685" s="57" t="s">
        <v>3104</v>
      </c>
      <c r="D6685" s="57">
        <v>24208.833333333332</v>
      </c>
      <c r="E6685" s="57" t="s">
        <v>515</v>
      </c>
      <c r="F6685" s="57" t="s">
        <v>3104</v>
      </c>
      <c r="G6685" s="57" t="s">
        <v>3419</v>
      </c>
      <c r="H6685" s="57">
        <v>24208.833333333332</v>
      </c>
    </row>
    <row r="6686" spans="1:8">
      <c r="A6686" s="57" t="s">
        <v>633</v>
      </c>
      <c r="B6686" s="57" t="s">
        <v>124</v>
      </c>
      <c r="C6686" s="57" t="s">
        <v>3106</v>
      </c>
      <c r="D6686" s="57">
        <v>900</v>
      </c>
      <c r="E6686" s="57" t="s">
        <v>515</v>
      </c>
      <c r="F6686" s="57" t="s">
        <v>3107</v>
      </c>
      <c r="G6686" s="57" t="s">
        <v>3420</v>
      </c>
      <c r="H6686" s="57">
        <v>900</v>
      </c>
    </row>
    <row r="6687" spans="1:8">
      <c r="A6687" s="57" t="s">
        <v>633</v>
      </c>
      <c r="B6687" s="57" t="s">
        <v>124</v>
      </c>
      <c r="C6687" s="57" t="s">
        <v>3109</v>
      </c>
      <c r="D6687" s="57">
        <v>0.6</v>
      </c>
      <c r="E6687" s="57" t="s">
        <v>515</v>
      </c>
      <c r="F6687" s="57" t="s">
        <v>3109</v>
      </c>
      <c r="G6687" s="57" t="s">
        <v>3421</v>
      </c>
      <c r="H6687" s="57">
        <v>0.6</v>
      </c>
    </row>
    <row r="6688" spans="1:8">
      <c r="A6688" s="57" t="s">
        <v>633</v>
      </c>
      <c r="B6688" s="57" t="s">
        <v>124</v>
      </c>
      <c r="C6688" s="57" t="s">
        <v>3111</v>
      </c>
      <c r="D6688" s="57">
        <v>9626.8819999999996</v>
      </c>
      <c r="E6688" s="57" t="s">
        <v>515</v>
      </c>
      <c r="F6688" s="57" t="s">
        <v>3111</v>
      </c>
      <c r="G6688" s="57" t="s">
        <v>3422</v>
      </c>
      <c r="H6688" s="57">
        <v>9626.8819999999996</v>
      </c>
    </row>
    <row r="6689" spans="1:8">
      <c r="A6689" s="57" t="s">
        <v>633</v>
      </c>
      <c r="B6689" s="57" t="s">
        <v>124</v>
      </c>
      <c r="C6689" s="57" t="s">
        <v>3113</v>
      </c>
      <c r="D6689" s="57">
        <v>462.5</v>
      </c>
      <c r="E6689" s="57" t="s">
        <v>515</v>
      </c>
      <c r="F6689" s="57" t="s">
        <v>3113</v>
      </c>
      <c r="G6689" s="57" t="s">
        <v>3423</v>
      </c>
      <c r="H6689" s="57">
        <v>462.5</v>
      </c>
    </row>
    <row r="6690" spans="1:8">
      <c r="A6690" s="57" t="s">
        <v>633</v>
      </c>
      <c r="B6690" s="57" t="s">
        <v>124</v>
      </c>
      <c r="C6690" s="57" t="s">
        <v>3115</v>
      </c>
      <c r="D6690" s="57">
        <v>2</v>
      </c>
      <c r="E6690" s="57" t="s">
        <v>515</v>
      </c>
      <c r="F6690" s="57" t="s">
        <v>3116</v>
      </c>
      <c r="G6690" s="57" t="s">
        <v>3424</v>
      </c>
      <c r="H6690" s="57">
        <v>2</v>
      </c>
    </row>
    <row r="6691" spans="1:8">
      <c r="A6691" s="57" t="s">
        <v>633</v>
      </c>
      <c r="B6691" s="57" t="s">
        <v>126</v>
      </c>
      <c r="C6691" s="57" t="s">
        <v>3066</v>
      </c>
      <c r="D6691" s="57">
        <v>0</v>
      </c>
      <c r="E6691" s="57" t="s">
        <v>2584</v>
      </c>
      <c r="F6691" s="57" t="s">
        <v>3067</v>
      </c>
      <c r="G6691" s="57" t="s">
        <v>3425</v>
      </c>
      <c r="H6691" s="57">
        <v>0</v>
      </c>
    </row>
    <row r="6692" spans="1:8">
      <c r="A6692" s="57" t="s">
        <v>633</v>
      </c>
      <c r="B6692" s="57" t="s">
        <v>126</v>
      </c>
      <c r="C6692" s="57" t="s">
        <v>3069</v>
      </c>
      <c r="D6692" s="57">
        <v>3</v>
      </c>
      <c r="E6692" s="57" t="s">
        <v>2584</v>
      </c>
      <c r="F6692" s="57" t="s">
        <v>3070</v>
      </c>
      <c r="G6692" s="57" t="s">
        <v>3426</v>
      </c>
      <c r="H6692" s="57">
        <v>3</v>
      </c>
    </row>
    <row r="6693" spans="1:8">
      <c r="A6693" s="57" t="s">
        <v>633</v>
      </c>
      <c r="B6693" s="57" t="s">
        <v>126</v>
      </c>
      <c r="C6693" s="57" t="s">
        <v>3072</v>
      </c>
      <c r="D6693" s="57">
        <v>1500</v>
      </c>
      <c r="E6693" s="57" t="s">
        <v>2584</v>
      </c>
      <c r="F6693" s="57" t="s">
        <v>3073</v>
      </c>
      <c r="G6693" s="57" t="s">
        <v>3427</v>
      </c>
      <c r="H6693" s="57">
        <v>1500</v>
      </c>
    </row>
    <row r="6694" spans="1:8">
      <c r="A6694" s="57" t="s">
        <v>633</v>
      </c>
      <c r="B6694" s="57" t="s">
        <v>126</v>
      </c>
      <c r="C6694" s="57" t="s">
        <v>3075</v>
      </c>
      <c r="D6694" s="57">
        <v>0</v>
      </c>
      <c r="E6694" s="57" t="s">
        <v>2584</v>
      </c>
      <c r="F6694" s="57" t="s">
        <v>3076</v>
      </c>
      <c r="G6694" s="57" t="s">
        <v>3428</v>
      </c>
      <c r="H6694" s="57">
        <v>0</v>
      </c>
    </row>
    <row r="6695" spans="1:8">
      <c r="A6695" s="57" t="s">
        <v>633</v>
      </c>
      <c r="B6695" s="57" t="s">
        <v>126</v>
      </c>
      <c r="C6695" s="57" t="s">
        <v>3078</v>
      </c>
      <c r="D6695" s="57">
        <v>600</v>
      </c>
      <c r="E6695" s="57" t="s">
        <v>2584</v>
      </c>
      <c r="F6695" s="57" t="s">
        <v>3079</v>
      </c>
      <c r="G6695" s="57" t="s">
        <v>3429</v>
      </c>
      <c r="H6695" s="57">
        <v>600</v>
      </c>
    </row>
    <row r="6696" spans="1:8">
      <c r="A6696" s="57" t="s">
        <v>633</v>
      </c>
      <c r="B6696" s="57" t="s">
        <v>126</v>
      </c>
      <c r="C6696" s="57" t="s">
        <v>3081</v>
      </c>
      <c r="D6696" s="57">
        <v>0.4</v>
      </c>
      <c r="E6696" s="57" t="s">
        <v>2584</v>
      </c>
      <c r="F6696" s="57" t="s">
        <v>3082</v>
      </c>
      <c r="G6696" s="57" t="s">
        <v>3430</v>
      </c>
      <c r="H6696" s="57">
        <v>0.4</v>
      </c>
    </row>
    <row r="6697" spans="1:8">
      <c r="A6697" s="57" t="s">
        <v>633</v>
      </c>
      <c r="B6697" s="57" t="s">
        <v>126</v>
      </c>
      <c r="C6697" s="57" t="s">
        <v>3084</v>
      </c>
      <c r="D6697" s="57">
        <v>2</v>
      </c>
      <c r="E6697" s="57" t="s">
        <v>2584</v>
      </c>
      <c r="F6697" s="57" t="s">
        <v>3085</v>
      </c>
      <c r="G6697" s="57" t="s">
        <v>3431</v>
      </c>
      <c r="H6697" s="57">
        <v>2</v>
      </c>
    </row>
    <row r="6698" spans="1:8">
      <c r="A6698" s="57" t="s">
        <v>633</v>
      </c>
      <c r="B6698" s="57" t="s">
        <v>126</v>
      </c>
      <c r="C6698" s="57" t="s">
        <v>3087</v>
      </c>
      <c r="D6698" s="57">
        <v>172.8</v>
      </c>
      <c r="E6698" s="57" t="s">
        <v>2584</v>
      </c>
      <c r="F6698" s="57" t="s">
        <v>3088</v>
      </c>
      <c r="G6698" s="57" t="s">
        <v>3432</v>
      </c>
      <c r="H6698" s="57">
        <v>172.8</v>
      </c>
    </row>
    <row r="6699" spans="1:8">
      <c r="A6699" s="57" t="s">
        <v>633</v>
      </c>
      <c r="B6699" s="57" t="s">
        <v>126</v>
      </c>
      <c r="C6699" s="57" t="s">
        <v>3090</v>
      </c>
      <c r="D6699" s="57">
        <v>600</v>
      </c>
      <c r="E6699" s="57" t="s">
        <v>2584</v>
      </c>
      <c r="F6699" s="57" t="s">
        <v>3091</v>
      </c>
      <c r="G6699" s="57" t="s">
        <v>3433</v>
      </c>
      <c r="H6699" s="57">
        <v>600</v>
      </c>
    </row>
    <row r="6700" spans="1:8">
      <c r="A6700" s="57" t="s">
        <v>633</v>
      </c>
      <c r="B6700" s="57" t="s">
        <v>126</v>
      </c>
      <c r="C6700" s="57" t="s">
        <v>3093</v>
      </c>
      <c r="D6700" s="57">
        <v>0.57499999999999996</v>
      </c>
      <c r="E6700" s="57" t="s">
        <v>2584</v>
      </c>
      <c r="F6700" s="57" t="s">
        <v>3093</v>
      </c>
      <c r="G6700" s="57" t="s">
        <v>3434</v>
      </c>
      <c r="H6700" s="57">
        <v>0.57499999999999996</v>
      </c>
    </row>
    <row r="6701" spans="1:8">
      <c r="A6701" s="57" t="s">
        <v>633</v>
      </c>
      <c r="B6701" s="57" t="s">
        <v>126</v>
      </c>
      <c r="C6701" s="57" t="s">
        <v>3095</v>
      </c>
      <c r="D6701" s="57">
        <v>192</v>
      </c>
      <c r="E6701" s="57" t="s">
        <v>2584</v>
      </c>
      <c r="F6701" s="57" t="s">
        <v>3096</v>
      </c>
      <c r="G6701" s="57" t="s">
        <v>3435</v>
      </c>
      <c r="H6701" s="57">
        <v>192</v>
      </c>
    </row>
    <row r="6702" spans="1:8">
      <c r="A6702" s="57" t="s">
        <v>633</v>
      </c>
      <c r="B6702" s="57" t="s">
        <v>126</v>
      </c>
      <c r="C6702" s="57" t="s">
        <v>3098</v>
      </c>
      <c r="D6702" s="57">
        <v>96</v>
      </c>
      <c r="E6702" s="57" t="s">
        <v>2584</v>
      </c>
      <c r="F6702" s="57" t="s">
        <v>3099</v>
      </c>
      <c r="G6702" s="57" t="s">
        <v>3436</v>
      </c>
      <c r="H6702" s="57">
        <v>96</v>
      </c>
    </row>
    <row r="6703" spans="1:8">
      <c r="A6703" s="57" t="s">
        <v>633</v>
      </c>
      <c r="B6703" s="57" t="s">
        <v>126</v>
      </c>
      <c r="C6703" s="57" t="s">
        <v>3101</v>
      </c>
      <c r="D6703" s="57">
        <v>2</v>
      </c>
      <c r="E6703" s="57" t="s">
        <v>2584</v>
      </c>
      <c r="F6703" s="57" t="s">
        <v>3102</v>
      </c>
      <c r="G6703" s="57" t="s">
        <v>3437</v>
      </c>
      <c r="H6703" s="57">
        <v>2</v>
      </c>
    </row>
    <row r="6704" spans="1:8">
      <c r="A6704" s="57" t="s">
        <v>633</v>
      </c>
      <c r="B6704" s="57" t="s">
        <v>126</v>
      </c>
      <c r="C6704" s="57" t="s">
        <v>3104</v>
      </c>
      <c r="D6704" s="57">
        <v>11200</v>
      </c>
      <c r="E6704" s="57" t="s">
        <v>2584</v>
      </c>
      <c r="F6704" s="57" t="s">
        <v>3104</v>
      </c>
      <c r="G6704" s="57" t="s">
        <v>3438</v>
      </c>
      <c r="H6704" s="57">
        <v>11200</v>
      </c>
    </row>
    <row r="6705" spans="1:8">
      <c r="A6705" s="57" t="s">
        <v>633</v>
      </c>
      <c r="B6705" s="57" t="s">
        <v>126</v>
      </c>
      <c r="C6705" s="57" t="s">
        <v>3106</v>
      </c>
      <c r="D6705" s="57">
        <v>900</v>
      </c>
      <c r="E6705" s="57" t="s">
        <v>2584</v>
      </c>
      <c r="F6705" s="57" t="s">
        <v>3107</v>
      </c>
      <c r="G6705" s="57" t="s">
        <v>3439</v>
      </c>
      <c r="H6705" s="57">
        <v>900</v>
      </c>
    </row>
    <row r="6706" spans="1:8">
      <c r="A6706" s="57" t="s">
        <v>633</v>
      </c>
      <c r="B6706" s="57" t="s">
        <v>126</v>
      </c>
      <c r="C6706" s="57" t="s">
        <v>3109</v>
      </c>
      <c r="D6706" s="57">
        <v>0.6</v>
      </c>
      <c r="E6706" s="57" t="s">
        <v>2584</v>
      </c>
      <c r="F6706" s="57" t="s">
        <v>3109</v>
      </c>
      <c r="G6706" s="57" t="s">
        <v>3440</v>
      </c>
      <c r="H6706" s="57">
        <v>0.6</v>
      </c>
    </row>
    <row r="6707" spans="1:8">
      <c r="A6707" s="57" t="s">
        <v>633</v>
      </c>
      <c r="B6707" s="57" t="s">
        <v>126</v>
      </c>
      <c r="C6707" s="57" t="s">
        <v>3111</v>
      </c>
      <c r="D6707" s="57">
        <v>11500</v>
      </c>
      <c r="E6707" s="57" t="s">
        <v>2584</v>
      </c>
      <c r="F6707" s="57" t="s">
        <v>3111</v>
      </c>
      <c r="G6707" s="57" t="s">
        <v>3441</v>
      </c>
      <c r="H6707" s="57">
        <v>11500</v>
      </c>
    </row>
    <row r="6708" spans="1:8">
      <c r="A6708" s="57" t="s">
        <v>633</v>
      </c>
      <c r="B6708" s="57" t="s">
        <v>126</v>
      </c>
      <c r="C6708" s="57" t="s">
        <v>3113</v>
      </c>
      <c r="D6708" s="57">
        <v>336</v>
      </c>
      <c r="E6708" s="57" t="s">
        <v>2584</v>
      </c>
      <c r="F6708" s="57" t="s">
        <v>3113</v>
      </c>
      <c r="G6708" s="57" t="s">
        <v>3442</v>
      </c>
      <c r="H6708" s="57">
        <v>336</v>
      </c>
    </row>
    <row r="6709" spans="1:8">
      <c r="A6709" s="57" t="s">
        <v>633</v>
      </c>
      <c r="B6709" s="57" t="s">
        <v>126</v>
      </c>
      <c r="C6709" s="57" t="s">
        <v>3115</v>
      </c>
      <c r="D6709" s="57">
        <v>2</v>
      </c>
      <c r="E6709" s="57" t="s">
        <v>2584</v>
      </c>
      <c r="F6709" s="57" t="s">
        <v>3116</v>
      </c>
      <c r="G6709" s="57" t="s">
        <v>3443</v>
      </c>
      <c r="H6709" s="57">
        <v>2</v>
      </c>
    </row>
    <row r="6710" spans="1:8">
      <c r="A6710" s="57" t="s">
        <v>188</v>
      </c>
      <c r="B6710" s="57" t="s">
        <v>123</v>
      </c>
      <c r="C6710" s="57" t="s">
        <v>3066</v>
      </c>
      <c r="D6710" s="57">
        <v>0</v>
      </c>
      <c r="E6710" s="57" t="s">
        <v>516</v>
      </c>
      <c r="F6710" s="57" t="s">
        <v>3067</v>
      </c>
      <c r="G6710" s="57" t="s">
        <v>3444</v>
      </c>
      <c r="H6710" s="57">
        <v>0</v>
      </c>
    </row>
    <row r="6711" spans="1:8">
      <c r="A6711" s="57" t="s">
        <v>188</v>
      </c>
      <c r="B6711" s="57" t="s">
        <v>123</v>
      </c>
      <c r="C6711" s="57" t="s">
        <v>3069</v>
      </c>
      <c r="D6711" s="57">
        <v>0</v>
      </c>
      <c r="E6711" s="57" t="s">
        <v>516</v>
      </c>
      <c r="F6711" s="57" t="s">
        <v>3070</v>
      </c>
      <c r="G6711" s="57" t="s">
        <v>3445</v>
      </c>
      <c r="H6711" s="57">
        <v>0</v>
      </c>
    </row>
    <row r="6712" spans="1:8">
      <c r="A6712" s="57" t="s">
        <v>188</v>
      </c>
      <c r="B6712" s="57" t="s">
        <v>123</v>
      </c>
      <c r="C6712" s="57" t="s">
        <v>3072</v>
      </c>
      <c r="D6712" s="57">
        <v>0</v>
      </c>
      <c r="E6712" s="57" t="s">
        <v>516</v>
      </c>
      <c r="F6712" s="57" t="s">
        <v>3073</v>
      </c>
      <c r="G6712" s="57" t="s">
        <v>3446</v>
      </c>
      <c r="H6712" s="57">
        <v>0</v>
      </c>
    </row>
    <row r="6713" spans="1:8">
      <c r="A6713" s="57" t="s">
        <v>188</v>
      </c>
      <c r="B6713" s="57" t="s">
        <v>123</v>
      </c>
      <c r="C6713" s="57" t="s">
        <v>3075</v>
      </c>
      <c r="D6713" s="57">
        <v>0</v>
      </c>
      <c r="E6713" s="57" t="s">
        <v>516</v>
      </c>
      <c r="F6713" s="57" t="s">
        <v>3076</v>
      </c>
      <c r="G6713" s="57" t="s">
        <v>3447</v>
      </c>
      <c r="H6713" s="57">
        <v>0</v>
      </c>
    </row>
    <row r="6714" spans="1:8">
      <c r="A6714" s="57" t="s">
        <v>188</v>
      </c>
      <c r="B6714" s="57" t="s">
        <v>123</v>
      </c>
      <c r="C6714" s="57" t="s">
        <v>3078</v>
      </c>
      <c r="D6714" s="57">
        <v>0</v>
      </c>
      <c r="E6714" s="57" t="s">
        <v>516</v>
      </c>
      <c r="F6714" s="57" t="s">
        <v>3079</v>
      </c>
      <c r="G6714" s="57" t="s">
        <v>3448</v>
      </c>
      <c r="H6714" s="57">
        <v>0</v>
      </c>
    </row>
    <row r="6715" spans="1:8">
      <c r="A6715" s="57" t="s">
        <v>188</v>
      </c>
      <c r="B6715" s="57" t="s">
        <v>123</v>
      </c>
      <c r="C6715" s="57" t="s">
        <v>3081</v>
      </c>
      <c r="D6715" s="57">
        <v>0</v>
      </c>
      <c r="E6715" s="57" t="s">
        <v>516</v>
      </c>
      <c r="F6715" s="57" t="s">
        <v>3082</v>
      </c>
      <c r="G6715" s="57" t="s">
        <v>3449</v>
      </c>
      <c r="H6715" s="57">
        <v>0</v>
      </c>
    </row>
    <row r="6716" spans="1:8">
      <c r="A6716" s="57" t="s">
        <v>188</v>
      </c>
      <c r="B6716" s="57" t="s">
        <v>123</v>
      </c>
      <c r="C6716" s="57" t="s">
        <v>3084</v>
      </c>
      <c r="D6716" s="57">
        <v>0</v>
      </c>
      <c r="E6716" s="57" t="s">
        <v>516</v>
      </c>
      <c r="F6716" s="57" t="s">
        <v>3085</v>
      </c>
      <c r="G6716" s="57" t="s">
        <v>3450</v>
      </c>
      <c r="H6716" s="57">
        <v>0</v>
      </c>
    </row>
    <row r="6717" spans="1:8">
      <c r="A6717" s="57" t="s">
        <v>188</v>
      </c>
      <c r="B6717" s="57" t="s">
        <v>123</v>
      </c>
      <c r="C6717" s="57" t="s">
        <v>3087</v>
      </c>
      <c r="D6717" s="57">
        <v>0</v>
      </c>
      <c r="E6717" s="57" t="s">
        <v>516</v>
      </c>
      <c r="F6717" s="57" t="s">
        <v>3088</v>
      </c>
      <c r="G6717" s="57" t="s">
        <v>3451</v>
      </c>
      <c r="H6717" s="57">
        <v>0</v>
      </c>
    </row>
    <row r="6718" spans="1:8">
      <c r="A6718" s="57" t="s">
        <v>188</v>
      </c>
      <c r="B6718" s="57" t="s">
        <v>123</v>
      </c>
      <c r="C6718" s="57" t="s">
        <v>3090</v>
      </c>
      <c r="D6718" s="57">
        <v>0</v>
      </c>
      <c r="E6718" s="57" t="s">
        <v>516</v>
      </c>
      <c r="F6718" s="57" t="s">
        <v>3091</v>
      </c>
      <c r="G6718" s="57" t="s">
        <v>3452</v>
      </c>
      <c r="H6718" s="57">
        <v>0</v>
      </c>
    </row>
    <row r="6719" spans="1:8">
      <c r="A6719" s="57" t="s">
        <v>188</v>
      </c>
      <c r="B6719" s="57" t="s">
        <v>123</v>
      </c>
      <c r="C6719" s="57" t="s">
        <v>3093</v>
      </c>
      <c r="D6719" s="57">
        <v>0</v>
      </c>
      <c r="E6719" s="57" t="s">
        <v>516</v>
      </c>
      <c r="F6719" s="57" t="s">
        <v>3093</v>
      </c>
      <c r="G6719" s="57" t="s">
        <v>3453</v>
      </c>
      <c r="H6719" s="57">
        <v>0</v>
      </c>
    </row>
    <row r="6720" spans="1:8">
      <c r="A6720" s="57" t="s">
        <v>188</v>
      </c>
      <c r="B6720" s="57" t="s">
        <v>123</v>
      </c>
      <c r="C6720" s="57" t="s">
        <v>3095</v>
      </c>
      <c r="D6720" s="57">
        <v>0</v>
      </c>
      <c r="E6720" s="57" t="s">
        <v>516</v>
      </c>
      <c r="F6720" s="57" t="s">
        <v>3096</v>
      </c>
      <c r="G6720" s="57" t="s">
        <v>3454</v>
      </c>
      <c r="H6720" s="57">
        <v>0</v>
      </c>
    </row>
    <row r="6721" spans="1:8">
      <c r="A6721" s="57" t="s">
        <v>188</v>
      </c>
      <c r="B6721" s="57" t="s">
        <v>123</v>
      </c>
      <c r="C6721" s="57" t="s">
        <v>3098</v>
      </c>
      <c r="D6721" s="57">
        <v>0</v>
      </c>
      <c r="E6721" s="57" t="s">
        <v>516</v>
      </c>
      <c r="F6721" s="57" t="s">
        <v>3099</v>
      </c>
      <c r="G6721" s="57" t="s">
        <v>3455</v>
      </c>
      <c r="H6721" s="57">
        <v>0</v>
      </c>
    </row>
    <row r="6722" spans="1:8">
      <c r="A6722" s="57" t="s">
        <v>188</v>
      </c>
      <c r="B6722" s="57" t="s">
        <v>123</v>
      </c>
      <c r="C6722" s="57" t="s">
        <v>3101</v>
      </c>
      <c r="D6722" s="57">
        <v>0</v>
      </c>
      <c r="E6722" s="57" t="s">
        <v>516</v>
      </c>
      <c r="F6722" s="57" t="s">
        <v>3102</v>
      </c>
      <c r="G6722" s="57" t="s">
        <v>3456</v>
      </c>
      <c r="H6722" s="57">
        <v>0</v>
      </c>
    </row>
    <row r="6723" spans="1:8">
      <c r="A6723" s="57" t="s">
        <v>188</v>
      </c>
      <c r="B6723" s="57" t="s">
        <v>123</v>
      </c>
      <c r="C6723" s="57" t="s">
        <v>3104</v>
      </c>
      <c r="D6723" s="57">
        <v>6000</v>
      </c>
      <c r="E6723" s="57" t="s">
        <v>516</v>
      </c>
      <c r="F6723" s="57" t="s">
        <v>3104</v>
      </c>
      <c r="G6723" s="57" t="s">
        <v>3457</v>
      </c>
      <c r="H6723" s="57">
        <v>6000</v>
      </c>
    </row>
    <row r="6724" spans="1:8">
      <c r="A6724" s="57" t="s">
        <v>188</v>
      </c>
      <c r="B6724" s="57" t="s">
        <v>123</v>
      </c>
      <c r="C6724" s="57" t="s">
        <v>3106</v>
      </c>
      <c r="D6724" s="57">
        <v>0</v>
      </c>
      <c r="E6724" s="57" t="s">
        <v>516</v>
      </c>
      <c r="F6724" s="57" t="s">
        <v>3107</v>
      </c>
      <c r="G6724" s="57" t="s">
        <v>3458</v>
      </c>
      <c r="H6724" s="57">
        <v>0</v>
      </c>
    </row>
    <row r="6725" spans="1:8">
      <c r="A6725" s="57" t="s">
        <v>188</v>
      </c>
      <c r="B6725" s="57" t="s">
        <v>123</v>
      </c>
      <c r="C6725" s="57" t="s">
        <v>3109</v>
      </c>
      <c r="D6725" s="57">
        <v>0</v>
      </c>
      <c r="E6725" s="57" t="s">
        <v>516</v>
      </c>
      <c r="F6725" s="57" t="s">
        <v>3109</v>
      </c>
      <c r="G6725" s="57" t="s">
        <v>3459</v>
      </c>
      <c r="H6725" s="57">
        <v>0</v>
      </c>
    </row>
    <row r="6726" spans="1:8">
      <c r="A6726" s="57" t="s">
        <v>188</v>
      </c>
      <c r="B6726" s="57" t="s">
        <v>123</v>
      </c>
      <c r="C6726" s="57" t="s">
        <v>3111</v>
      </c>
      <c r="D6726" s="57">
        <v>5805</v>
      </c>
      <c r="E6726" s="57" t="s">
        <v>516</v>
      </c>
      <c r="F6726" s="57" t="s">
        <v>3111</v>
      </c>
      <c r="G6726" s="57" t="s">
        <v>3460</v>
      </c>
      <c r="H6726" s="57">
        <v>5805</v>
      </c>
    </row>
    <row r="6727" spans="1:8">
      <c r="A6727" s="57" t="s">
        <v>188</v>
      </c>
      <c r="B6727" s="57" t="s">
        <v>123</v>
      </c>
      <c r="C6727" s="57" t="s">
        <v>3113</v>
      </c>
      <c r="D6727" s="57">
        <v>432</v>
      </c>
      <c r="E6727" s="57" t="s">
        <v>516</v>
      </c>
      <c r="F6727" s="57" t="s">
        <v>3113</v>
      </c>
      <c r="G6727" s="57" t="s">
        <v>3461</v>
      </c>
      <c r="H6727" s="57">
        <v>432</v>
      </c>
    </row>
    <row r="6728" spans="1:8">
      <c r="A6728" s="57" t="s">
        <v>188</v>
      </c>
      <c r="B6728" s="57" t="s">
        <v>123</v>
      </c>
      <c r="C6728" s="57" t="s">
        <v>3115</v>
      </c>
      <c r="D6728" s="57">
        <v>2</v>
      </c>
      <c r="E6728" s="57" t="s">
        <v>516</v>
      </c>
      <c r="F6728" s="57" t="s">
        <v>3116</v>
      </c>
      <c r="G6728" s="57" t="s">
        <v>3462</v>
      </c>
      <c r="H6728" s="57">
        <v>2</v>
      </c>
    </row>
    <row r="6729" spans="1:8">
      <c r="A6729" s="57" t="s">
        <v>142</v>
      </c>
      <c r="B6729" s="57" t="s">
        <v>116</v>
      </c>
      <c r="C6729" s="57" t="s">
        <v>3066</v>
      </c>
      <c r="D6729" s="57">
        <v>0</v>
      </c>
      <c r="E6729" s="57" t="s">
        <v>517</v>
      </c>
      <c r="F6729" s="57" t="s">
        <v>3067</v>
      </c>
      <c r="G6729" s="57" t="s">
        <v>3463</v>
      </c>
      <c r="H6729" s="57">
        <v>0</v>
      </c>
    </row>
    <row r="6730" spans="1:8">
      <c r="A6730" s="57" t="s">
        <v>142</v>
      </c>
      <c r="B6730" s="57" t="s">
        <v>116</v>
      </c>
      <c r="C6730" s="57" t="s">
        <v>3069</v>
      </c>
      <c r="D6730" s="57">
        <v>3</v>
      </c>
      <c r="E6730" s="57" t="s">
        <v>517</v>
      </c>
      <c r="F6730" s="57" t="s">
        <v>3070</v>
      </c>
      <c r="G6730" s="57" t="s">
        <v>3464</v>
      </c>
      <c r="H6730" s="57">
        <v>3</v>
      </c>
    </row>
    <row r="6731" spans="1:8">
      <c r="A6731" s="57" t="s">
        <v>142</v>
      </c>
      <c r="B6731" s="57" t="s">
        <v>116</v>
      </c>
      <c r="C6731" s="57" t="s">
        <v>3072</v>
      </c>
      <c r="D6731" s="57">
        <v>1500</v>
      </c>
      <c r="E6731" s="57" t="s">
        <v>517</v>
      </c>
      <c r="F6731" s="57" t="s">
        <v>3073</v>
      </c>
      <c r="G6731" s="57" t="s">
        <v>3465</v>
      </c>
      <c r="H6731" s="57">
        <v>1500</v>
      </c>
    </row>
    <row r="6732" spans="1:8">
      <c r="A6732" s="57" t="s">
        <v>142</v>
      </c>
      <c r="B6732" s="57" t="s">
        <v>116</v>
      </c>
      <c r="C6732" s="57" t="s">
        <v>3075</v>
      </c>
      <c r="D6732" s="57">
        <v>0</v>
      </c>
      <c r="E6732" s="57" t="s">
        <v>517</v>
      </c>
      <c r="F6732" s="57" t="s">
        <v>3076</v>
      </c>
      <c r="G6732" s="57" t="s">
        <v>3466</v>
      </c>
      <c r="H6732" s="57">
        <v>0</v>
      </c>
    </row>
    <row r="6733" spans="1:8">
      <c r="A6733" s="57" t="s">
        <v>142</v>
      </c>
      <c r="B6733" s="57" t="s">
        <v>116</v>
      </c>
      <c r="C6733" s="57" t="s">
        <v>3078</v>
      </c>
      <c r="D6733" s="57">
        <v>772</v>
      </c>
      <c r="E6733" s="57" t="s">
        <v>517</v>
      </c>
      <c r="F6733" s="57" t="s">
        <v>3079</v>
      </c>
      <c r="G6733" s="57" t="s">
        <v>3467</v>
      </c>
      <c r="H6733" s="57">
        <v>772</v>
      </c>
    </row>
    <row r="6734" spans="1:8">
      <c r="A6734" s="57" t="s">
        <v>142</v>
      </c>
      <c r="B6734" s="57" t="s">
        <v>116</v>
      </c>
      <c r="C6734" s="57" t="s">
        <v>3081</v>
      </c>
      <c r="D6734" s="57">
        <v>0.6</v>
      </c>
      <c r="E6734" s="57" t="s">
        <v>517</v>
      </c>
      <c r="F6734" s="57" t="s">
        <v>3082</v>
      </c>
      <c r="G6734" s="57" t="s">
        <v>3468</v>
      </c>
      <c r="H6734" s="57">
        <v>0.6</v>
      </c>
    </row>
    <row r="6735" spans="1:8">
      <c r="A6735" s="57" t="s">
        <v>142</v>
      </c>
      <c r="B6735" s="57" t="s">
        <v>116</v>
      </c>
      <c r="C6735" s="57" t="s">
        <v>3084</v>
      </c>
      <c r="D6735" s="57">
        <v>2</v>
      </c>
      <c r="E6735" s="57" t="s">
        <v>517</v>
      </c>
      <c r="F6735" s="57" t="s">
        <v>3085</v>
      </c>
      <c r="G6735" s="57" t="s">
        <v>3469</v>
      </c>
      <c r="H6735" s="57">
        <v>2</v>
      </c>
    </row>
    <row r="6736" spans="1:8">
      <c r="A6736" s="57" t="s">
        <v>142</v>
      </c>
      <c r="B6736" s="57" t="s">
        <v>116</v>
      </c>
      <c r="C6736" s="57" t="s">
        <v>3087</v>
      </c>
      <c r="D6736" s="57">
        <v>200</v>
      </c>
      <c r="E6736" s="57" t="s">
        <v>517</v>
      </c>
      <c r="F6736" s="57" t="s">
        <v>3088</v>
      </c>
      <c r="G6736" s="57" t="s">
        <v>3470</v>
      </c>
      <c r="H6736" s="57">
        <v>200</v>
      </c>
    </row>
    <row r="6737" spans="1:8">
      <c r="A6737" s="57" t="s">
        <v>142</v>
      </c>
      <c r="B6737" s="57" t="s">
        <v>116</v>
      </c>
      <c r="C6737" s="57" t="s">
        <v>3090</v>
      </c>
      <c r="D6737" s="57">
        <v>557.5</v>
      </c>
      <c r="E6737" s="57" t="s">
        <v>517</v>
      </c>
      <c r="F6737" s="57" t="s">
        <v>3091</v>
      </c>
      <c r="G6737" s="57" t="s">
        <v>3471</v>
      </c>
      <c r="H6737" s="57">
        <v>557.5</v>
      </c>
    </row>
    <row r="6738" spans="1:8">
      <c r="A6738" s="57" t="s">
        <v>142</v>
      </c>
      <c r="B6738" s="57" t="s">
        <v>116</v>
      </c>
      <c r="C6738" s="57" t="s">
        <v>3093</v>
      </c>
      <c r="D6738" s="57">
        <v>0.57999999999999996</v>
      </c>
      <c r="E6738" s="57" t="s">
        <v>517</v>
      </c>
      <c r="F6738" s="57" t="s">
        <v>3093</v>
      </c>
      <c r="G6738" s="57" t="s">
        <v>3472</v>
      </c>
      <c r="H6738" s="57">
        <v>0.57999999999999996</v>
      </c>
    </row>
    <row r="6739" spans="1:8">
      <c r="A6739" s="57" t="s">
        <v>142</v>
      </c>
      <c r="B6739" s="57" t="s">
        <v>116</v>
      </c>
      <c r="C6739" s="57" t="s">
        <v>3095</v>
      </c>
      <c r="D6739" s="57">
        <v>289.7</v>
      </c>
      <c r="E6739" s="57" t="s">
        <v>517</v>
      </c>
      <c r="F6739" s="57" t="s">
        <v>3096</v>
      </c>
      <c r="G6739" s="57" t="s">
        <v>3473</v>
      </c>
      <c r="H6739" s="57">
        <v>289.7</v>
      </c>
    </row>
    <row r="6740" spans="1:8">
      <c r="A6740" s="57" t="s">
        <v>142</v>
      </c>
      <c r="B6740" s="57" t="s">
        <v>116</v>
      </c>
      <c r="C6740" s="57" t="s">
        <v>3098</v>
      </c>
      <c r="D6740" s="57">
        <v>130</v>
      </c>
      <c r="E6740" s="57" t="s">
        <v>517</v>
      </c>
      <c r="F6740" s="57" t="s">
        <v>3099</v>
      </c>
      <c r="G6740" s="57" t="s">
        <v>3474</v>
      </c>
      <c r="H6740" s="57">
        <v>130</v>
      </c>
    </row>
    <row r="6741" spans="1:8">
      <c r="A6741" s="57" t="s">
        <v>142</v>
      </c>
      <c r="B6741" s="57" t="s">
        <v>116</v>
      </c>
      <c r="C6741" s="57" t="s">
        <v>3101</v>
      </c>
      <c r="D6741" s="57">
        <v>2</v>
      </c>
      <c r="E6741" s="57" t="s">
        <v>517</v>
      </c>
      <c r="F6741" s="57" t="s">
        <v>3102</v>
      </c>
      <c r="G6741" s="57" t="s">
        <v>3475</v>
      </c>
      <c r="H6741" s="57">
        <v>2</v>
      </c>
    </row>
    <row r="6742" spans="1:8">
      <c r="A6742" s="57" t="s">
        <v>142</v>
      </c>
      <c r="B6742" s="57" t="s">
        <v>116</v>
      </c>
      <c r="C6742" s="57" t="s">
        <v>3104</v>
      </c>
      <c r="D6742" s="57">
        <v>30713.25</v>
      </c>
      <c r="E6742" s="57" t="s">
        <v>517</v>
      </c>
      <c r="F6742" s="57" t="s">
        <v>3104</v>
      </c>
      <c r="G6742" s="57" t="s">
        <v>3476</v>
      </c>
      <c r="H6742" s="57">
        <v>30713.25</v>
      </c>
    </row>
    <row r="6743" spans="1:8">
      <c r="A6743" s="57" t="s">
        <v>142</v>
      </c>
      <c r="B6743" s="57" t="s">
        <v>116</v>
      </c>
      <c r="C6743" s="57" t="s">
        <v>3106</v>
      </c>
      <c r="D6743" s="57">
        <v>900</v>
      </c>
      <c r="E6743" s="57" t="s">
        <v>517</v>
      </c>
      <c r="F6743" s="57" t="s">
        <v>3107</v>
      </c>
      <c r="G6743" s="57" t="s">
        <v>3477</v>
      </c>
      <c r="H6743" s="57">
        <v>900</v>
      </c>
    </row>
    <row r="6744" spans="1:8">
      <c r="A6744" s="57" t="s">
        <v>142</v>
      </c>
      <c r="B6744" s="57" t="s">
        <v>116</v>
      </c>
      <c r="C6744" s="57" t="s">
        <v>3109</v>
      </c>
      <c r="D6744" s="57">
        <v>0.6</v>
      </c>
      <c r="E6744" s="57" t="s">
        <v>517</v>
      </c>
      <c r="F6744" s="57" t="s">
        <v>3109</v>
      </c>
      <c r="G6744" s="57" t="s">
        <v>3478</v>
      </c>
      <c r="H6744" s="57">
        <v>0.6</v>
      </c>
    </row>
    <row r="6745" spans="1:8">
      <c r="A6745" s="57" t="s">
        <v>142</v>
      </c>
      <c r="B6745" s="57" t="s">
        <v>116</v>
      </c>
      <c r="C6745" s="57" t="s">
        <v>3111</v>
      </c>
      <c r="D6745" s="57">
        <v>8690.3230000000003</v>
      </c>
      <c r="E6745" s="57" t="s">
        <v>517</v>
      </c>
      <c r="F6745" s="57" t="s">
        <v>3111</v>
      </c>
      <c r="G6745" s="57" t="s">
        <v>3479</v>
      </c>
      <c r="H6745" s="57">
        <v>8690.3230000000003</v>
      </c>
    </row>
    <row r="6746" spans="1:8">
      <c r="A6746" s="57" t="s">
        <v>142</v>
      </c>
      <c r="B6746" s="57" t="s">
        <v>116</v>
      </c>
      <c r="C6746" s="57" t="s">
        <v>3113</v>
      </c>
      <c r="D6746" s="57">
        <v>525.75</v>
      </c>
      <c r="E6746" s="57" t="s">
        <v>517</v>
      </c>
      <c r="F6746" s="57" t="s">
        <v>3113</v>
      </c>
      <c r="G6746" s="57" t="s">
        <v>3480</v>
      </c>
      <c r="H6746" s="57">
        <v>525.75</v>
      </c>
    </row>
    <row r="6747" spans="1:8">
      <c r="A6747" s="57" t="s">
        <v>142</v>
      </c>
      <c r="B6747" s="57" t="s">
        <v>116</v>
      </c>
      <c r="C6747" s="57" t="s">
        <v>3115</v>
      </c>
      <c r="D6747" s="57">
        <v>2</v>
      </c>
      <c r="E6747" s="57" t="s">
        <v>517</v>
      </c>
      <c r="F6747" s="57" t="s">
        <v>3116</v>
      </c>
      <c r="G6747" s="57" t="s">
        <v>3481</v>
      </c>
      <c r="H6747" s="57">
        <v>2</v>
      </c>
    </row>
    <row r="6748" spans="1:8">
      <c r="A6748" s="57" t="s">
        <v>130</v>
      </c>
      <c r="B6748" s="57" t="s">
        <v>114</v>
      </c>
      <c r="C6748" s="57" t="s">
        <v>3066</v>
      </c>
      <c r="D6748" s="57">
        <v>0</v>
      </c>
      <c r="E6748" s="57" t="s">
        <v>518</v>
      </c>
      <c r="F6748" s="57" t="s">
        <v>3067</v>
      </c>
      <c r="G6748" s="57" t="s">
        <v>3482</v>
      </c>
      <c r="H6748" s="57">
        <v>0</v>
      </c>
    </row>
    <row r="6749" spans="1:8">
      <c r="A6749" s="57" t="s">
        <v>130</v>
      </c>
      <c r="B6749" s="57" t="s">
        <v>114</v>
      </c>
      <c r="C6749" s="57" t="s">
        <v>3069</v>
      </c>
      <c r="D6749" s="57">
        <v>3</v>
      </c>
      <c r="E6749" s="57" t="s">
        <v>518</v>
      </c>
      <c r="F6749" s="57" t="s">
        <v>3070</v>
      </c>
      <c r="G6749" s="57" t="s">
        <v>3483</v>
      </c>
      <c r="H6749" s="57">
        <v>3</v>
      </c>
    </row>
    <row r="6750" spans="1:8">
      <c r="A6750" s="57" t="s">
        <v>130</v>
      </c>
      <c r="B6750" s="57" t="s">
        <v>114</v>
      </c>
      <c r="C6750" s="57" t="s">
        <v>3072</v>
      </c>
      <c r="D6750" s="57">
        <v>1500</v>
      </c>
      <c r="E6750" s="57" t="s">
        <v>518</v>
      </c>
      <c r="F6750" s="57" t="s">
        <v>3073</v>
      </c>
      <c r="G6750" s="57" t="s">
        <v>3484</v>
      </c>
      <c r="H6750" s="57">
        <v>1500</v>
      </c>
    </row>
    <row r="6751" spans="1:8">
      <c r="A6751" s="57" t="s">
        <v>130</v>
      </c>
      <c r="B6751" s="57" t="s">
        <v>114</v>
      </c>
      <c r="C6751" s="57" t="s">
        <v>3075</v>
      </c>
      <c r="D6751" s="57">
        <v>0</v>
      </c>
      <c r="E6751" s="57" t="s">
        <v>518</v>
      </c>
      <c r="F6751" s="57" t="s">
        <v>3076</v>
      </c>
      <c r="G6751" s="57" t="s">
        <v>3485</v>
      </c>
      <c r="H6751" s="57">
        <v>0</v>
      </c>
    </row>
    <row r="6752" spans="1:8">
      <c r="A6752" s="57" t="s">
        <v>130</v>
      </c>
      <c r="B6752" s="57" t="s">
        <v>114</v>
      </c>
      <c r="C6752" s="57" t="s">
        <v>3078</v>
      </c>
      <c r="D6752" s="57">
        <v>772</v>
      </c>
      <c r="E6752" s="57" t="s">
        <v>518</v>
      </c>
      <c r="F6752" s="57" t="s">
        <v>3079</v>
      </c>
      <c r="G6752" s="57" t="s">
        <v>3486</v>
      </c>
      <c r="H6752" s="57">
        <v>772</v>
      </c>
    </row>
    <row r="6753" spans="1:8">
      <c r="A6753" s="57" t="s">
        <v>130</v>
      </c>
      <c r="B6753" s="57" t="s">
        <v>114</v>
      </c>
      <c r="C6753" s="57" t="s">
        <v>3081</v>
      </c>
      <c r="D6753" s="57">
        <v>0.6</v>
      </c>
      <c r="E6753" s="57" t="s">
        <v>518</v>
      </c>
      <c r="F6753" s="57" t="s">
        <v>3082</v>
      </c>
      <c r="G6753" s="57" t="s">
        <v>3487</v>
      </c>
      <c r="H6753" s="57">
        <v>0.6</v>
      </c>
    </row>
    <row r="6754" spans="1:8">
      <c r="A6754" s="57" t="s">
        <v>130</v>
      </c>
      <c r="B6754" s="57" t="s">
        <v>114</v>
      </c>
      <c r="C6754" s="57" t="s">
        <v>3084</v>
      </c>
      <c r="D6754" s="57">
        <v>2</v>
      </c>
      <c r="E6754" s="57" t="s">
        <v>518</v>
      </c>
      <c r="F6754" s="57" t="s">
        <v>3085</v>
      </c>
      <c r="G6754" s="57" t="s">
        <v>3488</v>
      </c>
      <c r="H6754" s="57">
        <v>2</v>
      </c>
    </row>
    <row r="6755" spans="1:8">
      <c r="A6755" s="57" t="s">
        <v>130</v>
      </c>
      <c r="B6755" s="57" t="s">
        <v>114</v>
      </c>
      <c r="C6755" s="57" t="s">
        <v>3087</v>
      </c>
      <c r="D6755" s="57">
        <v>200</v>
      </c>
      <c r="E6755" s="57" t="s">
        <v>518</v>
      </c>
      <c r="F6755" s="57" t="s">
        <v>3088</v>
      </c>
      <c r="G6755" s="57" t="s">
        <v>3489</v>
      </c>
      <c r="H6755" s="57">
        <v>200</v>
      </c>
    </row>
    <row r="6756" spans="1:8">
      <c r="A6756" s="57" t="s">
        <v>130</v>
      </c>
      <c r="B6756" s="57" t="s">
        <v>114</v>
      </c>
      <c r="C6756" s="57" t="s">
        <v>3090</v>
      </c>
      <c r="D6756" s="57">
        <v>557.5</v>
      </c>
      <c r="E6756" s="57" t="s">
        <v>518</v>
      </c>
      <c r="F6756" s="57" t="s">
        <v>3091</v>
      </c>
      <c r="G6756" s="57" t="s">
        <v>3490</v>
      </c>
      <c r="H6756" s="57">
        <v>557.5</v>
      </c>
    </row>
    <row r="6757" spans="1:8">
      <c r="A6757" s="57" t="s">
        <v>130</v>
      </c>
      <c r="B6757" s="57" t="s">
        <v>114</v>
      </c>
      <c r="C6757" s="57" t="s">
        <v>3093</v>
      </c>
      <c r="D6757" s="57">
        <v>0.57999999999999996</v>
      </c>
      <c r="E6757" s="57" t="s">
        <v>518</v>
      </c>
      <c r="F6757" s="57" t="s">
        <v>3093</v>
      </c>
      <c r="G6757" s="57" t="s">
        <v>3491</v>
      </c>
      <c r="H6757" s="57">
        <v>0.57999999999999996</v>
      </c>
    </row>
    <row r="6758" spans="1:8">
      <c r="A6758" s="57" t="s">
        <v>130</v>
      </c>
      <c r="B6758" s="57" t="s">
        <v>114</v>
      </c>
      <c r="C6758" s="57" t="s">
        <v>3095</v>
      </c>
      <c r="D6758" s="57">
        <v>289.7</v>
      </c>
      <c r="E6758" s="57" t="s">
        <v>518</v>
      </c>
      <c r="F6758" s="57" t="s">
        <v>3096</v>
      </c>
      <c r="G6758" s="57" t="s">
        <v>3492</v>
      </c>
      <c r="H6758" s="57">
        <v>289.7</v>
      </c>
    </row>
    <row r="6759" spans="1:8">
      <c r="A6759" s="57" t="s">
        <v>130</v>
      </c>
      <c r="B6759" s="57" t="s">
        <v>114</v>
      </c>
      <c r="C6759" s="57" t="s">
        <v>3098</v>
      </c>
      <c r="D6759" s="57">
        <v>130</v>
      </c>
      <c r="E6759" s="57" t="s">
        <v>518</v>
      </c>
      <c r="F6759" s="57" t="s">
        <v>3099</v>
      </c>
      <c r="G6759" s="57" t="s">
        <v>3493</v>
      </c>
      <c r="H6759" s="57">
        <v>130</v>
      </c>
    </row>
    <row r="6760" spans="1:8">
      <c r="A6760" s="57" t="s">
        <v>130</v>
      </c>
      <c r="B6760" s="57" t="s">
        <v>114</v>
      </c>
      <c r="C6760" s="57" t="s">
        <v>3101</v>
      </c>
      <c r="D6760" s="57">
        <v>2</v>
      </c>
      <c r="E6760" s="57" t="s">
        <v>518</v>
      </c>
      <c r="F6760" s="57" t="s">
        <v>3102</v>
      </c>
      <c r="G6760" s="57" t="s">
        <v>3494</v>
      </c>
      <c r="H6760" s="57">
        <v>2</v>
      </c>
    </row>
    <row r="6761" spans="1:8">
      <c r="A6761" s="57" t="s">
        <v>130</v>
      </c>
      <c r="B6761" s="57" t="s">
        <v>114</v>
      </c>
      <c r="C6761" s="57" t="s">
        <v>3104</v>
      </c>
      <c r="D6761" s="57">
        <v>30713.25</v>
      </c>
      <c r="E6761" s="57" t="s">
        <v>518</v>
      </c>
      <c r="F6761" s="57" t="s">
        <v>3104</v>
      </c>
      <c r="G6761" s="57" t="s">
        <v>3495</v>
      </c>
      <c r="H6761" s="57">
        <v>30713.25</v>
      </c>
    </row>
    <row r="6762" spans="1:8">
      <c r="A6762" s="57" t="s">
        <v>130</v>
      </c>
      <c r="B6762" s="57" t="s">
        <v>114</v>
      </c>
      <c r="C6762" s="57" t="s">
        <v>3106</v>
      </c>
      <c r="D6762" s="57">
        <v>900</v>
      </c>
      <c r="E6762" s="57" t="s">
        <v>518</v>
      </c>
      <c r="F6762" s="57" t="s">
        <v>3107</v>
      </c>
      <c r="G6762" s="57" t="s">
        <v>3496</v>
      </c>
      <c r="H6762" s="57">
        <v>900</v>
      </c>
    </row>
    <row r="6763" spans="1:8">
      <c r="A6763" s="57" t="s">
        <v>130</v>
      </c>
      <c r="B6763" s="57" t="s">
        <v>114</v>
      </c>
      <c r="C6763" s="57" t="s">
        <v>3109</v>
      </c>
      <c r="D6763" s="57">
        <v>0.6</v>
      </c>
      <c r="E6763" s="57" t="s">
        <v>518</v>
      </c>
      <c r="F6763" s="57" t="s">
        <v>3109</v>
      </c>
      <c r="G6763" s="57" t="s">
        <v>3497</v>
      </c>
      <c r="H6763" s="57">
        <v>0.6</v>
      </c>
    </row>
    <row r="6764" spans="1:8">
      <c r="A6764" s="57" t="s">
        <v>130</v>
      </c>
      <c r="B6764" s="57" t="s">
        <v>114</v>
      </c>
      <c r="C6764" s="57" t="s">
        <v>3111</v>
      </c>
      <c r="D6764" s="57">
        <v>8690.3230000000003</v>
      </c>
      <c r="E6764" s="57" t="s">
        <v>518</v>
      </c>
      <c r="F6764" s="57" t="s">
        <v>3111</v>
      </c>
      <c r="G6764" s="57" t="s">
        <v>3498</v>
      </c>
      <c r="H6764" s="57">
        <v>8690.3230000000003</v>
      </c>
    </row>
    <row r="6765" spans="1:8">
      <c r="A6765" s="57" t="s">
        <v>130</v>
      </c>
      <c r="B6765" s="57" t="s">
        <v>114</v>
      </c>
      <c r="C6765" s="57" t="s">
        <v>3113</v>
      </c>
      <c r="D6765" s="57">
        <v>525.75</v>
      </c>
      <c r="E6765" s="57" t="s">
        <v>518</v>
      </c>
      <c r="F6765" s="57" t="s">
        <v>3113</v>
      </c>
      <c r="G6765" s="57" t="s">
        <v>3499</v>
      </c>
      <c r="H6765" s="57">
        <v>525.75</v>
      </c>
    </row>
    <row r="6766" spans="1:8">
      <c r="A6766" s="57" t="s">
        <v>130</v>
      </c>
      <c r="B6766" s="57" t="s">
        <v>114</v>
      </c>
      <c r="C6766" s="57" t="s">
        <v>3115</v>
      </c>
      <c r="D6766" s="57">
        <v>2</v>
      </c>
      <c r="E6766" s="57" t="s">
        <v>518</v>
      </c>
      <c r="F6766" s="57" t="s">
        <v>3116</v>
      </c>
      <c r="G6766" s="57" t="s">
        <v>3500</v>
      </c>
      <c r="H6766" s="57">
        <v>2</v>
      </c>
    </row>
    <row r="6767" spans="1:8">
      <c r="A6767" s="57" t="s">
        <v>634</v>
      </c>
      <c r="B6767" s="57" t="s">
        <v>81</v>
      </c>
      <c r="C6767" s="57" t="s">
        <v>3066</v>
      </c>
      <c r="D6767" s="57">
        <v>0</v>
      </c>
      <c r="E6767" s="57" t="s">
        <v>520</v>
      </c>
      <c r="F6767" s="57" t="s">
        <v>3067</v>
      </c>
      <c r="G6767" s="57" t="s">
        <v>3501</v>
      </c>
      <c r="H6767" s="57">
        <v>0</v>
      </c>
    </row>
    <row r="6768" spans="1:8">
      <c r="A6768" s="57" t="s">
        <v>634</v>
      </c>
      <c r="B6768" s="57" t="s">
        <v>81</v>
      </c>
      <c r="C6768" s="57" t="s">
        <v>3069</v>
      </c>
      <c r="D6768" s="57">
        <v>0</v>
      </c>
      <c r="E6768" s="57" t="s">
        <v>520</v>
      </c>
      <c r="F6768" s="57" t="s">
        <v>3070</v>
      </c>
      <c r="G6768" s="57" t="s">
        <v>3502</v>
      </c>
      <c r="H6768" s="57">
        <v>0</v>
      </c>
    </row>
    <row r="6769" spans="1:8">
      <c r="A6769" s="57" t="s">
        <v>634</v>
      </c>
      <c r="B6769" s="57" t="s">
        <v>81</v>
      </c>
      <c r="C6769" s="57" t="s">
        <v>3072</v>
      </c>
      <c r="D6769" s="57">
        <v>0</v>
      </c>
      <c r="E6769" s="57" t="s">
        <v>520</v>
      </c>
      <c r="F6769" s="57" t="s">
        <v>3073</v>
      </c>
      <c r="G6769" s="57" t="s">
        <v>3503</v>
      </c>
      <c r="H6769" s="57">
        <v>0</v>
      </c>
    </row>
    <row r="6770" spans="1:8">
      <c r="A6770" s="57" t="s">
        <v>634</v>
      </c>
      <c r="B6770" s="57" t="s">
        <v>81</v>
      </c>
      <c r="C6770" s="57" t="s">
        <v>3075</v>
      </c>
      <c r="D6770" s="57">
        <v>0</v>
      </c>
      <c r="E6770" s="57" t="s">
        <v>520</v>
      </c>
      <c r="F6770" s="57" t="s">
        <v>3076</v>
      </c>
      <c r="G6770" s="57" t="s">
        <v>3504</v>
      </c>
      <c r="H6770" s="57">
        <v>0</v>
      </c>
    </row>
    <row r="6771" spans="1:8">
      <c r="A6771" s="57" t="s">
        <v>634</v>
      </c>
      <c r="B6771" s="57" t="s">
        <v>81</v>
      </c>
      <c r="C6771" s="57" t="s">
        <v>3078</v>
      </c>
      <c r="D6771" s="57">
        <v>383.92142608695661</v>
      </c>
      <c r="E6771" s="57" t="s">
        <v>520</v>
      </c>
      <c r="F6771" s="57" t="s">
        <v>3079</v>
      </c>
      <c r="G6771" s="57" t="s">
        <v>3505</v>
      </c>
      <c r="H6771" s="57">
        <v>383.92142608695661</v>
      </c>
    </row>
    <row r="6772" spans="1:8">
      <c r="A6772" s="57" t="s">
        <v>634</v>
      </c>
      <c r="B6772" s="57" t="s">
        <v>81</v>
      </c>
      <c r="C6772" s="57" t="s">
        <v>3081</v>
      </c>
      <c r="D6772" s="57">
        <v>0.68009566086956519</v>
      </c>
      <c r="E6772" s="57" t="s">
        <v>520</v>
      </c>
      <c r="F6772" s="57" t="s">
        <v>3082</v>
      </c>
      <c r="G6772" s="57" t="s">
        <v>3506</v>
      </c>
      <c r="H6772" s="57">
        <v>0.68009566086956519</v>
      </c>
    </row>
    <row r="6773" spans="1:8">
      <c r="A6773" s="57" t="s">
        <v>634</v>
      </c>
      <c r="B6773" s="57" t="s">
        <v>81</v>
      </c>
      <c r="C6773" s="57" t="s">
        <v>3084</v>
      </c>
      <c r="D6773" s="57">
        <v>1.9130434782608696</v>
      </c>
      <c r="E6773" s="57" t="s">
        <v>520</v>
      </c>
      <c r="F6773" s="57" t="s">
        <v>3085</v>
      </c>
      <c r="G6773" s="57" t="s">
        <v>3507</v>
      </c>
      <c r="H6773" s="57">
        <v>1.9130434782608696</v>
      </c>
    </row>
    <row r="6774" spans="1:8">
      <c r="A6774" s="57" t="s">
        <v>634</v>
      </c>
      <c r="B6774" s="57" t="s">
        <v>81</v>
      </c>
      <c r="C6774" s="57" t="s">
        <v>3087</v>
      </c>
      <c r="D6774" s="57">
        <v>517.22602608695684</v>
      </c>
      <c r="E6774" s="57" t="s">
        <v>520</v>
      </c>
      <c r="F6774" s="57" t="s">
        <v>3088</v>
      </c>
      <c r="G6774" s="57" t="s">
        <v>3508</v>
      </c>
      <c r="H6774" s="57">
        <v>517.22602608695684</v>
      </c>
    </row>
    <row r="6775" spans="1:8">
      <c r="A6775" s="57" t="s">
        <v>634</v>
      </c>
      <c r="B6775" s="57" t="s">
        <v>81</v>
      </c>
      <c r="C6775" s="57" t="s">
        <v>3090</v>
      </c>
      <c r="D6775" s="57">
        <v>433.81589565217394</v>
      </c>
      <c r="E6775" s="57" t="s">
        <v>520</v>
      </c>
      <c r="F6775" s="57" t="s">
        <v>3091</v>
      </c>
      <c r="G6775" s="57" t="s">
        <v>3509</v>
      </c>
      <c r="H6775" s="57">
        <v>433.81589565217394</v>
      </c>
    </row>
    <row r="6776" spans="1:8">
      <c r="A6776" s="57" t="s">
        <v>634</v>
      </c>
      <c r="B6776" s="57" t="s">
        <v>81</v>
      </c>
      <c r="C6776" s="57" t="s">
        <v>3093</v>
      </c>
      <c r="D6776" s="57">
        <v>0.53349158260869578</v>
      </c>
      <c r="E6776" s="57" t="s">
        <v>520</v>
      </c>
      <c r="F6776" s="57" t="s">
        <v>3093</v>
      </c>
      <c r="G6776" s="57" t="s">
        <v>3510</v>
      </c>
      <c r="H6776" s="57">
        <v>0.53349158260869578</v>
      </c>
    </row>
    <row r="6777" spans="1:8">
      <c r="A6777" s="57" t="s">
        <v>634</v>
      </c>
      <c r="B6777" s="57" t="s">
        <v>81</v>
      </c>
      <c r="C6777" s="57" t="s">
        <v>3095</v>
      </c>
      <c r="D6777" s="57">
        <v>483.65268695652173</v>
      </c>
      <c r="E6777" s="57" t="s">
        <v>520</v>
      </c>
      <c r="F6777" s="57" t="s">
        <v>3096</v>
      </c>
      <c r="G6777" s="57" t="s">
        <v>3511</v>
      </c>
      <c r="H6777" s="57">
        <v>483.65268695652173</v>
      </c>
    </row>
    <row r="6778" spans="1:8">
      <c r="A6778" s="57" t="s">
        <v>634</v>
      </c>
      <c r="B6778" s="57" t="s">
        <v>81</v>
      </c>
      <c r="C6778" s="57" t="s">
        <v>3098</v>
      </c>
      <c r="D6778" s="57">
        <v>330.94762608695657</v>
      </c>
      <c r="E6778" s="57" t="s">
        <v>520</v>
      </c>
      <c r="F6778" s="57" t="s">
        <v>3099</v>
      </c>
      <c r="G6778" s="57" t="s">
        <v>3512</v>
      </c>
      <c r="H6778" s="57">
        <v>330.94762608695657</v>
      </c>
    </row>
    <row r="6779" spans="1:8">
      <c r="A6779" s="57" t="s">
        <v>634</v>
      </c>
      <c r="B6779" s="57" t="s">
        <v>81</v>
      </c>
      <c r="C6779" s="57" t="s">
        <v>3101</v>
      </c>
      <c r="D6779" s="57">
        <v>1.9130434782608696</v>
      </c>
      <c r="E6779" s="57" t="s">
        <v>520</v>
      </c>
      <c r="F6779" s="57" t="s">
        <v>3102</v>
      </c>
      <c r="G6779" s="57" t="s">
        <v>3513</v>
      </c>
      <c r="H6779" s="57">
        <v>1.9130434782608696</v>
      </c>
    </row>
    <row r="6780" spans="1:8">
      <c r="A6780" s="57" t="s">
        <v>634</v>
      </c>
      <c r="B6780" s="57" t="s">
        <v>81</v>
      </c>
      <c r="C6780" s="57" t="s">
        <v>3104</v>
      </c>
      <c r="D6780" s="57">
        <v>4412.173913043478</v>
      </c>
      <c r="E6780" s="57" t="s">
        <v>520</v>
      </c>
      <c r="F6780" s="57" t="s">
        <v>3104</v>
      </c>
      <c r="G6780" s="57" t="s">
        <v>3514</v>
      </c>
      <c r="H6780" s="57">
        <v>4412.173913043478</v>
      </c>
    </row>
    <row r="6781" spans="1:8">
      <c r="A6781" s="57" t="s">
        <v>634</v>
      </c>
      <c r="B6781" s="57" t="s">
        <v>81</v>
      </c>
      <c r="C6781" s="57" t="s">
        <v>3106</v>
      </c>
      <c r="D6781" s="57">
        <v>564.20922608695673</v>
      </c>
      <c r="E6781" s="57" t="s">
        <v>520</v>
      </c>
      <c r="F6781" s="57" t="s">
        <v>3107</v>
      </c>
      <c r="G6781" s="57" t="s">
        <v>3515</v>
      </c>
      <c r="H6781" s="57">
        <v>564.20922608695673</v>
      </c>
    </row>
    <row r="6782" spans="1:8">
      <c r="A6782" s="57" t="s">
        <v>634</v>
      </c>
      <c r="B6782" s="57" t="s">
        <v>81</v>
      </c>
      <c r="C6782" s="57" t="s">
        <v>3109</v>
      </c>
      <c r="D6782" s="57">
        <v>0.68918797391304376</v>
      </c>
      <c r="E6782" s="57" t="s">
        <v>520</v>
      </c>
      <c r="F6782" s="57" t="s">
        <v>3109</v>
      </c>
      <c r="G6782" s="57" t="s">
        <v>3516</v>
      </c>
      <c r="H6782" s="57">
        <v>0.68918797391304376</v>
      </c>
    </row>
    <row r="6783" spans="1:8">
      <c r="A6783" s="57" t="s">
        <v>634</v>
      </c>
      <c r="B6783" s="57" t="s">
        <v>81</v>
      </c>
      <c r="C6783" s="57" t="s">
        <v>3111</v>
      </c>
      <c r="D6783" s="57">
        <v>7641.7981739130428</v>
      </c>
      <c r="E6783" s="57" t="s">
        <v>520</v>
      </c>
      <c r="F6783" s="57" t="s">
        <v>3111</v>
      </c>
      <c r="G6783" s="57" t="s">
        <v>3517</v>
      </c>
      <c r="H6783" s="57">
        <v>7641.7981739130428</v>
      </c>
    </row>
    <row r="6784" spans="1:8">
      <c r="A6784" s="57" t="s">
        <v>634</v>
      </c>
      <c r="B6784" s="57" t="s">
        <v>81</v>
      </c>
      <c r="C6784" s="57" t="s">
        <v>3113</v>
      </c>
      <c r="D6784" s="57">
        <v>154.69306086956527</v>
      </c>
      <c r="E6784" s="57" t="s">
        <v>520</v>
      </c>
      <c r="F6784" s="57" t="s">
        <v>3113</v>
      </c>
      <c r="G6784" s="57" t="s">
        <v>3518</v>
      </c>
      <c r="H6784" s="57">
        <v>154.69306086956527</v>
      </c>
    </row>
    <row r="6785" spans="1:8">
      <c r="A6785" s="57" t="s">
        <v>634</v>
      </c>
      <c r="B6785" s="57" t="s">
        <v>81</v>
      </c>
      <c r="C6785" s="57" t="s">
        <v>3115</v>
      </c>
      <c r="D6785" s="57">
        <v>2</v>
      </c>
      <c r="E6785" s="57" t="s">
        <v>520</v>
      </c>
      <c r="F6785" s="57" t="s">
        <v>3116</v>
      </c>
      <c r="G6785" s="57" t="s">
        <v>3519</v>
      </c>
      <c r="H6785" s="57">
        <v>2</v>
      </c>
    </row>
    <row r="6786" spans="1:8">
      <c r="A6786" s="57" t="s">
        <v>634</v>
      </c>
      <c r="B6786" s="57" t="s">
        <v>126</v>
      </c>
      <c r="C6786" s="57" t="s">
        <v>3066</v>
      </c>
      <c r="D6786" s="57">
        <v>0</v>
      </c>
      <c r="E6786" s="57" t="s">
        <v>522</v>
      </c>
      <c r="F6786" s="57" t="s">
        <v>3067</v>
      </c>
      <c r="G6786" s="57" t="s">
        <v>3520</v>
      </c>
      <c r="H6786" s="57">
        <v>0</v>
      </c>
    </row>
    <row r="6787" spans="1:8">
      <c r="A6787" s="57" t="s">
        <v>634</v>
      </c>
      <c r="B6787" s="57" t="s">
        <v>126</v>
      </c>
      <c r="C6787" s="57" t="s">
        <v>3069</v>
      </c>
      <c r="D6787" s="57">
        <v>0</v>
      </c>
      <c r="E6787" s="57" t="s">
        <v>522</v>
      </c>
      <c r="F6787" s="57" t="s">
        <v>3070</v>
      </c>
      <c r="G6787" s="57" t="s">
        <v>3521</v>
      </c>
      <c r="H6787" s="57">
        <v>0</v>
      </c>
    </row>
    <row r="6788" spans="1:8">
      <c r="A6788" s="57" t="s">
        <v>634</v>
      </c>
      <c r="B6788" s="57" t="s">
        <v>126</v>
      </c>
      <c r="C6788" s="57" t="s">
        <v>3072</v>
      </c>
      <c r="D6788" s="57">
        <v>0</v>
      </c>
      <c r="E6788" s="57" t="s">
        <v>522</v>
      </c>
      <c r="F6788" s="57" t="s">
        <v>3073</v>
      </c>
      <c r="G6788" s="57" t="s">
        <v>3522</v>
      </c>
      <c r="H6788" s="57">
        <v>0</v>
      </c>
    </row>
    <row r="6789" spans="1:8">
      <c r="A6789" s="57" t="s">
        <v>634</v>
      </c>
      <c r="B6789" s="57" t="s">
        <v>126</v>
      </c>
      <c r="C6789" s="57" t="s">
        <v>3075</v>
      </c>
      <c r="D6789" s="57">
        <v>0</v>
      </c>
      <c r="E6789" s="57" t="s">
        <v>522</v>
      </c>
      <c r="F6789" s="57" t="s">
        <v>3076</v>
      </c>
      <c r="G6789" s="57" t="s">
        <v>3523</v>
      </c>
      <c r="H6789" s="57">
        <v>0</v>
      </c>
    </row>
    <row r="6790" spans="1:8">
      <c r="A6790" s="57" t="s">
        <v>634</v>
      </c>
      <c r="B6790" s="57" t="s">
        <v>126</v>
      </c>
      <c r="C6790" s="57" t="s">
        <v>3078</v>
      </c>
      <c r="D6790" s="57">
        <v>0</v>
      </c>
      <c r="E6790" s="57" t="s">
        <v>522</v>
      </c>
      <c r="F6790" s="57" t="s">
        <v>3079</v>
      </c>
      <c r="G6790" s="57" t="s">
        <v>3524</v>
      </c>
      <c r="H6790" s="57">
        <v>0</v>
      </c>
    </row>
    <row r="6791" spans="1:8">
      <c r="A6791" s="57" t="s">
        <v>634</v>
      </c>
      <c r="B6791" s="57" t="s">
        <v>126</v>
      </c>
      <c r="C6791" s="57" t="s">
        <v>3081</v>
      </c>
      <c r="D6791" s="57">
        <v>0</v>
      </c>
      <c r="E6791" s="57" t="s">
        <v>522</v>
      </c>
      <c r="F6791" s="57" t="s">
        <v>3082</v>
      </c>
      <c r="G6791" s="57" t="s">
        <v>3525</v>
      </c>
      <c r="H6791" s="57">
        <v>0</v>
      </c>
    </row>
    <row r="6792" spans="1:8">
      <c r="A6792" s="57" t="s">
        <v>634</v>
      </c>
      <c r="B6792" s="57" t="s">
        <v>126</v>
      </c>
      <c r="C6792" s="57" t="s">
        <v>3084</v>
      </c>
      <c r="D6792" s="57">
        <v>0</v>
      </c>
      <c r="E6792" s="57" t="s">
        <v>522</v>
      </c>
      <c r="F6792" s="57" t="s">
        <v>3085</v>
      </c>
      <c r="G6792" s="57" t="s">
        <v>3526</v>
      </c>
      <c r="H6792" s="57">
        <v>0</v>
      </c>
    </row>
    <row r="6793" spans="1:8">
      <c r="A6793" s="57" t="s">
        <v>634</v>
      </c>
      <c r="B6793" s="57" t="s">
        <v>126</v>
      </c>
      <c r="C6793" s="57" t="s">
        <v>3087</v>
      </c>
      <c r="D6793" s="57">
        <v>0</v>
      </c>
      <c r="E6793" s="57" t="s">
        <v>522</v>
      </c>
      <c r="F6793" s="57" t="s">
        <v>3088</v>
      </c>
      <c r="G6793" s="57" t="s">
        <v>3527</v>
      </c>
      <c r="H6793" s="57">
        <v>0</v>
      </c>
    </row>
    <row r="6794" spans="1:8">
      <c r="A6794" s="57" t="s">
        <v>634</v>
      </c>
      <c r="B6794" s="57" t="s">
        <v>126</v>
      </c>
      <c r="C6794" s="57" t="s">
        <v>3090</v>
      </c>
      <c r="D6794" s="57">
        <v>0</v>
      </c>
      <c r="E6794" s="57" t="s">
        <v>522</v>
      </c>
      <c r="F6794" s="57" t="s">
        <v>3091</v>
      </c>
      <c r="G6794" s="57" t="s">
        <v>3528</v>
      </c>
      <c r="H6794" s="57">
        <v>0</v>
      </c>
    </row>
    <row r="6795" spans="1:8">
      <c r="A6795" s="57" t="s">
        <v>634</v>
      </c>
      <c r="B6795" s="57" t="s">
        <v>126</v>
      </c>
      <c r="C6795" s="57" t="s">
        <v>3093</v>
      </c>
      <c r="D6795" s="57">
        <v>0</v>
      </c>
      <c r="E6795" s="57" t="s">
        <v>522</v>
      </c>
      <c r="F6795" s="57" t="s">
        <v>3093</v>
      </c>
      <c r="G6795" s="57" t="s">
        <v>3529</v>
      </c>
      <c r="H6795" s="57">
        <v>0</v>
      </c>
    </row>
    <row r="6796" spans="1:8">
      <c r="A6796" s="57" t="s">
        <v>634</v>
      </c>
      <c r="B6796" s="57" t="s">
        <v>126</v>
      </c>
      <c r="C6796" s="57" t="s">
        <v>3095</v>
      </c>
      <c r="D6796" s="57">
        <v>0</v>
      </c>
      <c r="E6796" s="57" t="s">
        <v>522</v>
      </c>
      <c r="F6796" s="57" t="s">
        <v>3096</v>
      </c>
      <c r="G6796" s="57" t="s">
        <v>3530</v>
      </c>
      <c r="H6796" s="57">
        <v>0</v>
      </c>
    </row>
    <row r="6797" spans="1:8">
      <c r="A6797" s="57" t="s">
        <v>634</v>
      </c>
      <c r="B6797" s="57" t="s">
        <v>126</v>
      </c>
      <c r="C6797" s="57" t="s">
        <v>3098</v>
      </c>
      <c r="D6797" s="57">
        <v>0</v>
      </c>
      <c r="E6797" s="57" t="s">
        <v>522</v>
      </c>
      <c r="F6797" s="57" t="s">
        <v>3099</v>
      </c>
      <c r="G6797" s="57" t="s">
        <v>3531</v>
      </c>
      <c r="H6797" s="57">
        <v>0</v>
      </c>
    </row>
    <row r="6798" spans="1:8">
      <c r="A6798" s="57" t="s">
        <v>634</v>
      </c>
      <c r="B6798" s="57" t="s">
        <v>126</v>
      </c>
      <c r="C6798" s="57" t="s">
        <v>3101</v>
      </c>
      <c r="D6798" s="57">
        <v>0</v>
      </c>
      <c r="E6798" s="57" t="s">
        <v>522</v>
      </c>
      <c r="F6798" s="57" t="s">
        <v>3102</v>
      </c>
      <c r="G6798" s="57" t="s">
        <v>3532</v>
      </c>
      <c r="H6798" s="57">
        <v>0</v>
      </c>
    </row>
    <row r="6799" spans="1:8">
      <c r="A6799" s="57" t="s">
        <v>634</v>
      </c>
      <c r="B6799" s="57" t="s">
        <v>126</v>
      </c>
      <c r="C6799" s="57" t="s">
        <v>3104</v>
      </c>
      <c r="D6799" s="57">
        <v>6000</v>
      </c>
      <c r="E6799" s="57" t="s">
        <v>522</v>
      </c>
      <c r="F6799" s="57" t="s">
        <v>3104</v>
      </c>
      <c r="G6799" s="57" t="s">
        <v>3533</v>
      </c>
      <c r="H6799" s="57">
        <v>6000</v>
      </c>
    </row>
    <row r="6800" spans="1:8">
      <c r="A6800" s="57" t="s">
        <v>634</v>
      </c>
      <c r="B6800" s="57" t="s">
        <v>126</v>
      </c>
      <c r="C6800" s="57" t="s">
        <v>3106</v>
      </c>
      <c r="D6800" s="57">
        <v>0</v>
      </c>
      <c r="E6800" s="57" t="s">
        <v>522</v>
      </c>
      <c r="F6800" s="57" t="s">
        <v>3107</v>
      </c>
      <c r="G6800" s="57" t="s">
        <v>3534</v>
      </c>
      <c r="H6800" s="57">
        <v>0</v>
      </c>
    </row>
    <row r="6801" spans="1:8">
      <c r="A6801" s="57" t="s">
        <v>634</v>
      </c>
      <c r="B6801" s="57" t="s">
        <v>126</v>
      </c>
      <c r="C6801" s="57" t="s">
        <v>3109</v>
      </c>
      <c r="D6801" s="57">
        <v>0</v>
      </c>
      <c r="E6801" s="57" t="s">
        <v>522</v>
      </c>
      <c r="F6801" s="57" t="s">
        <v>3109</v>
      </c>
      <c r="G6801" s="57" t="s">
        <v>3535</v>
      </c>
      <c r="H6801" s="57">
        <v>0</v>
      </c>
    </row>
    <row r="6802" spans="1:8">
      <c r="A6802" s="57" t="s">
        <v>634</v>
      </c>
      <c r="B6802" s="57" t="s">
        <v>126</v>
      </c>
      <c r="C6802" s="57" t="s">
        <v>3111</v>
      </c>
      <c r="D6802" s="57">
        <v>5805</v>
      </c>
      <c r="E6802" s="57" t="s">
        <v>522</v>
      </c>
      <c r="F6802" s="57" t="s">
        <v>3111</v>
      </c>
      <c r="G6802" s="57" t="s">
        <v>3536</v>
      </c>
      <c r="H6802" s="57">
        <v>5805</v>
      </c>
    </row>
    <row r="6803" spans="1:8">
      <c r="A6803" s="57" t="s">
        <v>634</v>
      </c>
      <c r="B6803" s="57" t="s">
        <v>126</v>
      </c>
      <c r="C6803" s="57" t="s">
        <v>3113</v>
      </c>
      <c r="D6803" s="57">
        <v>432</v>
      </c>
      <c r="E6803" s="57" t="s">
        <v>522</v>
      </c>
      <c r="F6803" s="57" t="s">
        <v>3113</v>
      </c>
      <c r="G6803" s="57" t="s">
        <v>3537</v>
      </c>
      <c r="H6803" s="57">
        <v>432</v>
      </c>
    </row>
    <row r="6804" spans="1:8">
      <c r="A6804" s="57" t="s">
        <v>634</v>
      </c>
      <c r="B6804" s="57" t="s">
        <v>126</v>
      </c>
      <c r="C6804" s="57" t="s">
        <v>3115</v>
      </c>
      <c r="D6804" s="57">
        <v>2</v>
      </c>
      <c r="E6804" s="57" t="s">
        <v>522</v>
      </c>
      <c r="F6804" s="57" t="s">
        <v>3116</v>
      </c>
      <c r="G6804" s="57" t="s">
        <v>3538</v>
      </c>
      <c r="H6804" s="57">
        <v>2</v>
      </c>
    </row>
    <row r="6805" spans="1:8">
      <c r="A6805" s="57" t="s">
        <v>634</v>
      </c>
      <c r="B6805" s="57" t="s">
        <v>469</v>
      </c>
      <c r="C6805" s="57" t="s">
        <v>3066</v>
      </c>
      <c r="D6805" s="57">
        <v>0</v>
      </c>
      <c r="E6805" s="57" t="s">
        <v>3539</v>
      </c>
      <c r="F6805" s="57" t="s">
        <v>3067</v>
      </c>
      <c r="G6805" s="57" t="s">
        <v>3540</v>
      </c>
      <c r="H6805" s="57">
        <v>0</v>
      </c>
    </row>
    <row r="6806" spans="1:8">
      <c r="A6806" s="57" t="s">
        <v>634</v>
      </c>
      <c r="B6806" s="57" t="s">
        <v>469</v>
      </c>
      <c r="C6806" s="57" t="s">
        <v>3069</v>
      </c>
      <c r="D6806" s="57">
        <v>0</v>
      </c>
      <c r="E6806" s="57" t="s">
        <v>3539</v>
      </c>
      <c r="F6806" s="57" t="s">
        <v>3070</v>
      </c>
      <c r="G6806" s="57" t="s">
        <v>3541</v>
      </c>
      <c r="H6806" s="57">
        <v>0</v>
      </c>
    </row>
    <row r="6807" spans="1:8">
      <c r="A6807" s="57" t="s">
        <v>634</v>
      </c>
      <c r="B6807" s="57" t="s">
        <v>469</v>
      </c>
      <c r="C6807" s="57" t="s">
        <v>3072</v>
      </c>
      <c r="D6807" s="57">
        <v>0</v>
      </c>
      <c r="E6807" s="57" t="s">
        <v>3539</v>
      </c>
      <c r="F6807" s="57" t="s">
        <v>3073</v>
      </c>
      <c r="G6807" s="57" t="s">
        <v>3542</v>
      </c>
      <c r="H6807" s="57">
        <v>0</v>
      </c>
    </row>
    <row r="6808" spans="1:8">
      <c r="A6808" s="57" t="s">
        <v>634</v>
      </c>
      <c r="B6808" s="57" t="s">
        <v>469</v>
      </c>
      <c r="C6808" s="57" t="s">
        <v>3075</v>
      </c>
      <c r="D6808" s="57">
        <v>0</v>
      </c>
      <c r="E6808" s="57" t="s">
        <v>3539</v>
      </c>
      <c r="F6808" s="57" t="s">
        <v>3076</v>
      </c>
      <c r="G6808" s="57" t="s">
        <v>3543</v>
      </c>
      <c r="H6808" s="57">
        <v>0</v>
      </c>
    </row>
    <row r="6809" spans="1:8">
      <c r="A6809" s="57" t="s">
        <v>634</v>
      </c>
      <c r="B6809" s="57" t="s">
        <v>469</v>
      </c>
      <c r="C6809" s="57" t="s">
        <v>3078</v>
      </c>
      <c r="D6809" s="57">
        <v>0</v>
      </c>
      <c r="E6809" s="57" t="s">
        <v>3539</v>
      </c>
      <c r="F6809" s="57" t="s">
        <v>3079</v>
      </c>
      <c r="G6809" s="57" t="s">
        <v>3544</v>
      </c>
      <c r="H6809" s="57">
        <v>0</v>
      </c>
    </row>
    <row r="6810" spans="1:8">
      <c r="A6810" s="57" t="s">
        <v>634</v>
      </c>
      <c r="B6810" s="57" t="s">
        <v>469</v>
      </c>
      <c r="C6810" s="57" t="s">
        <v>3081</v>
      </c>
      <c r="D6810" s="57">
        <v>0</v>
      </c>
      <c r="E6810" s="57" t="s">
        <v>3539</v>
      </c>
      <c r="F6810" s="57" t="s">
        <v>3082</v>
      </c>
      <c r="G6810" s="57" t="s">
        <v>3545</v>
      </c>
      <c r="H6810" s="57">
        <v>0</v>
      </c>
    </row>
    <row r="6811" spans="1:8">
      <c r="A6811" s="57" t="s">
        <v>634</v>
      </c>
      <c r="B6811" s="57" t="s">
        <v>469</v>
      </c>
      <c r="C6811" s="57" t="s">
        <v>3084</v>
      </c>
      <c r="D6811" s="57">
        <v>0</v>
      </c>
      <c r="E6811" s="57" t="s">
        <v>3539</v>
      </c>
      <c r="F6811" s="57" t="s">
        <v>3085</v>
      </c>
      <c r="G6811" s="57" t="s">
        <v>3546</v>
      </c>
      <c r="H6811" s="57">
        <v>0</v>
      </c>
    </row>
    <row r="6812" spans="1:8">
      <c r="A6812" s="57" t="s">
        <v>634</v>
      </c>
      <c r="B6812" s="57" t="s">
        <v>469</v>
      </c>
      <c r="C6812" s="57" t="s">
        <v>3087</v>
      </c>
      <c r="D6812" s="57">
        <v>0</v>
      </c>
      <c r="E6812" s="57" t="s">
        <v>3539</v>
      </c>
      <c r="F6812" s="57" t="s">
        <v>3088</v>
      </c>
      <c r="G6812" s="57" t="s">
        <v>3547</v>
      </c>
      <c r="H6812" s="57">
        <v>0</v>
      </c>
    </row>
    <row r="6813" spans="1:8">
      <c r="A6813" s="57" t="s">
        <v>634</v>
      </c>
      <c r="B6813" s="57" t="s">
        <v>469</v>
      </c>
      <c r="C6813" s="57" t="s">
        <v>3090</v>
      </c>
      <c r="D6813" s="57">
        <v>0</v>
      </c>
      <c r="E6813" s="57" t="s">
        <v>3539</v>
      </c>
      <c r="F6813" s="57" t="s">
        <v>3091</v>
      </c>
      <c r="G6813" s="57" t="s">
        <v>3548</v>
      </c>
      <c r="H6813" s="57">
        <v>0</v>
      </c>
    </row>
    <row r="6814" spans="1:8">
      <c r="A6814" s="57" t="s">
        <v>634</v>
      </c>
      <c r="B6814" s="57" t="s">
        <v>469</v>
      </c>
      <c r="C6814" s="57" t="s">
        <v>3093</v>
      </c>
      <c r="D6814" s="57">
        <v>0</v>
      </c>
      <c r="E6814" s="57" t="s">
        <v>3539</v>
      </c>
      <c r="F6814" s="57" t="s">
        <v>3093</v>
      </c>
      <c r="G6814" s="57" t="s">
        <v>3549</v>
      </c>
      <c r="H6814" s="57">
        <v>0</v>
      </c>
    </row>
    <row r="6815" spans="1:8">
      <c r="A6815" s="57" t="s">
        <v>634</v>
      </c>
      <c r="B6815" s="57" t="s">
        <v>469</v>
      </c>
      <c r="C6815" s="57" t="s">
        <v>3095</v>
      </c>
      <c r="D6815" s="57">
        <v>0</v>
      </c>
      <c r="E6815" s="57" t="s">
        <v>3539</v>
      </c>
      <c r="F6815" s="57" t="s">
        <v>3096</v>
      </c>
      <c r="G6815" s="57" t="s">
        <v>3550</v>
      </c>
      <c r="H6815" s="57">
        <v>0</v>
      </c>
    </row>
    <row r="6816" spans="1:8">
      <c r="A6816" s="57" t="s">
        <v>634</v>
      </c>
      <c r="B6816" s="57" t="s">
        <v>469</v>
      </c>
      <c r="C6816" s="57" t="s">
        <v>3098</v>
      </c>
      <c r="D6816" s="57">
        <v>0</v>
      </c>
      <c r="E6816" s="57" t="s">
        <v>3539</v>
      </c>
      <c r="F6816" s="57" t="s">
        <v>3099</v>
      </c>
      <c r="G6816" s="57" t="s">
        <v>3551</v>
      </c>
      <c r="H6816" s="57">
        <v>0</v>
      </c>
    </row>
    <row r="6817" spans="1:8">
      <c r="A6817" s="57" t="s">
        <v>634</v>
      </c>
      <c r="B6817" s="57" t="s">
        <v>469</v>
      </c>
      <c r="C6817" s="57" t="s">
        <v>3101</v>
      </c>
      <c r="D6817" s="57">
        <v>0</v>
      </c>
      <c r="E6817" s="57" t="s">
        <v>3539</v>
      </c>
      <c r="F6817" s="57" t="s">
        <v>3102</v>
      </c>
      <c r="G6817" s="57" t="s">
        <v>3552</v>
      </c>
      <c r="H6817" s="57">
        <v>0</v>
      </c>
    </row>
    <row r="6818" spans="1:8">
      <c r="A6818" s="57" t="s">
        <v>634</v>
      </c>
      <c r="B6818" s="57" t="s">
        <v>469</v>
      </c>
      <c r="C6818" s="57" t="s">
        <v>3104</v>
      </c>
      <c r="D6818" s="57">
        <v>6000</v>
      </c>
      <c r="E6818" s="57" t="s">
        <v>3539</v>
      </c>
      <c r="F6818" s="57" t="s">
        <v>3104</v>
      </c>
      <c r="G6818" s="57" t="s">
        <v>3553</v>
      </c>
      <c r="H6818" s="57">
        <v>6000</v>
      </c>
    </row>
    <row r="6819" spans="1:8">
      <c r="A6819" s="57" t="s">
        <v>634</v>
      </c>
      <c r="B6819" s="57" t="s">
        <v>469</v>
      </c>
      <c r="C6819" s="57" t="s">
        <v>3106</v>
      </c>
      <c r="D6819" s="57">
        <v>0</v>
      </c>
      <c r="E6819" s="57" t="s">
        <v>3539</v>
      </c>
      <c r="F6819" s="57" t="s">
        <v>3107</v>
      </c>
      <c r="G6819" s="57" t="s">
        <v>3554</v>
      </c>
      <c r="H6819" s="57">
        <v>0</v>
      </c>
    </row>
    <row r="6820" spans="1:8">
      <c r="A6820" s="57" t="s">
        <v>634</v>
      </c>
      <c r="B6820" s="57" t="s">
        <v>469</v>
      </c>
      <c r="C6820" s="57" t="s">
        <v>3109</v>
      </c>
      <c r="D6820" s="57">
        <v>0</v>
      </c>
      <c r="E6820" s="57" t="s">
        <v>3539</v>
      </c>
      <c r="F6820" s="57" t="s">
        <v>3109</v>
      </c>
      <c r="G6820" s="57" t="s">
        <v>3555</v>
      </c>
      <c r="H6820" s="57">
        <v>0</v>
      </c>
    </row>
    <row r="6821" spans="1:8">
      <c r="A6821" s="57" t="s">
        <v>634</v>
      </c>
      <c r="B6821" s="57" t="s">
        <v>469</v>
      </c>
      <c r="C6821" s="57" t="s">
        <v>3111</v>
      </c>
      <c r="D6821" s="57">
        <v>5805</v>
      </c>
      <c r="E6821" s="57" t="s">
        <v>3539</v>
      </c>
      <c r="F6821" s="57" t="s">
        <v>3111</v>
      </c>
      <c r="G6821" s="57" t="s">
        <v>3556</v>
      </c>
      <c r="H6821" s="57">
        <v>5805</v>
      </c>
    </row>
    <row r="6822" spans="1:8">
      <c r="A6822" s="57" t="s">
        <v>634</v>
      </c>
      <c r="B6822" s="57" t="s">
        <v>469</v>
      </c>
      <c r="C6822" s="57" t="s">
        <v>3113</v>
      </c>
      <c r="D6822" s="57">
        <v>432</v>
      </c>
      <c r="E6822" s="57" t="s">
        <v>3539</v>
      </c>
      <c r="F6822" s="57" t="s">
        <v>3113</v>
      </c>
      <c r="G6822" s="57" t="s">
        <v>3557</v>
      </c>
      <c r="H6822" s="57">
        <v>432</v>
      </c>
    </row>
    <row r="6823" spans="1:8">
      <c r="A6823" s="57" t="s">
        <v>634</v>
      </c>
      <c r="B6823" s="57" t="s">
        <v>469</v>
      </c>
      <c r="C6823" s="57" t="s">
        <v>3115</v>
      </c>
      <c r="D6823" s="57">
        <v>2</v>
      </c>
      <c r="E6823" s="57" t="s">
        <v>3539</v>
      </c>
      <c r="F6823" s="57" t="s">
        <v>3116</v>
      </c>
      <c r="G6823" s="57" t="s">
        <v>3558</v>
      </c>
      <c r="H6823" s="57">
        <v>2</v>
      </c>
    </row>
    <row r="6824" spans="1:8">
      <c r="A6824" s="57" t="s">
        <v>158</v>
      </c>
      <c r="B6824" s="57" t="s">
        <v>81</v>
      </c>
      <c r="C6824" s="57" t="s">
        <v>3066</v>
      </c>
      <c r="D6824" s="57">
        <v>0</v>
      </c>
      <c r="E6824" s="57" t="s">
        <v>523</v>
      </c>
      <c r="F6824" s="57" t="s">
        <v>3067</v>
      </c>
      <c r="G6824" s="57" t="s">
        <v>3559</v>
      </c>
      <c r="H6824" s="57">
        <v>0</v>
      </c>
    </row>
    <row r="6825" spans="1:8">
      <c r="A6825" s="57" t="s">
        <v>158</v>
      </c>
      <c r="B6825" s="57" t="s">
        <v>81</v>
      </c>
      <c r="C6825" s="57" t="s">
        <v>3069</v>
      </c>
      <c r="D6825" s="57">
        <v>3</v>
      </c>
      <c r="E6825" s="57" t="s">
        <v>523</v>
      </c>
      <c r="F6825" s="57" t="s">
        <v>3070</v>
      </c>
      <c r="G6825" s="57" t="s">
        <v>3560</v>
      </c>
      <c r="H6825" s="57">
        <v>3</v>
      </c>
    </row>
    <row r="6826" spans="1:8">
      <c r="A6826" s="57" t="s">
        <v>158</v>
      </c>
      <c r="B6826" s="57" t="s">
        <v>81</v>
      </c>
      <c r="C6826" s="57" t="s">
        <v>3072</v>
      </c>
      <c r="D6826" s="57">
        <v>1500</v>
      </c>
      <c r="E6826" s="57" t="s">
        <v>523</v>
      </c>
      <c r="F6826" s="57" t="s">
        <v>3073</v>
      </c>
      <c r="G6826" s="57" t="s">
        <v>3561</v>
      </c>
      <c r="H6826" s="57">
        <v>1500</v>
      </c>
    </row>
    <row r="6827" spans="1:8">
      <c r="A6827" s="57" t="s">
        <v>158</v>
      </c>
      <c r="B6827" s="57" t="s">
        <v>81</v>
      </c>
      <c r="C6827" s="57" t="s">
        <v>3075</v>
      </c>
      <c r="D6827" s="57">
        <v>0</v>
      </c>
      <c r="E6827" s="57" t="s">
        <v>523</v>
      </c>
      <c r="F6827" s="57" t="s">
        <v>3076</v>
      </c>
      <c r="G6827" s="57" t="s">
        <v>3562</v>
      </c>
      <c r="H6827" s="57">
        <v>0</v>
      </c>
    </row>
    <row r="6828" spans="1:8">
      <c r="A6828" s="57" t="s">
        <v>158</v>
      </c>
      <c r="B6828" s="57" t="s">
        <v>81</v>
      </c>
      <c r="C6828" s="57" t="s">
        <v>3078</v>
      </c>
      <c r="D6828" s="57">
        <v>733.14357999999993</v>
      </c>
      <c r="E6828" s="57" t="s">
        <v>523</v>
      </c>
      <c r="F6828" s="57" t="s">
        <v>3079</v>
      </c>
      <c r="G6828" s="57" t="s">
        <v>3563</v>
      </c>
      <c r="H6828" s="57">
        <v>733.14357999999993</v>
      </c>
    </row>
    <row r="6829" spans="1:8">
      <c r="A6829" s="57" t="s">
        <v>158</v>
      </c>
      <c r="B6829" s="57" t="s">
        <v>81</v>
      </c>
      <c r="C6829" s="57" t="s">
        <v>3081</v>
      </c>
      <c r="D6829" s="57">
        <v>0.69676548000000005</v>
      </c>
      <c r="E6829" s="57" t="s">
        <v>523</v>
      </c>
      <c r="F6829" s="57" t="s">
        <v>3082</v>
      </c>
      <c r="G6829" s="57" t="s">
        <v>3564</v>
      </c>
      <c r="H6829" s="57">
        <v>0.69676548000000005</v>
      </c>
    </row>
    <row r="6830" spans="1:8">
      <c r="A6830" s="57" t="s">
        <v>158</v>
      </c>
      <c r="B6830" s="57" t="s">
        <v>81</v>
      </c>
      <c r="C6830" s="57" t="s">
        <v>3084</v>
      </c>
      <c r="D6830" s="57">
        <v>1.8263516000000002</v>
      </c>
      <c r="E6830" s="57" t="s">
        <v>523</v>
      </c>
      <c r="F6830" s="57" t="s">
        <v>3085</v>
      </c>
      <c r="G6830" s="57" t="s">
        <v>3565</v>
      </c>
      <c r="H6830" s="57">
        <v>1.8263516000000002</v>
      </c>
    </row>
    <row r="6831" spans="1:8">
      <c r="A6831" s="57" t="s">
        <v>158</v>
      </c>
      <c r="B6831" s="57" t="s">
        <v>81</v>
      </c>
      <c r="C6831" s="57" t="s">
        <v>3087</v>
      </c>
      <c r="D6831" s="57">
        <v>223.73492000000002</v>
      </c>
      <c r="E6831" s="57" t="s">
        <v>523</v>
      </c>
      <c r="F6831" s="57" t="s">
        <v>3088</v>
      </c>
      <c r="G6831" s="57" t="s">
        <v>3566</v>
      </c>
      <c r="H6831" s="57">
        <v>223.73492000000002</v>
      </c>
    </row>
    <row r="6832" spans="1:8">
      <c r="A6832" s="57" t="s">
        <v>158</v>
      </c>
      <c r="B6832" s="57" t="s">
        <v>81</v>
      </c>
      <c r="C6832" s="57" t="s">
        <v>3090</v>
      </c>
      <c r="D6832" s="57">
        <v>538.57942000000003</v>
      </c>
      <c r="E6832" s="57" t="s">
        <v>523</v>
      </c>
      <c r="F6832" s="57" t="s">
        <v>3091</v>
      </c>
      <c r="G6832" s="57" t="s">
        <v>3567</v>
      </c>
      <c r="H6832" s="57">
        <v>538.57942000000003</v>
      </c>
    </row>
    <row r="6833" spans="1:8">
      <c r="A6833" s="57" t="s">
        <v>158</v>
      </c>
      <c r="B6833" s="57" t="s">
        <v>81</v>
      </c>
      <c r="C6833" s="57" t="s">
        <v>3093</v>
      </c>
      <c r="D6833" s="57">
        <v>0.62352933999999993</v>
      </c>
      <c r="E6833" s="57" t="s">
        <v>523</v>
      </c>
      <c r="F6833" s="57" t="s">
        <v>3093</v>
      </c>
      <c r="G6833" s="57" t="s">
        <v>3568</v>
      </c>
      <c r="H6833" s="57">
        <v>0.62352933999999993</v>
      </c>
    </row>
    <row r="6834" spans="1:8">
      <c r="A6834" s="57" t="s">
        <v>158</v>
      </c>
      <c r="B6834" s="57" t="s">
        <v>81</v>
      </c>
      <c r="C6834" s="57" t="s">
        <v>3095</v>
      </c>
      <c r="D6834" s="57">
        <v>345.05455999999998</v>
      </c>
      <c r="E6834" s="57" t="s">
        <v>523</v>
      </c>
      <c r="F6834" s="57" t="s">
        <v>3096</v>
      </c>
      <c r="G6834" s="57" t="s">
        <v>3569</v>
      </c>
      <c r="H6834" s="57">
        <v>345.05455999999998</v>
      </c>
    </row>
    <row r="6835" spans="1:8">
      <c r="A6835" s="57" t="s">
        <v>158</v>
      </c>
      <c r="B6835" s="57" t="s">
        <v>81</v>
      </c>
      <c r="C6835" s="57" t="s">
        <v>3098</v>
      </c>
      <c r="D6835" s="57">
        <v>262.02519999999998</v>
      </c>
      <c r="E6835" s="57" t="s">
        <v>523</v>
      </c>
      <c r="F6835" s="57" t="s">
        <v>3099</v>
      </c>
      <c r="G6835" s="57" t="s">
        <v>3570</v>
      </c>
      <c r="H6835" s="57">
        <v>262.02519999999998</v>
      </c>
    </row>
    <row r="6836" spans="1:8">
      <c r="A6836" s="57" t="s">
        <v>158</v>
      </c>
      <c r="B6836" s="57" t="s">
        <v>81</v>
      </c>
      <c r="C6836" s="57" t="s">
        <v>3101</v>
      </c>
      <c r="D6836" s="57">
        <v>1.8201944000000001</v>
      </c>
      <c r="E6836" s="57" t="s">
        <v>523</v>
      </c>
      <c r="F6836" s="57" t="s">
        <v>3102</v>
      </c>
      <c r="G6836" s="57" t="s">
        <v>3571</v>
      </c>
      <c r="H6836" s="57">
        <v>1.8201944000000001</v>
      </c>
    </row>
    <row r="6837" spans="1:8">
      <c r="A6837" s="57" t="s">
        <v>158</v>
      </c>
      <c r="B6837" s="57" t="s">
        <v>81</v>
      </c>
      <c r="C6837" s="57" t="s">
        <v>3104</v>
      </c>
      <c r="D6837" s="57">
        <v>23058</v>
      </c>
      <c r="E6837" s="57" t="s">
        <v>523</v>
      </c>
      <c r="F6837" s="57" t="s">
        <v>3104</v>
      </c>
      <c r="G6837" s="57" t="s">
        <v>3572</v>
      </c>
      <c r="H6837" s="57">
        <v>23058</v>
      </c>
    </row>
    <row r="6838" spans="1:8">
      <c r="A6838" s="57" t="s">
        <v>158</v>
      </c>
      <c r="B6838" s="57" t="s">
        <v>81</v>
      </c>
      <c r="C6838" s="57" t="s">
        <v>3106</v>
      </c>
      <c r="D6838" s="57">
        <v>905.71157999999991</v>
      </c>
      <c r="E6838" s="57" t="s">
        <v>523</v>
      </c>
      <c r="F6838" s="57" t="s">
        <v>3107</v>
      </c>
      <c r="G6838" s="57" t="s">
        <v>3573</v>
      </c>
      <c r="H6838" s="57">
        <v>905.71157999999991</v>
      </c>
    </row>
    <row r="6839" spans="1:8">
      <c r="A6839" s="57" t="s">
        <v>158</v>
      </c>
      <c r="B6839" s="57" t="s">
        <v>81</v>
      </c>
      <c r="C6839" s="57" t="s">
        <v>3109</v>
      </c>
      <c r="D6839" s="57">
        <v>0.72313368</v>
      </c>
      <c r="E6839" s="57" t="s">
        <v>523</v>
      </c>
      <c r="F6839" s="57" t="s">
        <v>3109</v>
      </c>
      <c r="G6839" s="57" t="s">
        <v>3574</v>
      </c>
      <c r="H6839" s="57">
        <v>0.72313368</v>
      </c>
    </row>
    <row r="6840" spans="1:8">
      <c r="A6840" s="57" t="s">
        <v>158</v>
      </c>
      <c r="B6840" s="57" t="s">
        <v>81</v>
      </c>
      <c r="C6840" s="57" t="s">
        <v>3111</v>
      </c>
      <c r="D6840" s="57">
        <v>8549.4057999999986</v>
      </c>
      <c r="E6840" s="57" t="s">
        <v>523</v>
      </c>
      <c r="F6840" s="57" t="s">
        <v>3111</v>
      </c>
      <c r="G6840" s="57" t="s">
        <v>3575</v>
      </c>
      <c r="H6840" s="57">
        <v>8549.4057999999986</v>
      </c>
    </row>
    <row r="6841" spans="1:8">
      <c r="A6841" s="57" t="s">
        <v>158</v>
      </c>
      <c r="B6841" s="57" t="s">
        <v>81</v>
      </c>
      <c r="C6841" s="57" t="s">
        <v>3113</v>
      </c>
      <c r="D6841" s="57">
        <v>436.61724000000004</v>
      </c>
      <c r="E6841" s="57" t="s">
        <v>523</v>
      </c>
      <c r="F6841" s="57" t="s">
        <v>3113</v>
      </c>
      <c r="G6841" s="57" t="s">
        <v>3576</v>
      </c>
      <c r="H6841" s="57">
        <v>436.61724000000004</v>
      </c>
    </row>
    <row r="6842" spans="1:8">
      <c r="A6842" s="57" t="s">
        <v>158</v>
      </c>
      <c r="B6842" s="57" t="s">
        <v>81</v>
      </c>
      <c r="C6842" s="57" t="s">
        <v>3115</v>
      </c>
      <c r="D6842" s="57">
        <v>1.9430228</v>
      </c>
      <c r="E6842" s="57" t="s">
        <v>523</v>
      </c>
      <c r="F6842" s="57" t="s">
        <v>3116</v>
      </c>
      <c r="G6842" s="57" t="s">
        <v>3577</v>
      </c>
      <c r="H6842" s="57">
        <v>1.9430228</v>
      </c>
    </row>
    <row r="6843" spans="1:8">
      <c r="A6843" s="57" t="s">
        <v>171</v>
      </c>
      <c r="B6843" s="57" t="s">
        <v>117</v>
      </c>
      <c r="C6843" s="57" t="s">
        <v>3066</v>
      </c>
      <c r="D6843" s="57">
        <v>0</v>
      </c>
      <c r="E6843" s="57" t="s">
        <v>524</v>
      </c>
      <c r="F6843" s="57" t="s">
        <v>3067</v>
      </c>
      <c r="G6843" s="57" t="s">
        <v>3578</v>
      </c>
      <c r="H6843" s="57">
        <v>0</v>
      </c>
    </row>
    <row r="6844" spans="1:8">
      <c r="A6844" s="57" t="s">
        <v>171</v>
      </c>
      <c r="B6844" s="57" t="s">
        <v>117</v>
      </c>
      <c r="C6844" s="57" t="s">
        <v>3069</v>
      </c>
      <c r="D6844" s="57">
        <v>3</v>
      </c>
      <c r="E6844" s="57" t="s">
        <v>524</v>
      </c>
      <c r="F6844" s="57" t="s">
        <v>3070</v>
      </c>
      <c r="G6844" s="57" t="s">
        <v>3579</v>
      </c>
      <c r="H6844" s="57">
        <v>3</v>
      </c>
    </row>
    <row r="6845" spans="1:8">
      <c r="A6845" s="57" t="s">
        <v>171</v>
      </c>
      <c r="B6845" s="57" t="s">
        <v>117</v>
      </c>
      <c r="C6845" s="57" t="s">
        <v>3072</v>
      </c>
      <c r="D6845" s="57">
        <v>1500</v>
      </c>
      <c r="E6845" s="57" t="s">
        <v>524</v>
      </c>
      <c r="F6845" s="57" t="s">
        <v>3073</v>
      </c>
      <c r="G6845" s="57" t="s">
        <v>3580</v>
      </c>
      <c r="H6845" s="57">
        <v>1500</v>
      </c>
    </row>
    <row r="6846" spans="1:8">
      <c r="A6846" s="57" t="s">
        <v>171</v>
      </c>
      <c r="B6846" s="57" t="s">
        <v>117</v>
      </c>
      <c r="C6846" s="57" t="s">
        <v>3075</v>
      </c>
      <c r="D6846" s="57">
        <v>0</v>
      </c>
      <c r="E6846" s="57" t="s">
        <v>524</v>
      </c>
      <c r="F6846" s="57" t="s">
        <v>3076</v>
      </c>
      <c r="G6846" s="57" t="s">
        <v>3581</v>
      </c>
      <c r="H6846" s="57">
        <v>0</v>
      </c>
    </row>
    <row r="6847" spans="1:8">
      <c r="A6847" s="57" t="s">
        <v>171</v>
      </c>
      <c r="B6847" s="57" t="s">
        <v>117</v>
      </c>
      <c r="C6847" s="57" t="s">
        <v>3078</v>
      </c>
      <c r="D6847" s="57">
        <v>772</v>
      </c>
      <c r="E6847" s="57" t="s">
        <v>524</v>
      </c>
      <c r="F6847" s="57" t="s">
        <v>3079</v>
      </c>
      <c r="G6847" s="57" t="s">
        <v>3582</v>
      </c>
      <c r="H6847" s="57">
        <v>772</v>
      </c>
    </row>
    <row r="6848" spans="1:8">
      <c r="A6848" s="57" t="s">
        <v>171</v>
      </c>
      <c r="B6848" s="57" t="s">
        <v>117</v>
      </c>
      <c r="C6848" s="57" t="s">
        <v>3081</v>
      </c>
      <c r="D6848" s="57">
        <v>0.6</v>
      </c>
      <c r="E6848" s="57" t="s">
        <v>524</v>
      </c>
      <c r="F6848" s="57" t="s">
        <v>3082</v>
      </c>
      <c r="G6848" s="57" t="s">
        <v>3583</v>
      </c>
      <c r="H6848" s="57">
        <v>0.6</v>
      </c>
    </row>
    <row r="6849" spans="1:8">
      <c r="A6849" s="57" t="s">
        <v>171</v>
      </c>
      <c r="B6849" s="57" t="s">
        <v>117</v>
      </c>
      <c r="C6849" s="57" t="s">
        <v>3084</v>
      </c>
      <c r="D6849" s="57">
        <v>2</v>
      </c>
      <c r="E6849" s="57" t="s">
        <v>524</v>
      </c>
      <c r="F6849" s="57" t="s">
        <v>3085</v>
      </c>
      <c r="G6849" s="57" t="s">
        <v>3584</v>
      </c>
      <c r="H6849" s="57">
        <v>2</v>
      </c>
    </row>
    <row r="6850" spans="1:8">
      <c r="A6850" s="57" t="s">
        <v>171</v>
      </c>
      <c r="B6850" s="57" t="s">
        <v>117</v>
      </c>
      <c r="C6850" s="57" t="s">
        <v>3087</v>
      </c>
      <c r="D6850" s="57">
        <v>200</v>
      </c>
      <c r="E6850" s="57" t="s">
        <v>524</v>
      </c>
      <c r="F6850" s="57" t="s">
        <v>3088</v>
      </c>
      <c r="G6850" s="57" t="s">
        <v>3585</v>
      </c>
      <c r="H6850" s="57">
        <v>200</v>
      </c>
    </row>
    <row r="6851" spans="1:8">
      <c r="A6851" s="57" t="s">
        <v>171</v>
      </c>
      <c r="B6851" s="57" t="s">
        <v>117</v>
      </c>
      <c r="C6851" s="57" t="s">
        <v>3090</v>
      </c>
      <c r="D6851" s="57">
        <v>557.5</v>
      </c>
      <c r="E6851" s="57" t="s">
        <v>524</v>
      </c>
      <c r="F6851" s="57" t="s">
        <v>3091</v>
      </c>
      <c r="G6851" s="57" t="s">
        <v>3586</v>
      </c>
      <c r="H6851" s="57">
        <v>557.5</v>
      </c>
    </row>
    <row r="6852" spans="1:8">
      <c r="A6852" s="57" t="s">
        <v>171</v>
      </c>
      <c r="B6852" s="57" t="s">
        <v>117</v>
      </c>
      <c r="C6852" s="57" t="s">
        <v>3093</v>
      </c>
      <c r="D6852" s="57">
        <v>0.57999999999999996</v>
      </c>
      <c r="E6852" s="57" t="s">
        <v>524</v>
      </c>
      <c r="F6852" s="57" t="s">
        <v>3093</v>
      </c>
      <c r="G6852" s="57" t="s">
        <v>3587</v>
      </c>
      <c r="H6852" s="57">
        <v>0.57999999999999996</v>
      </c>
    </row>
    <row r="6853" spans="1:8">
      <c r="A6853" s="57" t="s">
        <v>171</v>
      </c>
      <c r="B6853" s="57" t="s">
        <v>117</v>
      </c>
      <c r="C6853" s="57" t="s">
        <v>3095</v>
      </c>
      <c r="D6853" s="57">
        <v>289.7</v>
      </c>
      <c r="E6853" s="57" t="s">
        <v>524</v>
      </c>
      <c r="F6853" s="57" t="s">
        <v>3096</v>
      </c>
      <c r="G6853" s="57" t="s">
        <v>3588</v>
      </c>
      <c r="H6853" s="57">
        <v>289.7</v>
      </c>
    </row>
    <row r="6854" spans="1:8">
      <c r="A6854" s="57" t="s">
        <v>171</v>
      </c>
      <c r="B6854" s="57" t="s">
        <v>117</v>
      </c>
      <c r="C6854" s="57" t="s">
        <v>3098</v>
      </c>
      <c r="D6854" s="57">
        <v>130</v>
      </c>
      <c r="E6854" s="57" t="s">
        <v>524</v>
      </c>
      <c r="F6854" s="57" t="s">
        <v>3099</v>
      </c>
      <c r="G6854" s="57" t="s">
        <v>3589</v>
      </c>
      <c r="H6854" s="57">
        <v>130</v>
      </c>
    </row>
    <row r="6855" spans="1:8">
      <c r="A6855" s="57" t="s">
        <v>171</v>
      </c>
      <c r="B6855" s="57" t="s">
        <v>117</v>
      </c>
      <c r="C6855" s="57" t="s">
        <v>3101</v>
      </c>
      <c r="D6855" s="57">
        <v>2</v>
      </c>
      <c r="E6855" s="57" t="s">
        <v>524</v>
      </c>
      <c r="F6855" s="57" t="s">
        <v>3102</v>
      </c>
      <c r="G6855" s="57" t="s">
        <v>3590</v>
      </c>
      <c r="H6855" s="57">
        <v>2</v>
      </c>
    </row>
    <row r="6856" spans="1:8">
      <c r="A6856" s="57" t="s">
        <v>171</v>
      </c>
      <c r="B6856" s="57" t="s">
        <v>117</v>
      </c>
      <c r="C6856" s="57" t="s">
        <v>3104</v>
      </c>
      <c r="D6856" s="57">
        <v>30713.25</v>
      </c>
      <c r="E6856" s="57" t="s">
        <v>524</v>
      </c>
      <c r="F6856" s="57" t="s">
        <v>3104</v>
      </c>
      <c r="G6856" s="57" t="s">
        <v>3591</v>
      </c>
      <c r="H6856" s="57">
        <v>30713.25</v>
      </c>
    </row>
    <row r="6857" spans="1:8">
      <c r="A6857" s="57" t="s">
        <v>171</v>
      </c>
      <c r="B6857" s="57" t="s">
        <v>117</v>
      </c>
      <c r="C6857" s="57" t="s">
        <v>3106</v>
      </c>
      <c r="D6857" s="57">
        <v>900</v>
      </c>
      <c r="E6857" s="57" t="s">
        <v>524</v>
      </c>
      <c r="F6857" s="57" t="s">
        <v>3107</v>
      </c>
      <c r="G6857" s="57" t="s">
        <v>3592</v>
      </c>
      <c r="H6857" s="57">
        <v>900</v>
      </c>
    </row>
    <row r="6858" spans="1:8">
      <c r="A6858" s="57" t="s">
        <v>171</v>
      </c>
      <c r="B6858" s="57" t="s">
        <v>117</v>
      </c>
      <c r="C6858" s="57" t="s">
        <v>3109</v>
      </c>
      <c r="D6858" s="57">
        <v>0.6</v>
      </c>
      <c r="E6858" s="57" t="s">
        <v>524</v>
      </c>
      <c r="F6858" s="57" t="s">
        <v>3109</v>
      </c>
      <c r="G6858" s="57" t="s">
        <v>3593</v>
      </c>
      <c r="H6858" s="57">
        <v>0.6</v>
      </c>
    </row>
    <row r="6859" spans="1:8">
      <c r="A6859" s="57" t="s">
        <v>171</v>
      </c>
      <c r="B6859" s="57" t="s">
        <v>117</v>
      </c>
      <c r="C6859" s="57" t="s">
        <v>3111</v>
      </c>
      <c r="D6859" s="57">
        <v>8690.3230000000003</v>
      </c>
      <c r="E6859" s="57" t="s">
        <v>524</v>
      </c>
      <c r="F6859" s="57" t="s">
        <v>3111</v>
      </c>
      <c r="G6859" s="57" t="s">
        <v>3594</v>
      </c>
      <c r="H6859" s="57">
        <v>8690.3230000000003</v>
      </c>
    </row>
    <row r="6860" spans="1:8">
      <c r="A6860" s="57" t="s">
        <v>171</v>
      </c>
      <c r="B6860" s="57" t="s">
        <v>117</v>
      </c>
      <c r="C6860" s="57" t="s">
        <v>3113</v>
      </c>
      <c r="D6860" s="57">
        <v>525.75</v>
      </c>
      <c r="E6860" s="57" t="s">
        <v>524</v>
      </c>
      <c r="F6860" s="57" t="s">
        <v>3113</v>
      </c>
      <c r="G6860" s="57" t="s">
        <v>3595</v>
      </c>
      <c r="H6860" s="57">
        <v>525.75</v>
      </c>
    </row>
    <row r="6861" spans="1:8">
      <c r="A6861" s="57" t="s">
        <v>171</v>
      </c>
      <c r="B6861" s="57" t="s">
        <v>117</v>
      </c>
      <c r="C6861" s="57" t="s">
        <v>3115</v>
      </c>
      <c r="D6861" s="57">
        <v>2</v>
      </c>
      <c r="E6861" s="57" t="s">
        <v>524</v>
      </c>
      <c r="F6861" s="57" t="s">
        <v>3116</v>
      </c>
      <c r="G6861" s="57" t="s">
        <v>3596</v>
      </c>
      <c r="H6861" s="57">
        <v>2</v>
      </c>
    </row>
    <row r="6862" spans="1:8">
      <c r="A6862" s="57" t="s">
        <v>171</v>
      </c>
      <c r="B6862" s="57" t="s">
        <v>122</v>
      </c>
      <c r="C6862" s="57" t="s">
        <v>3066</v>
      </c>
      <c r="D6862" s="57">
        <v>0</v>
      </c>
      <c r="E6862" s="57" t="s">
        <v>525</v>
      </c>
      <c r="F6862" s="57" t="s">
        <v>3067</v>
      </c>
      <c r="G6862" s="57" t="s">
        <v>3597</v>
      </c>
      <c r="H6862" s="57">
        <v>0</v>
      </c>
    </row>
    <row r="6863" spans="1:8">
      <c r="A6863" s="57" t="s">
        <v>171</v>
      </c>
      <c r="B6863" s="57" t="s">
        <v>122</v>
      </c>
      <c r="C6863" s="57" t="s">
        <v>3069</v>
      </c>
      <c r="D6863" s="57">
        <v>3</v>
      </c>
      <c r="E6863" s="57" t="s">
        <v>525</v>
      </c>
      <c r="F6863" s="57" t="s">
        <v>3070</v>
      </c>
      <c r="G6863" s="57" t="s">
        <v>3598</v>
      </c>
      <c r="H6863" s="57">
        <v>3</v>
      </c>
    </row>
    <row r="6864" spans="1:8">
      <c r="A6864" s="57" t="s">
        <v>171</v>
      </c>
      <c r="B6864" s="57" t="s">
        <v>122</v>
      </c>
      <c r="C6864" s="57" t="s">
        <v>3072</v>
      </c>
      <c r="D6864" s="57">
        <v>1500</v>
      </c>
      <c r="E6864" s="57" t="s">
        <v>525</v>
      </c>
      <c r="F6864" s="57" t="s">
        <v>3073</v>
      </c>
      <c r="G6864" s="57" t="s">
        <v>3599</v>
      </c>
      <c r="H6864" s="57">
        <v>1500</v>
      </c>
    </row>
    <row r="6865" spans="1:8">
      <c r="A6865" s="57" t="s">
        <v>171</v>
      </c>
      <c r="B6865" s="57" t="s">
        <v>122</v>
      </c>
      <c r="C6865" s="57" t="s">
        <v>3075</v>
      </c>
      <c r="D6865" s="57">
        <v>0</v>
      </c>
      <c r="E6865" s="57" t="s">
        <v>525</v>
      </c>
      <c r="F6865" s="57" t="s">
        <v>3076</v>
      </c>
      <c r="G6865" s="57" t="s">
        <v>3600</v>
      </c>
      <c r="H6865" s="57">
        <v>0</v>
      </c>
    </row>
    <row r="6866" spans="1:8">
      <c r="A6866" s="57" t="s">
        <v>171</v>
      </c>
      <c r="B6866" s="57" t="s">
        <v>122</v>
      </c>
      <c r="C6866" s="57" t="s">
        <v>3078</v>
      </c>
      <c r="D6866" s="57">
        <v>772</v>
      </c>
      <c r="E6866" s="57" t="s">
        <v>525</v>
      </c>
      <c r="F6866" s="57" t="s">
        <v>3079</v>
      </c>
      <c r="G6866" s="57" t="s">
        <v>3601</v>
      </c>
      <c r="H6866" s="57">
        <v>772</v>
      </c>
    </row>
    <row r="6867" spans="1:8">
      <c r="A6867" s="57" t="s">
        <v>171</v>
      </c>
      <c r="B6867" s="57" t="s">
        <v>122</v>
      </c>
      <c r="C6867" s="57" t="s">
        <v>3081</v>
      </c>
      <c r="D6867" s="57">
        <v>0.59999999999999987</v>
      </c>
      <c r="E6867" s="57" t="s">
        <v>525</v>
      </c>
      <c r="F6867" s="57" t="s">
        <v>3082</v>
      </c>
      <c r="G6867" s="57" t="s">
        <v>3602</v>
      </c>
      <c r="H6867" s="57">
        <v>0.59999999999999987</v>
      </c>
    </row>
    <row r="6868" spans="1:8">
      <c r="A6868" s="57" t="s">
        <v>171</v>
      </c>
      <c r="B6868" s="57" t="s">
        <v>122</v>
      </c>
      <c r="C6868" s="57" t="s">
        <v>3084</v>
      </c>
      <c r="D6868" s="57">
        <v>2</v>
      </c>
      <c r="E6868" s="57" t="s">
        <v>525</v>
      </c>
      <c r="F6868" s="57" t="s">
        <v>3085</v>
      </c>
      <c r="G6868" s="57" t="s">
        <v>3603</v>
      </c>
      <c r="H6868" s="57">
        <v>2</v>
      </c>
    </row>
    <row r="6869" spans="1:8">
      <c r="A6869" s="57" t="s">
        <v>171</v>
      </c>
      <c r="B6869" s="57" t="s">
        <v>122</v>
      </c>
      <c r="C6869" s="57" t="s">
        <v>3087</v>
      </c>
      <c r="D6869" s="57">
        <v>200</v>
      </c>
      <c r="E6869" s="57" t="s">
        <v>525</v>
      </c>
      <c r="F6869" s="57" t="s">
        <v>3088</v>
      </c>
      <c r="G6869" s="57" t="s">
        <v>3604</v>
      </c>
      <c r="H6869" s="57">
        <v>200</v>
      </c>
    </row>
    <row r="6870" spans="1:8">
      <c r="A6870" s="57" t="s">
        <v>171</v>
      </c>
      <c r="B6870" s="57" t="s">
        <v>122</v>
      </c>
      <c r="C6870" s="57" t="s">
        <v>3090</v>
      </c>
      <c r="D6870" s="57">
        <v>557.5</v>
      </c>
      <c r="E6870" s="57" t="s">
        <v>525</v>
      </c>
      <c r="F6870" s="57" t="s">
        <v>3091</v>
      </c>
      <c r="G6870" s="57" t="s">
        <v>3605</v>
      </c>
      <c r="H6870" s="57">
        <v>557.5</v>
      </c>
    </row>
    <row r="6871" spans="1:8">
      <c r="A6871" s="57" t="s">
        <v>171</v>
      </c>
      <c r="B6871" s="57" t="s">
        <v>122</v>
      </c>
      <c r="C6871" s="57" t="s">
        <v>3093</v>
      </c>
      <c r="D6871" s="57">
        <v>0.57999999999999996</v>
      </c>
      <c r="E6871" s="57" t="s">
        <v>525</v>
      </c>
      <c r="F6871" s="57" t="s">
        <v>3093</v>
      </c>
      <c r="G6871" s="57" t="s">
        <v>3606</v>
      </c>
      <c r="H6871" s="57">
        <v>0.57999999999999996</v>
      </c>
    </row>
    <row r="6872" spans="1:8">
      <c r="A6872" s="57" t="s">
        <v>171</v>
      </c>
      <c r="B6872" s="57" t="s">
        <v>122</v>
      </c>
      <c r="C6872" s="57" t="s">
        <v>3095</v>
      </c>
      <c r="D6872" s="57">
        <v>289.69999999999993</v>
      </c>
      <c r="E6872" s="57" t="s">
        <v>525</v>
      </c>
      <c r="F6872" s="57" t="s">
        <v>3096</v>
      </c>
      <c r="G6872" s="57" t="s">
        <v>3607</v>
      </c>
      <c r="H6872" s="57">
        <v>289.69999999999993</v>
      </c>
    </row>
    <row r="6873" spans="1:8">
      <c r="A6873" s="57" t="s">
        <v>171</v>
      </c>
      <c r="B6873" s="57" t="s">
        <v>122</v>
      </c>
      <c r="C6873" s="57" t="s">
        <v>3098</v>
      </c>
      <c r="D6873" s="57">
        <v>130</v>
      </c>
      <c r="E6873" s="57" t="s">
        <v>525</v>
      </c>
      <c r="F6873" s="57" t="s">
        <v>3099</v>
      </c>
      <c r="G6873" s="57" t="s">
        <v>3608</v>
      </c>
      <c r="H6873" s="57">
        <v>130</v>
      </c>
    </row>
    <row r="6874" spans="1:8">
      <c r="A6874" s="57" t="s">
        <v>171</v>
      </c>
      <c r="B6874" s="57" t="s">
        <v>122</v>
      </c>
      <c r="C6874" s="57" t="s">
        <v>3101</v>
      </c>
      <c r="D6874" s="57">
        <v>2</v>
      </c>
      <c r="E6874" s="57" t="s">
        <v>525</v>
      </c>
      <c r="F6874" s="57" t="s">
        <v>3102</v>
      </c>
      <c r="G6874" s="57" t="s">
        <v>3609</v>
      </c>
      <c r="H6874" s="57">
        <v>2</v>
      </c>
    </row>
    <row r="6875" spans="1:8">
      <c r="A6875" s="57" t="s">
        <v>171</v>
      </c>
      <c r="B6875" s="57" t="s">
        <v>122</v>
      </c>
      <c r="C6875" s="57" t="s">
        <v>3104</v>
      </c>
      <c r="D6875" s="57">
        <v>30713.25</v>
      </c>
      <c r="E6875" s="57" t="s">
        <v>525</v>
      </c>
      <c r="F6875" s="57" t="s">
        <v>3104</v>
      </c>
      <c r="G6875" s="57" t="s">
        <v>3610</v>
      </c>
      <c r="H6875" s="57">
        <v>30713.25</v>
      </c>
    </row>
    <row r="6876" spans="1:8">
      <c r="A6876" s="57" t="s">
        <v>171</v>
      </c>
      <c r="B6876" s="57" t="s">
        <v>122</v>
      </c>
      <c r="C6876" s="57" t="s">
        <v>3106</v>
      </c>
      <c r="D6876" s="57">
        <v>900</v>
      </c>
      <c r="E6876" s="57" t="s">
        <v>525</v>
      </c>
      <c r="F6876" s="57" t="s">
        <v>3107</v>
      </c>
      <c r="G6876" s="57" t="s">
        <v>3611</v>
      </c>
      <c r="H6876" s="57">
        <v>900</v>
      </c>
    </row>
    <row r="6877" spans="1:8">
      <c r="A6877" s="57" t="s">
        <v>171</v>
      </c>
      <c r="B6877" s="57" t="s">
        <v>122</v>
      </c>
      <c r="C6877" s="57" t="s">
        <v>3109</v>
      </c>
      <c r="D6877" s="57">
        <v>0.59999999999999987</v>
      </c>
      <c r="E6877" s="57" t="s">
        <v>525</v>
      </c>
      <c r="F6877" s="57" t="s">
        <v>3109</v>
      </c>
      <c r="G6877" s="57" t="s">
        <v>3612</v>
      </c>
      <c r="H6877" s="57">
        <v>0.59999999999999987</v>
      </c>
    </row>
    <row r="6878" spans="1:8">
      <c r="A6878" s="57" t="s">
        <v>171</v>
      </c>
      <c r="B6878" s="57" t="s">
        <v>122</v>
      </c>
      <c r="C6878" s="57" t="s">
        <v>3111</v>
      </c>
      <c r="D6878" s="57">
        <v>8690.3230000000021</v>
      </c>
      <c r="E6878" s="57" t="s">
        <v>525</v>
      </c>
      <c r="F6878" s="57" t="s">
        <v>3111</v>
      </c>
      <c r="G6878" s="57" t="s">
        <v>3613</v>
      </c>
      <c r="H6878" s="57">
        <v>8690.3230000000021</v>
      </c>
    </row>
    <row r="6879" spans="1:8">
      <c r="A6879" s="57" t="s">
        <v>171</v>
      </c>
      <c r="B6879" s="57" t="s">
        <v>122</v>
      </c>
      <c r="C6879" s="57" t="s">
        <v>3113</v>
      </c>
      <c r="D6879" s="57">
        <v>525.75</v>
      </c>
      <c r="E6879" s="57" t="s">
        <v>525</v>
      </c>
      <c r="F6879" s="57" t="s">
        <v>3113</v>
      </c>
      <c r="G6879" s="57" t="s">
        <v>3614</v>
      </c>
      <c r="H6879" s="57">
        <v>525.75</v>
      </c>
    </row>
    <row r="6880" spans="1:8">
      <c r="A6880" s="57" t="s">
        <v>171</v>
      </c>
      <c r="B6880" s="57" t="s">
        <v>122</v>
      </c>
      <c r="C6880" s="57" t="s">
        <v>3115</v>
      </c>
      <c r="D6880" s="57">
        <v>2</v>
      </c>
      <c r="E6880" s="57" t="s">
        <v>525</v>
      </c>
      <c r="F6880" s="57" t="s">
        <v>3116</v>
      </c>
      <c r="G6880" s="57" t="s">
        <v>3615</v>
      </c>
      <c r="H6880" s="57">
        <v>2</v>
      </c>
    </row>
    <row r="6881" spans="1:8">
      <c r="A6881" s="57" t="s">
        <v>171</v>
      </c>
      <c r="B6881" s="57" t="s">
        <v>125</v>
      </c>
      <c r="C6881" s="57" t="s">
        <v>3066</v>
      </c>
      <c r="D6881" s="57">
        <v>0</v>
      </c>
      <c r="E6881" s="57" t="s">
        <v>526</v>
      </c>
      <c r="F6881" s="57" t="s">
        <v>3067</v>
      </c>
      <c r="G6881" s="57" t="s">
        <v>3616</v>
      </c>
      <c r="H6881" s="57">
        <v>0</v>
      </c>
    </row>
    <row r="6882" spans="1:8">
      <c r="A6882" s="57" t="s">
        <v>171</v>
      </c>
      <c r="B6882" s="57" t="s">
        <v>125</v>
      </c>
      <c r="C6882" s="57" t="s">
        <v>3069</v>
      </c>
      <c r="D6882" s="57">
        <v>3</v>
      </c>
      <c r="E6882" s="57" t="s">
        <v>526</v>
      </c>
      <c r="F6882" s="57" t="s">
        <v>3070</v>
      </c>
      <c r="G6882" s="57" t="s">
        <v>3617</v>
      </c>
      <c r="H6882" s="57">
        <v>3</v>
      </c>
    </row>
    <row r="6883" spans="1:8">
      <c r="A6883" s="57" t="s">
        <v>171</v>
      </c>
      <c r="B6883" s="57" t="s">
        <v>125</v>
      </c>
      <c r="C6883" s="57" t="s">
        <v>3072</v>
      </c>
      <c r="D6883" s="57">
        <v>1500</v>
      </c>
      <c r="E6883" s="57" t="s">
        <v>526</v>
      </c>
      <c r="F6883" s="57" t="s">
        <v>3073</v>
      </c>
      <c r="G6883" s="57" t="s">
        <v>3618</v>
      </c>
      <c r="H6883" s="57">
        <v>1500</v>
      </c>
    </row>
    <row r="6884" spans="1:8">
      <c r="A6884" s="57" t="s">
        <v>171</v>
      </c>
      <c r="B6884" s="57" t="s">
        <v>125</v>
      </c>
      <c r="C6884" s="57" t="s">
        <v>3075</v>
      </c>
      <c r="D6884" s="57">
        <v>0</v>
      </c>
      <c r="E6884" s="57" t="s">
        <v>526</v>
      </c>
      <c r="F6884" s="57" t="s">
        <v>3076</v>
      </c>
      <c r="G6884" s="57" t="s">
        <v>3619</v>
      </c>
      <c r="H6884" s="57">
        <v>0</v>
      </c>
    </row>
    <row r="6885" spans="1:8">
      <c r="A6885" s="57" t="s">
        <v>171</v>
      </c>
      <c r="B6885" s="57" t="s">
        <v>125</v>
      </c>
      <c r="C6885" s="57" t="s">
        <v>3078</v>
      </c>
      <c r="D6885" s="57">
        <v>772</v>
      </c>
      <c r="E6885" s="57" t="s">
        <v>526</v>
      </c>
      <c r="F6885" s="57" t="s">
        <v>3079</v>
      </c>
      <c r="G6885" s="57" t="s">
        <v>3620</v>
      </c>
      <c r="H6885" s="57">
        <v>772</v>
      </c>
    </row>
    <row r="6886" spans="1:8">
      <c r="A6886" s="57" t="s">
        <v>171</v>
      </c>
      <c r="B6886" s="57" t="s">
        <v>125</v>
      </c>
      <c r="C6886" s="57" t="s">
        <v>3081</v>
      </c>
      <c r="D6886" s="57">
        <v>0.59999999999999987</v>
      </c>
      <c r="E6886" s="57" t="s">
        <v>526</v>
      </c>
      <c r="F6886" s="57" t="s">
        <v>3082</v>
      </c>
      <c r="G6886" s="57" t="s">
        <v>3621</v>
      </c>
      <c r="H6886" s="57">
        <v>0.59999999999999987</v>
      </c>
    </row>
    <row r="6887" spans="1:8">
      <c r="A6887" s="57" t="s">
        <v>171</v>
      </c>
      <c r="B6887" s="57" t="s">
        <v>125</v>
      </c>
      <c r="C6887" s="57" t="s">
        <v>3084</v>
      </c>
      <c r="D6887" s="57">
        <v>2</v>
      </c>
      <c r="E6887" s="57" t="s">
        <v>526</v>
      </c>
      <c r="F6887" s="57" t="s">
        <v>3085</v>
      </c>
      <c r="G6887" s="57" t="s">
        <v>3622</v>
      </c>
      <c r="H6887" s="57">
        <v>2</v>
      </c>
    </row>
    <row r="6888" spans="1:8">
      <c r="A6888" s="57" t="s">
        <v>171</v>
      </c>
      <c r="B6888" s="57" t="s">
        <v>125</v>
      </c>
      <c r="C6888" s="57" t="s">
        <v>3087</v>
      </c>
      <c r="D6888" s="57">
        <v>200</v>
      </c>
      <c r="E6888" s="57" t="s">
        <v>526</v>
      </c>
      <c r="F6888" s="57" t="s">
        <v>3088</v>
      </c>
      <c r="G6888" s="57" t="s">
        <v>3623</v>
      </c>
      <c r="H6888" s="57">
        <v>200</v>
      </c>
    </row>
    <row r="6889" spans="1:8">
      <c r="A6889" s="57" t="s">
        <v>171</v>
      </c>
      <c r="B6889" s="57" t="s">
        <v>125</v>
      </c>
      <c r="C6889" s="57" t="s">
        <v>3090</v>
      </c>
      <c r="D6889" s="57">
        <v>557.5</v>
      </c>
      <c r="E6889" s="57" t="s">
        <v>526</v>
      </c>
      <c r="F6889" s="57" t="s">
        <v>3091</v>
      </c>
      <c r="G6889" s="57" t="s">
        <v>3624</v>
      </c>
      <c r="H6889" s="57">
        <v>557.5</v>
      </c>
    </row>
    <row r="6890" spans="1:8">
      <c r="A6890" s="57" t="s">
        <v>171</v>
      </c>
      <c r="B6890" s="57" t="s">
        <v>125</v>
      </c>
      <c r="C6890" s="57" t="s">
        <v>3093</v>
      </c>
      <c r="D6890" s="57">
        <v>0.57999999999999996</v>
      </c>
      <c r="E6890" s="57" t="s">
        <v>526</v>
      </c>
      <c r="F6890" s="57" t="s">
        <v>3093</v>
      </c>
      <c r="G6890" s="57" t="s">
        <v>3625</v>
      </c>
      <c r="H6890" s="57">
        <v>0.57999999999999996</v>
      </c>
    </row>
    <row r="6891" spans="1:8">
      <c r="A6891" s="57" t="s">
        <v>171</v>
      </c>
      <c r="B6891" s="57" t="s">
        <v>125</v>
      </c>
      <c r="C6891" s="57" t="s">
        <v>3095</v>
      </c>
      <c r="D6891" s="57">
        <v>289.69999999999993</v>
      </c>
      <c r="E6891" s="57" t="s">
        <v>526</v>
      </c>
      <c r="F6891" s="57" t="s">
        <v>3096</v>
      </c>
      <c r="G6891" s="57" t="s">
        <v>3626</v>
      </c>
      <c r="H6891" s="57">
        <v>289.69999999999993</v>
      </c>
    </row>
    <row r="6892" spans="1:8">
      <c r="A6892" s="57" t="s">
        <v>171</v>
      </c>
      <c r="B6892" s="57" t="s">
        <v>125</v>
      </c>
      <c r="C6892" s="57" t="s">
        <v>3098</v>
      </c>
      <c r="D6892" s="57">
        <v>130</v>
      </c>
      <c r="E6892" s="57" t="s">
        <v>526</v>
      </c>
      <c r="F6892" s="57" t="s">
        <v>3099</v>
      </c>
      <c r="G6892" s="57" t="s">
        <v>3627</v>
      </c>
      <c r="H6892" s="57">
        <v>130</v>
      </c>
    </row>
    <row r="6893" spans="1:8">
      <c r="A6893" s="57" t="s">
        <v>171</v>
      </c>
      <c r="B6893" s="57" t="s">
        <v>125</v>
      </c>
      <c r="C6893" s="57" t="s">
        <v>3101</v>
      </c>
      <c r="D6893" s="57">
        <v>2</v>
      </c>
      <c r="E6893" s="57" t="s">
        <v>526</v>
      </c>
      <c r="F6893" s="57" t="s">
        <v>3102</v>
      </c>
      <c r="G6893" s="57" t="s">
        <v>3628</v>
      </c>
      <c r="H6893" s="57">
        <v>2</v>
      </c>
    </row>
    <row r="6894" spans="1:8">
      <c r="A6894" s="57" t="s">
        <v>171</v>
      </c>
      <c r="B6894" s="57" t="s">
        <v>125</v>
      </c>
      <c r="C6894" s="57" t="s">
        <v>3104</v>
      </c>
      <c r="D6894" s="57">
        <v>30713.25</v>
      </c>
      <c r="E6894" s="57" t="s">
        <v>526</v>
      </c>
      <c r="F6894" s="57" t="s">
        <v>3104</v>
      </c>
      <c r="G6894" s="57" t="s">
        <v>3629</v>
      </c>
      <c r="H6894" s="57">
        <v>30713.25</v>
      </c>
    </row>
    <row r="6895" spans="1:8">
      <c r="A6895" s="57" t="s">
        <v>171</v>
      </c>
      <c r="B6895" s="57" t="s">
        <v>125</v>
      </c>
      <c r="C6895" s="57" t="s">
        <v>3106</v>
      </c>
      <c r="D6895" s="57">
        <v>900</v>
      </c>
      <c r="E6895" s="57" t="s">
        <v>526</v>
      </c>
      <c r="F6895" s="57" t="s">
        <v>3107</v>
      </c>
      <c r="G6895" s="57" t="s">
        <v>3630</v>
      </c>
      <c r="H6895" s="57">
        <v>900</v>
      </c>
    </row>
    <row r="6896" spans="1:8">
      <c r="A6896" s="57" t="s">
        <v>171</v>
      </c>
      <c r="B6896" s="57" t="s">
        <v>125</v>
      </c>
      <c r="C6896" s="57" t="s">
        <v>3109</v>
      </c>
      <c r="D6896" s="57">
        <v>0.59999999999999987</v>
      </c>
      <c r="E6896" s="57" t="s">
        <v>526</v>
      </c>
      <c r="F6896" s="57" t="s">
        <v>3109</v>
      </c>
      <c r="G6896" s="57" t="s">
        <v>3631</v>
      </c>
      <c r="H6896" s="57">
        <v>0.59999999999999987</v>
      </c>
    </row>
    <row r="6897" spans="1:8">
      <c r="A6897" s="57" t="s">
        <v>171</v>
      </c>
      <c r="B6897" s="57" t="s">
        <v>125</v>
      </c>
      <c r="C6897" s="57" t="s">
        <v>3111</v>
      </c>
      <c r="D6897" s="57">
        <v>8690.3230000000021</v>
      </c>
      <c r="E6897" s="57" t="s">
        <v>526</v>
      </c>
      <c r="F6897" s="57" t="s">
        <v>3111</v>
      </c>
      <c r="G6897" s="57" t="s">
        <v>3632</v>
      </c>
      <c r="H6897" s="57">
        <v>8690.3230000000021</v>
      </c>
    </row>
    <row r="6898" spans="1:8">
      <c r="A6898" s="57" t="s">
        <v>171</v>
      </c>
      <c r="B6898" s="57" t="s">
        <v>125</v>
      </c>
      <c r="C6898" s="57" t="s">
        <v>3113</v>
      </c>
      <c r="D6898" s="57">
        <v>525.75</v>
      </c>
      <c r="E6898" s="57" t="s">
        <v>526</v>
      </c>
      <c r="F6898" s="57" t="s">
        <v>3113</v>
      </c>
      <c r="G6898" s="57" t="s">
        <v>3633</v>
      </c>
      <c r="H6898" s="57">
        <v>525.75</v>
      </c>
    </row>
    <row r="6899" spans="1:8">
      <c r="A6899" s="57" t="s">
        <v>171</v>
      </c>
      <c r="B6899" s="57" t="s">
        <v>125</v>
      </c>
      <c r="C6899" s="57" t="s">
        <v>3115</v>
      </c>
      <c r="D6899" s="57">
        <v>2</v>
      </c>
      <c r="E6899" s="57" t="s">
        <v>526</v>
      </c>
      <c r="F6899" s="57" t="s">
        <v>3116</v>
      </c>
      <c r="G6899" s="57" t="s">
        <v>3634</v>
      </c>
      <c r="H6899" s="57">
        <v>2</v>
      </c>
    </row>
    <row r="6900" spans="1:8">
      <c r="A6900" s="57" t="s">
        <v>143</v>
      </c>
      <c r="B6900" s="57" t="s">
        <v>116</v>
      </c>
      <c r="C6900" s="57" t="s">
        <v>3066</v>
      </c>
      <c r="D6900" s="57">
        <v>0</v>
      </c>
      <c r="E6900" s="57" t="s">
        <v>527</v>
      </c>
      <c r="F6900" s="57" t="s">
        <v>3067</v>
      </c>
      <c r="G6900" s="57" t="s">
        <v>3635</v>
      </c>
      <c r="H6900" s="57">
        <v>0</v>
      </c>
    </row>
    <row r="6901" spans="1:8">
      <c r="A6901" s="57" t="s">
        <v>143</v>
      </c>
      <c r="B6901" s="57" t="s">
        <v>116</v>
      </c>
      <c r="C6901" s="57" t="s">
        <v>3069</v>
      </c>
      <c r="D6901" s="57">
        <v>3</v>
      </c>
      <c r="E6901" s="57" t="s">
        <v>527</v>
      </c>
      <c r="F6901" s="57" t="s">
        <v>3070</v>
      </c>
      <c r="G6901" s="57" t="s">
        <v>3636</v>
      </c>
      <c r="H6901" s="57">
        <v>3</v>
      </c>
    </row>
    <row r="6902" spans="1:8">
      <c r="A6902" s="57" t="s">
        <v>143</v>
      </c>
      <c r="B6902" s="57" t="s">
        <v>116</v>
      </c>
      <c r="C6902" s="57" t="s">
        <v>3072</v>
      </c>
      <c r="D6902" s="57">
        <v>1500</v>
      </c>
      <c r="E6902" s="57" t="s">
        <v>527</v>
      </c>
      <c r="F6902" s="57" t="s">
        <v>3073</v>
      </c>
      <c r="G6902" s="57" t="s">
        <v>3637</v>
      </c>
      <c r="H6902" s="57">
        <v>1500</v>
      </c>
    </row>
    <row r="6903" spans="1:8">
      <c r="A6903" s="57" t="s">
        <v>143</v>
      </c>
      <c r="B6903" s="57" t="s">
        <v>116</v>
      </c>
      <c r="C6903" s="57" t="s">
        <v>3075</v>
      </c>
      <c r="D6903" s="57">
        <v>0</v>
      </c>
      <c r="E6903" s="57" t="s">
        <v>527</v>
      </c>
      <c r="F6903" s="57" t="s">
        <v>3076</v>
      </c>
      <c r="G6903" s="57" t="s">
        <v>3638</v>
      </c>
      <c r="H6903" s="57">
        <v>0</v>
      </c>
    </row>
    <row r="6904" spans="1:8">
      <c r="A6904" s="57" t="s">
        <v>143</v>
      </c>
      <c r="B6904" s="57" t="s">
        <v>116</v>
      </c>
      <c r="C6904" s="57" t="s">
        <v>3078</v>
      </c>
      <c r="D6904" s="57">
        <v>772</v>
      </c>
      <c r="E6904" s="57" t="s">
        <v>527</v>
      </c>
      <c r="F6904" s="57" t="s">
        <v>3079</v>
      </c>
      <c r="G6904" s="57" t="s">
        <v>3639</v>
      </c>
      <c r="H6904" s="57">
        <v>772</v>
      </c>
    </row>
    <row r="6905" spans="1:8">
      <c r="A6905" s="57" t="s">
        <v>143</v>
      </c>
      <c r="B6905" s="57" t="s">
        <v>116</v>
      </c>
      <c r="C6905" s="57" t="s">
        <v>3081</v>
      </c>
      <c r="D6905" s="57">
        <v>0.6</v>
      </c>
      <c r="E6905" s="57" t="s">
        <v>527</v>
      </c>
      <c r="F6905" s="57" t="s">
        <v>3082</v>
      </c>
      <c r="G6905" s="57" t="s">
        <v>3640</v>
      </c>
      <c r="H6905" s="57">
        <v>0.6</v>
      </c>
    </row>
    <row r="6906" spans="1:8">
      <c r="A6906" s="57" t="s">
        <v>143</v>
      </c>
      <c r="B6906" s="57" t="s">
        <v>116</v>
      </c>
      <c r="C6906" s="57" t="s">
        <v>3084</v>
      </c>
      <c r="D6906" s="57">
        <v>2</v>
      </c>
      <c r="E6906" s="57" t="s">
        <v>527</v>
      </c>
      <c r="F6906" s="57" t="s">
        <v>3085</v>
      </c>
      <c r="G6906" s="57" t="s">
        <v>3641</v>
      </c>
      <c r="H6906" s="57">
        <v>2</v>
      </c>
    </row>
    <row r="6907" spans="1:8">
      <c r="A6907" s="57" t="s">
        <v>143</v>
      </c>
      <c r="B6907" s="57" t="s">
        <v>116</v>
      </c>
      <c r="C6907" s="57" t="s">
        <v>3087</v>
      </c>
      <c r="D6907" s="57">
        <v>200</v>
      </c>
      <c r="E6907" s="57" t="s">
        <v>527</v>
      </c>
      <c r="F6907" s="57" t="s">
        <v>3088</v>
      </c>
      <c r="G6907" s="57" t="s">
        <v>3642</v>
      </c>
      <c r="H6907" s="57">
        <v>200</v>
      </c>
    </row>
    <row r="6908" spans="1:8">
      <c r="A6908" s="57" t="s">
        <v>143</v>
      </c>
      <c r="B6908" s="57" t="s">
        <v>116</v>
      </c>
      <c r="C6908" s="57" t="s">
        <v>3090</v>
      </c>
      <c r="D6908" s="57">
        <v>557.5</v>
      </c>
      <c r="E6908" s="57" t="s">
        <v>527</v>
      </c>
      <c r="F6908" s="57" t="s">
        <v>3091</v>
      </c>
      <c r="G6908" s="57" t="s">
        <v>3643</v>
      </c>
      <c r="H6908" s="57">
        <v>557.5</v>
      </c>
    </row>
    <row r="6909" spans="1:8">
      <c r="A6909" s="57" t="s">
        <v>143</v>
      </c>
      <c r="B6909" s="57" t="s">
        <v>116</v>
      </c>
      <c r="C6909" s="57" t="s">
        <v>3093</v>
      </c>
      <c r="D6909" s="57">
        <v>0.57999999999999996</v>
      </c>
      <c r="E6909" s="57" t="s">
        <v>527</v>
      </c>
      <c r="F6909" s="57" t="s">
        <v>3093</v>
      </c>
      <c r="G6909" s="57" t="s">
        <v>3644</v>
      </c>
      <c r="H6909" s="57">
        <v>0.57999999999999996</v>
      </c>
    </row>
    <row r="6910" spans="1:8">
      <c r="A6910" s="57" t="s">
        <v>143</v>
      </c>
      <c r="B6910" s="57" t="s">
        <v>116</v>
      </c>
      <c r="C6910" s="57" t="s">
        <v>3095</v>
      </c>
      <c r="D6910" s="57">
        <v>289.7</v>
      </c>
      <c r="E6910" s="57" t="s">
        <v>527</v>
      </c>
      <c r="F6910" s="57" t="s">
        <v>3096</v>
      </c>
      <c r="G6910" s="57" t="s">
        <v>3645</v>
      </c>
      <c r="H6910" s="57">
        <v>289.7</v>
      </c>
    </row>
    <row r="6911" spans="1:8">
      <c r="A6911" s="57" t="s">
        <v>143</v>
      </c>
      <c r="B6911" s="57" t="s">
        <v>116</v>
      </c>
      <c r="C6911" s="57" t="s">
        <v>3098</v>
      </c>
      <c r="D6911" s="57">
        <v>130</v>
      </c>
      <c r="E6911" s="57" t="s">
        <v>527</v>
      </c>
      <c r="F6911" s="57" t="s">
        <v>3099</v>
      </c>
      <c r="G6911" s="57" t="s">
        <v>3646</v>
      </c>
      <c r="H6911" s="57">
        <v>130</v>
      </c>
    </row>
    <row r="6912" spans="1:8">
      <c r="A6912" s="57" t="s">
        <v>143</v>
      </c>
      <c r="B6912" s="57" t="s">
        <v>116</v>
      </c>
      <c r="C6912" s="57" t="s">
        <v>3101</v>
      </c>
      <c r="D6912" s="57">
        <v>2</v>
      </c>
      <c r="E6912" s="57" t="s">
        <v>527</v>
      </c>
      <c r="F6912" s="57" t="s">
        <v>3102</v>
      </c>
      <c r="G6912" s="57" t="s">
        <v>3647</v>
      </c>
      <c r="H6912" s="57">
        <v>2</v>
      </c>
    </row>
    <row r="6913" spans="1:8">
      <c r="A6913" s="57" t="s">
        <v>143</v>
      </c>
      <c r="B6913" s="57" t="s">
        <v>116</v>
      </c>
      <c r="C6913" s="57" t="s">
        <v>3104</v>
      </c>
      <c r="D6913" s="57">
        <v>30713.25</v>
      </c>
      <c r="E6913" s="57" t="s">
        <v>527</v>
      </c>
      <c r="F6913" s="57" t="s">
        <v>3104</v>
      </c>
      <c r="G6913" s="57" t="s">
        <v>3648</v>
      </c>
      <c r="H6913" s="57">
        <v>30713.25</v>
      </c>
    </row>
    <row r="6914" spans="1:8">
      <c r="A6914" s="57" t="s">
        <v>143</v>
      </c>
      <c r="B6914" s="57" t="s">
        <v>116</v>
      </c>
      <c r="C6914" s="57" t="s">
        <v>3106</v>
      </c>
      <c r="D6914" s="57">
        <v>900</v>
      </c>
      <c r="E6914" s="57" t="s">
        <v>527</v>
      </c>
      <c r="F6914" s="57" t="s">
        <v>3107</v>
      </c>
      <c r="G6914" s="57" t="s">
        <v>3649</v>
      </c>
      <c r="H6914" s="57">
        <v>900</v>
      </c>
    </row>
    <row r="6915" spans="1:8">
      <c r="A6915" s="57" t="s">
        <v>143</v>
      </c>
      <c r="B6915" s="57" t="s">
        <v>116</v>
      </c>
      <c r="C6915" s="57" t="s">
        <v>3109</v>
      </c>
      <c r="D6915" s="57">
        <v>0.6</v>
      </c>
      <c r="E6915" s="57" t="s">
        <v>527</v>
      </c>
      <c r="F6915" s="57" t="s">
        <v>3109</v>
      </c>
      <c r="G6915" s="57" t="s">
        <v>3650</v>
      </c>
      <c r="H6915" s="57">
        <v>0.6</v>
      </c>
    </row>
    <row r="6916" spans="1:8">
      <c r="A6916" s="57" t="s">
        <v>143</v>
      </c>
      <c r="B6916" s="57" t="s">
        <v>116</v>
      </c>
      <c r="C6916" s="57" t="s">
        <v>3111</v>
      </c>
      <c r="D6916" s="57">
        <v>8690.3230000000003</v>
      </c>
      <c r="E6916" s="57" t="s">
        <v>527</v>
      </c>
      <c r="F6916" s="57" t="s">
        <v>3111</v>
      </c>
      <c r="G6916" s="57" t="s">
        <v>3651</v>
      </c>
      <c r="H6916" s="57">
        <v>8690.3230000000003</v>
      </c>
    </row>
    <row r="6917" spans="1:8">
      <c r="A6917" s="57" t="s">
        <v>143</v>
      </c>
      <c r="B6917" s="57" t="s">
        <v>116</v>
      </c>
      <c r="C6917" s="57" t="s">
        <v>3113</v>
      </c>
      <c r="D6917" s="57">
        <v>525.75</v>
      </c>
      <c r="E6917" s="57" t="s">
        <v>527</v>
      </c>
      <c r="F6917" s="57" t="s">
        <v>3113</v>
      </c>
      <c r="G6917" s="57" t="s">
        <v>3652</v>
      </c>
      <c r="H6917" s="57">
        <v>525.75</v>
      </c>
    </row>
    <row r="6918" spans="1:8">
      <c r="A6918" s="57" t="s">
        <v>143</v>
      </c>
      <c r="B6918" s="57" t="s">
        <v>116</v>
      </c>
      <c r="C6918" s="57" t="s">
        <v>3115</v>
      </c>
      <c r="D6918" s="57">
        <v>2</v>
      </c>
      <c r="E6918" s="57" t="s">
        <v>527</v>
      </c>
      <c r="F6918" s="57" t="s">
        <v>3116</v>
      </c>
      <c r="G6918" s="57" t="s">
        <v>3653</v>
      </c>
      <c r="H6918" s="57">
        <v>2</v>
      </c>
    </row>
    <row r="6919" spans="1:8">
      <c r="A6919" s="57" t="s">
        <v>181</v>
      </c>
      <c r="B6919" s="57" t="s">
        <v>120</v>
      </c>
      <c r="C6919" s="57" t="s">
        <v>3066</v>
      </c>
      <c r="D6919" s="57">
        <v>0</v>
      </c>
      <c r="E6919" s="57" t="s">
        <v>528</v>
      </c>
      <c r="F6919" s="57" t="s">
        <v>3067</v>
      </c>
      <c r="G6919" s="57" t="s">
        <v>3654</v>
      </c>
      <c r="H6919" s="57">
        <v>0</v>
      </c>
    </row>
    <row r="6920" spans="1:8">
      <c r="A6920" s="57" t="s">
        <v>181</v>
      </c>
      <c r="B6920" s="57" t="s">
        <v>120</v>
      </c>
      <c r="C6920" s="57" t="s">
        <v>3069</v>
      </c>
      <c r="D6920" s="57">
        <v>3</v>
      </c>
      <c r="E6920" s="57" t="s">
        <v>528</v>
      </c>
      <c r="F6920" s="57" t="s">
        <v>3070</v>
      </c>
      <c r="G6920" s="57" t="s">
        <v>3655</v>
      </c>
      <c r="H6920" s="57">
        <v>3</v>
      </c>
    </row>
    <row r="6921" spans="1:8">
      <c r="A6921" s="57" t="s">
        <v>181</v>
      </c>
      <c r="B6921" s="57" t="s">
        <v>120</v>
      </c>
      <c r="C6921" s="57" t="s">
        <v>3072</v>
      </c>
      <c r="D6921" s="57">
        <v>1500</v>
      </c>
      <c r="E6921" s="57" t="s">
        <v>528</v>
      </c>
      <c r="F6921" s="57" t="s">
        <v>3073</v>
      </c>
      <c r="G6921" s="57" t="s">
        <v>3656</v>
      </c>
      <c r="H6921" s="57">
        <v>1500</v>
      </c>
    </row>
    <row r="6922" spans="1:8">
      <c r="A6922" s="57" t="s">
        <v>181</v>
      </c>
      <c r="B6922" s="57" t="s">
        <v>120</v>
      </c>
      <c r="C6922" s="57" t="s">
        <v>3075</v>
      </c>
      <c r="D6922" s="57">
        <v>0</v>
      </c>
      <c r="E6922" s="57" t="s">
        <v>528</v>
      </c>
      <c r="F6922" s="57" t="s">
        <v>3076</v>
      </c>
      <c r="G6922" s="57" t="s">
        <v>3657</v>
      </c>
      <c r="H6922" s="57">
        <v>0</v>
      </c>
    </row>
    <row r="6923" spans="1:8">
      <c r="A6923" s="57" t="s">
        <v>181</v>
      </c>
      <c r="B6923" s="57" t="s">
        <v>120</v>
      </c>
      <c r="C6923" s="57" t="s">
        <v>3078</v>
      </c>
      <c r="D6923" s="57">
        <v>772</v>
      </c>
      <c r="E6923" s="57" t="s">
        <v>528</v>
      </c>
      <c r="F6923" s="57" t="s">
        <v>3079</v>
      </c>
      <c r="G6923" s="57" t="s">
        <v>3658</v>
      </c>
      <c r="H6923" s="57">
        <v>772</v>
      </c>
    </row>
    <row r="6924" spans="1:8">
      <c r="A6924" s="57" t="s">
        <v>181</v>
      </c>
      <c r="B6924" s="57" t="s">
        <v>120</v>
      </c>
      <c r="C6924" s="57" t="s">
        <v>3081</v>
      </c>
      <c r="D6924" s="57">
        <v>0.6</v>
      </c>
      <c r="E6924" s="57" t="s">
        <v>528</v>
      </c>
      <c r="F6924" s="57" t="s">
        <v>3082</v>
      </c>
      <c r="G6924" s="57" t="s">
        <v>3659</v>
      </c>
      <c r="H6924" s="57">
        <v>0.6</v>
      </c>
    </row>
    <row r="6925" spans="1:8">
      <c r="A6925" s="57" t="s">
        <v>181</v>
      </c>
      <c r="B6925" s="57" t="s">
        <v>120</v>
      </c>
      <c r="C6925" s="57" t="s">
        <v>3084</v>
      </c>
      <c r="D6925" s="57">
        <v>2</v>
      </c>
      <c r="E6925" s="57" t="s">
        <v>528</v>
      </c>
      <c r="F6925" s="57" t="s">
        <v>3085</v>
      </c>
      <c r="G6925" s="57" t="s">
        <v>3660</v>
      </c>
      <c r="H6925" s="57">
        <v>2</v>
      </c>
    </row>
    <row r="6926" spans="1:8">
      <c r="A6926" s="57" t="s">
        <v>181</v>
      </c>
      <c r="B6926" s="57" t="s">
        <v>120</v>
      </c>
      <c r="C6926" s="57" t="s">
        <v>3087</v>
      </c>
      <c r="D6926" s="57">
        <v>200</v>
      </c>
      <c r="E6926" s="57" t="s">
        <v>528</v>
      </c>
      <c r="F6926" s="57" t="s">
        <v>3088</v>
      </c>
      <c r="G6926" s="57" t="s">
        <v>3661</v>
      </c>
      <c r="H6926" s="57">
        <v>200</v>
      </c>
    </row>
    <row r="6927" spans="1:8">
      <c r="A6927" s="57" t="s">
        <v>181</v>
      </c>
      <c r="B6927" s="57" t="s">
        <v>120</v>
      </c>
      <c r="C6927" s="57" t="s">
        <v>3090</v>
      </c>
      <c r="D6927" s="57">
        <v>557.5</v>
      </c>
      <c r="E6927" s="57" t="s">
        <v>528</v>
      </c>
      <c r="F6927" s="57" t="s">
        <v>3091</v>
      </c>
      <c r="G6927" s="57" t="s">
        <v>3662</v>
      </c>
      <c r="H6927" s="57">
        <v>557.5</v>
      </c>
    </row>
    <row r="6928" spans="1:8">
      <c r="A6928" s="57" t="s">
        <v>181</v>
      </c>
      <c r="B6928" s="57" t="s">
        <v>120</v>
      </c>
      <c r="C6928" s="57" t="s">
        <v>3093</v>
      </c>
      <c r="D6928" s="57">
        <v>0.57999999999999996</v>
      </c>
      <c r="E6928" s="57" t="s">
        <v>528</v>
      </c>
      <c r="F6928" s="57" t="s">
        <v>3093</v>
      </c>
      <c r="G6928" s="57" t="s">
        <v>3663</v>
      </c>
      <c r="H6928" s="57">
        <v>0.57999999999999996</v>
      </c>
    </row>
    <row r="6929" spans="1:8">
      <c r="A6929" s="57" t="s">
        <v>181</v>
      </c>
      <c r="B6929" s="57" t="s">
        <v>120</v>
      </c>
      <c r="C6929" s="57" t="s">
        <v>3095</v>
      </c>
      <c r="D6929" s="57">
        <v>289.7</v>
      </c>
      <c r="E6929" s="57" t="s">
        <v>528</v>
      </c>
      <c r="F6929" s="57" t="s">
        <v>3096</v>
      </c>
      <c r="G6929" s="57" t="s">
        <v>3664</v>
      </c>
      <c r="H6929" s="57">
        <v>289.7</v>
      </c>
    </row>
    <row r="6930" spans="1:8">
      <c r="A6930" s="57" t="s">
        <v>181</v>
      </c>
      <c r="B6930" s="57" t="s">
        <v>120</v>
      </c>
      <c r="C6930" s="57" t="s">
        <v>3098</v>
      </c>
      <c r="D6930" s="57">
        <v>130</v>
      </c>
      <c r="E6930" s="57" t="s">
        <v>528</v>
      </c>
      <c r="F6930" s="57" t="s">
        <v>3099</v>
      </c>
      <c r="G6930" s="57" t="s">
        <v>3665</v>
      </c>
      <c r="H6930" s="57">
        <v>130</v>
      </c>
    </row>
    <row r="6931" spans="1:8">
      <c r="A6931" s="57" t="s">
        <v>181</v>
      </c>
      <c r="B6931" s="57" t="s">
        <v>120</v>
      </c>
      <c r="C6931" s="57" t="s">
        <v>3101</v>
      </c>
      <c r="D6931" s="57">
        <v>2</v>
      </c>
      <c r="E6931" s="57" t="s">
        <v>528</v>
      </c>
      <c r="F6931" s="57" t="s">
        <v>3102</v>
      </c>
      <c r="G6931" s="57" t="s">
        <v>3666</v>
      </c>
      <c r="H6931" s="57">
        <v>2</v>
      </c>
    </row>
    <row r="6932" spans="1:8">
      <c r="A6932" s="57" t="s">
        <v>181</v>
      </c>
      <c r="B6932" s="57" t="s">
        <v>120</v>
      </c>
      <c r="C6932" s="57" t="s">
        <v>3104</v>
      </c>
      <c r="D6932" s="57">
        <v>30713.25</v>
      </c>
      <c r="E6932" s="57" t="s">
        <v>528</v>
      </c>
      <c r="F6932" s="57" t="s">
        <v>3104</v>
      </c>
      <c r="G6932" s="57" t="s">
        <v>3667</v>
      </c>
      <c r="H6932" s="57">
        <v>30713.25</v>
      </c>
    </row>
    <row r="6933" spans="1:8">
      <c r="A6933" s="57" t="s">
        <v>181</v>
      </c>
      <c r="B6933" s="57" t="s">
        <v>120</v>
      </c>
      <c r="C6933" s="57" t="s">
        <v>3106</v>
      </c>
      <c r="D6933" s="57">
        <v>900</v>
      </c>
      <c r="E6933" s="57" t="s">
        <v>528</v>
      </c>
      <c r="F6933" s="57" t="s">
        <v>3107</v>
      </c>
      <c r="G6933" s="57" t="s">
        <v>3668</v>
      </c>
      <c r="H6933" s="57">
        <v>900</v>
      </c>
    </row>
    <row r="6934" spans="1:8">
      <c r="A6934" s="57" t="s">
        <v>181</v>
      </c>
      <c r="B6934" s="57" t="s">
        <v>120</v>
      </c>
      <c r="C6934" s="57" t="s">
        <v>3109</v>
      </c>
      <c r="D6934" s="57">
        <v>0.6</v>
      </c>
      <c r="E6934" s="57" t="s">
        <v>528</v>
      </c>
      <c r="F6934" s="57" t="s">
        <v>3109</v>
      </c>
      <c r="G6934" s="57" t="s">
        <v>3669</v>
      </c>
      <c r="H6934" s="57">
        <v>0.6</v>
      </c>
    </row>
    <row r="6935" spans="1:8">
      <c r="A6935" s="57" t="s">
        <v>181</v>
      </c>
      <c r="B6935" s="57" t="s">
        <v>120</v>
      </c>
      <c r="C6935" s="57" t="s">
        <v>3111</v>
      </c>
      <c r="D6935" s="57">
        <v>8690.3230000000003</v>
      </c>
      <c r="E6935" s="57" t="s">
        <v>528</v>
      </c>
      <c r="F6935" s="57" t="s">
        <v>3111</v>
      </c>
      <c r="G6935" s="57" t="s">
        <v>3670</v>
      </c>
      <c r="H6935" s="57">
        <v>8690.3230000000003</v>
      </c>
    </row>
    <row r="6936" spans="1:8">
      <c r="A6936" s="57" t="s">
        <v>181</v>
      </c>
      <c r="B6936" s="57" t="s">
        <v>120</v>
      </c>
      <c r="C6936" s="57" t="s">
        <v>3113</v>
      </c>
      <c r="D6936" s="57">
        <v>525.75</v>
      </c>
      <c r="E6936" s="57" t="s">
        <v>528</v>
      </c>
      <c r="F6936" s="57" t="s">
        <v>3113</v>
      </c>
      <c r="G6936" s="57" t="s">
        <v>3671</v>
      </c>
      <c r="H6936" s="57">
        <v>525.75</v>
      </c>
    </row>
    <row r="6937" spans="1:8">
      <c r="A6937" s="57" t="s">
        <v>181</v>
      </c>
      <c r="B6937" s="57" t="s">
        <v>120</v>
      </c>
      <c r="C6937" s="57" t="s">
        <v>3115</v>
      </c>
      <c r="D6937" s="57">
        <v>2</v>
      </c>
      <c r="E6937" s="57" t="s">
        <v>528</v>
      </c>
      <c r="F6937" s="57" t="s">
        <v>3116</v>
      </c>
      <c r="G6937" s="57" t="s">
        <v>3672</v>
      </c>
      <c r="H6937" s="57">
        <v>2</v>
      </c>
    </row>
    <row r="6938" spans="1:8">
      <c r="A6938" s="57" t="s">
        <v>144</v>
      </c>
      <c r="B6938" s="57" t="s">
        <v>116</v>
      </c>
      <c r="C6938" s="57" t="s">
        <v>3066</v>
      </c>
      <c r="D6938" s="57">
        <v>0</v>
      </c>
      <c r="E6938" s="57" t="s">
        <v>529</v>
      </c>
      <c r="F6938" s="57" t="s">
        <v>3067</v>
      </c>
      <c r="G6938" s="57" t="s">
        <v>3673</v>
      </c>
      <c r="H6938" s="57">
        <v>0</v>
      </c>
    </row>
    <row r="6939" spans="1:8">
      <c r="A6939" s="57" t="s">
        <v>144</v>
      </c>
      <c r="B6939" s="57" t="s">
        <v>116</v>
      </c>
      <c r="C6939" s="57" t="s">
        <v>3069</v>
      </c>
      <c r="D6939" s="57">
        <v>3</v>
      </c>
      <c r="E6939" s="57" t="s">
        <v>529</v>
      </c>
      <c r="F6939" s="57" t="s">
        <v>3070</v>
      </c>
      <c r="G6939" s="57" t="s">
        <v>3674</v>
      </c>
      <c r="H6939" s="57">
        <v>3</v>
      </c>
    </row>
    <row r="6940" spans="1:8">
      <c r="A6940" s="57" t="s">
        <v>144</v>
      </c>
      <c r="B6940" s="57" t="s">
        <v>116</v>
      </c>
      <c r="C6940" s="57" t="s">
        <v>3072</v>
      </c>
      <c r="D6940" s="57">
        <v>1500</v>
      </c>
      <c r="E6940" s="57" t="s">
        <v>529</v>
      </c>
      <c r="F6940" s="57" t="s">
        <v>3073</v>
      </c>
      <c r="G6940" s="57" t="s">
        <v>3675</v>
      </c>
      <c r="H6940" s="57">
        <v>1500</v>
      </c>
    </row>
    <row r="6941" spans="1:8">
      <c r="A6941" s="57" t="s">
        <v>144</v>
      </c>
      <c r="B6941" s="57" t="s">
        <v>116</v>
      </c>
      <c r="C6941" s="57" t="s">
        <v>3075</v>
      </c>
      <c r="D6941" s="57">
        <v>0</v>
      </c>
      <c r="E6941" s="57" t="s">
        <v>529</v>
      </c>
      <c r="F6941" s="57" t="s">
        <v>3076</v>
      </c>
      <c r="G6941" s="57" t="s">
        <v>3676</v>
      </c>
      <c r="H6941" s="57">
        <v>0</v>
      </c>
    </row>
    <row r="6942" spans="1:8">
      <c r="A6942" s="57" t="s">
        <v>144</v>
      </c>
      <c r="B6942" s="57" t="s">
        <v>116</v>
      </c>
      <c r="C6942" s="57" t="s">
        <v>3078</v>
      </c>
      <c r="D6942" s="57">
        <v>772</v>
      </c>
      <c r="E6942" s="57" t="s">
        <v>529</v>
      </c>
      <c r="F6942" s="57" t="s">
        <v>3079</v>
      </c>
      <c r="G6942" s="57" t="s">
        <v>3677</v>
      </c>
      <c r="H6942" s="57">
        <v>772</v>
      </c>
    </row>
    <row r="6943" spans="1:8">
      <c r="A6943" s="57" t="s">
        <v>144</v>
      </c>
      <c r="B6943" s="57" t="s">
        <v>116</v>
      </c>
      <c r="C6943" s="57" t="s">
        <v>3081</v>
      </c>
      <c r="D6943" s="57">
        <v>0.6</v>
      </c>
      <c r="E6943" s="57" t="s">
        <v>529</v>
      </c>
      <c r="F6943" s="57" t="s">
        <v>3082</v>
      </c>
      <c r="G6943" s="57" t="s">
        <v>3678</v>
      </c>
      <c r="H6943" s="57">
        <v>0.6</v>
      </c>
    </row>
    <row r="6944" spans="1:8">
      <c r="A6944" s="57" t="s">
        <v>144</v>
      </c>
      <c r="B6944" s="57" t="s">
        <v>116</v>
      </c>
      <c r="C6944" s="57" t="s">
        <v>3084</v>
      </c>
      <c r="D6944" s="57">
        <v>2</v>
      </c>
      <c r="E6944" s="57" t="s">
        <v>529</v>
      </c>
      <c r="F6944" s="57" t="s">
        <v>3085</v>
      </c>
      <c r="G6944" s="57" t="s">
        <v>3679</v>
      </c>
      <c r="H6944" s="57">
        <v>2</v>
      </c>
    </row>
    <row r="6945" spans="1:8">
      <c r="A6945" s="57" t="s">
        <v>144</v>
      </c>
      <c r="B6945" s="57" t="s">
        <v>116</v>
      </c>
      <c r="C6945" s="57" t="s">
        <v>3087</v>
      </c>
      <c r="D6945" s="57">
        <v>200</v>
      </c>
      <c r="E6945" s="57" t="s">
        <v>529</v>
      </c>
      <c r="F6945" s="57" t="s">
        <v>3088</v>
      </c>
      <c r="G6945" s="57" t="s">
        <v>3680</v>
      </c>
      <c r="H6945" s="57">
        <v>200</v>
      </c>
    </row>
    <row r="6946" spans="1:8">
      <c r="A6946" s="57" t="s">
        <v>144</v>
      </c>
      <c r="B6946" s="57" t="s">
        <v>116</v>
      </c>
      <c r="C6946" s="57" t="s">
        <v>3090</v>
      </c>
      <c r="D6946" s="57">
        <v>557.5</v>
      </c>
      <c r="E6946" s="57" t="s">
        <v>529</v>
      </c>
      <c r="F6946" s="57" t="s">
        <v>3091</v>
      </c>
      <c r="G6946" s="57" t="s">
        <v>3681</v>
      </c>
      <c r="H6946" s="57">
        <v>557.5</v>
      </c>
    </row>
    <row r="6947" spans="1:8">
      <c r="A6947" s="57" t="s">
        <v>144</v>
      </c>
      <c r="B6947" s="57" t="s">
        <v>116</v>
      </c>
      <c r="C6947" s="57" t="s">
        <v>3093</v>
      </c>
      <c r="D6947" s="57">
        <v>0.57999999999999996</v>
      </c>
      <c r="E6947" s="57" t="s">
        <v>529</v>
      </c>
      <c r="F6947" s="57" t="s">
        <v>3093</v>
      </c>
      <c r="G6947" s="57" t="s">
        <v>3682</v>
      </c>
      <c r="H6947" s="57">
        <v>0.57999999999999996</v>
      </c>
    </row>
    <row r="6948" spans="1:8">
      <c r="A6948" s="57" t="s">
        <v>144</v>
      </c>
      <c r="B6948" s="57" t="s">
        <v>116</v>
      </c>
      <c r="C6948" s="57" t="s">
        <v>3095</v>
      </c>
      <c r="D6948" s="57">
        <v>289.7</v>
      </c>
      <c r="E6948" s="57" t="s">
        <v>529</v>
      </c>
      <c r="F6948" s="57" t="s">
        <v>3096</v>
      </c>
      <c r="G6948" s="57" t="s">
        <v>3683</v>
      </c>
      <c r="H6948" s="57">
        <v>289.7</v>
      </c>
    </row>
    <row r="6949" spans="1:8">
      <c r="A6949" s="57" t="s">
        <v>144</v>
      </c>
      <c r="B6949" s="57" t="s">
        <v>116</v>
      </c>
      <c r="C6949" s="57" t="s">
        <v>3098</v>
      </c>
      <c r="D6949" s="57">
        <v>130</v>
      </c>
      <c r="E6949" s="57" t="s">
        <v>529</v>
      </c>
      <c r="F6949" s="57" t="s">
        <v>3099</v>
      </c>
      <c r="G6949" s="57" t="s">
        <v>3684</v>
      </c>
      <c r="H6949" s="57">
        <v>130</v>
      </c>
    </row>
    <row r="6950" spans="1:8">
      <c r="A6950" s="57" t="s">
        <v>144</v>
      </c>
      <c r="B6950" s="57" t="s">
        <v>116</v>
      </c>
      <c r="C6950" s="57" t="s">
        <v>3101</v>
      </c>
      <c r="D6950" s="57">
        <v>2</v>
      </c>
      <c r="E6950" s="57" t="s">
        <v>529</v>
      </c>
      <c r="F6950" s="57" t="s">
        <v>3102</v>
      </c>
      <c r="G6950" s="57" t="s">
        <v>3685</v>
      </c>
      <c r="H6950" s="57">
        <v>2</v>
      </c>
    </row>
    <row r="6951" spans="1:8">
      <c r="A6951" s="57" t="s">
        <v>144</v>
      </c>
      <c r="B6951" s="57" t="s">
        <v>116</v>
      </c>
      <c r="C6951" s="57" t="s">
        <v>3104</v>
      </c>
      <c r="D6951" s="57">
        <v>30713.25</v>
      </c>
      <c r="E6951" s="57" t="s">
        <v>529</v>
      </c>
      <c r="F6951" s="57" t="s">
        <v>3104</v>
      </c>
      <c r="G6951" s="57" t="s">
        <v>3686</v>
      </c>
      <c r="H6951" s="57">
        <v>30713.25</v>
      </c>
    </row>
    <row r="6952" spans="1:8">
      <c r="A6952" s="57" t="s">
        <v>144</v>
      </c>
      <c r="B6952" s="57" t="s">
        <v>116</v>
      </c>
      <c r="C6952" s="57" t="s">
        <v>3106</v>
      </c>
      <c r="D6952" s="57">
        <v>900</v>
      </c>
      <c r="E6952" s="57" t="s">
        <v>529</v>
      </c>
      <c r="F6952" s="57" t="s">
        <v>3107</v>
      </c>
      <c r="G6952" s="57" t="s">
        <v>3687</v>
      </c>
      <c r="H6952" s="57">
        <v>900</v>
      </c>
    </row>
    <row r="6953" spans="1:8">
      <c r="A6953" s="57" t="s">
        <v>144</v>
      </c>
      <c r="B6953" s="57" t="s">
        <v>116</v>
      </c>
      <c r="C6953" s="57" t="s">
        <v>3109</v>
      </c>
      <c r="D6953" s="57">
        <v>0.6</v>
      </c>
      <c r="E6953" s="57" t="s">
        <v>529</v>
      </c>
      <c r="F6953" s="57" t="s">
        <v>3109</v>
      </c>
      <c r="G6953" s="57" t="s">
        <v>3688</v>
      </c>
      <c r="H6953" s="57">
        <v>0.6</v>
      </c>
    </row>
    <row r="6954" spans="1:8">
      <c r="A6954" s="57" t="s">
        <v>144</v>
      </c>
      <c r="B6954" s="57" t="s">
        <v>116</v>
      </c>
      <c r="C6954" s="57" t="s">
        <v>3111</v>
      </c>
      <c r="D6954" s="57">
        <v>8690.3230000000003</v>
      </c>
      <c r="E6954" s="57" t="s">
        <v>529</v>
      </c>
      <c r="F6954" s="57" t="s">
        <v>3111</v>
      </c>
      <c r="G6954" s="57" t="s">
        <v>3689</v>
      </c>
      <c r="H6954" s="57">
        <v>8690.3230000000003</v>
      </c>
    </row>
    <row r="6955" spans="1:8">
      <c r="A6955" s="57" t="s">
        <v>144</v>
      </c>
      <c r="B6955" s="57" t="s">
        <v>116</v>
      </c>
      <c r="C6955" s="57" t="s">
        <v>3113</v>
      </c>
      <c r="D6955" s="57">
        <v>525.75</v>
      </c>
      <c r="E6955" s="57" t="s">
        <v>529</v>
      </c>
      <c r="F6955" s="57" t="s">
        <v>3113</v>
      </c>
      <c r="G6955" s="57" t="s">
        <v>3690</v>
      </c>
      <c r="H6955" s="57">
        <v>525.75</v>
      </c>
    </row>
    <row r="6956" spans="1:8">
      <c r="A6956" s="57" t="s">
        <v>144</v>
      </c>
      <c r="B6956" s="57" t="s">
        <v>116</v>
      </c>
      <c r="C6956" s="57" t="s">
        <v>3115</v>
      </c>
      <c r="D6956" s="57">
        <v>2</v>
      </c>
      <c r="E6956" s="57" t="s">
        <v>529</v>
      </c>
      <c r="F6956" s="57" t="s">
        <v>3116</v>
      </c>
      <c r="G6956" s="57" t="s">
        <v>3691</v>
      </c>
      <c r="H6956" s="57">
        <v>2</v>
      </c>
    </row>
    <row r="6957" spans="1:8">
      <c r="A6957" s="57" t="s">
        <v>144</v>
      </c>
      <c r="B6957" s="57" t="s">
        <v>117</v>
      </c>
      <c r="C6957" s="57" t="s">
        <v>3066</v>
      </c>
      <c r="D6957" s="57">
        <v>0</v>
      </c>
      <c r="E6957" s="57" t="s">
        <v>530</v>
      </c>
      <c r="F6957" s="57" t="s">
        <v>3067</v>
      </c>
      <c r="G6957" s="57" t="s">
        <v>3692</v>
      </c>
      <c r="H6957" s="57">
        <v>0</v>
      </c>
    </row>
    <row r="6958" spans="1:8">
      <c r="A6958" s="57" t="s">
        <v>144</v>
      </c>
      <c r="B6958" s="57" t="s">
        <v>117</v>
      </c>
      <c r="C6958" s="57" t="s">
        <v>3069</v>
      </c>
      <c r="D6958" s="57">
        <v>3</v>
      </c>
      <c r="E6958" s="57" t="s">
        <v>530</v>
      </c>
      <c r="F6958" s="57" t="s">
        <v>3070</v>
      </c>
      <c r="G6958" s="57" t="s">
        <v>3693</v>
      </c>
      <c r="H6958" s="57">
        <v>3</v>
      </c>
    </row>
    <row r="6959" spans="1:8">
      <c r="A6959" s="57" t="s">
        <v>144</v>
      </c>
      <c r="B6959" s="57" t="s">
        <v>117</v>
      </c>
      <c r="C6959" s="57" t="s">
        <v>3072</v>
      </c>
      <c r="D6959" s="57">
        <v>1500</v>
      </c>
      <c r="E6959" s="57" t="s">
        <v>530</v>
      </c>
      <c r="F6959" s="57" t="s">
        <v>3073</v>
      </c>
      <c r="G6959" s="57" t="s">
        <v>3694</v>
      </c>
      <c r="H6959" s="57">
        <v>1500</v>
      </c>
    </row>
    <row r="6960" spans="1:8">
      <c r="A6960" s="57" t="s">
        <v>144</v>
      </c>
      <c r="B6960" s="57" t="s">
        <v>117</v>
      </c>
      <c r="C6960" s="57" t="s">
        <v>3075</v>
      </c>
      <c r="D6960" s="57">
        <v>0</v>
      </c>
      <c r="E6960" s="57" t="s">
        <v>530</v>
      </c>
      <c r="F6960" s="57" t="s">
        <v>3076</v>
      </c>
      <c r="G6960" s="57" t="s">
        <v>3695</v>
      </c>
      <c r="H6960" s="57">
        <v>0</v>
      </c>
    </row>
    <row r="6961" spans="1:8">
      <c r="A6961" s="57" t="s">
        <v>144</v>
      </c>
      <c r="B6961" s="57" t="s">
        <v>117</v>
      </c>
      <c r="C6961" s="57" t="s">
        <v>3078</v>
      </c>
      <c r="D6961" s="57">
        <v>772</v>
      </c>
      <c r="E6961" s="57" t="s">
        <v>530</v>
      </c>
      <c r="F6961" s="57" t="s">
        <v>3079</v>
      </c>
      <c r="G6961" s="57" t="s">
        <v>3696</v>
      </c>
      <c r="H6961" s="57">
        <v>772</v>
      </c>
    </row>
    <row r="6962" spans="1:8">
      <c r="A6962" s="57" t="s">
        <v>144</v>
      </c>
      <c r="B6962" s="57" t="s">
        <v>117</v>
      </c>
      <c r="C6962" s="57" t="s">
        <v>3081</v>
      </c>
      <c r="D6962" s="57">
        <v>0.6</v>
      </c>
      <c r="E6962" s="57" t="s">
        <v>530</v>
      </c>
      <c r="F6962" s="57" t="s">
        <v>3082</v>
      </c>
      <c r="G6962" s="57" t="s">
        <v>3697</v>
      </c>
      <c r="H6962" s="57">
        <v>0.6</v>
      </c>
    </row>
    <row r="6963" spans="1:8">
      <c r="A6963" s="57" t="s">
        <v>144</v>
      </c>
      <c r="B6963" s="57" t="s">
        <v>117</v>
      </c>
      <c r="C6963" s="57" t="s">
        <v>3084</v>
      </c>
      <c r="D6963" s="57">
        <v>2</v>
      </c>
      <c r="E6963" s="57" t="s">
        <v>530</v>
      </c>
      <c r="F6963" s="57" t="s">
        <v>3085</v>
      </c>
      <c r="G6963" s="57" t="s">
        <v>3698</v>
      </c>
      <c r="H6963" s="57">
        <v>2</v>
      </c>
    </row>
    <row r="6964" spans="1:8">
      <c r="A6964" s="57" t="s">
        <v>144</v>
      </c>
      <c r="B6964" s="57" t="s">
        <v>117</v>
      </c>
      <c r="C6964" s="57" t="s">
        <v>3087</v>
      </c>
      <c r="D6964" s="57">
        <v>200</v>
      </c>
      <c r="E6964" s="57" t="s">
        <v>530</v>
      </c>
      <c r="F6964" s="57" t="s">
        <v>3088</v>
      </c>
      <c r="G6964" s="57" t="s">
        <v>3699</v>
      </c>
      <c r="H6964" s="57">
        <v>200</v>
      </c>
    </row>
    <row r="6965" spans="1:8">
      <c r="A6965" s="57" t="s">
        <v>144</v>
      </c>
      <c r="B6965" s="57" t="s">
        <v>117</v>
      </c>
      <c r="C6965" s="57" t="s">
        <v>3090</v>
      </c>
      <c r="D6965" s="57">
        <v>557.5</v>
      </c>
      <c r="E6965" s="57" t="s">
        <v>530</v>
      </c>
      <c r="F6965" s="57" t="s">
        <v>3091</v>
      </c>
      <c r="G6965" s="57" t="s">
        <v>3700</v>
      </c>
      <c r="H6965" s="57">
        <v>557.5</v>
      </c>
    </row>
    <row r="6966" spans="1:8">
      <c r="A6966" s="57" t="s">
        <v>144</v>
      </c>
      <c r="B6966" s="57" t="s">
        <v>117</v>
      </c>
      <c r="C6966" s="57" t="s">
        <v>3093</v>
      </c>
      <c r="D6966" s="57">
        <v>0.57999999999999996</v>
      </c>
      <c r="E6966" s="57" t="s">
        <v>530</v>
      </c>
      <c r="F6966" s="57" t="s">
        <v>3093</v>
      </c>
      <c r="G6966" s="57" t="s">
        <v>3701</v>
      </c>
      <c r="H6966" s="57">
        <v>0.57999999999999996</v>
      </c>
    </row>
    <row r="6967" spans="1:8">
      <c r="A6967" s="57" t="s">
        <v>144</v>
      </c>
      <c r="B6967" s="57" t="s">
        <v>117</v>
      </c>
      <c r="C6967" s="57" t="s">
        <v>3095</v>
      </c>
      <c r="D6967" s="57">
        <v>289.7</v>
      </c>
      <c r="E6967" s="57" t="s">
        <v>530</v>
      </c>
      <c r="F6967" s="57" t="s">
        <v>3096</v>
      </c>
      <c r="G6967" s="57" t="s">
        <v>3702</v>
      </c>
      <c r="H6967" s="57">
        <v>289.7</v>
      </c>
    </row>
    <row r="6968" spans="1:8">
      <c r="A6968" s="57" t="s">
        <v>144</v>
      </c>
      <c r="B6968" s="57" t="s">
        <v>117</v>
      </c>
      <c r="C6968" s="57" t="s">
        <v>3098</v>
      </c>
      <c r="D6968" s="57">
        <v>130</v>
      </c>
      <c r="E6968" s="57" t="s">
        <v>530</v>
      </c>
      <c r="F6968" s="57" t="s">
        <v>3099</v>
      </c>
      <c r="G6968" s="57" t="s">
        <v>3703</v>
      </c>
      <c r="H6968" s="57">
        <v>130</v>
      </c>
    </row>
    <row r="6969" spans="1:8">
      <c r="A6969" s="57" t="s">
        <v>144</v>
      </c>
      <c r="B6969" s="57" t="s">
        <v>117</v>
      </c>
      <c r="C6969" s="57" t="s">
        <v>3101</v>
      </c>
      <c r="D6969" s="57">
        <v>2</v>
      </c>
      <c r="E6969" s="57" t="s">
        <v>530</v>
      </c>
      <c r="F6969" s="57" t="s">
        <v>3102</v>
      </c>
      <c r="G6969" s="57" t="s">
        <v>3704</v>
      </c>
      <c r="H6969" s="57">
        <v>2</v>
      </c>
    </row>
    <row r="6970" spans="1:8">
      <c r="A6970" s="57" t="s">
        <v>144</v>
      </c>
      <c r="B6970" s="57" t="s">
        <v>117</v>
      </c>
      <c r="C6970" s="57" t="s">
        <v>3104</v>
      </c>
      <c r="D6970" s="57">
        <v>30713.25</v>
      </c>
      <c r="E6970" s="57" t="s">
        <v>530</v>
      </c>
      <c r="F6970" s="57" t="s">
        <v>3104</v>
      </c>
      <c r="G6970" s="57" t="s">
        <v>3705</v>
      </c>
      <c r="H6970" s="57">
        <v>30713.25</v>
      </c>
    </row>
    <row r="6971" spans="1:8">
      <c r="A6971" s="57" t="s">
        <v>144</v>
      </c>
      <c r="B6971" s="57" t="s">
        <v>117</v>
      </c>
      <c r="C6971" s="57" t="s">
        <v>3106</v>
      </c>
      <c r="D6971" s="57">
        <v>900</v>
      </c>
      <c r="E6971" s="57" t="s">
        <v>530</v>
      </c>
      <c r="F6971" s="57" t="s">
        <v>3107</v>
      </c>
      <c r="G6971" s="57" t="s">
        <v>3706</v>
      </c>
      <c r="H6971" s="57">
        <v>900</v>
      </c>
    </row>
    <row r="6972" spans="1:8">
      <c r="A6972" s="57" t="s">
        <v>144</v>
      </c>
      <c r="B6972" s="57" t="s">
        <v>117</v>
      </c>
      <c r="C6972" s="57" t="s">
        <v>3109</v>
      </c>
      <c r="D6972" s="57">
        <v>0.6</v>
      </c>
      <c r="E6972" s="57" t="s">
        <v>530</v>
      </c>
      <c r="F6972" s="57" t="s">
        <v>3109</v>
      </c>
      <c r="G6972" s="57" t="s">
        <v>3707</v>
      </c>
      <c r="H6972" s="57">
        <v>0.6</v>
      </c>
    </row>
    <row r="6973" spans="1:8">
      <c r="A6973" s="57" t="s">
        <v>144</v>
      </c>
      <c r="B6973" s="57" t="s">
        <v>117</v>
      </c>
      <c r="C6973" s="57" t="s">
        <v>3111</v>
      </c>
      <c r="D6973" s="57">
        <v>8690.3230000000003</v>
      </c>
      <c r="E6973" s="57" t="s">
        <v>530</v>
      </c>
      <c r="F6973" s="57" t="s">
        <v>3111</v>
      </c>
      <c r="G6973" s="57" t="s">
        <v>3708</v>
      </c>
      <c r="H6973" s="57">
        <v>8690.3230000000003</v>
      </c>
    </row>
    <row r="6974" spans="1:8">
      <c r="A6974" s="57" t="s">
        <v>144</v>
      </c>
      <c r="B6974" s="57" t="s">
        <v>117</v>
      </c>
      <c r="C6974" s="57" t="s">
        <v>3113</v>
      </c>
      <c r="D6974" s="57">
        <v>525.75</v>
      </c>
      <c r="E6974" s="57" t="s">
        <v>530</v>
      </c>
      <c r="F6974" s="57" t="s">
        <v>3113</v>
      </c>
      <c r="G6974" s="57" t="s">
        <v>3709</v>
      </c>
      <c r="H6974" s="57">
        <v>525.75</v>
      </c>
    </row>
    <row r="6975" spans="1:8">
      <c r="A6975" s="57" t="s">
        <v>144</v>
      </c>
      <c r="B6975" s="57" t="s">
        <v>117</v>
      </c>
      <c r="C6975" s="57" t="s">
        <v>3115</v>
      </c>
      <c r="D6975" s="57">
        <v>2</v>
      </c>
      <c r="E6975" s="57" t="s">
        <v>530</v>
      </c>
      <c r="F6975" s="57" t="s">
        <v>3116</v>
      </c>
      <c r="G6975" s="57" t="s">
        <v>3710</v>
      </c>
      <c r="H6975" s="57">
        <v>2</v>
      </c>
    </row>
    <row r="6976" spans="1:8">
      <c r="A6976" s="57" t="s">
        <v>144</v>
      </c>
      <c r="B6976" s="57" t="s">
        <v>121</v>
      </c>
      <c r="C6976" s="57" t="s">
        <v>3066</v>
      </c>
      <c r="D6976" s="57">
        <v>0</v>
      </c>
      <c r="E6976" s="57" t="s">
        <v>531</v>
      </c>
      <c r="F6976" s="57" t="s">
        <v>3067</v>
      </c>
      <c r="G6976" s="57" t="s">
        <v>3711</v>
      </c>
      <c r="H6976" s="57">
        <v>0</v>
      </c>
    </row>
    <row r="6977" spans="1:8">
      <c r="A6977" s="57" t="s">
        <v>144</v>
      </c>
      <c r="B6977" s="57" t="s">
        <v>121</v>
      </c>
      <c r="C6977" s="57" t="s">
        <v>3069</v>
      </c>
      <c r="D6977" s="57">
        <v>3</v>
      </c>
      <c r="E6977" s="57" t="s">
        <v>531</v>
      </c>
      <c r="F6977" s="57" t="s">
        <v>3070</v>
      </c>
      <c r="G6977" s="57" t="s">
        <v>3712</v>
      </c>
      <c r="H6977" s="57">
        <v>3</v>
      </c>
    </row>
    <row r="6978" spans="1:8">
      <c r="A6978" s="57" t="s">
        <v>144</v>
      </c>
      <c r="B6978" s="57" t="s">
        <v>121</v>
      </c>
      <c r="C6978" s="57" t="s">
        <v>3072</v>
      </c>
      <c r="D6978" s="57">
        <v>1500</v>
      </c>
      <c r="E6978" s="57" t="s">
        <v>531</v>
      </c>
      <c r="F6978" s="57" t="s">
        <v>3073</v>
      </c>
      <c r="G6978" s="57" t="s">
        <v>3713</v>
      </c>
      <c r="H6978" s="57">
        <v>1500</v>
      </c>
    </row>
    <row r="6979" spans="1:8">
      <c r="A6979" s="57" t="s">
        <v>144</v>
      </c>
      <c r="B6979" s="57" t="s">
        <v>121</v>
      </c>
      <c r="C6979" s="57" t="s">
        <v>3075</v>
      </c>
      <c r="D6979" s="57">
        <v>0</v>
      </c>
      <c r="E6979" s="57" t="s">
        <v>531</v>
      </c>
      <c r="F6979" s="57" t="s">
        <v>3076</v>
      </c>
      <c r="G6979" s="57" t="s">
        <v>3714</v>
      </c>
      <c r="H6979" s="57">
        <v>0</v>
      </c>
    </row>
    <row r="6980" spans="1:8">
      <c r="A6980" s="57" t="s">
        <v>144</v>
      </c>
      <c r="B6980" s="57" t="s">
        <v>121</v>
      </c>
      <c r="C6980" s="57" t="s">
        <v>3078</v>
      </c>
      <c r="D6980" s="57">
        <v>772</v>
      </c>
      <c r="E6980" s="57" t="s">
        <v>531</v>
      </c>
      <c r="F6980" s="57" t="s">
        <v>3079</v>
      </c>
      <c r="G6980" s="57" t="s">
        <v>3715</v>
      </c>
      <c r="H6980" s="57">
        <v>772</v>
      </c>
    </row>
    <row r="6981" spans="1:8">
      <c r="A6981" s="57" t="s">
        <v>144</v>
      </c>
      <c r="B6981" s="57" t="s">
        <v>121</v>
      </c>
      <c r="C6981" s="57" t="s">
        <v>3081</v>
      </c>
      <c r="D6981" s="57">
        <v>0.59999999999999987</v>
      </c>
      <c r="E6981" s="57" t="s">
        <v>531</v>
      </c>
      <c r="F6981" s="57" t="s">
        <v>3082</v>
      </c>
      <c r="G6981" s="57" t="s">
        <v>3716</v>
      </c>
      <c r="H6981" s="57">
        <v>0.59999999999999987</v>
      </c>
    </row>
    <row r="6982" spans="1:8">
      <c r="A6982" s="57" t="s">
        <v>144</v>
      </c>
      <c r="B6982" s="57" t="s">
        <v>121</v>
      </c>
      <c r="C6982" s="57" t="s">
        <v>3084</v>
      </c>
      <c r="D6982" s="57">
        <v>2</v>
      </c>
      <c r="E6982" s="57" t="s">
        <v>531</v>
      </c>
      <c r="F6982" s="57" t="s">
        <v>3085</v>
      </c>
      <c r="G6982" s="57" t="s">
        <v>3717</v>
      </c>
      <c r="H6982" s="57">
        <v>2</v>
      </c>
    </row>
    <row r="6983" spans="1:8">
      <c r="A6983" s="57" t="s">
        <v>144</v>
      </c>
      <c r="B6983" s="57" t="s">
        <v>121</v>
      </c>
      <c r="C6983" s="57" t="s">
        <v>3087</v>
      </c>
      <c r="D6983" s="57">
        <v>200</v>
      </c>
      <c r="E6983" s="57" t="s">
        <v>531</v>
      </c>
      <c r="F6983" s="57" t="s">
        <v>3088</v>
      </c>
      <c r="G6983" s="57" t="s">
        <v>3718</v>
      </c>
      <c r="H6983" s="57">
        <v>200</v>
      </c>
    </row>
    <row r="6984" spans="1:8">
      <c r="A6984" s="57" t="s">
        <v>144</v>
      </c>
      <c r="B6984" s="57" t="s">
        <v>121</v>
      </c>
      <c r="C6984" s="57" t="s">
        <v>3090</v>
      </c>
      <c r="D6984" s="57">
        <v>557.5</v>
      </c>
      <c r="E6984" s="57" t="s">
        <v>531</v>
      </c>
      <c r="F6984" s="57" t="s">
        <v>3091</v>
      </c>
      <c r="G6984" s="57" t="s">
        <v>3719</v>
      </c>
      <c r="H6984" s="57">
        <v>557.5</v>
      </c>
    </row>
    <row r="6985" spans="1:8">
      <c r="A6985" s="57" t="s">
        <v>144</v>
      </c>
      <c r="B6985" s="57" t="s">
        <v>121</v>
      </c>
      <c r="C6985" s="57" t="s">
        <v>3093</v>
      </c>
      <c r="D6985" s="57">
        <v>0.57999999999999996</v>
      </c>
      <c r="E6985" s="57" t="s">
        <v>531</v>
      </c>
      <c r="F6985" s="57" t="s">
        <v>3093</v>
      </c>
      <c r="G6985" s="57" t="s">
        <v>3720</v>
      </c>
      <c r="H6985" s="57">
        <v>0.57999999999999996</v>
      </c>
    </row>
    <row r="6986" spans="1:8">
      <c r="A6986" s="57" t="s">
        <v>144</v>
      </c>
      <c r="B6986" s="57" t="s">
        <v>121</v>
      </c>
      <c r="C6986" s="57" t="s">
        <v>3095</v>
      </c>
      <c r="D6986" s="57">
        <v>289.69999999999993</v>
      </c>
      <c r="E6986" s="57" t="s">
        <v>531</v>
      </c>
      <c r="F6986" s="57" t="s">
        <v>3096</v>
      </c>
      <c r="G6986" s="57" t="s">
        <v>3721</v>
      </c>
      <c r="H6986" s="57">
        <v>289.69999999999993</v>
      </c>
    </row>
    <row r="6987" spans="1:8">
      <c r="A6987" s="57" t="s">
        <v>144</v>
      </c>
      <c r="B6987" s="57" t="s">
        <v>121</v>
      </c>
      <c r="C6987" s="57" t="s">
        <v>3098</v>
      </c>
      <c r="D6987" s="57">
        <v>130</v>
      </c>
      <c r="E6987" s="57" t="s">
        <v>531</v>
      </c>
      <c r="F6987" s="57" t="s">
        <v>3099</v>
      </c>
      <c r="G6987" s="57" t="s">
        <v>3722</v>
      </c>
      <c r="H6987" s="57">
        <v>130</v>
      </c>
    </row>
    <row r="6988" spans="1:8">
      <c r="A6988" s="57" t="s">
        <v>144</v>
      </c>
      <c r="B6988" s="57" t="s">
        <v>121</v>
      </c>
      <c r="C6988" s="57" t="s">
        <v>3101</v>
      </c>
      <c r="D6988" s="57">
        <v>2</v>
      </c>
      <c r="E6988" s="57" t="s">
        <v>531</v>
      </c>
      <c r="F6988" s="57" t="s">
        <v>3102</v>
      </c>
      <c r="G6988" s="57" t="s">
        <v>3723</v>
      </c>
      <c r="H6988" s="57">
        <v>2</v>
      </c>
    </row>
    <row r="6989" spans="1:8">
      <c r="A6989" s="57" t="s">
        <v>144</v>
      </c>
      <c r="B6989" s="57" t="s">
        <v>121</v>
      </c>
      <c r="C6989" s="57" t="s">
        <v>3104</v>
      </c>
      <c r="D6989" s="57">
        <v>30713.25</v>
      </c>
      <c r="E6989" s="57" t="s">
        <v>531</v>
      </c>
      <c r="F6989" s="57" t="s">
        <v>3104</v>
      </c>
      <c r="G6989" s="57" t="s">
        <v>3724</v>
      </c>
      <c r="H6989" s="57">
        <v>30713.25</v>
      </c>
    </row>
    <row r="6990" spans="1:8">
      <c r="A6990" s="57" t="s">
        <v>144</v>
      </c>
      <c r="B6990" s="57" t="s">
        <v>121</v>
      </c>
      <c r="C6990" s="57" t="s">
        <v>3106</v>
      </c>
      <c r="D6990" s="57">
        <v>900</v>
      </c>
      <c r="E6990" s="57" t="s">
        <v>531</v>
      </c>
      <c r="F6990" s="57" t="s">
        <v>3107</v>
      </c>
      <c r="G6990" s="57" t="s">
        <v>3725</v>
      </c>
      <c r="H6990" s="57">
        <v>900</v>
      </c>
    </row>
    <row r="6991" spans="1:8">
      <c r="A6991" s="57" t="s">
        <v>144</v>
      </c>
      <c r="B6991" s="57" t="s">
        <v>121</v>
      </c>
      <c r="C6991" s="57" t="s">
        <v>3109</v>
      </c>
      <c r="D6991" s="57">
        <v>0.59999999999999987</v>
      </c>
      <c r="E6991" s="57" t="s">
        <v>531</v>
      </c>
      <c r="F6991" s="57" t="s">
        <v>3109</v>
      </c>
      <c r="G6991" s="57" t="s">
        <v>3726</v>
      </c>
      <c r="H6991" s="57">
        <v>0.59999999999999987</v>
      </c>
    </row>
    <row r="6992" spans="1:8">
      <c r="A6992" s="57" t="s">
        <v>144</v>
      </c>
      <c r="B6992" s="57" t="s">
        <v>121</v>
      </c>
      <c r="C6992" s="57" t="s">
        <v>3111</v>
      </c>
      <c r="D6992" s="57">
        <v>8690.3230000000021</v>
      </c>
      <c r="E6992" s="57" t="s">
        <v>531</v>
      </c>
      <c r="F6992" s="57" t="s">
        <v>3111</v>
      </c>
      <c r="G6992" s="57" t="s">
        <v>3727</v>
      </c>
      <c r="H6992" s="57">
        <v>8690.3230000000021</v>
      </c>
    </row>
    <row r="6993" spans="1:8">
      <c r="A6993" s="57" t="s">
        <v>144</v>
      </c>
      <c r="B6993" s="57" t="s">
        <v>121</v>
      </c>
      <c r="C6993" s="57" t="s">
        <v>3113</v>
      </c>
      <c r="D6993" s="57">
        <v>525.75</v>
      </c>
      <c r="E6993" s="57" t="s">
        <v>531</v>
      </c>
      <c r="F6993" s="57" t="s">
        <v>3113</v>
      </c>
      <c r="G6993" s="57" t="s">
        <v>3728</v>
      </c>
      <c r="H6993" s="57">
        <v>525.75</v>
      </c>
    </row>
    <row r="6994" spans="1:8">
      <c r="A6994" s="57" t="s">
        <v>144</v>
      </c>
      <c r="B6994" s="57" t="s">
        <v>121</v>
      </c>
      <c r="C6994" s="57" t="s">
        <v>3115</v>
      </c>
      <c r="D6994" s="57">
        <v>2</v>
      </c>
      <c r="E6994" s="57" t="s">
        <v>531</v>
      </c>
      <c r="F6994" s="57" t="s">
        <v>3116</v>
      </c>
      <c r="G6994" s="57" t="s">
        <v>3729</v>
      </c>
      <c r="H6994" s="57">
        <v>2</v>
      </c>
    </row>
    <row r="6995" spans="1:8">
      <c r="A6995" s="57" t="s">
        <v>144</v>
      </c>
      <c r="B6995" s="57" t="s">
        <v>124</v>
      </c>
      <c r="C6995" s="57" t="s">
        <v>3066</v>
      </c>
      <c r="D6995" s="57">
        <v>0</v>
      </c>
      <c r="E6995" s="57" t="s">
        <v>532</v>
      </c>
      <c r="F6995" s="57" t="s">
        <v>3067</v>
      </c>
      <c r="G6995" s="57" t="s">
        <v>3730</v>
      </c>
      <c r="H6995" s="57">
        <v>0</v>
      </c>
    </row>
    <row r="6996" spans="1:8">
      <c r="A6996" s="57" t="s">
        <v>144</v>
      </c>
      <c r="B6996" s="57" t="s">
        <v>124</v>
      </c>
      <c r="C6996" s="57" t="s">
        <v>3069</v>
      </c>
      <c r="D6996" s="57">
        <v>3</v>
      </c>
      <c r="E6996" s="57" t="s">
        <v>532</v>
      </c>
      <c r="F6996" s="57" t="s">
        <v>3070</v>
      </c>
      <c r="G6996" s="57" t="s">
        <v>3731</v>
      </c>
      <c r="H6996" s="57">
        <v>3</v>
      </c>
    </row>
    <row r="6997" spans="1:8">
      <c r="A6997" s="57" t="s">
        <v>144</v>
      </c>
      <c r="B6997" s="57" t="s">
        <v>124</v>
      </c>
      <c r="C6997" s="57" t="s">
        <v>3072</v>
      </c>
      <c r="D6997" s="57">
        <v>1500</v>
      </c>
      <c r="E6997" s="57" t="s">
        <v>532</v>
      </c>
      <c r="F6997" s="57" t="s">
        <v>3073</v>
      </c>
      <c r="G6997" s="57" t="s">
        <v>3732</v>
      </c>
      <c r="H6997" s="57">
        <v>1500</v>
      </c>
    </row>
    <row r="6998" spans="1:8">
      <c r="A6998" s="57" t="s">
        <v>144</v>
      </c>
      <c r="B6998" s="57" t="s">
        <v>124</v>
      </c>
      <c r="C6998" s="57" t="s">
        <v>3075</v>
      </c>
      <c r="D6998" s="57">
        <v>0</v>
      </c>
      <c r="E6998" s="57" t="s">
        <v>532</v>
      </c>
      <c r="F6998" s="57" t="s">
        <v>3076</v>
      </c>
      <c r="G6998" s="57" t="s">
        <v>3733</v>
      </c>
      <c r="H6998" s="57">
        <v>0</v>
      </c>
    </row>
    <row r="6999" spans="1:8">
      <c r="A6999" s="57" t="s">
        <v>144</v>
      </c>
      <c r="B6999" s="57" t="s">
        <v>124</v>
      </c>
      <c r="C6999" s="57" t="s">
        <v>3078</v>
      </c>
      <c r="D6999" s="57">
        <v>772</v>
      </c>
      <c r="E6999" s="57" t="s">
        <v>532</v>
      </c>
      <c r="F6999" s="57" t="s">
        <v>3079</v>
      </c>
      <c r="G6999" s="57" t="s">
        <v>3734</v>
      </c>
      <c r="H6999" s="57">
        <v>772</v>
      </c>
    </row>
    <row r="7000" spans="1:8">
      <c r="A7000" s="57" t="s">
        <v>144</v>
      </c>
      <c r="B7000" s="57" t="s">
        <v>124</v>
      </c>
      <c r="C7000" s="57" t="s">
        <v>3081</v>
      </c>
      <c r="D7000" s="57">
        <v>0.6</v>
      </c>
      <c r="E7000" s="57" t="s">
        <v>532</v>
      </c>
      <c r="F7000" s="57" t="s">
        <v>3082</v>
      </c>
      <c r="G7000" s="57" t="s">
        <v>3735</v>
      </c>
      <c r="H7000" s="57">
        <v>0.6</v>
      </c>
    </row>
    <row r="7001" spans="1:8">
      <c r="A7001" s="57" t="s">
        <v>144</v>
      </c>
      <c r="B7001" s="57" t="s">
        <v>124</v>
      </c>
      <c r="C7001" s="57" t="s">
        <v>3084</v>
      </c>
      <c r="D7001" s="57">
        <v>2</v>
      </c>
      <c r="E7001" s="57" t="s">
        <v>532</v>
      </c>
      <c r="F7001" s="57" t="s">
        <v>3085</v>
      </c>
      <c r="G7001" s="57" t="s">
        <v>3736</v>
      </c>
      <c r="H7001" s="57">
        <v>2</v>
      </c>
    </row>
    <row r="7002" spans="1:8">
      <c r="A7002" s="57" t="s">
        <v>144</v>
      </c>
      <c r="B7002" s="57" t="s">
        <v>124</v>
      </c>
      <c r="C7002" s="57" t="s">
        <v>3087</v>
      </c>
      <c r="D7002" s="57">
        <v>200</v>
      </c>
      <c r="E7002" s="57" t="s">
        <v>532</v>
      </c>
      <c r="F7002" s="57" t="s">
        <v>3088</v>
      </c>
      <c r="G7002" s="57" t="s">
        <v>3737</v>
      </c>
      <c r="H7002" s="57">
        <v>200</v>
      </c>
    </row>
    <row r="7003" spans="1:8">
      <c r="A7003" s="57" t="s">
        <v>144</v>
      </c>
      <c r="B7003" s="57" t="s">
        <v>124</v>
      </c>
      <c r="C7003" s="57" t="s">
        <v>3090</v>
      </c>
      <c r="D7003" s="57">
        <v>557.5</v>
      </c>
      <c r="E7003" s="57" t="s">
        <v>532</v>
      </c>
      <c r="F7003" s="57" t="s">
        <v>3091</v>
      </c>
      <c r="G7003" s="57" t="s">
        <v>3738</v>
      </c>
      <c r="H7003" s="57">
        <v>557.5</v>
      </c>
    </row>
    <row r="7004" spans="1:8">
      <c r="A7004" s="57" t="s">
        <v>144</v>
      </c>
      <c r="B7004" s="57" t="s">
        <v>124</v>
      </c>
      <c r="C7004" s="57" t="s">
        <v>3093</v>
      </c>
      <c r="D7004" s="57">
        <v>0.57999999999999996</v>
      </c>
      <c r="E7004" s="57" t="s">
        <v>532</v>
      </c>
      <c r="F7004" s="57" t="s">
        <v>3093</v>
      </c>
      <c r="G7004" s="57" t="s">
        <v>3739</v>
      </c>
      <c r="H7004" s="57">
        <v>0.57999999999999996</v>
      </c>
    </row>
    <row r="7005" spans="1:8">
      <c r="A7005" s="57" t="s">
        <v>144</v>
      </c>
      <c r="B7005" s="57" t="s">
        <v>124</v>
      </c>
      <c r="C7005" s="57" t="s">
        <v>3095</v>
      </c>
      <c r="D7005" s="57">
        <v>289.7</v>
      </c>
      <c r="E7005" s="57" t="s">
        <v>532</v>
      </c>
      <c r="F7005" s="57" t="s">
        <v>3096</v>
      </c>
      <c r="G7005" s="57" t="s">
        <v>3740</v>
      </c>
      <c r="H7005" s="57">
        <v>289.7</v>
      </c>
    </row>
    <row r="7006" spans="1:8">
      <c r="A7006" s="57" t="s">
        <v>144</v>
      </c>
      <c r="B7006" s="57" t="s">
        <v>124</v>
      </c>
      <c r="C7006" s="57" t="s">
        <v>3098</v>
      </c>
      <c r="D7006" s="57">
        <v>130</v>
      </c>
      <c r="E7006" s="57" t="s">
        <v>532</v>
      </c>
      <c r="F7006" s="57" t="s">
        <v>3099</v>
      </c>
      <c r="G7006" s="57" t="s">
        <v>3741</v>
      </c>
      <c r="H7006" s="57">
        <v>130</v>
      </c>
    </row>
    <row r="7007" spans="1:8">
      <c r="A7007" s="57" t="s">
        <v>144</v>
      </c>
      <c r="B7007" s="57" t="s">
        <v>124</v>
      </c>
      <c r="C7007" s="57" t="s">
        <v>3101</v>
      </c>
      <c r="D7007" s="57">
        <v>2</v>
      </c>
      <c r="E7007" s="57" t="s">
        <v>532</v>
      </c>
      <c r="F7007" s="57" t="s">
        <v>3102</v>
      </c>
      <c r="G7007" s="57" t="s">
        <v>3742</v>
      </c>
      <c r="H7007" s="57">
        <v>2</v>
      </c>
    </row>
    <row r="7008" spans="1:8">
      <c r="A7008" s="57" t="s">
        <v>144</v>
      </c>
      <c r="B7008" s="57" t="s">
        <v>124</v>
      </c>
      <c r="C7008" s="57" t="s">
        <v>3104</v>
      </c>
      <c r="D7008" s="57">
        <v>30713.25</v>
      </c>
      <c r="E7008" s="57" t="s">
        <v>532</v>
      </c>
      <c r="F7008" s="57" t="s">
        <v>3104</v>
      </c>
      <c r="G7008" s="57" t="s">
        <v>3743</v>
      </c>
      <c r="H7008" s="57">
        <v>30713.25</v>
      </c>
    </row>
    <row r="7009" spans="1:8">
      <c r="A7009" s="57" t="s">
        <v>144</v>
      </c>
      <c r="B7009" s="57" t="s">
        <v>124</v>
      </c>
      <c r="C7009" s="57" t="s">
        <v>3106</v>
      </c>
      <c r="D7009" s="57">
        <v>900</v>
      </c>
      <c r="E7009" s="57" t="s">
        <v>532</v>
      </c>
      <c r="F7009" s="57" t="s">
        <v>3107</v>
      </c>
      <c r="G7009" s="57" t="s">
        <v>3744</v>
      </c>
      <c r="H7009" s="57">
        <v>900</v>
      </c>
    </row>
    <row r="7010" spans="1:8">
      <c r="A7010" s="57" t="s">
        <v>144</v>
      </c>
      <c r="B7010" s="57" t="s">
        <v>124</v>
      </c>
      <c r="C7010" s="57" t="s">
        <v>3109</v>
      </c>
      <c r="D7010" s="57">
        <v>0.6</v>
      </c>
      <c r="E7010" s="57" t="s">
        <v>532</v>
      </c>
      <c r="F7010" s="57" t="s">
        <v>3109</v>
      </c>
      <c r="G7010" s="57" t="s">
        <v>3745</v>
      </c>
      <c r="H7010" s="57">
        <v>0.6</v>
      </c>
    </row>
    <row r="7011" spans="1:8">
      <c r="A7011" s="57" t="s">
        <v>144</v>
      </c>
      <c r="B7011" s="57" t="s">
        <v>124</v>
      </c>
      <c r="C7011" s="57" t="s">
        <v>3111</v>
      </c>
      <c r="D7011" s="57">
        <v>8690.3230000000003</v>
      </c>
      <c r="E7011" s="57" t="s">
        <v>532</v>
      </c>
      <c r="F7011" s="57" t="s">
        <v>3111</v>
      </c>
      <c r="G7011" s="57" t="s">
        <v>3746</v>
      </c>
      <c r="H7011" s="57">
        <v>8690.3230000000003</v>
      </c>
    </row>
    <row r="7012" spans="1:8">
      <c r="A7012" s="57" t="s">
        <v>144</v>
      </c>
      <c r="B7012" s="57" t="s">
        <v>124</v>
      </c>
      <c r="C7012" s="57" t="s">
        <v>3113</v>
      </c>
      <c r="D7012" s="57">
        <v>525.75</v>
      </c>
      <c r="E7012" s="57" t="s">
        <v>532</v>
      </c>
      <c r="F7012" s="57" t="s">
        <v>3113</v>
      </c>
      <c r="G7012" s="57" t="s">
        <v>3747</v>
      </c>
      <c r="H7012" s="57">
        <v>525.75</v>
      </c>
    </row>
    <row r="7013" spans="1:8">
      <c r="A7013" s="57" t="s">
        <v>144</v>
      </c>
      <c r="B7013" s="57" t="s">
        <v>124</v>
      </c>
      <c r="C7013" s="57" t="s">
        <v>3115</v>
      </c>
      <c r="D7013" s="57">
        <v>2</v>
      </c>
      <c r="E7013" s="57" t="s">
        <v>532</v>
      </c>
      <c r="F7013" s="57" t="s">
        <v>3116</v>
      </c>
      <c r="G7013" s="57" t="s">
        <v>3748</v>
      </c>
      <c r="H7013" s="57">
        <v>2</v>
      </c>
    </row>
    <row r="7014" spans="1:8">
      <c r="A7014" s="57" t="s">
        <v>635</v>
      </c>
      <c r="B7014" s="57" t="s">
        <v>81</v>
      </c>
      <c r="C7014" s="57" t="s">
        <v>3066</v>
      </c>
      <c r="D7014" s="57">
        <v>0</v>
      </c>
      <c r="E7014" s="57" t="s">
        <v>534</v>
      </c>
      <c r="F7014" s="57" t="s">
        <v>3067</v>
      </c>
      <c r="G7014" s="57" t="s">
        <v>3749</v>
      </c>
      <c r="H7014" s="57">
        <v>0</v>
      </c>
    </row>
    <row r="7015" spans="1:8">
      <c r="A7015" s="57" t="s">
        <v>635</v>
      </c>
      <c r="B7015" s="57" t="s">
        <v>81</v>
      </c>
      <c r="C7015" s="57" t="s">
        <v>3069</v>
      </c>
      <c r="D7015" s="57">
        <v>3</v>
      </c>
      <c r="E7015" s="57" t="s">
        <v>534</v>
      </c>
      <c r="F7015" s="57" t="s">
        <v>3070</v>
      </c>
      <c r="G7015" s="57" t="s">
        <v>3750</v>
      </c>
      <c r="H7015" s="57">
        <v>3</v>
      </c>
    </row>
    <row r="7016" spans="1:8">
      <c r="A7016" s="57" t="s">
        <v>635</v>
      </c>
      <c r="B7016" s="57" t="s">
        <v>81</v>
      </c>
      <c r="C7016" s="57" t="s">
        <v>3072</v>
      </c>
      <c r="D7016" s="57">
        <v>1500</v>
      </c>
      <c r="E7016" s="57" t="s">
        <v>534</v>
      </c>
      <c r="F7016" s="57" t="s">
        <v>3073</v>
      </c>
      <c r="G7016" s="57" t="s">
        <v>3751</v>
      </c>
      <c r="H7016" s="57">
        <v>1500</v>
      </c>
    </row>
    <row r="7017" spans="1:8">
      <c r="A7017" s="57" t="s">
        <v>635</v>
      </c>
      <c r="B7017" s="57" t="s">
        <v>81</v>
      </c>
      <c r="C7017" s="57" t="s">
        <v>3075</v>
      </c>
      <c r="D7017" s="57">
        <v>0</v>
      </c>
      <c r="E7017" s="57" t="s">
        <v>534</v>
      </c>
      <c r="F7017" s="57" t="s">
        <v>3076</v>
      </c>
      <c r="G7017" s="57" t="s">
        <v>3752</v>
      </c>
      <c r="H7017" s="57">
        <v>0</v>
      </c>
    </row>
    <row r="7018" spans="1:8">
      <c r="A7018" s="57" t="s">
        <v>635</v>
      </c>
      <c r="B7018" s="57" t="s">
        <v>81</v>
      </c>
      <c r="C7018" s="57" t="s">
        <v>3078</v>
      </c>
      <c r="D7018" s="57">
        <v>707.23929999999996</v>
      </c>
      <c r="E7018" s="57" t="s">
        <v>534</v>
      </c>
      <c r="F7018" s="57" t="s">
        <v>3079</v>
      </c>
      <c r="G7018" s="57" t="s">
        <v>3753</v>
      </c>
      <c r="H7018" s="57">
        <v>707.23929999999996</v>
      </c>
    </row>
    <row r="7019" spans="1:8">
      <c r="A7019" s="57" t="s">
        <v>635</v>
      </c>
      <c r="B7019" s="57" t="s">
        <v>81</v>
      </c>
      <c r="C7019" s="57" t="s">
        <v>3081</v>
      </c>
      <c r="D7019" s="57">
        <v>0.76127579999999995</v>
      </c>
      <c r="E7019" s="57" t="s">
        <v>534</v>
      </c>
      <c r="F7019" s="57" t="s">
        <v>3082</v>
      </c>
      <c r="G7019" s="57" t="s">
        <v>3754</v>
      </c>
      <c r="H7019" s="57">
        <v>0.76127579999999995</v>
      </c>
    </row>
    <row r="7020" spans="1:8">
      <c r="A7020" s="57" t="s">
        <v>635</v>
      </c>
      <c r="B7020" s="57" t="s">
        <v>81</v>
      </c>
      <c r="C7020" s="57" t="s">
        <v>3084</v>
      </c>
      <c r="D7020" s="57">
        <v>1.7105859999999999</v>
      </c>
      <c r="E7020" s="57" t="s">
        <v>534</v>
      </c>
      <c r="F7020" s="57" t="s">
        <v>3085</v>
      </c>
      <c r="G7020" s="57" t="s">
        <v>3755</v>
      </c>
      <c r="H7020" s="57">
        <v>1.7105859999999999</v>
      </c>
    </row>
    <row r="7021" spans="1:8">
      <c r="A7021" s="57" t="s">
        <v>635</v>
      </c>
      <c r="B7021" s="57" t="s">
        <v>81</v>
      </c>
      <c r="C7021" s="57" t="s">
        <v>3087</v>
      </c>
      <c r="D7021" s="57">
        <v>239.5582</v>
      </c>
      <c r="E7021" s="57" t="s">
        <v>534</v>
      </c>
      <c r="F7021" s="57" t="s">
        <v>3088</v>
      </c>
      <c r="G7021" s="57" t="s">
        <v>3756</v>
      </c>
      <c r="H7021" s="57">
        <v>239.5582</v>
      </c>
    </row>
    <row r="7022" spans="1:8">
      <c r="A7022" s="57" t="s">
        <v>635</v>
      </c>
      <c r="B7022" s="57" t="s">
        <v>81</v>
      </c>
      <c r="C7022" s="57" t="s">
        <v>3090</v>
      </c>
      <c r="D7022" s="57">
        <v>525.96569999999997</v>
      </c>
      <c r="E7022" s="57" t="s">
        <v>534</v>
      </c>
      <c r="F7022" s="57" t="s">
        <v>3091</v>
      </c>
      <c r="G7022" s="57" t="s">
        <v>3757</v>
      </c>
      <c r="H7022" s="57">
        <v>525.96569999999997</v>
      </c>
    </row>
    <row r="7023" spans="1:8">
      <c r="A7023" s="57" t="s">
        <v>635</v>
      </c>
      <c r="B7023" s="57" t="s">
        <v>81</v>
      </c>
      <c r="C7023" s="57" t="s">
        <v>3093</v>
      </c>
      <c r="D7023" s="57">
        <v>0.65254889999999999</v>
      </c>
      <c r="E7023" s="57" t="s">
        <v>534</v>
      </c>
      <c r="F7023" s="57" t="s">
        <v>3093</v>
      </c>
      <c r="G7023" s="57" t="s">
        <v>3758</v>
      </c>
      <c r="H7023" s="57">
        <v>0.65254889999999999</v>
      </c>
    </row>
    <row r="7024" spans="1:8">
      <c r="A7024" s="57" t="s">
        <v>635</v>
      </c>
      <c r="B7024" s="57" t="s">
        <v>81</v>
      </c>
      <c r="C7024" s="57" t="s">
        <v>3095</v>
      </c>
      <c r="D7024" s="57">
        <v>381.95760000000001</v>
      </c>
      <c r="E7024" s="57" t="s">
        <v>534</v>
      </c>
      <c r="F7024" s="57" t="s">
        <v>3096</v>
      </c>
      <c r="G7024" s="57" t="s">
        <v>3759</v>
      </c>
      <c r="H7024" s="57">
        <v>381.95760000000001</v>
      </c>
    </row>
    <row r="7025" spans="1:8">
      <c r="A7025" s="57" t="s">
        <v>635</v>
      </c>
      <c r="B7025" s="57" t="s">
        <v>81</v>
      </c>
      <c r="C7025" s="57" t="s">
        <v>3098</v>
      </c>
      <c r="D7025" s="57">
        <v>350.04199999999997</v>
      </c>
      <c r="E7025" s="57" t="s">
        <v>534</v>
      </c>
      <c r="F7025" s="57" t="s">
        <v>3099</v>
      </c>
      <c r="G7025" s="57" t="s">
        <v>3760</v>
      </c>
      <c r="H7025" s="57">
        <v>350.04199999999997</v>
      </c>
    </row>
    <row r="7026" spans="1:8">
      <c r="A7026" s="57" t="s">
        <v>635</v>
      </c>
      <c r="B7026" s="57" t="s">
        <v>81</v>
      </c>
      <c r="C7026" s="57" t="s">
        <v>3101</v>
      </c>
      <c r="D7026" s="57">
        <v>1.7003239999999999</v>
      </c>
      <c r="E7026" s="57" t="s">
        <v>534</v>
      </c>
      <c r="F7026" s="57" t="s">
        <v>3102</v>
      </c>
      <c r="G7026" s="57" t="s">
        <v>3761</v>
      </c>
      <c r="H7026" s="57">
        <v>1.7003239999999999</v>
      </c>
    </row>
    <row r="7027" spans="1:8">
      <c r="A7027" s="57" t="s">
        <v>635</v>
      </c>
      <c r="B7027" s="57" t="s">
        <v>81</v>
      </c>
      <c r="C7027" s="57" t="s">
        <v>3104</v>
      </c>
      <c r="D7027" s="57">
        <v>17954.5</v>
      </c>
      <c r="E7027" s="57" t="s">
        <v>534</v>
      </c>
      <c r="F7027" s="57" t="s">
        <v>3104</v>
      </c>
      <c r="G7027" s="57" t="s">
        <v>3762</v>
      </c>
      <c r="H7027" s="57">
        <v>17954.5</v>
      </c>
    </row>
    <row r="7028" spans="1:8">
      <c r="A7028" s="57" t="s">
        <v>635</v>
      </c>
      <c r="B7028" s="57" t="s">
        <v>81</v>
      </c>
      <c r="C7028" s="57" t="s">
        <v>3106</v>
      </c>
      <c r="D7028" s="57">
        <v>909.51930000000004</v>
      </c>
      <c r="E7028" s="57" t="s">
        <v>534</v>
      </c>
      <c r="F7028" s="57" t="s">
        <v>3107</v>
      </c>
      <c r="G7028" s="57" t="s">
        <v>3763</v>
      </c>
      <c r="H7028" s="57">
        <v>909.51930000000004</v>
      </c>
    </row>
    <row r="7029" spans="1:8">
      <c r="A7029" s="57" t="s">
        <v>635</v>
      </c>
      <c r="B7029" s="57" t="s">
        <v>81</v>
      </c>
      <c r="C7029" s="57" t="s">
        <v>3109</v>
      </c>
      <c r="D7029" s="57">
        <v>0.80522280000000002</v>
      </c>
      <c r="E7029" s="57" t="s">
        <v>534</v>
      </c>
      <c r="F7029" s="57" t="s">
        <v>3109</v>
      </c>
      <c r="G7029" s="57" t="s">
        <v>3764</v>
      </c>
      <c r="H7029" s="57">
        <v>0.80522280000000002</v>
      </c>
    </row>
    <row r="7030" spans="1:8">
      <c r="A7030" s="57" t="s">
        <v>635</v>
      </c>
      <c r="B7030" s="57" t="s">
        <v>81</v>
      </c>
      <c r="C7030" s="57" t="s">
        <v>3111</v>
      </c>
      <c r="D7030" s="57">
        <v>8455.4609999999993</v>
      </c>
      <c r="E7030" s="57" t="s">
        <v>534</v>
      </c>
      <c r="F7030" s="57" t="s">
        <v>3111</v>
      </c>
      <c r="G7030" s="57" t="s">
        <v>3765</v>
      </c>
      <c r="H7030" s="57">
        <v>8455.4609999999993</v>
      </c>
    </row>
    <row r="7031" spans="1:8">
      <c r="A7031" s="57" t="s">
        <v>635</v>
      </c>
      <c r="B7031" s="57" t="s">
        <v>81</v>
      </c>
      <c r="C7031" s="57" t="s">
        <v>3113</v>
      </c>
      <c r="D7031" s="57">
        <v>377.19540000000001</v>
      </c>
      <c r="E7031" s="57" t="s">
        <v>534</v>
      </c>
      <c r="F7031" s="57" t="s">
        <v>3113</v>
      </c>
      <c r="G7031" s="57" t="s">
        <v>3766</v>
      </c>
      <c r="H7031" s="57">
        <v>377.19540000000001</v>
      </c>
    </row>
    <row r="7032" spans="1:8">
      <c r="A7032" s="57" t="s">
        <v>635</v>
      </c>
      <c r="B7032" s="57" t="s">
        <v>81</v>
      </c>
      <c r="C7032" s="57" t="s">
        <v>3115</v>
      </c>
      <c r="D7032" s="57">
        <v>1.905038</v>
      </c>
      <c r="E7032" s="57" t="s">
        <v>534</v>
      </c>
      <c r="F7032" s="57" t="s">
        <v>3116</v>
      </c>
      <c r="G7032" s="57" t="s">
        <v>3767</v>
      </c>
      <c r="H7032" s="57">
        <v>1.905038</v>
      </c>
    </row>
    <row r="7033" spans="1:8">
      <c r="A7033" s="57" t="s">
        <v>635</v>
      </c>
      <c r="B7033" s="57" t="s">
        <v>126</v>
      </c>
      <c r="C7033" s="57" t="s">
        <v>3066</v>
      </c>
      <c r="D7033" s="57">
        <v>0</v>
      </c>
      <c r="E7033" s="57" t="s">
        <v>536</v>
      </c>
      <c r="F7033" s="57" t="s">
        <v>3067</v>
      </c>
      <c r="G7033" s="57" t="s">
        <v>3768</v>
      </c>
      <c r="H7033" s="57">
        <v>0</v>
      </c>
    </row>
    <row r="7034" spans="1:8">
      <c r="A7034" s="57" t="s">
        <v>635</v>
      </c>
      <c r="B7034" s="57" t="s">
        <v>126</v>
      </c>
      <c r="C7034" s="57" t="s">
        <v>3069</v>
      </c>
      <c r="D7034" s="57">
        <v>3</v>
      </c>
      <c r="E7034" s="57" t="s">
        <v>536</v>
      </c>
      <c r="F7034" s="57" t="s">
        <v>3070</v>
      </c>
      <c r="G7034" s="57" t="s">
        <v>3769</v>
      </c>
      <c r="H7034" s="57">
        <v>3</v>
      </c>
    </row>
    <row r="7035" spans="1:8">
      <c r="A7035" s="57" t="s">
        <v>635</v>
      </c>
      <c r="B7035" s="57" t="s">
        <v>126</v>
      </c>
      <c r="C7035" s="57" t="s">
        <v>3072</v>
      </c>
      <c r="D7035" s="57">
        <v>1500</v>
      </c>
      <c r="E7035" s="57" t="s">
        <v>536</v>
      </c>
      <c r="F7035" s="57" t="s">
        <v>3073</v>
      </c>
      <c r="G7035" s="57" t="s">
        <v>3770</v>
      </c>
      <c r="H7035" s="57">
        <v>1500</v>
      </c>
    </row>
    <row r="7036" spans="1:8">
      <c r="A7036" s="57" t="s">
        <v>635</v>
      </c>
      <c r="B7036" s="57" t="s">
        <v>126</v>
      </c>
      <c r="C7036" s="57" t="s">
        <v>3075</v>
      </c>
      <c r="D7036" s="57">
        <v>0</v>
      </c>
      <c r="E7036" s="57" t="s">
        <v>536</v>
      </c>
      <c r="F7036" s="57" t="s">
        <v>3076</v>
      </c>
      <c r="G7036" s="57" t="s">
        <v>3771</v>
      </c>
      <c r="H7036" s="57">
        <v>0</v>
      </c>
    </row>
    <row r="7037" spans="1:8">
      <c r="A7037" s="57" t="s">
        <v>635</v>
      </c>
      <c r="B7037" s="57" t="s">
        <v>126</v>
      </c>
      <c r="C7037" s="57" t="s">
        <v>3078</v>
      </c>
      <c r="D7037" s="57">
        <v>600</v>
      </c>
      <c r="E7037" s="57" t="s">
        <v>536</v>
      </c>
      <c r="F7037" s="57" t="s">
        <v>3079</v>
      </c>
      <c r="G7037" s="57" t="s">
        <v>3772</v>
      </c>
      <c r="H7037" s="57">
        <v>600</v>
      </c>
    </row>
    <row r="7038" spans="1:8">
      <c r="A7038" s="57" t="s">
        <v>635</v>
      </c>
      <c r="B7038" s="57" t="s">
        <v>126</v>
      </c>
      <c r="C7038" s="57" t="s">
        <v>3081</v>
      </c>
      <c r="D7038" s="57">
        <v>0.4</v>
      </c>
      <c r="E7038" s="57" t="s">
        <v>536</v>
      </c>
      <c r="F7038" s="57" t="s">
        <v>3082</v>
      </c>
      <c r="G7038" s="57" t="s">
        <v>3773</v>
      </c>
      <c r="H7038" s="57">
        <v>0.4</v>
      </c>
    </row>
    <row r="7039" spans="1:8">
      <c r="A7039" s="57" t="s">
        <v>635</v>
      </c>
      <c r="B7039" s="57" t="s">
        <v>126</v>
      </c>
      <c r="C7039" s="57" t="s">
        <v>3084</v>
      </c>
      <c r="D7039" s="57">
        <v>2</v>
      </c>
      <c r="E7039" s="57" t="s">
        <v>536</v>
      </c>
      <c r="F7039" s="57" t="s">
        <v>3085</v>
      </c>
      <c r="G7039" s="57" t="s">
        <v>3774</v>
      </c>
      <c r="H7039" s="57">
        <v>2</v>
      </c>
    </row>
    <row r="7040" spans="1:8">
      <c r="A7040" s="57" t="s">
        <v>635</v>
      </c>
      <c r="B7040" s="57" t="s">
        <v>126</v>
      </c>
      <c r="C7040" s="57" t="s">
        <v>3087</v>
      </c>
      <c r="D7040" s="57">
        <v>172.8</v>
      </c>
      <c r="E7040" s="57" t="s">
        <v>536</v>
      </c>
      <c r="F7040" s="57" t="s">
        <v>3088</v>
      </c>
      <c r="G7040" s="57" t="s">
        <v>3775</v>
      </c>
      <c r="H7040" s="57">
        <v>172.8</v>
      </c>
    </row>
    <row r="7041" spans="1:8">
      <c r="A7041" s="57" t="s">
        <v>635</v>
      </c>
      <c r="B7041" s="57" t="s">
        <v>126</v>
      </c>
      <c r="C7041" s="57" t="s">
        <v>3090</v>
      </c>
      <c r="D7041" s="57">
        <v>600</v>
      </c>
      <c r="E7041" s="57" t="s">
        <v>536</v>
      </c>
      <c r="F7041" s="57" t="s">
        <v>3091</v>
      </c>
      <c r="G7041" s="57" t="s">
        <v>3776</v>
      </c>
      <c r="H7041" s="57">
        <v>600</v>
      </c>
    </row>
    <row r="7042" spans="1:8">
      <c r="A7042" s="57" t="s">
        <v>635</v>
      </c>
      <c r="B7042" s="57" t="s">
        <v>126</v>
      </c>
      <c r="C7042" s="57" t="s">
        <v>3093</v>
      </c>
      <c r="D7042" s="57">
        <v>0.57499999999999996</v>
      </c>
      <c r="E7042" s="57" t="s">
        <v>536</v>
      </c>
      <c r="F7042" s="57" t="s">
        <v>3093</v>
      </c>
      <c r="G7042" s="57" t="s">
        <v>3777</v>
      </c>
      <c r="H7042" s="57">
        <v>0.57499999999999996</v>
      </c>
    </row>
    <row r="7043" spans="1:8">
      <c r="A7043" s="57" t="s">
        <v>635</v>
      </c>
      <c r="B7043" s="57" t="s">
        <v>126</v>
      </c>
      <c r="C7043" s="57" t="s">
        <v>3095</v>
      </c>
      <c r="D7043" s="57">
        <v>192</v>
      </c>
      <c r="E7043" s="57" t="s">
        <v>536</v>
      </c>
      <c r="F7043" s="57" t="s">
        <v>3096</v>
      </c>
      <c r="G7043" s="57" t="s">
        <v>3778</v>
      </c>
      <c r="H7043" s="57">
        <v>192</v>
      </c>
    </row>
    <row r="7044" spans="1:8">
      <c r="A7044" s="57" t="s">
        <v>635</v>
      </c>
      <c r="B7044" s="57" t="s">
        <v>126</v>
      </c>
      <c r="C7044" s="57" t="s">
        <v>3098</v>
      </c>
      <c r="D7044" s="57">
        <v>96</v>
      </c>
      <c r="E7044" s="57" t="s">
        <v>536</v>
      </c>
      <c r="F7044" s="57" t="s">
        <v>3099</v>
      </c>
      <c r="G7044" s="57" t="s">
        <v>3779</v>
      </c>
      <c r="H7044" s="57">
        <v>96</v>
      </c>
    </row>
    <row r="7045" spans="1:8">
      <c r="A7045" s="57" t="s">
        <v>635</v>
      </c>
      <c r="B7045" s="57" t="s">
        <v>126</v>
      </c>
      <c r="C7045" s="57" t="s">
        <v>3101</v>
      </c>
      <c r="D7045" s="57">
        <v>2</v>
      </c>
      <c r="E7045" s="57" t="s">
        <v>536</v>
      </c>
      <c r="F7045" s="57" t="s">
        <v>3102</v>
      </c>
      <c r="G7045" s="57" t="s">
        <v>3780</v>
      </c>
      <c r="H7045" s="57">
        <v>2</v>
      </c>
    </row>
    <row r="7046" spans="1:8">
      <c r="A7046" s="57" t="s">
        <v>635</v>
      </c>
      <c r="B7046" s="57" t="s">
        <v>126</v>
      </c>
      <c r="C7046" s="57" t="s">
        <v>3104</v>
      </c>
      <c r="D7046" s="57">
        <v>11200</v>
      </c>
      <c r="E7046" s="57" t="s">
        <v>536</v>
      </c>
      <c r="F7046" s="57" t="s">
        <v>3104</v>
      </c>
      <c r="G7046" s="57" t="s">
        <v>3781</v>
      </c>
      <c r="H7046" s="57">
        <v>11200</v>
      </c>
    </row>
    <row r="7047" spans="1:8">
      <c r="A7047" s="57" t="s">
        <v>635</v>
      </c>
      <c r="B7047" s="57" t="s">
        <v>126</v>
      </c>
      <c r="C7047" s="57" t="s">
        <v>3106</v>
      </c>
      <c r="D7047" s="57">
        <v>900</v>
      </c>
      <c r="E7047" s="57" t="s">
        <v>536</v>
      </c>
      <c r="F7047" s="57" t="s">
        <v>3107</v>
      </c>
      <c r="G7047" s="57" t="s">
        <v>3782</v>
      </c>
      <c r="H7047" s="57">
        <v>900</v>
      </c>
    </row>
    <row r="7048" spans="1:8">
      <c r="A7048" s="57" t="s">
        <v>635</v>
      </c>
      <c r="B7048" s="57" t="s">
        <v>126</v>
      </c>
      <c r="C7048" s="57" t="s">
        <v>3109</v>
      </c>
      <c r="D7048" s="57">
        <v>0.6</v>
      </c>
      <c r="E7048" s="57" t="s">
        <v>536</v>
      </c>
      <c r="F7048" s="57" t="s">
        <v>3109</v>
      </c>
      <c r="G7048" s="57" t="s">
        <v>3783</v>
      </c>
      <c r="H7048" s="57">
        <v>0.6</v>
      </c>
    </row>
    <row r="7049" spans="1:8">
      <c r="A7049" s="57" t="s">
        <v>635</v>
      </c>
      <c r="B7049" s="57" t="s">
        <v>126</v>
      </c>
      <c r="C7049" s="57" t="s">
        <v>3111</v>
      </c>
      <c r="D7049" s="57">
        <v>11500</v>
      </c>
      <c r="E7049" s="57" t="s">
        <v>536</v>
      </c>
      <c r="F7049" s="57" t="s">
        <v>3111</v>
      </c>
      <c r="G7049" s="57" t="s">
        <v>3784</v>
      </c>
      <c r="H7049" s="57">
        <v>11500</v>
      </c>
    </row>
    <row r="7050" spans="1:8">
      <c r="A7050" s="57" t="s">
        <v>635</v>
      </c>
      <c r="B7050" s="57" t="s">
        <v>126</v>
      </c>
      <c r="C7050" s="57" t="s">
        <v>3113</v>
      </c>
      <c r="D7050" s="57">
        <v>336</v>
      </c>
      <c r="E7050" s="57" t="s">
        <v>536</v>
      </c>
      <c r="F7050" s="57" t="s">
        <v>3113</v>
      </c>
      <c r="G7050" s="57" t="s">
        <v>3785</v>
      </c>
      <c r="H7050" s="57">
        <v>336</v>
      </c>
    </row>
    <row r="7051" spans="1:8">
      <c r="A7051" s="57" t="s">
        <v>635</v>
      </c>
      <c r="B7051" s="57" t="s">
        <v>126</v>
      </c>
      <c r="C7051" s="57" t="s">
        <v>3115</v>
      </c>
      <c r="D7051" s="57">
        <v>2</v>
      </c>
      <c r="E7051" s="57" t="s">
        <v>536</v>
      </c>
      <c r="F7051" s="57" t="s">
        <v>3116</v>
      </c>
      <c r="G7051" s="57" t="s">
        <v>3786</v>
      </c>
      <c r="H7051" s="57">
        <v>2</v>
      </c>
    </row>
    <row r="7052" spans="1:8">
      <c r="A7052" s="57" t="s">
        <v>131</v>
      </c>
      <c r="B7052" s="57" t="s">
        <v>114</v>
      </c>
      <c r="C7052" s="57" t="s">
        <v>3066</v>
      </c>
      <c r="D7052" s="57">
        <v>0</v>
      </c>
      <c r="E7052" s="57" t="s">
        <v>537</v>
      </c>
      <c r="F7052" s="57" t="s">
        <v>3067</v>
      </c>
      <c r="G7052" s="57" t="s">
        <v>3787</v>
      </c>
      <c r="H7052" s="57">
        <v>0</v>
      </c>
    </row>
    <row r="7053" spans="1:8">
      <c r="A7053" s="57" t="s">
        <v>131</v>
      </c>
      <c r="B7053" s="57" t="s">
        <v>114</v>
      </c>
      <c r="C7053" s="57" t="s">
        <v>3069</v>
      </c>
      <c r="D7053" s="57">
        <v>3</v>
      </c>
      <c r="E7053" s="57" t="s">
        <v>537</v>
      </c>
      <c r="F7053" s="57" t="s">
        <v>3070</v>
      </c>
      <c r="G7053" s="57" t="s">
        <v>3788</v>
      </c>
      <c r="H7053" s="57">
        <v>3</v>
      </c>
    </row>
    <row r="7054" spans="1:8">
      <c r="A7054" s="57" t="s">
        <v>131</v>
      </c>
      <c r="B7054" s="57" t="s">
        <v>114</v>
      </c>
      <c r="C7054" s="57" t="s">
        <v>3072</v>
      </c>
      <c r="D7054" s="57">
        <v>1500</v>
      </c>
      <c r="E7054" s="57" t="s">
        <v>537</v>
      </c>
      <c r="F7054" s="57" t="s">
        <v>3073</v>
      </c>
      <c r="G7054" s="57" t="s">
        <v>3789</v>
      </c>
      <c r="H7054" s="57">
        <v>1500</v>
      </c>
    </row>
    <row r="7055" spans="1:8">
      <c r="A7055" s="57" t="s">
        <v>131</v>
      </c>
      <c r="B7055" s="57" t="s">
        <v>114</v>
      </c>
      <c r="C7055" s="57" t="s">
        <v>3075</v>
      </c>
      <c r="D7055" s="57">
        <v>0</v>
      </c>
      <c r="E7055" s="57" t="s">
        <v>537</v>
      </c>
      <c r="F7055" s="57" t="s">
        <v>3076</v>
      </c>
      <c r="G7055" s="57" t="s">
        <v>3790</v>
      </c>
      <c r="H7055" s="57">
        <v>0</v>
      </c>
    </row>
    <row r="7056" spans="1:8">
      <c r="A7056" s="57" t="s">
        <v>131</v>
      </c>
      <c r="B7056" s="57" t="s">
        <v>114</v>
      </c>
      <c r="C7056" s="57" t="s">
        <v>3078</v>
      </c>
      <c r="D7056" s="57">
        <v>772</v>
      </c>
      <c r="E7056" s="57" t="s">
        <v>537</v>
      </c>
      <c r="F7056" s="57" t="s">
        <v>3079</v>
      </c>
      <c r="G7056" s="57" t="s">
        <v>3791</v>
      </c>
      <c r="H7056" s="57">
        <v>772</v>
      </c>
    </row>
    <row r="7057" spans="1:8">
      <c r="A7057" s="57" t="s">
        <v>131</v>
      </c>
      <c r="B7057" s="57" t="s">
        <v>114</v>
      </c>
      <c r="C7057" s="57" t="s">
        <v>3081</v>
      </c>
      <c r="D7057" s="57">
        <v>0.6</v>
      </c>
      <c r="E7057" s="57" t="s">
        <v>537</v>
      </c>
      <c r="F7057" s="57" t="s">
        <v>3082</v>
      </c>
      <c r="G7057" s="57" t="s">
        <v>3792</v>
      </c>
      <c r="H7057" s="57">
        <v>0.6</v>
      </c>
    </row>
    <row r="7058" spans="1:8">
      <c r="A7058" s="57" t="s">
        <v>131</v>
      </c>
      <c r="B7058" s="57" t="s">
        <v>114</v>
      </c>
      <c r="C7058" s="57" t="s">
        <v>3084</v>
      </c>
      <c r="D7058" s="57">
        <v>2</v>
      </c>
      <c r="E7058" s="57" t="s">
        <v>537</v>
      </c>
      <c r="F7058" s="57" t="s">
        <v>3085</v>
      </c>
      <c r="G7058" s="57" t="s">
        <v>3793</v>
      </c>
      <c r="H7058" s="57">
        <v>2</v>
      </c>
    </row>
    <row r="7059" spans="1:8">
      <c r="A7059" s="57" t="s">
        <v>131</v>
      </c>
      <c r="B7059" s="57" t="s">
        <v>114</v>
      </c>
      <c r="C7059" s="57" t="s">
        <v>3087</v>
      </c>
      <c r="D7059" s="57">
        <v>200</v>
      </c>
      <c r="E7059" s="57" t="s">
        <v>537</v>
      </c>
      <c r="F7059" s="57" t="s">
        <v>3088</v>
      </c>
      <c r="G7059" s="57" t="s">
        <v>3794</v>
      </c>
      <c r="H7059" s="57">
        <v>200</v>
      </c>
    </row>
    <row r="7060" spans="1:8">
      <c r="A7060" s="57" t="s">
        <v>131</v>
      </c>
      <c r="B7060" s="57" t="s">
        <v>114</v>
      </c>
      <c r="C7060" s="57" t="s">
        <v>3090</v>
      </c>
      <c r="D7060" s="57">
        <v>557.5</v>
      </c>
      <c r="E7060" s="57" t="s">
        <v>537</v>
      </c>
      <c r="F7060" s="57" t="s">
        <v>3091</v>
      </c>
      <c r="G7060" s="57" t="s">
        <v>3795</v>
      </c>
      <c r="H7060" s="57">
        <v>557.5</v>
      </c>
    </row>
    <row r="7061" spans="1:8">
      <c r="A7061" s="57" t="s">
        <v>131</v>
      </c>
      <c r="B7061" s="57" t="s">
        <v>114</v>
      </c>
      <c r="C7061" s="57" t="s">
        <v>3093</v>
      </c>
      <c r="D7061" s="57">
        <v>0.57999999999999996</v>
      </c>
      <c r="E7061" s="57" t="s">
        <v>537</v>
      </c>
      <c r="F7061" s="57" t="s">
        <v>3093</v>
      </c>
      <c r="G7061" s="57" t="s">
        <v>3796</v>
      </c>
      <c r="H7061" s="57">
        <v>0.57999999999999996</v>
      </c>
    </row>
    <row r="7062" spans="1:8">
      <c r="A7062" s="57" t="s">
        <v>131</v>
      </c>
      <c r="B7062" s="57" t="s">
        <v>114</v>
      </c>
      <c r="C7062" s="57" t="s">
        <v>3095</v>
      </c>
      <c r="D7062" s="57">
        <v>289.7</v>
      </c>
      <c r="E7062" s="57" t="s">
        <v>537</v>
      </c>
      <c r="F7062" s="57" t="s">
        <v>3096</v>
      </c>
      <c r="G7062" s="57" t="s">
        <v>3797</v>
      </c>
      <c r="H7062" s="57">
        <v>289.7</v>
      </c>
    </row>
    <row r="7063" spans="1:8">
      <c r="A7063" s="57" t="s">
        <v>131</v>
      </c>
      <c r="B7063" s="57" t="s">
        <v>114</v>
      </c>
      <c r="C7063" s="57" t="s">
        <v>3098</v>
      </c>
      <c r="D7063" s="57">
        <v>130</v>
      </c>
      <c r="E7063" s="57" t="s">
        <v>537</v>
      </c>
      <c r="F7063" s="57" t="s">
        <v>3099</v>
      </c>
      <c r="G7063" s="57" t="s">
        <v>3798</v>
      </c>
      <c r="H7063" s="57">
        <v>130</v>
      </c>
    </row>
    <row r="7064" spans="1:8">
      <c r="A7064" s="57" t="s">
        <v>131</v>
      </c>
      <c r="B7064" s="57" t="s">
        <v>114</v>
      </c>
      <c r="C7064" s="57" t="s">
        <v>3101</v>
      </c>
      <c r="D7064" s="57">
        <v>2</v>
      </c>
      <c r="E7064" s="57" t="s">
        <v>537</v>
      </c>
      <c r="F7064" s="57" t="s">
        <v>3102</v>
      </c>
      <c r="G7064" s="57" t="s">
        <v>3799</v>
      </c>
      <c r="H7064" s="57">
        <v>2</v>
      </c>
    </row>
    <row r="7065" spans="1:8">
      <c r="A7065" s="57" t="s">
        <v>131</v>
      </c>
      <c r="B7065" s="57" t="s">
        <v>114</v>
      </c>
      <c r="C7065" s="57" t="s">
        <v>3104</v>
      </c>
      <c r="D7065" s="57">
        <v>30713.25</v>
      </c>
      <c r="E7065" s="57" t="s">
        <v>537</v>
      </c>
      <c r="F7065" s="57" t="s">
        <v>3104</v>
      </c>
      <c r="G7065" s="57" t="s">
        <v>3800</v>
      </c>
      <c r="H7065" s="57">
        <v>30713.25</v>
      </c>
    </row>
    <row r="7066" spans="1:8">
      <c r="A7066" s="57" t="s">
        <v>131</v>
      </c>
      <c r="B7066" s="57" t="s">
        <v>114</v>
      </c>
      <c r="C7066" s="57" t="s">
        <v>3106</v>
      </c>
      <c r="D7066" s="57">
        <v>900</v>
      </c>
      <c r="E7066" s="57" t="s">
        <v>537</v>
      </c>
      <c r="F7066" s="57" t="s">
        <v>3107</v>
      </c>
      <c r="G7066" s="57" t="s">
        <v>3801</v>
      </c>
      <c r="H7066" s="57">
        <v>900</v>
      </c>
    </row>
    <row r="7067" spans="1:8">
      <c r="A7067" s="57" t="s">
        <v>131</v>
      </c>
      <c r="B7067" s="57" t="s">
        <v>114</v>
      </c>
      <c r="C7067" s="57" t="s">
        <v>3109</v>
      </c>
      <c r="D7067" s="57">
        <v>0.6</v>
      </c>
      <c r="E7067" s="57" t="s">
        <v>537</v>
      </c>
      <c r="F7067" s="57" t="s">
        <v>3109</v>
      </c>
      <c r="G7067" s="57" t="s">
        <v>3802</v>
      </c>
      <c r="H7067" s="57">
        <v>0.6</v>
      </c>
    </row>
    <row r="7068" spans="1:8">
      <c r="A7068" s="57" t="s">
        <v>131</v>
      </c>
      <c r="B7068" s="57" t="s">
        <v>114</v>
      </c>
      <c r="C7068" s="57" t="s">
        <v>3111</v>
      </c>
      <c r="D7068" s="57">
        <v>8690.3230000000003</v>
      </c>
      <c r="E7068" s="57" t="s">
        <v>537</v>
      </c>
      <c r="F7068" s="57" t="s">
        <v>3111</v>
      </c>
      <c r="G7068" s="57" t="s">
        <v>3803</v>
      </c>
      <c r="H7068" s="57">
        <v>8690.3230000000003</v>
      </c>
    </row>
    <row r="7069" spans="1:8">
      <c r="A7069" s="57" t="s">
        <v>131</v>
      </c>
      <c r="B7069" s="57" t="s">
        <v>114</v>
      </c>
      <c r="C7069" s="57" t="s">
        <v>3113</v>
      </c>
      <c r="D7069" s="57">
        <v>525.75</v>
      </c>
      <c r="E7069" s="57" t="s">
        <v>537</v>
      </c>
      <c r="F7069" s="57" t="s">
        <v>3113</v>
      </c>
      <c r="G7069" s="57" t="s">
        <v>3804</v>
      </c>
      <c r="H7069" s="57">
        <v>525.75</v>
      </c>
    </row>
    <row r="7070" spans="1:8">
      <c r="A7070" s="57" t="s">
        <v>131</v>
      </c>
      <c r="B7070" s="57" t="s">
        <v>114</v>
      </c>
      <c r="C7070" s="57" t="s">
        <v>3115</v>
      </c>
      <c r="D7070" s="57">
        <v>2</v>
      </c>
      <c r="E7070" s="57" t="s">
        <v>537</v>
      </c>
      <c r="F7070" s="57" t="s">
        <v>3116</v>
      </c>
      <c r="G7070" s="57" t="s">
        <v>3805</v>
      </c>
      <c r="H7070" s="57">
        <v>2</v>
      </c>
    </row>
    <row r="7071" spans="1:8">
      <c r="A7071" s="57" t="s">
        <v>172</v>
      </c>
      <c r="B7071" s="57" t="s">
        <v>117</v>
      </c>
      <c r="C7071" s="57" t="s">
        <v>3066</v>
      </c>
      <c r="D7071" s="57">
        <v>0</v>
      </c>
      <c r="E7071" s="57" t="s">
        <v>538</v>
      </c>
      <c r="F7071" s="57" t="s">
        <v>3067</v>
      </c>
      <c r="G7071" s="57" t="s">
        <v>3806</v>
      </c>
      <c r="H7071" s="57">
        <v>0</v>
      </c>
    </row>
    <row r="7072" spans="1:8">
      <c r="A7072" s="57" t="s">
        <v>172</v>
      </c>
      <c r="B7072" s="57" t="s">
        <v>117</v>
      </c>
      <c r="C7072" s="57" t="s">
        <v>3069</v>
      </c>
      <c r="D7072" s="57">
        <v>3</v>
      </c>
      <c r="E7072" s="57" t="s">
        <v>538</v>
      </c>
      <c r="F7072" s="57" t="s">
        <v>3070</v>
      </c>
      <c r="G7072" s="57" t="s">
        <v>3807</v>
      </c>
      <c r="H7072" s="57">
        <v>3</v>
      </c>
    </row>
    <row r="7073" spans="1:8">
      <c r="A7073" s="57" t="s">
        <v>172</v>
      </c>
      <c r="B7073" s="57" t="s">
        <v>117</v>
      </c>
      <c r="C7073" s="57" t="s">
        <v>3072</v>
      </c>
      <c r="D7073" s="57">
        <v>1500</v>
      </c>
      <c r="E7073" s="57" t="s">
        <v>538</v>
      </c>
      <c r="F7073" s="57" t="s">
        <v>3073</v>
      </c>
      <c r="G7073" s="57" t="s">
        <v>3808</v>
      </c>
      <c r="H7073" s="57">
        <v>1500</v>
      </c>
    </row>
    <row r="7074" spans="1:8">
      <c r="A7074" s="57" t="s">
        <v>172</v>
      </c>
      <c r="B7074" s="57" t="s">
        <v>117</v>
      </c>
      <c r="C7074" s="57" t="s">
        <v>3075</v>
      </c>
      <c r="D7074" s="57">
        <v>0</v>
      </c>
      <c r="E7074" s="57" t="s">
        <v>538</v>
      </c>
      <c r="F7074" s="57" t="s">
        <v>3076</v>
      </c>
      <c r="G7074" s="57" t="s">
        <v>3809</v>
      </c>
      <c r="H7074" s="57">
        <v>0</v>
      </c>
    </row>
    <row r="7075" spans="1:8">
      <c r="A7075" s="57" t="s">
        <v>172</v>
      </c>
      <c r="B7075" s="57" t="s">
        <v>117</v>
      </c>
      <c r="C7075" s="57" t="s">
        <v>3078</v>
      </c>
      <c r="D7075" s="57">
        <v>772</v>
      </c>
      <c r="E7075" s="57" t="s">
        <v>538</v>
      </c>
      <c r="F7075" s="57" t="s">
        <v>3079</v>
      </c>
      <c r="G7075" s="57" t="s">
        <v>3810</v>
      </c>
      <c r="H7075" s="57">
        <v>772</v>
      </c>
    </row>
    <row r="7076" spans="1:8">
      <c r="A7076" s="57" t="s">
        <v>172</v>
      </c>
      <c r="B7076" s="57" t="s">
        <v>117</v>
      </c>
      <c r="C7076" s="57" t="s">
        <v>3081</v>
      </c>
      <c r="D7076" s="57">
        <v>0.59999999999999987</v>
      </c>
      <c r="E7076" s="57" t="s">
        <v>538</v>
      </c>
      <c r="F7076" s="57" t="s">
        <v>3082</v>
      </c>
      <c r="G7076" s="57" t="s">
        <v>3811</v>
      </c>
      <c r="H7076" s="57">
        <v>0.59999999999999987</v>
      </c>
    </row>
    <row r="7077" spans="1:8">
      <c r="A7077" s="57" t="s">
        <v>172</v>
      </c>
      <c r="B7077" s="57" t="s">
        <v>117</v>
      </c>
      <c r="C7077" s="57" t="s">
        <v>3084</v>
      </c>
      <c r="D7077" s="57">
        <v>2</v>
      </c>
      <c r="E7077" s="57" t="s">
        <v>538</v>
      </c>
      <c r="F7077" s="57" t="s">
        <v>3085</v>
      </c>
      <c r="G7077" s="57" t="s">
        <v>3812</v>
      </c>
      <c r="H7077" s="57">
        <v>2</v>
      </c>
    </row>
    <row r="7078" spans="1:8">
      <c r="A7078" s="57" t="s">
        <v>172</v>
      </c>
      <c r="B7078" s="57" t="s">
        <v>117</v>
      </c>
      <c r="C7078" s="57" t="s">
        <v>3087</v>
      </c>
      <c r="D7078" s="57">
        <v>200</v>
      </c>
      <c r="E7078" s="57" t="s">
        <v>538</v>
      </c>
      <c r="F7078" s="57" t="s">
        <v>3088</v>
      </c>
      <c r="G7078" s="57" t="s">
        <v>3813</v>
      </c>
      <c r="H7078" s="57">
        <v>200</v>
      </c>
    </row>
    <row r="7079" spans="1:8">
      <c r="A7079" s="57" t="s">
        <v>172</v>
      </c>
      <c r="B7079" s="57" t="s">
        <v>117</v>
      </c>
      <c r="C7079" s="57" t="s">
        <v>3090</v>
      </c>
      <c r="D7079" s="57">
        <v>557.5</v>
      </c>
      <c r="E7079" s="57" t="s">
        <v>538</v>
      </c>
      <c r="F7079" s="57" t="s">
        <v>3091</v>
      </c>
      <c r="G7079" s="57" t="s">
        <v>3814</v>
      </c>
      <c r="H7079" s="57">
        <v>557.5</v>
      </c>
    </row>
    <row r="7080" spans="1:8">
      <c r="A7080" s="57" t="s">
        <v>172</v>
      </c>
      <c r="B7080" s="57" t="s">
        <v>117</v>
      </c>
      <c r="C7080" s="57" t="s">
        <v>3093</v>
      </c>
      <c r="D7080" s="57">
        <v>0.57999999999999996</v>
      </c>
      <c r="E7080" s="57" t="s">
        <v>538</v>
      </c>
      <c r="F7080" s="57" t="s">
        <v>3093</v>
      </c>
      <c r="G7080" s="57" t="s">
        <v>3815</v>
      </c>
      <c r="H7080" s="57">
        <v>0.57999999999999996</v>
      </c>
    </row>
    <row r="7081" spans="1:8">
      <c r="A7081" s="57" t="s">
        <v>172</v>
      </c>
      <c r="B7081" s="57" t="s">
        <v>117</v>
      </c>
      <c r="C7081" s="57" t="s">
        <v>3095</v>
      </c>
      <c r="D7081" s="57">
        <v>289.69999999999993</v>
      </c>
      <c r="E7081" s="57" t="s">
        <v>538</v>
      </c>
      <c r="F7081" s="57" t="s">
        <v>3096</v>
      </c>
      <c r="G7081" s="57" t="s">
        <v>3816</v>
      </c>
      <c r="H7081" s="57">
        <v>289.69999999999993</v>
      </c>
    </row>
    <row r="7082" spans="1:8">
      <c r="A7082" s="57" t="s">
        <v>172</v>
      </c>
      <c r="B7082" s="57" t="s">
        <v>117</v>
      </c>
      <c r="C7082" s="57" t="s">
        <v>3098</v>
      </c>
      <c r="D7082" s="57">
        <v>130</v>
      </c>
      <c r="E7082" s="57" t="s">
        <v>538</v>
      </c>
      <c r="F7082" s="57" t="s">
        <v>3099</v>
      </c>
      <c r="G7082" s="57" t="s">
        <v>3817</v>
      </c>
      <c r="H7082" s="57">
        <v>130</v>
      </c>
    </row>
    <row r="7083" spans="1:8">
      <c r="A7083" s="57" t="s">
        <v>172</v>
      </c>
      <c r="B7083" s="57" t="s">
        <v>117</v>
      </c>
      <c r="C7083" s="57" t="s">
        <v>3101</v>
      </c>
      <c r="D7083" s="57">
        <v>2</v>
      </c>
      <c r="E7083" s="57" t="s">
        <v>538</v>
      </c>
      <c r="F7083" s="57" t="s">
        <v>3102</v>
      </c>
      <c r="G7083" s="57" t="s">
        <v>3818</v>
      </c>
      <c r="H7083" s="57">
        <v>2</v>
      </c>
    </row>
    <row r="7084" spans="1:8">
      <c r="A7084" s="57" t="s">
        <v>172</v>
      </c>
      <c r="B7084" s="57" t="s">
        <v>117</v>
      </c>
      <c r="C7084" s="57" t="s">
        <v>3104</v>
      </c>
      <c r="D7084" s="57">
        <v>30713.25</v>
      </c>
      <c r="E7084" s="57" t="s">
        <v>538</v>
      </c>
      <c r="F7084" s="57" t="s">
        <v>3104</v>
      </c>
      <c r="G7084" s="57" t="s">
        <v>3819</v>
      </c>
      <c r="H7084" s="57">
        <v>30713.25</v>
      </c>
    </row>
    <row r="7085" spans="1:8">
      <c r="A7085" s="57" t="s">
        <v>172</v>
      </c>
      <c r="B7085" s="57" t="s">
        <v>117</v>
      </c>
      <c r="C7085" s="57" t="s">
        <v>3106</v>
      </c>
      <c r="D7085" s="57">
        <v>900</v>
      </c>
      <c r="E7085" s="57" t="s">
        <v>538</v>
      </c>
      <c r="F7085" s="57" t="s">
        <v>3107</v>
      </c>
      <c r="G7085" s="57" t="s">
        <v>3820</v>
      </c>
      <c r="H7085" s="57">
        <v>900</v>
      </c>
    </row>
    <row r="7086" spans="1:8">
      <c r="A7086" s="57" t="s">
        <v>172</v>
      </c>
      <c r="B7086" s="57" t="s">
        <v>117</v>
      </c>
      <c r="C7086" s="57" t="s">
        <v>3109</v>
      </c>
      <c r="D7086" s="57">
        <v>0.59999999999999987</v>
      </c>
      <c r="E7086" s="57" t="s">
        <v>538</v>
      </c>
      <c r="F7086" s="57" t="s">
        <v>3109</v>
      </c>
      <c r="G7086" s="57" t="s">
        <v>3821</v>
      </c>
      <c r="H7086" s="57">
        <v>0.59999999999999987</v>
      </c>
    </row>
    <row r="7087" spans="1:8">
      <c r="A7087" s="57" t="s">
        <v>172</v>
      </c>
      <c r="B7087" s="57" t="s">
        <v>117</v>
      </c>
      <c r="C7087" s="57" t="s">
        <v>3111</v>
      </c>
      <c r="D7087" s="57">
        <v>8690.3230000000021</v>
      </c>
      <c r="E7087" s="57" t="s">
        <v>538</v>
      </c>
      <c r="F7087" s="57" t="s">
        <v>3111</v>
      </c>
      <c r="G7087" s="57" t="s">
        <v>3822</v>
      </c>
      <c r="H7087" s="57">
        <v>8690.3230000000021</v>
      </c>
    </row>
    <row r="7088" spans="1:8">
      <c r="A7088" s="57" t="s">
        <v>172</v>
      </c>
      <c r="B7088" s="57" t="s">
        <v>117</v>
      </c>
      <c r="C7088" s="57" t="s">
        <v>3113</v>
      </c>
      <c r="D7088" s="57">
        <v>525.75</v>
      </c>
      <c r="E7088" s="57" t="s">
        <v>538</v>
      </c>
      <c r="F7088" s="57" t="s">
        <v>3113</v>
      </c>
      <c r="G7088" s="57" t="s">
        <v>3823</v>
      </c>
      <c r="H7088" s="57">
        <v>525.75</v>
      </c>
    </row>
    <row r="7089" spans="1:8">
      <c r="A7089" s="57" t="s">
        <v>172</v>
      </c>
      <c r="B7089" s="57" t="s">
        <v>117</v>
      </c>
      <c r="C7089" s="57" t="s">
        <v>3115</v>
      </c>
      <c r="D7089" s="57">
        <v>2</v>
      </c>
      <c r="E7089" s="57" t="s">
        <v>538</v>
      </c>
      <c r="F7089" s="57" t="s">
        <v>3116</v>
      </c>
      <c r="G7089" s="57" t="s">
        <v>3824</v>
      </c>
      <c r="H7089" s="57">
        <v>2</v>
      </c>
    </row>
    <row r="7090" spans="1:8">
      <c r="A7090" s="57" t="s">
        <v>132</v>
      </c>
      <c r="B7090" s="57" t="s">
        <v>114</v>
      </c>
      <c r="C7090" s="57" t="s">
        <v>3066</v>
      </c>
      <c r="D7090" s="57">
        <v>0</v>
      </c>
      <c r="E7090" s="57" t="s">
        <v>540</v>
      </c>
      <c r="F7090" s="57" t="s">
        <v>3067</v>
      </c>
      <c r="G7090" s="57" t="s">
        <v>3825</v>
      </c>
      <c r="H7090" s="57">
        <v>0</v>
      </c>
    </row>
    <row r="7091" spans="1:8">
      <c r="A7091" s="57" t="s">
        <v>132</v>
      </c>
      <c r="B7091" s="57" t="s">
        <v>114</v>
      </c>
      <c r="C7091" s="57" t="s">
        <v>3069</v>
      </c>
      <c r="D7091" s="57">
        <v>3</v>
      </c>
      <c r="E7091" s="57" t="s">
        <v>540</v>
      </c>
      <c r="F7091" s="57" t="s">
        <v>3070</v>
      </c>
      <c r="G7091" s="57" t="s">
        <v>3826</v>
      </c>
      <c r="H7091" s="57">
        <v>3</v>
      </c>
    </row>
    <row r="7092" spans="1:8">
      <c r="A7092" s="57" t="s">
        <v>132</v>
      </c>
      <c r="B7092" s="57" t="s">
        <v>114</v>
      </c>
      <c r="C7092" s="57" t="s">
        <v>3072</v>
      </c>
      <c r="D7092" s="57">
        <v>1500</v>
      </c>
      <c r="E7092" s="57" t="s">
        <v>540</v>
      </c>
      <c r="F7092" s="57" t="s">
        <v>3073</v>
      </c>
      <c r="G7092" s="57" t="s">
        <v>3827</v>
      </c>
      <c r="H7092" s="57">
        <v>1500</v>
      </c>
    </row>
    <row r="7093" spans="1:8">
      <c r="A7093" s="57" t="s">
        <v>132</v>
      </c>
      <c r="B7093" s="57" t="s">
        <v>114</v>
      </c>
      <c r="C7093" s="57" t="s">
        <v>3075</v>
      </c>
      <c r="D7093" s="57">
        <v>0</v>
      </c>
      <c r="E7093" s="57" t="s">
        <v>540</v>
      </c>
      <c r="F7093" s="57" t="s">
        <v>3076</v>
      </c>
      <c r="G7093" s="57" t="s">
        <v>3828</v>
      </c>
      <c r="H7093" s="57">
        <v>0</v>
      </c>
    </row>
    <row r="7094" spans="1:8">
      <c r="A7094" s="57" t="s">
        <v>132</v>
      </c>
      <c r="B7094" s="57" t="s">
        <v>114</v>
      </c>
      <c r="C7094" s="57" t="s">
        <v>3078</v>
      </c>
      <c r="D7094" s="57">
        <v>772</v>
      </c>
      <c r="E7094" s="57" t="s">
        <v>540</v>
      </c>
      <c r="F7094" s="57" t="s">
        <v>3079</v>
      </c>
      <c r="G7094" s="57" t="s">
        <v>3829</v>
      </c>
      <c r="H7094" s="57">
        <v>772</v>
      </c>
    </row>
    <row r="7095" spans="1:8">
      <c r="A7095" s="57" t="s">
        <v>132</v>
      </c>
      <c r="B7095" s="57" t="s">
        <v>114</v>
      </c>
      <c r="C7095" s="57" t="s">
        <v>3081</v>
      </c>
      <c r="D7095" s="57">
        <v>0.6</v>
      </c>
      <c r="E7095" s="57" t="s">
        <v>540</v>
      </c>
      <c r="F7095" s="57" t="s">
        <v>3082</v>
      </c>
      <c r="G7095" s="57" t="s">
        <v>3830</v>
      </c>
      <c r="H7095" s="57">
        <v>0.6</v>
      </c>
    </row>
    <row r="7096" spans="1:8">
      <c r="A7096" s="57" t="s">
        <v>132</v>
      </c>
      <c r="B7096" s="57" t="s">
        <v>114</v>
      </c>
      <c r="C7096" s="57" t="s">
        <v>3084</v>
      </c>
      <c r="D7096" s="57">
        <v>2</v>
      </c>
      <c r="E7096" s="57" t="s">
        <v>540</v>
      </c>
      <c r="F7096" s="57" t="s">
        <v>3085</v>
      </c>
      <c r="G7096" s="57" t="s">
        <v>3831</v>
      </c>
      <c r="H7096" s="57">
        <v>2</v>
      </c>
    </row>
    <row r="7097" spans="1:8">
      <c r="A7097" s="57" t="s">
        <v>132</v>
      </c>
      <c r="B7097" s="57" t="s">
        <v>114</v>
      </c>
      <c r="C7097" s="57" t="s">
        <v>3087</v>
      </c>
      <c r="D7097" s="57">
        <v>200</v>
      </c>
      <c r="E7097" s="57" t="s">
        <v>540</v>
      </c>
      <c r="F7097" s="57" t="s">
        <v>3088</v>
      </c>
      <c r="G7097" s="57" t="s">
        <v>3832</v>
      </c>
      <c r="H7097" s="57">
        <v>200</v>
      </c>
    </row>
    <row r="7098" spans="1:8">
      <c r="A7098" s="57" t="s">
        <v>132</v>
      </c>
      <c r="B7098" s="57" t="s">
        <v>114</v>
      </c>
      <c r="C7098" s="57" t="s">
        <v>3090</v>
      </c>
      <c r="D7098" s="57">
        <v>557.5</v>
      </c>
      <c r="E7098" s="57" t="s">
        <v>540</v>
      </c>
      <c r="F7098" s="57" t="s">
        <v>3091</v>
      </c>
      <c r="G7098" s="57" t="s">
        <v>3833</v>
      </c>
      <c r="H7098" s="57">
        <v>557.5</v>
      </c>
    </row>
    <row r="7099" spans="1:8">
      <c r="A7099" s="57" t="s">
        <v>132</v>
      </c>
      <c r="B7099" s="57" t="s">
        <v>114</v>
      </c>
      <c r="C7099" s="57" t="s">
        <v>3093</v>
      </c>
      <c r="D7099" s="57">
        <v>0.57999999999999996</v>
      </c>
      <c r="E7099" s="57" t="s">
        <v>540</v>
      </c>
      <c r="F7099" s="57" t="s">
        <v>3093</v>
      </c>
      <c r="G7099" s="57" t="s">
        <v>3834</v>
      </c>
      <c r="H7099" s="57">
        <v>0.57999999999999996</v>
      </c>
    </row>
    <row r="7100" spans="1:8">
      <c r="A7100" s="57" t="s">
        <v>132</v>
      </c>
      <c r="B7100" s="57" t="s">
        <v>114</v>
      </c>
      <c r="C7100" s="57" t="s">
        <v>3095</v>
      </c>
      <c r="D7100" s="57">
        <v>289.7</v>
      </c>
      <c r="E7100" s="57" t="s">
        <v>540</v>
      </c>
      <c r="F7100" s="57" t="s">
        <v>3096</v>
      </c>
      <c r="G7100" s="57" t="s">
        <v>3835</v>
      </c>
      <c r="H7100" s="57">
        <v>289.7</v>
      </c>
    </row>
    <row r="7101" spans="1:8">
      <c r="A7101" s="57" t="s">
        <v>132</v>
      </c>
      <c r="B7101" s="57" t="s">
        <v>114</v>
      </c>
      <c r="C7101" s="57" t="s">
        <v>3098</v>
      </c>
      <c r="D7101" s="57">
        <v>130</v>
      </c>
      <c r="E7101" s="57" t="s">
        <v>540</v>
      </c>
      <c r="F7101" s="57" t="s">
        <v>3099</v>
      </c>
      <c r="G7101" s="57" t="s">
        <v>3836</v>
      </c>
      <c r="H7101" s="57">
        <v>130</v>
      </c>
    </row>
    <row r="7102" spans="1:8">
      <c r="A7102" s="57" t="s">
        <v>132</v>
      </c>
      <c r="B7102" s="57" t="s">
        <v>114</v>
      </c>
      <c r="C7102" s="57" t="s">
        <v>3101</v>
      </c>
      <c r="D7102" s="57">
        <v>2</v>
      </c>
      <c r="E7102" s="57" t="s">
        <v>540</v>
      </c>
      <c r="F7102" s="57" t="s">
        <v>3102</v>
      </c>
      <c r="G7102" s="57" t="s">
        <v>3837</v>
      </c>
      <c r="H7102" s="57">
        <v>2</v>
      </c>
    </row>
    <row r="7103" spans="1:8">
      <c r="A7103" s="57" t="s">
        <v>132</v>
      </c>
      <c r="B7103" s="57" t="s">
        <v>114</v>
      </c>
      <c r="C7103" s="57" t="s">
        <v>3104</v>
      </c>
      <c r="D7103" s="57">
        <v>30713.25</v>
      </c>
      <c r="E7103" s="57" t="s">
        <v>540</v>
      </c>
      <c r="F7103" s="57" t="s">
        <v>3104</v>
      </c>
      <c r="G7103" s="57" t="s">
        <v>3838</v>
      </c>
      <c r="H7103" s="57">
        <v>30713.25</v>
      </c>
    </row>
    <row r="7104" spans="1:8">
      <c r="A7104" s="57" t="s">
        <v>132</v>
      </c>
      <c r="B7104" s="57" t="s">
        <v>114</v>
      </c>
      <c r="C7104" s="57" t="s">
        <v>3106</v>
      </c>
      <c r="D7104" s="57">
        <v>900</v>
      </c>
      <c r="E7104" s="57" t="s">
        <v>540</v>
      </c>
      <c r="F7104" s="57" t="s">
        <v>3107</v>
      </c>
      <c r="G7104" s="57" t="s">
        <v>3839</v>
      </c>
      <c r="H7104" s="57">
        <v>900</v>
      </c>
    </row>
    <row r="7105" spans="1:8">
      <c r="A7105" s="57" t="s">
        <v>132</v>
      </c>
      <c r="B7105" s="57" t="s">
        <v>114</v>
      </c>
      <c r="C7105" s="57" t="s">
        <v>3109</v>
      </c>
      <c r="D7105" s="57">
        <v>0.6</v>
      </c>
      <c r="E7105" s="57" t="s">
        <v>540</v>
      </c>
      <c r="F7105" s="57" t="s">
        <v>3109</v>
      </c>
      <c r="G7105" s="57" t="s">
        <v>3840</v>
      </c>
      <c r="H7105" s="57">
        <v>0.6</v>
      </c>
    </row>
    <row r="7106" spans="1:8">
      <c r="A7106" s="57" t="s">
        <v>132</v>
      </c>
      <c r="B7106" s="57" t="s">
        <v>114</v>
      </c>
      <c r="C7106" s="57" t="s">
        <v>3111</v>
      </c>
      <c r="D7106" s="57">
        <v>8690.3230000000003</v>
      </c>
      <c r="E7106" s="57" t="s">
        <v>540</v>
      </c>
      <c r="F7106" s="57" t="s">
        <v>3111</v>
      </c>
      <c r="G7106" s="57" t="s">
        <v>3841</v>
      </c>
      <c r="H7106" s="57">
        <v>8690.3230000000003</v>
      </c>
    </row>
    <row r="7107" spans="1:8">
      <c r="A7107" s="57" t="s">
        <v>132</v>
      </c>
      <c r="B7107" s="57" t="s">
        <v>114</v>
      </c>
      <c r="C7107" s="57" t="s">
        <v>3113</v>
      </c>
      <c r="D7107" s="57">
        <v>525.75</v>
      </c>
      <c r="E7107" s="57" t="s">
        <v>540</v>
      </c>
      <c r="F7107" s="57" t="s">
        <v>3113</v>
      </c>
      <c r="G7107" s="57" t="s">
        <v>3842</v>
      </c>
      <c r="H7107" s="57">
        <v>525.75</v>
      </c>
    </row>
    <row r="7108" spans="1:8">
      <c r="A7108" s="57" t="s">
        <v>132</v>
      </c>
      <c r="B7108" s="57" t="s">
        <v>114</v>
      </c>
      <c r="C7108" s="57" t="s">
        <v>3115</v>
      </c>
      <c r="D7108" s="57">
        <v>2</v>
      </c>
      <c r="E7108" s="57" t="s">
        <v>540</v>
      </c>
      <c r="F7108" s="57" t="s">
        <v>3116</v>
      </c>
      <c r="G7108" s="57" t="s">
        <v>3843</v>
      </c>
      <c r="H7108" s="57">
        <v>2</v>
      </c>
    </row>
    <row r="7109" spans="1:8">
      <c r="A7109" s="57" t="s">
        <v>145</v>
      </c>
      <c r="B7109" s="57" t="s">
        <v>116</v>
      </c>
      <c r="C7109" s="57" t="s">
        <v>3066</v>
      </c>
      <c r="D7109" s="57">
        <v>0</v>
      </c>
      <c r="E7109" s="57" t="s">
        <v>541</v>
      </c>
      <c r="F7109" s="57" t="s">
        <v>3067</v>
      </c>
      <c r="G7109" s="57" t="s">
        <v>3844</v>
      </c>
      <c r="H7109" s="57">
        <v>0</v>
      </c>
    </row>
    <row r="7110" spans="1:8">
      <c r="A7110" s="57" t="s">
        <v>145</v>
      </c>
      <c r="B7110" s="57" t="s">
        <v>116</v>
      </c>
      <c r="C7110" s="57" t="s">
        <v>3069</v>
      </c>
      <c r="D7110" s="57">
        <v>3</v>
      </c>
      <c r="E7110" s="57" t="s">
        <v>541</v>
      </c>
      <c r="F7110" s="57" t="s">
        <v>3070</v>
      </c>
      <c r="G7110" s="57" t="s">
        <v>3845</v>
      </c>
      <c r="H7110" s="57">
        <v>3</v>
      </c>
    </row>
    <row r="7111" spans="1:8">
      <c r="A7111" s="57" t="s">
        <v>145</v>
      </c>
      <c r="B7111" s="57" t="s">
        <v>116</v>
      </c>
      <c r="C7111" s="57" t="s">
        <v>3072</v>
      </c>
      <c r="D7111" s="57">
        <v>1500</v>
      </c>
      <c r="E7111" s="57" t="s">
        <v>541</v>
      </c>
      <c r="F7111" s="57" t="s">
        <v>3073</v>
      </c>
      <c r="G7111" s="57" t="s">
        <v>3846</v>
      </c>
      <c r="H7111" s="57">
        <v>1500</v>
      </c>
    </row>
    <row r="7112" spans="1:8">
      <c r="A7112" s="57" t="s">
        <v>145</v>
      </c>
      <c r="B7112" s="57" t="s">
        <v>116</v>
      </c>
      <c r="C7112" s="57" t="s">
        <v>3075</v>
      </c>
      <c r="D7112" s="57">
        <v>0</v>
      </c>
      <c r="E7112" s="57" t="s">
        <v>541</v>
      </c>
      <c r="F7112" s="57" t="s">
        <v>3076</v>
      </c>
      <c r="G7112" s="57" t="s">
        <v>3847</v>
      </c>
      <c r="H7112" s="57">
        <v>0</v>
      </c>
    </row>
    <row r="7113" spans="1:8">
      <c r="A7113" s="57" t="s">
        <v>145</v>
      </c>
      <c r="B7113" s="57" t="s">
        <v>116</v>
      </c>
      <c r="C7113" s="57" t="s">
        <v>3078</v>
      </c>
      <c r="D7113" s="57">
        <v>772</v>
      </c>
      <c r="E7113" s="57" t="s">
        <v>541</v>
      </c>
      <c r="F7113" s="57" t="s">
        <v>3079</v>
      </c>
      <c r="G7113" s="57" t="s">
        <v>3848</v>
      </c>
      <c r="H7113" s="57">
        <v>772</v>
      </c>
    </row>
    <row r="7114" spans="1:8">
      <c r="A7114" s="57" t="s">
        <v>145</v>
      </c>
      <c r="B7114" s="57" t="s">
        <v>116</v>
      </c>
      <c r="C7114" s="57" t="s">
        <v>3081</v>
      </c>
      <c r="D7114" s="57">
        <v>0.6</v>
      </c>
      <c r="E7114" s="57" t="s">
        <v>541</v>
      </c>
      <c r="F7114" s="57" t="s">
        <v>3082</v>
      </c>
      <c r="G7114" s="57" t="s">
        <v>3849</v>
      </c>
      <c r="H7114" s="57">
        <v>0.6</v>
      </c>
    </row>
    <row r="7115" spans="1:8">
      <c r="A7115" s="57" t="s">
        <v>145</v>
      </c>
      <c r="B7115" s="57" t="s">
        <v>116</v>
      </c>
      <c r="C7115" s="57" t="s">
        <v>3084</v>
      </c>
      <c r="D7115" s="57">
        <v>2</v>
      </c>
      <c r="E7115" s="57" t="s">
        <v>541</v>
      </c>
      <c r="F7115" s="57" t="s">
        <v>3085</v>
      </c>
      <c r="G7115" s="57" t="s">
        <v>3850</v>
      </c>
      <c r="H7115" s="57">
        <v>2</v>
      </c>
    </row>
    <row r="7116" spans="1:8">
      <c r="A7116" s="57" t="s">
        <v>145</v>
      </c>
      <c r="B7116" s="57" t="s">
        <v>116</v>
      </c>
      <c r="C7116" s="57" t="s">
        <v>3087</v>
      </c>
      <c r="D7116" s="57">
        <v>200</v>
      </c>
      <c r="E7116" s="57" t="s">
        <v>541</v>
      </c>
      <c r="F7116" s="57" t="s">
        <v>3088</v>
      </c>
      <c r="G7116" s="57" t="s">
        <v>3851</v>
      </c>
      <c r="H7116" s="57">
        <v>200</v>
      </c>
    </row>
    <row r="7117" spans="1:8">
      <c r="A7117" s="57" t="s">
        <v>145</v>
      </c>
      <c r="B7117" s="57" t="s">
        <v>116</v>
      </c>
      <c r="C7117" s="57" t="s">
        <v>3090</v>
      </c>
      <c r="D7117" s="57">
        <v>557.5</v>
      </c>
      <c r="E7117" s="57" t="s">
        <v>541</v>
      </c>
      <c r="F7117" s="57" t="s">
        <v>3091</v>
      </c>
      <c r="G7117" s="57" t="s">
        <v>3852</v>
      </c>
      <c r="H7117" s="57">
        <v>557.5</v>
      </c>
    </row>
    <row r="7118" spans="1:8">
      <c r="A7118" s="57" t="s">
        <v>145</v>
      </c>
      <c r="B7118" s="57" t="s">
        <v>116</v>
      </c>
      <c r="C7118" s="57" t="s">
        <v>3093</v>
      </c>
      <c r="D7118" s="57">
        <v>0.57999999999999996</v>
      </c>
      <c r="E7118" s="57" t="s">
        <v>541</v>
      </c>
      <c r="F7118" s="57" t="s">
        <v>3093</v>
      </c>
      <c r="G7118" s="57" t="s">
        <v>3853</v>
      </c>
      <c r="H7118" s="57">
        <v>0.57999999999999996</v>
      </c>
    </row>
    <row r="7119" spans="1:8">
      <c r="A7119" s="57" t="s">
        <v>145</v>
      </c>
      <c r="B7119" s="57" t="s">
        <v>116</v>
      </c>
      <c r="C7119" s="57" t="s">
        <v>3095</v>
      </c>
      <c r="D7119" s="57">
        <v>289.7</v>
      </c>
      <c r="E7119" s="57" t="s">
        <v>541</v>
      </c>
      <c r="F7119" s="57" t="s">
        <v>3096</v>
      </c>
      <c r="G7119" s="57" t="s">
        <v>3854</v>
      </c>
      <c r="H7119" s="57">
        <v>289.7</v>
      </c>
    </row>
    <row r="7120" spans="1:8">
      <c r="A7120" s="57" t="s">
        <v>145</v>
      </c>
      <c r="B7120" s="57" t="s">
        <v>116</v>
      </c>
      <c r="C7120" s="57" t="s">
        <v>3098</v>
      </c>
      <c r="D7120" s="57">
        <v>130</v>
      </c>
      <c r="E7120" s="57" t="s">
        <v>541</v>
      </c>
      <c r="F7120" s="57" t="s">
        <v>3099</v>
      </c>
      <c r="G7120" s="57" t="s">
        <v>3855</v>
      </c>
      <c r="H7120" s="57">
        <v>130</v>
      </c>
    </row>
    <row r="7121" spans="1:8">
      <c r="A7121" s="57" t="s">
        <v>145</v>
      </c>
      <c r="B7121" s="57" t="s">
        <v>116</v>
      </c>
      <c r="C7121" s="57" t="s">
        <v>3101</v>
      </c>
      <c r="D7121" s="57">
        <v>2</v>
      </c>
      <c r="E7121" s="57" t="s">
        <v>541</v>
      </c>
      <c r="F7121" s="57" t="s">
        <v>3102</v>
      </c>
      <c r="G7121" s="57" t="s">
        <v>3856</v>
      </c>
      <c r="H7121" s="57">
        <v>2</v>
      </c>
    </row>
    <row r="7122" spans="1:8">
      <c r="A7122" s="57" t="s">
        <v>145</v>
      </c>
      <c r="B7122" s="57" t="s">
        <v>116</v>
      </c>
      <c r="C7122" s="57" t="s">
        <v>3104</v>
      </c>
      <c r="D7122" s="57">
        <v>30713.25</v>
      </c>
      <c r="E7122" s="57" t="s">
        <v>541</v>
      </c>
      <c r="F7122" s="57" t="s">
        <v>3104</v>
      </c>
      <c r="G7122" s="57" t="s">
        <v>3857</v>
      </c>
      <c r="H7122" s="57">
        <v>30713.25</v>
      </c>
    </row>
    <row r="7123" spans="1:8">
      <c r="A7123" s="57" t="s">
        <v>145</v>
      </c>
      <c r="B7123" s="57" t="s">
        <v>116</v>
      </c>
      <c r="C7123" s="57" t="s">
        <v>3106</v>
      </c>
      <c r="D7123" s="57">
        <v>900</v>
      </c>
      <c r="E7123" s="57" t="s">
        <v>541</v>
      </c>
      <c r="F7123" s="57" t="s">
        <v>3107</v>
      </c>
      <c r="G7123" s="57" t="s">
        <v>3858</v>
      </c>
      <c r="H7123" s="57">
        <v>900</v>
      </c>
    </row>
    <row r="7124" spans="1:8">
      <c r="A7124" s="57" t="s">
        <v>145</v>
      </c>
      <c r="B7124" s="57" t="s">
        <v>116</v>
      </c>
      <c r="C7124" s="57" t="s">
        <v>3109</v>
      </c>
      <c r="D7124" s="57">
        <v>0.6</v>
      </c>
      <c r="E7124" s="57" t="s">
        <v>541</v>
      </c>
      <c r="F7124" s="57" t="s">
        <v>3109</v>
      </c>
      <c r="G7124" s="57" t="s">
        <v>3859</v>
      </c>
      <c r="H7124" s="57">
        <v>0.6</v>
      </c>
    </row>
    <row r="7125" spans="1:8">
      <c r="A7125" s="57" t="s">
        <v>145</v>
      </c>
      <c r="B7125" s="57" t="s">
        <v>116</v>
      </c>
      <c r="C7125" s="57" t="s">
        <v>3111</v>
      </c>
      <c r="D7125" s="57">
        <v>8690.3230000000003</v>
      </c>
      <c r="E7125" s="57" t="s">
        <v>541</v>
      </c>
      <c r="F7125" s="57" t="s">
        <v>3111</v>
      </c>
      <c r="G7125" s="57" t="s">
        <v>3860</v>
      </c>
      <c r="H7125" s="57">
        <v>8690.3230000000003</v>
      </c>
    </row>
    <row r="7126" spans="1:8">
      <c r="A7126" s="57" t="s">
        <v>145</v>
      </c>
      <c r="B7126" s="57" t="s">
        <v>116</v>
      </c>
      <c r="C7126" s="57" t="s">
        <v>3113</v>
      </c>
      <c r="D7126" s="57">
        <v>525.75</v>
      </c>
      <c r="E7126" s="57" t="s">
        <v>541</v>
      </c>
      <c r="F7126" s="57" t="s">
        <v>3113</v>
      </c>
      <c r="G7126" s="57" t="s">
        <v>3861</v>
      </c>
      <c r="H7126" s="57">
        <v>525.75</v>
      </c>
    </row>
    <row r="7127" spans="1:8">
      <c r="A7127" s="57" t="s">
        <v>145</v>
      </c>
      <c r="B7127" s="57" t="s">
        <v>116</v>
      </c>
      <c r="C7127" s="57" t="s">
        <v>3115</v>
      </c>
      <c r="D7127" s="57">
        <v>2</v>
      </c>
      <c r="E7127" s="57" t="s">
        <v>541</v>
      </c>
      <c r="F7127" s="57" t="s">
        <v>3116</v>
      </c>
      <c r="G7127" s="57" t="s">
        <v>3862</v>
      </c>
      <c r="H7127" s="57">
        <v>2</v>
      </c>
    </row>
    <row r="7128" spans="1:8">
      <c r="A7128" s="57" t="s">
        <v>145</v>
      </c>
      <c r="B7128" s="57" t="s">
        <v>122</v>
      </c>
      <c r="C7128" s="57" t="s">
        <v>3066</v>
      </c>
      <c r="D7128" s="57">
        <v>0</v>
      </c>
      <c r="E7128" s="57" t="s">
        <v>542</v>
      </c>
      <c r="F7128" s="57" t="s">
        <v>3067</v>
      </c>
      <c r="G7128" s="57" t="s">
        <v>3863</v>
      </c>
      <c r="H7128" s="57">
        <v>0</v>
      </c>
    </row>
    <row r="7129" spans="1:8">
      <c r="A7129" s="57" t="s">
        <v>145</v>
      </c>
      <c r="B7129" s="57" t="s">
        <v>122</v>
      </c>
      <c r="C7129" s="57" t="s">
        <v>3069</v>
      </c>
      <c r="D7129" s="57">
        <v>3</v>
      </c>
      <c r="E7129" s="57" t="s">
        <v>542</v>
      </c>
      <c r="F7129" s="57" t="s">
        <v>3070</v>
      </c>
      <c r="G7129" s="57" t="s">
        <v>3864</v>
      </c>
      <c r="H7129" s="57">
        <v>3</v>
      </c>
    </row>
    <row r="7130" spans="1:8">
      <c r="A7130" s="57" t="s">
        <v>145</v>
      </c>
      <c r="B7130" s="57" t="s">
        <v>122</v>
      </c>
      <c r="C7130" s="57" t="s">
        <v>3072</v>
      </c>
      <c r="D7130" s="57">
        <v>1500</v>
      </c>
      <c r="E7130" s="57" t="s">
        <v>542</v>
      </c>
      <c r="F7130" s="57" t="s">
        <v>3073</v>
      </c>
      <c r="G7130" s="57" t="s">
        <v>3865</v>
      </c>
      <c r="H7130" s="57">
        <v>1500</v>
      </c>
    </row>
    <row r="7131" spans="1:8">
      <c r="A7131" s="57" t="s">
        <v>145</v>
      </c>
      <c r="B7131" s="57" t="s">
        <v>122</v>
      </c>
      <c r="C7131" s="57" t="s">
        <v>3075</v>
      </c>
      <c r="D7131" s="57">
        <v>0</v>
      </c>
      <c r="E7131" s="57" t="s">
        <v>542</v>
      </c>
      <c r="F7131" s="57" t="s">
        <v>3076</v>
      </c>
      <c r="G7131" s="57" t="s">
        <v>3866</v>
      </c>
      <c r="H7131" s="57">
        <v>0</v>
      </c>
    </row>
    <row r="7132" spans="1:8">
      <c r="A7132" s="57" t="s">
        <v>145</v>
      </c>
      <c r="B7132" s="57" t="s">
        <v>122</v>
      </c>
      <c r="C7132" s="57" t="s">
        <v>3078</v>
      </c>
      <c r="D7132" s="57">
        <v>772</v>
      </c>
      <c r="E7132" s="57" t="s">
        <v>542</v>
      </c>
      <c r="F7132" s="57" t="s">
        <v>3079</v>
      </c>
      <c r="G7132" s="57" t="s">
        <v>3867</v>
      </c>
      <c r="H7132" s="57">
        <v>772</v>
      </c>
    </row>
    <row r="7133" spans="1:8">
      <c r="A7133" s="57" t="s">
        <v>145</v>
      </c>
      <c r="B7133" s="57" t="s">
        <v>122</v>
      </c>
      <c r="C7133" s="57" t="s">
        <v>3081</v>
      </c>
      <c r="D7133" s="57">
        <v>0.6</v>
      </c>
      <c r="E7133" s="57" t="s">
        <v>542</v>
      </c>
      <c r="F7133" s="57" t="s">
        <v>3082</v>
      </c>
      <c r="G7133" s="57" t="s">
        <v>3868</v>
      </c>
      <c r="H7133" s="57">
        <v>0.6</v>
      </c>
    </row>
    <row r="7134" spans="1:8">
      <c r="A7134" s="57" t="s">
        <v>145</v>
      </c>
      <c r="B7134" s="57" t="s">
        <v>122</v>
      </c>
      <c r="C7134" s="57" t="s">
        <v>3084</v>
      </c>
      <c r="D7134" s="57">
        <v>2</v>
      </c>
      <c r="E7134" s="57" t="s">
        <v>542</v>
      </c>
      <c r="F7134" s="57" t="s">
        <v>3085</v>
      </c>
      <c r="G7134" s="57" t="s">
        <v>3869</v>
      </c>
      <c r="H7134" s="57">
        <v>2</v>
      </c>
    </row>
    <row r="7135" spans="1:8">
      <c r="A7135" s="57" t="s">
        <v>145</v>
      </c>
      <c r="B7135" s="57" t="s">
        <v>122</v>
      </c>
      <c r="C7135" s="57" t="s">
        <v>3087</v>
      </c>
      <c r="D7135" s="57">
        <v>200</v>
      </c>
      <c r="E7135" s="57" t="s">
        <v>542</v>
      </c>
      <c r="F7135" s="57" t="s">
        <v>3088</v>
      </c>
      <c r="G7135" s="57" t="s">
        <v>3870</v>
      </c>
      <c r="H7135" s="57">
        <v>200</v>
      </c>
    </row>
    <row r="7136" spans="1:8">
      <c r="A7136" s="57" t="s">
        <v>145</v>
      </c>
      <c r="B7136" s="57" t="s">
        <v>122</v>
      </c>
      <c r="C7136" s="57" t="s">
        <v>3090</v>
      </c>
      <c r="D7136" s="57">
        <v>557.5</v>
      </c>
      <c r="E7136" s="57" t="s">
        <v>542</v>
      </c>
      <c r="F7136" s="57" t="s">
        <v>3091</v>
      </c>
      <c r="G7136" s="57" t="s">
        <v>3871</v>
      </c>
      <c r="H7136" s="57">
        <v>557.5</v>
      </c>
    </row>
    <row r="7137" spans="1:8">
      <c r="A7137" s="57" t="s">
        <v>145</v>
      </c>
      <c r="B7137" s="57" t="s">
        <v>122</v>
      </c>
      <c r="C7137" s="57" t="s">
        <v>3093</v>
      </c>
      <c r="D7137" s="57">
        <v>0.57999999999999996</v>
      </c>
      <c r="E7137" s="57" t="s">
        <v>542</v>
      </c>
      <c r="F7137" s="57" t="s">
        <v>3093</v>
      </c>
      <c r="G7137" s="57" t="s">
        <v>3872</v>
      </c>
      <c r="H7137" s="57">
        <v>0.57999999999999996</v>
      </c>
    </row>
    <row r="7138" spans="1:8">
      <c r="A7138" s="57" t="s">
        <v>145</v>
      </c>
      <c r="B7138" s="57" t="s">
        <v>122</v>
      </c>
      <c r="C7138" s="57" t="s">
        <v>3095</v>
      </c>
      <c r="D7138" s="57">
        <v>289.7</v>
      </c>
      <c r="E7138" s="57" t="s">
        <v>542</v>
      </c>
      <c r="F7138" s="57" t="s">
        <v>3096</v>
      </c>
      <c r="G7138" s="57" t="s">
        <v>3873</v>
      </c>
      <c r="H7138" s="57">
        <v>289.7</v>
      </c>
    </row>
    <row r="7139" spans="1:8">
      <c r="A7139" s="57" t="s">
        <v>145</v>
      </c>
      <c r="B7139" s="57" t="s">
        <v>122</v>
      </c>
      <c r="C7139" s="57" t="s">
        <v>3098</v>
      </c>
      <c r="D7139" s="57">
        <v>130</v>
      </c>
      <c r="E7139" s="57" t="s">
        <v>542</v>
      </c>
      <c r="F7139" s="57" t="s">
        <v>3099</v>
      </c>
      <c r="G7139" s="57" t="s">
        <v>3874</v>
      </c>
      <c r="H7139" s="57">
        <v>130</v>
      </c>
    </row>
    <row r="7140" spans="1:8">
      <c r="A7140" s="57" t="s">
        <v>145</v>
      </c>
      <c r="B7140" s="57" t="s">
        <v>122</v>
      </c>
      <c r="C7140" s="57" t="s">
        <v>3101</v>
      </c>
      <c r="D7140" s="57">
        <v>2</v>
      </c>
      <c r="E7140" s="57" t="s">
        <v>542</v>
      </c>
      <c r="F7140" s="57" t="s">
        <v>3102</v>
      </c>
      <c r="G7140" s="57" t="s">
        <v>3875</v>
      </c>
      <c r="H7140" s="57">
        <v>2</v>
      </c>
    </row>
    <row r="7141" spans="1:8">
      <c r="A7141" s="57" t="s">
        <v>145</v>
      </c>
      <c r="B7141" s="57" t="s">
        <v>122</v>
      </c>
      <c r="C7141" s="57" t="s">
        <v>3104</v>
      </c>
      <c r="D7141" s="57">
        <v>30713.25</v>
      </c>
      <c r="E7141" s="57" t="s">
        <v>542</v>
      </c>
      <c r="F7141" s="57" t="s">
        <v>3104</v>
      </c>
      <c r="G7141" s="57" t="s">
        <v>3876</v>
      </c>
      <c r="H7141" s="57">
        <v>30713.25</v>
      </c>
    </row>
    <row r="7142" spans="1:8">
      <c r="A7142" s="57" t="s">
        <v>145</v>
      </c>
      <c r="B7142" s="57" t="s">
        <v>122</v>
      </c>
      <c r="C7142" s="57" t="s">
        <v>3106</v>
      </c>
      <c r="D7142" s="57">
        <v>900</v>
      </c>
      <c r="E7142" s="57" t="s">
        <v>542</v>
      </c>
      <c r="F7142" s="57" t="s">
        <v>3107</v>
      </c>
      <c r="G7142" s="57" t="s">
        <v>3877</v>
      </c>
      <c r="H7142" s="57">
        <v>900</v>
      </c>
    </row>
    <row r="7143" spans="1:8">
      <c r="A7143" s="57" t="s">
        <v>145</v>
      </c>
      <c r="B7143" s="57" t="s">
        <v>122</v>
      </c>
      <c r="C7143" s="57" t="s">
        <v>3109</v>
      </c>
      <c r="D7143" s="57">
        <v>0.6</v>
      </c>
      <c r="E7143" s="57" t="s">
        <v>542</v>
      </c>
      <c r="F7143" s="57" t="s">
        <v>3109</v>
      </c>
      <c r="G7143" s="57" t="s">
        <v>3878</v>
      </c>
      <c r="H7143" s="57">
        <v>0.6</v>
      </c>
    </row>
    <row r="7144" spans="1:8">
      <c r="A7144" s="57" t="s">
        <v>145</v>
      </c>
      <c r="B7144" s="57" t="s">
        <v>122</v>
      </c>
      <c r="C7144" s="57" t="s">
        <v>3111</v>
      </c>
      <c r="D7144" s="57">
        <v>8690.3230000000003</v>
      </c>
      <c r="E7144" s="57" t="s">
        <v>542</v>
      </c>
      <c r="F7144" s="57" t="s">
        <v>3111</v>
      </c>
      <c r="G7144" s="57" t="s">
        <v>3879</v>
      </c>
      <c r="H7144" s="57">
        <v>8690.3230000000003</v>
      </c>
    </row>
    <row r="7145" spans="1:8">
      <c r="A7145" s="57" t="s">
        <v>145</v>
      </c>
      <c r="B7145" s="57" t="s">
        <v>122</v>
      </c>
      <c r="C7145" s="57" t="s">
        <v>3113</v>
      </c>
      <c r="D7145" s="57">
        <v>525.75</v>
      </c>
      <c r="E7145" s="57" t="s">
        <v>542</v>
      </c>
      <c r="F7145" s="57" t="s">
        <v>3113</v>
      </c>
      <c r="G7145" s="57" t="s">
        <v>3880</v>
      </c>
      <c r="H7145" s="57">
        <v>525.75</v>
      </c>
    </row>
    <row r="7146" spans="1:8">
      <c r="A7146" s="57" t="s">
        <v>145</v>
      </c>
      <c r="B7146" s="57" t="s">
        <v>122</v>
      </c>
      <c r="C7146" s="57" t="s">
        <v>3115</v>
      </c>
      <c r="D7146" s="57">
        <v>2</v>
      </c>
      <c r="E7146" s="57" t="s">
        <v>542</v>
      </c>
      <c r="F7146" s="57" t="s">
        <v>3116</v>
      </c>
      <c r="G7146" s="57" t="s">
        <v>3881</v>
      </c>
      <c r="H7146" s="57">
        <v>2</v>
      </c>
    </row>
    <row r="7147" spans="1:8">
      <c r="A7147" s="57" t="s">
        <v>133</v>
      </c>
      <c r="B7147" s="57" t="s">
        <v>114</v>
      </c>
      <c r="C7147" s="57" t="s">
        <v>3066</v>
      </c>
      <c r="D7147" s="57">
        <v>0</v>
      </c>
      <c r="E7147" s="57" t="s">
        <v>543</v>
      </c>
      <c r="F7147" s="57" t="s">
        <v>3067</v>
      </c>
      <c r="G7147" s="57" t="s">
        <v>3882</v>
      </c>
      <c r="H7147" s="57">
        <v>0</v>
      </c>
    </row>
    <row r="7148" spans="1:8">
      <c r="A7148" s="57" t="s">
        <v>133</v>
      </c>
      <c r="B7148" s="57" t="s">
        <v>114</v>
      </c>
      <c r="C7148" s="57" t="s">
        <v>3069</v>
      </c>
      <c r="D7148" s="57">
        <v>3</v>
      </c>
      <c r="E7148" s="57" t="s">
        <v>543</v>
      </c>
      <c r="F7148" s="57" t="s">
        <v>3070</v>
      </c>
      <c r="G7148" s="57" t="s">
        <v>3883</v>
      </c>
      <c r="H7148" s="57">
        <v>3</v>
      </c>
    </row>
    <row r="7149" spans="1:8">
      <c r="A7149" s="57" t="s">
        <v>133</v>
      </c>
      <c r="B7149" s="57" t="s">
        <v>114</v>
      </c>
      <c r="C7149" s="57" t="s">
        <v>3072</v>
      </c>
      <c r="D7149" s="57">
        <v>1500</v>
      </c>
      <c r="E7149" s="57" t="s">
        <v>543</v>
      </c>
      <c r="F7149" s="57" t="s">
        <v>3073</v>
      </c>
      <c r="G7149" s="57" t="s">
        <v>3884</v>
      </c>
      <c r="H7149" s="57">
        <v>1500</v>
      </c>
    </row>
    <row r="7150" spans="1:8">
      <c r="A7150" s="57" t="s">
        <v>133</v>
      </c>
      <c r="B7150" s="57" t="s">
        <v>114</v>
      </c>
      <c r="C7150" s="57" t="s">
        <v>3075</v>
      </c>
      <c r="D7150" s="57">
        <v>0</v>
      </c>
      <c r="E7150" s="57" t="s">
        <v>543</v>
      </c>
      <c r="F7150" s="57" t="s">
        <v>3076</v>
      </c>
      <c r="G7150" s="57" t="s">
        <v>3885</v>
      </c>
      <c r="H7150" s="57">
        <v>0</v>
      </c>
    </row>
    <row r="7151" spans="1:8">
      <c r="A7151" s="57" t="s">
        <v>133</v>
      </c>
      <c r="B7151" s="57" t="s">
        <v>114</v>
      </c>
      <c r="C7151" s="57" t="s">
        <v>3078</v>
      </c>
      <c r="D7151" s="57">
        <v>772</v>
      </c>
      <c r="E7151" s="57" t="s">
        <v>543</v>
      </c>
      <c r="F7151" s="57" t="s">
        <v>3079</v>
      </c>
      <c r="G7151" s="57" t="s">
        <v>3886</v>
      </c>
      <c r="H7151" s="57">
        <v>772</v>
      </c>
    </row>
    <row r="7152" spans="1:8">
      <c r="A7152" s="57" t="s">
        <v>133</v>
      </c>
      <c r="B7152" s="57" t="s">
        <v>114</v>
      </c>
      <c r="C7152" s="57" t="s">
        <v>3081</v>
      </c>
      <c r="D7152" s="57">
        <v>0.6</v>
      </c>
      <c r="E7152" s="57" t="s">
        <v>543</v>
      </c>
      <c r="F7152" s="57" t="s">
        <v>3082</v>
      </c>
      <c r="G7152" s="57" t="s">
        <v>3887</v>
      </c>
      <c r="H7152" s="57">
        <v>0.6</v>
      </c>
    </row>
    <row r="7153" spans="1:8">
      <c r="A7153" s="57" t="s">
        <v>133</v>
      </c>
      <c r="B7153" s="57" t="s">
        <v>114</v>
      </c>
      <c r="C7153" s="57" t="s">
        <v>3084</v>
      </c>
      <c r="D7153" s="57">
        <v>2</v>
      </c>
      <c r="E7153" s="57" t="s">
        <v>543</v>
      </c>
      <c r="F7153" s="57" t="s">
        <v>3085</v>
      </c>
      <c r="G7153" s="57" t="s">
        <v>3888</v>
      </c>
      <c r="H7153" s="57">
        <v>2</v>
      </c>
    </row>
    <row r="7154" spans="1:8">
      <c r="A7154" s="57" t="s">
        <v>133</v>
      </c>
      <c r="B7154" s="57" t="s">
        <v>114</v>
      </c>
      <c r="C7154" s="57" t="s">
        <v>3087</v>
      </c>
      <c r="D7154" s="57">
        <v>200</v>
      </c>
      <c r="E7154" s="57" t="s">
        <v>543</v>
      </c>
      <c r="F7154" s="57" t="s">
        <v>3088</v>
      </c>
      <c r="G7154" s="57" t="s">
        <v>3889</v>
      </c>
      <c r="H7154" s="57">
        <v>200</v>
      </c>
    </row>
    <row r="7155" spans="1:8">
      <c r="A7155" s="57" t="s">
        <v>133</v>
      </c>
      <c r="B7155" s="57" t="s">
        <v>114</v>
      </c>
      <c r="C7155" s="57" t="s">
        <v>3090</v>
      </c>
      <c r="D7155" s="57">
        <v>557.5</v>
      </c>
      <c r="E7155" s="57" t="s">
        <v>543</v>
      </c>
      <c r="F7155" s="57" t="s">
        <v>3091</v>
      </c>
      <c r="G7155" s="57" t="s">
        <v>3890</v>
      </c>
      <c r="H7155" s="57">
        <v>557.5</v>
      </c>
    </row>
    <row r="7156" spans="1:8">
      <c r="A7156" s="57" t="s">
        <v>133</v>
      </c>
      <c r="B7156" s="57" t="s">
        <v>114</v>
      </c>
      <c r="C7156" s="57" t="s">
        <v>3093</v>
      </c>
      <c r="D7156" s="57">
        <v>0.57999999999999996</v>
      </c>
      <c r="E7156" s="57" t="s">
        <v>543</v>
      </c>
      <c r="F7156" s="57" t="s">
        <v>3093</v>
      </c>
      <c r="G7156" s="57" t="s">
        <v>3891</v>
      </c>
      <c r="H7156" s="57">
        <v>0.57999999999999996</v>
      </c>
    </row>
    <row r="7157" spans="1:8">
      <c r="A7157" s="57" t="s">
        <v>133</v>
      </c>
      <c r="B7157" s="57" t="s">
        <v>114</v>
      </c>
      <c r="C7157" s="57" t="s">
        <v>3095</v>
      </c>
      <c r="D7157" s="57">
        <v>289.7</v>
      </c>
      <c r="E7157" s="57" t="s">
        <v>543</v>
      </c>
      <c r="F7157" s="57" t="s">
        <v>3096</v>
      </c>
      <c r="G7157" s="57" t="s">
        <v>3892</v>
      </c>
      <c r="H7157" s="57">
        <v>289.7</v>
      </c>
    </row>
    <row r="7158" spans="1:8">
      <c r="A7158" s="57" t="s">
        <v>133</v>
      </c>
      <c r="B7158" s="57" t="s">
        <v>114</v>
      </c>
      <c r="C7158" s="57" t="s">
        <v>3098</v>
      </c>
      <c r="D7158" s="57">
        <v>130</v>
      </c>
      <c r="E7158" s="57" t="s">
        <v>543</v>
      </c>
      <c r="F7158" s="57" t="s">
        <v>3099</v>
      </c>
      <c r="G7158" s="57" t="s">
        <v>3893</v>
      </c>
      <c r="H7158" s="57">
        <v>130</v>
      </c>
    </row>
    <row r="7159" spans="1:8">
      <c r="A7159" s="57" t="s">
        <v>133</v>
      </c>
      <c r="B7159" s="57" t="s">
        <v>114</v>
      </c>
      <c r="C7159" s="57" t="s">
        <v>3101</v>
      </c>
      <c r="D7159" s="57">
        <v>2</v>
      </c>
      <c r="E7159" s="57" t="s">
        <v>543</v>
      </c>
      <c r="F7159" s="57" t="s">
        <v>3102</v>
      </c>
      <c r="G7159" s="57" t="s">
        <v>3894</v>
      </c>
      <c r="H7159" s="57">
        <v>2</v>
      </c>
    </row>
    <row r="7160" spans="1:8">
      <c r="A7160" s="57" t="s">
        <v>133</v>
      </c>
      <c r="B7160" s="57" t="s">
        <v>114</v>
      </c>
      <c r="C7160" s="57" t="s">
        <v>3104</v>
      </c>
      <c r="D7160" s="57">
        <v>30713.25</v>
      </c>
      <c r="E7160" s="57" t="s">
        <v>543</v>
      </c>
      <c r="F7160" s="57" t="s">
        <v>3104</v>
      </c>
      <c r="G7160" s="57" t="s">
        <v>3895</v>
      </c>
      <c r="H7160" s="57">
        <v>30713.25</v>
      </c>
    </row>
    <row r="7161" spans="1:8">
      <c r="A7161" s="57" t="s">
        <v>133</v>
      </c>
      <c r="B7161" s="57" t="s">
        <v>114</v>
      </c>
      <c r="C7161" s="57" t="s">
        <v>3106</v>
      </c>
      <c r="D7161" s="57">
        <v>900</v>
      </c>
      <c r="E7161" s="57" t="s">
        <v>543</v>
      </c>
      <c r="F7161" s="57" t="s">
        <v>3107</v>
      </c>
      <c r="G7161" s="57" t="s">
        <v>3896</v>
      </c>
      <c r="H7161" s="57">
        <v>900</v>
      </c>
    </row>
    <row r="7162" spans="1:8">
      <c r="A7162" s="57" t="s">
        <v>133</v>
      </c>
      <c r="B7162" s="57" t="s">
        <v>114</v>
      </c>
      <c r="C7162" s="57" t="s">
        <v>3109</v>
      </c>
      <c r="D7162" s="57">
        <v>0.6</v>
      </c>
      <c r="E7162" s="57" t="s">
        <v>543</v>
      </c>
      <c r="F7162" s="57" t="s">
        <v>3109</v>
      </c>
      <c r="G7162" s="57" t="s">
        <v>3897</v>
      </c>
      <c r="H7162" s="57">
        <v>0.6</v>
      </c>
    </row>
    <row r="7163" spans="1:8">
      <c r="A7163" s="57" t="s">
        <v>133</v>
      </c>
      <c r="B7163" s="57" t="s">
        <v>114</v>
      </c>
      <c r="C7163" s="57" t="s">
        <v>3111</v>
      </c>
      <c r="D7163" s="57">
        <v>8690.3230000000003</v>
      </c>
      <c r="E7163" s="57" t="s">
        <v>543</v>
      </c>
      <c r="F7163" s="57" t="s">
        <v>3111</v>
      </c>
      <c r="G7163" s="57" t="s">
        <v>3898</v>
      </c>
      <c r="H7163" s="57">
        <v>8690.3230000000003</v>
      </c>
    </row>
    <row r="7164" spans="1:8">
      <c r="A7164" s="57" t="s">
        <v>133</v>
      </c>
      <c r="B7164" s="57" t="s">
        <v>114</v>
      </c>
      <c r="C7164" s="57" t="s">
        <v>3113</v>
      </c>
      <c r="D7164" s="57">
        <v>525.75</v>
      </c>
      <c r="E7164" s="57" t="s">
        <v>543</v>
      </c>
      <c r="F7164" s="57" t="s">
        <v>3113</v>
      </c>
      <c r="G7164" s="57" t="s">
        <v>3899</v>
      </c>
      <c r="H7164" s="57">
        <v>525.75</v>
      </c>
    </row>
    <row r="7165" spans="1:8">
      <c r="A7165" s="57" t="s">
        <v>133</v>
      </c>
      <c r="B7165" s="57" t="s">
        <v>114</v>
      </c>
      <c r="C7165" s="57" t="s">
        <v>3115</v>
      </c>
      <c r="D7165" s="57">
        <v>2</v>
      </c>
      <c r="E7165" s="57" t="s">
        <v>543</v>
      </c>
      <c r="F7165" s="57" t="s">
        <v>3116</v>
      </c>
      <c r="G7165" s="57" t="s">
        <v>3900</v>
      </c>
      <c r="H7165" s="57">
        <v>2</v>
      </c>
    </row>
    <row r="7166" spans="1:8">
      <c r="A7166" s="57" t="s">
        <v>160</v>
      </c>
      <c r="B7166" s="57" t="s">
        <v>81</v>
      </c>
      <c r="C7166" s="57" t="s">
        <v>3066</v>
      </c>
      <c r="D7166" s="57">
        <v>0</v>
      </c>
      <c r="E7166" s="57" t="s">
        <v>544</v>
      </c>
      <c r="F7166" s="57" t="s">
        <v>3067</v>
      </c>
      <c r="G7166" s="57" t="s">
        <v>3901</v>
      </c>
      <c r="H7166" s="57">
        <v>0</v>
      </c>
    </row>
    <row r="7167" spans="1:8">
      <c r="A7167" s="57" t="s">
        <v>160</v>
      </c>
      <c r="B7167" s="57" t="s">
        <v>81</v>
      </c>
      <c r="C7167" s="57" t="s">
        <v>3069</v>
      </c>
      <c r="D7167" s="57">
        <v>0</v>
      </c>
      <c r="E7167" s="57" t="s">
        <v>544</v>
      </c>
      <c r="F7167" s="57" t="s">
        <v>3070</v>
      </c>
      <c r="G7167" s="57" t="s">
        <v>3902</v>
      </c>
      <c r="H7167" s="57">
        <v>0</v>
      </c>
    </row>
    <row r="7168" spans="1:8">
      <c r="A7168" s="57" t="s">
        <v>160</v>
      </c>
      <c r="B7168" s="57" t="s">
        <v>81</v>
      </c>
      <c r="C7168" s="57" t="s">
        <v>3072</v>
      </c>
      <c r="D7168" s="57">
        <v>0</v>
      </c>
      <c r="E7168" s="57" t="s">
        <v>544</v>
      </c>
      <c r="F7168" s="57" t="s">
        <v>3073</v>
      </c>
      <c r="G7168" s="57" t="s">
        <v>3903</v>
      </c>
      <c r="H7168" s="57">
        <v>0</v>
      </c>
    </row>
    <row r="7169" spans="1:8">
      <c r="A7169" s="57" t="s">
        <v>160</v>
      </c>
      <c r="B7169" s="57" t="s">
        <v>81</v>
      </c>
      <c r="C7169" s="57" t="s">
        <v>3075</v>
      </c>
      <c r="D7169" s="57">
        <v>0</v>
      </c>
      <c r="E7169" s="57" t="s">
        <v>544</v>
      </c>
      <c r="F7169" s="57" t="s">
        <v>3076</v>
      </c>
      <c r="G7169" s="57" t="s">
        <v>3904</v>
      </c>
      <c r="H7169" s="57">
        <v>0</v>
      </c>
    </row>
    <row r="7170" spans="1:8">
      <c r="A7170" s="57" t="s">
        <v>160</v>
      </c>
      <c r="B7170" s="57" t="s">
        <v>81</v>
      </c>
      <c r="C7170" s="57" t="s">
        <v>3078</v>
      </c>
      <c r="D7170" s="57">
        <v>80.274480000000011</v>
      </c>
      <c r="E7170" s="57" t="s">
        <v>544</v>
      </c>
      <c r="F7170" s="57" t="s">
        <v>3079</v>
      </c>
      <c r="G7170" s="57" t="s">
        <v>3905</v>
      </c>
      <c r="H7170" s="57">
        <v>80.274480000000011</v>
      </c>
    </row>
    <row r="7171" spans="1:8">
      <c r="A7171" s="57" t="s">
        <v>160</v>
      </c>
      <c r="B7171" s="57" t="s">
        <v>81</v>
      </c>
      <c r="C7171" s="57" t="s">
        <v>3081</v>
      </c>
      <c r="D7171" s="57">
        <v>0.14220181999999998</v>
      </c>
      <c r="E7171" s="57" t="s">
        <v>544</v>
      </c>
      <c r="F7171" s="57" t="s">
        <v>3082</v>
      </c>
      <c r="G7171" s="57" t="s">
        <v>3906</v>
      </c>
      <c r="H7171" s="57">
        <v>0.14220181999999998</v>
      </c>
    </row>
    <row r="7172" spans="1:8">
      <c r="A7172" s="57" t="s">
        <v>160</v>
      </c>
      <c r="B7172" s="57" t="s">
        <v>81</v>
      </c>
      <c r="C7172" s="57" t="s">
        <v>3084</v>
      </c>
      <c r="D7172" s="57">
        <v>0.4</v>
      </c>
      <c r="E7172" s="57" t="s">
        <v>544</v>
      </c>
      <c r="F7172" s="57" t="s">
        <v>3085</v>
      </c>
      <c r="G7172" s="57" t="s">
        <v>3907</v>
      </c>
      <c r="H7172" s="57">
        <v>0.4</v>
      </c>
    </row>
    <row r="7173" spans="1:8">
      <c r="A7173" s="57" t="s">
        <v>160</v>
      </c>
      <c r="B7173" s="57" t="s">
        <v>81</v>
      </c>
      <c r="C7173" s="57" t="s">
        <v>3087</v>
      </c>
      <c r="D7173" s="57">
        <v>108.14726</v>
      </c>
      <c r="E7173" s="57" t="s">
        <v>544</v>
      </c>
      <c r="F7173" s="57" t="s">
        <v>3088</v>
      </c>
      <c r="G7173" s="57" t="s">
        <v>3908</v>
      </c>
      <c r="H7173" s="57">
        <v>108.14726</v>
      </c>
    </row>
    <row r="7174" spans="1:8">
      <c r="A7174" s="57" t="s">
        <v>160</v>
      </c>
      <c r="B7174" s="57" t="s">
        <v>81</v>
      </c>
      <c r="C7174" s="57" t="s">
        <v>3090</v>
      </c>
      <c r="D7174" s="57">
        <v>90.706960000000009</v>
      </c>
      <c r="E7174" s="57" t="s">
        <v>544</v>
      </c>
      <c r="F7174" s="57" t="s">
        <v>3091</v>
      </c>
      <c r="G7174" s="57" t="s">
        <v>3909</v>
      </c>
      <c r="H7174" s="57">
        <v>90.706960000000009</v>
      </c>
    </row>
    <row r="7175" spans="1:8">
      <c r="A7175" s="57" t="s">
        <v>160</v>
      </c>
      <c r="B7175" s="57" t="s">
        <v>81</v>
      </c>
      <c r="C7175" s="57" t="s">
        <v>3093</v>
      </c>
      <c r="D7175" s="57">
        <v>0.11154824000000001</v>
      </c>
      <c r="E7175" s="57" t="s">
        <v>544</v>
      </c>
      <c r="F7175" s="57" t="s">
        <v>3093</v>
      </c>
      <c r="G7175" s="57" t="s">
        <v>3910</v>
      </c>
      <c r="H7175" s="57">
        <v>0.11154824000000001</v>
      </c>
    </row>
    <row r="7176" spans="1:8">
      <c r="A7176" s="57" t="s">
        <v>160</v>
      </c>
      <c r="B7176" s="57" t="s">
        <v>81</v>
      </c>
      <c r="C7176" s="57" t="s">
        <v>3095</v>
      </c>
      <c r="D7176" s="57">
        <v>101.12738</v>
      </c>
      <c r="E7176" s="57" t="s">
        <v>544</v>
      </c>
      <c r="F7176" s="57" t="s">
        <v>3096</v>
      </c>
      <c r="G7176" s="57" t="s">
        <v>3911</v>
      </c>
      <c r="H7176" s="57">
        <v>101.12738</v>
      </c>
    </row>
    <row r="7177" spans="1:8">
      <c r="A7177" s="57" t="s">
        <v>160</v>
      </c>
      <c r="B7177" s="57" t="s">
        <v>81</v>
      </c>
      <c r="C7177" s="57" t="s">
        <v>3098</v>
      </c>
      <c r="D7177" s="57">
        <v>69.198139999999995</v>
      </c>
      <c r="E7177" s="57" t="s">
        <v>544</v>
      </c>
      <c r="F7177" s="57" t="s">
        <v>3099</v>
      </c>
      <c r="G7177" s="57" t="s">
        <v>3912</v>
      </c>
      <c r="H7177" s="57">
        <v>69.198139999999995</v>
      </c>
    </row>
    <row r="7178" spans="1:8">
      <c r="A7178" s="57" t="s">
        <v>160</v>
      </c>
      <c r="B7178" s="57" t="s">
        <v>81</v>
      </c>
      <c r="C7178" s="57" t="s">
        <v>3101</v>
      </c>
      <c r="D7178" s="57">
        <v>0.4</v>
      </c>
      <c r="E7178" s="57" t="s">
        <v>544</v>
      </c>
      <c r="F7178" s="57" t="s">
        <v>3102</v>
      </c>
      <c r="G7178" s="57" t="s">
        <v>3913</v>
      </c>
      <c r="H7178" s="57">
        <v>0.4</v>
      </c>
    </row>
    <row r="7179" spans="1:8">
      <c r="A7179" s="57" t="s">
        <v>160</v>
      </c>
      <c r="B7179" s="57" t="s">
        <v>81</v>
      </c>
      <c r="C7179" s="57" t="s">
        <v>3104</v>
      </c>
      <c r="D7179" s="57">
        <v>5668</v>
      </c>
      <c r="E7179" s="57" t="s">
        <v>544</v>
      </c>
      <c r="F7179" s="57" t="s">
        <v>3104</v>
      </c>
      <c r="G7179" s="57" t="s">
        <v>3914</v>
      </c>
      <c r="H7179" s="57">
        <v>5668</v>
      </c>
    </row>
    <row r="7180" spans="1:8">
      <c r="A7180" s="57" t="s">
        <v>160</v>
      </c>
      <c r="B7180" s="57" t="s">
        <v>81</v>
      </c>
      <c r="C7180" s="57" t="s">
        <v>3106</v>
      </c>
      <c r="D7180" s="57">
        <v>117.97102</v>
      </c>
      <c r="E7180" s="57" t="s">
        <v>544</v>
      </c>
      <c r="F7180" s="57" t="s">
        <v>3107</v>
      </c>
      <c r="G7180" s="57" t="s">
        <v>3915</v>
      </c>
      <c r="H7180" s="57">
        <v>117.97102</v>
      </c>
    </row>
    <row r="7181" spans="1:8">
      <c r="A7181" s="57" t="s">
        <v>160</v>
      </c>
      <c r="B7181" s="57" t="s">
        <v>81</v>
      </c>
      <c r="C7181" s="57" t="s">
        <v>3109</v>
      </c>
      <c r="D7181" s="57">
        <v>0.14410293999999998</v>
      </c>
      <c r="E7181" s="57" t="s">
        <v>544</v>
      </c>
      <c r="F7181" s="57" t="s">
        <v>3109</v>
      </c>
      <c r="G7181" s="57" t="s">
        <v>3916</v>
      </c>
      <c r="H7181" s="57">
        <v>0.14410293999999998</v>
      </c>
    </row>
    <row r="7182" spans="1:8">
      <c r="A7182" s="57" t="s">
        <v>160</v>
      </c>
      <c r="B7182" s="57" t="s">
        <v>81</v>
      </c>
      <c r="C7182" s="57" t="s">
        <v>3111</v>
      </c>
      <c r="D7182" s="57">
        <v>6189.0578000000005</v>
      </c>
      <c r="E7182" s="57" t="s">
        <v>544</v>
      </c>
      <c r="F7182" s="57" t="s">
        <v>3111</v>
      </c>
      <c r="G7182" s="57" t="s">
        <v>3917</v>
      </c>
      <c r="H7182" s="57">
        <v>6189.0578000000005</v>
      </c>
    </row>
    <row r="7183" spans="1:8">
      <c r="A7183" s="57" t="s">
        <v>160</v>
      </c>
      <c r="B7183" s="57" t="s">
        <v>81</v>
      </c>
      <c r="C7183" s="57" t="s">
        <v>3113</v>
      </c>
      <c r="D7183" s="57">
        <v>374.01763999999997</v>
      </c>
      <c r="E7183" s="57" t="s">
        <v>544</v>
      </c>
      <c r="F7183" s="57" t="s">
        <v>3113</v>
      </c>
      <c r="G7183" s="57" t="s">
        <v>3918</v>
      </c>
      <c r="H7183" s="57">
        <v>374.01763999999997</v>
      </c>
    </row>
    <row r="7184" spans="1:8">
      <c r="A7184" s="57" t="s">
        <v>160</v>
      </c>
      <c r="B7184" s="57" t="s">
        <v>81</v>
      </c>
      <c r="C7184" s="57" t="s">
        <v>3115</v>
      </c>
      <c r="D7184" s="57">
        <v>2</v>
      </c>
      <c r="E7184" s="57" t="s">
        <v>544</v>
      </c>
      <c r="F7184" s="57" t="s">
        <v>3116</v>
      </c>
      <c r="G7184" s="57" t="s">
        <v>3919</v>
      </c>
      <c r="H7184" s="57">
        <v>2</v>
      </c>
    </row>
    <row r="7185" spans="1:8">
      <c r="A7185" s="57" t="s">
        <v>161</v>
      </c>
      <c r="B7185" s="57" t="s">
        <v>81</v>
      </c>
      <c r="C7185" s="57" t="s">
        <v>3066</v>
      </c>
      <c r="D7185" s="57">
        <v>0</v>
      </c>
      <c r="E7185" s="57" t="s">
        <v>545</v>
      </c>
      <c r="F7185" s="57" t="s">
        <v>3067</v>
      </c>
      <c r="G7185" s="57" t="s">
        <v>3920</v>
      </c>
      <c r="H7185" s="57">
        <v>0</v>
      </c>
    </row>
    <row r="7186" spans="1:8">
      <c r="A7186" s="57" t="s">
        <v>161</v>
      </c>
      <c r="B7186" s="57" t="s">
        <v>81</v>
      </c>
      <c r="C7186" s="57" t="s">
        <v>3069</v>
      </c>
      <c r="D7186" s="57">
        <v>3</v>
      </c>
      <c r="E7186" s="57" t="s">
        <v>545</v>
      </c>
      <c r="F7186" s="57" t="s">
        <v>3070</v>
      </c>
      <c r="G7186" s="57" t="s">
        <v>3921</v>
      </c>
      <c r="H7186" s="57">
        <v>3</v>
      </c>
    </row>
    <row r="7187" spans="1:8">
      <c r="A7187" s="57" t="s">
        <v>161</v>
      </c>
      <c r="B7187" s="57" t="s">
        <v>81</v>
      </c>
      <c r="C7187" s="57" t="s">
        <v>3072</v>
      </c>
      <c r="D7187" s="57">
        <v>1500</v>
      </c>
      <c r="E7187" s="57" t="s">
        <v>545</v>
      </c>
      <c r="F7187" s="57" t="s">
        <v>3073</v>
      </c>
      <c r="G7187" s="57" t="s">
        <v>3922</v>
      </c>
      <c r="H7187" s="57">
        <v>1500</v>
      </c>
    </row>
    <row r="7188" spans="1:8">
      <c r="A7188" s="57" t="s">
        <v>161</v>
      </c>
      <c r="B7188" s="57" t="s">
        <v>81</v>
      </c>
      <c r="C7188" s="57" t="s">
        <v>3075</v>
      </c>
      <c r="D7188" s="57">
        <v>0</v>
      </c>
      <c r="E7188" s="57" t="s">
        <v>545</v>
      </c>
      <c r="F7188" s="57" t="s">
        <v>3076</v>
      </c>
      <c r="G7188" s="57" t="s">
        <v>3923</v>
      </c>
      <c r="H7188" s="57">
        <v>0</v>
      </c>
    </row>
    <row r="7189" spans="1:8">
      <c r="A7189" s="57" t="s">
        <v>161</v>
      </c>
      <c r="B7189" s="57" t="s">
        <v>81</v>
      </c>
      <c r="C7189" s="57" t="s">
        <v>3078</v>
      </c>
      <c r="D7189" s="57">
        <v>772</v>
      </c>
      <c r="E7189" s="57" t="s">
        <v>545</v>
      </c>
      <c r="F7189" s="57" t="s">
        <v>3079</v>
      </c>
      <c r="G7189" s="57" t="s">
        <v>3924</v>
      </c>
      <c r="H7189" s="57">
        <v>772</v>
      </c>
    </row>
    <row r="7190" spans="1:8">
      <c r="A7190" s="57" t="s">
        <v>161</v>
      </c>
      <c r="B7190" s="57" t="s">
        <v>81</v>
      </c>
      <c r="C7190" s="57" t="s">
        <v>3081</v>
      </c>
      <c r="D7190" s="57">
        <v>0.6</v>
      </c>
      <c r="E7190" s="57" t="s">
        <v>545</v>
      </c>
      <c r="F7190" s="57" t="s">
        <v>3082</v>
      </c>
      <c r="G7190" s="57" t="s">
        <v>3925</v>
      </c>
      <c r="H7190" s="57">
        <v>0.6</v>
      </c>
    </row>
    <row r="7191" spans="1:8">
      <c r="A7191" s="57" t="s">
        <v>161</v>
      </c>
      <c r="B7191" s="57" t="s">
        <v>81</v>
      </c>
      <c r="C7191" s="57" t="s">
        <v>3084</v>
      </c>
      <c r="D7191" s="57">
        <v>2</v>
      </c>
      <c r="E7191" s="57" t="s">
        <v>545</v>
      </c>
      <c r="F7191" s="57" t="s">
        <v>3085</v>
      </c>
      <c r="G7191" s="57" t="s">
        <v>3926</v>
      </c>
      <c r="H7191" s="57">
        <v>2</v>
      </c>
    </row>
    <row r="7192" spans="1:8">
      <c r="A7192" s="57" t="s">
        <v>161</v>
      </c>
      <c r="B7192" s="57" t="s">
        <v>81</v>
      </c>
      <c r="C7192" s="57" t="s">
        <v>3087</v>
      </c>
      <c r="D7192" s="57">
        <v>200</v>
      </c>
      <c r="E7192" s="57" t="s">
        <v>545</v>
      </c>
      <c r="F7192" s="57" t="s">
        <v>3088</v>
      </c>
      <c r="G7192" s="57" t="s">
        <v>3927</v>
      </c>
      <c r="H7192" s="57">
        <v>200</v>
      </c>
    </row>
    <row r="7193" spans="1:8">
      <c r="A7193" s="57" t="s">
        <v>161</v>
      </c>
      <c r="B7193" s="57" t="s">
        <v>81</v>
      </c>
      <c r="C7193" s="57" t="s">
        <v>3090</v>
      </c>
      <c r="D7193" s="57">
        <v>557.5</v>
      </c>
      <c r="E7193" s="57" t="s">
        <v>545</v>
      </c>
      <c r="F7193" s="57" t="s">
        <v>3091</v>
      </c>
      <c r="G7193" s="57" t="s">
        <v>3928</v>
      </c>
      <c r="H7193" s="57">
        <v>557.5</v>
      </c>
    </row>
    <row r="7194" spans="1:8">
      <c r="A7194" s="57" t="s">
        <v>161</v>
      </c>
      <c r="B7194" s="57" t="s">
        <v>81</v>
      </c>
      <c r="C7194" s="57" t="s">
        <v>3093</v>
      </c>
      <c r="D7194" s="57">
        <v>0.57999999999999996</v>
      </c>
      <c r="E7194" s="57" t="s">
        <v>545</v>
      </c>
      <c r="F7194" s="57" t="s">
        <v>3093</v>
      </c>
      <c r="G7194" s="57" t="s">
        <v>3929</v>
      </c>
      <c r="H7194" s="57">
        <v>0.57999999999999996</v>
      </c>
    </row>
    <row r="7195" spans="1:8">
      <c r="A7195" s="57" t="s">
        <v>161</v>
      </c>
      <c r="B7195" s="57" t="s">
        <v>81</v>
      </c>
      <c r="C7195" s="57" t="s">
        <v>3095</v>
      </c>
      <c r="D7195" s="57">
        <v>289.7</v>
      </c>
      <c r="E7195" s="57" t="s">
        <v>545</v>
      </c>
      <c r="F7195" s="57" t="s">
        <v>3096</v>
      </c>
      <c r="G7195" s="57" t="s">
        <v>3930</v>
      </c>
      <c r="H7195" s="57">
        <v>289.7</v>
      </c>
    </row>
    <row r="7196" spans="1:8">
      <c r="A7196" s="57" t="s">
        <v>161</v>
      </c>
      <c r="B7196" s="57" t="s">
        <v>81</v>
      </c>
      <c r="C7196" s="57" t="s">
        <v>3098</v>
      </c>
      <c r="D7196" s="57">
        <v>130</v>
      </c>
      <c r="E7196" s="57" t="s">
        <v>545</v>
      </c>
      <c r="F7196" s="57" t="s">
        <v>3099</v>
      </c>
      <c r="G7196" s="57" t="s">
        <v>3931</v>
      </c>
      <c r="H7196" s="57">
        <v>130</v>
      </c>
    </row>
    <row r="7197" spans="1:8">
      <c r="A7197" s="57" t="s">
        <v>161</v>
      </c>
      <c r="B7197" s="57" t="s">
        <v>81</v>
      </c>
      <c r="C7197" s="57" t="s">
        <v>3101</v>
      </c>
      <c r="D7197" s="57">
        <v>2</v>
      </c>
      <c r="E7197" s="57" t="s">
        <v>545</v>
      </c>
      <c r="F7197" s="57" t="s">
        <v>3102</v>
      </c>
      <c r="G7197" s="57" t="s">
        <v>3932</v>
      </c>
      <c r="H7197" s="57">
        <v>2</v>
      </c>
    </row>
    <row r="7198" spans="1:8">
      <c r="A7198" s="57" t="s">
        <v>161</v>
      </c>
      <c r="B7198" s="57" t="s">
        <v>81</v>
      </c>
      <c r="C7198" s="57" t="s">
        <v>3104</v>
      </c>
      <c r="D7198" s="57">
        <v>30713.25</v>
      </c>
      <c r="E7198" s="57" t="s">
        <v>545</v>
      </c>
      <c r="F7198" s="57" t="s">
        <v>3104</v>
      </c>
      <c r="G7198" s="57" t="s">
        <v>3933</v>
      </c>
      <c r="H7198" s="57">
        <v>30713.25</v>
      </c>
    </row>
    <row r="7199" spans="1:8">
      <c r="A7199" s="57" t="s">
        <v>161</v>
      </c>
      <c r="B7199" s="57" t="s">
        <v>81</v>
      </c>
      <c r="C7199" s="57" t="s">
        <v>3106</v>
      </c>
      <c r="D7199" s="57">
        <v>900</v>
      </c>
      <c r="E7199" s="57" t="s">
        <v>545</v>
      </c>
      <c r="F7199" s="57" t="s">
        <v>3107</v>
      </c>
      <c r="G7199" s="57" t="s">
        <v>3934</v>
      </c>
      <c r="H7199" s="57">
        <v>900</v>
      </c>
    </row>
    <row r="7200" spans="1:8">
      <c r="A7200" s="57" t="s">
        <v>161</v>
      </c>
      <c r="B7200" s="57" t="s">
        <v>81</v>
      </c>
      <c r="C7200" s="57" t="s">
        <v>3109</v>
      </c>
      <c r="D7200" s="57">
        <v>0.6</v>
      </c>
      <c r="E7200" s="57" t="s">
        <v>545</v>
      </c>
      <c r="F7200" s="57" t="s">
        <v>3109</v>
      </c>
      <c r="G7200" s="57" t="s">
        <v>3935</v>
      </c>
      <c r="H7200" s="57">
        <v>0.6</v>
      </c>
    </row>
    <row r="7201" spans="1:8">
      <c r="A7201" s="57" t="s">
        <v>161</v>
      </c>
      <c r="B7201" s="57" t="s">
        <v>81</v>
      </c>
      <c r="C7201" s="57" t="s">
        <v>3111</v>
      </c>
      <c r="D7201" s="57">
        <v>8690.3230000000003</v>
      </c>
      <c r="E7201" s="57" t="s">
        <v>545</v>
      </c>
      <c r="F7201" s="57" t="s">
        <v>3111</v>
      </c>
      <c r="G7201" s="57" t="s">
        <v>3936</v>
      </c>
      <c r="H7201" s="57">
        <v>8690.3230000000003</v>
      </c>
    </row>
    <row r="7202" spans="1:8">
      <c r="A7202" s="57" t="s">
        <v>161</v>
      </c>
      <c r="B7202" s="57" t="s">
        <v>81</v>
      </c>
      <c r="C7202" s="57" t="s">
        <v>3113</v>
      </c>
      <c r="D7202" s="57">
        <v>525.75</v>
      </c>
      <c r="E7202" s="57" t="s">
        <v>545</v>
      </c>
      <c r="F7202" s="57" t="s">
        <v>3113</v>
      </c>
      <c r="G7202" s="57" t="s">
        <v>3937</v>
      </c>
      <c r="H7202" s="57">
        <v>525.75</v>
      </c>
    </row>
    <row r="7203" spans="1:8">
      <c r="A7203" s="57" t="s">
        <v>161</v>
      </c>
      <c r="B7203" s="57" t="s">
        <v>81</v>
      </c>
      <c r="C7203" s="57" t="s">
        <v>3115</v>
      </c>
      <c r="D7203" s="57">
        <v>2</v>
      </c>
      <c r="E7203" s="57" t="s">
        <v>545</v>
      </c>
      <c r="F7203" s="57" t="s">
        <v>3116</v>
      </c>
      <c r="G7203" s="57" t="s">
        <v>3938</v>
      </c>
      <c r="H7203" s="57">
        <v>2</v>
      </c>
    </row>
    <row r="7204" spans="1:8">
      <c r="A7204" s="57" t="s">
        <v>161</v>
      </c>
      <c r="B7204" s="57" t="s">
        <v>120</v>
      </c>
      <c r="C7204" s="57" t="s">
        <v>3066</v>
      </c>
      <c r="D7204" s="57">
        <v>0</v>
      </c>
      <c r="E7204" s="57" t="s">
        <v>546</v>
      </c>
      <c r="F7204" s="57" t="s">
        <v>3067</v>
      </c>
      <c r="G7204" s="57" t="s">
        <v>3939</v>
      </c>
      <c r="H7204" s="57">
        <v>0</v>
      </c>
    </row>
    <row r="7205" spans="1:8">
      <c r="A7205" s="57" t="s">
        <v>161</v>
      </c>
      <c r="B7205" s="57" t="s">
        <v>120</v>
      </c>
      <c r="C7205" s="57" t="s">
        <v>3069</v>
      </c>
      <c r="D7205" s="57">
        <v>1.5</v>
      </c>
      <c r="E7205" s="57" t="s">
        <v>546</v>
      </c>
      <c r="F7205" s="57" t="s">
        <v>3070</v>
      </c>
      <c r="G7205" s="57" t="s">
        <v>3940</v>
      </c>
      <c r="H7205" s="57">
        <v>1.5</v>
      </c>
    </row>
    <row r="7206" spans="1:8">
      <c r="A7206" s="57" t="s">
        <v>161</v>
      </c>
      <c r="B7206" s="57" t="s">
        <v>120</v>
      </c>
      <c r="C7206" s="57" t="s">
        <v>3072</v>
      </c>
      <c r="D7206" s="57">
        <v>750</v>
      </c>
      <c r="E7206" s="57" t="s">
        <v>546</v>
      </c>
      <c r="F7206" s="57" t="s">
        <v>3073</v>
      </c>
      <c r="G7206" s="57" t="s">
        <v>3941</v>
      </c>
      <c r="H7206" s="57">
        <v>750</v>
      </c>
    </row>
    <row r="7207" spans="1:8">
      <c r="A7207" s="57" t="s">
        <v>161</v>
      </c>
      <c r="B7207" s="57" t="s">
        <v>120</v>
      </c>
      <c r="C7207" s="57" t="s">
        <v>3075</v>
      </c>
      <c r="D7207" s="57">
        <v>0</v>
      </c>
      <c r="E7207" s="57" t="s">
        <v>546</v>
      </c>
      <c r="F7207" s="57" t="s">
        <v>3076</v>
      </c>
      <c r="G7207" s="57" t="s">
        <v>3942</v>
      </c>
      <c r="H7207" s="57">
        <v>0</v>
      </c>
    </row>
    <row r="7208" spans="1:8">
      <c r="A7208" s="57" t="s">
        <v>161</v>
      </c>
      <c r="B7208" s="57" t="s">
        <v>120</v>
      </c>
      <c r="C7208" s="57" t="s">
        <v>3078</v>
      </c>
      <c r="D7208" s="57">
        <v>654.5</v>
      </c>
      <c r="E7208" s="57" t="s">
        <v>546</v>
      </c>
      <c r="F7208" s="57" t="s">
        <v>3079</v>
      </c>
      <c r="G7208" s="57" t="s">
        <v>3943</v>
      </c>
      <c r="H7208" s="57">
        <v>654.5</v>
      </c>
    </row>
    <row r="7209" spans="1:8">
      <c r="A7209" s="57" t="s">
        <v>161</v>
      </c>
      <c r="B7209" s="57" t="s">
        <v>120</v>
      </c>
      <c r="C7209" s="57" t="s">
        <v>3081</v>
      </c>
      <c r="D7209" s="57">
        <v>0.61553484999999997</v>
      </c>
      <c r="E7209" s="57" t="s">
        <v>546</v>
      </c>
      <c r="F7209" s="57" t="s">
        <v>3082</v>
      </c>
      <c r="G7209" s="57" t="s">
        <v>3944</v>
      </c>
      <c r="H7209" s="57">
        <v>0.61553484999999997</v>
      </c>
    </row>
    <row r="7210" spans="1:8">
      <c r="A7210" s="57" t="s">
        <v>161</v>
      </c>
      <c r="B7210" s="57" t="s">
        <v>120</v>
      </c>
      <c r="C7210" s="57" t="s">
        <v>3084</v>
      </c>
      <c r="D7210" s="57">
        <v>2</v>
      </c>
      <c r="E7210" s="57" t="s">
        <v>546</v>
      </c>
      <c r="F7210" s="57" t="s">
        <v>3085</v>
      </c>
      <c r="G7210" s="57" t="s">
        <v>3945</v>
      </c>
      <c r="H7210" s="57">
        <v>2</v>
      </c>
    </row>
    <row r="7211" spans="1:8">
      <c r="A7211" s="57" t="s">
        <v>161</v>
      </c>
      <c r="B7211" s="57" t="s">
        <v>120</v>
      </c>
      <c r="C7211" s="57" t="s">
        <v>3087</v>
      </c>
      <c r="D7211" s="57">
        <v>206.46269999999998</v>
      </c>
      <c r="E7211" s="57" t="s">
        <v>546</v>
      </c>
      <c r="F7211" s="57" t="s">
        <v>3088</v>
      </c>
      <c r="G7211" s="57" t="s">
        <v>3946</v>
      </c>
      <c r="H7211" s="57">
        <v>206.46269999999998</v>
      </c>
    </row>
    <row r="7212" spans="1:8">
      <c r="A7212" s="57" t="s">
        <v>161</v>
      </c>
      <c r="B7212" s="57" t="s">
        <v>120</v>
      </c>
      <c r="C7212" s="57" t="s">
        <v>3090</v>
      </c>
      <c r="D7212" s="57">
        <v>278.75</v>
      </c>
      <c r="E7212" s="57" t="s">
        <v>546</v>
      </c>
      <c r="F7212" s="57" t="s">
        <v>3091</v>
      </c>
      <c r="G7212" s="57" t="s">
        <v>3947</v>
      </c>
      <c r="H7212" s="57">
        <v>278.75</v>
      </c>
    </row>
    <row r="7213" spans="1:8">
      <c r="A7213" s="57" t="s">
        <v>161</v>
      </c>
      <c r="B7213" s="57" t="s">
        <v>120</v>
      </c>
      <c r="C7213" s="57" t="s">
        <v>3093</v>
      </c>
      <c r="D7213" s="57">
        <v>0.28999999999999998</v>
      </c>
      <c r="E7213" s="57" t="s">
        <v>546</v>
      </c>
      <c r="F7213" s="57" t="s">
        <v>3093</v>
      </c>
      <c r="G7213" s="57" t="s">
        <v>3948</v>
      </c>
      <c r="H7213" s="57">
        <v>0.28999999999999998</v>
      </c>
    </row>
    <row r="7214" spans="1:8">
      <c r="A7214" s="57" t="s">
        <v>161</v>
      </c>
      <c r="B7214" s="57" t="s">
        <v>120</v>
      </c>
      <c r="C7214" s="57" t="s">
        <v>3095</v>
      </c>
      <c r="D7214" s="57">
        <v>144.85</v>
      </c>
      <c r="E7214" s="57" t="s">
        <v>546</v>
      </c>
      <c r="F7214" s="57" t="s">
        <v>3096</v>
      </c>
      <c r="G7214" s="57" t="s">
        <v>3949</v>
      </c>
      <c r="H7214" s="57">
        <v>144.85</v>
      </c>
    </row>
    <row r="7215" spans="1:8">
      <c r="A7215" s="57" t="s">
        <v>161</v>
      </c>
      <c r="B7215" s="57" t="s">
        <v>120</v>
      </c>
      <c r="C7215" s="57" t="s">
        <v>3098</v>
      </c>
      <c r="D7215" s="57">
        <v>65</v>
      </c>
      <c r="E7215" s="57" t="s">
        <v>546</v>
      </c>
      <c r="F7215" s="57" t="s">
        <v>3099</v>
      </c>
      <c r="G7215" s="57" t="s">
        <v>3950</v>
      </c>
      <c r="H7215" s="57">
        <v>65</v>
      </c>
    </row>
    <row r="7216" spans="1:8">
      <c r="A7216" s="57" t="s">
        <v>161</v>
      </c>
      <c r="B7216" s="57" t="s">
        <v>120</v>
      </c>
      <c r="C7216" s="57" t="s">
        <v>3101</v>
      </c>
      <c r="D7216" s="57">
        <v>1</v>
      </c>
      <c r="E7216" s="57" t="s">
        <v>546</v>
      </c>
      <c r="F7216" s="57" t="s">
        <v>3102</v>
      </c>
      <c r="G7216" s="57" t="s">
        <v>3951</v>
      </c>
      <c r="H7216" s="57">
        <v>1</v>
      </c>
    </row>
    <row r="7217" spans="1:8">
      <c r="A7217" s="57" t="s">
        <v>161</v>
      </c>
      <c r="B7217" s="57" t="s">
        <v>120</v>
      </c>
      <c r="C7217" s="57" t="s">
        <v>3104</v>
      </c>
      <c r="D7217" s="57">
        <v>17318.832999999999</v>
      </c>
      <c r="E7217" s="57" t="s">
        <v>546</v>
      </c>
      <c r="F7217" s="57" t="s">
        <v>3104</v>
      </c>
      <c r="G7217" s="57" t="s">
        <v>3952</v>
      </c>
      <c r="H7217" s="57">
        <v>17318.832999999999</v>
      </c>
    </row>
    <row r="7218" spans="1:8">
      <c r="A7218" s="57" t="s">
        <v>161</v>
      </c>
      <c r="B7218" s="57" t="s">
        <v>120</v>
      </c>
      <c r="C7218" s="57" t="s">
        <v>3106</v>
      </c>
      <c r="D7218" s="57">
        <v>450</v>
      </c>
      <c r="E7218" s="57" t="s">
        <v>546</v>
      </c>
      <c r="F7218" s="57" t="s">
        <v>3107</v>
      </c>
      <c r="G7218" s="57" t="s">
        <v>3953</v>
      </c>
      <c r="H7218" s="57">
        <v>450</v>
      </c>
    </row>
    <row r="7219" spans="1:8">
      <c r="A7219" s="57" t="s">
        <v>161</v>
      </c>
      <c r="B7219" s="57" t="s">
        <v>120</v>
      </c>
      <c r="C7219" s="57" t="s">
        <v>3109</v>
      </c>
      <c r="D7219" s="57">
        <v>0.3</v>
      </c>
      <c r="E7219" s="57" t="s">
        <v>546</v>
      </c>
      <c r="F7219" s="57" t="s">
        <v>3109</v>
      </c>
      <c r="G7219" s="57" t="s">
        <v>3954</v>
      </c>
      <c r="H7219" s="57">
        <v>0.3</v>
      </c>
    </row>
    <row r="7220" spans="1:8">
      <c r="A7220" s="57" t="s">
        <v>161</v>
      </c>
      <c r="B7220" s="57" t="s">
        <v>120</v>
      </c>
      <c r="C7220" s="57" t="s">
        <v>3111</v>
      </c>
      <c r="D7220" s="57">
        <v>6355.3615</v>
      </c>
      <c r="E7220" s="57" t="s">
        <v>546</v>
      </c>
      <c r="F7220" s="57" t="s">
        <v>3111</v>
      </c>
      <c r="G7220" s="57" t="s">
        <v>3955</v>
      </c>
      <c r="H7220" s="57">
        <v>6355.3615</v>
      </c>
    </row>
    <row r="7221" spans="1:8">
      <c r="A7221" s="57" t="s">
        <v>161</v>
      </c>
      <c r="B7221" s="57" t="s">
        <v>120</v>
      </c>
      <c r="C7221" s="57" t="s">
        <v>3113</v>
      </c>
      <c r="D7221" s="57">
        <v>428.15110000000004</v>
      </c>
      <c r="E7221" s="57" t="s">
        <v>546</v>
      </c>
      <c r="F7221" s="57" t="s">
        <v>3113</v>
      </c>
      <c r="G7221" s="57" t="s">
        <v>3956</v>
      </c>
      <c r="H7221" s="57">
        <v>428.15110000000004</v>
      </c>
    </row>
    <row r="7222" spans="1:8">
      <c r="A7222" s="57" t="s">
        <v>161</v>
      </c>
      <c r="B7222" s="57" t="s">
        <v>120</v>
      </c>
      <c r="C7222" s="57" t="s">
        <v>3115</v>
      </c>
      <c r="D7222" s="57">
        <v>1</v>
      </c>
      <c r="E7222" s="57" t="s">
        <v>546</v>
      </c>
      <c r="F7222" s="57" t="s">
        <v>3116</v>
      </c>
      <c r="G7222" s="57" t="s">
        <v>3957</v>
      </c>
      <c r="H7222" s="57">
        <v>1</v>
      </c>
    </row>
    <row r="7223" spans="1:8">
      <c r="A7223" s="57" t="s">
        <v>146</v>
      </c>
      <c r="B7223" s="57" t="s">
        <v>116</v>
      </c>
      <c r="C7223" s="57" t="s">
        <v>3066</v>
      </c>
      <c r="D7223" s="57">
        <v>0</v>
      </c>
      <c r="E7223" s="57" t="s">
        <v>547</v>
      </c>
      <c r="F7223" s="57" t="s">
        <v>3067</v>
      </c>
      <c r="G7223" s="57" t="s">
        <v>3958</v>
      </c>
      <c r="H7223" s="57">
        <v>0</v>
      </c>
    </row>
    <row r="7224" spans="1:8">
      <c r="A7224" s="57" t="s">
        <v>146</v>
      </c>
      <c r="B7224" s="57" t="s">
        <v>116</v>
      </c>
      <c r="C7224" s="57" t="s">
        <v>3069</v>
      </c>
      <c r="D7224" s="57">
        <v>3</v>
      </c>
      <c r="E7224" s="57" t="s">
        <v>547</v>
      </c>
      <c r="F7224" s="57" t="s">
        <v>3070</v>
      </c>
      <c r="G7224" s="57" t="s">
        <v>3959</v>
      </c>
      <c r="H7224" s="57">
        <v>3</v>
      </c>
    </row>
    <row r="7225" spans="1:8">
      <c r="A7225" s="57" t="s">
        <v>146</v>
      </c>
      <c r="B7225" s="57" t="s">
        <v>116</v>
      </c>
      <c r="C7225" s="57" t="s">
        <v>3072</v>
      </c>
      <c r="D7225" s="57">
        <v>1500</v>
      </c>
      <c r="E7225" s="57" t="s">
        <v>547</v>
      </c>
      <c r="F7225" s="57" t="s">
        <v>3073</v>
      </c>
      <c r="G7225" s="57" t="s">
        <v>3960</v>
      </c>
      <c r="H7225" s="57">
        <v>1500</v>
      </c>
    </row>
    <row r="7226" spans="1:8">
      <c r="A7226" s="57" t="s">
        <v>146</v>
      </c>
      <c r="B7226" s="57" t="s">
        <v>116</v>
      </c>
      <c r="C7226" s="57" t="s">
        <v>3075</v>
      </c>
      <c r="D7226" s="57">
        <v>0</v>
      </c>
      <c r="E7226" s="57" t="s">
        <v>547</v>
      </c>
      <c r="F7226" s="57" t="s">
        <v>3076</v>
      </c>
      <c r="G7226" s="57" t="s">
        <v>3961</v>
      </c>
      <c r="H7226" s="57">
        <v>0</v>
      </c>
    </row>
    <row r="7227" spans="1:8">
      <c r="A7227" s="57" t="s">
        <v>146</v>
      </c>
      <c r="B7227" s="57" t="s">
        <v>116</v>
      </c>
      <c r="C7227" s="57" t="s">
        <v>3078</v>
      </c>
      <c r="D7227" s="57">
        <v>772</v>
      </c>
      <c r="E7227" s="57" t="s">
        <v>547</v>
      </c>
      <c r="F7227" s="57" t="s">
        <v>3079</v>
      </c>
      <c r="G7227" s="57" t="s">
        <v>3962</v>
      </c>
      <c r="H7227" s="57">
        <v>772</v>
      </c>
    </row>
    <row r="7228" spans="1:8">
      <c r="A7228" s="57" t="s">
        <v>146</v>
      </c>
      <c r="B7228" s="57" t="s">
        <v>116</v>
      </c>
      <c r="C7228" s="57" t="s">
        <v>3081</v>
      </c>
      <c r="D7228" s="57">
        <v>0.6</v>
      </c>
      <c r="E7228" s="57" t="s">
        <v>547</v>
      </c>
      <c r="F7228" s="57" t="s">
        <v>3082</v>
      </c>
      <c r="G7228" s="57" t="s">
        <v>3963</v>
      </c>
      <c r="H7228" s="57">
        <v>0.6</v>
      </c>
    </row>
    <row r="7229" spans="1:8">
      <c r="A7229" s="57" t="s">
        <v>146</v>
      </c>
      <c r="B7229" s="57" t="s">
        <v>116</v>
      </c>
      <c r="C7229" s="57" t="s">
        <v>3084</v>
      </c>
      <c r="D7229" s="57">
        <v>2</v>
      </c>
      <c r="E7229" s="57" t="s">
        <v>547</v>
      </c>
      <c r="F7229" s="57" t="s">
        <v>3085</v>
      </c>
      <c r="G7229" s="57" t="s">
        <v>3964</v>
      </c>
      <c r="H7229" s="57">
        <v>2</v>
      </c>
    </row>
    <row r="7230" spans="1:8">
      <c r="A7230" s="57" t="s">
        <v>146</v>
      </c>
      <c r="B7230" s="57" t="s">
        <v>116</v>
      </c>
      <c r="C7230" s="57" t="s">
        <v>3087</v>
      </c>
      <c r="D7230" s="57">
        <v>200</v>
      </c>
      <c r="E7230" s="57" t="s">
        <v>547</v>
      </c>
      <c r="F7230" s="57" t="s">
        <v>3088</v>
      </c>
      <c r="G7230" s="57" t="s">
        <v>3965</v>
      </c>
      <c r="H7230" s="57">
        <v>200</v>
      </c>
    </row>
    <row r="7231" spans="1:8">
      <c r="A7231" s="57" t="s">
        <v>146</v>
      </c>
      <c r="B7231" s="57" t="s">
        <v>116</v>
      </c>
      <c r="C7231" s="57" t="s">
        <v>3090</v>
      </c>
      <c r="D7231" s="57">
        <v>557.5</v>
      </c>
      <c r="E7231" s="57" t="s">
        <v>547</v>
      </c>
      <c r="F7231" s="57" t="s">
        <v>3091</v>
      </c>
      <c r="G7231" s="57" t="s">
        <v>3966</v>
      </c>
      <c r="H7231" s="57">
        <v>557.5</v>
      </c>
    </row>
    <row r="7232" spans="1:8">
      <c r="A7232" s="57" t="s">
        <v>146</v>
      </c>
      <c r="B7232" s="57" t="s">
        <v>116</v>
      </c>
      <c r="C7232" s="57" t="s">
        <v>3093</v>
      </c>
      <c r="D7232" s="57">
        <v>0.57999999999999996</v>
      </c>
      <c r="E7232" s="57" t="s">
        <v>547</v>
      </c>
      <c r="F7232" s="57" t="s">
        <v>3093</v>
      </c>
      <c r="G7232" s="57" t="s">
        <v>3967</v>
      </c>
      <c r="H7232" s="57">
        <v>0.57999999999999996</v>
      </c>
    </row>
    <row r="7233" spans="1:8">
      <c r="A7233" s="57" t="s">
        <v>146</v>
      </c>
      <c r="B7233" s="57" t="s">
        <v>116</v>
      </c>
      <c r="C7233" s="57" t="s">
        <v>3095</v>
      </c>
      <c r="D7233" s="57">
        <v>289.7</v>
      </c>
      <c r="E7233" s="57" t="s">
        <v>547</v>
      </c>
      <c r="F7233" s="57" t="s">
        <v>3096</v>
      </c>
      <c r="G7233" s="57" t="s">
        <v>3968</v>
      </c>
      <c r="H7233" s="57">
        <v>289.7</v>
      </c>
    </row>
    <row r="7234" spans="1:8">
      <c r="A7234" s="57" t="s">
        <v>146</v>
      </c>
      <c r="B7234" s="57" t="s">
        <v>116</v>
      </c>
      <c r="C7234" s="57" t="s">
        <v>3098</v>
      </c>
      <c r="D7234" s="57">
        <v>130</v>
      </c>
      <c r="E7234" s="57" t="s">
        <v>547</v>
      </c>
      <c r="F7234" s="57" t="s">
        <v>3099</v>
      </c>
      <c r="G7234" s="57" t="s">
        <v>3969</v>
      </c>
      <c r="H7234" s="57">
        <v>130</v>
      </c>
    </row>
    <row r="7235" spans="1:8">
      <c r="A7235" s="57" t="s">
        <v>146</v>
      </c>
      <c r="B7235" s="57" t="s">
        <v>116</v>
      </c>
      <c r="C7235" s="57" t="s">
        <v>3101</v>
      </c>
      <c r="D7235" s="57">
        <v>2</v>
      </c>
      <c r="E7235" s="57" t="s">
        <v>547</v>
      </c>
      <c r="F7235" s="57" t="s">
        <v>3102</v>
      </c>
      <c r="G7235" s="57" t="s">
        <v>3970</v>
      </c>
      <c r="H7235" s="57">
        <v>2</v>
      </c>
    </row>
    <row r="7236" spans="1:8">
      <c r="A7236" s="57" t="s">
        <v>146</v>
      </c>
      <c r="B7236" s="57" t="s">
        <v>116</v>
      </c>
      <c r="C7236" s="57" t="s">
        <v>3104</v>
      </c>
      <c r="D7236" s="57">
        <v>30713.25</v>
      </c>
      <c r="E7236" s="57" t="s">
        <v>547</v>
      </c>
      <c r="F7236" s="57" t="s">
        <v>3104</v>
      </c>
      <c r="G7236" s="57" t="s">
        <v>3971</v>
      </c>
      <c r="H7236" s="57">
        <v>30713.25</v>
      </c>
    </row>
    <row r="7237" spans="1:8">
      <c r="A7237" s="57" t="s">
        <v>146</v>
      </c>
      <c r="B7237" s="57" t="s">
        <v>116</v>
      </c>
      <c r="C7237" s="57" t="s">
        <v>3106</v>
      </c>
      <c r="D7237" s="57">
        <v>900</v>
      </c>
      <c r="E7237" s="57" t="s">
        <v>547</v>
      </c>
      <c r="F7237" s="57" t="s">
        <v>3107</v>
      </c>
      <c r="G7237" s="57" t="s">
        <v>3972</v>
      </c>
      <c r="H7237" s="57">
        <v>900</v>
      </c>
    </row>
    <row r="7238" spans="1:8">
      <c r="A7238" s="57" t="s">
        <v>146</v>
      </c>
      <c r="B7238" s="57" t="s">
        <v>116</v>
      </c>
      <c r="C7238" s="57" t="s">
        <v>3109</v>
      </c>
      <c r="D7238" s="57">
        <v>0.6</v>
      </c>
      <c r="E7238" s="57" t="s">
        <v>547</v>
      </c>
      <c r="F7238" s="57" t="s">
        <v>3109</v>
      </c>
      <c r="G7238" s="57" t="s">
        <v>3973</v>
      </c>
      <c r="H7238" s="57">
        <v>0.6</v>
      </c>
    </row>
    <row r="7239" spans="1:8">
      <c r="A7239" s="57" t="s">
        <v>146</v>
      </c>
      <c r="B7239" s="57" t="s">
        <v>116</v>
      </c>
      <c r="C7239" s="57" t="s">
        <v>3111</v>
      </c>
      <c r="D7239" s="57">
        <v>8690.3230000000003</v>
      </c>
      <c r="E7239" s="57" t="s">
        <v>547</v>
      </c>
      <c r="F7239" s="57" t="s">
        <v>3111</v>
      </c>
      <c r="G7239" s="57" t="s">
        <v>3974</v>
      </c>
      <c r="H7239" s="57">
        <v>8690.3230000000003</v>
      </c>
    </row>
    <row r="7240" spans="1:8">
      <c r="A7240" s="57" t="s">
        <v>146</v>
      </c>
      <c r="B7240" s="57" t="s">
        <v>116</v>
      </c>
      <c r="C7240" s="57" t="s">
        <v>3113</v>
      </c>
      <c r="D7240" s="57">
        <v>525.75</v>
      </c>
      <c r="E7240" s="57" t="s">
        <v>547</v>
      </c>
      <c r="F7240" s="57" t="s">
        <v>3113</v>
      </c>
      <c r="G7240" s="57" t="s">
        <v>3975</v>
      </c>
      <c r="H7240" s="57">
        <v>525.75</v>
      </c>
    </row>
    <row r="7241" spans="1:8">
      <c r="A7241" s="57" t="s">
        <v>146</v>
      </c>
      <c r="B7241" s="57" t="s">
        <v>116</v>
      </c>
      <c r="C7241" s="57" t="s">
        <v>3115</v>
      </c>
      <c r="D7241" s="57">
        <v>2</v>
      </c>
      <c r="E7241" s="57" t="s">
        <v>547</v>
      </c>
      <c r="F7241" s="57" t="s">
        <v>3116</v>
      </c>
      <c r="G7241" s="57" t="s">
        <v>3976</v>
      </c>
      <c r="H7241" s="57">
        <v>2</v>
      </c>
    </row>
    <row r="7242" spans="1:8">
      <c r="A7242" s="57" t="s">
        <v>147</v>
      </c>
      <c r="B7242" s="57" t="s">
        <v>116</v>
      </c>
      <c r="C7242" s="57" t="s">
        <v>3066</v>
      </c>
      <c r="D7242" s="57">
        <v>0</v>
      </c>
      <c r="E7242" s="57" t="s">
        <v>549</v>
      </c>
      <c r="F7242" s="57" t="s">
        <v>3067</v>
      </c>
      <c r="G7242" s="57" t="s">
        <v>3977</v>
      </c>
      <c r="H7242" s="57">
        <v>0</v>
      </c>
    </row>
    <row r="7243" spans="1:8">
      <c r="A7243" s="57" t="s">
        <v>147</v>
      </c>
      <c r="B7243" s="57" t="s">
        <v>116</v>
      </c>
      <c r="C7243" s="57" t="s">
        <v>3069</v>
      </c>
      <c r="D7243" s="57">
        <v>3</v>
      </c>
      <c r="E7243" s="57" t="s">
        <v>549</v>
      </c>
      <c r="F7243" s="57" t="s">
        <v>3070</v>
      </c>
      <c r="G7243" s="57" t="s">
        <v>3978</v>
      </c>
      <c r="H7243" s="57">
        <v>3</v>
      </c>
    </row>
    <row r="7244" spans="1:8">
      <c r="A7244" s="57" t="s">
        <v>147</v>
      </c>
      <c r="B7244" s="57" t="s">
        <v>116</v>
      </c>
      <c r="C7244" s="57" t="s">
        <v>3072</v>
      </c>
      <c r="D7244" s="57">
        <v>1500</v>
      </c>
      <c r="E7244" s="57" t="s">
        <v>549</v>
      </c>
      <c r="F7244" s="57" t="s">
        <v>3073</v>
      </c>
      <c r="G7244" s="57" t="s">
        <v>3979</v>
      </c>
      <c r="H7244" s="57">
        <v>1500</v>
      </c>
    </row>
    <row r="7245" spans="1:8">
      <c r="A7245" s="57" t="s">
        <v>147</v>
      </c>
      <c r="B7245" s="57" t="s">
        <v>116</v>
      </c>
      <c r="C7245" s="57" t="s">
        <v>3075</v>
      </c>
      <c r="D7245" s="57">
        <v>0</v>
      </c>
      <c r="E7245" s="57" t="s">
        <v>549</v>
      </c>
      <c r="F7245" s="57" t="s">
        <v>3076</v>
      </c>
      <c r="G7245" s="57" t="s">
        <v>3980</v>
      </c>
      <c r="H7245" s="57">
        <v>0</v>
      </c>
    </row>
    <row r="7246" spans="1:8">
      <c r="A7246" s="57" t="s">
        <v>147</v>
      </c>
      <c r="B7246" s="57" t="s">
        <v>116</v>
      </c>
      <c r="C7246" s="57" t="s">
        <v>3078</v>
      </c>
      <c r="D7246" s="57">
        <v>772</v>
      </c>
      <c r="E7246" s="57" t="s">
        <v>549</v>
      </c>
      <c r="F7246" s="57" t="s">
        <v>3079</v>
      </c>
      <c r="G7246" s="57" t="s">
        <v>3981</v>
      </c>
      <c r="H7246" s="57">
        <v>772</v>
      </c>
    </row>
    <row r="7247" spans="1:8">
      <c r="A7247" s="57" t="s">
        <v>147</v>
      </c>
      <c r="B7247" s="57" t="s">
        <v>116</v>
      </c>
      <c r="C7247" s="57" t="s">
        <v>3081</v>
      </c>
      <c r="D7247" s="57">
        <v>0.6</v>
      </c>
      <c r="E7247" s="57" t="s">
        <v>549</v>
      </c>
      <c r="F7247" s="57" t="s">
        <v>3082</v>
      </c>
      <c r="G7247" s="57" t="s">
        <v>3982</v>
      </c>
      <c r="H7247" s="57">
        <v>0.6</v>
      </c>
    </row>
    <row r="7248" spans="1:8">
      <c r="A7248" s="57" t="s">
        <v>147</v>
      </c>
      <c r="B7248" s="57" t="s">
        <v>116</v>
      </c>
      <c r="C7248" s="57" t="s">
        <v>3084</v>
      </c>
      <c r="D7248" s="57">
        <v>2</v>
      </c>
      <c r="E7248" s="57" t="s">
        <v>549</v>
      </c>
      <c r="F7248" s="57" t="s">
        <v>3085</v>
      </c>
      <c r="G7248" s="57" t="s">
        <v>3983</v>
      </c>
      <c r="H7248" s="57">
        <v>2</v>
      </c>
    </row>
    <row r="7249" spans="1:8">
      <c r="A7249" s="57" t="s">
        <v>147</v>
      </c>
      <c r="B7249" s="57" t="s">
        <v>116</v>
      </c>
      <c r="C7249" s="57" t="s">
        <v>3087</v>
      </c>
      <c r="D7249" s="57">
        <v>200</v>
      </c>
      <c r="E7249" s="57" t="s">
        <v>549</v>
      </c>
      <c r="F7249" s="57" t="s">
        <v>3088</v>
      </c>
      <c r="G7249" s="57" t="s">
        <v>3984</v>
      </c>
      <c r="H7249" s="57">
        <v>200</v>
      </c>
    </row>
    <row r="7250" spans="1:8">
      <c r="A7250" s="57" t="s">
        <v>147</v>
      </c>
      <c r="B7250" s="57" t="s">
        <v>116</v>
      </c>
      <c r="C7250" s="57" t="s">
        <v>3090</v>
      </c>
      <c r="D7250" s="57">
        <v>557.5</v>
      </c>
      <c r="E7250" s="57" t="s">
        <v>549</v>
      </c>
      <c r="F7250" s="57" t="s">
        <v>3091</v>
      </c>
      <c r="G7250" s="57" t="s">
        <v>3985</v>
      </c>
      <c r="H7250" s="57">
        <v>557.5</v>
      </c>
    </row>
    <row r="7251" spans="1:8">
      <c r="A7251" s="57" t="s">
        <v>147</v>
      </c>
      <c r="B7251" s="57" t="s">
        <v>116</v>
      </c>
      <c r="C7251" s="57" t="s">
        <v>3093</v>
      </c>
      <c r="D7251" s="57">
        <v>0.57999999999999996</v>
      </c>
      <c r="E7251" s="57" t="s">
        <v>549</v>
      </c>
      <c r="F7251" s="57" t="s">
        <v>3093</v>
      </c>
      <c r="G7251" s="57" t="s">
        <v>3986</v>
      </c>
      <c r="H7251" s="57">
        <v>0.57999999999999996</v>
      </c>
    </row>
    <row r="7252" spans="1:8">
      <c r="A7252" s="57" t="s">
        <v>147</v>
      </c>
      <c r="B7252" s="57" t="s">
        <v>116</v>
      </c>
      <c r="C7252" s="57" t="s">
        <v>3095</v>
      </c>
      <c r="D7252" s="57">
        <v>289.7</v>
      </c>
      <c r="E7252" s="57" t="s">
        <v>549</v>
      </c>
      <c r="F7252" s="57" t="s">
        <v>3096</v>
      </c>
      <c r="G7252" s="57" t="s">
        <v>3987</v>
      </c>
      <c r="H7252" s="57">
        <v>289.7</v>
      </c>
    </row>
    <row r="7253" spans="1:8">
      <c r="A7253" s="57" t="s">
        <v>147</v>
      </c>
      <c r="B7253" s="57" t="s">
        <v>116</v>
      </c>
      <c r="C7253" s="57" t="s">
        <v>3098</v>
      </c>
      <c r="D7253" s="57">
        <v>130</v>
      </c>
      <c r="E7253" s="57" t="s">
        <v>549</v>
      </c>
      <c r="F7253" s="57" t="s">
        <v>3099</v>
      </c>
      <c r="G7253" s="57" t="s">
        <v>3988</v>
      </c>
      <c r="H7253" s="57">
        <v>130</v>
      </c>
    </row>
    <row r="7254" spans="1:8">
      <c r="A7254" s="57" t="s">
        <v>147</v>
      </c>
      <c r="B7254" s="57" t="s">
        <v>116</v>
      </c>
      <c r="C7254" s="57" t="s">
        <v>3101</v>
      </c>
      <c r="D7254" s="57">
        <v>2</v>
      </c>
      <c r="E7254" s="57" t="s">
        <v>549</v>
      </c>
      <c r="F7254" s="57" t="s">
        <v>3102</v>
      </c>
      <c r="G7254" s="57" t="s">
        <v>3989</v>
      </c>
      <c r="H7254" s="57">
        <v>2</v>
      </c>
    </row>
    <row r="7255" spans="1:8">
      <c r="A7255" s="57" t="s">
        <v>147</v>
      </c>
      <c r="B7255" s="57" t="s">
        <v>116</v>
      </c>
      <c r="C7255" s="57" t="s">
        <v>3104</v>
      </c>
      <c r="D7255" s="57">
        <v>30713.25</v>
      </c>
      <c r="E7255" s="57" t="s">
        <v>549</v>
      </c>
      <c r="F7255" s="57" t="s">
        <v>3104</v>
      </c>
      <c r="G7255" s="57" t="s">
        <v>3990</v>
      </c>
      <c r="H7255" s="57">
        <v>30713.25</v>
      </c>
    </row>
    <row r="7256" spans="1:8">
      <c r="A7256" s="57" t="s">
        <v>147</v>
      </c>
      <c r="B7256" s="57" t="s">
        <v>116</v>
      </c>
      <c r="C7256" s="57" t="s">
        <v>3106</v>
      </c>
      <c r="D7256" s="57">
        <v>900</v>
      </c>
      <c r="E7256" s="57" t="s">
        <v>549</v>
      </c>
      <c r="F7256" s="57" t="s">
        <v>3107</v>
      </c>
      <c r="G7256" s="57" t="s">
        <v>3991</v>
      </c>
      <c r="H7256" s="57">
        <v>900</v>
      </c>
    </row>
    <row r="7257" spans="1:8">
      <c r="A7257" s="57" t="s">
        <v>147</v>
      </c>
      <c r="B7257" s="57" t="s">
        <v>116</v>
      </c>
      <c r="C7257" s="57" t="s">
        <v>3109</v>
      </c>
      <c r="D7257" s="57">
        <v>0.6</v>
      </c>
      <c r="E7257" s="57" t="s">
        <v>549</v>
      </c>
      <c r="F7257" s="57" t="s">
        <v>3109</v>
      </c>
      <c r="G7257" s="57" t="s">
        <v>3992</v>
      </c>
      <c r="H7257" s="57">
        <v>0.6</v>
      </c>
    </row>
    <row r="7258" spans="1:8">
      <c r="A7258" s="57" t="s">
        <v>147</v>
      </c>
      <c r="B7258" s="57" t="s">
        <v>116</v>
      </c>
      <c r="C7258" s="57" t="s">
        <v>3111</v>
      </c>
      <c r="D7258" s="57">
        <v>8690.3230000000003</v>
      </c>
      <c r="E7258" s="57" t="s">
        <v>549</v>
      </c>
      <c r="F7258" s="57" t="s">
        <v>3111</v>
      </c>
      <c r="G7258" s="57" t="s">
        <v>3993</v>
      </c>
      <c r="H7258" s="57">
        <v>8690.3230000000003</v>
      </c>
    </row>
    <row r="7259" spans="1:8">
      <c r="A7259" s="57" t="s">
        <v>147</v>
      </c>
      <c r="B7259" s="57" t="s">
        <v>116</v>
      </c>
      <c r="C7259" s="57" t="s">
        <v>3113</v>
      </c>
      <c r="D7259" s="57">
        <v>525.75</v>
      </c>
      <c r="E7259" s="57" t="s">
        <v>549</v>
      </c>
      <c r="F7259" s="57" t="s">
        <v>3113</v>
      </c>
      <c r="G7259" s="57" t="s">
        <v>3994</v>
      </c>
      <c r="H7259" s="57">
        <v>525.75</v>
      </c>
    </row>
    <row r="7260" spans="1:8">
      <c r="A7260" s="57" t="s">
        <v>147</v>
      </c>
      <c r="B7260" s="57" t="s">
        <v>116</v>
      </c>
      <c r="C7260" s="57" t="s">
        <v>3115</v>
      </c>
      <c r="D7260" s="57">
        <v>2</v>
      </c>
      <c r="E7260" s="57" t="s">
        <v>549</v>
      </c>
      <c r="F7260" s="57" t="s">
        <v>3116</v>
      </c>
      <c r="G7260" s="57" t="s">
        <v>3995</v>
      </c>
      <c r="H7260" s="57">
        <v>2</v>
      </c>
    </row>
    <row r="7261" spans="1:8">
      <c r="A7261" s="57" t="s">
        <v>176</v>
      </c>
      <c r="B7261" s="57" t="s">
        <v>118</v>
      </c>
      <c r="C7261" s="57" t="s">
        <v>3066</v>
      </c>
      <c r="D7261" s="57">
        <v>0</v>
      </c>
      <c r="E7261" s="57" t="s">
        <v>550</v>
      </c>
      <c r="F7261" s="57" t="s">
        <v>3067</v>
      </c>
      <c r="G7261" s="57" t="s">
        <v>3996</v>
      </c>
      <c r="H7261" s="57">
        <v>0</v>
      </c>
    </row>
    <row r="7262" spans="1:8">
      <c r="A7262" s="57" t="s">
        <v>176</v>
      </c>
      <c r="B7262" s="57" t="s">
        <v>118</v>
      </c>
      <c r="C7262" s="57" t="s">
        <v>3069</v>
      </c>
      <c r="D7262" s="57">
        <v>2.8333333333333335</v>
      </c>
      <c r="E7262" s="57" t="s">
        <v>550</v>
      </c>
      <c r="F7262" s="57" t="s">
        <v>3070</v>
      </c>
      <c r="G7262" s="57" t="s">
        <v>3997</v>
      </c>
      <c r="H7262" s="57">
        <v>2.8333333333333335</v>
      </c>
    </row>
    <row r="7263" spans="1:8">
      <c r="A7263" s="57" t="s">
        <v>176</v>
      </c>
      <c r="B7263" s="57" t="s">
        <v>118</v>
      </c>
      <c r="C7263" s="57" t="s">
        <v>3072</v>
      </c>
      <c r="D7263" s="57">
        <v>1416.6666666666667</v>
      </c>
      <c r="E7263" s="57" t="s">
        <v>550</v>
      </c>
      <c r="F7263" s="57" t="s">
        <v>3073</v>
      </c>
      <c r="G7263" s="57" t="s">
        <v>3998</v>
      </c>
      <c r="H7263" s="57">
        <v>1416.6666666666667</v>
      </c>
    </row>
    <row r="7264" spans="1:8">
      <c r="A7264" s="57" t="s">
        <v>176</v>
      </c>
      <c r="B7264" s="57" t="s">
        <v>118</v>
      </c>
      <c r="C7264" s="57" t="s">
        <v>3075</v>
      </c>
      <c r="D7264" s="57">
        <v>0</v>
      </c>
      <c r="E7264" s="57" t="s">
        <v>550</v>
      </c>
      <c r="F7264" s="57" t="s">
        <v>3076</v>
      </c>
      <c r="G7264" s="57" t="s">
        <v>3999</v>
      </c>
      <c r="H7264" s="57">
        <v>0</v>
      </c>
    </row>
    <row r="7265" spans="1:8">
      <c r="A7265" s="57" t="s">
        <v>176</v>
      </c>
      <c r="B7265" s="57" t="s">
        <v>118</v>
      </c>
      <c r="C7265" s="57" t="s">
        <v>3078</v>
      </c>
      <c r="D7265" s="57">
        <v>910.22222222222217</v>
      </c>
      <c r="E7265" s="57" t="s">
        <v>550</v>
      </c>
      <c r="F7265" s="57" t="s">
        <v>3079</v>
      </c>
      <c r="G7265" s="57" t="s">
        <v>4000</v>
      </c>
      <c r="H7265" s="57">
        <v>910.22222222222217</v>
      </c>
    </row>
    <row r="7266" spans="1:8">
      <c r="A7266" s="57" t="s">
        <v>176</v>
      </c>
      <c r="B7266" s="57" t="s">
        <v>118</v>
      </c>
      <c r="C7266" s="57" t="s">
        <v>3081</v>
      </c>
      <c r="D7266" s="57">
        <v>0.61186111111111097</v>
      </c>
      <c r="E7266" s="57" t="s">
        <v>550</v>
      </c>
      <c r="F7266" s="57" t="s">
        <v>3082</v>
      </c>
      <c r="G7266" s="57" t="s">
        <v>4001</v>
      </c>
      <c r="H7266" s="57">
        <v>0.61186111111111097</v>
      </c>
    </row>
    <row r="7267" spans="1:8">
      <c r="A7267" s="57" t="s">
        <v>176</v>
      </c>
      <c r="B7267" s="57" t="s">
        <v>118</v>
      </c>
      <c r="C7267" s="57" t="s">
        <v>3084</v>
      </c>
      <c r="D7267" s="57">
        <v>2.2777777777777777</v>
      </c>
      <c r="E7267" s="57" t="s">
        <v>550</v>
      </c>
      <c r="F7267" s="57" t="s">
        <v>3085</v>
      </c>
      <c r="G7267" s="57" t="s">
        <v>4002</v>
      </c>
      <c r="H7267" s="57">
        <v>2.2777777777777777</v>
      </c>
    </row>
    <row r="7268" spans="1:8">
      <c r="A7268" s="57" t="s">
        <v>176</v>
      </c>
      <c r="B7268" s="57" t="s">
        <v>118</v>
      </c>
      <c r="C7268" s="57" t="s">
        <v>3087</v>
      </c>
      <c r="D7268" s="57">
        <v>199.61111111111111</v>
      </c>
      <c r="E7268" s="57" t="s">
        <v>550</v>
      </c>
      <c r="F7268" s="57" t="s">
        <v>3088</v>
      </c>
      <c r="G7268" s="57" t="s">
        <v>4003</v>
      </c>
      <c r="H7268" s="57">
        <v>199.61111111111111</v>
      </c>
    </row>
    <row r="7269" spans="1:8">
      <c r="A7269" s="57" t="s">
        <v>176</v>
      </c>
      <c r="B7269" s="57" t="s">
        <v>118</v>
      </c>
      <c r="C7269" s="57" t="s">
        <v>3090</v>
      </c>
      <c r="D7269" s="57">
        <v>526.52777777777783</v>
      </c>
      <c r="E7269" s="57" t="s">
        <v>550</v>
      </c>
      <c r="F7269" s="57" t="s">
        <v>3091</v>
      </c>
      <c r="G7269" s="57" t="s">
        <v>4004</v>
      </c>
      <c r="H7269" s="57">
        <v>526.52777777777783</v>
      </c>
    </row>
    <row r="7270" spans="1:8">
      <c r="A7270" s="57" t="s">
        <v>176</v>
      </c>
      <c r="B7270" s="57" t="s">
        <v>118</v>
      </c>
      <c r="C7270" s="57" t="s">
        <v>3093</v>
      </c>
      <c r="D7270" s="57">
        <v>0.5477777777777777</v>
      </c>
      <c r="E7270" s="57" t="s">
        <v>550</v>
      </c>
      <c r="F7270" s="57" t="s">
        <v>3093</v>
      </c>
      <c r="G7270" s="57" t="s">
        <v>4005</v>
      </c>
      <c r="H7270" s="57">
        <v>0.5477777777777777</v>
      </c>
    </row>
    <row r="7271" spans="1:8">
      <c r="A7271" s="57" t="s">
        <v>176</v>
      </c>
      <c r="B7271" s="57" t="s">
        <v>118</v>
      </c>
      <c r="C7271" s="57" t="s">
        <v>3095</v>
      </c>
      <c r="D7271" s="57">
        <v>273.6055555555555</v>
      </c>
      <c r="E7271" s="57" t="s">
        <v>550</v>
      </c>
      <c r="F7271" s="57" t="s">
        <v>3096</v>
      </c>
      <c r="G7271" s="57" t="s">
        <v>4006</v>
      </c>
      <c r="H7271" s="57">
        <v>273.6055555555555</v>
      </c>
    </row>
    <row r="7272" spans="1:8">
      <c r="A7272" s="57" t="s">
        <v>176</v>
      </c>
      <c r="B7272" s="57" t="s">
        <v>118</v>
      </c>
      <c r="C7272" s="57" t="s">
        <v>3098</v>
      </c>
      <c r="D7272" s="57">
        <v>122.77777777777777</v>
      </c>
      <c r="E7272" s="57" t="s">
        <v>550</v>
      </c>
      <c r="F7272" s="57" t="s">
        <v>3099</v>
      </c>
      <c r="G7272" s="57" t="s">
        <v>4007</v>
      </c>
      <c r="H7272" s="57">
        <v>122.77777777777777</v>
      </c>
    </row>
    <row r="7273" spans="1:8">
      <c r="A7273" s="57" t="s">
        <v>176</v>
      </c>
      <c r="B7273" s="57" t="s">
        <v>118</v>
      </c>
      <c r="C7273" s="57" t="s">
        <v>3101</v>
      </c>
      <c r="D7273" s="57">
        <v>1.8888888888888888</v>
      </c>
      <c r="E7273" s="57" t="s">
        <v>550</v>
      </c>
      <c r="F7273" s="57" t="s">
        <v>3102</v>
      </c>
      <c r="G7273" s="57" t="s">
        <v>4008</v>
      </c>
      <c r="H7273" s="57">
        <v>1.8888888888888888</v>
      </c>
    </row>
    <row r="7274" spans="1:8">
      <c r="A7274" s="57" t="s">
        <v>176</v>
      </c>
      <c r="B7274" s="57" t="s">
        <v>118</v>
      </c>
      <c r="C7274" s="57" t="s">
        <v>3104</v>
      </c>
      <c r="D7274" s="57">
        <v>30713.25</v>
      </c>
      <c r="E7274" s="57" t="s">
        <v>550</v>
      </c>
      <c r="F7274" s="57" t="s">
        <v>3104</v>
      </c>
      <c r="G7274" s="57" t="s">
        <v>4009</v>
      </c>
      <c r="H7274" s="57">
        <v>30713.25</v>
      </c>
    </row>
    <row r="7275" spans="1:8">
      <c r="A7275" s="57" t="s">
        <v>176</v>
      </c>
      <c r="B7275" s="57" t="s">
        <v>118</v>
      </c>
      <c r="C7275" s="57" t="s">
        <v>3106</v>
      </c>
      <c r="D7275" s="57">
        <v>850</v>
      </c>
      <c r="E7275" s="57" t="s">
        <v>550</v>
      </c>
      <c r="F7275" s="57" t="s">
        <v>3107</v>
      </c>
      <c r="G7275" s="57" t="s">
        <v>4010</v>
      </c>
      <c r="H7275" s="57">
        <v>850</v>
      </c>
    </row>
    <row r="7276" spans="1:8">
      <c r="A7276" s="57" t="s">
        <v>176</v>
      </c>
      <c r="B7276" s="57" t="s">
        <v>118</v>
      </c>
      <c r="C7276" s="57" t="s">
        <v>3109</v>
      </c>
      <c r="D7276" s="57">
        <v>0.56666666666666654</v>
      </c>
      <c r="E7276" s="57" t="s">
        <v>550</v>
      </c>
      <c r="F7276" s="57" t="s">
        <v>3109</v>
      </c>
      <c r="G7276" s="57" t="s">
        <v>4011</v>
      </c>
      <c r="H7276" s="57">
        <v>0.56666666666666654</v>
      </c>
    </row>
    <row r="7277" spans="1:8">
      <c r="A7277" s="57" t="s">
        <v>176</v>
      </c>
      <c r="B7277" s="57" t="s">
        <v>118</v>
      </c>
      <c r="C7277" s="57" t="s">
        <v>3111</v>
      </c>
      <c r="D7277" s="57">
        <v>8690.3230000000021</v>
      </c>
      <c r="E7277" s="57" t="s">
        <v>550</v>
      </c>
      <c r="F7277" s="57" t="s">
        <v>3111</v>
      </c>
      <c r="G7277" s="57" t="s">
        <v>4012</v>
      </c>
      <c r="H7277" s="57">
        <v>8690.3230000000021</v>
      </c>
    </row>
    <row r="7278" spans="1:8">
      <c r="A7278" s="57" t="s">
        <v>176</v>
      </c>
      <c r="B7278" s="57" t="s">
        <v>118</v>
      </c>
      <c r="C7278" s="57" t="s">
        <v>3113</v>
      </c>
      <c r="D7278" s="57">
        <v>525.75</v>
      </c>
      <c r="E7278" s="57" t="s">
        <v>550</v>
      </c>
      <c r="F7278" s="57" t="s">
        <v>3113</v>
      </c>
      <c r="G7278" s="57" t="s">
        <v>4013</v>
      </c>
      <c r="H7278" s="57">
        <v>525.75</v>
      </c>
    </row>
    <row r="7279" spans="1:8">
      <c r="A7279" s="57" t="s">
        <v>176</v>
      </c>
      <c r="B7279" s="57" t="s">
        <v>118</v>
      </c>
      <c r="C7279" s="57" t="s">
        <v>3115</v>
      </c>
      <c r="D7279" s="57">
        <v>1.8888888888888888</v>
      </c>
      <c r="E7279" s="57" t="s">
        <v>550</v>
      </c>
      <c r="F7279" s="57" t="s">
        <v>3116</v>
      </c>
      <c r="G7279" s="57" t="s">
        <v>4014</v>
      </c>
      <c r="H7279" s="57">
        <v>1.8888888888888888</v>
      </c>
    </row>
    <row r="7280" spans="1:8">
      <c r="A7280" s="57" t="s">
        <v>193</v>
      </c>
      <c r="B7280" s="57" t="s">
        <v>125</v>
      </c>
      <c r="C7280" s="57" t="s">
        <v>3066</v>
      </c>
      <c r="D7280" s="57">
        <v>0</v>
      </c>
      <c r="E7280" s="57" t="s">
        <v>551</v>
      </c>
      <c r="F7280" s="57" t="s">
        <v>3067</v>
      </c>
      <c r="G7280" s="57" t="s">
        <v>4015</v>
      </c>
      <c r="H7280" s="57">
        <v>0</v>
      </c>
    </row>
    <row r="7281" spans="1:8">
      <c r="A7281" s="57" t="s">
        <v>193</v>
      </c>
      <c r="B7281" s="57" t="s">
        <v>125</v>
      </c>
      <c r="C7281" s="57" t="s">
        <v>3069</v>
      </c>
      <c r="D7281" s="57">
        <v>3</v>
      </c>
      <c r="E7281" s="57" t="s">
        <v>551</v>
      </c>
      <c r="F7281" s="57" t="s">
        <v>3070</v>
      </c>
      <c r="G7281" s="57" t="s">
        <v>4016</v>
      </c>
      <c r="H7281" s="57">
        <v>3</v>
      </c>
    </row>
    <row r="7282" spans="1:8">
      <c r="A7282" s="57" t="s">
        <v>193</v>
      </c>
      <c r="B7282" s="57" t="s">
        <v>125</v>
      </c>
      <c r="C7282" s="57" t="s">
        <v>3072</v>
      </c>
      <c r="D7282" s="57">
        <v>1500</v>
      </c>
      <c r="E7282" s="57" t="s">
        <v>551</v>
      </c>
      <c r="F7282" s="57" t="s">
        <v>3073</v>
      </c>
      <c r="G7282" s="57" t="s">
        <v>4017</v>
      </c>
      <c r="H7282" s="57">
        <v>1500</v>
      </c>
    </row>
    <row r="7283" spans="1:8">
      <c r="A7283" s="57" t="s">
        <v>193</v>
      </c>
      <c r="B7283" s="57" t="s">
        <v>125</v>
      </c>
      <c r="C7283" s="57" t="s">
        <v>3075</v>
      </c>
      <c r="D7283" s="57">
        <v>0</v>
      </c>
      <c r="E7283" s="57" t="s">
        <v>551</v>
      </c>
      <c r="F7283" s="57" t="s">
        <v>3076</v>
      </c>
      <c r="G7283" s="57" t="s">
        <v>4018</v>
      </c>
      <c r="H7283" s="57">
        <v>0</v>
      </c>
    </row>
    <row r="7284" spans="1:8">
      <c r="A7284" s="57" t="s">
        <v>193</v>
      </c>
      <c r="B7284" s="57" t="s">
        <v>125</v>
      </c>
      <c r="C7284" s="57" t="s">
        <v>3078</v>
      </c>
      <c r="D7284" s="57">
        <v>772</v>
      </c>
      <c r="E7284" s="57" t="s">
        <v>551</v>
      </c>
      <c r="F7284" s="57" t="s">
        <v>3079</v>
      </c>
      <c r="G7284" s="57" t="s">
        <v>4019</v>
      </c>
      <c r="H7284" s="57">
        <v>772</v>
      </c>
    </row>
    <row r="7285" spans="1:8">
      <c r="A7285" s="57" t="s">
        <v>193</v>
      </c>
      <c r="B7285" s="57" t="s">
        <v>125</v>
      </c>
      <c r="C7285" s="57" t="s">
        <v>3081</v>
      </c>
      <c r="D7285" s="57">
        <v>0.6</v>
      </c>
      <c r="E7285" s="57" t="s">
        <v>551</v>
      </c>
      <c r="F7285" s="57" t="s">
        <v>3082</v>
      </c>
      <c r="G7285" s="57" t="s">
        <v>4020</v>
      </c>
      <c r="H7285" s="57">
        <v>0.6</v>
      </c>
    </row>
    <row r="7286" spans="1:8">
      <c r="A7286" s="57" t="s">
        <v>193</v>
      </c>
      <c r="B7286" s="57" t="s">
        <v>125</v>
      </c>
      <c r="C7286" s="57" t="s">
        <v>3084</v>
      </c>
      <c r="D7286" s="57">
        <v>2</v>
      </c>
      <c r="E7286" s="57" t="s">
        <v>551</v>
      </c>
      <c r="F7286" s="57" t="s">
        <v>3085</v>
      </c>
      <c r="G7286" s="57" t="s">
        <v>4021</v>
      </c>
      <c r="H7286" s="57">
        <v>2</v>
      </c>
    </row>
    <row r="7287" spans="1:8">
      <c r="A7287" s="57" t="s">
        <v>193</v>
      </c>
      <c r="B7287" s="57" t="s">
        <v>125</v>
      </c>
      <c r="C7287" s="57" t="s">
        <v>3087</v>
      </c>
      <c r="D7287" s="57">
        <v>200</v>
      </c>
      <c r="E7287" s="57" t="s">
        <v>551</v>
      </c>
      <c r="F7287" s="57" t="s">
        <v>3088</v>
      </c>
      <c r="G7287" s="57" t="s">
        <v>4022</v>
      </c>
      <c r="H7287" s="57">
        <v>200</v>
      </c>
    </row>
    <row r="7288" spans="1:8">
      <c r="A7288" s="57" t="s">
        <v>193</v>
      </c>
      <c r="B7288" s="57" t="s">
        <v>125</v>
      </c>
      <c r="C7288" s="57" t="s">
        <v>3090</v>
      </c>
      <c r="D7288" s="57">
        <v>557.5</v>
      </c>
      <c r="E7288" s="57" t="s">
        <v>551</v>
      </c>
      <c r="F7288" s="57" t="s">
        <v>3091</v>
      </c>
      <c r="G7288" s="57" t="s">
        <v>4023</v>
      </c>
      <c r="H7288" s="57">
        <v>557.5</v>
      </c>
    </row>
    <row r="7289" spans="1:8">
      <c r="A7289" s="57" t="s">
        <v>193</v>
      </c>
      <c r="B7289" s="57" t="s">
        <v>125</v>
      </c>
      <c r="C7289" s="57" t="s">
        <v>3093</v>
      </c>
      <c r="D7289" s="57">
        <v>0.57999999999999996</v>
      </c>
      <c r="E7289" s="57" t="s">
        <v>551</v>
      </c>
      <c r="F7289" s="57" t="s">
        <v>3093</v>
      </c>
      <c r="G7289" s="57" t="s">
        <v>4024</v>
      </c>
      <c r="H7289" s="57">
        <v>0.57999999999999996</v>
      </c>
    </row>
    <row r="7290" spans="1:8">
      <c r="A7290" s="57" t="s">
        <v>193</v>
      </c>
      <c r="B7290" s="57" t="s">
        <v>125</v>
      </c>
      <c r="C7290" s="57" t="s">
        <v>3095</v>
      </c>
      <c r="D7290" s="57">
        <v>289.7</v>
      </c>
      <c r="E7290" s="57" t="s">
        <v>551</v>
      </c>
      <c r="F7290" s="57" t="s">
        <v>3096</v>
      </c>
      <c r="G7290" s="57" t="s">
        <v>4025</v>
      </c>
      <c r="H7290" s="57">
        <v>289.7</v>
      </c>
    </row>
    <row r="7291" spans="1:8">
      <c r="A7291" s="57" t="s">
        <v>193</v>
      </c>
      <c r="B7291" s="57" t="s">
        <v>125</v>
      </c>
      <c r="C7291" s="57" t="s">
        <v>3098</v>
      </c>
      <c r="D7291" s="57">
        <v>130</v>
      </c>
      <c r="E7291" s="57" t="s">
        <v>551</v>
      </c>
      <c r="F7291" s="57" t="s">
        <v>3099</v>
      </c>
      <c r="G7291" s="57" t="s">
        <v>4026</v>
      </c>
      <c r="H7291" s="57">
        <v>130</v>
      </c>
    </row>
    <row r="7292" spans="1:8">
      <c r="A7292" s="57" t="s">
        <v>193</v>
      </c>
      <c r="B7292" s="57" t="s">
        <v>125</v>
      </c>
      <c r="C7292" s="57" t="s">
        <v>3101</v>
      </c>
      <c r="D7292" s="57">
        <v>2</v>
      </c>
      <c r="E7292" s="57" t="s">
        <v>551</v>
      </c>
      <c r="F7292" s="57" t="s">
        <v>3102</v>
      </c>
      <c r="G7292" s="57" t="s">
        <v>4027</v>
      </c>
      <c r="H7292" s="57">
        <v>2</v>
      </c>
    </row>
    <row r="7293" spans="1:8">
      <c r="A7293" s="57" t="s">
        <v>193</v>
      </c>
      <c r="B7293" s="57" t="s">
        <v>125</v>
      </c>
      <c r="C7293" s="57" t="s">
        <v>3104</v>
      </c>
      <c r="D7293" s="57">
        <v>30713.25</v>
      </c>
      <c r="E7293" s="57" t="s">
        <v>551</v>
      </c>
      <c r="F7293" s="57" t="s">
        <v>3104</v>
      </c>
      <c r="G7293" s="57" t="s">
        <v>4028</v>
      </c>
      <c r="H7293" s="57">
        <v>30713.25</v>
      </c>
    </row>
    <row r="7294" spans="1:8">
      <c r="A7294" s="57" t="s">
        <v>193</v>
      </c>
      <c r="B7294" s="57" t="s">
        <v>125</v>
      </c>
      <c r="C7294" s="57" t="s">
        <v>3106</v>
      </c>
      <c r="D7294" s="57">
        <v>900</v>
      </c>
      <c r="E7294" s="57" t="s">
        <v>551</v>
      </c>
      <c r="F7294" s="57" t="s">
        <v>3107</v>
      </c>
      <c r="G7294" s="57" t="s">
        <v>4029</v>
      </c>
      <c r="H7294" s="57">
        <v>900</v>
      </c>
    </row>
    <row r="7295" spans="1:8">
      <c r="A7295" s="57" t="s">
        <v>193</v>
      </c>
      <c r="B7295" s="57" t="s">
        <v>125</v>
      </c>
      <c r="C7295" s="57" t="s">
        <v>3109</v>
      </c>
      <c r="D7295" s="57">
        <v>0.6</v>
      </c>
      <c r="E7295" s="57" t="s">
        <v>551</v>
      </c>
      <c r="F7295" s="57" t="s">
        <v>3109</v>
      </c>
      <c r="G7295" s="57" t="s">
        <v>4030</v>
      </c>
      <c r="H7295" s="57">
        <v>0.6</v>
      </c>
    </row>
    <row r="7296" spans="1:8">
      <c r="A7296" s="57" t="s">
        <v>193</v>
      </c>
      <c r="B7296" s="57" t="s">
        <v>125</v>
      </c>
      <c r="C7296" s="57" t="s">
        <v>3111</v>
      </c>
      <c r="D7296" s="57">
        <v>8690.3230000000021</v>
      </c>
      <c r="E7296" s="57" t="s">
        <v>551</v>
      </c>
      <c r="F7296" s="57" t="s">
        <v>3111</v>
      </c>
      <c r="G7296" s="57" t="s">
        <v>4031</v>
      </c>
      <c r="H7296" s="57">
        <v>8690.3230000000021</v>
      </c>
    </row>
    <row r="7297" spans="1:8">
      <c r="A7297" s="57" t="s">
        <v>193</v>
      </c>
      <c r="B7297" s="57" t="s">
        <v>125</v>
      </c>
      <c r="C7297" s="57" t="s">
        <v>3113</v>
      </c>
      <c r="D7297" s="57">
        <v>525.75</v>
      </c>
      <c r="E7297" s="57" t="s">
        <v>551</v>
      </c>
      <c r="F7297" s="57" t="s">
        <v>3113</v>
      </c>
      <c r="G7297" s="57" t="s">
        <v>4032</v>
      </c>
      <c r="H7297" s="57">
        <v>525.75</v>
      </c>
    </row>
    <row r="7298" spans="1:8">
      <c r="A7298" s="57" t="s">
        <v>193</v>
      </c>
      <c r="B7298" s="57" t="s">
        <v>125</v>
      </c>
      <c r="C7298" s="57" t="s">
        <v>3115</v>
      </c>
      <c r="D7298" s="57">
        <v>2</v>
      </c>
      <c r="E7298" s="57" t="s">
        <v>551</v>
      </c>
      <c r="F7298" s="57" t="s">
        <v>3116</v>
      </c>
      <c r="G7298" s="57" t="s">
        <v>4033</v>
      </c>
      <c r="H7298" s="57">
        <v>2</v>
      </c>
    </row>
    <row r="7299" spans="1:8">
      <c r="A7299" s="57" t="s">
        <v>162</v>
      </c>
      <c r="B7299" s="57" t="s">
        <v>81</v>
      </c>
      <c r="C7299" s="57" t="s">
        <v>3066</v>
      </c>
      <c r="D7299" s="57">
        <v>0</v>
      </c>
      <c r="E7299" s="57" t="s">
        <v>552</v>
      </c>
      <c r="F7299" s="57" t="s">
        <v>3067</v>
      </c>
      <c r="G7299" s="57" t="s">
        <v>4034</v>
      </c>
      <c r="H7299" s="57">
        <v>0</v>
      </c>
    </row>
    <row r="7300" spans="1:8">
      <c r="A7300" s="57" t="s">
        <v>162</v>
      </c>
      <c r="B7300" s="57" t="s">
        <v>81</v>
      </c>
      <c r="C7300" s="57" t="s">
        <v>3069</v>
      </c>
      <c r="D7300" s="57">
        <v>3</v>
      </c>
      <c r="E7300" s="57" t="s">
        <v>552</v>
      </c>
      <c r="F7300" s="57" t="s">
        <v>3070</v>
      </c>
      <c r="G7300" s="57" t="s">
        <v>4035</v>
      </c>
      <c r="H7300" s="57">
        <v>3</v>
      </c>
    </row>
    <row r="7301" spans="1:8">
      <c r="A7301" s="57" t="s">
        <v>162</v>
      </c>
      <c r="B7301" s="57" t="s">
        <v>81</v>
      </c>
      <c r="C7301" s="57" t="s">
        <v>3072</v>
      </c>
      <c r="D7301" s="57">
        <v>1500</v>
      </c>
      <c r="E7301" s="57" t="s">
        <v>552</v>
      </c>
      <c r="F7301" s="57" t="s">
        <v>3073</v>
      </c>
      <c r="G7301" s="57" t="s">
        <v>4036</v>
      </c>
      <c r="H7301" s="57">
        <v>1500</v>
      </c>
    </row>
    <row r="7302" spans="1:8">
      <c r="A7302" s="57" t="s">
        <v>162</v>
      </c>
      <c r="B7302" s="57" t="s">
        <v>81</v>
      </c>
      <c r="C7302" s="57" t="s">
        <v>3075</v>
      </c>
      <c r="D7302" s="57">
        <v>0</v>
      </c>
      <c r="E7302" s="57" t="s">
        <v>552</v>
      </c>
      <c r="F7302" s="57" t="s">
        <v>3076</v>
      </c>
      <c r="G7302" s="57" t="s">
        <v>4037</v>
      </c>
      <c r="H7302" s="57">
        <v>0</v>
      </c>
    </row>
    <row r="7303" spans="1:8">
      <c r="A7303" s="57" t="s">
        <v>162</v>
      </c>
      <c r="B7303" s="57" t="s">
        <v>81</v>
      </c>
      <c r="C7303" s="57" t="s">
        <v>3078</v>
      </c>
      <c r="D7303" s="57">
        <v>772</v>
      </c>
      <c r="E7303" s="57" t="s">
        <v>552</v>
      </c>
      <c r="F7303" s="57" t="s">
        <v>3079</v>
      </c>
      <c r="G7303" s="57" t="s">
        <v>4038</v>
      </c>
      <c r="H7303" s="57">
        <v>772</v>
      </c>
    </row>
    <row r="7304" spans="1:8">
      <c r="A7304" s="57" t="s">
        <v>162</v>
      </c>
      <c r="B7304" s="57" t="s">
        <v>81</v>
      </c>
      <c r="C7304" s="57" t="s">
        <v>3081</v>
      </c>
      <c r="D7304" s="57">
        <v>0.6</v>
      </c>
      <c r="E7304" s="57" t="s">
        <v>552</v>
      </c>
      <c r="F7304" s="57" t="s">
        <v>3082</v>
      </c>
      <c r="G7304" s="57" t="s">
        <v>4039</v>
      </c>
      <c r="H7304" s="57">
        <v>0.6</v>
      </c>
    </row>
    <row r="7305" spans="1:8">
      <c r="A7305" s="57" t="s">
        <v>162</v>
      </c>
      <c r="B7305" s="57" t="s">
        <v>81</v>
      </c>
      <c r="C7305" s="57" t="s">
        <v>3084</v>
      </c>
      <c r="D7305" s="57">
        <v>2</v>
      </c>
      <c r="E7305" s="57" t="s">
        <v>552</v>
      </c>
      <c r="F7305" s="57" t="s">
        <v>3085</v>
      </c>
      <c r="G7305" s="57" t="s">
        <v>4040</v>
      </c>
      <c r="H7305" s="57">
        <v>2</v>
      </c>
    </row>
    <row r="7306" spans="1:8">
      <c r="A7306" s="57" t="s">
        <v>162</v>
      </c>
      <c r="B7306" s="57" t="s">
        <v>81</v>
      </c>
      <c r="C7306" s="57" t="s">
        <v>3087</v>
      </c>
      <c r="D7306" s="57">
        <v>200</v>
      </c>
      <c r="E7306" s="57" t="s">
        <v>552</v>
      </c>
      <c r="F7306" s="57" t="s">
        <v>3088</v>
      </c>
      <c r="G7306" s="57" t="s">
        <v>4041</v>
      </c>
      <c r="H7306" s="57">
        <v>200</v>
      </c>
    </row>
    <row r="7307" spans="1:8">
      <c r="A7307" s="57" t="s">
        <v>162</v>
      </c>
      <c r="B7307" s="57" t="s">
        <v>81</v>
      </c>
      <c r="C7307" s="57" t="s">
        <v>3090</v>
      </c>
      <c r="D7307" s="57">
        <v>557.5</v>
      </c>
      <c r="E7307" s="57" t="s">
        <v>552</v>
      </c>
      <c r="F7307" s="57" t="s">
        <v>3091</v>
      </c>
      <c r="G7307" s="57" t="s">
        <v>4042</v>
      </c>
      <c r="H7307" s="57">
        <v>557.5</v>
      </c>
    </row>
    <row r="7308" spans="1:8">
      <c r="A7308" s="57" t="s">
        <v>162</v>
      </c>
      <c r="B7308" s="57" t="s">
        <v>81</v>
      </c>
      <c r="C7308" s="57" t="s">
        <v>3093</v>
      </c>
      <c r="D7308" s="57">
        <v>0.57999999999999996</v>
      </c>
      <c r="E7308" s="57" t="s">
        <v>552</v>
      </c>
      <c r="F7308" s="57" t="s">
        <v>3093</v>
      </c>
      <c r="G7308" s="57" t="s">
        <v>4043</v>
      </c>
      <c r="H7308" s="57">
        <v>0.57999999999999996</v>
      </c>
    </row>
    <row r="7309" spans="1:8">
      <c r="A7309" s="57" t="s">
        <v>162</v>
      </c>
      <c r="B7309" s="57" t="s">
        <v>81</v>
      </c>
      <c r="C7309" s="57" t="s">
        <v>3095</v>
      </c>
      <c r="D7309" s="57">
        <v>289.7</v>
      </c>
      <c r="E7309" s="57" t="s">
        <v>552</v>
      </c>
      <c r="F7309" s="57" t="s">
        <v>3096</v>
      </c>
      <c r="G7309" s="57" t="s">
        <v>4044</v>
      </c>
      <c r="H7309" s="57">
        <v>289.7</v>
      </c>
    </row>
    <row r="7310" spans="1:8">
      <c r="A7310" s="57" t="s">
        <v>162</v>
      </c>
      <c r="B7310" s="57" t="s">
        <v>81</v>
      </c>
      <c r="C7310" s="57" t="s">
        <v>3098</v>
      </c>
      <c r="D7310" s="57">
        <v>130</v>
      </c>
      <c r="E7310" s="57" t="s">
        <v>552</v>
      </c>
      <c r="F7310" s="57" t="s">
        <v>3099</v>
      </c>
      <c r="G7310" s="57" t="s">
        <v>4045</v>
      </c>
      <c r="H7310" s="57">
        <v>130</v>
      </c>
    </row>
    <row r="7311" spans="1:8">
      <c r="A7311" s="57" t="s">
        <v>162</v>
      </c>
      <c r="B7311" s="57" t="s">
        <v>81</v>
      </c>
      <c r="C7311" s="57" t="s">
        <v>3101</v>
      </c>
      <c r="D7311" s="57">
        <v>2</v>
      </c>
      <c r="E7311" s="57" t="s">
        <v>552</v>
      </c>
      <c r="F7311" s="57" t="s">
        <v>3102</v>
      </c>
      <c r="G7311" s="57" t="s">
        <v>4046</v>
      </c>
      <c r="H7311" s="57">
        <v>2</v>
      </c>
    </row>
    <row r="7312" spans="1:8">
      <c r="A7312" s="57" t="s">
        <v>162</v>
      </c>
      <c r="B7312" s="57" t="s">
        <v>81</v>
      </c>
      <c r="C7312" s="57" t="s">
        <v>3104</v>
      </c>
      <c r="D7312" s="57">
        <v>30713.25</v>
      </c>
      <c r="E7312" s="57" t="s">
        <v>552</v>
      </c>
      <c r="F7312" s="57" t="s">
        <v>3104</v>
      </c>
      <c r="G7312" s="57" t="s">
        <v>4047</v>
      </c>
      <c r="H7312" s="57">
        <v>30713.25</v>
      </c>
    </row>
    <row r="7313" spans="1:8">
      <c r="A7313" s="57" t="s">
        <v>162</v>
      </c>
      <c r="B7313" s="57" t="s">
        <v>81</v>
      </c>
      <c r="C7313" s="57" t="s">
        <v>3106</v>
      </c>
      <c r="D7313" s="57">
        <v>900</v>
      </c>
      <c r="E7313" s="57" t="s">
        <v>552</v>
      </c>
      <c r="F7313" s="57" t="s">
        <v>3107</v>
      </c>
      <c r="G7313" s="57" t="s">
        <v>4048</v>
      </c>
      <c r="H7313" s="57">
        <v>900</v>
      </c>
    </row>
    <row r="7314" spans="1:8">
      <c r="A7314" s="57" t="s">
        <v>162</v>
      </c>
      <c r="B7314" s="57" t="s">
        <v>81</v>
      </c>
      <c r="C7314" s="57" t="s">
        <v>3109</v>
      </c>
      <c r="D7314" s="57">
        <v>0.6</v>
      </c>
      <c r="E7314" s="57" t="s">
        <v>552</v>
      </c>
      <c r="F7314" s="57" t="s">
        <v>3109</v>
      </c>
      <c r="G7314" s="57" t="s">
        <v>4049</v>
      </c>
      <c r="H7314" s="57">
        <v>0.6</v>
      </c>
    </row>
    <row r="7315" spans="1:8">
      <c r="A7315" s="57" t="s">
        <v>162</v>
      </c>
      <c r="B7315" s="57" t="s">
        <v>81</v>
      </c>
      <c r="C7315" s="57" t="s">
        <v>3111</v>
      </c>
      <c r="D7315" s="57">
        <v>8690.3230000000003</v>
      </c>
      <c r="E7315" s="57" t="s">
        <v>552</v>
      </c>
      <c r="F7315" s="57" t="s">
        <v>3111</v>
      </c>
      <c r="G7315" s="57" t="s">
        <v>4050</v>
      </c>
      <c r="H7315" s="57">
        <v>8690.3230000000003</v>
      </c>
    </row>
    <row r="7316" spans="1:8">
      <c r="A7316" s="57" t="s">
        <v>162</v>
      </c>
      <c r="B7316" s="57" t="s">
        <v>81</v>
      </c>
      <c r="C7316" s="57" t="s">
        <v>3113</v>
      </c>
      <c r="D7316" s="57">
        <v>525.75</v>
      </c>
      <c r="E7316" s="57" t="s">
        <v>552</v>
      </c>
      <c r="F7316" s="57" t="s">
        <v>3113</v>
      </c>
      <c r="G7316" s="57" t="s">
        <v>4051</v>
      </c>
      <c r="H7316" s="57">
        <v>525.75</v>
      </c>
    </row>
    <row r="7317" spans="1:8">
      <c r="A7317" s="57" t="s">
        <v>162</v>
      </c>
      <c r="B7317" s="57" t="s">
        <v>81</v>
      </c>
      <c r="C7317" s="57" t="s">
        <v>3115</v>
      </c>
      <c r="D7317" s="57">
        <v>2</v>
      </c>
      <c r="E7317" s="57" t="s">
        <v>552</v>
      </c>
      <c r="F7317" s="57" t="s">
        <v>3116</v>
      </c>
      <c r="G7317" s="57" t="s">
        <v>4052</v>
      </c>
      <c r="H7317" s="57">
        <v>2</v>
      </c>
    </row>
    <row r="7318" spans="1:8">
      <c r="A7318" s="57" t="s">
        <v>177</v>
      </c>
      <c r="B7318" s="57" t="s">
        <v>118</v>
      </c>
      <c r="C7318" s="57" t="s">
        <v>3066</v>
      </c>
      <c r="D7318" s="57">
        <v>0</v>
      </c>
      <c r="E7318" s="57" t="s">
        <v>553</v>
      </c>
      <c r="F7318" s="57" t="s">
        <v>3067</v>
      </c>
      <c r="G7318" s="57" t="s">
        <v>4053</v>
      </c>
      <c r="H7318" s="57">
        <v>0</v>
      </c>
    </row>
    <row r="7319" spans="1:8">
      <c r="A7319" s="57" t="s">
        <v>177</v>
      </c>
      <c r="B7319" s="57" t="s">
        <v>118</v>
      </c>
      <c r="C7319" s="57" t="s">
        <v>3069</v>
      </c>
      <c r="D7319" s="57">
        <v>3</v>
      </c>
      <c r="E7319" s="57" t="s">
        <v>553</v>
      </c>
      <c r="F7319" s="57" t="s">
        <v>3070</v>
      </c>
      <c r="G7319" s="57" t="s">
        <v>4054</v>
      </c>
      <c r="H7319" s="57">
        <v>3</v>
      </c>
    </row>
    <row r="7320" spans="1:8">
      <c r="A7320" s="57" t="s">
        <v>177</v>
      </c>
      <c r="B7320" s="57" t="s">
        <v>118</v>
      </c>
      <c r="C7320" s="57" t="s">
        <v>3072</v>
      </c>
      <c r="D7320" s="57">
        <v>1500</v>
      </c>
      <c r="E7320" s="57" t="s">
        <v>553</v>
      </c>
      <c r="F7320" s="57" t="s">
        <v>3073</v>
      </c>
      <c r="G7320" s="57" t="s">
        <v>4055</v>
      </c>
      <c r="H7320" s="57">
        <v>1500</v>
      </c>
    </row>
    <row r="7321" spans="1:8">
      <c r="A7321" s="57" t="s">
        <v>177</v>
      </c>
      <c r="B7321" s="57" t="s">
        <v>118</v>
      </c>
      <c r="C7321" s="57" t="s">
        <v>3075</v>
      </c>
      <c r="D7321" s="57">
        <v>0</v>
      </c>
      <c r="E7321" s="57" t="s">
        <v>553</v>
      </c>
      <c r="F7321" s="57" t="s">
        <v>3076</v>
      </c>
      <c r="G7321" s="57" t="s">
        <v>4056</v>
      </c>
      <c r="H7321" s="57">
        <v>0</v>
      </c>
    </row>
    <row r="7322" spans="1:8">
      <c r="A7322" s="57" t="s">
        <v>177</v>
      </c>
      <c r="B7322" s="57" t="s">
        <v>118</v>
      </c>
      <c r="C7322" s="57" t="s">
        <v>3078</v>
      </c>
      <c r="D7322" s="57">
        <v>772</v>
      </c>
      <c r="E7322" s="57" t="s">
        <v>553</v>
      </c>
      <c r="F7322" s="57" t="s">
        <v>3079</v>
      </c>
      <c r="G7322" s="57" t="s">
        <v>4057</v>
      </c>
      <c r="H7322" s="57">
        <v>772</v>
      </c>
    </row>
    <row r="7323" spans="1:8">
      <c r="A7323" s="57" t="s">
        <v>177</v>
      </c>
      <c r="B7323" s="57" t="s">
        <v>118</v>
      </c>
      <c r="C7323" s="57" t="s">
        <v>3081</v>
      </c>
      <c r="D7323" s="57">
        <v>0.6</v>
      </c>
      <c r="E7323" s="57" t="s">
        <v>553</v>
      </c>
      <c r="F7323" s="57" t="s">
        <v>3082</v>
      </c>
      <c r="G7323" s="57" t="s">
        <v>4058</v>
      </c>
      <c r="H7323" s="57">
        <v>0.6</v>
      </c>
    </row>
    <row r="7324" spans="1:8">
      <c r="A7324" s="57" t="s">
        <v>177</v>
      </c>
      <c r="B7324" s="57" t="s">
        <v>118</v>
      </c>
      <c r="C7324" s="57" t="s">
        <v>3084</v>
      </c>
      <c r="D7324" s="57">
        <v>2</v>
      </c>
      <c r="E7324" s="57" t="s">
        <v>553</v>
      </c>
      <c r="F7324" s="57" t="s">
        <v>3085</v>
      </c>
      <c r="G7324" s="57" t="s">
        <v>4059</v>
      </c>
      <c r="H7324" s="57">
        <v>2</v>
      </c>
    </row>
    <row r="7325" spans="1:8">
      <c r="A7325" s="57" t="s">
        <v>177</v>
      </c>
      <c r="B7325" s="57" t="s">
        <v>118</v>
      </c>
      <c r="C7325" s="57" t="s">
        <v>3087</v>
      </c>
      <c r="D7325" s="57">
        <v>200</v>
      </c>
      <c r="E7325" s="57" t="s">
        <v>553</v>
      </c>
      <c r="F7325" s="57" t="s">
        <v>3088</v>
      </c>
      <c r="G7325" s="57" t="s">
        <v>4060</v>
      </c>
      <c r="H7325" s="57">
        <v>200</v>
      </c>
    </row>
    <row r="7326" spans="1:8">
      <c r="A7326" s="57" t="s">
        <v>177</v>
      </c>
      <c r="B7326" s="57" t="s">
        <v>118</v>
      </c>
      <c r="C7326" s="57" t="s">
        <v>3090</v>
      </c>
      <c r="D7326" s="57">
        <v>557.5</v>
      </c>
      <c r="E7326" s="57" t="s">
        <v>553</v>
      </c>
      <c r="F7326" s="57" t="s">
        <v>3091</v>
      </c>
      <c r="G7326" s="57" t="s">
        <v>4061</v>
      </c>
      <c r="H7326" s="57">
        <v>557.5</v>
      </c>
    </row>
    <row r="7327" spans="1:8">
      <c r="A7327" s="57" t="s">
        <v>177</v>
      </c>
      <c r="B7327" s="57" t="s">
        <v>118</v>
      </c>
      <c r="C7327" s="57" t="s">
        <v>3093</v>
      </c>
      <c r="D7327" s="57">
        <v>0.57999999999999996</v>
      </c>
      <c r="E7327" s="57" t="s">
        <v>553</v>
      </c>
      <c r="F7327" s="57" t="s">
        <v>3093</v>
      </c>
      <c r="G7327" s="57" t="s">
        <v>4062</v>
      </c>
      <c r="H7327" s="57">
        <v>0.57999999999999996</v>
      </c>
    </row>
    <row r="7328" spans="1:8">
      <c r="A7328" s="57" t="s">
        <v>177</v>
      </c>
      <c r="B7328" s="57" t="s">
        <v>118</v>
      </c>
      <c r="C7328" s="57" t="s">
        <v>3095</v>
      </c>
      <c r="D7328" s="57">
        <v>289.7</v>
      </c>
      <c r="E7328" s="57" t="s">
        <v>553</v>
      </c>
      <c r="F7328" s="57" t="s">
        <v>3096</v>
      </c>
      <c r="G7328" s="57" t="s">
        <v>4063</v>
      </c>
      <c r="H7328" s="57">
        <v>289.7</v>
      </c>
    </row>
    <row r="7329" spans="1:8">
      <c r="A7329" s="57" t="s">
        <v>177</v>
      </c>
      <c r="B7329" s="57" t="s">
        <v>118</v>
      </c>
      <c r="C7329" s="57" t="s">
        <v>3098</v>
      </c>
      <c r="D7329" s="57">
        <v>130</v>
      </c>
      <c r="E7329" s="57" t="s">
        <v>553</v>
      </c>
      <c r="F7329" s="57" t="s">
        <v>3099</v>
      </c>
      <c r="G7329" s="57" t="s">
        <v>4064</v>
      </c>
      <c r="H7329" s="57">
        <v>130</v>
      </c>
    </row>
    <row r="7330" spans="1:8">
      <c r="A7330" s="57" t="s">
        <v>177</v>
      </c>
      <c r="B7330" s="57" t="s">
        <v>118</v>
      </c>
      <c r="C7330" s="57" t="s">
        <v>3101</v>
      </c>
      <c r="D7330" s="57">
        <v>2</v>
      </c>
      <c r="E7330" s="57" t="s">
        <v>553</v>
      </c>
      <c r="F7330" s="57" t="s">
        <v>3102</v>
      </c>
      <c r="G7330" s="57" t="s">
        <v>4065</v>
      </c>
      <c r="H7330" s="57">
        <v>2</v>
      </c>
    </row>
    <row r="7331" spans="1:8">
      <c r="A7331" s="57" t="s">
        <v>177</v>
      </c>
      <c r="B7331" s="57" t="s">
        <v>118</v>
      </c>
      <c r="C7331" s="57" t="s">
        <v>3104</v>
      </c>
      <c r="D7331" s="57">
        <v>30713.25</v>
      </c>
      <c r="E7331" s="57" t="s">
        <v>553</v>
      </c>
      <c r="F7331" s="57" t="s">
        <v>3104</v>
      </c>
      <c r="G7331" s="57" t="s">
        <v>4066</v>
      </c>
      <c r="H7331" s="57">
        <v>30713.25</v>
      </c>
    </row>
    <row r="7332" spans="1:8">
      <c r="A7332" s="57" t="s">
        <v>177</v>
      </c>
      <c r="B7332" s="57" t="s">
        <v>118</v>
      </c>
      <c r="C7332" s="57" t="s">
        <v>3106</v>
      </c>
      <c r="D7332" s="57">
        <v>900</v>
      </c>
      <c r="E7332" s="57" t="s">
        <v>553</v>
      </c>
      <c r="F7332" s="57" t="s">
        <v>3107</v>
      </c>
      <c r="G7332" s="57" t="s">
        <v>4067</v>
      </c>
      <c r="H7332" s="57">
        <v>900</v>
      </c>
    </row>
    <row r="7333" spans="1:8">
      <c r="A7333" s="57" t="s">
        <v>177</v>
      </c>
      <c r="B7333" s="57" t="s">
        <v>118</v>
      </c>
      <c r="C7333" s="57" t="s">
        <v>3109</v>
      </c>
      <c r="D7333" s="57">
        <v>0.6</v>
      </c>
      <c r="E7333" s="57" t="s">
        <v>553</v>
      </c>
      <c r="F7333" s="57" t="s">
        <v>3109</v>
      </c>
      <c r="G7333" s="57" t="s">
        <v>4068</v>
      </c>
      <c r="H7333" s="57">
        <v>0.6</v>
      </c>
    </row>
    <row r="7334" spans="1:8">
      <c r="A7334" s="57" t="s">
        <v>177</v>
      </c>
      <c r="B7334" s="57" t="s">
        <v>118</v>
      </c>
      <c r="C7334" s="57" t="s">
        <v>3111</v>
      </c>
      <c r="D7334" s="57">
        <v>8690.3230000000003</v>
      </c>
      <c r="E7334" s="57" t="s">
        <v>553</v>
      </c>
      <c r="F7334" s="57" t="s">
        <v>3111</v>
      </c>
      <c r="G7334" s="57" t="s">
        <v>4069</v>
      </c>
      <c r="H7334" s="57">
        <v>8690.3230000000003</v>
      </c>
    </row>
    <row r="7335" spans="1:8">
      <c r="A7335" s="57" t="s">
        <v>177</v>
      </c>
      <c r="B7335" s="57" t="s">
        <v>118</v>
      </c>
      <c r="C7335" s="57" t="s">
        <v>3113</v>
      </c>
      <c r="D7335" s="57">
        <v>525.75</v>
      </c>
      <c r="E7335" s="57" t="s">
        <v>553</v>
      </c>
      <c r="F7335" s="57" t="s">
        <v>3113</v>
      </c>
      <c r="G7335" s="57" t="s">
        <v>4070</v>
      </c>
      <c r="H7335" s="57">
        <v>525.75</v>
      </c>
    </row>
    <row r="7336" spans="1:8">
      <c r="A7336" s="57" t="s">
        <v>177</v>
      </c>
      <c r="B7336" s="57" t="s">
        <v>118</v>
      </c>
      <c r="C7336" s="57" t="s">
        <v>3115</v>
      </c>
      <c r="D7336" s="57">
        <v>2</v>
      </c>
      <c r="E7336" s="57" t="s">
        <v>553</v>
      </c>
      <c r="F7336" s="57" t="s">
        <v>3116</v>
      </c>
      <c r="G7336" s="57" t="s">
        <v>4071</v>
      </c>
      <c r="H7336" s="57">
        <v>2</v>
      </c>
    </row>
    <row r="7337" spans="1:8">
      <c r="A7337" s="57" t="s">
        <v>148</v>
      </c>
      <c r="B7337" s="57" t="s">
        <v>116</v>
      </c>
      <c r="C7337" s="57" t="s">
        <v>3066</v>
      </c>
      <c r="D7337" s="57">
        <v>0</v>
      </c>
      <c r="E7337" s="57" t="s">
        <v>554</v>
      </c>
      <c r="F7337" s="57" t="s">
        <v>3067</v>
      </c>
      <c r="G7337" s="57" t="s">
        <v>4072</v>
      </c>
      <c r="H7337" s="57">
        <v>0</v>
      </c>
    </row>
    <row r="7338" spans="1:8">
      <c r="A7338" s="57" t="s">
        <v>148</v>
      </c>
      <c r="B7338" s="57" t="s">
        <v>116</v>
      </c>
      <c r="C7338" s="57" t="s">
        <v>3069</v>
      </c>
      <c r="D7338" s="57">
        <v>3</v>
      </c>
      <c r="E7338" s="57" t="s">
        <v>554</v>
      </c>
      <c r="F7338" s="57" t="s">
        <v>3070</v>
      </c>
      <c r="G7338" s="57" t="s">
        <v>4073</v>
      </c>
      <c r="H7338" s="57">
        <v>3</v>
      </c>
    </row>
    <row r="7339" spans="1:8">
      <c r="A7339" s="57" t="s">
        <v>148</v>
      </c>
      <c r="B7339" s="57" t="s">
        <v>116</v>
      </c>
      <c r="C7339" s="57" t="s">
        <v>3072</v>
      </c>
      <c r="D7339" s="57">
        <v>1500</v>
      </c>
      <c r="E7339" s="57" t="s">
        <v>554</v>
      </c>
      <c r="F7339" s="57" t="s">
        <v>3073</v>
      </c>
      <c r="G7339" s="57" t="s">
        <v>4074</v>
      </c>
      <c r="H7339" s="57">
        <v>1500</v>
      </c>
    </row>
    <row r="7340" spans="1:8">
      <c r="A7340" s="57" t="s">
        <v>148</v>
      </c>
      <c r="B7340" s="57" t="s">
        <v>116</v>
      </c>
      <c r="C7340" s="57" t="s">
        <v>3075</v>
      </c>
      <c r="D7340" s="57">
        <v>0</v>
      </c>
      <c r="E7340" s="57" t="s">
        <v>554</v>
      </c>
      <c r="F7340" s="57" t="s">
        <v>3076</v>
      </c>
      <c r="G7340" s="57" t="s">
        <v>4075</v>
      </c>
      <c r="H7340" s="57">
        <v>0</v>
      </c>
    </row>
    <row r="7341" spans="1:8">
      <c r="A7341" s="57" t="s">
        <v>148</v>
      </c>
      <c r="B7341" s="57" t="s">
        <v>116</v>
      </c>
      <c r="C7341" s="57" t="s">
        <v>3078</v>
      </c>
      <c r="D7341" s="57">
        <v>772</v>
      </c>
      <c r="E7341" s="57" t="s">
        <v>554</v>
      </c>
      <c r="F7341" s="57" t="s">
        <v>3079</v>
      </c>
      <c r="G7341" s="57" t="s">
        <v>4076</v>
      </c>
      <c r="H7341" s="57">
        <v>772</v>
      </c>
    </row>
    <row r="7342" spans="1:8">
      <c r="A7342" s="57" t="s">
        <v>148</v>
      </c>
      <c r="B7342" s="57" t="s">
        <v>116</v>
      </c>
      <c r="C7342" s="57" t="s">
        <v>3081</v>
      </c>
      <c r="D7342" s="57">
        <v>0.6</v>
      </c>
      <c r="E7342" s="57" t="s">
        <v>554</v>
      </c>
      <c r="F7342" s="57" t="s">
        <v>3082</v>
      </c>
      <c r="G7342" s="57" t="s">
        <v>4077</v>
      </c>
      <c r="H7342" s="57">
        <v>0.6</v>
      </c>
    </row>
    <row r="7343" spans="1:8">
      <c r="A7343" s="57" t="s">
        <v>148</v>
      </c>
      <c r="B7343" s="57" t="s">
        <v>116</v>
      </c>
      <c r="C7343" s="57" t="s">
        <v>3084</v>
      </c>
      <c r="D7343" s="57">
        <v>2</v>
      </c>
      <c r="E7343" s="57" t="s">
        <v>554</v>
      </c>
      <c r="F7343" s="57" t="s">
        <v>3085</v>
      </c>
      <c r="G7343" s="57" t="s">
        <v>4078</v>
      </c>
      <c r="H7343" s="57">
        <v>2</v>
      </c>
    </row>
    <row r="7344" spans="1:8">
      <c r="A7344" s="57" t="s">
        <v>148</v>
      </c>
      <c r="B7344" s="57" t="s">
        <v>116</v>
      </c>
      <c r="C7344" s="57" t="s">
        <v>3087</v>
      </c>
      <c r="D7344" s="57">
        <v>200</v>
      </c>
      <c r="E7344" s="57" t="s">
        <v>554</v>
      </c>
      <c r="F7344" s="57" t="s">
        <v>3088</v>
      </c>
      <c r="G7344" s="57" t="s">
        <v>4079</v>
      </c>
      <c r="H7344" s="57">
        <v>200</v>
      </c>
    </row>
    <row r="7345" spans="1:8">
      <c r="A7345" s="57" t="s">
        <v>148</v>
      </c>
      <c r="B7345" s="57" t="s">
        <v>116</v>
      </c>
      <c r="C7345" s="57" t="s">
        <v>3090</v>
      </c>
      <c r="D7345" s="57">
        <v>557.5</v>
      </c>
      <c r="E7345" s="57" t="s">
        <v>554</v>
      </c>
      <c r="F7345" s="57" t="s">
        <v>3091</v>
      </c>
      <c r="G7345" s="57" t="s">
        <v>4080</v>
      </c>
      <c r="H7345" s="57">
        <v>557.5</v>
      </c>
    </row>
    <row r="7346" spans="1:8">
      <c r="A7346" s="57" t="s">
        <v>148</v>
      </c>
      <c r="B7346" s="57" t="s">
        <v>116</v>
      </c>
      <c r="C7346" s="57" t="s">
        <v>3093</v>
      </c>
      <c r="D7346" s="57">
        <v>0.57999999999999996</v>
      </c>
      <c r="E7346" s="57" t="s">
        <v>554</v>
      </c>
      <c r="F7346" s="57" t="s">
        <v>3093</v>
      </c>
      <c r="G7346" s="57" t="s">
        <v>4081</v>
      </c>
      <c r="H7346" s="57">
        <v>0.57999999999999996</v>
      </c>
    </row>
    <row r="7347" spans="1:8">
      <c r="A7347" s="57" t="s">
        <v>148</v>
      </c>
      <c r="B7347" s="57" t="s">
        <v>116</v>
      </c>
      <c r="C7347" s="57" t="s">
        <v>3095</v>
      </c>
      <c r="D7347" s="57">
        <v>289.7</v>
      </c>
      <c r="E7347" s="57" t="s">
        <v>554</v>
      </c>
      <c r="F7347" s="57" t="s">
        <v>3096</v>
      </c>
      <c r="G7347" s="57" t="s">
        <v>4082</v>
      </c>
      <c r="H7347" s="57">
        <v>289.7</v>
      </c>
    </row>
    <row r="7348" spans="1:8">
      <c r="A7348" s="57" t="s">
        <v>148</v>
      </c>
      <c r="B7348" s="57" t="s">
        <v>116</v>
      </c>
      <c r="C7348" s="57" t="s">
        <v>3098</v>
      </c>
      <c r="D7348" s="57">
        <v>130</v>
      </c>
      <c r="E7348" s="57" t="s">
        <v>554</v>
      </c>
      <c r="F7348" s="57" t="s">
        <v>3099</v>
      </c>
      <c r="G7348" s="57" t="s">
        <v>4083</v>
      </c>
      <c r="H7348" s="57">
        <v>130</v>
      </c>
    </row>
    <row r="7349" spans="1:8">
      <c r="A7349" s="57" t="s">
        <v>148</v>
      </c>
      <c r="B7349" s="57" t="s">
        <v>116</v>
      </c>
      <c r="C7349" s="57" t="s">
        <v>3101</v>
      </c>
      <c r="D7349" s="57">
        <v>2</v>
      </c>
      <c r="E7349" s="57" t="s">
        <v>554</v>
      </c>
      <c r="F7349" s="57" t="s">
        <v>3102</v>
      </c>
      <c r="G7349" s="57" t="s">
        <v>4084</v>
      </c>
      <c r="H7349" s="57">
        <v>2</v>
      </c>
    </row>
    <row r="7350" spans="1:8">
      <c r="A7350" s="57" t="s">
        <v>148</v>
      </c>
      <c r="B7350" s="57" t="s">
        <v>116</v>
      </c>
      <c r="C7350" s="57" t="s">
        <v>3104</v>
      </c>
      <c r="D7350" s="57">
        <v>30713.25</v>
      </c>
      <c r="E7350" s="57" t="s">
        <v>554</v>
      </c>
      <c r="F7350" s="57" t="s">
        <v>3104</v>
      </c>
      <c r="G7350" s="57" t="s">
        <v>4085</v>
      </c>
      <c r="H7350" s="57">
        <v>30713.25</v>
      </c>
    </row>
    <row r="7351" spans="1:8">
      <c r="A7351" s="57" t="s">
        <v>148</v>
      </c>
      <c r="B7351" s="57" t="s">
        <v>116</v>
      </c>
      <c r="C7351" s="57" t="s">
        <v>3106</v>
      </c>
      <c r="D7351" s="57">
        <v>900</v>
      </c>
      <c r="E7351" s="57" t="s">
        <v>554</v>
      </c>
      <c r="F7351" s="57" t="s">
        <v>3107</v>
      </c>
      <c r="G7351" s="57" t="s">
        <v>4086</v>
      </c>
      <c r="H7351" s="57">
        <v>900</v>
      </c>
    </row>
    <row r="7352" spans="1:8">
      <c r="A7352" s="57" t="s">
        <v>148</v>
      </c>
      <c r="B7352" s="57" t="s">
        <v>116</v>
      </c>
      <c r="C7352" s="57" t="s">
        <v>3109</v>
      </c>
      <c r="D7352" s="57">
        <v>0.6</v>
      </c>
      <c r="E7352" s="57" t="s">
        <v>554</v>
      </c>
      <c r="F7352" s="57" t="s">
        <v>3109</v>
      </c>
      <c r="G7352" s="57" t="s">
        <v>4087</v>
      </c>
      <c r="H7352" s="57">
        <v>0.6</v>
      </c>
    </row>
    <row r="7353" spans="1:8">
      <c r="A7353" s="57" t="s">
        <v>148</v>
      </c>
      <c r="B7353" s="57" t="s">
        <v>116</v>
      </c>
      <c r="C7353" s="57" t="s">
        <v>3111</v>
      </c>
      <c r="D7353" s="57">
        <v>8690.3230000000021</v>
      </c>
      <c r="E7353" s="57" t="s">
        <v>554</v>
      </c>
      <c r="F7353" s="57" t="s">
        <v>3111</v>
      </c>
      <c r="G7353" s="57" t="s">
        <v>4088</v>
      </c>
      <c r="H7353" s="57">
        <v>8690.3230000000021</v>
      </c>
    </row>
    <row r="7354" spans="1:8">
      <c r="A7354" s="57" t="s">
        <v>148</v>
      </c>
      <c r="B7354" s="57" t="s">
        <v>116</v>
      </c>
      <c r="C7354" s="57" t="s">
        <v>3113</v>
      </c>
      <c r="D7354" s="57">
        <v>525.75</v>
      </c>
      <c r="E7354" s="57" t="s">
        <v>554</v>
      </c>
      <c r="F7354" s="57" t="s">
        <v>3113</v>
      </c>
      <c r="G7354" s="57" t="s">
        <v>4089</v>
      </c>
      <c r="H7354" s="57">
        <v>525.75</v>
      </c>
    </row>
    <row r="7355" spans="1:8">
      <c r="A7355" s="57" t="s">
        <v>148</v>
      </c>
      <c r="B7355" s="57" t="s">
        <v>116</v>
      </c>
      <c r="C7355" s="57" t="s">
        <v>3115</v>
      </c>
      <c r="D7355" s="57">
        <v>2</v>
      </c>
      <c r="E7355" s="57" t="s">
        <v>554</v>
      </c>
      <c r="F7355" s="57" t="s">
        <v>3116</v>
      </c>
      <c r="G7355" s="57" t="s">
        <v>4090</v>
      </c>
      <c r="H7355" s="57">
        <v>2</v>
      </c>
    </row>
    <row r="7356" spans="1:8">
      <c r="A7356" s="57" t="s">
        <v>134</v>
      </c>
      <c r="B7356" s="57" t="s">
        <v>114</v>
      </c>
      <c r="C7356" s="57" t="s">
        <v>3066</v>
      </c>
      <c r="D7356" s="57">
        <v>0</v>
      </c>
      <c r="E7356" s="57" t="s">
        <v>555</v>
      </c>
      <c r="F7356" s="57" t="s">
        <v>3067</v>
      </c>
      <c r="G7356" s="57" t="s">
        <v>4091</v>
      </c>
      <c r="H7356" s="57">
        <v>0</v>
      </c>
    </row>
    <row r="7357" spans="1:8">
      <c r="A7357" s="57" t="s">
        <v>134</v>
      </c>
      <c r="B7357" s="57" t="s">
        <v>114</v>
      </c>
      <c r="C7357" s="57" t="s">
        <v>3069</v>
      </c>
      <c r="D7357" s="57">
        <v>3</v>
      </c>
      <c r="E7357" s="57" t="s">
        <v>555</v>
      </c>
      <c r="F7357" s="57" t="s">
        <v>3070</v>
      </c>
      <c r="G7357" s="57" t="s">
        <v>4092</v>
      </c>
      <c r="H7357" s="57">
        <v>3</v>
      </c>
    </row>
    <row r="7358" spans="1:8">
      <c r="A7358" s="57" t="s">
        <v>134</v>
      </c>
      <c r="B7358" s="57" t="s">
        <v>114</v>
      </c>
      <c r="C7358" s="57" t="s">
        <v>3072</v>
      </c>
      <c r="D7358" s="57">
        <v>1500</v>
      </c>
      <c r="E7358" s="57" t="s">
        <v>555</v>
      </c>
      <c r="F7358" s="57" t="s">
        <v>3073</v>
      </c>
      <c r="G7358" s="57" t="s">
        <v>4093</v>
      </c>
      <c r="H7358" s="57">
        <v>1500</v>
      </c>
    </row>
    <row r="7359" spans="1:8">
      <c r="A7359" s="57" t="s">
        <v>134</v>
      </c>
      <c r="B7359" s="57" t="s">
        <v>114</v>
      </c>
      <c r="C7359" s="57" t="s">
        <v>3075</v>
      </c>
      <c r="D7359" s="57">
        <v>0</v>
      </c>
      <c r="E7359" s="57" t="s">
        <v>555</v>
      </c>
      <c r="F7359" s="57" t="s">
        <v>3076</v>
      </c>
      <c r="G7359" s="57" t="s">
        <v>4094</v>
      </c>
      <c r="H7359" s="57">
        <v>0</v>
      </c>
    </row>
    <row r="7360" spans="1:8">
      <c r="A7360" s="57" t="s">
        <v>134</v>
      </c>
      <c r="B7360" s="57" t="s">
        <v>114</v>
      </c>
      <c r="C7360" s="57" t="s">
        <v>3078</v>
      </c>
      <c r="D7360" s="57">
        <v>772</v>
      </c>
      <c r="E7360" s="57" t="s">
        <v>555</v>
      </c>
      <c r="F7360" s="57" t="s">
        <v>3079</v>
      </c>
      <c r="G7360" s="57" t="s">
        <v>4095</v>
      </c>
      <c r="H7360" s="57">
        <v>772</v>
      </c>
    </row>
    <row r="7361" spans="1:8">
      <c r="A7361" s="57" t="s">
        <v>134</v>
      </c>
      <c r="B7361" s="57" t="s">
        <v>114</v>
      </c>
      <c r="C7361" s="57" t="s">
        <v>3081</v>
      </c>
      <c r="D7361" s="57">
        <v>0.59999999999999987</v>
      </c>
      <c r="E7361" s="57" t="s">
        <v>555</v>
      </c>
      <c r="F7361" s="57" t="s">
        <v>3082</v>
      </c>
      <c r="G7361" s="57" t="s">
        <v>4096</v>
      </c>
      <c r="H7361" s="57">
        <v>0.59999999999999987</v>
      </c>
    </row>
    <row r="7362" spans="1:8">
      <c r="A7362" s="57" t="s">
        <v>134</v>
      </c>
      <c r="B7362" s="57" t="s">
        <v>114</v>
      </c>
      <c r="C7362" s="57" t="s">
        <v>3084</v>
      </c>
      <c r="D7362" s="57">
        <v>2</v>
      </c>
      <c r="E7362" s="57" t="s">
        <v>555</v>
      </c>
      <c r="F7362" s="57" t="s">
        <v>3085</v>
      </c>
      <c r="G7362" s="57" t="s">
        <v>4097</v>
      </c>
      <c r="H7362" s="57">
        <v>2</v>
      </c>
    </row>
    <row r="7363" spans="1:8">
      <c r="A7363" s="57" t="s">
        <v>134</v>
      </c>
      <c r="B7363" s="57" t="s">
        <v>114</v>
      </c>
      <c r="C7363" s="57" t="s">
        <v>3087</v>
      </c>
      <c r="D7363" s="57">
        <v>200</v>
      </c>
      <c r="E7363" s="57" t="s">
        <v>555</v>
      </c>
      <c r="F7363" s="57" t="s">
        <v>3088</v>
      </c>
      <c r="G7363" s="57" t="s">
        <v>4098</v>
      </c>
      <c r="H7363" s="57">
        <v>200</v>
      </c>
    </row>
    <row r="7364" spans="1:8">
      <c r="A7364" s="57" t="s">
        <v>134</v>
      </c>
      <c r="B7364" s="57" t="s">
        <v>114</v>
      </c>
      <c r="C7364" s="57" t="s">
        <v>3090</v>
      </c>
      <c r="D7364" s="57">
        <v>557.5</v>
      </c>
      <c r="E7364" s="57" t="s">
        <v>555</v>
      </c>
      <c r="F7364" s="57" t="s">
        <v>3091</v>
      </c>
      <c r="G7364" s="57" t="s">
        <v>4099</v>
      </c>
      <c r="H7364" s="57">
        <v>557.5</v>
      </c>
    </row>
    <row r="7365" spans="1:8">
      <c r="A7365" s="57" t="s">
        <v>134</v>
      </c>
      <c r="B7365" s="57" t="s">
        <v>114</v>
      </c>
      <c r="C7365" s="57" t="s">
        <v>3093</v>
      </c>
      <c r="D7365" s="57">
        <v>0.57999999999999996</v>
      </c>
      <c r="E7365" s="57" t="s">
        <v>555</v>
      </c>
      <c r="F7365" s="57" t="s">
        <v>3093</v>
      </c>
      <c r="G7365" s="57" t="s">
        <v>4100</v>
      </c>
      <c r="H7365" s="57">
        <v>0.57999999999999996</v>
      </c>
    </row>
    <row r="7366" spans="1:8">
      <c r="A7366" s="57" t="s">
        <v>134</v>
      </c>
      <c r="B7366" s="57" t="s">
        <v>114</v>
      </c>
      <c r="C7366" s="57" t="s">
        <v>3095</v>
      </c>
      <c r="D7366" s="57">
        <v>289.69999999999993</v>
      </c>
      <c r="E7366" s="57" t="s">
        <v>555</v>
      </c>
      <c r="F7366" s="57" t="s">
        <v>3096</v>
      </c>
      <c r="G7366" s="57" t="s">
        <v>4101</v>
      </c>
      <c r="H7366" s="57">
        <v>289.69999999999993</v>
      </c>
    </row>
    <row r="7367" spans="1:8">
      <c r="A7367" s="57" t="s">
        <v>134</v>
      </c>
      <c r="B7367" s="57" t="s">
        <v>114</v>
      </c>
      <c r="C7367" s="57" t="s">
        <v>3098</v>
      </c>
      <c r="D7367" s="57">
        <v>130</v>
      </c>
      <c r="E7367" s="57" t="s">
        <v>555</v>
      </c>
      <c r="F7367" s="57" t="s">
        <v>3099</v>
      </c>
      <c r="G7367" s="57" t="s">
        <v>4102</v>
      </c>
      <c r="H7367" s="57">
        <v>130</v>
      </c>
    </row>
    <row r="7368" spans="1:8">
      <c r="A7368" s="57" t="s">
        <v>134</v>
      </c>
      <c r="B7368" s="57" t="s">
        <v>114</v>
      </c>
      <c r="C7368" s="57" t="s">
        <v>3101</v>
      </c>
      <c r="D7368" s="57">
        <v>2</v>
      </c>
      <c r="E7368" s="57" t="s">
        <v>555</v>
      </c>
      <c r="F7368" s="57" t="s">
        <v>3102</v>
      </c>
      <c r="G7368" s="57" t="s">
        <v>4103</v>
      </c>
      <c r="H7368" s="57">
        <v>2</v>
      </c>
    </row>
    <row r="7369" spans="1:8">
      <c r="A7369" s="57" t="s">
        <v>134</v>
      </c>
      <c r="B7369" s="57" t="s">
        <v>114</v>
      </c>
      <c r="C7369" s="57" t="s">
        <v>3104</v>
      </c>
      <c r="D7369" s="57">
        <v>30713.25</v>
      </c>
      <c r="E7369" s="57" t="s">
        <v>555</v>
      </c>
      <c r="F7369" s="57" t="s">
        <v>3104</v>
      </c>
      <c r="G7369" s="57" t="s">
        <v>4104</v>
      </c>
      <c r="H7369" s="57">
        <v>30713.25</v>
      </c>
    </row>
    <row r="7370" spans="1:8">
      <c r="A7370" s="57" t="s">
        <v>134</v>
      </c>
      <c r="B7370" s="57" t="s">
        <v>114</v>
      </c>
      <c r="C7370" s="57" t="s">
        <v>3106</v>
      </c>
      <c r="D7370" s="57">
        <v>900</v>
      </c>
      <c r="E7370" s="57" t="s">
        <v>555</v>
      </c>
      <c r="F7370" s="57" t="s">
        <v>3107</v>
      </c>
      <c r="G7370" s="57" t="s">
        <v>4105</v>
      </c>
      <c r="H7370" s="57">
        <v>900</v>
      </c>
    </row>
    <row r="7371" spans="1:8">
      <c r="A7371" s="57" t="s">
        <v>134</v>
      </c>
      <c r="B7371" s="57" t="s">
        <v>114</v>
      </c>
      <c r="C7371" s="57" t="s">
        <v>3109</v>
      </c>
      <c r="D7371" s="57">
        <v>0.59999999999999987</v>
      </c>
      <c r="E7371" s="57" t="s">
        <v>555</v>
      </c>
      <c r="F7371" s="57" t="s">
        <v>3109</v>
      </c>
      <c r="G7371" s="57" t="s">
        <v>4106</v>
      </c>
      <c r="H7371" s="57">
        <v>0.59999999999999987</v>
      </c>
    </row>
    <row r="7372" spans="1:8">
      <c r="A7372" s="57" t="s">
        <v>134</v>
      </c>
      <c r="B7372" s="57" t="s">
        <v>114</v>
      </c>
      <c r="C7372" s="57" t="s">
        <v>3111</v>
      </c>
      <c r="D7372" s="57">
        <v>8690.3230000000021</v>
      </c>
      <c r="E7372" s="57" t="s">
        <v>555</v>
      </c>
      <c r="F7372" s="57" t="s">
        <v>3111</v>
      </c>
      <c r="G7372" s="57" t="s">
        <v>4107</v>
      </c>
      <c r="H7372" s="57">
        <v>8690.3230000000021</v>
      </c>
    </row>
    <row r="7373" spans="1:8">
      <c r="A7373" s="57" t="s">
        <v>134</v>
      </c>
      <c r="B7373" s="57" t="s">
        <v>114</v>
      </c>
      <c r="C7373" s="57" t="s">
        <v>3113</v>
      </c>
      <c r="D7373" s="57">
        <v>525.75</v>
      </c>
      <c r="E7373" s="57" t="s">
        <v>555</v>
      </c>
      <c r="F7373" s="57" t="s">
        <v>3113</v>
      </c>
      <c r="G7373" s="57" t="s">
        <v>4108</v>
      </c>
      <c r="H7373" s="57">
        <v>525.75</v>
      </c>
    </row>
    <row r="7374" spans="1:8">
      <c r="A7374" s="57" t="s">
        <v>134</v>
      </c>
      <c r="B7374" s="57" t="s">
        <v>114</v>
      </c>
      <c r="C7374" s="57" t="s">
        <v>3115</v>
      </c>
      <c r="D7374" s="57">
        <v>2</v>
      </c>
      <c r="E7374" s="57" t="s">
        <v>555</v>
      </c>
      <c r="F7374" s="57" t="s">
        <v>3116</v>
      </c>
      <c r="G7374" s="57" t="s">
        <v>4109</v>
      </c>
      <c r="H7374" s="57">
        <v>2</v>
      </c>
    </row>
    <row r="7375" spans="1:8">
      <c r="A7375" s="57" t="s">
        <v>182</v>
      </c>
      <c r="B7375" s="57" t="s">
        <v>120</v>
      </c>
      <c r="C7375" s="57" t="s">
        <v>3066</v>
      </c>
      <c r="D7375" s="57">
        <v>0</v>
      </c>
      <c r="E7375" s="57" t="s">
        <v>556</v>
      </c>
      <c r="F7375" s="57" t="s">
        <v>3067</v>
      </c>
      <c r="G7375" s="57" t="s">
        <v>4110</v>
      </c>
      <c r="H7375" s="57">
        <v>0</v>
      </c>
    </row>
    <row r="7376" spans="1:8">
      <c r="A7376" s="57" t="s">
        <v>182</v>
      </c>
      <c r="B7376" s="57" t="s">
        <v>120</v>
      </c>
      <c r="C7376" s="57" t="s">
        <v>3069</v>
      </c>
      <c r="D7376" s="57">
        <v>0</v>
      </c>
      <c r="E7376" s="57" t="s">
        <v>556</v>
      </c>
      <c r="F7376" s="57" t="s">
        <v>3070</v>
      </c>
      <c r="G7376" s="57" t="s">
        <v>4111</v>
      </c>
      <c r="H7376" s="57">
        <v>0</v>
      </c>
    </row>
    <row r="7377" spans="1:8">
      <c r="A7377" s="57" t="s">
        <v>182</v>
      </c>
      <c r="B7377" s="57" t="s">
        <v>120</v>
      </c>
      <c r="C7377" s="57" t="s">
        <v>3072</v>
      </c>
      <c r="D7377" s="57">
        <v>0</v>
      </c>
      <c r="E7377" s="57" t="s">
        <v>556</v>
      </c>
      <c r="F7377" s="57" t="s">
        <v>3073</v>
      </c>
      <c r="G7377" s="57" t="s">
        <v>4112</v>
      </c>
      <c r="H7377" s="57">
        <v>0</v>
      </c>
    </row>
    <row r="7378" spans="1:8">
      <c r="A7378" s="57" t="s">
        <v>182</v>
      </c>
      <c r="B7378" s="57" t="s">
        <v>120</v>
      </c>
      <c r="C7378" s="57" t="s">
        <v>3075</v>
      </c>
      <c r="D7378" s="57">
        <v>0</v>
      </c>
      <c r="E7378" s="57" t="s">
        <v>556</v>
      </c>
      <c r="F7378" s="57" t="s">
        <v>3076</v>
      </c>
      <c r="G7378" s="57" t="s">
        <v>4113</v>
      </c>
      <c r="H7378" s="57">
        <v>0</v>
      </c>
    </row>
    <row r="7379" spans="1:8">
      <c r="A7379" s="57" t="s">
        <v>182</v>
      </c>
      <c r="B7379" s="57" t="s">
        <v>120</v>
      </c>
      <c r="C7379" s="57" t="s">
        <v>3078</v>
      </c>
      <c r="D7379" s="57">
        <v>0</v>
      </c>
      <c r="E7379" s="57" t="s">
        <v>556</v>
      </c>
      <c r="F7379" s="57" t="s">
        <v>3079</v>
      </c>
      <c r="G7379" s="57" t="s">
        <v>4114</v>
      </c>
      <c r="H7379" s="57">
        <v>0</v>
      </c>
    </row>
    <row r="7380" spans="1:8">
      <c r="A7380" s="57" t="s">
        <v>182</v>
      </c>
      <c r="B7380" s="57" t="s">
        <v>120</v>
      </c>
      <c r="C7380" s="57" t="s">
        <v>3081</v>
      </c>
      <c r="D7380" s="57">
        <v>0</v>
      </c>
      <c r="E7380" s="57" t="s">
        <v>556</v>
      </c>
      <c r="F7380" s="57" t="s">
        <v>3082</v>
      </c>
      <c r="G7380" s="57" t="s">
        <v>4115</v>
      </c>
      <c r="H7380" s="57">
        <v>0</v>
      </c>
    </row>
    <row r="7381" spans="1:8">
      <c r="A7381" s="57" t="s">
        <v>182</v>
      </c>
      <c r="B7381" s="57" t="s">
        <v>120</v>
      </c>
      <c r="C7381" s="57" t="s">
        <v>3084</v>
      </c>
      <c r="D7381" s="57">
        <v>0</v>
      </c>
      <c r="E7381" s="57" t="s">
        <v>556</v>
      </c>
      <c r="F7381" s="57" t="s">
        <v>3085</v>
      </c>
      <c r="G7381" s="57" t="s">
        <v>4116</v>
      </c>
      <c r="H7381" s="57">
        <v>0</v>
      </c>
    </row>
    <row r="7382" spans="1:8">
      <c r="A7382" s="57" t="s">
        <v>182</v>
      </c>
      <c r="B7382" s="57" t="s">
        <v>120</v>
      </c>
      <c r="C7382" s="57" t="s">
        <v>3087</v>
      </c>
      <c r="D7382" s="57">
        <v>0</v>
      </c>
      <c r="E7382" s="57" t="s">
        <v>556</v>
      </c>
      <c r="F7382" s="57" t="s">
        <v>3088</v>
      </c>
      <c r="G7382" s="57" t="s">
        <v>4117</v>
      </c>
      <c r="H7382" s="57">
        <v>0</v>
      </c>
    </row>
    <row r="7383" spans="1:8">
      <c r="A7383" s="57" t="s">
        <v>182</v>
      </c>
      <c r="B7383" s="57" t="s">
        <v>120</v>
      </c>
      <c r="C7383" s="57" t="s">
        <v>3090</v>
      </c>
      <c r="D7383" s="57">
        <v>2403</v>
      </c>
      <c r="E7383" s="57" t="s">
        <v>556</v>
      </c>
      <c r="F7383" s="57" t="s">
        <v>3091</v>
      </c>
      <c r="G7383" s="57" t="s">
        <v>4118</v>
      </c>
      <c r="H7383" s="57">
        <v>2403</v>
      </c>
    </row>
    <row r="7384" spans="1:8">
      <c r="A7384" s="57" t="s">
        <v>182</v>
      </c>
      <c r="B7384" s="57" t="s">
        <v>120</v>
      </c>
      <c r="C7384" s="57" t="s">
        <v>3093</v>
      </c>
      <c r="D7384" s="57">
        <v>0.67</v>
      </c>
      <c r="E7384" s="57" t="s">
        <v>556</v>
      </c>
      <c r="F7384" s="57" t="s">
        <v>3093</v>
      </c>
      <c r="G7384" s="57" t="s">
        <v>4119</v>
      </c>
      <c r="H7384" s="57">
        <v>0.67</v>
      </c>
    </row>
    <row r="7385" spans="1:8">
      <c r="A7385" s="57" t="s">
        <v>182</v>
      </c>
      <c r="B7385" s="57" t="s">
        <v>120</v>
      </c>
      <c r="C7385" s="57" t="s">
        <v>3095</v>
      </c>
      <c r="D7385" s="57">
        <v>133</v>
      </c>
      <c r="E7385" s="57" t="s">
        <v>556</v>
      </c>
      <c r="F7385" s="57" t="s">
        <v>3096</v>
      </c>
      <c r="G7385" s="57" t="s">
        <v>4120</v>
      </c>
      <c r="H7385" s="57">
        <v>133</v>
      </c>
    </row>
    <row r="7386" spans="1:8">
      <c r="A7386" s="57" t="s">
        <v>182</v>
      </c>
      <c r="B7386" s="57" t="s">
        <v>120</v>
      </c>
      <c r="C7386" s="57" t="s">
        <v>3098</v>
      </c>
      <c r="D7386" s="57">
        <v>0</v>
      </c>
      <c r="E7386" s="57" t="s">
        <v>556</v>
      </c>
      <c r="F7386" s="57" t="s">
        <v>3099</v>
      </c>
      <c r="G7386" s="57" t="s">
        <v>4121</v>
      </c>
      <c r="H7386" s="57">
        <v>0</v>
      </c>
    </row>
    <row r="7387" spans="1:8">
      <c r="A7387" s="57" t="s">
        <v>182</v>
      </c>
      <c r="B7387" s="57" t="s">
        <v>120</v>
      </c>
      <c r="C7387" s="57" t="s">
        <v>3101</v>
      </c>
      <c r="D7387" s="57">
        <v>0</v>
      </c>
      <c r="E7387" s="57" t="s">
        <v>556</v>
      </c>
      <c r="F7387" s="57" t="s">
        <v>3102</v>
      </c>
      <c r="G7387" s="57" t="s">
        <v>4122</v>
      </c>
      <c r="H7387" s="57">
        <v>0</v>
      </c>
    </row>
    <row r="7388" spans="1:8">
      <c r="A7388" s="57" t="s">
        <v>182</v>
      </c>
      <c r="B7388" s="57" t="s">
        <v>120</v>
      </c>
      <c r="C7388" s="57" t="s">
        <v>3104</v>
      </c>
      <c r="D7388" s="57">
        <v>0</v>
      </c>
      <c r="E7388" s="57" t="s">
        <v>556</v>
      </c>
      <c r="F7388" s="57" t="s">
        <v>3104</v>
      </c>
      <c r="G7388" s="57" t="s">
        <v>4123</v>
      </c>
      <c r="H7388" s="57">
        <v>0</v>
      </c>
    </row>
    <row r="7389" spans="1:8">
      <c r="A7389" s="57" t="s">
        <v>182</v>
      </c>
      <c r="B7389" s="57" t="s">
        <v>120</v>
      </c>
      <c r="C7389" s="57" t="s">
        <v>3106</v>
      </c>
      <c r="D7389" s="57">
        <v>0</v>
      </c>
      <c r="E7389" s="57" t="s">
        <v>556</v>
      </c>
      <c r="F7389" s="57" t="s">
        <v>3107</v>
      </c>
      <c r="G7389" s="57" t="s">
        <v>4124</v>
      </c>
      <c r="H7389" s="57">
        <v>0</v>
      </c>
    </row>
    <row r="7390" spans="1:8">
      <c r="A7390" s="57" t="s">
        <v>182</v>
      </c>
      <c r="B7390" s="57" t="s">
        <v>120</v>
      </c>
      <c r="C7390" s="57" t="s">
        <v>3109</v>
      </c>
      <c r="D7390" s="57">
        <v>0</v>
      </c>
      <c r="E7390" s="57" t="s">
        <v>556</v>
      </c>
      <c r="F7390" s="57" t="s">
        <v>3109</v>
      </c>
      <c r="G7390" s="57" t="s">
        <v>4125</v>
      </c>
      <c r="H7390" s="57">
        <v>0</v>
      </c>
    </row>
    <row r="7391" spans="1:8">
      <c r="A7391" s="57" t="s">
        <v>182</v>
      </c>
      <c r="B7391" s="57" t="s">
        <v>120</v>
      </c>
      <c r="C7391" s="57" t="s">
        <v>3111</v>
      </c>
      <c r="D7391" s="57">
        <v>7000</v>
      </c>
      <c r="E7391" s="57" t="s">
        <v>556</v>
      </c>
      <c r="F7391" s="57" t="s">
        <v>3111</v>
      </c>
      <c r="G7391" s="57" t="s">
        <v>4126</v>
      </c>
      <c r="H7391" s="57">
        <v>7000</v>
      </c>
    </row>
    <row r="7392" spans="1:8">
      <c r="A7392" s="57" t="s">
        <v>182</v>
      </c>
      <c r="B7392" s="57" t="s">
        <v>120</v>
      </c>
      <c r="C7392" s="57" t="s">
        <v>3113</v>
      </c>
      <c r="D7392" s="57">
        <v>480</v>
      </c>
      <c r="E7392" s="57" t="s">
        <v>556</v>
      </c>
      <c r="F7392" s="57" t="s">
        <v>3113</v>
      </c>
      <c r="G7392" s="57" t="s">
        <v>4127</v>
      </c>
      <c r="H7392" s="57">
        <v>480</v>
      </c>
    </row>
    <row r="7393" spans="1:8">
      <c r="A7393" s="57" t="s">
        <v>182</v>
      </c>
      <c r="B7393" s="57" t="s">
        <v>120</v>
      </c>
      <c r="C7393" s="57" t="s">
        <v>3115</v>
      </c>
      <c r="D7393" s="57">
        <v>2</v>
      </c>
      <c r="E7393" s="57" t="s">
        <v>556</v>
      </c>
      <c r="F7393" s="57" t="s">
        <v>3116</v>
      </c>
      <c r="G7393" s="57" t="s">
        <v>4128</v>
      </c>
      <c r="H7393" s="57">
        <v>2</v>
      </c>
    </row>
    <row r="7394" spans="1:8">
      <c r="A7394" s="57" t="s">
        <v>190</v>
      </c>
      <c r="B7394" s="57" t="s">
        <v>124</v>
      </c>
      <c r="C7394" s="57" t="s">
        <v>3066</v>
      </c>
      <c r="D7394" s="57">
        <v>0</v>
      </c>
      <c r="E7394" s="57" t="s">
        <v>557</v>
      </c>
      <c r="F7394" s="57" t="s">
        <v>3067</v>
      </c>
      <c r="G7394" s="57" t="s">
        <v>4129</v>
      </c>
      <c r="H7394" s="57">
        <v>0</v>
      </c>
    </row>
    <row r="7395" spans="1:8">
      <c r="A7395" s="57" t="s">
        <v>190</v>
      </c>
      <c r="B7395" s="57" t="s">
        <v>124</v>
      </c>
      <c r="C7395" s="57" t="s">
        <v>3069</v>
      </c>
      <c r="D7395" s="57">
        <v>3</v>
      </c>
      <c r="E7395" s="57" t="s">
        <v>557</v>
      </c>
      <c r="F7395" s="57" t="s">
        <v>3070</v>
      </c>
      <c r="G7395" s="57" t="s">
        <v>4130</v>
      </c>
      <c r="H7395" s="57">
        <v>3</v>
      </c>
    </row>
    <row r="7396" spans="1:8">
      <c r="A7396" s="57" t="s">
        <v>190</v>
      </c>
      <c r="B7396" s="57" t="s">
        <v>124</v>
      </c>
      <c r="C7396" s="57" t="s">
        <v>3072</v>
      </c>
      <c r="D7396" s="57">
        <v>1500</v>
      </c>
      <c r="E7396" s="57" t="s">
        <v>557</v>
      </c>
      <c r="F7396" s="57" t="s">
        <v>3073</v>
      </c>
      <c r="G7396" s="57" t="s">
        <v>4131</v>
      </c>
      <c r="H7396" s="57">
        <v>1500</v>
      </c>
    </row>
    <row r="7397" spans="1:8">
      <c r="A7397" s="57" t="s">
        <v>190</v>
      </c>
      <c r="B7397" s="57" t="s">
        <v>124</v>
      </c>
      <c r="C7397" s="57" t="s">
        <v>3075</v>
      </c>
      <c r="D7397" s="57">
        <v>0</v>
      </c>
      <c r="E7397" s="57" t="s">
        <v>557</v>
      </c>
      <c r="F7397" s="57" t="s">
        <v>3076</v>
      </c>
      <c r="G7397" s="57" t="s">
        <v>4132</v>
      </c>
      <c r="H7397" s="57">
        <v>0</v>
      </c>
    </row>
    <row r="7398" spans="1:8">
      <c r="A7398" s="57" t="s">
        <v>190</v>
      </c>
      <c r="B7398" s="57" t="s">
        <v>124</v>
      </c>
      <c r="C7398" s="57" t="s">
        <v>3078</v>
      </c>
      <c r="D7398" s="57">
        <v>772</v>
      </c>
      <c r="E7398" s="57" t="s">
        <v>557</v>
      </c>
      <c r="F7398" s="57" t="s">
        <v>3079</v>
      </c>
      <c r="G7398" s="57" t="s">
        <v>4133</v>
      </c>
      <c r="H7398" s="57">
        <v>772</v>
      </c>
    </row>
    <row r="7399" spans="1:8">
      <c r="A7399" s="57" t="s">
        <v>190</v>
      </c>
      <c r="B7399" s="57" t="s">
        <v>124</v>
      </c>
      <c r="C7399" s="57" t="s">
        <v>3081</v>
      </c>
      <c r="D7399" s="57">
        <v>0.6</v>
      </c>
      <c r="E7399" s="57" t="s">
        <v>557</v>
      </c>
      <c r="F7399" s="57" t="s">
        <v>3082</v>
      </c>
      <c r="G7399" s="57" t="s">
        <v>4134</v>
      </c>
      <c r="H7399" s="57">
        <v>0.6</v>
      </c>
    </row>
    <row r="7400" spans="1:8">
      <c r="A7400" s="57" t="s">
        <v>190</v>
      </c>
      <c r="B7400" s="57" t="s">
        <v>124</v>
      </c>
      <c r="C7400" s="57" t="s">
        <v>3084</v>
      </c>
      <c r="D7400" s="57">
        <v>2</v>
      </c>
      <c r="E7400" s="57" t="s">
        <v>557</v>
      </c>
      <c r="F7400" s="57" t="s">
        <v>3085</v>
      </c>
      <c r="G7400" s="57" t="s">
        <v>4135</v>
      </c>
      <c r="H7400" s="57">
        <v>2</v>
      </c>
    </row>
    <row r="7401" spans="1:8">
      <c r="A7401" s="57" t="s">
        <v>190</v>
      </c>
      <c r="B7401" s="57" t="s">
        <v>124</v>
      </c>
      <c r="C7401" s="57" t="s">
        <v>3087</v>
      </c>
      <c r="D7401" s="57">
        <v>200</v>
      </c>
      <c r="E7401" s="57" t="s">
        <v>557</v>
      </c>
      <c r="F7401" s="57" t="s">
        <v>3088</v>
      </c>
      <c r="G7401" s="57" t="s">
        <v>4136</v>
      </c>
      <c r="H7401" s="57">
        <v>200</v>
      </c>
    </row>
    <row r="7402" spans="1:8">
      <c r="A7402" s="57" t="s">
        <v>190</v>
      </c>
      <c r="B7402" s="57" t="s">
        <v>124</v>
      </c>
      <c r="C7402" s="57" t="s">
        <v>3090</v>
      </c>
      <c r="D7402" s="57">
        <v>557.5</v>
      </c>
      <c r="E7402" s="57" t="s">
        <v>557</v>
      </c>
      <c r="F7402" s="57" t="s">
        <v>3091</v>
      </c>
      <c r="G7402" s="57" t="s">
        <v>4137</v>
      </c>
      <c r="H7402" s="57">
        <v>557.5</v>
      </c>
    </row>
    <row r="7403" spans="1:8">
      <c r="A7403" s="57" t="s">
        <v>190</v>
      </c>
      <c r="B7403" s="57" t="s">
        <v>124</v>
      </c>
      <c r="C7403" s="57" t="s">
        <v>3093</v>
      </c>
      <c r="D7403" s="57">
        <v>0.57999999999999996</v>
      </c>
      <c r="E7403" s="57" t="s">
        <v>557</v>
      </c>
      <c r="F7403" s="57" t="s">
        <v>3093</v>
      </c>
      <c r="G7403" s="57" t="s">
        <v>4138</v>
      </c>
      <c r="H7403" s="57">
        <v>0.57999999999999996</v>
      </c>
    </row>
    <row r="7404" spans="1:8">
      <c r="A7404" s="57" t="s">
        <v>190</v>
      </c>
      <c r="B7404" s="57" t="s">
        <v>124</v>
      </c>
      <c r="C7404" s="57" t="s">
        <v>3095</v>
      </c>
      <c r="D7404" s="57">
        <v>289.7</v>
      </c>
      <c r="E7404" s="57" t="s">
        <v>557</v>
      </c>
      <c r="F7404" s="57" t="s">
        <v>3096</v>
      </c>
      <c r="G7404" s="57" t="s">
        <v>4139</v>
      </c>
      <c r="H7404" s="57">
        <v>289.7</v>
      </c>
    </row>
    <row r="7405" spans="1:8">
      <c r="A7405" s="57" t="s">
        <v>190</v>
      </c>
      <c r="B7405" s="57" t="s">
        <v>124</v>
      </c>
      <c r="C7405" s="57" t="s">
        <v>3098</v>
      </c>
      <c r="D7405" s="57">
        <v>130</v>
      </c>
      <c r="E7405" s="57" t="s">
        <v>557</v>
      </c>
      <c r="F7405" s="57" t="s">
        <v>3099</v>
      </c>
      <c r="G7405" s="57" t="s">
        <v>4140</v>
      </c>
      <c r="H7405" s="57">
        <v>130</v>
      </c>
    </row>
    <row r="7406" spans="1:8">
      <c r="A7406" s="57" t="s">
        <v>190</v>
      </c>
      <c r="B7406" s="57" t="s">
        <v>124</v>
      </c>
      <c r="C7406" s="57" t="s">
        <v>3101</v>
      </c>
      <c r="D7406" s="57">
        <v>2</v>
      </c>
      <c r="E7406" s="57" t="s">
        <v>557</v>
      </c>
      <c r="F7406" s="57" t="s">
        <v>3102</v>
      </c>
      <c r="G7406" s="57" t="s">
        <v>4141</v>
      </c>
      <c r="H7406" s="57">
        <v>2</v>
      </c>
    </row>
    <row r="7407" spans="1:8">
      <c r="A7407" s="57" t="s">
        <v>190</v>
      </c>
      <c r="B7407" s="57" t="s">
        <v>124</v>
      </c>
      <c r="C7407" s="57" t="s">
        <v>3104</v>
      </c>
      <c r="D7407" s="57">
        <v>30713.25</v>
      </c>
      <c r="E7407" s="57" t="s">
        <v>557</v>
      </c>
      <c r="F7407" s="57" t="s">
        <v>3104</v>
      </c>
      <c r="G7407" s="57" t="s">
        <v>4142</v>
      </c>
      <c r="H7407" s="57">
        <v>30713.25</v>
      </c>
    </row>
    <row r="7408" spans="1:8">
      <c r="A7408" s="57" t="s">
        <v>190</v>
      </c>
      <c r="B7408" s="57" t="s">
        <v>124</v>
      </c>
      <c r="C7408" s="57" t="s">
        <v>3106</v>
      </c>
      <c r="D7408" s="57">
        <v>900</v>
      </c>
      <c r="E7408" s="57" t="s">
        <v>557</v>
      </c>
      <c r="F7408" s="57" t="s">
        <v>3107</v>
      </c>
      <c r="G7408" s="57" t="s">
        <v>4143</v>
      </c>
      <c r="H7408" s="57">
        <v>900</v>
      </c>
    </row>
    <row r="7409" spans="1:8">
      <c r="A7409" s="57" t="s">
        <v>190</v>
      </c>
      <c r="B7409" s="57" t="s">
        <v>124</v>
      </c>
      <c r="C7409" s="57" t="s">
        <v>3109</v>
      </c>
      <c r="D7409" s="57">
        <v>0.6</v>
      </c>
      <c r="E7409" s="57" t="s">
        <v>557</v>
      </c>
      <c r="F7409" s="57" t="s">
        <v>3109</v>
      </c>
      <c r="G7409" s="57" t="s">
        <v>4144</v>
      </c>
      <c r="H7409" s="57">
        <v>0.6</v>
      </c>
    </row>
    <row r="7410" spans="1:8">
      <c r="A7410" s="57" t="s">
        <v>190</v>
      </c>
      <c r="B7410" s="57" t="s">
        <v>124</v>
      </c>
      <c r="C7410" s="57" t="s">
        <v>3111</v>
      </c>
      <c r="D7410" s="57">
        <v>8690.3230000000021</v>
      </c>
      <c r="E7410" s="57" t="s">
        <v>557</v>
      </c>
      <c r="F7410" s="57" t="s">
        <v>3111</v>
      </c>
      <c r="G7410" s="57" t="s">
        <v>4145</v>
      </c>
      <c r="H7410" s="57">
        <v>8690.3230000000021</v>
      </c>
    </row>
    <row r="7411" spans="1:8">
      <c r="A7411" s="57" t="s">
        <v>190</v>
      </c>
      <c r="B7411" s="57" t="s">
        <v>124</v>
      </c>
      <c r="C7411" s="57" t="s">
        <v>3113</v>
      </c>
      <c r="D7411" s="57">
        <v>525.75</v>
      </c>
      <c r="E7411" s="57" t="s">
        <v>557</v>
      </c>
      <c r="F7411" s="57" t="s">
        <v>3113</v>
      </c>
      <c r="G7411" s="57" t="s">
        <v>4146</v>
      </c>
      <c r="H7411" s="57">
        <v>525.75</v>
      </c>
    </row>
    <row r="7412" spans="1:8">
      <c r="A7412" s="57" t="s">
        <v>190</v>
      </c>
      <c r="B7412" s="57" t="s">
        <v>124</v>
      </c>
      <c r="C7412" s="57" t="s">
        <v>3115</v>
      </c>
      <c r="D7412" s="57">
        <v>2</v>
      </c>
      <c r="E7412" s="57" t="s">
        <v>557</v>
      </c>
      <c r="F7412" s="57" t="s">
        <v>3116</v>
      </c>
      <c r="G7412" s="57" t="s">
        <v>4147</v>
      </c>
      <c r="H7412" s="57">
        <v>2</v>
      </c>
    </row>
    <row r="7413" spans="1:8">
      <c r="A7413" s="57" t="s">
        <v>183</v>
      </c>
      <c r="B7413" s="57" t="s">
        <v>120</v>
      </c>
      <c r="C7413" s="57" t="s">
        <v>3066</v>
      </c>
      <c r="D7413" s="57">
        <v>0</v>
      </c>
      <c r="E7413" s="57" t="s">
        <v>559</v>
      </c>
      <c r="F7413" s="57" t="s">
        <v>3067</v>
      </c>
      <c r="G7413" s="57" t="s">
        <v>4148</v>
      </c>
      <c r="H7413" s="57">
        <v>0</v>
      </c>
    </row>
    <row r="7414" spans="1:8">
      <c r="A7414" s="57" t="s">
        <v>183</v>
      </c>
      <c r="B7414" s="57" t="s">
        <v>120</v>
      </c>
      <c r="C7414" s="57" t="s">
        <v>3069</v>
      </c>
      <c r="D7414" s="57">
        <v>3</v>
      </c>
      <c r="E7414" s="57" t="s">
        <v>559</v>
      </c>
      <c r="F7414" s="57" t="s">
        <v>3070</v>
      </c>
      <c r="G7414" s="57" t="s">
        <v>4149</v>
      </c>
      <c r="H7414" s="57">
        <v>3</v>
      </c>
    </row>
    <row r="7415" spans="1:8">
      <c r="A7415" s="57" t="s">
        <v>183</v>
      </c>
      <c r="B7415" s="57" t="s">
        <v>120</v>
      </c>
      <c r="C7415" s="57" t="s">
        <v>3072</v>
      </c>
      <c r="D7415" s="57">
        <v>1500</v>
      </c>
      <c r="E7415" s="57" t="s">
        <v>559</v>
      </c>
      <c r="F7415" s="57" t="s">
        <v>3073</v>
      </c>
      <c r="G7415" s="57" t="s">
        <v>4150</v>
      </c>
      <c r="H7415" s="57">
        <v>1500</v>
      </c>
    </row>
    <row r="7416" spans="1:8">
      <c r="A7416" s="57" t="s">
        <v>183</v>
      </c>
      <c r="B7416" s="57" t="s">
        <v>120</v>
      </c>
      <c r="C7416" s="57" t="s">
        <v>3075</v>
      </c>
      <c r="D7416" s="57">
        <v>0</v>
      </c>
      <c r="E7416" s="57" t="s">
        <v>559</v>
      </c>
      <c r="F7416" s="57" t="s">
        <v>3076</v>
      </c>
      <c r="G7416" s="57" t="s">
        <v>4151</v>
      </c>
      <c r="H7416" s="57">
        <v>0</v>
      </c>
    </row>
    <row r="7417" spans="1:8">
      <c r="A7417" s="57" t="s">
        <v>183</v>
      </c>
      <c r="B7417" s="57" t="s">
        <v>120</v>
      </c>
      <c r="C7417" s="57" t="s">
        <v>3078</v>
      </c>
      <c r="D7417" s="57">
        <v>772</v>
      </c>
      <c r="E7417" s="57" t="s">
        <v>559</v>
      </c>
      <c r="F7417" s="57" t="s">
        <v>3079</v>
      </c>
      <c r="G7417" s="57" t="s">
        <v>4152</v>
      </c>
      <c r="H7417" s="57">
        <v>772</v>
      </c>
    </row>
    <row r="7418" spans="1:8">
      <c r="A7418" s="57" t="s">
        <v>183</v>
      </c>
      <c r="B7418" s="57" t="s">
        <v>120</v>
      </c>
      <c r="C7418" s="57" t="s">
        <v>3081</v>
      </c>
      <c r="D7418" s="57">
        <v>0.6</v>
      </c>
      <c r="E7418" s="57" t="s">
        <v>559</v>
      </c>
      <c r="F7418" s="57" t="s">
        <v>3082</v>
      </c>
      <c r="G7418" s="57" t="s">
        <v>4153</v>
      </c>
      <c r="H7418" s="57">
        <v>0.6</v>
      </c>
    </row>
    <row r="7419" spans="1:8">
      <c r="A7419" s="57" t="s">
        <v>183</v>
      </c>
      <c r="B7419" s="57" t="s">
        <v>120</v>
      </c>
      <c r="C7419" s="57" t="s">
        <v>3084</v>
      </c>
      <c r="D7419" s="57">
        <v>2</v>
      </c>
      <c r="E7419" s="57" t="s">
        <v>559</v>
      </c>
      <c r="F7419" s="57" t="s">
        <v>3085</v>
      </c>
      <c r="G7419" s="57" t="s">
        <v>4154</v>
      </c>
      <c r="H7419" s="57">
        <v>2</v>
      </c>
    </row>
    <row r="7420" spans="1:8">
      <c r="A7420" s="57" t="s">
        <v>183</v>
      </c>
      <c r="B7420" s="57" t="s">
        <v>120</v>
      </c>
      <c r="C7420" s="57" t="s">
        <v>3087</v>
      </c>
      <c r="D7420" s="57">
        <v>200</v>
      </c>
      <c r="E7420" s="57" t="s">
        <v>559</v>
      </c>
      <c r="F7420" s="57" t="s">
        <v>3088</v>
      </c>
      <c r="G7420" s="57" t="s">
        <v>4155</v>
      </c>
      <c r="H7420" s="57">
        <v>200</v>
      </c>
    </row>
    <row r="7421" spans="1:8">
      <c r="A7421" s="57" t="s">
        <v>183</v>
      </c>
      <c r="B7421" s="57" t="s">
        <v>120</v>
      </c>
      <c r="C7421" s="57" t="s">
        <v>3090</v>
      </c>
      <c r="D7421" s="57">
        <v>557.5</v>
      </c>
      <c r="E7421" s="57" t="s">
        <v>559</v>
      </c>
      <c r="F7421" s="57" t="s">
        <v>3091</v>
      </c>
      <c r="G7421" s="57" t="s">
        <v>4156</v>
      </c>
      <c r="H7421" s="57">
        <v>557.5</v>
      </c>
    </row>
    <row r="7422" spans="1:8">
      <c r="A7422" s="57" t="s">
        <v>183</v>
      </c>
      <c r="B7422" s="57" t="s">
        <v>120</v>
      </c>
      <c r="C7422" s="57" t="s">
        <v>3093</v>
      </c>
      <c r="D7422" s="57">
        <v>0.57999999999999996</v>
      </c>
      <c r="E7422" s="57" t="s">
        <v>559</v>
      </c>
      <c r="F7422" s="57" t="s">
        <v>3093</v>
      </c>
      <c r="G7422" s="57" t="s">
        <v>4157</v>
      </c>
      <c r="H7422" s="57">
        <v>0.57999999999999996</v>
      </c>
    </row>
    <row r="7423" spans="1:8">
      <c r="A7423" s="57" t="s">
        <v>183</v>
      </c>
      <c r="B7423" s="57" t="s">
        <v>120</v>
      </c>
      <c r="C7423" s="57" t="s">
        <v>3095</v>
      </c>
      <c r="D7423" s="57">
        <v>289.7</v>
      </c>
      <c r="E7423" s="57" t="s">
        <v>559</v>
      </c>
      <c r="F7423" s="57" t="s">
        <v>3096</v>
      </c>
      <c r="G7423" s="57" t="s">
        <v>4158</v>
      </c>
      <c r="H7423" s="57">
        <v>289.7</v>
      </c>
    </row>
    <row r="7424" spans="1:8">
      <c r="A7424" s="57" t="s">
        <v>183</v>
      </c>
      <c r="B7424" s="57" t="s">
        <v>120</v>
      </c>
      <c r="C7424" s="57" t="s">
        <v>3098</v>
      </c>
      <c r="D7424" s="57">
        <v>130</v>
      </c>
      <c r="E7424" s="57" t="s">
        <v>559</v>
      </c>
      <c r="F7424" s="57" t="s">
        <v>3099</v>
      </c>
      <c r="G7424" s="57" t="s">
        <v>4159</v>
      </c>
      <c r="H7424" s="57">
        <v>130</v>
      </c>
    </row>
    <row r="7425" spans="1:8">
      <c r="A7425" s="57" t="s">
        <v>183</v>
      </c>
      <c r="B7425" s="57" t="s">
        <v>120</v>
      </c>
      <c r="C7425" s="57" t="s">
        <v>3101</v>
      </c>
      <c r="D7425" s="57">
        <v>2</v>
      </c>
      <c r="E7425" s="57" t="s">
        <v>559</v>
      </c>
      <c r="F7425" s="57" t="s">
        <v>3102</v>
      </c>
      <c r="G7425" s="57" t="s">
        <v>4160</v>
      </c>
      <c r="H7425" s="57">
        <v>2</v>
      </c>
    </row>
    <row r="7426" spans="1:8">
      <c r="A7426" s="57" t="s">
        <v>183</v>
      </c>
      <c r="B7426" s="57" t="s">
        <v>120</v>
      </c>
      <c r="C7426" s="57" t="s">
        <v>3104</v>
      </c>
      <c r="D7426" s="57">
        <v>30713.25</v>
      </c>
      <c r="E7426" s="57" t="s">
        <v>559</v>
      </c>
      <c r="F7426" s="57" t="s">
        <v>3104</v>
      </c>
      <c r="G7426" s="57" t="s">
        <v>4161</v>
      </c>
      <c r="H7426" s="57">
        <v>30713.25</v>
      </c>
    </row>
    <row r="7427" spans="1:8">
      <c r="A7427" s="57" t="s">
        <v>183</v>
      </c>
      <c r="B7427" s="57" t="s">
        <v>120</v>
      </c>
      <c r="C7427" s="57" t="s">
        <v>3106</v>
      </c>
      <c r="D7427" s="57">
        <v>900</v>
      </c>
      <c r="E7427" s="57" t="s">
        <v>559</v>
      </c>
      <c r="F7427" s="57" t="s">
        <v>3107</v>
      </c>
      <c r="G7427" s="57" t="s">
        <v>4162</v>
      </c>
      <c r="H7427" s="57">
        <v>900</v>
      </c>
    </row>
    <row r="7428" spans="1:8">
      <c r="A7428" s="57" t="s">
        <v>183</v>
      </c>
      <c r="B7428" s="57" t="s">
        <v>120</v>
      </c>
      <c r="C7428" s="57" t="s">
        <v>3109</v>
      </c>
      <c r="D7428" s="57">
        <v>0.6</v>
      </c>
      <c r="E7428" s="57" t="s">
        <v>559</v>
      </c>
      <c r="F7428" s="57" t="s">
        <v>3109</v>
      </c>
      <c r="G7428" s="57" t="s">
        <v>4163</v>
      </c>
      <c r="H7428" s="57">
        <v>0.6</v>
      </c>
    </row>
    <row r="7429" spans="1:8">
      <c r="A7429" s="57" t="s">
        <v>183</v>
      </c>
      <c r="B7429" s="57" t="s">
        <v>120</v>
      </c>
      <c r="C7429" s="57" t="s">
        <v>3111</v>
      </c>
      <c r="D7429" s="57">
        <v>8690.3230000000003</v>
      </c>
      <c r="E7429" s="57" t="s">
        <v>559</v>
      </c>
      <c r="F7429" s="57" t="s">
        <v>3111</v>
      </c>
      <c r="G7429" s="57" t="s">
        <v>4164</v>
      </c>
      <c r="H7429" s="57">
        <v>8690.3230000000003</v>
      </c>
    </row>
    <row r="7430" spans="1:8">
      <c r="A7430" s="57" t="s">
        <v>183</v>
      </c>
      <c r="B7430" s="57" t="s">
        <v>120</v>
      </c>
      <c r="C7430" s="57" t="s">
        <v>3113</v>
      </c>
      <c r="D7430" s="57">
        <v>525.75</v>
      </c>
      <c r="E7430" s="57" t="s">
        <v>559</v>
      </c>
      <c r="F7430" s="57" t="s">
        <v>3113</v>
      </c>
      <c r="G7430" s="57" t="s">
        <v>4165</v>
      </c>
      <c r="H7430" s="57">
        <v>525.75</v>
      </c>
    </row>
    <row r="7431" spans="1:8">
      <c r="A7431" s="57" t="s">
        <v>183</v>
      </c>
      <c r="B7431" s="57" t="s">
        <v>120</v>
      </c>
      <c r="C7431" s="57" t="s">
        <v>3115</v>
      </c>
      <c r="D7431" s="57">
        <v>2</v>
      </c>
      <c r="E7431" s="57" t="s">
        <v>559</v>
      </c>
      <c r="F7431" s="57" t="s">
        <v>3116</v>
      </c>
      <c r="G7431" s="57" t="s">
        <v>4166</v>
      </c>
      <c r="H7431" s="57">
        <v>2</v>
      </c>
    </row>
    <row r="7432" spans="1:8">
      <c r="A7432" s="57" t="s">
        <v>183</v>
      </c>
      <c r="B7432" s="57" t="s">
        <v>477</v>
      </c>
      <c r="C7432" s="57" t="s">
        <v>3066</v>
      </c>
      <c r="D7432" s="57">
        <v>0</v>
      </c>
      <c r="E7432" s="57" t="s">
        <v>4167</v>
      </c>
      <c r="F7432" s="57" t="s">
        <v>3067</v>
      </c>
      <c r="G7432" s="57" t="s">
        <v>4168</v>
      </c>
      <c r="H7432" s="57">
        <v>0</v>
      </c>
    </row>
    <row r="7433" spans="1:8">
      <c r="A7433" s="57" t="s">
        <v>183</v>
      </c>
      <c r="B7433" s="57" t="s">
        <v>477</v>
      </c>
      <c r="C7433" s="57" t="s">
        <v>3069</v>
      </c>
      <c r="D7433" s="57">
        <v>3</v>
      </c>
      <c r="E7433" s="57" t="s">
        <v>4167</v>
      </c>
      <c r="F7433" s="57" t="s">
        <v>3070</v>
      </c>
      <c r="G7433" s="57" t="s">
        <v>4169</v>
      </c>
      <c r="H7433" s="57">
        <v>3</v>
      </c>
    </row>
    <row r="7434" spans="1:8">
      <c r="A7434" s="57" t="s">
        <v>183</v>
      </c>
      <c r="B7434" s="57" t="s">
        <v>477</v>
      </c>
      <c r="C7434" s="57" t="s">
        <v>3072</v>
      </c>
      <c r="D7434" s="57">
        <v>1500</v>
      </c>
      <c r="E7434" s="57" t="s">
        <v>4167</v>
      </c>
      <c r="F7434" s="57" t="s">
        <v>3073</v>
      </c>
      <c r="G7434" s="57" t="s">
        <v>4170</v>
      </c>
      <c r="H7434" s="57">
        <v>1500</v>
      </c>
    </row>
    <row r="7435" spans="1:8">
      <c r="A7435" s="57" t="s">
        <v>183</v>
      </c>
      <c r="B7435" s="57" t="s">
        <v>477</v>
      </c>
      <c r="C7435" s="57" t="s">
        <v>3075</v>
      </c>
      <c r="D7435" s="57">
        <v>0</v>
      </c>
      <c r="E7435" s="57" t="s">
        <v>4167</v>
      </c>
      <c r="F7435" s="57" t="s">
        <v>3076</v>
      </c>
      <c r="G7435" s="57" t="s">
        <v>4171</v>
      </c>
      <c r="H7435" s="57">
        <v>0</v>
      </c>
    </row>
    <row r="7436" spans="1:8">
      <c r="A7436" s="57" t="s">
        <v>183</v>
      </c>
      <c r="B7436" s="57" t="s">
        <v>477</v>
      </c>
      <c r="C7436" s="57" t="s">
        <v>3078</v>
      </c>
      <c r="D7436" s="57">
        <v>772</v>
      </c>
      <c r="E7436" s="57" t="s">
        <v>4167</v>
      </c>
      <c r="F7436" s="57" t="s">
        <v>3079</v>
      </c>
      <c r="G7436" s="57" t="s">
        <v>4172</v>
      </c>
      <c r="H7436" s="57">
        <v>772</v>
      </c>
    </row>
    <row r="7437" spans="1:8">
      <c r="A7437" s="57" t="s">
        <v>183</v>
      </c>
      <c r="B7437" s="57" t="s">
        <v>477</v>
      </c>
      <c r="C7437" s="57" t="s">
        <v>3081</v>
      </c>
      <c r="D7437" s="57">
        <v>0.6</v>
      </c>
      <c r="E7437" s="57" t="s">
        <v>4167</v>
      </c>
      <c r="F7437" s="57" t="s">
        <v>3082</v>
      </c>
      <c r="G7437" s="57" t="s">
        <v>4173</v>
      </c>
      <c r="H7437" s="57">
        <v>0.6</v>
      </c>
    </row>
    <row r="7438" spans="1:8">
      <c r="A7438" s="57" t="s">
        <v>183</v>
      </c>
      <c r="B7438" s="57" t="s">
        <v>477</v>
      </c>
      <c r="C7438" s="57" t="s">
        <v>3084</v>
      </c>
      <c r="D7438" s="57">
        <v>2</v>
      </c>
      <c r="E7438" s="57" t="s">
        <v>4167</v>
      </c>
      <c r="F7438" s="57" t="s">
        <v>3085</v>
      </c>
      <c r="G7438" s="57" t="s">
        <v>4174</v>
      </c>
      <c r="H7438" s="57">
        <v>2</v>
      </c>
    </row>
    <row r="7439" spans="1:8">
      <c r="A7439" s="57" t="s">
        <v>183</v>
      </c>
      <c r="B7439" s="57" t="s">
        <v>477</v>
      </c>
      <c r="C7439" s="57" t="s">
        <v>3087</v>
      </c>
      <c r="D7439" s="57">
        <v>200</v>
      </c>
      <c r="E7439" s="57" t="s">
        <v>4167</v>
      </c>
      <c r="F7439" s="57" t="s">
        <v>3088</v>
      </c>
      <c r="G7439" s="57" t="s">
        <v>4175</v>
      </c>
      <c r="H7439" s="57">
        <v>200</v>
      </c>
    </row>
    <row r="7440" spans="1:8">
      <c r="A7440" s="57" t="s">
        <v>183</v>
      </c>
      <c r="B7440" s="57" t="s">
        <v>477</v>
      </c>
      <c r="C7440" s="57" t="s">
        <v>3090</v>
      </c>
      <c r="D7440" s="57">
        <v>557.5</v>
      </c>
      <c r="E7440" s="57" t="s">
        <v>4167</v>
      </c>
      <c r="F7440" s="57" t="s">
        <v>3091</v>
      </c>
      <c r="G7440" s="57" t="s">
        <v>4176</v>
      </c>
      <c r="H7440" s="57">
        <v>557.5</v>
      </c>
    </row>
    <row r="7441" spans="1:8">
      <c r="A7441" s="57" t="s">
        <v>183</v>
      </c>
      <c r="B7441" s="57" t="s">
        <v>477</v>
      </c>
      <c r="C7441" s="57" t="s">
        <v>3093</v>
      </c>
      <c r="D7441" s="57">
        <v>0.57999999999999996</v>
      </c>
      <c r="E7441" s="57" t="s">
        <v>4167</v>
      </c>
      <c r="F7441" s="57" t="s">
        <v>3093</v>
      </c>
      <c r="G7441" s="57" t="s">
        <v>4177</v>
      </c>
      <c r="H7441" s="57">
        <v>0.57999999999999996</v>
      </c>
    </row>
    <row r="7442" spans="1:8">
      <c r="A7442" s="57" t="s">
        <v>183</v>
      </c>
      <c r="B7442" s="57" t="s">
        <v>477</v>
      </c>
      <c r="C7442" s="57" t="s">
        <v>3095</v>
      </c>
      <c r="D7442" s="57">
        <v>289.7</v>
      </c>
      <c r="E7442" s="57" t="s">
        <v>4167</v>
      </c>
      <c r="F7442" s="57" t="s">
        <v>3096</v>
      </c>
      <c r="G7442" s="57" t="s">
        <v>4178</v>
      </c>
      <c r="H7442" s="57">
        <v>289.7</v>
      </c>
    </row>
    <row r="7443" spans="1:8">
      <c r="A7443" s="57" t="s">
        <v>183</v>
      </c>
      <c r="B7443" s="57" t="s">
        <v>477</v>
      </c>
      <c r="C7443" s="57" t="s">
        <v>3098</v>
      </c>
      <c r="D7443" s="57">
        <v>130</v>
      </c>
      <c r="E7443" s="57" t="s">
        <v>4167</v>
      </c>
      <c r="F7443" s="57" t="s">
        <v>3099</v>
      </c>
      <c r="G7443" s="57" t="s">
        <v>4179</v>
      </c>
      <c r="H7443" s="57">
        <v>130</v>
      </c>
    </row>
    <row r="7444" spans="1:8">
      <c r="A7444" s="57" t="s">
        <v>183</v>
      </c>
      <c r="B7444" s="57" t="s">
        <v>477</v>
      </c>
      <c r="C7444" s="57" t="s">
        <v>3101</v>
      </c>
      <c r="D7444" s="57">
        <v>2</v>
      </c>
      <c r="E7444" s="57" t="s">
        <v>4167</v>
      </c>
      <c r="F7444" s="57" t="s">
        <v>3102</v>
      </c>
      <c r="G7444" s="57" t="s">
        <v>4180</v>
      </c>
      <c r="H7444" s="57">
        <v>2</v>
      </c>
    </row>
    <row r="7445" spans="1:8">
      <c r="A7445" s="57" t="s">
        <v>183</v>
      </c>
      <c r="B7445" s="57" t="s">
        <v>477</v>
      </c>
      <c r="C7445" s="57" t="s">
        <v>3104</v>
      </c>
      <c r="D7445" s="57">
        <v>30713.25</v>
      </c>
      <c r="E7445" s="57" t="s">
        <v>4167</v>
      </c>
      <c r="F7445" s="57" t="s">
        <v>3104</v>
      </c>
      <c r="G7445" s="57" t="s">
        <v>4181</v>
      </c>
      <c r="H7445" s="57">
        <v>30713.25</v>
      </c>
    </row>
    <row r="7446" spans="1:8">
      <c r="A7446" s="57" t="s">
        <v>183</v>
      </c>
      <c r="B7446" s="57" t="s">
        <v>477</v>
      </c>
      <c r="C7446" s="57" t="s">
        <v>3106</v>
      </c>
      <c r="D7446" s="57">
        <v>900</v>
      </c>
      <c r="E7446" s="57" t="s">
        <v>4167</v>
      </c>
      <c r="F7446" s="57" t="s">
        <v>3107</v>
      </c>
      <c r="G7446" s="57" t="s">
        <v>4182</v>
      </c>
      <c r="H7446" s="57">
        <v>900</v>
      </c>
    </row>
    <row r="7447" spans="1:8">
      <c r="A7447" s="57" t="s">
        <v>183</v>
      </c>
      <c r="B7447" s="57" t="s">
        <v>477</v>
      </c>
      <c r="C7447" s="57" t="s">
        <v>3109</v>
      </c>
      <c r="D7447" s="57">
        <v>0.6</v>
      </c>
      <c r="E7447" s="57" t="s">
        <v>4167</v>
      </c>
      <c r="F7447" s="57" t="s">
        <v>3109</v>
      </c>
      <c r="G7447" s="57" t="s">
        <v>4183</v>
      </c>
      <c r="H7447" s="57">
        <v>0.6</v>
      </c>
    </row>
    <row r="7448" spans="1:8">
      <c r="A7448" s="57" t="s">
        <v>183</v>
      </c>
      <c r="B7448" s="57" t="s">
        <v>477</v>
      </c>
      <c r="C7448" s="57" t="s">
        <v>3111</v>
      </c>
      <c r="D7448" s="57">
        <v>8690.3230000000003</v>
      </c>
      <c r="E7448" s="57" t="s">
        <v>4167</v>
      </c>
      <c r="F7448" s="57" t="s">
        <v>3111</v>
      </c>
      <c r="G7448" s="57" t="s">
        <v>4184</v>
      </c>
      <c r="H7448" s="57">
        <v>8690.3230000000003</v>
      </c>
    </row>
    <row r="7449" spans="1:8">
      <c r="A7449" s="57" t="s">
        <v>183</v>
      </c>
      <c r="B7449" s="57" t="s">
        <v>477</v>
      </c>
      <c r="C7449" s="57" t="s">
        <v>3113</v>
      </c>
      <c r="D7449" s="57">
        <v>525.75</v>
      </c>
      <c r="E7449" s="57" t="s">
        <v>4167</v>
      </c>
      <c r="F7449" s="57" t="s">
        <v>3113</v>
      </c>
      <c r="G7449" s="57" t="s">
        <v>4185</v>
      </c>
      <c r="H7449" s="57">
        <v>525.75</v>
      </c>
    </row>
    <row r="7450" spans="1:8">
      <c r="A7450" s="57" t="s">
        <v>183</v>
      </c>
      <c r="B7450" s="57" t="s">
        <v>477</v>
      </c>
      <c r="C7450" s="57" t="s">
        <v>3115</v>
      </c>
      <c r="D7450" s="57">
        <v>2</v>
      </c>
      <c r="E7450" s="57" t="s">
        <v>4167</v>
      </c>
      <c r="F7450" s="57" t="s">
        <v>3116</v>
      </c>
      <c r="G7450" s="57" t="s">
        <v>4186</v>
      </c>
      <c r="H7450" s="57">
        <v>2</v>
      </c>
    </row>
    <row r="7451" spans="1:8">
      <c r="A7451" s="57" t="s">
        <v>183</v>
      </c>
      <c r="B7451" s="57" t="s">
        <v>485</v>
      </c>
      <c r="C7451" s="57" t="s">
        <v>3066</v>
      </c>
      <c r="D7451" s="57">
        <v>0</v>
      </c>
      <c r="E7451" s="57" t="s">
        <v>4187</v>
      </c>
      <c r="F7451" s="57" t="s">
        <v>3067</v>
      </c>
      <c r="G7451" s="57" t="s">
        <v>4188</v>
      </c>
      <c r="H7451" s="57">
        <v>0</v>
      </c>
    </row>
    <row r="7452" spans="1:8">
      <c r="A7452" s="57" t="s">
        <v>183</v>
      </c>
      <c r="B7452" s="57" t="s">
        <v>485</v>
      </c>
      <c r="C7452" s="57" t="s">
        <v>3069</v>
      </c>
      <c r="D7452" s="57">
        <v>3</v>
      </c>
      <c r="E7452" s="57" t="s">
        <v>4187</v>
      </c>
      <c r="F7452" s="57" t="s">
        <v>3070</v>
      </c>
      <c r="G7452" s="57" t="s">
        <v>4189</v>
      </c>
      <c r="H7452" s="57">
        <v>3</v>
      </c>
    </row>
    <row r="7453" spans="1:8">
      <c r="A7453" s="57" t="s">
        <v>183</v>
      </c>
      <c r="B7453" s="57" t="s">
        <v>485</v>
      </c>
      <c r="C7453" s="57" t="s">
        <v>3072</v>
      </c>
      <c r="D7453" s="57">
        <v>1500</v>
      </c>
      <c r="E7453" s="57" t="s">
        <v>4187</v>
      </c>
      <c r="F7453" s="57" t="s">
        <v>3073</v>
      </c>
      <c r="G7453" s="57" t="s">
        <v>4190</v>
      </c>
      <c r="H7453" s="57">
        <v>1500</v>
      </c>
    </row>
    <row r="7454" spans="1:8">
      <c r="A7454" s="57" t="s">
        <v>183</v>
      </c>
      <c r="B7454" s="57" t="s">
        <v>485</v>
      </c>
      <c r="C7454" s="57" t="s">
        <v>3075</v>
      </c>
      <c r="D7454" s="57">
        <v>0</v>
      </c>
      <c r="E7454" s="57" t="s">
        <v>4187</v>
      </c>
      <c r="F7454" s="57" t="s">
        <v>3076</v>
      </c>
      <c r="G7454" s="57" t="s">
        <v>4191</v>
      </c>
      <c r="H7454" s="57">
        <v>0</v>
      </c>
    </row>
    <row r="7455" spans="1:8">
      <c r="A7455" s="57" t="s">
        <v>183</v>
      </c>
      <c r="B7455" s="57" t="s">
        <v>485</v>
      </c>
      <c r="C7455" s="57" t="s">
        <v>3078</v>
      </c>
      <c r="D7455" s="57">
        <v>772</v>
      </c>
      <c r="E7455" s="57" t="s">
        <v>4187</v>
      </c>
      <c r="F7455" s="57" t="s">
        <v>3079</v>
      </c>
      <c r="G7455" s="57" t="s">
        <v>4192</v>
      </c>
      <c r="H7455" s="57">
        <v>772</v>
      </c>
    </row>
    <row r="7456" spans="1:8">
      <c r="A7456" s="57" t="s">
        <v>183</v>
      </c>
      <c r="B7456" s="57" t="s">
        <v>485</v>
      </c>
      <c r="C7456" s="57" t="s">
        <v>3081</v>
      </c>
      <c r="D7456" s="57">
        <v>0.59999999999999987</v>
      </c>
      <c r="E7456" s="57" t="s">
        <v>4187</v>
      </c>
      <c r="F7456" s="57" t="s">
        <v>3082</v>
      </c>
      <c r="G7456" s="57" t="s">
        <v>4193</v>
      </c>
      <c r="H7456" s="57">
        <v>0.59999999999999987</v>
      </c>
    </row>
    <row r="7457" spans="1:8">
      <c r="A7457" s="57" t="s">
        <v>183</v>
      </c>
      <c r="B7457" s="57" t="s">
        <v>485</v>
      </c>
      <c r="C7457" s="57" t="s">
        <v>3084</v>
      </c>
      <c r="D7457" s="57">
        <v>2</v>
      </c>
      <c r="E7457" s="57" t="s">
        <v>4187</v>
      </c>
      <c r="F7457" s="57" t="s">
        <v>3085</v>
      </c>
      <c r="G7457" s="57" t="s">
        <v>4194</v>
      </c>
      <c r="H7457" s="57">
        <v>2</v>
      </c>
    </row>
    <row r="7458" spans="1:8">
      <c r="A7458" s="57" t="s">
        <v>183</v>
      </c>
      <c r="B7458" s="57" t="s">
        <v>485</v>
      </c>
      <c r="C7458" s="57" t="s">
        <v>3087</v>
      </c>
      <c r="D7458" s="57">
        <v>200</v>
      </c>
      <c r="E7458" s="57" t="s">
        <v>4187</v>
      </c>
      <c r="F7458" s="57" t="s">
        <v>3088</v>
      </c>
      <c r="G7458" s="57" t="s">
        <v>4195</v>
      </c>
      <c r="H7458" s="57">
        <v>200</v>
      </c>
    </row>
    <row r="7459" spans="1:8">
      <c r="A7459" s="57" t="s">
        <v>183</v>
      </c>
      <c r="B7459" s="57" t="s">
        <v>485</v>
      </c>
      <c r="C7459" s="57" t="s">
        <v>3090</v>
      </c>
      <c r="D7459" s="57">
        <v>557.5</v>
      </c>
      <c r="E7459" s="57" t="s">
        <v>4187</v>
      </c>
      <c r="F7459" s="57" t="s">
        <v>3091</v>
      </c>
      <c r="G7459" s="57" t="s">
        <v>4196</v>
      </c>
      <c r="H7459" s="57">
        <v>557.5</v>
      </c>
    </row>
    <row r="7460" spans="1:8">
      <c r="A7460" s="57" t="s">
        <v>183</v>
      </c>
      <c r="B7460" s="57" t="s">
        <v>485</v>
      </c>
      <c r="C7460" s="57" t="s">
        <v>3093</v>
      </c>
      <c r="D7460" s="57">
        <v>0.57999999999999996</v>
      </c>
      <c r="E7460" s="57" t="s">
        <v>4187</v>
      </c>
      <c r="F7460" s="57" t="s">
        <v>3093</v>
      </c>
      <c r="G7460" s="57" t="s">
        <v>4197</v>
      </c>
      <c r="H7460" s="57">
        <v>0.57999999999999996</v>
      </c>
    </row>
    <row r="7461" spans="1:8">
      <c r="A7461" s="57" t="s">
        <v>183</v>
      </c>
      <c r="B7461" s="57" t="s">
        <v>485</v>
      </c>
      <c r="C7461" s="57" t="s">
        <v>3095</v>
      </c>
      <c r="D7461" s="57">
        <v>289.69999999999993</v>
      </c>
      <c r="E7461" s="57" t="s">
        <v>4187</v>
      </c>
      <c r="F7461" s="57" t="s">
        <v>3096</v>
      </c>
      <c r="G7461" s="57" t="s">
        <v>4198</v>
      </c>
      <c r="H7461" s="57">
        <v>289.69999999999993</v>
      </c>
    </row>
    <row r="7462" spans="1:8">
      <c r="A7462" s="57" t="s">
        <v>183</v>
      </c>
      <c r="B7462" s="57" t="s">
        <v>485</v>
      </c>
      <c r="C7462" s="57" t="s">
        <v>3098</v>
      </c>
      <c r="D7462" s="57">
        <v>130</v>
      </c>
      <c r="E7462" s="57" t="s">
        <v>4187</v>
      </c>
      <c r="F7462" s="57" t="s">
        <v>3099</v>
      </c>
      <c r="G7462" s="57" t="s">
        <v>4199</v>
      </c>
      <c r="H7462" s="57">
        <v>130</v>
      </c>
    </row>
    <row r="7463" spans="1:8">
      <c r="A7463" s="57" t="s">
        <v>183</v>
      </c>
      <c r="B7463" s="57" t="s">
        <v>485</v>
      </c>
      <c r="C7463" s="57" t="s">
        <v>3101</v>
      </c>
      <c r="D7463" s="57">
        <v>2</v>
      </c>
      <c r="E7463" s="57" t="s">
        <v>4187</v>
      </c>
      <c r="F7463" s="57" t="s">
        <v>3102</v>
      </c>
      <c r="G7463" s="57" t="s">
        <v>4200</v>
      </c>
      <c r="H7463" s="57">
        <v>2</v>
      </c>
    </row>
    <row r="7464" spans="1:8">
      <c r="A7464" s="57" t="s">
        <v>183</v>
      </c>
      <c r="B7464" s="57" t="s">
        <v>485</v>
      </c>
      <c r="C7464" s="57" t="s">
        <v>3104</v>
      </c>
      <c r="D7464" s="57">
        <v>30713.25</v>
      </c>
      <c r="E7464" s="57" t="s">
        <v>4187</v>
      </c>
      <c r="F7464" s="57" t="s">
        <v>3104</v>
      </c>
      <c r="G7464" s="57" t="s">
        <v>4201</v>
      </c>
      <c r="H7464" s="57">
        <v>30713.25</v>
      </c>
    </row>
    <row r="7465" spans="1:8">
      <c r="A7465" s="57" t="s">
        <v>183</v>
      </c>
      <c r="B7465" s="57" t="s">
        <v>485</v>
      </c>
      <c r="C7465" s="57" t="s">
        <v>3106</v>
      </c>
      <c r="D7465" s="57">
        <v>900</v>
      </c>
      <c r="E7465" s="57" t="s">
        <v>4187</v>
      </c>
      <c r="F7465" s="57" t="s">
        <v>3107</v>
      </c>
      <c r="G7465" s="57" t="s">
        <v>4202</v>
      </c>
      <c r="H7465" s="57">
        <v>900</v>
      </c>
    </row>
    <row r="7466" spans="1:8">
      <c r="A7466" s="57" t="s">
        <v>183</v>
      </c>
      <c r="B7466" s="57" t="s">
        <v>485</v>
      </c>
      <c r="C7466" s="57" t="s">
        <v>3109</v>
      </c>
      <c r="D7466" s="57">
        <v>0.59999999999999987</v>
      </c>
      <c r="E7466" s="57" t="s">
        <v>4187</v>
      </c>
      <c r="F7466" s="57" t="s">
        <v>3109</v>
      </c>
      <c r="G7466" s="57" t="s">
        <v>4203</v>
      </c>
      <c r="H7466" s="57">
        <v>0.59999999999999987</v>
      </c>
    </row>
    <row r="7467" spans="1:8">
      <c r="A7467" s="57" t="s">
        <v>183</v>
      </c>
      <c r="B7467" s="57" t="s">
        <v>485</v>
      </c>
      <c r="C7467" s="57" t="s">
        <v>3111</v>
      </c>
      <c r="D7467" s="57">
        <v>8690.3230000000021</v>
      </c>
      <c r="E7467" s="57" t="s">
        <v>4187</v>
      </c>
      <c r="F7467" s="57" t="s">
        <v>3111</v>
      </c>
      <c r="G7467" s="57" t="s">
        <v>4204</v>
      </c>
      <c r="H7467" s="57">
        <v>8690.3230000000021</v>
      </c>
    </row>
    <row r="7468" spans="1:8">
      <c r="A7468" s="57" t="s">
        <v>183</v>
      </c>
      <c r="B7468" s="57" t="s">
        <v>485</v>
      </c>
      <c r="C7468" s="57" t="s">
        <v>3113</v>
      </c>
      <c r="D7468" s="57">
        <v>525.75</v>
      </c>
      <c r="E7468" s="57" t="s">
        <v>4187</v>
      </c>
      <c r="F7468" s="57" t="s">
        <v>3113</v>
      </c>
      <c r="G7468" s="57" t="s">
        <v>4205</v>
      </c>
      <c r="H7468" s="57">
        <v>525.75</v>
      </c>
    </row>
    <row r="7469" spans="1:8">
      <c r="A7469" s="57" t="s">
        <v>183</v>
      </c>
      <c r="B7469" s="57" t="s">
        <v>485</v>
      </c>
      <c r="C7469" s="57" t="s">
        <v>3115</v>
      </c>
      <c r="D7469" s="57">
        <v>2</v>
      </c>
      <c r="E7469" s="57" t="s">
        <v>4187</v>
      </c>
      <c r="F7469" s="57" t="s">
        <v>3116</v>
      </c>
      <c r="G7469" s="57" t="s">
        <v>4206</v>
      </c>
      <c r="H7469" s="57">
        <v>2</v>
      </c>
    </row>
    <row r="7470" spans="1:8">
      <c r="A7470" s="57" t="s">
        <v>636</v>
      </c>
      <c r="B7470" s="57" t="s">
        <v>81</v>
      </c>
      <c r="C7470" s="57" t="s">
        <v>3066</v>
      </c>
      <c r="D7470" s="57">
        <v>0</v>
      </c>
      <c r="E7470" s="57" t="s">
        <v>561</v>
      </c>
      <c r="F7470" s="57" t="s">
        <v>3067</v>
      </c>
      <c r="G7470" s="57" t="s">
        <v>4207</v>
      </c>
      <c r="H7470" s="57">
        <v>0</v>
      </c>
    </row>
    <row r="7471" spans="1:8">
      <c r="A7471" s="57" t="s">
        <v>636</v>
      </c>
      <c r="B7471" s="57" t="s">
        <v>81</v>
      </c>
      <c r="C7471" s="57" t="s">
        <v>3069</v>
      </c>
      <c r="D7471" s="57">
        <v>3</v>
      </c>
      <c r="E7471" s="57" t="s">
        <v>561</v>
      </c>
      <c r="F7471" s="57" t="s">
        <v>3070</v>
      </c>
      <c r="G7471" s="57" t="s">
        <v>4208</v>
      </c>
      <c r="H7471" s="57">
        <v>3</v>
      </c>
    </row>
    <row r="7472" spans="1:8">
      <c r="A7472" s="57" t="s">
        <v>636</v>
      </c>
      <c r="B7472" s="57" t="s">
        <v>81</v>
      </c>
      <c r="C7472" s="57" t="s">
        <v>3072</v>
      </c>
      <c r="D7472" s="57">
        <v>1500</v>
      </c>
      <c r="E7472" s="57" t="s">
        <v>561</v>
      </c>
      <c r="F7472" s="57" t="s">
        <v>3073</v>
      </c>
      <c r="G7472" s="57" t="s">
        <v>4209</v>
      </c>
      <c r="H7472" s="57">
        <v>1500</v>
      </c>
    </row>
    <row r="7473" spans="1:8">
      <c r="A7473" s="57" t="s">
        <v>636</v>
      </c>
      <c r="B7473" s="57" t="s">
        <v>81</v>
      </c>
      <c r="C7473" s="57" t="s">
        <v>3075</v>
      </c>
      <c r="D7473" s="57">
        <v>0</v>
      </c>
      <c r="E7473" s="57" t="s">
        <v>561</v>
      </c>
      <c r="F7473" s="57" t="s">
        <v>3076</v>
      </c>
      <c r="G7473" s="57" t="s">
        <v>4210</v>
      </c>
      <c r="H7473" s="57">
        <v>0</v>
      </c>
    </row>
    <row r="7474" spans="1:8">
      <c r="A7474" s="57" t="s">
        <v>636</v>
      </c>
      <c r="B7474" s="57" t="s">
        <v>81</v>
      </c>
      <c r="C7474" s="57" t="s">
        <v>3078</v>
      </c>
      <c r="D7474" s="57">
        <v>772</v>
      </c>
      <c r="E7474" s="57" t="s">
        <v>561</v>
      </c>
      <c r="F7474" s="57" t="s">
        <v>3079</v>
      </c>
      <c r="G7474" s="57" t="s">
        <v>4211</v>
      </c>
      <c r="H7474" s="57">
        <v>772</v>
      </c>
    </row>
    <row r="7475" spans="1:8">
      <c r="A7475" s="57" t="s">
        <v>636</v>
      </c>
      <c r="B7475" s="57" t="s">
        <v>81</v>
      </c>
      <c r="C7475" s="57" t="s">
        <v>3081</v>
      </c>
      <c r="D7475" s="57">
        <v>0.6</v>
      </c>
      <c r="E7475" s="57" t="s">
        <v>561</v>
      </c>
      <c r="F7475" s="57" t="s">
        <v>3082</v>
      </c>
      <c r="G7475" s="57" t="s">
        <v>4212</v>
      </c>
      <c r="H7475" s="57">
        <v>0.6</v>
      </c>
    </row>
    <row r="7476" spans="1:8">
      <c r="A7476" s="57" t="s">
        <v>636</v>
      </c>
      <c r="B7476" s="57" t="s">
        <v>81</v>
      </c>
      <c r="C7476" s="57" t="s">
        <v>3084</v>
      </c>
      <c r="D7476" s="57">
        <v>2</v>
      </c>
      <c r="E7476" s="57" t="s">
        <v>561</v>
      </c>
      <c r="F7476" s="57" t="s">
        <v>3085</v>
      </c>
      <c r="G7476" s="57" t="s">
        <v>4213</v>
      </c>
      <c r="H7476" s="57">
        <v>2</v>
      </c>
    </row>
    <row r="7477" spans="1:8">
      <c r="A7477" s="57" t="s">
        <v>636</v>
      </c>
      <c r="B7477" s="57" t="s">
        <v>81</v>
      </c>
      <c r="C7477" s="57" t="s">
        <v>3087</v>
      </c>
      <c r="D7477" s="57">
        <v>200</v>
      </c>
      <c r="E7477" s="57" t="s">
        <v>561</v>
      </c>
      <c r="F7477" s="57" t="s">
        <v>3088</v>
      </c>
      <c r="G7477" s="57" t="s">
        <v>4214</v>
      </c>
      <c r="H7477" s="57">
        <v>200</v>
      </c>
    </row>
    <row r="7478" spans="1:8">
      <c r="A7478" s="57" t="s">
        <v>636</v>
      </c>
      <c r="B7478" s="57" t="s">
        <v>81</v>
      </c>
      <c r="C7478" s="57" t="s">
        <v>3090</v>
      </c>
      <c r="D7478" s="57">
        <v>557.5</v>
      </c>
      <c r="E7478" s="57" t="s">
        <v>561</v>
      </c>
      <c r="F7478" s="57" t="s">
        <v>3091</v>
      </c>
      <c r="G7478" s="57" t="s">
        <v>4215</v>
      </c>
      <c r="H7478" s="57">
        <v>557.5</v>
      </c>
    </row>
    <row r="7479" spans="1:8">
      <c r="A7479" s="57" t="s">
        <v>636</v>
      </c>
      <c r="B7479" s="57" t="s">
        <v>81</v>
      </c>
      <c r="C7479" s="57" t="s">
        <v>3093</v>
      </c>
      <c r="D7479" s="57">
        <v>0.57999999999999996</v>
      </c>
      <c r="E7479" s="57" t="s">
        <v>561</v>
      </c>
      <c r="F7479" s="57" t="s">
        <v>3093</v>
      </c>
      <c r="G7479" s="57" t="s">
        <v>4216</v>
      </c>
      <c r="H7479" s="57">
        <v>0.57999999999999996</v>
      </c>
    </row>
    <row r="7480" spans="1:8">
      <c r="A7480" s="57" t="s">
        <v>636</v>
      </c>
      <c r="B7480" s="57" t="s">
        <v>81</v>
      </c>
      <c r="C7480" s="57" t="s">
        <v>3095</v>
      </c>
      <c r="D7480" s="57">
        <v>289.7</v>
      </c>
      <c r="E7480" s="57" t="s">
        <v>561</v>
      </c>
      <c r="F7480" s="57" t="s">
        <v>3096</v>
      </c>
      <c r="G7480" s="57" t="s">
        <v>4217</v>
      </c>
      <c r="H7480" s="57">
        <v>289.7</v>
      </c>
    </row>
    <row r="7481" spans="1:8">
      <c r="A7481" s="57" t="s">
        <v>636</v>
      </c>
      <c r="B7481" s="57" t="s">
        <v>81</v>
      </c>
      <c r="C7481" s="57" t="s">
        <v>3098</v>
      </c>
      <c r="D7481" s="57">
        <v>130</v>
      </c>
      <c r="E7481" s="57" t="s">
        <v>561</v>
      </c>
      <c r="F7481" s="57" t="s">
        <v>3099</v>
      </c>
      <c r="G7481" s="57" t="s">
        <v>4218</v>
      </c>
      <c r="H7481" s="57">
        <v>130</v>
      </c>
    </row>
    <row r="7482" spans="1:8">
      <c r="A7482" s="57" t="s">
        <v>636</v>
      </c>
      <c r="B7482" s="57" t="s">
        <v>81</v>
      </c>
      <c r="C7482" s="57" t="s">
        <v>3101</v>
      </c>
      <c r="D7482" s="57">
        <v>2</v>
      </c>
      <c r="E7482" s="57" t="s">
        <v>561</v>
      </c>
      <c r="F7482" s="57" t="s">
        <v>3102</v>
      </c>
      <c r="G7482" s="57" t="s">
        <v>4219</v>
      </c>
      <c r="H7482" s="57">
        <v>2</v>
      </c>
    </row>
    <row r="7483" spans="1:8">
      <c r="A7483" s="57" t="s">
        <v>636</v>
      </c>
      <c r="B7483" s="57" t="s">
        <v>81</v>
      </c>
      <c r="C7483" s="57" t="s">
        <v>3104</v>
      </c>
      <c r="D7483" s="57">
        <v>30713.25</v>
      </c>
      <c r="E7483" s="57" t="s">
        <v>561</v>
      </c>
      <c r="F7483" s="57" t="s">
        <v>3104</v>
      </c>
      <c r="G7483" s="57" t="s">
        <v>4220</v>
      </c>
      <c r="H7483" s="57">
        <v>30713.25</v>
      </c>
    </row>
    <row r="7484" spans="1:8">
      <c r="A7484" s="57" t="s">
        <v>636</v>
      </c>
      <c r="B7484" s="57" t="s">
        <v>81</v>
      </c>
      <c r="C7484" s="57" t="s">
        <v>3106</v>
      </c>
      <c r="D7484" s="57">
        <v>900</v>
      </c>
      <c r="E7484" s="57" t="s">
        <v>561</v>
      </c>
      <c r="F7484" s="57" t="s">
        <v>3107</v>
      </c>
      <c r="G7484" s="57" t="s">
        <v>4221</v>
      </c>
      <c r="H7484" s="57">
        <v>900</v>
      </c>
    </row>
    <row r="7485" spans="1:8">
      <c r="A7485" s="57" t="s">
        <v>636</v>
      </c>
      <c r="B7485" s="57" t="s">
        <v>81</v>
      </c>
      <c r="C7485" s="57" t="s">
        <v>3109</v>
      </c>
      <c r="D7485" s="57">
        <v>0.6</v>
      </c>
      <c r="E7485" s="57" t="s">
        <v>561</v>
      </c>
      <c r="F7485" s="57" t="s">
        <v>3109</v>
      </c>
      <c r="G7485" s="57" t="s">
        <v>4222</v>
      </c>
      <c r="H7485" s="57">
        <v>0.6</v>
      </c>
    </row>
    <row r="7486" spans="1:8">
      <c r="A7486" s="57" t="s">
        <v>636</v>
      </c>
      <c r="B7486" s="57" t="s">
        <v>81</v>
      </c>
      <c r="C7486" s="57" t="s">
        <v>3111</v>
      </c>
      <c r="D7486" s="57">
        <v>8690.3230000000003</v>
      </c>
      <c r="E7486" s="57" t="s">
        <v>561</v>
      </c>
      <c r="F7486" s="57" t="s">
        <v>3111</v>
      </c>
      <c r="G7486" s="57" t="s">
        <v>4223</v>
      </c>
      <c r="H7486" s="57">
        <v>8690.3230000000003</v>
      </c>
    </row>
    <row r="7487" spans="1:8">
      <c r="A7487" s="57" t="s">
        <v>636</v>
      </c>
      <c r="B7487" s="57" t="s">
        <v>81</v>
      </c>
      <c r="C7487" s="57" t="s">
        <v>3113</v>
      </c>
      <c r="D7487" s="57">
        <v>525.75</v>
      </c>
      <c r="E7487" s="57" t="s">
        <v>561</v>
      </c>
      <c r="F7487" s="57" t="s">
        <v>3113</v>
      </c>
      <c r="G7487" s="57" t="s">
        <v>4224</v>
      </c>
      <c r="H7487" s="57">
        <v>525.75</v>
      </c>
    </row>
    <row r="7488" spans="1:8">
      <c r="A7488" s="57" t="s">
        <v>636</v>
      </c>
      <c r="B7488" s="57" t="s">
        <v>81</v>
      </c>
      <c r="C7488" s="57" t="s">
        <v>3115</v>
      </c>
      <c r="D7488" s="57">
        <v>2</v>
      </c>
      <c r="E7488" s="57" t="s">
        <v>561</v>
      </c>
      <c r="F7488" s="57" t="s">
        <v>3116</v>
      </c>
      <c r="G7488" s="57" t="s">
        <v>4225</v>
      </c>
      <c r="H7488" s="57">
        <v>2</v>
      </c>
    </row>
    <row r="7489" spans="1:8">
      <c r="A7489" s="57" t="s">
        <v>636</v>
      </c>
      <c r="B7489" s="57" t="s">
        <v>124</v>
      </c>
      <c r="C7489" s="57" t="s">
        <v>3066</v>
      </c>
      <c r="D7489" s="57">
        <v>0</v>
      </c>
      <c r="E7489" s="57" t="s">
        <v>563</v>
      </c>
      <c r="F7489" s="57" t="s">
        <v>3067</v>
      </c>
      <c r="G7489" s="57" t="s">
        <v>4226</v>
      </c>
      <c r="H7489" s="57">
        <v>0</v>
      </c>
    </row>
    <row r="7490" spans="1:8">
      <c r="A7490" s="57" t="s">
        <v>636</v>
      </c>
      <c r="B7490" s="57" t="s">
        <v>124</v>
      </c>
      <c r="C7490" s="57" t="s">
        <v>3069</v>
      </c>
      <c r="D7490" s="57">
        <v>1.2</v>
      </c>
      <c r="E7490" s="57" t="s">
        <v>563</v>
      </c>
      <c r="F7490" s="57" t="s">
        <v>3070</v>
      </c>
      <c r="G7490" s="57" t="s">
        <v>4227</v>
      </c>
      <c r="H7490" s="57">
        <v>1.2</v>
      </c>
    </row>
    <row r="7491" spans="1:8">
      <c r="A7491" s="57" t="s">
        <v>636</v>
      </c>
      <c r="B7491" s="57" t="s">
        <v>124</v>
      </c>
      <c r="C7491" s="57" t="s">
        <v>3072</v>
      </c>
      <c r="D7491" s="57">
        <v>600</v>
      </c>
      <c r="E7491" s="57" t="s">
        <v>563</v>
      </c>
      <c r="F7491" s="57" t="s">
        <v>3073</v>
      </c>
      <c r="G7491" s="57" t="s">
        <v>4228</v>
      </c>
      <c r="H7491" s="57">
        <v>600</v>
      </c>
    </row>
    <row r="7492" spans="1:8">
      <c r="A7492" s="57" t="s">
        <v>636</v>
      </c>
      <c r="B7492" s="57" t="s">
        <v>124</v>
      </c>
      <c r="C7492" s="57" t="s">
        <v>3075</v>
      </c>
      <c r="D7492" s="57">
        <v>0</v>
      </c>
      <c r="E7492" s="57" t="s">
        <v>563</v>
      </c>
      <c r="F7492" s="57" t="s">
        <v>3076</v>
      </c>
      <c r="G7492" s="57" t="s">
        <v>4229</v>
      </c>
      <c r="H7492" s="57">
        <v>0</v>
      </c>
    </row>
    <row r="7493" spans="1:8">
      <c r="A7493" s="57" t="s">
        <v>636</v>
      </c>
      <c r="B7493" s="57" t="s">
        <v>124</v>
      </c>
      <c r="C7493" s="57" t="s">
        <v>3078</v>
      </c>
      <c r="D7493" s="57">
        <v>618.6</v>
      </c>
      <c r="E7493" s="57" t="s">
        <v>563</v>
      </c>
      <c r="F7493" s="57" t="s">
        <v>3079</v>
      </c>
      <c r="G7493" s="57" t="s">
        <v>4230</v>
      </c>
      <c r="H7493" s="57">
        <v>618.6</v>
      </c>
    </row>
    <row r="7494" spans="1:8">
      <c r="A7494" s="57" t="s">
        <v>636</v>
      </c>
      <c r="B7494" s="57" t="s">
        <v>124</v>
      </c>
      <c r="C7494" s="57" t="s">
        <v>3081</v>
      </c>
      <c r="D7494" s="57">
        <v>0.66054594</v>
      </c>
      <c r="E7494" s="57" t="s">
        <v>563</v>
      </c>
      <c r="F7494" s="57" t="s">
        <v>3082</v>
      </c>
      <c r="G7494" s="57" t="s">
        <v>4231</v>
      </c>
      <c r="H7494" s="57">
        <v>0.66054594</v>
      </c>
    </row>
    <row r="7495" spans="1:8">
      <c r="A7495" s="57" t="s">
        <v>636</v>
      </c>
      <c r="B7495" s="57" t="s">
        <v>124</v>
      </c>
      <c r="C7495" s="57" t="s">
        <v>3084</v>
      </c>
      <c r="D7495" s="57">
        <v>3.2</v>
      </c>
      <c r="E7495" s="57" t="s">
        <v>563</v>
      </c>
      <c r="F7495" s="57" t="s">
        <v>3085</v>
      </c>
      <c r="G7495" s="57" t="s">
        <v>4232</v>
      </c>
      <c r="H7495" s="57">
        <v>3.2</v>
      </c>
    </row>
    <row r="7496" spans="1:8">
      <c r="A7496" s="57" t="s">
        <v>636</v>
      </c>
      <c r="B7496" s="57" t="s">
        <v>124</v>
      </c>
      <c r="C7496" s="57" t="s">
        <v>3087</v>
      </c>
      <c r="D7496" s="57">
        <v>195.18044</v>
      </c>
      <c r="E7496" s="57" t="s">
        <v>563</v>
      </c>
      <c r="F7496" s="57" t="s">
        <v>3088</v>
      </c>
      <c r="G7496" s="57" t="s">
        <v>4233</v>
      </c>
      <c r="H7496" s="57">
        <v>195.18044</v>
      </c>
    </row>
    <row r="7497" spans="1:8">
      <c r="A7497" s="57" t="s">
        <v>636</v>
      </c>
      <c r="B7497" s="57" t="s">
        <v>124</v>
      </c>
      <c r="C7497" s="57" t="s">
        <v>3090</v>
      </c>
      <c r="D7497" s="57">
        <v>223</v>
      </c>
      <c r="E7497" s="57" t="s">
        <v>563</v>
      </c>
      <c r="F7497" s="57" t="s">
        <v>3091</v>
      </c>
      <c r="G7497" s="57" t="s">
        <v>4234</v>
      </c>
      <c r="H7497" s="57">
        <v>223</v>
      </c>
    </row>
    <row r="7498" spans="1:8">
      <c r="A7498" s="57" t="s">
        <v>636</v>
      </c>
      <c r="B7498" s="57" t="s">
        <v>124</v>
      </c>
      <c r="C7498" s="57" t="s">
        <v>3093</v>
      </c>
      <c r="D7498" s="57">
        <v>0.23199999999999998</v>
      </c>
      <c r="E7498" s="57" t="s">
        <v>563</v>
      </c>
      <c r="F7498" s="57" t="s">
        <v>3093</v>
      </c>
      <c r="G7498" s="57" t="s">
        <v>4235</v>
      </c>
      <c r="H7498" s="57">
        <v>0.23199999999999998</v>
      </c>
    </row>
    <row r="7499" spans="1:8">
      <c r="A7499" s="57" t="s">
        <v>636</v>
      </c>
      <c r="B7499" s="57" t="s">
        <v>124</v>
      </c>
      <c r="C7499" s="57" t="s">
        <v>3095</v>
      </c>
      <c r="D7499" s="57">
        <v>115.88</v>
      </c>
      <c r="E7499" s="57" t="s">
        <v>563</v>
      </c>
      <c r="F7499" s="57" t="s">
        <v>3096</v>
      </c>
      <c r="G7499" s="57" t="s">
        <v>4236</v>
      </c>
      <c r="H7499" s="57">
        <v>115.88</v>
      </c>
    </row>
    <row r="7500" spans="1:8">
      <c r="A7500" s="57" t="s">
        <v>636</v>
      </c>
      <c r="B7500" s="57" t="s">
        <v>124</v>
      </c>
      <c r="C7500" s="57" t="s">
        <v>3098</v>
      </c>
      <c r="D7500" s="57">
        <v>52</v>
      </c>
      <c r="E7500" s="57" t="s">
        <v>563</v>
      </c>
      <c r="F7500" s="57" t="s">
        <v>3099</v>
      </c>
      <c r="G7500" s="57" t="s">
        <v>4237</v>
      </c>
      <c r="H7500" s="57">
        <v>52</v>
      </c>
    </row>
    <row r="7501" spans="1:8">
      <c r="A7501" s="57" t="s">
        <v>636</v>
      </c>
      <c r="B7501" s="57" t="s">
        <v>124</v>
      </c>
      <c r="C7501" s="57" t="s">
        <v>3101</v>
      </c>
      <c r="D7501" s="57">
        <v>0.8</v>
      </c>
      <c r="E7501" s="57" t="s">
        <v>563</v>
      </c>
      <c r="F7501" s="57" t="s">
        <v>3102</v>
      </c>
      <c r="G7501" s="57" t="s">
        <v>4238</v>
      </c>
      <c r="H7501" s="57">
        <v>0.8</v>
      </c>
    </row>
    <row r="7502" spans="1:8">
      <c r="A7502" s="57" t="s">
        <v>636</v>
      </c>
      <c r="B7502" s="57" t="s">
        <v>124</v>
      </c>
      <c r="C7502" s="57" t="s">
        <v>3104</v>
      </c>
      <c r="D7502" s="57">
        <v>15535.995199999999</v>
      </c>
      <c r="E7502" s="57" t="s">
        <v>563</v>
      </c>
      <c r="F7502" s="57" t="s">
        <v>3104</v>
      </c>
      <c r="G7502" s="57" t="s">
        <v>4239</v>
      </c>
      <c r="H7502" s="57">
        <v>15535.995199999999</v>
      </c>
    </row>
    <row r="7503" spans="1:8">
      <c r="A7503" s="57" t="s">
        <v>636</v>
      </c>
      <c r="B7503" s="57" t="s">
        <v>124</v>
      </c>
      <c r="C7503" s="57" t="s">
        <v>3106</v>
      </c>
      <c r="D7503" s="57">
        <v>360</v>
      </c>
      <c r="E7503" s="57" t="s">
        <v>563</v>
      </c>
      <c r="F7503" s="57" t="s">
        <v>3107</v>
      </c>
      <c r="G7503" s="57" t="s">
        <v>4240</v>
      </c>
      <c r="H7503" s="57">
        <v>360</v>
      </c>
    </row>
    <row r="7504" spans="1:8">
      <c r="A7504" s="57" t="s">
        <v>636</v>
      </c>
      <c r="B7504" s="57" t="s">
        <v>124</v>
      </c>
      <c r="C7504" s="57" t="s">
        <v>3109</v>
      </c>
      <c r="D7504" s="57">
        <v>0.24</v>
      </c>
      <c r="E7504" s="57" t="s">
        <v>563</v>
      </c>
      <c r="F7504" s="57" t="s">
        <v>3109</v>
      </c>
      <c r="G7504" s="57" t="s">
        <v>4241</v>
      </c>
      <c r="H7504" s="57">
        <v>0.24</v>
      </c>
    </row>
    <row r="7505" spans="1:8">
      <c r="A7505" s="57" t="s">
        <v>636</v>
      </c>
      <c r="B7505" s="57" t="s">
        <v>124</v>
      </c>
      <c r="C7505" s="57" t="s">
        <v>3111</v>
      </c>
      <c r="D7505" s="57">
        <v>7102.198800000001</v>
      </c>
      <c r="E7505" s="57" t="s">
        <v>563</v>
      </c>
      <c r="F7505" s="57" t="s">
        <v>3111</v>
      </c>
      <c r="G7505" s="57" t="s">
        <v>4242</v>
      </c>
      <c r="H7505" s="57">
        <v>7102.198800000001</v>
      </c>
    </row>
    <row r="7506" spans="1:8">
      <c r="A7506" s="57" t="s">
        <v>636</v>
      </c>
      <c r="B7506" s="57" t="s">
        <v>124</v>
      </c>
      <c r="C7506" s="57" t="s">
        <v>3113</v>
      </c>
      <c r="D7506" s="57">
        <v>381.96483999999998</v>
      </c>
      <c r="E7506" s="57" t="s">
        <v>563</v>
      </c>
      <c r="F7506" s="57" t="s">
        <v>3113</v>
      </c>
      <c r="G7506" s="57" t="s">
        <v>4243</v>
      </c>
      <c r="H7506" s="57">
        <v>381.96483999999998</v>
      </c>
    </row>
    <row r="7507" spans="1:8">
      <c r="A7507" s="57" t="s">
        <v>636</v>
      </c>
      <c r="B7507" s="57" t="s">
        <v>124</v>
      </c>
      <c r="C7507" s="57" t="s">
        <v>3115</v>
      </c>
      <c r="D7507" s="57">
        <v>0.8</v>
      </c>
      <c r="E7507" s="57" t="s">
        <v>563</v>
      </c>
      <c r="F7507" s="57" t="s">
        <v>3116</v>
      </c>
      <c r="G7507" s="57" t="s">
        <v>4244</v>
      </c>
      <c r="H7507" s="57">
        <v>0.8</v>
      </c>
    </row>
    <row r="7508" spans="1:8">
      <c r="A7508" s="57" t="s">
        <v>139</v>
      </c>
      <c r="B7508" s="57" t="s">
        <v>115</v>
      </c>
      <c r="C7508" s="57" t="s">
        <v>3066</v>
      </c>
      <c r="D7508" s="57">
        <v>0</v>
      </c>
      <c r="E7508" s="57" t="s">
        <v>564</v>
      </c>
      <c r="F7508" s="57" t="s">
        <v>3067</v>
      </c>
      <c r="G7508" s="57" t="s">
        <v>4245</v>
      </c>
      <c r="H7508" s="57">
        <v>0</v>
      </c>
    </row>
    <row r="7509" spans="1:8">
      <c r="A7509" s="57" t="s">
        <v>139</v>
      </c>
      <c r="B7509" s="57" t="s">
        <v>115</v>
      </c>
      <c r="C7509" s="57" t="s">
        <v>3069</v>
      </c>
      <c r="D7509" s="57">
        <v>3</v>
      </c>
      <c r="E7509" s="57" t="s">
        <v>564</v>
      </c>
      <c r="F7509" s="57" t="s">
        <v>3070</v>
      </c>
      <c r="G7509" s="57" t="s">
        <v>4246</v>
      </c>
      <c r="H7509" s="57">
        <v>3</v>
      </c>
    </row>
    <row r="7510" spans="1:8">
      <c r="A7510" s="57" t="s">
        <v>139</v>
      </c>
      <c r="B7510" s="57" t="s">
        <v>115</v>
      </c>
      <c r="C7510" s="57" t="s">
        <v>3072</v>
      </c>
      <c r="D7510" s="57">
        <v>1500</v>
      </c>
      <c r="E7510" s="57" t="s">
        <v>564</v>
      </c>
      <c r="F7510" s="57" t="s">
        <v>3073</v>
      </c>
      <c r="G7510" s="57" t="s">
        <v>4247</v>
      </c>
      <c r="H7510" s="57">
        <v>1500</v>
      </c>
    </row>
    <row r="7511" spans="1:8">
      <c r="A7511" s="57" t="s">
        <v>139</v>
      </c>
      <c r="B7511" s="57" t="s">
        <v>115</v>
      </c>
      <c r="C7511" s="57" t="s">
        <v>3075</v>
      </c>
      <c r="D7511" s="57">
        <v>0</v>
      </c>
      <c r="E7511" s="57" t="s">
        <v>564</v>
      </c>
      <c r="F7511" s="57" t="s">
        <v>3076</v>
      </c>
      <c r="G7511" s="57" t="s">
        <v>4248</v>
      </c>
      <c r="H7511" s="57">
        <v>0</v>
      </c>
    </row>
    <row r="7512" spans="1:8">
      <c r="A7512" s="57" t="s">
        <v>139</v>
      </c>
      <c r="B7512" s="57" t="s">
        <v>115</v>
      </c>
      <c r="C7512" s="57" t="s">
        <v>3078</v>
      </c>
      <c r="D7512" s="57">
        <v>772</v>
      </c>
      <c r="E7512" s="57" t="s">
        <v>564</v>
      </c>
      <c r="F7512" s="57" t="s">
        <v>3079</v>
      </c>
      <c r="G7512" s="57" t="s">
        <v>4249</v>
      </c>
      <c r="H7512" s="57">
        <v>772</v>
      </c>
    </row>
    <row r="7513" spans="1:8">
      <c r="A7513" s="57" t="s">
        <v>139</v>
      </c>
      <c r="B7513" s="57" t="s">
        <v>115</v>
      </c>
      <c r="C7513" s="57" t="s">
        <v>3081</v>
      </c>
      <c r="D7513" s="57">
        <v>0.6</v>
      </c>
      <c r="E7513" s="57" t="s">
        <v>564</v>
      </c>
      <c r="F7513" s="57" t="s">
        <v>3082</v>
      </c>
      <c r="G7513" s="57" t="s">
        <v>4250</v>
      </c>
      <c r="H7513" s="57">
        <v>0.6</v>
      </c>
    </row>
    <row r="7514" spans="1:8">
      <c r="A7514" s="57" t="s">
        <v>139</v>
      </c>
      <c r="B7514" s="57" t="s">
        <v>115</v>
      </c>
      <c r="C7514" s="57" t="s">
        <v>3084</v>
      </c>
      <c r="D7514" s="57">
        <v>2</v>
      </c>
      <c r="E7514" s="57" t="s">
        <v>564</v>
      </c>
      <c r="F7514" s="57" t="s">
        <v>3085</v>
      </c>
      <c r="G7514" s="57" t="s">
        <v>4251</v>
      </c>
      <c r="H7514" s="57">
        <v>2</v>
      </c>
    </row>
    <row r="7515" spans="1:8">
      <c r="A7515" s="57" t="s">
        <v>139</v>
      </c>
      <c r="B7515" s="57" t="s">
        <v>115</v>
      </c>
      <c r="C7515" s="57" t="s">
        <v>3087</v>
      </c>
      <c r="D7515" s="57">
        <v>200</v>
      </c>
      <c r="E7515" s="57" t="s">
        <v>564</v>
      </c>
      <c r="F7515" s="57" t="s">
        <v>3088</v>
      </c>
      <c r="G7515" s="57" t="s">
        <v>4252</v>
      </c>
      <c r="H7515" s="57">
        <v>200</v>
      </c>
    </row>
    <row r="7516" spans="1:8">
      <c r="A7516" s="57" t="s">
        <v>139</v>
      </c>
      <c r="B7516" s="57" t="s">
        <v>115</v>
      </c>
      <c r="C7516" s="57" t="s">
        <v>3090</v>
      </c>
      <c r="D7516" s="57">
        <v>557.5</v>
      </c>
      <c r="E7516" s="57" t="s">
        <v>564</v>
      </c>
      <c r="F7516" s="57" t="s">
        <v>3091</v>
      </c>
      <c r="G7516" s="57" t="s">
        <v>4253</v>
      </c>
      <c r="H7516" s="57">
        <v>557.5</v>
      </c>
    </row>
    <row r="7517" spans="1:8">
      <c r="A7517" s="57" t="s">
        <v>139</v>
      </c>
      <c r="B7517" s="57" t="s">
        <v>115</v>
      </c>
      <c r="C7517" s="57" t="s">
        <v>3093</v>
      </c>
      <c r="D7517" s="57">
        <v>0.57999999999999996</v>
      </c>
      <c r="E7517" s="57" t="s">
        <v>564</v>
      </c>
      <c r="F7517" s="57" t="s">
        <v>3093</v>
      </c>
      <c r="G7517" s="57" t="s">
        <v>4254</v>
      </c>
      <c r="H7517" s="57">
        <v>0.57999999999999996</v>
      </c>
    </row>
    <row r="7518" spans="1:8">
      <c r="A7518" s="57" t="s">
        <v>139</v>
      </c>
      <c r="B7518" s="57" t="s">
        <v>115</v>
      </c>
      <c r="C7518" s="57" t="s">
        <v>3095</v>
      </c>
      <c r="D7518" s="57">
        <v>289.7</v>
      </c>
      <c r="E7518" s="57" t="s">
        <v>564</v>
      </c>
      <c r="F7518" s="57" t="s">
        <v>3096</v>
      </c>
      <c r="G7518" s="57" t="s">
        <v>4255</v>
      </c>
      <c r="H7518" s="57">
        <v>289.7</v>
      </c>
    </row>
    <row r="7519" spans="1:8">
      <c r="A7519" s="57" t="s">
        <v>139</v>
      </c>
      <c r="B7519" s="57" t="s">
        <v>115</v>
      </c>
      <c r="C7519" s="57" t="s">
        <v>3098</v>
      </c>
      <c r="D7519" s="57">
        <v>130</v>
      </c>
      <c r="E7519" s="57" t="s">
        <v>564</v>
      </c>
      <c r="F7519" s="57" t="s">
        <v>3099</v>
      </c>
      <c r="G7519" s="57" t="s">
        <v>4256</v>
      </c>
      <c r="H7519" s="57">
        <v>130</v>
      </c>
    </row>
    <row r="7520" spans="1:8">
      <c r="A7520" s="57" t="s">
        <v>139</v>
      </c>
      <c r="B7520" s="57" t="s">
        <v>115</v>
      </c>
      <c r="C7520" s="57" t="s">
        <v>3101</v>
      </c>
      <c r="D7520" s="57">
        <v>2</v>
      </c>
      <c r="E7520" s="57" t="s">
        <v>564</v>
      </c>
      <c r="F7520" s="57" t="s">
        <v>3102</v>
      </c>
      <c r="G7520" s="57" t="s">
        <v>4257</v>
      </c>
      <c r="H7520" s="57">
        <v>2</v>
      </c>
    </row>
    <row r="7521" spans="1:8">
      <c r="A7521" s="57" t="s">
        <v>139</v>
      </c>
      <c r="B7521" s="57" t="s">
        <v>115</v>
      </c>
      <c r="C7521" s="57" t="s">
        <v>3104</v>
      </c>
      <c r="D7521" s="57">
        <v>30713.25</v>
      </c>
      <c r="E7521" s="57" t="s">
        <v>564</v>
      </c>
      <c r="F7521" s="57" t="s">
        <v>3104</v>
      </c>
      <c r="G7521" s="57" t="s">
        <v>4258</v>
      </c>
      <c r="H7521" s="57">
        <v>30713.25</v>
      </c>
    </row>
    <row r="7522" spans="1:8">
      <c r="A7522" s="57" t="s">
        <v>139</v>
      </c>
      <c r="B7522" s="57" t="s">
        <v>115</v>
      </c>
      <c r="C7522" s="57" t="s">
        <v>3106</v>
      </c>
      <c r="D7522" s="57">
        <v>900</v>
      </c>
      <c r="E7522" s="57" t="s">
        <v>564</v>
      </c>
      <c r="F7522" s="57" t="s">
        <v>3107</v>
      </c>
      <c r="G7522" s="57" t="s">
        <v>4259</v>
      </c>
      <c r="H7522" s="57">
        <v>900</v>
      </c>
    </row>
    <row r="7523" spans="1:8">
      <c r="A7523" s="57" t="s">
        <v>139</v>
      </c>
      <c r="B7523" s="57" t="s">
        <v>115</v>
      </c>
      <c r="C7523" s="57" t="s">
        <v>3109</v>
      </c>
      <c r="D7523" s="57">
        <v>0.6</v>
      </c>
      <c r="E7523" s="57" t="s">
        <v>564</v>
      </c>
      <c r="F7523" s="57" t="s">
        <v>3109</v>
      </c>
      <c r="G7523" s="57" t="s">
        <v>4260</v>
      </c>
      <c r="H7523" s="57">
        <v>0.6</v>
      </c>
    </row>
    <row r="7524" spans="1:8">
      <c r="A7524" s="57" t="s">
        <v>139</v>
      </c>
      <c r="B7524" s="57" t="s">
        <v>115</v>
      </c>
      <c r="C7524" s="57" t="s">
        <v>3111</v>
      </c>
      <c r="D7524" s="57">
        <v>8690.3230000000003</v>
      </c>
      <c r="E7524" s="57" t="s">
        <v>564</v>
      </c>
      <c r="F7524" s="57" t="s">
        <v>3111</v>
      </c>
      <c r="G7524" s="57" t="s">
        <v>4261</v>
      </c>
      <c r="H7524" s="57">
        <v>8690.3230000000003</v>
      </c>
    </row>
    <row r="7525" spans="1:8">
      <c r="A7525" s="57" t="s">
        <v>139</v>
      </c>
      <c r="B7525" s="57" t="s">
        <v>115</v>
      </c>
      <c r="C7525" s="57" t="s">
        <v>3113</v>
      </c>
      <c r="D7525" s="57">
        <v>525.75</v>
      </c>
      <c r="E7525" s="57" t="s">
        <v>564</v>
      </c>
      <c r="F7525" s="57" t="s">
        <v>3113</v>
      </c>
      <c r="G7525" s="57" t="s">
        <v>4262</v>
      </c>
      <c r="H7525" s="57">
        <v>525.75</v>
      </c>
    </row>
    <row r="7526" spans="1:8">
      <c r="A7526" s="57" t="s">
        <v>139</v>
      </c>
      <c r="B7526" s="57" t="s">
        <v>115</v>
      </c>
      <c r="C7526" s="57" t="s">
        <v>3115</v>
      </c>
      <c r="D7526" s="57">
        <v>2</v>
      </c>
      <c r="E7526" s="57" t="s">
        <v>564</v>
      </c>
      <c r="F7526" s="57" t="s">
        <v>3116</v>
      </c>
      <c r="G7526" s="57" t="s">
        <v>4263</v>
      </c>
      <c r="H7526" s="57">
        <v>2</v>
      </c>
    </row>
    <row r="7527" spans="1:8">
      <c r="A7527" s="57" t="s">
        <v>139</v>
      </c>
      <c r="B7527" s="57" t="s">
        <v>120</v>
      </c>
      <c r="C7527" s="57" t="s">
        <v>3066</v>
      </c>
      <c r="D7527" s="57">
        <v>0</v>
      </c>
      <c r="E7527" s="57" t="s">
        <v>565</v>
      </c>
      <c r="F7527" s="57" t="s">
        <v>3067</v>
      </c>
      <c r="G7527" s="57" t="s">
        <v>4264</v>
      </c>
      <c r="H7527" s="57">
        <v>0</v>
      </c>
    </row>
    <row r="7528" spans="1:8">
      <c r="A7528" s="57" t="s">
        <v>139</v>
      </c>
      <c r="B7528" s="57" t="s">
        <v>120</v>
      </c>
      <c r="C7528" s="57" t="s">
        <v>3069</v>
      </c>
      <c r="D7528" s="57">
        <v>3</v>
      </c>
      <c r="E7528" s="57" t="s">
        <v>565</v>
      </c>
      <c r="F7528" s="57" t="s">
        <v>3070</v>
      </c>
      <c r="G7528" s="57" t="s">
        <v>4265</v>
      </c>
      <c r="H7528" s="57">
        <v>3</v>
      </c>
    </row>
    <row r="7529" spans="1:8">
      <c r="A7529" s="57" t="s">
        <v>139</v>
      </c>
      <c r="B7529" s="57" t="s">
        <v>120</v>
      </c>
      <c r="C7529" s="57" t="s">
        <v>3072</v>
      </c>
      <c r="D7529" s="57">
        <v>1500</v>
      </c>
      <c r="E7529" s="57" t="s">
        <v>565</v>
      </c>
      <c r="F7529" s="57" t="s">
        <v>3073</v>
      </c>
      <c r="G7529" s="57" t="s">
        <v>4266</v>
      </c>
      <c r="H7529" s="57">
        <v>1500</v>
      </c>
    </row>
    <row r="7530" spans="1:8">
      <c r="A7530" s="57" t="s">
        <v>139</v>
      </c>
      <c r="B7530" s="57" t="s">
        <v>120</v>
      </c>
      <c r="C7530" s="57" t="s">
        <v>3075</v>
      </c>
      <c r="D7530" s="57">
        <v>0</v>
      </c>
      <c r="E7530" s="57" t="s">
        <v>565</v>
      </c>
      <c r="F7530" s="57" t="s">
        <v>3076</v>
      </c>
      <c r="G7530" s="57" t="s">
        <v>4267</v>
      </c>
      <c r="H7530" s="57">
        <v>0</v>
      </c>
    </row>
    <row r="7531" spans="1:8">
      <c r="A7531" s="57" t="s">
        <v>139</v>
      </c>
      <c r="B7531" s="57" t="s">
        <v>120</v>
      </c>
      <c r="C7531" s="57" t="s">
        <v>3078</v>
      </c>
      <c r="D7531" s="57">
        <v>772</v>
      </c>
      <c r="E7531" s="57" t="s">
        <v>565</v>
      </c>
      <c r="F7531" s="57" t="s">
        <v>3079</v>
      </c>
      <c r="G7531" s="57" t="s">
        <v>4268</v>
      </c>
      <c r="H7531" s="57">
        <v>772</v>
      </c>
    </row>
    <row r="7532" spans="1:8">
      <c r="A7532" s="57" t="s">
        <v>139</v>
      </c>
      <c r="B7532" s="57" t="s">
        <v>120</v>
      </c>
      <c r="C7532" s="57" t="s">
        <v>3081</v>
      </c>
      <c r="D7532" s="57">
        <v>0.6</v>
      </c>
      <c r="E7532" s="57" t="s">
        <v>565</v>
      </c>
      <c r="F7532" s="57" t="s">
        <v>3082</v>
      </c>
      <c r="G7532" s="57" t="s">
        <v>4269</v>
      </c>
      <c r="H7532" s="57">
        <v>0.6</v>
      </c>
    </row>
    <row r="7533" spans="1:8">
      <c r="A7533" s="57" t="s">
        <v>139</v>
      </c>
      <c r="B7533" s="57" t="s">
        <v>120</v>
      </c>
      <c r="C7533" s="57" t="s">
        <v>3084</v>
      </c>
      <c r="D7533" s="57">
        <v>2</v>
      </c>
      <c r="E7533" s="57" t="s">
        <v>565</v>
      </c>
      <c r="F7533" s="57" t="s">
        <v>3085</v>
      </c>
      <c r="G7533" s="57" t="s">
        <v>4270</v>
      </c>
      <c r="H7533" s="57">
        <v>2</v>
      </c>
    </row>
    <row r="7534" spans="1:8">
      <c r="A7534" s="57" t="s">
        <v>139</v>
      </c>
      <c r="B7534" s="57" t="s">
        <v>120</v>
      </c>
      <c r="C7534" s="57" t="s">
        <v>3087</v>
      </c>
      <c r="D7534" s="57">
        <v>200</v>
      </c>
      <c r="E7534" s="57" t="s">
        <v>565</v>
      </c>
      <c r="F7534" s="57" t="s">
        <v>3088</v>
      </c>
      <c r="G7534" s="57" t="s">
        <v>4271</v>
      </c>
      <c r="H7534" s="57">
        <v>200</v>
      </c>
    </row>
    <row r="7535" spans="1:8">
      <c r="A7535" s="57" t="s">
        <v>139</v>
      </c>
      <c r="B7535" s="57" t="s">
        <v>120</v>
      </c>
      <c r="C7535" s="57" t="s">
        <v>3090</v>
      </c>
      <c r="D7535" s="57">
        <v>557.5</v>
      </c>
      <c r="E7535" s="57" t="s">
        <v>565</v>
      </c>
      <c r="F7535" s="57" t="s">
        <v>3091</v>
      </c>
      <c r="G7535" s="57" t="s">
        <v>4272</v>
      </c>
      <c r="H7535" s="57">
        <v>557.5</v>
      </c>
    </row>
    <row r="7536" spans="1:8">
      <c r="A7536" s="57" t="s">
        <v>139</v>
      </c>
      <c r="B7536" s="57" t="s">
        <v>120</v>
      </c>
      <c r="C7536" s="57" t="s">
        <v>3093</v>
      </c>
      <c r="D7536" s="57">
        <v>0.57999999999999996</v>
      </c>
      <c r="E7536" s="57" t="s">
        <v>565</v>
      </c>
      <c r="F7536" s="57" t="s">
        <v>3093</v>
      </c>
      <c r="G7536" s="57" t="s">
        <v>4273</v>
      </c>
      <c r="H7536" s="57">
        <v>0.57999999999999996</v>
      </c>
    </row>
    <row r="7537" spans="1:8">
      <c r="A7537" s="57" t="s">
        <v>139</v>
      </c>
      <c r="B7537" s="57" t="s">
        <v>120</v>
      </c>
      <c r="C7537" s="57" t="s">
        <v>3095</v>
      </c>
      <c r="D7537" s="57">
        <v>289.7</v>
      </c>
      <c r="E7537" s="57" t="s">
        <v>565</v>
      </c>
      <c r="F7537" s="57" t="s">
        <v>3096</v>
      </c>
      <c r="G7537" s="57" t="s">
        <v>4274</v>
      </c>
      <c r="H7537" s="57">
        <v>289.7</v>
      </c>
    </row>
    <row r="7538" spans="1:8">
      <c r="A7538" s="57" t="s">
        <v>139</v>
      </c>
      <c r="B7538" s="57" t="s">
        <v>120</v>
      </c>
      <c r="C7538" s="57" t="s">
        <v>3098</v>
      </c>
      <c r="D7538" s="57">
        <v>130</v>
      </c>
      <c r="E7538" s="57" t="s">
        <v>565</v>
      </c>
      <c r="F7538" s="57" t="s">
        <v>3099</v>
      </c>
      <c r="G7538" s="57" t="s">
        <v>4275</v>
      </c>
      <c r="H7538" s="57">
        <v>130</v>
      </c>
    </row>
    <row r="7539" spans="1:8">
      <c r="A7539" s="57" t="s">
        <v>139</v>
      </c>
      <c r="B7539" s="57" t="s">
        <v>120</v>
      </c>
      <c r="C7539" s="57" t="s">
        <v>3101</v>
      </c>
      <c r="D7539" s="57">
        <v>2</v>
      </c>
      <c r="E7539" s="57" t="s">
        <v>565</v>
      </c>
      <c r="F7539" s="57" t="s">
        <v>3102</v>
      </c>
      <c r="G7539" s="57" t="s">
        <v>4276</v>
      </c>
      <c r="H7539" s="57">
        <v>2</v>
      </c>
    </row>
    <row r="7540" spans="1:8">
      <c r="A7540" s="57" t="s">
        <v>139</v>
      </c>
      <c r="B7540" s="57" t="s">
        <v>120</v>
      </c>
      <c r="C7540" s="57" t="s">
        <v>3104</v>
      </c>
      <c r="D7540" s="57">
        <v>30713.25</v>
      </c>
      <c r="E7540" s="57" t="s">
        <v>565</v>
      </c>
      <c r="F7540" s="57" t="s">
        <v>3104</v>
      </c>
      <c r="G7540" s="57" t="s">
        <v>4277</v>
      </c>
      <c r="H7540" s="57">
        <v>30713.25</v>
      </c>
    </row>
    <row r="7541" spans="1:8">
      <c r="A7541" s="57" t="s">
        <v>139</v>
      </c>
      <c r="B7541" s="57" t="s">
        <v>120</v>
      </c>
      <c r="C7541" s="57" t="s">
        <v>3106</v>
      </c>
      <c r="D7541" s="57">
        <v>900</v>
      </c>
      <c r="E7541" s="57" t="s">
        <v>565</v>
      </c>
      <c r="F7541" s="57" t="s">
        <v>3107</v>
      </c>
      <c r="G7541" s="57" t="s">
        <v>4278</v>
      </c>
      <c r="H7541" s="57">
        <v>900</v>
      </c>
    </row>
    <row r="7542" spans="1:8">
      <c r="A7542" s="57" t="s">
        <v>139</v>
      </c>
      <c r="B7542" s="57" t="s">
        <v>120</v>
      </c>
      <c r="C7542" s="57" t="s">
        <v>3109</v>
      </c>
      <c r="D7542" s="57">
        <v>0.6</v>
      </c>
      <c r="E7542" s="57" t="s">
        <v>565</v>
      </c>
      <c r="F7542" s="57" t="s">
        <v>3109</v>
      </c>
      <c r="G7542" s="57" t="s">
        <v>4279</v>
      </c>
      <c r="H7542" s="57">
        <v>0.6</v>
      </c>
    </row>
    <row r="7543" spans="1:8">
      <c r="A7543" s="57" t="s">
        <v>139</v>
      </c>
      <c r="B7543" s="57" t="s">
        <v>120</v>
      </c>
      <c r="C7543" s="57" t="s">
        <v>3111</v>
      </c>
      <c r="D7543" s="57">
        <v>8690.3230000000003</v>
      </c>
      <c r="E7543" s="57" t="s">
        <v>565</v>
      </c>
      <c r="F7543" s="57" t="s">
        <v>3111</v>
      </c>
      <c r="G7543" s="57" t="s">
        <v>4280</v>
      </c>
      <c r="H7543" s="57">
        <v>8690.3230000000003</v>
      </c>
    </row>
    <row r="7544" spans="1:8">
      <c r="A7544" s="57" t="s">
        <v>139</v>
      </c>
      <c r="B7544" s="57" t="s">
        <v>120</v>
      </c>
      <c r="C7544" s="57" t="s">
        <v>3113</v>
      </c>
      <c r="D7544" s="57">
        <v>525.75</v>
      </c>
      <c r="E7544" s="57" t="s">
        <v>565</v>
      </c>
      <c r="F7544" s="57" t="s">
        <v>3113</v>
      </c>
      <c r="G7544" s="57" t="s">
        <v>4281</v>
      </c>
      <c r="H7544" s="57">
        <v>525.75</v>
      </c>
    </row>
    <row r="7545" spans="1:8">
      <c r="A7545" s="57" t="s">
        <v>139</v>
      </c>
      <c r="B7545" s="57" t="s">
        <v>120</v>
      </c>
      <c r="C7545" s="57" t="s">
        <v>3115</v>
      </c>
      <c r="D7545" s="57">
        <v>2</v>
      </c>
      <c r="E7545" s="57" t="s">
        <v>565</v>
      </c>
      <c r="F7545" s="57" t="s">
        <v>3116</v>
      </c>
      <c r="G7545" s="57" t="s">
        <v>4282</v>
      </c>
      <c r="H7545" s="57">
        <v>2</v>
      </c>
    </row>
    <row r="7546" spans="1:8">
      <c r="A7546" s="57" t="s">
        <v>637</v>
      </c>
      <c r="B7546" s="57" t="s">
        <v>120</v>
      </c>
      <c r="C7546" s="57" t="s">
        <v>3066</v>
      </c>
      <c r="D7546" s="57">
        <v>0</v>
      </c>
      <c r="E7546" s="57" t="s">
        <v>567</v>
      </c>
      <c r="F7546" s="57" t="s">
        <v>3067</v>
      </c>
      <c r="G7546" s="57" t="s">
        <v>4283</v>
      </c>
      <c r="H7546" s="57">
        <v>0</v>
      </c>
    </row>
    <row r="7547" spans="1:8">
      <c r="A7547" s="57" t="s">
        <v>637</v>
      </c>
      <c r="B7547" s="57" t="s">
        <v>120</v>
      </c>
      <c r="C7547" s="57" t="s">
        <v>3069</v>
      </c>
      <c r="D7547" s="57">
        <v>0</v>
      </c>
      <c r="E7547" s="57" t="s">
        <v>567</v>
      </c>
      <c r="F7547" s="57" t="s">
        <v>3070</v>
      </c>
      <c r="G7547" s="57" t="s">
        <v>4284</v>
      </c>
      <c r="H7547" s="57">
        <v>0</v>
      </c>
    </row>
    <row r="7548" spans="1:8">
      <c r="A7548" s="57" t="s">
        <v>637</v>
      </c>
      <c r="B7548" s="57" t="s">
        <v>120</v>
      </c>
      <c r="C7548" s="57" t="s">
        <v>3072</v>
      </c>
      <c r="D7548" s="57">
        <v>0</v>
      </c>
      <c r="E7548" s="57" t="s">
        <v>567</v>
      </c>
      <c r="F7548" s="57" t="s">
        <v>3073</v>
      </c>
      <c r="G7548" s="57" t="s">
        <v>4285</v>
      </c>
      <c r="H7548" s="57">
        <v>0</v>
      </c>
    </row>
    <row r="7549" spans="1:8">
      <c r="A7549" s="57" t="s">
        <v>637</v>
      </c>
      <c r="B7549" s="57" t="s">
        <v>120</v>
      </c>
      <c r="C7549" s="57" t="s">
        <v>3075</v>
      </c>
      <c r="D7549" s="57">
        <v>0</v>
      </c>
      <c r="E7549" s="57" t="s">
        <v>567</v>
      </c>
      <c r="F7549" s="57" t="s">
        <v>3076</v>
      </c>
      <c r="G7549" s="57" t="s">
        <v>4286</v>
      </c>
      <c r="H7549" s="57">
        <v>0</v>
      </c>
    </row>
    <row r="7550" spans="1:8">
      <c r="A7550" s="57" t="s">
        <v>637</v>
      </c>
      <c r="B7550" s="57" t="s">
        <v>120</v>
      </c>
      <c r="C7550" s="57" t="s">
        <v>3078</v>
      </c>
      <c r="D7550" s="57">
        <v>0</v>
      </c>
      <c r="E7550" s="57" t="s">
        <v>567</v>
      </c>
      <c r="F7550" s="57" t="s">
        <v>3079</v>
      </c>
      <c r="G7550" s="57" t="s">
        <v>4287</v>
      </c>
      <c r="H7550" s="57">
        <v>0</v>
      </c>
    </row>
    <row r="7551" spans="1:8">
      <c r="A7551" s="57" t="s">
        <v>637</v>
      </c>
      <c r="B7551" s="57" t="s">
        <v>120</v>
      </c>
      <c r="C7551" s="57" t="s">
        <v>3081</v>
      </c>
      <c r="D7551" s="57">
        <v>0</v>
      </c>
      <c r="E7551" s="57" t="s">
        <v>567</v>
      </c>
      <c r="F7551" s="57" t="s">
        <v>3082</v>
      </c>
      <c r="G7551" s="57" t="s">
        <v>4288</v>
      </c>
      <c r="H7551" s="57">
        <v>0</v>
      </c>
    </row>
    <row r="7552" spans="1:8">
      <c r="A7552" s="57" t="s">
        <v>637</v>
      </c>
      <c r="B7552" s="57" t="s">
        <v>120</v>
      </c>
      <c r="C7552" s="57" t="s">
        <v>3084</v>
      </c>
      <c r="D7552" s="57">
        <v>0</v>
      </c>
      <c r="E7552" s="57" t="s">
        <v>567</v>
      </c>
      <c r="F7552" s="57" t="s">
        <v>3085</v>
      </c>
      <c r="G7552" s="57" t="s">
        <v>4289</v>
      </c>
      <c r="H7552" s="57">
        <v>0</v>
      </c>
    </row>
    <row r="7553" spans="1:8">
      <c r="A7553" s="57" t="s">
        <v>637</v>
      </c>
      <c r="B7553" s="57" t="s">
        <v>120</v>
      </c>
      <c r="C7553" s="57" t="s">
        <v>3087</v>
      </c>
      <c r="D7553" s="57">
        <v>0</v>
      </c>
      <c r="E7553" s="57" t="s">
        <v>567</v>
      </c>
      <c r="F7553" s="57" t="s">
        <v>3088</v>
      </c>
      <c r="G7553" s="57" t="s">
        <v>4290</v>
      </c>
      <c r="H7553" s="57">
        <v>0</v>
      </c>
    </row>
    <row r="7554" spans="1:8">
      <c r="A7554" s="57" t="s">
        <v>637</v>
      </c>
      <c r="B7554" s="57" t="s">
        <v>120</v>
      </c>
      <c r="C7554" s="57" t="s">
        <v>3090</v>
      </c>
      <c r="D7554" s="57">
        <v>2403</v>
      </c>
      <c r="E7554" s="57" t="s">
        <v>567</v>
      </c>
      <c r="F7554" s="57" t="s">
        <v>3091</v>
      </c>
      <c r="G7554" s="57" t="s">
        <v>4291</v>
      </c>
      <c r="H7554" s="57">
        <v>2403</v>
      </c>
    </row>
    <row r="7555" spans="1:8">
      <c r="A7555" s="57" t="s">
        <v>637</v>
      </c>
      <c r="B7555" s="57" t="s">
        <v>120</v>
      </c>
      <c r="C7555" s="57" t="s">
        <v>3093</v>
      </c>
      <c r="D7555" s="57">
        <v>0.67</v>
      </c>
      <c r="E7555" s="57" t="s">
        <v>567</v>
      </c>
      <c r="F7555" s="57" t="s">
        <v>3093</v>
      </c>
      <c r="G7555" s="57" t="s">
        <v>4292</v>
      </c>
      <c r="H7555" s="57">
        <v>0.67</v>
      </c>
    </row>
    <row r="7556" spans="1:8">
      <c r="A7556" s="57" t="s">
        <v>637</v>
      </c>
      <c r="B7556" s="57" t="s">
        <v>120</v>
      </c>
      <c r="C7556" s="57" t="s">
        <v>3095</v>
      </c>
      <c r="D7556" s="57">
        <v>133</v>
      </c>
      <c r="E7556" s="57" t="s">
        <v>567</v>
      </c>
      <c r="F7556" s="57" t="s">
        <v>3096</v>
      </c>
      <c r="G7556" s="57" t="s">
        <v>4293</v>
      </c>
      <c r="H7556" s="57">
        <v>133</v>
      </c>
    </row>
    <row r="7557" spans="1:8">
      <c r="A7557" s="57" t="s">
        <v>637</v>
      </c>
      <c r="B7557" s="57" t="s">
        <v>120</v>
      </c>
      <c r="C7557" s="57" t="s">
        <v>3098</v>
      </c>
      <c r="D7557" s="57">
        <v>0</v>
      </c>
      <c r="E7557" s="57" t="s">
        <v>567</v>
      </c>
      <c r="F7557" s="57" t="s">
        <v>3099</v>
      </c>
      <c r="G7557" s="57" t="s">
        <v>4294</v>
      </c>
      <c r="H7557" s="57">
        <v>0</v>
      </c>
    </row>
    <row r="7558" spans="1:8">
      <c r="A7558" s="57" t="s">
        <v>637</v>
      </c>
      <c r="B7558" s="57" t="s">
        <v>120</v>
      </c>
      <c r="C7558" s="57" t="s">
        <v>3101</v>
      </c>
      <c r="D7558" s="57">
        <v>0</v>
      </c>
      <c r="E7558" s="57" t="s">
        <v>567</v>
      </c>
      <c r="F7558" s="57" t="s">
        <v>3102</v>
      </c>
      <c r="G7558" s="57" t="s">
        <v>4295</v>
      </c>
      <c r="H7558" s="57">
        <v>0</v>
      </c>
    </row>
    <row r="7559" spans="1:8">
      <c r="A7559" s="57" t="s">
        <v>637</v>
      </c>
      <c r="B7559" s="57" t="s">
        <v>120</v>
      </c>
      <c r="C7559" s="57" t="s">
        <v>3104</v>
      </c>
      <c r="D7559" s="57">
        <v>0</v>
      </c>
      <c r="E7559" s="57" t="s">
        <v>567</v>
      </c>
      <c r="F7559" s="57" t="s">
        <v>3104</v>
      </c>
      <c r="G7559" s="57" t="s">
        <v>4296</v>
      </c>
      <c r="H7559" s="57">
        <v>0</v>
      </c>
    </row>
    <row r="7560" spans="1:8">
      <c r="A7560" s="57" t="s">
        <v>637</v>
      </c>
      <c r="B7560" s="57" t="s">
        <v>120</v>
      </c>
      <c r="C7560" s="57" t="s">
        <v>3106</v>
      </c>
      <c r="D7560" s="57">
        <v>0</v>
      </c>
      <c r="E7560" s="57" t="s">
        <v>567</v>
      </c>
      <c r="F7560" s="57" t="s">
        <v>3107</v>
      </c>
      <c r="G7560" s="57" t="s">
        <v>4297</v>
      </c>
      <c r="H7560" s="57">
        <v>0</v>
      </c>
    </row>
    <row r="7561" spans="1:8">
      <c r="A7561" s="57" t="s">
        <v>637</v>
      </c>
      <c r="B7561" s="57" t="s">
        <v>120</v>
      </c>
      <c r="C7561" s="57" t="s">
        <v>3109</v>
      </c>
      <c r="D7561" s="57">
        <v>0</v>
      </c>
      <c r="E7561" s="57" t="s">
        <v>567</v>
      </c>
      <c r="F7561" s="57" t="s">
        <v>3109</v>
      </c>
      <c r="G7561" s="57" t="s">
        <v>4298</v>
      </c>
      <c r="H7561" s="57">
        <v>0</v>
      </c>
    </row>
    <row r="7562" spans="1:8">
      <c r="A7562" s="57" t="s">
        <v>637</v>
      </c>
      <c r="B7562" s="57" t="s">
        <v>120</v>
      </c>
      <c r="C7562" s="57" t="s">
        <v>3111</v>
      </c>
      <c r="D7562" s="57">
        <v>7000</v>
      </c>
      <c r="E7562" s="57" t="s">
        <v>567</v>
      </c>
      <c r="F7562" s="57" t="s">
        <v>3111</v>
      </c>
      <c r="G7562" s="57" t="s">
        <v>4299</v>
      </c>
      <c r="H7562" s="57">
        <v>7000</v>
      </c>
    </row>
    <row r="7563" spans="1:8">
      <c r="A7563" s="57" t="s">
        <v>637</v>
      </c>
      <c r="B7563" s="57" t="s">
        <v>120</v>
      </c>
      <c r="C7563" s="57" t="s">
        <v>3113</v>
      </c>
      <c r="D7563" s="57">
        <v>480</v>
      </c>
      <c r="E7563" s="57" t="s">
        <v>567</v>
      </c>
      <c r="F7563" s="57" t="s">
        <v>3113</v>
      </c>
      <c r="G7563" s="57" t="s">
        <v>4300</v>
      </c>
      <c r="H7563" s="57">
        <v>480</v>
      </c>
    </row>
    <row r="7564" spans="1:8">
      <c r="A7564" s="57" t="s">
        <v>637</v>
      </c>
      <c r="B7564" s="57" t="s">
        <v>120</v>
      </c>
      <c r="C7564" s="57" t="s">
        <v>3115</v>
      </c>
      <c r="D7564" s="57">
        <v>2</v>
      </c>
      <c r="E7564" s="57" t="s">
        <v>567</v>
      </c>
      <c r="F7564" s="57" t="s">
        <v>3116</v>
      </c>
      <c r="G7564" s="57" t="s">
        <v>4301</v>
      </c>
      <c r="H7564" s="57">
        <v>2</v>
      </c>
    </row>
    <row r="7565" spans="1:8">
      <c r="A7565" s="57" t="s">
        <v>637</v>
      </c>
      <c r="B7565" s="57" t="s">
        <v>485</v>
      </c>
      <c r="C7565" s="57" t="s">
        <v>3066</v>
      </c>
      <c r="D7565" s="57">
        <v>0</v>
      </c>
      <c r="E7565" s="57" t="s">
        <v>4302</v>
      </c>
      <c r="F7565" s="57" t="s">
        <v>3067</v>
      </c>
      <c r="G7565" s="57" t="s">
        <v>4303</v>
      </c>
      <c r="H7565" s="57">
        <v>0</v>
      </c>
    </row>
    <row r="7566" spans="1:8">
      <c r="A7566" s="57" t="s">
        <v>637</v>
      </c>
      <c r="B7566" s="57" t="s">
        <v>485</v>
      </c>
      <c r="C7566" s="57" t="s">
        <v>3069</v>
      </c>
      <c r="D7566" s="57">
        <v>0</v>
      </c>
      <c r="E7566" s="57" t="s">
        <v>4302</v>
      </c>
      <c r="F7566" s="57" t="s">
        <v>3070</v>
      </c>
      <c r="G7566" s="57" t="s">
        <v>4304</v>
      </c>
      <c r="H7566" s="57">
        <v>0</v>
      </c>
    </row>
    <row r="7567" spans="1:8">
      <c r="A7567" s="57" t="s">
        <v>637</v>
      </c>
      <c r="B7567" s="57" t="s">
        <v>485</v>
      </c>
      <c r="C7567" s="57" t="s">
        <v>3072</v>
      </c>
      <c r="D7567" s="57">
        <v>0</v>
      </c>
      <c r="E7567" s="57" t="s">
        <v>4302</v>
      </c>
      <c r="F7567" s="57" t="s">
        <v>3073</v>
      </c>
      <c r="G7567" s="57" t="s">
        <v>4305</v>
      </c>
      <c r="H7567" s="57">
        <v>0</v>
      </c>
    </row>
    <row r="7568" spans="1:8">
      <c r="A7568" s="57" t="s">
        <v>637</v>
      </c>
      <c r="B7568" s="57" t="s">
        <v>485</v>
      </c>
      <c r="C7568" s="57" t="s">
        <v>3075</v>
      </c>
      <c r="D7568" s="57">
        <v>0</v>
      </c>
      <c r="E7568" s="57" t="s">
        <v>4302</v>
      </c>
      <c r="F7568" s="57" t="s">
        <v>3076</v>
      </c>
      <c r="G7568" s="57" t="s">
        <v>4306</v>
      </c>
      <c r="H7568" s="57">
        <v>0</v>
      </c>
    </row>
    <row r="7569" spans="1:8">
      <c r="A7569" s="57" t="s">
        <v>637</v>
      </c>
      <c r="B7569" s="57" t="s">
        <v>485</v>
      </c>
      <c r="C7569" s="57" t="s">
        <v>3078</v>
      </c>
      <c r="D7569" s="57">
        <v>0</v>
      </c>
      <c r="E7569" s="57" t="s">
        <v>4302</v>
      </c>
      <c r="F7569" s="57" t="s">
        <v>3079</v>
      </c>
      <c r="G7569" s="57" t="s">
        <v>4307</v>
      </c>
      <c r="H7569" s="57">
        <v>0</v>
      </c>
    </row>
    <row r="7570" spans="1:8">
      <c r="A7570" s="57" t="s">
        <v>637</v>
      </c>
      <c r="B7570" s="57" t="s">
        <v>485</v>
      </c>
      <c r="C7570" s="57" t="s">
        <v>3081</v>
      </c>
      <c r="D7570" s="57">
        <v>0</v>
      </c>
      <c r="E7570" s="57" t="s">
        <v>4302</v>
      </c>
      <c r="F7570" s="57" t="s">
        <v>3082</v>
      </c>
      <c r="G7570" s="57" t="s">
        <v>4308</v>
      </c>
      <c r="H7570" s="57">
        <v>0</v>
      </c>
    </row>
    <row r="7571" spans="1:8">
      <c r="A7571" s="57" t="s">
        <v>637</v>
      </c>
      <c r="B7571" s="57" t="s">
        <v>485</v>
      </c>
      <c r="C7571" s="57" t="s">
        <v>3084</v>
      </c>
      <c r="D7571" s="57">
        <v>0</v>
      </c>
      <c r="E7571" s="57" t="s">
        <v>4302</v>
      </c>
      <c r="F7571" s="57" t="s">
        <v>3085</v>
      </c>
      <c r="G7571" s="57" t="s">
        <v>4309</v>
      </c>
      <c r="H7571" s="57">
        <v>0</v>
      </c>
    </row>
    <row r="7572" spans="1:8">
      <c r="A7572" s="57" t="s">
        <v>637</v>
      </c>
      <c r="B7572" s="57" t="s">
        <v>485</v>
      </c>
      <c r="C7572" s="57" t="s">
        <v>3087</v>
      </c>
      <c r="D7572" s="57">
        <v>0</v>
      </c>
      <c r="E7572" s="57" t="s">
        <v>4302</v>
      </c>
      <c r="F7572" s="57" t="s">
        <v>3088</v>
      </c>
      <c r="G7572" s="57" t="s">
        <v>4310</v>
      </c>
      <c r="H7572" s="57">
        <v>0</v>
      </c>
    </row>
    <row r="7573" spans="1:8">
      <c r="A7573" s="57" t="s">
        <v>637</v>
      </c>
      <c r="B7573" s="57" t="s">
        <v>485</v>
      </c>
      <c r="C7573" s="57" t="s">
        <v>3090</v>
      </c>
      <c r="D7573" s="57">
        <v>2403</v>
      </c>
      <c r="E7573" s="57" t="s">
        <v>4302</v>
      </c>
      <c r="F7573" s="57" t="s">
        <v>3091</v>
      </c>
      <c r="G7573" s="57" t="s">
        <v>4311</v>
      </c>
      <c r="H7573" s="57">
        <v>2403</v>
      </c>
    </row>
    <row r="7574" spans="1:8">
      <c r="A7574" s="57" t="s">
        <v>637</v>
      </c>
      <c r="B7574" s="57" t="s">
        <v>485</v>
      </c>
      <c r="C7574" s="57" t="s">
        <v>3093</v>
      </c>
      <c r="D7574" s="57">
        <v>0.67000000000000093</v>
      </c>
      <c r="E7574" s="57" t="s">
        <v>4302</v>
      </c>
      <c r="F7574" s="57" t="s">
        <v>3093</v>
      </c>
      <c r="G7574" s="57" t="s">
        <v>4312</v>
      </c>
      <c r="H7574" s="57">
        <v>0.67000000000000093</v>
      </c>
    </row>
    <row r="7575" spans="1:8">
      <c r="A7575" s="57" t="s">
        <v>637</v>
      </c>
      <c r="B7575" s="57" t="s">
        <v>485</v>
      </c>
      <c r="C7575" s="57" t="s">
        <v>3095</v>
      </c>
      <c r="D7575" s="57">
        <v>133</v>
      </c>
      <c r="E7575" s="57" t="s">
        <v>4302</v>
      </c>
      <c r="F7575" s="57" t="s">
        <v>3096</v>
      </c>
      <c r="G7575" s="57" t="s">
        <v>4313</v>
      </c>
      <c r="H7575" s="57">
        <v>133</v>
      </c>
    </row>
    <row r="7576" spans="1:8">
      <c r="A7576" s="57" t="s">
        <v>637</v>
      </c>
      <c r="B7576" s="57" t="s">
        <v>485</v>
      </c>
      <c r="C7576" s="57" t="s">
        <v>3098</v>
      </c>
      <c r="D7576" s="57">
        <v>0</v>
      </c>
      <c r="E7576" s="57" t="s">
        <v>4302</v>
      </c>
      <c r="F7576" s="57" t="s">
        <v>3099</v>
      </c>
      <c r="G7576" s="57" t="s">
        <v>4314</v>
      </c>
      <c r="H7576" s="57">
        <v>0</v>
      </c>
    </row>
    <row r="7577" spans="1:8">
      <c r="A7577" s="57" t="s">
        <v>637</v>
      </c>
      <c r="B7577" s="57" t="s">
        <v>485</v>
      </c>
      <c r="C7577" s="57" t="s">
        <v>3101</v>
      </c>
      <c r="D7577" s="57">
        <v>0</v>
      </c>
      <c r="E7577" s="57" t="s">
        <v>4302</v>
      </c>
      <c r="F7577" s="57" t="s">
        <v>3102</v>
      </c>
      <c r="G7577" s="57" t="s">
        <v>4315</v>
      </c>
      <c r="H7577" s="57">
        <v>0</v>
      </c>
    </row>
    <row r="7578" spans="1:8">
      <c r="A7578" s="57" t="s">
        <v>637</v>
      </c>
      <c r="B7578" s="57" t="s">
        <v>485</v>
      </c>
      <c r="C7578" s="57" t="s">
        <v>3104</v>
      </c>
      <c r="D7578" s="57">
        <v>0</v>
      </c>
      <c r="E7578" s="57" t="s">
        <v>4302</v>
      </c>
      <c r="F7578" s="57" t="s">
        <v>3104</v>
      </c>
      <c r="G7578" s="57" t="s">
        <v>4316</v>
      </c>
      <c r="H7578" s="57">
        <v>0</v>
      </c>
    </row>
    <row r="7579" spans="1:8">
      <c r="A7579" s="57" t="s">
        <v>637</v>
      </c>
      <c r="B7579" s="57" t="s">
        <v>485</v>
      </c>
      <c r="C7579" s="57" t="s">
        <v>3106</v>
      </c>
      <c r="D7579" s="57">
        <v>0</v>
      </c>
      <c r="E7579" s="57" t="s">
        <v>4302</v>
      </c>
      <c r="F7579" s="57" t="s">
        <v>3107</v>
      </c>
      <c r="G7579" s="57" t="s">
        <v>4317</v>
      </c>
      <c r="H7579" s="57">
        <v>0</v>
      </c>
    </row>
    <row r="7580" spans="1:8">
      <c r="A7580" s="57" t="s">
        <v>637</v>
      </c>
      <c r="B7580" s="57" t="s">
        <v>485</v>
      </c>
      <c r="C7580" s="57" t="s">
        <v>3109</v>
      </c>
      <c r="D7580" s="57">
        <v>0</v>
      </c>
      <c r="E7580" s="57" t="s">
        <v>4302</v>
      </c>
      <c r="F7580" s="57" t="s">
        <v>3109</v>
      </c>
      <c r="G7580" s="57" t="s">
        <v>4318</v>
      </c>
      <c r="H7580" s="57">
        <v>0</v>
      </c>
    </row>
    <row r="7581" spans="1:8">
      <c r="A7581" s="57" t="s">
        <v>637</v>
      </c>
      <c r="B7581" s="57" t="s">
        <v>485</v>
      </c>
      <c r="C7581" s="57" t="s">
        <v>3111</v>
      </c>
      <c r="D7581" s="57">
        <v>7000</v>
      </c>
      <c r="E7581" s="57" t="s">
        <v>4302</v>
      </c>
      <c r="F7581" s="57" t="s">
        <v>3111</v>
      </c>
      <c r="G7581" s="57" t="s">
        <v>4319</v>
      </c>
      <c r="H7581" s="57">
        <v>7000</v>
      </c>
    </row>
    <row r="7582" spans="1:8">
      <c r="A7582" s="57" t="s">
        <v>637</v>
      </c>
      <c r="B7582" s="57" t="s">
        <v>485</v>
      </c>
      <c r="C7582" s="57" t="s">
        <v>3113</v>
      </c>
      <c r="D7582" s="57">
        <v>480</v>
      </c>
      <c r="E7582" s="57" t="s">
        <v>4302</v>
      </c>
      <c r="F7582" s="57" t="s">
        <v>3113</v>
      </c>
      <c r="G7582" s="57" t="s">
        <v>4320</v>
      </c>
      <c r="H7582" s="57">
        <v>480</v>
      </c>
    </row>
    <row r="7583" spans="1:8">
      <c r="A7583" s="57" t="s">
        <v>637</v>
      </c>
      <c r="B7583" s="57" t="s">
        <v>485</v>
      </c>
      <c r="C7583" s="57" t="s">
        <v>3115</v>
      </c>
      <c r="D7583" s="57">
        <v>2</v>
      </c>
      <c r="E7583" s="57" t="s">
        <v>4302</v>
      </c>
      <c r="F7583" s="57" t="s">
        <v>3116</v>
      </c>
      <c r="G7583" s="57" t="s">
        <v>4321</v>
      </c>
      <c r="H7583" s="57">
        <v>2</v>
      </c>
    </row>
    <row r="7584" spans="1:8">
      <c r="A7584" s="57" t="s">
        <v>638</v>
      </c>
      <c r="B7584" s="57" t="s">
        <v>81</v>
      </c>
      <c r="C7584" s="57" t="s">
        <v>3066</v>
      </c>
      <c r="D7584" s="57">
        <v>0</v>
      </c>
      <c r="E7584" s="57" t="s">
        <v>569</v>
      </c>
      <c r="F7584" s="57" t="s">
        <v>3067</v>
      </c>
      <c r="G7584" s="57" t="s">
        <v>4322</v>
      </c>
      <c r="H7584" s="57">
        <v>0</v>
      </c>
    </row>
    <row r="7585" spans="1:8">
      <c r="A7585" s="57" t="s">
        <v>638</v>
      </c>
      <c r="B7585" s="57" t="s">
        <v>81</v>
      </c>
      <c r="C7585" s="57" t="s">
        <v>3069</v>
      </c>
      <c r="D7585" s="57">
        <v>3</v>
      </c>
      <c r="E7585" s="57" t="s">
        <v>569</v>
      </c>
      <c r="F7585" s="57" t="s">
        <v>3070</v>
      </c>
      <c r="G7585" s="57" t="s">
        <v>4323</v>
      </c>
      <c r="H7585" s="57">
        <v>3</v>
      </c>
    </row>
    <row r="7586" spans="1:8">
      <c r="A7586" s="57" t="s">
        <v>638</v>
      </c>
      <c r="B7586" s="57" t="s">
        <v>81</v>
      </c>
      <c r="C7586" s="57" t="s">
        <v>3072</v>
      </c>
      <c r="D7586" s="57">
        <v>1500</v>
      </c>
      <c r="E7586" s="57" t="s">
        <v>569</v>
      </c>
      <c r="F7586" s="57" t="s">
        <v>3073</v>
      </c>
      <c r="G7586" s="57" t="s">
        <v>4324</v>
      </c>
      <c r="H7586" s="57">
        <v>1500</v>
      </c>
    </row>
    <row r="7587" spans="1:8">
      <c r="A7587" s="57" t="s">
        <v>638</v>
      </c>
      <c r="B7587" s="57" t="s">
        <v>81</v>
      </c>
      <c r="C7587" s="57" t="s">
        <v>3075</v>
      </c>
      <c r="D7587" s="57">
        <v>0</v>
      </c>
      <c r="E7587" s="57" t="s">
        <v>569</v>
      </c>
      <c r="F7587" s="57" t="s">
        <v>3076</v>
      </c>
      <c r="G7587" s="57" t="s">
        <v>4325</v>
      </c>
      <c r="H7587" s="57">
        <v>0</v>
      </c>
    </row>
    <row r="7588" spans="1:8">
      <c r="A7588" s="57" t="s">
        <v>638</v>
      </c>
      <c r="B7588" s="57" t="s">
        <v>81</v>
      </c>
      <c r="C7588" s="57" t="s">
        <v>3078</v>
      </c>
      <c r="D7588" s="57">
        <v>707.23930000000007</v>
      </c>
      <c r="E7588" s="57" t="s">
        <v>569</v>
      </c>
      <c r="F7588" s="57" t="s">
        <v>3079</v>
      </c>
      <c r="G7588" s="57" t="s">
        <v>4326</v>
      </c>
      <c r="H7588" s="57">
        <v>707.23930000000007</v>
      </c>
    </row>
    <row r="7589" spans="1:8">
      <c r="A7589" s="57" t="s">
        <v>638</v>
      </c>
      <c r="B7589" s="57" t="s">
        <v>81</v>
      </c>
      <c r="C7589" s="57" t="s">
        <v>3081</v>
      </c>
      <c r="D7589" s="57">
        <v>0.76127579999999995</v>
      </c>
      <c r="E7589" s="57" t="s">
        <v>569</v>
      </c>
      <c r="F7589" s="57" t="s">
        <v>3082</v>
      </c>
      <c r="G7589" s="57" t="s">
        <v>4327</v>
      </c>
      <c r="H7589" s="57">
        <v>0.76127579999999995</v>
      </c>
    </row>
    <row r="7590" spans="1:8">
      <c r="A7590" s="57" t="s">
        <v>638</v>
      </c>
      <c r="B7590" s="57" t="s">
        <v>81</v>
      </c>
      <c r="C7590" s="57" t="s">
        <v>3084</v>
      </c>
      <c r="D7590" s="57">
        <v>1.7105859999999999</v>
      </c>
      <c r="E7590" s="57" t="s">
        <v>569</v>
      </c>
      <c r="F7590" s="57" t="s">
        <v>3085</v>
      </c>
      <c r="G7590" s="57" t="s">
        <v>4328</v>
      </c>
      <c r="H7590" s="57">
        <v>1.7105859999999999</v>
      </c>
    </row>
    <row r="7591" spans="1:8">
      <c r="A7591" s="57" t="s">
        <v>638</v>
      </c>
      <c r="B7591" s="57" t="s">
        <v>81</v>
      </c>
      <c r="C7591" s="57" t="s">
        <v>3087</v>
      </c>
      <c r="D7591" s="57">
        <v>239.55819999999997</v>
      </c>
      <c r="E7591" s="57" t="s">
        <v>569</v>
      </c>
      <c r="F7591" s="57" t="s">
        <v>3088</v>
      </c>
      <c r="G7591" s="57" t="s">
        <v>4329</v>
      </c>
      <c r="H7591" s="57">
        <v>239.55819999999997</v>
      </c>
    </row>
    <row r="7592" spans="1:8">
      <c r="A7592" s="57" t="s">
        <v>638</v>
      </c>
      <c r="B7592" s="57" t="s">
        <v>81</v>
      </c>
      <c r="C7592" s="57" t="s">
        <v>3090</v>
      </c>
      <c r="D7592" s="57">
        <v>525.96569999999986</v>
      </c>
      <c r="E7592" s="57" t="s">
        <v>569</v>
      </c>
      <c r="F7592" s="57" t="s">
        <v>3091</v>
      </c>
      <c r="G7592" s="57" t="s">
        <v>4330</v>
      </c>
      <c r="H7592" s="57">
        <v>525.96569999999986</v>
      </c>
    </row>
    <row r="7593" spans="1:8">
      <c r="A7593" s="57" t="s">
        <v>638</v>
      </c>
      <c r="B7593" s="57" t="s">
        <v>81</v>
      </c>
      <c r="C7593" s="57" t="s">
        <v>3093</v>
      </c>
      <c r="D7593" s="57">
        <v>0.6525489000000001</v>
      </c>
      <c r="E7593" s="57" t="s">
        <v>569</v>
      </c>
      <c r="F7593" s="57" t="s">
        <v>3093</v>
      </c>
      <c r="G7593" s="57" t="s">
        <v>4331</v>
      </c>
      <c r="H7593" s="57">
        <v>0.6525489000000001</v>
      </c>
    </row>
    <row r="7594" spans="1:8">
      <c r="A7594" s="57" t="s">
        <v>638</v>
      </c>
      <c r="B7594" s="57" t="s">
        <v>81</v>
      </c>
      <c r="C7594" s="57" t="s">
        <v>3095</v>
      </c>
      <c r="D7594" s="57">
        <v>381.95760000000001</v>
      </c>
      <c r="E7594" s="57" t="s">
        <v>569</v>
      </c>
      <c r="F7594" s="57" t="s">
        <v>3096</v>
      </c>
      <c r="G7594" s="57" t="s">
        <v>4332</v>
      </c>
      <c r="H7594" s="57">
        <v>381.95760000000001</v>
      </c>
    </row>
    <row r="7595" spans="1:8">
      <c r="A7595" s="57" t="s">
        <v>638</v>
      </c>
      <c r="B7595" s="57" t="s">
        <v>81</v>
      </c>
      <c r="C7595" s="57" t="s">
        <v>3098</v>
      </c>
      <c r="D7595" s="57">
        <v>350.04199999999997</v>
      </c>
      <c r="E7595" s="57" t="s">
        <v>569</v>
      </c>
      <c r="F7595" s="57" t="s">
        <v>3099</v>
      </c>
      <c r="G7595" s="57" t="s">
        <v>4333</v>
      </c>
      <c r="H7595" s="57">
        <v>350.04199999999997</v>
      </c>
    </row>
    <row r="7596" spans="1:8">
      <c r="A7596" s="57" t="s">
        <v>638</v>
      </c>
      <c r="B7596" s="57" t="s">
        <v>81</v>
      </c>
      <c r="C7596" s="57" t="s">
        <v>3101</v>
      </c>
      <c r="D7596" s="57">
        <v>1.7003239999999999</v>
      </c>
      <c r="E7596" s="57" t="s">
        <v>569</v>
      </c>
      <c r="F7596" s="57" t="s">
        <v>3102</v>
      </c>
      <c r="G7596" s="57" t="s">
        <v>4334</v>
      </c>
      <c r="H7596" s="57">
        <v>1.7003239999999999</v>
      </c>
    </row>
    <row r="7597" spans="1:8">
      <c r="A7597" s="57" t="s">
        <v>638</v>
      </c>
      <c r="B7597" s="57" t="s">
        <v>81</v>
      </c>
      <c r="C7597" s="57" t="s">
        <v>3104</v>
      </c>
      <c r="D7597" s="57">
        <v>17954.5</v>
      </c>
      <c r="E7597" s="57" t="s">
        <v>569</v>
      </c>
      <c r="F7597" s="57" t="s">
        <v>3104</v>
      </c>
      <c r="G7597" s="57" t="s">
        <v>4335</v>
      </c>
      <c r="H7597" s="57">
        <v>17954.5</v>
      </c>
    </row>
    <row r="7598" spans="1:8">
      <c r="A7598" s="57" t="s">
        <v>638</v>
      </c>
      <c r="B7598" s="57" t="s">
        <v>81</v>
      </c>
      <c r="C7598" s="57" t="s">
        <v>3106</v>
      </c>
      <c r="D7598" s="57">
        <v>909.51930000000004</v>
      </c>
      <c r="E7598" s="57" t="s">
        <v>569</v>
      </c>
      <c r="F7598" s="57" t="s">
        <v>3107</v>
      </c>
      <c r="G7598" s="57" t="s">
        <v>4336</v>
      </c>
      <c r="H7598" s="57">
        <v>909.51930000000004</v>
      </c>
    </row>
    <row r="7599" spans="1:8">
      <c r="A7599" s="57" t="s">
        <v>638</v>
      </c>
      <c r="B7599" s="57" t="s">
        <v>81</v>
      </c>
      <c r="C7599" s="57" t="s">
        <v>3109</v>
      </c>
      <c r="D7599" s="57">
        <v>0.80522280000000002</v>
      </c>
      <c r="E7599" s="57" t="s">
        <v>569</v>
      </c>
      <c r="F7599" s="57" t="s">
        <v>3109</v>
      </c>
      <c r="G7599" s="57" t="s">
        <v>4337</v>
      </c>
      <c r="H7599" s="57">
        <v>0.80522280000000002</v>
      </c>
    </row>
    <row r="7600" spans="1:8">
      <c r="A7600" s="57" t="s">
        <v>638</v>
      </c>
      <c r="B7600" s="57" t="s">
        <v>81</v>
      </c>
      <c r="C7600" s="57" t="s">
        <v>3111</v>
      </c>
      <c r="D7600" s="57">
        <v>8455.4609999999975</v>
      </c>
      <c r="E7600" s="57" t="s">
        <v>569</v>
      </c>
      <c r="F7600" s="57" t="s">
        <v>3111</v>
      </c>
      <c r="G7600" s="57" t="s">
        <v>4338</v>
      </c>
      <c r="H7600" s="57">
        <v>8455.4609999999975</v>
      </c>
    </row>
    <row r="7601" spans="1:8">
      <c r="A7601" s="57" t="s">
        <v>638</v>
      </c>
      <c r="B7601" s="57" t="s">
        <v>81</v>
      </c>
      <c r="C7601" s="57" t="s">
        <v>3113</v>
      </c>
      <c r="D7601" s="57">
        <v>377.19540000000001</v>
      </c>
      <c r="E7601" s="57" t="s">
        <v>569</v>
      </c>
      <c r="F7601" s="57" t="s">
        <v>3113</v>
      </c>
      <c r="G7601" s="57" t="s">
        <v>4339</v>
      </c>
      <c r="H7601" s="57">
        <v>377.19540000000001</v>
      </c>
    </row>
    <row r="7602" spans="1:8">
      <c r="A7602" s="57" t="s">
        <v>638</v>
      </c>
      <c r="B7602" s="57" t="s">
        <v>81</v>
      </c>
      <c r="C7602" s="57" t="s">
        <v>3115</v>
      </c>
      <c r="D7602" s="57">
        <v>1.905038</v>
      </c>
      <c r="E7602" s="57" t="s">
        <v>569</v>
      </c>
      <c r="F7602" s="57" t="s">
        <v>3116</v>
      </c>
      <c r="G7602" s="57" t="s">
        <v>4340</v>
      </c>
      <c r="H7602" s="57">
        <v>1.905038</v>
      </c>
    </row>
    <row r="7603" spans="1:8">
      <c r="A7603" s="57" t="s">
        <v>140</v>
      </c>
      <c r="B7603" s="57" t="s">
        <v>115</v>
      </c>
      <c r="C7603" s="57" t="s">
        <v>3066</v>
      </c>
      <c r="D7603" s="57">
        <v>0</v>
      </c>
      <c r="E7603" s="57" t="s">
        <v>570</v>
      </c>
      <c r="F7603" s="57" t="s">
        <v>3067</v>
      </c>
      <c r="G7603" s="57" t="s">
        <v>4341</v>
      </c>
      <c r="H7603" s="57">
        <v>0</v>
      </c>
    </row>
    <row r="7604" spans="1:8">
      <c r="A7604" s="57" t="s">
        <v>140</v>
      </c>
      <c r="B7604" s="57" t="s">
        <v>115</v>
      </c>
      <c r="C7604" s="57" t="s">
        <v>3069</v>
      </c>
      <c r="D7604" s="57">
        <v>3</v>
      </c>
      <c r="E7604" s="57" t="s">
        <v>570</v>
      </c>
      <c r="F7604" s="57" t="s">
        <v>3070</v>
      </c>
      <c r="G7604" s="57" t="s">
        <v>4342</v>
      </c>
      <c r="H7604" s="57">
        <v>3</v>
      </c>
    </row>
    <row r="7605" spans="1:8">
      <c r="A7605" s="57" t="s">
        <v>140</v>
      </c>
      <c r="B7605" s="57" t="s">
        <v>115</v>
      </c>
      <c r="C7605" s="57" t="s">
        <v>3072</v>
      </c>
      <c r="D7605" s="57">
        <v>1500</v>
      </c>
      <c r="E7605" s="57" t="s">
        <v>570</v>
      </c>
      <c r="F7605" s="57" t="s">
        <v>3073</v>
      </c>
      <c r="G7605" s="57" t="s">
        <v>4343</v>
      </c>
      <c r="H7605" s="57">
        <v>1500</v>
      </c>
    </row>
    <row r="7606" spans="1:8">
      <c r="A7606" s="57" t="s">
        <v>140</v>
      </c>
      <c r="B7606" s="57" t="s">
        <v>115</v>
      </c>
      <c r="C7606" s="57" t="s">
        <v>3075</v>
      </c>
      <c r="D7606" s="57">
        <v>0</v>
      </c>
      <c r="E7606" s="57" t="s">
        <v>570</v>
      </c>
      <c r="F7606" s="57" t="s">
        <v>3076</v>
      </c>
      <c r="G7606" s="57" t="s">
        <v>4344</v>
      </c>
      <c r="H7606" s="57">
        <v>0</v>
      </c>
    </row>
    <row r="7607" spans="1:8">
      <c r="A7607" s="57" t="s">
        <v>140</v>
      </c>
      <c r="B7607" s="57" t="s">
        <v>115</v>
      </c>
      <c r="C7607" s="57" t="s">
        <v>3078</v>
      </c>
      <c r="D7607" s="57">
        <v>772</v>
      </c>
      <c r="E7607" s="57" t="s">
        <v>570</v>
      </c>
      <c r="F7607" s="57" t="s">
        <v>3079</v>
      </c>
      <c r="G7607" s="57" t="s">
        <v>4345</v>
      </c>
      <c r="H7607" s="57">
        <v>772</v>
      </c>
    </row>
    <row r="7608" spans="1:8">
      <c r="A7608" s="57" t="s">
        <v>140</v>
      </c>
      <c r="B7608" s="57" t="s">
        <v>115</v>
      </c>
      <c r="C7608" s="57" t="s">
        <v>3081</v>
      </c>
      <c r="D7608" s="57">
        <v>0.6</v>
      </c>
      <c r="E7608" s="57" t="s">
        <v>570</v>
      </c>
      <c r="F7608" s="57" t="s">
        <v>3082</v>
      </c>
      <c r="G7608" s="57" t="s">
        <v>4346</v>
      </c>
      <c r="H7608" s="57">
        <v>0.6</v>
      </c>
    </row>
    <row r="7609" spans="1:8">
      <c r="A7609" s="57" t="s">
        <v>140</v>
      </c>
      <c r="B7609" s="57" t="s">
        <v>115</v>
      </c>
      <c r="C7609" s="57" t="s">
        <v>3084</v>
      </c>
      <c r="D7609" s="57">
        <v>2</v>
      </c>
      <c r="E7609" s="57" t="s">
        <v>570</v>
      </c>
      <c r="F7609" s="57" t="s">
        <v>3085</v>
      </c>
      <c r="G7609" s="57" t="s">
        <v>4347</v>
      </c>
      <c r="H7609" s="57">
        <v>2</v>
      </c>
    </row>
    <row r="7610" spans="1:8">
      <c r="A7610" s="57" t="s">
        <v>140</v>
      </c>
      <c r="B7610" s="57" t="s">
        <v>115</v>
      </c>
      <c r="C7610" s="57" t="s">
        <v>3087</v>
      </c>
      <c r="D7610" s="57">
        <v>200</v>
      </c>
      <c r="E7610" s="57" t="s">
        <v>570</v>
      </c>
      <c r="F7610" s="57" t="s">
        <v>3088</v>
      </c>
      <c r="G7610" s="57" t="s">
        <v>4348</v>
      </c>
      <c r="H7610" s="57">
        <v>200</v>
      </c>
    </row>
    <row r="7611" spans="1:8">
      <c r="A7611" s="57" t="s">
        <v>140</v>
      </c>
      <c r="B7611" s="57" t="s">
        <v>115</v>
      </c>
      <c r="C7611" s="57" t="s">
        <v>3090</v>
      </c>
      <c r="D7611" s="57">
        <v>557.5</v>
      </c>
      <c r="E7611" s="57" t="s">
        <v>570</v>
      </c>
      <c r="F7611" s="57" t="s">
        <v>3091</v>
      </c>
      <c r="G7611" s="57" t="s">
        <v>4349</v>
      </c>
      <c r="H7611" s="57">
        <v>557.5</v>
      </c>
    </row>
    <row r="7612" spans="1:8">
      <c r="A7612" s="57" t="s">
        <v>140</v>
      </c>
      <c r="B7612" s="57" t="s">
        <v>115</v>
      </c>
      <c r="C7612" s="57" t="s">
        <v>3093</v>
      </c>
      <c r="D7612" s="57">
        <v>0.57999999999999996</v>
      </c>
      <c r="E7612" s="57" t="s">
        <v>570</v>
      </c>
      <c r="F7612" s="57" t="s">
        <v>3093</v>
      </c>
      <c r="G7612" s="57" t="s">
        <v>4350</v>
      </c>
      <c r="H7612" s="57">
        <v>0.57999999999999996</v>
      </c>
    </row>
    <row r="7613" spans="1:8">
      <c r="A7613" s="57" t="s">
        <v>140</v>
      </c>
      <c r="B7613" s="57" t="s">
        <v>115</v>
      </c>
      <c r="C7613" s="57" t="s">
        <v>3095</v>
      </c>
      <c r="D7613" s="57">
        <v>289.7</v>
      </c>
      <c r="E7613" s="57" t="s">
        <v>570</v>
      </c>
      <c r="F7613" s="57" t="s">
        <v>3096</v>
      </c>
      <c r="G7613" s="57" t="s">
        <v>4351</v>
      </c>
      <c r="H7613" s="57">
        <v>289.7</v>
      </c>
    </row>
    <row r="7614" spans="1:8">
      <c r="A7614" s="57" t="s">
        <v>140</v>
      </c>
      <c r="B7614" s="57" t="s">
        <v>115</v>
      </c>
      <c r="C7614" s="57" t="s">
        <v>3098</v>
      </c>
      <c r="D7614" s="57">
        <v>130</v>
      </c>
      <c r="E7614" s="57" t="s">
        <v>570</v>
      </c>
      <c r="F7614" s="57" t="s">
        <v>3099</v>
      </c>
      <c r="G7614" s="57" t="s">
        <v>4352</v>
      </c>
      <c r="H7614" s="57">
        <v>130</v>
      </c>
    </row>
    <row r="7615" spans="1:8">
      <c r="A7615" s="57" t="s">
        <v>140</v>
      </c>
      <c r="B7615" s="57" t="s">
        <v>115</v>
      </c>
      <c r="C7615" s="57" t="s">
        <v>3101</v>
      </c>
      <c r="D7615" s="57">
        <v>2</v>
      </c>
      <c r="E7615" s="57" t="s">
        <v>570</v>
      </c>
      <c r="F7615" s="57" t="s">
        <v>3102</v>
      </c>
      <c r="G7615" s="57" t="s">
        <v>4353</v>
      </c>
      <c r="H7615" s="57">
        <v>2</v>
      </c>
    </row>
    <row r="7616" spans="1:8">
      <c r="A7616" s="57" t="s">
        <v>140</v>
      </c>
      <c r="B7616" s="57" t="s">
        <v>115</v>
      </c>
      <c r="C7616" s="57" t="s">
        <v>3104</v>
      </c>
      <c r="D7616" s="57">
        <v>30713.25</v>
      </c>
      <c r="E7616" s="57" t="s">
        <v>570</v>
      </c>
      <c r="F7616" s="57" t="s">
        <v>3104</v>
      </c>
      <c r="G7616" s="57" t="s">
        <v>4354</v>
      </c>
      <c r="H7616" s="57">
        <v>30713.25</v>
      </c>
    </row>
    <row r="7617" spans="1:8">
      <c r="A7617" s="57" t="s">
        <v>140</v>
      </c>
      <c r="B7617" s="57" t="s">
        <v>115</v>
      </c>
      <c r="C7617" s="57" t="s">
        <v>3106</v>
      </c>
      <c r="D7617" s="57">
        <v>900</v>
      </c>
      <c r="E7617" s="57" t="s">
        <v>570</v>
      </c>
      <c r="F7617" s="57" t="s">
        <v>3107</v>
      </c>
      <c r="G7617" s="57" t="s">
        <v>4355</v>
      </c>
      <c r="H7617" s="57">
        <v>900</v>
      </c>
    </row>
    <row r="7618" spans="1:8">
      <c r="A7618" s="57" t="s">
        <v>140</v>
      </c>
      <c r="B7618" s="57" t="s">
        <v>115</v>
      </c>
      <c r="C7618" s="57" t="s">
        <v>3109</v>
      </c>
      <c r="D7618" s="57">
        <v>0.6</v>
      </c>
      <c r="E7618" s="57" t="s">
        <v>570</v>
      </c>
      <c r="F7618" s="57" t="s">
        <v>3109</v>
      </c>
      <c r="G7618" s="57" t="s">
        <v>4356</v>
      </c>
      <c r="H7618" s="57">
        <v>0.6</v>
      </c>
    </row>
    <row r="7619" spans="1:8">
      <c r="A7619" s="57" t="s">
        <v>140</v>
      </c>
      <c r="B7619" s="57" t="s">
        <v>115</v>
      </c>
      <c r="C7619" s="57" t="s">
        <v>3111</v>
      </c>
      <c r="D7619" s="57">
        <v>8690.3230000000003</v>
      </c>
      <c r="E7619" s="57" t="s">
        <v>570</v>
      </c>
      <c r="F7619" s="57" t="s">
        <v>3111</v>
      </c>
      <c r="G7619" s="57" t="s">
        <v>4357</v>
      </c>
      <c r="H7619" s="57">
        <v>8690.3230000000003</v>
      </c>
    </row>
    <row r="7620" spans="1:8">
      <c r="A7620" s="57" t="s">
        <v>140</v>
      </c>
      <c r="B7620" s="57" t="s">
        <v>115</v>
      </c>
      <c r="C7620" s="57" t="s">
        <v>3113</v>
      </c>
      <c r="D7620" s="57">
        <v>525.75</v>
      </c>
      <c r="E7620" s="57" t="s">
        <v>570</v>
      </c>
      <c r="F7620" s="57" t="s">
        <v>3113</v>
      </c>
      <c r="G7620" s="57" t="s">
        <v>4358</v>
      </c>
      <c r="H7620" s="57">
        <v>525.75</v>
      </c>
    </row>
    <row r="7621" spans="1:8">
      <c r="A7621" s="57" t="s">
        <v>140</v>
      </c>
      <c r="B7621" s="57" t="s">
        <v>115</v>
      </c>
      <c r="C7621" s="57" t="s">
        <v>3115</v>
      </c>
      <c r="D7621" s="57">
        <v>2</v>
      </c>
      <c r="E7621" s="57" t="s">
        <v>570</v>
      </c>
      <c r="F7621" s="57" t="s">
        <v>3116</v>
      </c>
      <c r="G7621" s="57" t="s">
        <v>4359</v>
      </c>
      <c r="H7621" s="57">
        <v>2</v>
      </c>
    </row>
    <row r="7622" spans="1:8">
      <c r="A7622" s="57" t="s">
        <v>140</v>
      </c>
      <c r="B7622" s="57" t="s">
        <v>124</v>
      </c>
      <c r="C7622" s="57" t="s">
        <v>3066</v>
      </c>
      <c r="D7622" s="57">
        <v>0</v>
      </c>
      <c r="E7622" s="57" t="s">
        <v>571</v>
      </c>
      <c r="F7622" s="57" t="s">
        <v>3067</v>
      </c>
      <c r="G7622" s="57" t="s">
        <v>4360</v>
      </c>
      <c r="H7622" s="57">
        <v>0</v>
      </c>
    </row>
    <row r="7623" spans="1:8">
      <c r="A7623" s="57" t="s">
        <v>140</v>
      </c>
      <c r="B7623" s="57" t="s">
        <v>124</v>
      </c>
      <c r="C7623" s="57" t="s">
        <v>3069</v>
      </c>
      <c r="D7623" s="57">
        <v>3</v>
      </c>
      <c r="E7623" s="57" t="s">
        <v>571</v>
      </c>
      <c r="F7623" s="57" t="s">
        <v>3070</v>
      </c>
      <c r="G7623" s="57" t="s">
        <v>4361</v>
      </c>
      <c r="H7623" s="57">
        <v>3</v>
      </c>
    </row>
    <row r="7624" spans="1:8">
      <c r="A7624" s="57" t="s">
        <v>140</v>
      </c>
      <c r="B7624" s="57" t="s">
        <v>124</v>
      </c>
      <c r="C7624" s="57" t="s">
        <v>3072</v>
      </c>
      <c r="D7624" s="57">
        <v>1500</v>
      </c>
      <c r="E7624" s="57" t="s">
        <v>571</v>
      </c>
      <c r="F7624" s="57" t="s">
        <v>3073</v>
      </c>
      <c r="G7624" s="57" t="s">
        <v>4362</v>
      </c>
      <c r="H7624" s="57">
        <v>1500</v>
      </c>
    </row>
    <row r="7625" spans="1:8">
      <c r="A7625" s="57" t="s">
        <v>140</v>
      </c>
      <c r="B7625" s="57" t="s">
        <v>124</v>
      </c>
      <c r="C7625" s="57" t="s">
        <v>3075</v>
      </c>
      <c r="D7625" s="57">
        <v>0</v>
      </c>
      <c r="E7625" s="57" t="s">
        <v>571</v>
      </c>
      <c r="F7625" s="57" t="s">
        <v>3076</v>
      </c>
      <c r="G7625" s="57" t="s">
        <v>4363</v>
      </c>
      <c r="H7625" s="57">
        <v>0</v>
      </c>
    </row>
    <row r="7626" spans="1:8">
      <c r="A7626" s="57" t="s">
        <v>140</v>
      </c>
      <c r="B7626" s="57" t="s">
        <v>124</v>
      </c>
      <c r="C7626" s="57" t="s">
        <v>3078</v>
      </c>
      <c r="D7626" s="57">
        <v>772</v>
      </c>
      <c r="E7626" s="57" t="s">
        <v>571</v>
      </c>
      <c r="F7626" s="57" t="s">
        <v>3079</v>
      </c>
      <c r="G7626" s="57" t="s">
        <v>4364</v>
      </c>
      <c r="H7626" s="57">
        <v>772</v>
      </c>
    </row>
    <row r="7627" spans="1:8">
      <c r="A7627" s="57" t="s">
        <v>140</v>
      </c>
      <c r="B7627" s="57" t="s">
        <v>124</v>
      </c>
      <c r="C7627" s="57" t="s">
        <v>3081</v>
      </c>
      <c r="D7627" s="57">
        <v>0.6</v>
      </c>
      <c r="E7627" s="57" t="s">
        <v>571</v>
      </c>
      <c r="F7627" s="57" t="s">
        <v>3082</v>
      </c>
      <c r="G7627" s="57" t="s">
        <v>4365</v>
      </c>
      <c r="H7627" s="57">
        <v>0.6</v>
      </c>
    </row>
    <row r="7628" spans="1:8">
      <c r="A7628" s="57" t="s">
        <v>140</v>
      </c>
      <c r="B7628" s="57" t="s">
        <v>124</v>
      </c>
      <c r="C7628" s="57" t="s">
        <v>3084</v>
      </c>
      <c r="D7628" s="57">
        <v>2</v>
      </c>
      <c r="E7628" s="57" t="s">
        <v>571</v>
      </c>
      <c r="F7628" s="57" t="s">
        <v>3085</v>
      </c>
      <c r="G7628" s="57" t="s">
        <v>4366</v>
      </c>
      <c r="H7628" s="57">
        <v>2</v>
      </c>
    </row>
    <row r="7629" spans="1:8">
      <c r="A7629" s="57" t="s">
        <v>140</v>
      </c>
      <c r="B7629" s="57" t="s">
        <v>124</v>
      </c>
      <c r="C7629" s="57" t="s">
        <v>3087</v>
      </c>
      <c r="D7629" s="57">
        <v>200</v>
      </c>
      <c r="E7629" s="57" t="s">
        <v>571</v>
      </c>
      <c r="F7629" s="57" t="s">
        <v>3088</v>
      </c>
      <c r="G7629" s="57" t="s">
        <v>4367</v>
      </c>
      <c r="H7629" s="57">
        <v>200</v>
      </c>
    </row>
    <row r="7630" spans="1:8">
      <c r="A7630" s="57" t="s">
        <v>140</v>
      </c>
      <c r="B7630" s="57" t="s">
        <v>124</v>
      </c>
      <c r="C7630" s="57" t="s">
        <v>3090</v>
      </c>
      <c r="D7630" s="57">
        <v>557.5</v>
      </c>
      <c r="E7630" s="57" t="s">
        <v>571</v>
      </c>
      <c r="F7630" s="57" t="s">
        <v>3091</v>
      </c>
      <c r="G7630" s="57" t="s">
        <v>4368</v>
      </c>
      <c r="H7630" s="57">
        <v>557.5</v>
      </c>
    </row>
    <row r="7631" spans="1:8">
      <c r="A7631" s="57" t="s">
        <v>140</v>
      </c>
      <c r="B7631" s="57" t="s">
        <v>124</v>
      </c>
      <c r="C7631" s="57" t="s">
        <v>3093</v>
      </c>
      <c r="D7631" s="57">
        <v>0.57999999999999996</v>
      </c>
      <c r="E7631" s="57" t="s">
        <v>571</v>
      </c>
      <c r="F7631" s="57" t="s">
        <v>3093</v>
      </c>
      <c r="G7631" s="57" t="s">
        <v>4369</v>
      </c>
      <c r="H7631" s="57">
        <v>0.57999999999999996</v>
      </c>
    </row>
    <row r="7632" spans="1:8">
      <c r="A7632" s="57" t="s">
        <v>140</v>
      </c>
      <c r="B7632" s="57" t="s">
        <v>124</v>
      </c>
      <c r="C7632" s="57" t="s">
        <v>3095</v>
      </c>
      <c r="D7632" s="57">
        <v>289.7</v>
      </c>
      <c r="E7632" s="57" t="s">
        <v>571</v>
      </c>
      <c r="F7632" s="57" t="s">
        <v>3096</v>
      </c>
      <c r="G7632" s="57" t="s">
        <v>4370</v>
      </c>
      <c r="H7632" s="57">
        <v>289.7</v>
      </c>
    </row>
    <row r="7633" spans="1:8">
      <c r="A7633" s="57" t="s">
        <v>140</v>
      </c>
      <c r="B7633" s="57" t="s">
        <v>124</v>
      </c>
      <c r="C7633" s="57" t="s">
        <v>3098</v>
      </c>
      <c r="D7633" s="57">
        <v>130</v>
      </c>
      <c r="E7633" s="57" t="s">
        <v>571</v>
      </c>
      <c r="F7633" s="57" t="s">
        <v>3099</v>
      </c>
      <c r="G7633" s="57" t="s">
        <v>4371</v>
      </c>
      <c r="H7633" s="57">
        <v>130</v>
      </c>
    </row>
    <row r="7634" spans="1:8">
      <c r="A7634" s="57" t="s">
        <v>140</v>
      </c>
      <c r="B7634" s="57" t="s">
        <v>124</v>
      </c>
      <c r="C7634" s="57" t="s">
        <v>3101</v>
      </c>
      <c r="D7634" s="57">
        <v>2</v>
      </c>
      <c r="E7634" s="57" t="s">
        <v>571</v>
      </c>
      <c r="F7634" s="57" t="s">
        <v>3102</v>
      </c>
      <c r="G7634" s="57" t="s">
        <v>4372</v>
      </c>
      <c r="H7634" s="57">
        <v>2</v>
      </c>
    </row>
    <row r="7635" spans="1:8">
      <c r="A7635" s="57" t="s">
        <v>140</v>
      </c>
      <c r="B7635" s="57" t="s">
        <v>124</v>
      </c>
      <c r="C7635" s="57" t="s">
        <v>3104</v>
      </c>
      <c r="D7635" s="57">
        <v>30713.25</v>
      </c>
      <c r="E7635" s="57" t="s">
        <v>571</v>
      </c>
      <c r="F7635" s="57" t="s">
        <v>3104</v>
      </c>
      <c r="G7635" s="57" t="s">
        <v>4373</v>
      </c>
      <c r="H7635" s="57">
        <v>30713.25</v>
      </c>
    </row>
    <row r="7636" spans="1:8">
      <c r="A7636" s="57" t="s">
        <v>140</v>
      </c>
      <c r="B7636" s="57" t="s">
        <v>124</v>
      </c>
      <c r="C7636" s="57" t="s">
        <v>3106</v>
      </c>
      <c r="D7636" s="57">
        <v>900</v>
      </c>
      <c r="E7636" s="57" t="s">
        <v>571</v>
      </c>
      <c r="F7636" s="57" t="s">
        <v>3107</v>
      </c>
      <c r="G7636" s="57" t="s">
        <v>4374</v>
      </c>
      <c r="H7636" s="57">
        <v>900</v>
      </c>
    </row>
    <row r="7637" spans="1:8">
      <c r="A7637" s="57" t="s">
        <v>140</v>
      </c>
      <c r="B7637" s="57" t="s">
        <v>124</v>
      </c>
      <c r="C7637" s="57" t="s">
        <v>3109</v>
      </c>
      <c r="D7637" s="57">
        <v>0.6</v>
      </c>
      <c r="E7637" s="57" t="s">
        <v>571</v>
      </c>
      <c r="F7637" s="57" t="s">
        <v>3109</v>
      </c>
      <c r="G7637" s="57" t="s">
        <v>4375</v>
      </c>
      <c r="H7637" s="57">
        <v>0.6</v>
      </c>
    </row>
    <row r="7638" spans="1:8">
      <c r="A7638" s="57" t="s">
        <v>140</v>
      </c>
      <c r="B7638" s="57" t="s">
        <v>124</v>
      </c>
      <c r="C7638" s="57" t="s">
        <v>3111</v>
      </c>
      <c r="D7638" s="57">
        <v>8690.3230000000003</v>
      </c>
      <c r="E7638" s="57" t="s">
        <v>571</v>
      </c>
      <c r="F7638" s="57" t="s">
        <v>3111</v>
      </c>
      <c r="G7638" s="57" t="s">
        <v>4376</v>
      </c>
      <c r="H7638" s="57">
        <v>8690.3230000000003</v>
      </c>
    </row>
    <row r="7639" spans="1:8">
      <c r="A7639" s="57" t="s">
        <v>140</v>
      </c>
      <c r="B7639" s="57" t="s">
        <v>124</v>
      </c>
      <c r="C7639" s="57" t="s">
        <v>3113</v>
      </c>
      <c r="D7639" s="57">
        <v>525.75</v>
      </c>
      <c r="E7639" s="57" t="s">
        <v>571</v>
      </c>
      <c r="F7639" s="57" t="s">
        <v>3113</v>
      </c>
      <c r="G7639" s="57" t="s">
        <v>4377</v>
      </c>
      <c r="H7639" s="57">
        <v>525.75</v>
      </c>
    </row>
    <row r="7640" spans="1:8">
      <c r="A7640" s="57" t="s">
        <v>140</v>
      </c>
      <c r="B7640" s="57" t="s">
        <v>124</v>
      </c>
      <c r="C7640" s="57" t="s">
        <v>3115</v>
      </c>
      <c r="D7640" s="57">
        <v>2</v>
      </c>
      <c r="E7640" s="57" t="s">
        <v>571</v>
      </c>
      <c r="F7640" s="57" t="s">
        <v>3116</v>
      </c>
      <c r="G7640" s="57" t="s">
        <v>4378</v>
      </c>
      <c r="H7640" s="57">
        <v>2</v>
      </c>
    </row>
    <row r="7641" spans="1:8">
      <c r="A7641" s="57" t="s">
        <v>639</v>
      </c>
      <c r="B7641" s="57" t="s">
        <v>118</v>
      </c>
      <c r="C7641" s="57" t="s">
        <v>3066</v>
      </c>
      <c r="D7641" s="57">
        <v>0</v>
      </c>
      <c r="E7641" s="57" t="s">
        <v>573</v>
      </c>
      <c r="F7641" s="57" t="s">
        <v>3067</v>
      </c>
      <c r="G7641" s="57" t="s">
        <v>4379</v>
      </c>
      <c r="H7641" s="57">
        <v>0</v>
      </c>
    </row>
    <row r="7642" spans="1:8">
      <c r="A7642" s="57" t="s">
        <v>639</v>
      </c>
      <c r="B7642" s="57" t="s">
        <v>118</v>
      </c>
      <c r="C7642" s="57" t="s">
        <v>3069</v>
      </c>
      <c r="D7642" s="57">
        <v>1.5</v>
      </c>
      <c r="E7642" s="57" t="s">
        <v>573</v>
      </c>
      <c r="F7642" s="57" t="s">
        <v>3070</v>
      </c>
      <c r="G7642" s="57" t="s">
        <v>4380</v>
      </c>
      <c r="H7642" s="57">
        <v>1.5</v>
      </c>
    </row>
    <row r="7643" spans="1:8">
      <c r="A7643" s="57" t="s">
        <v>639</v>
      </c>
      <c r="B7643" s="57" t="s">
        <v>118</v>
      </c>
      <c r="C7643" s="57" t="s">
        <v>3072</v>
      </c>
      <c r="D7643" s="57">
        <v>750</v>
      </c>
      <c r="E7643" s="57" t="s">
        <v>573</v>
      </c>
      <c r="F7643" s="57" t="s">
        <v>3073</v>
      </c>
      <c r="G7643" s="57" t="s">
        <v>4381</v>
      </c>
      <c r="H7643" s="57">
        <v>750</v>
      </c>
    </row>
    <row r="7644" spans="1:8">
      <c r="A7644" s="57" t="s">
        <v>639</v>
      </c>
      <c r="B7644" s="57" t="s">
        <v>118</v>
      </c>
      <c r="C7644" s="57" t="s">
        <v>3075</v>
      </c>
      <c r="D7644" s="57">
        <v>0</v>
      </c>
      <c r="E7644" s="57" t="s">
        <v>573</v>
      </c>
      <c r="F7644" s="57" t="s">
        <v>3076</v>
      </c>
      <c r="G7644" s="57" t="s">
        <v>4382</v>
      </c>
      <c r="H7644" s="57">
        <v>0</v>
      </c>
    </row>
    <row r="7645" spans="1:8">
      <c r="A7645" s="57" t="s">
        <v>639</v>
      </c>
      <c r="B7645" s="57" t="s">
        <v>118</v>
      </c>
      <c r="C7645" s="57" t="s">
        <v>3078</v>
      </c>
      <c r="D7645" s="57">
        <v>1290.2550000000001</v>
      </c>
      <c r="E7645" s="57" t="s">
        <v>573</v>
      </c>
      <c r="F7645" s="57" t="s">
        <v>3079</v>
      </c>
      <c r="G7645" s="57" t="s">
        <v>4383</v>
      </c>
      <c r="H7645" s="57">
        <v>1290.2550000000001</v>
      </c>
    </row>
    <row r="7646" spans="1:8">
      <c r="A7646" s="57" t="s">
        <v>639</v>
      </c>
      <c r="B7646" s="57" t="s">
        <v>118</v>
      </c>
      <c r="C7646" s="57" t="s">
        <v>3081</v>
      </c>
      <c r="D7646" s="57">
        <v>0.67382339999999996</v>
      </c>
      <c r="E7646" s="57" t="s">
        <v>573</v>
      </c>
      <c r="F7646" s="57" t="s">
        <v>3082</v>
      </c>
      <c r="G7646" s="57" t="s">
        <v>4384</v>
      </c>
      <c r="H7646" s="57">
        <v>0.67382339999999996</v>
      </c>
    </row>
    <row r="7647" spans="1:8">
      <c r="A7647" s="57" t="s">
        <v>639</v>
      </c>
      <c r="B7647" s="57" t="s">
        <v>118</v>
      </c>
      <c r="C7647" s="57" t="s">
        <v>3084</v>
      </c>
      <c r="D7647" s="57">
        <v>0.97400828500000003</v>
      </c>
      <c r="E7647" s="57" t="s">
        <v>573</v>
      </c>
      <c r="F7647" s="57" t="s">
        <v>3085</v>
      </c>
      <c r="G7647" s="57" t="s">
        <v>4385</v>
      </c>
      <c r="H7647" s="57">
        <v>0.97400828500000003</v>
      </c>
    </row>
    <row r="7648" spans="1:8">
      <c r="A7648" s="57" t="s">
        <v>639</v>
      </c>
      <c r="B7648" s="57" t="s">
        <v>118</v>
      </c>
      <c r="C7648" s="57" t="s">
        <v>3087</v>
      </c>
      <c r="D7648" s="57">
        <v>403.62360000000001</v>
      </c>
      <c r="E7648" s="57" t="s">
        <v>573</v>
      </c>
      <c r="F7648" s="57" t="s">
        <v>3088</v>
      </c>
      <c r="G7648" s="57" t="s">
        <v>4386</v>
      </c>
      <c r="H7648" s="57">
        <v>403.62360000000001</v>
      </c>
    </row>
    <row r="7649" spans="1:8">
      <c r="A7649" s="57" t="s">
        <v>639</v>
      </c>
      <c r="B7649" s="57" t="s">
        <v>118</v>
      </c>
      <c r="C7649" s="57" t="s">
        <v>3090</v>
      </c>
      <c r="D7649" s="57">
        <v>228.47900000000001</v>
      </c>
      <c r="E7649" s="57" t="s">
        <v>573</v>
      </c>
      <c r="F7649" s="57" t="s">
        <v>3091</v>
      </c>
      <c r="G7649" s="57" t="s">
        <v>4387</v>
      </c>
      <c r="H7649" s="57">
        <v>228.47900000000001</v>
      </c>
    </row>
    <row r="7650" spans="1:8">
      <c r="A7650" s="57" t="s">
        <v>639</v>
      </c>
      <c r="B7650" s="57" t="s">
        <v>118</v>
      </c>
      <c r="C7650" s="57" t="s">
        <v>3093</v>
      </c>
      <c r="D7650" s="57">
        <v>0.33455560000000001</v>
      </c>
      <c r="E7650" s="57" t="s">
        <v>573</v>
      </c>
      <c r="F7650" s="57" t="s">
        <v>3093</v>
      </c>
      <c r="G7650" s="57" t="s">
        <v>4388</v>
      </c>
      <c r="H7650" s="57">
        <v>0.33455560000000001</v>
      </c>
    </row>
    <row r="7651" spans="1:8">
      <c r="A7651" s="57" t="s">
        <v>639</v>
      </c>
      <c r="B7651" s="57" t="s">
        <v>118</v>
      </c>
      <c r="C7651" s="57" t="s">
        <v>3095</v>
      </c>
      <c r="D7651" s="57">
        <v>33.5837</v>
      </c>
      <c r="E7651" s="57" t="s">
        <v>573</v>
      </c>
      <c r="F7651" s="57" t="s">
        <v>3096</v>
      </c>
      <c r="G7651" s="57" t="s">
        <v>4389</v>
      </c>
      <c r="H7651" s="57">
        <v>33.5837</v>
      </c>
    </row>
    <row r="7652" spans="1:8">
      <c r="A7652" s="57" t="s">
        <v>639</v>
      </c>
      <c r="B7652" s="57" t="s">
        <v>118</v>
      </c>
      <c r="C7652" s="57" t="s">
        <v>3098</v>
      </c>
      <c r="D7652" s="57">
        <v>27.582245</v>
      </c>
      <c r="E7652" s="57" t="s">
        <v>573</v>
      </c>
      <c r="F7652" s="57" t="s">
        <v>3099</v>
      </c>
      <c r="G7652" s="57" t="s">
        <v>4390</v>
      </c>
      <c r="H7652" s="57">
        <v>27.582245</v>
      </c>
    </row>
    <row r="7653" spans="1:8">
      <c r="A7653" s="57" t="s">
        <v>639</v>
      </c>
      <c r="B7653" s="57" t="s">
        <v>118</v>
      </c>
      <c r="C7653" s="57" t="s">
        <v>3101</v>
      </c>
      <c r="D7653" s="57">
        <v>0.32142854999999998</v>
      </c>
      <c r="E7653" s="57" t="s">
        <v>573</v>
      </c>
      <c r="F7653" s="57" t="s">
        <v>3102</v>
      </c>
      <c r="G7653" s="57" t="s">
        <v>4391</v>
      </c>
      <c r="H7653" s="57">
        <v>0.32142854999999998</v>
      </c>
    </row>
    <row r="7654" spans="1:8">
      <c r="A7654" s="57" t="s">
        <v>639</v>
      </c>
      <c r="B7654" s="57" t="s">
        <v>118</v>
      </c>
      <c r="C7654" s="57" t="s">
        <v>3104</v>
      </c>
      <c r="D7654" s="57">
        <v>15587.2827</v>
      </c>
      <c r="E7654" s="57" t="s">
        <v>573</v>
      </c>
      <c r="F7654" s="57" t="s">
        <v>3104</v>
      </c>
      <c r="G7654" s="57" t="s">
        <v>4392</v>
      </c>
      <c r="H7654" s="57">
        <v>15587.2827</v>
      </c>
    </row>
    <row r="7655" spans="1:8">
      <c r="A7655" s="57" t="s">
        <v>639</v>
      </c>
      <c r="B7655" s="57" t="s">
        <v>118</v>
      </c>
      <c r="C7655" s="57" t="s">
        <v>3106</v>
      </c>
      <c r="D7655" s="57">
        <v>202.65275</v>
      </c>
      <c r="E7655" s="57" t="s">
        <v>573</v>
      </c>
      <c r="F7655" s="57" t="s">
        <v>3107</v>
      </c>
      <c r="G7655" s="57" t="s">
        <v>4393</v>
      </c>
      <c r="H7655" s="57">
        <v>202.65275</v>
      </c>
    </row>
    <row r="7656" spans="1:8">
      <c r="A7656" s="57" t="s">
        <v>639</v>
      </c>
      <c r="B7656" s="57" t="s">
        <v>118</v>
      </c>
      <c r="C7656" s="57" t="s">
        <v>3109</v>
      </c>
      <c r="D7656" s="57">
        <v>0.33028564999999999</v>
      </c>
      <c r="E7656" s="57" t="s">
        <v>573</v>
      </c>
      <c r="F7656" s="57" t="s">
        <v>3109</v>
      </c>
      <c r="G7656" s="57" t="s">
        <v>4394</v>
      </c>
      <c r="H7656" s="57">
        <v>0.33028564999999999</v>
      </c>
    </row>
    <row r="7657" spans="1:8">
      <c r="A7657" s="57" t="s">
        <v>639</v>
      </c>
      <c r="B7657" s="57" t="s">
        <v>118</v>
      </c>
      <c r="C7657" s="57" t="s">
        <v>3111</v>
      </c>
      <c r="D7657" s="57">
        <v>5347.3220000000001</v>
      </c>
      <c r="E7657" s="57" t="s">
        <v>573</v>
      </c>
      <c r="F7657" s="57" t="s">
        <v>3111</v>
      </c>
      <c r="G7657" s="57" t="s">
        <v>4395</v>
      </c>
      <c r="H7657" s="57">
        <v>5347.3220000000001</v>
      </c>
    </row>
    <row r="7658" spans="1:8">
      <c r="A7658" s="57" t="s">
        <v>639</v>
      </c>
      <c r="B7658" s="57" t="s">
        <v>118</v>
      </c>
      <c r="C7658" s="57" t="s">
        <v>3113</v>
      </c>
      <c r="D7658" s="57">
        <v>299.47433000000001</v>
      </c>
      <c r="E7658" s="57" t="s">
        <v>573</v>
      </c>
      <c r="F7658" s="57" t="s">
        <v>3113</v>
      </c>
      <c r="G7658" s="57" t="s">
        <v>4396</v>
      </c>
      <c r="H7658" s="57">
        <v>299.47433000000001</v>
      </c>
    </row>
    <row r="7659" spans="1:8">
      <c r="A7659" s="57" t="s">
        <v>639</v>
      </c>
      <c r="B7659" s="57" t="s">
        <v>118</v>
      </c>
      <c r="C7659" s="57" t="s">
        <v>3115</v>
      </c>
      <c r="D7659" s="57">
        <v>0.53571449999999998</v>
      </c>
      <c r="E7659" s="57" t="s">
        <v>573</v>
      </c>
      <c r="F7659" s="57" t="s">
        <v>3116</v>
      </c>
      <c r="G7659" s="57" t="s">
        <v>4397</v>
      </c>
      <c r="H7659" s="57">
        <v>0.53571449999999998</v>
      </c>
    </row>
    <row r="7660" spans="1:8">
      <c r="A7660" s="57" t="s">
        <v>639</v>
      </c>
      <c r="B7660" s="57" t="s">
        <v>123</v>
      </c>
      <c r="C7660" s="57" t="s">
        <v>3066</v>
      </c>
      <c r="D7660" s="57">
        <v>0</v>
      </c>
      <c r="E7660" s="57" t="s">
        <v>575</v>
      </c>
      <c r="F7660" s="57" t="s">
        <v>3067</v>
      </c>
      <c r="G7660" s="57" t="s">
        <v>4398</v>
      </c>
      <c r="H7660" s="57">
        <v>0</v>
      </c>
    </row>
    <row r="7661" spans="1:8">
      <c r="A7661" s="57" t="s">
        <v>639</v>
      </c>
      <c r="B7661" s="57" t="s">
        <v>123</v>
      </c>
      <c r="C7661" s="57" t="s">
        <v>3069</v>
      </c>
      <c r="D7661" s="57">
        <v>3</v>
      </c>
      <c r="E7661" s="57" t="s">
        <v>575</v>
      </c>
      <c r="F7661" s="57" t="s">
        <v>3070</v>
      </c>
      <c r="G7661" s="57" t="s">
        <v>4399</v>
      </c>
      <c r="H7661" s="57">
        <v>3</v>
      </c>
    </row>
    <row r="7662" spans="1:8">
      <c r="A7662" s="57" t="s">
        <v>639</v>
      </c>
      <c r="B7662" s="57" t="s">
        <v>123</v>
      </c>
      <c r="C7662" s="57" t="s">
        <v>3072</v>
      </c>
      <c r="D7662" s="57">
        <v>1500</v>
      </c>
      <c r="E7662" s="57" t="s">
        <v>575</v>
      </c>
      <c r="F7662" s="57" t="s">
        <v>3073</v>
      </c>
      <c r="G7662" s="57" t="s">
        <v>4400</v>
      </c>
      <c r="H7662" s="57">
        <v>1500</v>
      </c>
    </row>
    <row r="7663" spans="1:8">
      <c r="A7663" s="57" t="s">
        <v>639</v>
      </c>
      <c r="B7663" s="57" t="s">
        <v>123</v>
      </c>
      <c r="C7663" s="57" t="s">
        <v>3075</v>
      </c>
      <c r="D7663" s="57">
        <v>0</v>
      </c>
      <c r="E7663" s="57" t="s">
        <v>575</v>
      </c>
      <c r="F7663" s="57" t="s">
        <v>3076</v>
      </c>
      <c r="G7663" s="57" t="s">
        <v>4401</v>
      </c>
      <c r="H7663" s="57">
        <v>0</v>
      </c>
    </row>
    <row r="7664" spans="1:8">
      <c r="A7664" s="57" t="s">
        <v>639</v>
      </c>
      <c r="B7664" s="57" t="s">
        <v>123</v>
      </c>
      <c r="C7664" s="57" t="s">
        <v>3078</v>
      </c>
      <c r="D7664" s="57">
        <v>772</v>
      </c>
      <c r="E7664" s="57" t="s">
        <v>575</v>
      </c>
      <c r="F7664" s="57" t="s">
        <v>3079</v>
      </c>
      <c r="G7664" s="57" t="s">
        <v>4402</v>
      </c>
      <c r="H7664" s="57">
        <v>772</v>
      </c>
    </row>
    <row r="7665" spans="1:8">
      <c r="A7665" s="57" t="s">
        <v>639</v>
      </c>
      <c r="B7665" s="57" t="s">
        <v>123</v>
      </c>
      <c r="C7665" s="57" t="s">
        <v>3081</v>
      </c>
      <c r="D7665" s="57">
        <v>0.6</v>
      </c>
      <c r="E7665" s="57" t="s">
        <v>575</v>
      </c>
      <c r="F7665" s="57" t="s">
        <v>3082</v>
      </c>
      <c r="G7665" s="57" t="s">
        <v>4403</v>
      </c>
      <c r="H7665" s="57">
        <v>0.6</v>
      </c>
    </row>
    <row r="7666" spans="1:8">
      <c r="A7666" s="57" t="s">
        <v>639</v>
      </c>
      <c r="B7666" s="57" t="s">
        <v>123</v>
      </c>
      <c r="C7666" s="57" t="s">
        <v>3084</v>
      </c>
      <c r="D7666" s="57">
        <v>2</v>
      </c>
      <c r="E7666" s="57" t="s">
        <v>575</v>
      </c>
      <c r="F7666" s="57" t="s">
        <v>3085</v>
      </c>
      <c r="G7666" s="57" t="s">
        <v>4404</v>
      </c>
      <c r="H7666" s="57">
        <v>2</v>
      </c>
    </row>
    <row r="7667" spans="1:8">
      <c r="A7667" s="57" t="s">
        <v>639</v>
      </c>
      <c r="B7667" s="57" t="s">
        <v>123</v>
      </c>
      <c r="C7667" s="57" t="s">
        <v>3087</v>
      </c>
      <c r="D7667" s="57">
        <v>200</v>
      </c>
      <c r="E7667" s="57" t="s">
        <v>575</v>
      </c>
      <c r="F7667" s="57" t="s">
        <v>3088</v>
      </c>
      <c r="G7667" s="57" t="s">
        <v>4405</v>
      </c>
      <c r="H7667" s="57">
        <v>200</v>
      </c>
    </row>
    <row r="7668" spans="1:8">
      <c r="A7668" s="57" t="s">
        <v>639</v>
      </c>
      <c r="B7668" s="57" t="s">
        <v>123</v>
      </c>
      <c r="C7668" s="57" t="s">
        <v>3090</v>
      </c>
      <c r="D7668" s="57">
        <v>557.5</v>
      </c>
      <c r="E7668" s="57" t="s">
        <v>575</v>
      </c>
      <c r="F7668" s="57" t="s">
        <v>3091</v>
      </c>
      <c r="G7668" s="57" t="s">
        <v>4406</v>
      </c>
      <c r="H7668" s="57">
        <v>557.5</v>
      </c>
    </row>
    <row r="7669" spans="1:8">
      <c r="A7669" s="57" t="s">
        <v>639</v>
      </c>
      <c r="B7669" s="57" t="s">
        <v>123</v>
      </c>
      <c r="C7669" s="57" t="s">
        <v>3093</v>
      </c>
      <c r="D7669" s="57">
        <v>0.57999999999999996</v>
      </c>
      <c r="E7669" s="57" t="s">
        <v>575</v>
      </c>
      <c r="F7669" s="57" t="s">
        <v>3093</v>
      </c>
      <c r="G7669" s="57" t="s">
        <v>4407</v>
      </c>
      <c r="H7669" s="57">
        <v>0.57999999999999996</v>
      </c>
    </row>
    <row r="7670" spans="1:8">
      <c r="A7670" s="57" t="s">
        <v>639</v>
      </c>
      <c r="B7670" s="57" t="s">
        <v>123</v>
      </c>
      <c r="C7670" s="57" t="s">
        <v>3095</v>
      </c>
      <c r="D7670" s="57">
        <v>289.7</v>
      </c>
      <c r="E7670" s="57" t="s">
        <v>575</v>
      </c>
      <c r="F7670" s="57" t="s">
        <v>3096</v>
      </c>
      <c r="G7670" s="57" t="s">
        <v>4408</v>
      </c>
      <c r="H7670" s="57">
        <v>289.7</v>
      </c>
    </row>
    <row r="7671" spans="1:8">
      <c r="A7671" s="57" t="s">
        <v>639</v>
      </c>
      <c r="B7671" s="57" t="s">
        <v>123</v>
      </c>
      <c r="C7671" s="57" t="s">
        <v>3098</v>
      </c>
      <c r="D7671" s="57">
        <v>130</v>
      </c>
      <c r="E7671" s="57" t="s">
        <v>575</v>
      </c>
      <c r="F7671" s="57" t="s">
        <v>3099</v>
      </c>
      <c r="G7671" s="57" t="s">
        <v>4409</v>
      </c>
      <c r="H7671" s="57">
        <v>130</v>
      </c>
    </row>
    <row r="7672" spans="1:8">
      <c r="A7672" s="57" t="s">
        <v>639</v>
      </c>
      <c r="B7672" s="57" t="s">
        <v>123</v>
      </c>
      <c r="C7672" s="57" t="s">
        <v>3101</v>
      </c>
      <c r="D7672" s="57">
        <v>2</v>
      </c>
      <c r="E7672" s="57" t="s">
        <v>575</v>
      </c>
      <c r="F7672" s="57" t="s">
        <v>3102</v>
      </c>
      <c r="G7672" s="57" t="s">
        <v>4410</v>
      </c>
      <c r="H7672" s="57">
        <v>2</v>
      </c>
    </row>
    <row r="7673" spans="1:8">
      <c r="A7673" s="57" t="s">
        <v>639</v>
      </c>
      <c r="B7673" s="57" t="s">
        <v>123</v>
      </c>
      <c r="C7673" s="57" t="s">
        <v>3104</v>
      </c>
      <c r="D7673" s="57">
        <v>30713.25</v>
      </c>
      <c r="E7673" s="57" t="s">
        <v>575</v>
      </c>
      <c r="F7673" s="57" t="s">
        <v>3104</v>
      </c>
      <c r="G7673" s="57" t="s">
        <v>4411</v>
      </c>
      <c r="H7673" s="57">
        <v>30713.25</v>
      </c>
    </row>
    <row r="7674" spans="1:8">
      <c r="A7674" s="57" t="s">
        <v>639</v>
      </c>
      <c r="B7674" s="57" t="s">
        <v>123</v>
      </c>
      <c r="C7674" s="57" t="s">
        <v>3106</v>
      </c>
      <c r="D7674" s="57">
        <v>900</v>
      </c>
      <c r="E7674" s="57" t="s">
        <v>575</v>
      </c>
      <c r="F7674" s="57" t="s">
        <v>3107</v>
      </c>
      <c r="G7674" s="57" t="s">
        <v>4412</v>
      </c>
      <c r="H7674" s="57">
        <v>900</v>
      </c>
    </row>
    <row r="7675" spans="1:8">
      <c r="A7675" s="57" t="s">
        <v>639</v>
      </c>
      <c r="B7675" s="57" t="s">
        <v>123</v>
      </c>
      <c r="C7675" s="57" t="s">
        <v>3109</v>
      </c>
      <c r="D7675" s="57">
        <v>0.6</v>
      </c>
      <c r="E7675" s="57" t="s">
        <v>575</v>
      </c>
      <c r="F7675" s="57" t="s">
        <v>3109</v>
      </c>
      <c r="G7675" s="57" t="s">
        <v>4413</v>
      </c>
      <c r="H7675" s="57">
        <v>0.6</v>
      </c>
    </row>
    <row r="7676" spans="1:8">
      <c r="A7676" s="57" t="s">
        <v>639</v>
      </c>
      <c r="B7676" s="57" t="s">
        <v>123</v>
      </c>
      <c r="C7676" s="57" t="s">
        <v>3111</v>
      </c>
      <c r="D7676" s="57">
        <v>8690.3230000000003</v>
      </c>
      <c r="E7676" s="57" t="s">
        <v>575</v>
      </c>
      <c r="F7676" s="57" t="s">
        <v>3111</v>
      </c>
      <c r="G7676" s="57" t="s">
        <v>4414</v>
      </c>
      <c r="H7676" s="57">
        <v>8690.3230000000003</v>
      </c>
    </row>
    <row r="7677" spans="1:8">
      <c r="A7677" s="57" t="s">
        <v>639</v>
      </c>
      <c r="B7677" s="57" t="s">
        <v>123</v>
      </c>
      <c r="C7677" s="57" t="s">
        <v>3113</v>
      </c>
      <c r="D7677" s="57">
        <v>525.75</v>
      </c>
      <c r="E7677" s="57" t="s">
        <v>575</v>
      </c>
      <c r="F7677" s="57" t="s">
        <v>3113</v>
      </c>
      <c r="G7677" s="57" t="s">
        <v>4415</v>
      </c>
      <c r="H7677" s="57">
        <v>525.75</v>
      </c>
    </row>
    <row r="7678" spans="1:8">
      <c r="A7678" s="57" t="s">
        <v>639</v>
      </c>
      <c r="B7678" s="57" t="s">
        <v>123</v>
      </c>
      <c r="C7678" s="57" t="s">
        <v>3115</v>
      </c>
      <c r="D7678" s="57">
        <v>2</v>
      </c>
      <c r="E7678" s="57" t="s">
        <v>575</v>
      </c>
      <c r="F7678" s="57" t="s">
        <v>3116</v>
      </c>
      <c r="G7678" s="57" t="s">
        <v>4416</v>
      </c>
      <c r="H7678" s="57">
        <v>2</v>
      </c>
    </row>
    <row r="7679" spans="1:8">
      <c r="A7679" s="57" t="s">
        <v>639</v>
      </c>
      <c r="B7679" s="57" t="s">
        <v>126</v>
      </c>
      <c r="C7679" s="57" t="s">
        <v>3066</v>
      </c>
      <c r="D7679" s="57">
        <v>0</v>
      </c>
      <c r="E7679" s="57" t="s">
        <v>577</v>
      </c>
      <c r="F7679" s="57" t="s">
        <v>3067</v>
      </c>
      <c r="G7679" s="57" t="s">
        <v>4417</v>
      </c>
      <c r="H7679" s="57">
        <v>0</v>
      </c>
    </row>
    <row r="7680" spans="1:8">
      <c r="A7680" s="57" t="s">
        <v>639</v>
      </c>
      <c r="B7680" s="57" t="s">
        <v>126</v>
      </c>
      <c r="C7680" s="57" t="s">
        <v>3069</v>
      </c>
      <c r="D7680" s="57">
        <v>3</v>
      </c>
      <c r="E7680" s="57" t="s">
        <v>577</v>
      </c>
      <c r="F7680" s="57" t="s">
        <v>3070</v>
      </c>
      <c r="G7680" s="57" t="s">
        <v>4418</v>
      </c>
      <c r="H7680" s="57">
        <v>3</v>
      </c>
    </row>
    <row r="7681" spans="1:8">
      <c r="A7681" s="57" t="s">
        <v>639</v>
      </c>
      <c r="B7681" s="57" t="s">
        <v>126</v>
      </c>
      <c r="C7681" s="57" t="s">
        <v>3072</v>
      </c>
      <c r="D7681" s="57">
        <v>1500</v>
      </c>
      <c r="E7681" s="57" t="s">
        <v>577</v>
      </c>
      <c r="F7681" s="57" t="s">
        <v>3073</v>
      </c>
      <c r="G7681" s="57" t="s">
        <v>4419</v>
      </c>
      <c r="H7681" s="57">
        <v>1500</v>
      </c>
    </row>
    <row r="7682" spans="1:8">
      <c r="A7682" s="57" t="s">
        <v>639</v>
      </c>
      <c r="B7682" s="57" t="s">
        <v>126</v>
      </c>
      <c r="C7682" s="57" t="s">
        <v>3075</v>
      </c>
      <c r="D7682" s="57">
        <v>0</v>
      </c>
      <c r="E7682" s="57" t="s">
        <v>577</v>
      </c>
      <c r="F7682" s="57" t="s">
        <v>3076</v>
      </c>
      <c r="G7682" s="57" t="s">
        <v>4420</v>
      </c>
      <c r="H7682" s="57">
        <v>0</v>
      </c>
    </row>
    <row r="7683" spans="1:8">
      <c r="A7683" s="57" t="s">
        <v>639</v>
      </c>
      <c r="B7683" s="57" t="s">
        <v>126</v>
      </c>
      <c r="C7683" s="57" t="s">
        <v>3078</v>
      </c>
      <c r="D7683" s="57">
        <v>431.71428571428572</v>
      </c>
      <c r="E7683" s="57" t="s">
        <v>577</v>
      </c>
      <c r="F7683" s="57" t="s">
        <v>3079</v>
      </c>
      <c r="G7683" s="57" t="s">
        <v>4421</v>
      </c>
      <c r="H7683" s="57">
        <v>431.71428571428572</v>
      </c>
    </row>
    <row r="7684" spans="1:8">
      <c r="A7684" s="57" t="s">
        <v>639</v>
      </c>
      <c r="B7684" s="57" t="s">
        <v>126</v>
      </c>
      <c r="C7684" s="57" t="s">
        <v>3081</v>
      </c>
      <c r="D7684" s="57">
        <v>0.68571428571428572</v>
      </c>
      <c r="E7684" s="57" t="s">
        <v>577</v>
      </c>
      <c r="F7684" s="57" t="s">
        <v>3082</v>
      </c>
      <c r="G7684" s="57" t="s">
        <v>4422</v>
      </c>
      <c r="H7684" s="57">
        <v>0.68571428571428572</v>
      </c>
    </row>
    <row r="7685" spans="1:8">
      <c r="A7685" s="57" t="s">
        <v>639</v>
      </c>
      <c r="B7685" s="57" t="s">
        <v>126</v>
      </c>
      <c r="C7685" s="57" t="s">
        <v>3084</v>
      </c>
      <c r="D7685" s="57">
        <v>0.34693877428571435</v>
      </c>
      <c r="E7685" s="57" t="s">
        <v>577</v>
      </c>
      <c r="F7685" s="57" t="s">
        <v>3085</v>
      </c>
      <c r="G7685" s="57" t="s">
        <v>4423</v>
      </c>
      <c r="H7685" s="57">
        <v>0.34693877428571435</v>
      </c>
    </row>
    <row r="7686" spans="1:8">
      <c r="A7686" s="57" t="s">
        <v>639</v>
      </c>
      <c r="B7686" s="57" t="s">
        <v>126</v>
      </c>
      <c r="C7686" s="57" t="s">
        <v>3087</v>
      </c>
      <c r="D7686" s="57">
        <v>285.71428571428572</v>
      </c>
      <c r="E7686" s="57" t="s">
        <v>577</v>
      </c>
      <c r="F7686" s="57" t="s">
        <v>3088</v>
      </c>
      <c r="G7686" s="57" t="s">
        <v>4424</v>
      </c>
      <c r="H7686" s="57">
        <v>285.71428571428572</v>
      </c>
    </row>
    <row r="7687" spans="1:8">
      <c r="A7687" s="57" t="s">
        <v>639</v>
      </c>
      <c r="B7687" s="57" t="s">
        <v>126</v>
      </c>
      <c r="C7687" s="57" t="s">
        <v>3090</v>
      </c>
      <c r="D7687" s="57">
        <v>471.32114285714295</v>
      </c>
      <c r="E7687" s="57" t="s">
        <v>577</v>
      </c>
      <c r="F7687" s="57" t="s">
        <v>3091</v>
      </c>
      <c r="G7687" s="57" t="s">
        <v>4425</v>
      </c>
      <c r="H7687" s="57">
        <v>471.32114285714295</v>
      </c>
    </row>
    <row r="7688" spans="1:8">
      <c r="A7688" s="57" t="s">
        <v>639</v>
      </c>
      <c r="B7688" s="57" t="s">
        <v>126</v>
      </c>
      <c r="C7688" s="57" t="s">
        <v>3093</v>
      </c>
      <c r="D7688" s="57">
        <v>0.65638102857142855</v>
      </c>
      <c r="E7688" s="57" t="s">
        <v>577</v>
      </c>
      <c r="F7688" s="57" t="s">
        <v>3093</v>
      </c>
      <c r="G7688" s="57" t="s">
        <v>4426</v>
      </c>
      <c r="H7688" s="57">
        <v>0.65638102857142855</v>
      </c>
    </row>
    <row r="7689" spans="1:8">
      <c r="A7689" s="57" t="s">
        <v>639</v>
      </c>
      <c r="B7689" s="57" t="s">
        <v>126</v>
      </c>
      <c r="C7689" s="57" t="s">
        <v>3095</v>
      </c>
      <c r="D7689" s="57">
        <v>98.957771428571434</v>
      </c>
      <c r="E7689" s="57" t="s">
        <v>577</v>
      </c>
      <c r="F7689" s="57" t="s">
        <v>3096</v>
      </c>
      <c r="G7689" s="57" t="s">
        <v>4427</v>
      </c>
      <c r="H7689" s="57">
        <v>98.957771428571434</v>
      </c>
    </row>
    <row r="7690" spans="1:8">
      <c r="A7690" s="57" t="s">
        <v>639</v>
      </c>
      <c r="B7690" s="57" t="s">
        <v>126</v>
      </c>
      <c r="C7690" s="57" t="s">
        <v>3098</v>
      </c>
      <c r="D7690" s="57">
        <v>65.855277142857148</v>
      </c>
      <c r="E7690" s="57" t="s">
        <v>577</v>
      </c>
      <c r="F7690" s="57" t="s">
        <v>3099</v>
      </c>
      <c r="G7690" s="57" t="s">
        <v>4428</v>
      </c>
      <c r="H7690" s="57">
        <v>65.855277142857148</v>
      </c>
    </row>
    <row r="7691" spans="1:8">
      <c r="A7691" s="57" t="s">
        <v>639</v>
      </c>
      <c r="B7691" s="57" t="s">
        <v>126</v>
      </c>
      <c r="C7691" s="57" t="s">
        <v>3101</v>
      </c>
      <c r="D7691" s="57">
        <v>0.83673465714285711</v>
      </c>
      <c r="E7691" s="57" t="s">
        <v>577</v>
      </c>
      <c r="F7691" s="57" t="s">
        <v>3102</v>
      </c>
      <c r="G7691" s="57" t="s">
        <v>4429</v>
      </c>
      <c r="H7691" s="57">
        <v>0.83673465714285711</v>
      </c>
    </row>
    <row r="7692" spans="1:8">
      <c r="A7692" s="57" t="s">
        <v>639</v>
      </c>
      <c r="B7692" s="57" t="s">
        <v>126</v>
      </c>
      <c r="C7692" s="57" t="s">
        <v>3104</v>
      </c>
      <c r="D7692" s="57">
        <v>4783.0203428571431</v>
      </c>
      <c r="E7692" s="57" t="s">
        <v>577</v>
      </c>
      <c r="F7692" s="57" t="s">
        <v>3104</v>
      </c>
      <c r="G7692" s="57" t="s">
        <v>4430</v>
      </c>
      <c r="H7692" s="57">
        <v>4783.0203428571431</v>
      </c>
    </row>
    <row r="7693" spans="1:8">
      <c r="A7693" s="57" t="s">
        <v>639</v>
      </c>
      <c r="B7693" s="57" t="s">
        <v>126</v>
      </c>
      <c r="C7693" s="57" t="s">
        <v>3106</v>
      </c>
      <c r="D7693" s="57">
        <v>475.9761428571428</v>
      </c>
      <c r="E7693" s="57" t="s">
        <v>577</v>
      </c>
      <c r="F7693" s="57" t="s">
        <v>3107</v>
      </c>
      <c r="G7693" s="57" t="s">
        <v>4431</v>
      </c>
      <c r="H7693" s="57">
        <v>475.9761428571428</v>
      </c>
    </row>
    <row r="7694" spans="1:8">
      <c r="A7694" s="57" t="s">
        <v>639</v>
      </c>
      <c r="B7694" s="57" t="s">
        <v>126</v>
      </c>
      <c r="C7694" s="57" t="s">
        <v>3109</v>
      </c>
      <c r="D7694" s="57">
        <v>0.65191825714285712</v>
      </c>
      <c r="E7694" s="57" t="s">
        <v>577</v>
      </c>
      <c r="F7694" s="57" t="s">
        <v>3109</v>
      </c>
      <c r="G7694" s="57" t="s">
        <v>4432</v>
      </c>
      <c r="H7694" s="57">
        <v>0.65191825714285712</v>
      </c>
    </row>
    <row r="7695" spans="1:8">
      <c r="A7695" s="57" t="s">
        <v>639</v>
      </c>
      <c r="B7695" s="57" t="s">
        <v>126</v>
      </c>
      <c r="C7695" s="57" t="s">
        <v>3111</v>
      </c>
      <c r="D7695" s="57">
        <v>2959.4641428571426</v>
      </c>
      <c r="E7695" s="57" t="s">
        <v>577</v>
      </c>
      <c r="F7695" s="57" t="s">
        <v>3111</v>
      </c>
      <c r="G7695" s="57" t="s">
        <v>4433</v>
      </c>
      <c r="H7695" s="57">
        <v>2959.4641428571426</v>
      </c>
    </row>
    <row r="7696" spans="1:8">
      <c r="A7696" s="57" t="s">
        <v>639</v>
      </c>
      <c r="B7696" s="57" t="s">
        <v>126</v>
      </c>
      <c r="C7696" s="57" t="s">
        <v>3113</v>
      </c>
      <c r="D7696" s="57">
        <v>137.84885142857144</v>
      </c>
      <c r="E7696" s="57" t="s">
        <v>577</v>
      </c>
      <c r="F7696" s="57" t="s">
        <v>3113</v>
      </c>
      <c r="G7696" s="57" t="s">
        <v>4434</v>
      </c>
      <c r="H7696" s="57">
        <v>137.84885142857144</v>
      </c>
    </row>
    <row r="7697" spans="1:8">
      <c r="A7697" s="57" t="s">
        <v>639</v>
      </c>
      <c r="B7697" s="57" t="s">
        <v>126</v>
      </c>
      <c r="C7697" s="57" t="s">
        <v>3115</v>
      </c>
      <c r="D7697" s="57">
        <v>1.2040819999999999</v>
      </c>
      <c r="E7697" s="57" t="s">
        <v>577</v>
      </c>
      <c r="F7697" s="57" t="s">
        <v>3116</v>
      </c>
      <c r="G7697" s="57" t="s">
        <v>4435</v>
      </c>
      <c r="H7697" s="57">
        <v>1.2040819999999999</v>
      </c>
    </row>
    <row r="7698" spans="1:8">
      <c r="A7698" s="57" t="s">
        <v>194</v>
      </c>
      <c r="B7698" s="57" t="s">
        <v>125</v>
      </c>
      <c r="C7698" s="57" t="s">
        <v>3066</v>
      </c>
      <c r="D7698" s="57">
        <v>0</v>
      </c>
      <c r="E7698" s="57" t="s">
        <v>578</v>
      </c>
      <c r="F7698" s="57" t="s">
        <v>3067</v>
      </c>
      <c r="G7698" s="57" t="s">
        <v>4436</v>
      </c>
      <c r="H7698" s="57">
        <v>0</v>
      </c>
    </row>
    <row r="7699" spans="1:8">
      <c r="A7699" s="57" t="s">
        <v>194</v>
      </c>
      <c r="B7699" s="57" t="s">
        <v>125</v>
      </c>
      <c r="C7699" s="57" t="s">
        <v>3069</v>
      </c>
      <c r="D7699" s="57">
        <v>3</v>
      </c>
      <c r="E7699" s="57" t="s">
        <v>578</v>
      </c>
      <c r="F7699" s="57" t="s">
        <v>3070</v>
      </c>
      <c r="G7699" s="57" t="s">
        <v>4437</v>
      </c>
      <c r="H7699" s="57">
        <v>3</v>
      </c>
    </row>
    <row r="7700" spans="1:8">
      <c r="A7700" s="57" t="s">
        <v>194</v>
      </c>
      <c r="B7700" s="57" t="s">
        <v>125</v>
      </c>
      <c r="C7700" s="57" t="s">
        <v>3072</v>
      </c>
      <c r="D7700" s="57">
        <v>1500</v>
      </c>
      <c r="E7700" s="57" t="s">
        <v>578</v>
      </c>
      <c r="F7700" s="57" t="s">
        <v>3073</v>
      </c>
      <c r="G7700" s="57" t="s">
        <v>4438</v>
      </c>
      <c r="H7700" s="57">
        <v>1500</v>
      </c>
    </row>
    <row r="7701" spans="1:8">
      <c r="A7701" s="57" t="s">
        <v>194</v>
      </c>
      <c r="B7701" s="57" t="s">
        <v>125</v>
      </c>
      <c r="C7701" s="57" t="s">
        <v>3075</v>
      </c>
      <c r="D7701" s="57">
        <v>0</v>
      </c>
      <c r="E7701" s="57" t="s">
        <v>578</v>
      </c>
      <c r="F7701" s="57" t="s">
        <v>3076</v>
      </c>
      <c r="G7701" s="57" t="s">
        <v>4439</v>
      </c>
      <c r="H7701" s="57">
        <v>0</v>
      </c>
    </row>
    <row r="7702" spans="1:8">
      <c r="A7702" s="57" t="s">
        <v>194</v>
      </c>
      <c r="B7702" s="57" t="s">
        <v>125</v>
      </c>
      <c r="C7702" s="57" t="s">
        <v>3078</v>
      </c>
      <c r="D7702" s="57">
        <v>772</v>
      </c>
      <c r="E7702" s="57" t="s">
        <v>578</v>
      </c>
      <c r="F7702" s="57" t="s">
        <v>3079</v>
      </c>
      <c r="G7702" s="57" t="s">
        <v>4440</v>
      </c>
      <c r="H7702" s="57">
        <v>772</v>
      </c>
    </row>
    <row r="7703" spans="1:8">
      <c r="A7703" s="57" t="s">
        <v>194</v>
      </c>
      <c r="B7703" s="57" t="s">
        <v>125</v>
      </c>
      <c r="C7703" s="57" t="s">
        <v>3081</v>
      </c>
      <c r="D7703" s="57">
        <v>0.6</v>
      </c>
      <c r="E7703" s="57" t="s">
        <v>578</v>
      </c>
      <c r="F7703" s="57" t="s">
        <v>3082</v>
      </c>
      <c r="G7703" s="57" t="s">
        <v>4441</v>
      </c>
      <c r="H7703" s="57">
        <v>0.6</v>
      </c>
    </row>
    <row r="7704" spans="1:8">
      <c r="A7704" s="57" t="s">
        <v>194</v>
      </c>
      <c r="B7704" s="57" t="s">
        <v>125</v>
      </c>
      <c r="C7704" s="57" t="s">
        <v>3084</v>
      </c>
      <c r="D7704" s="57">
        <v>2</v>
      </c>
      <c r="E7704" s="57" t="s">
        <v>578</v>
      </c>
      <c r="F7704" s="57" t="s">
        <v>3085</v>
      </c>
      <c r="G7704" s="57" t="s">
        <v>4442</v>
      </c>
      <c r="H7704" s="57">
        <v>2</v>
      </c>
    </row>
    <row r="7705" spans="1:8">
      <c r="A7705" s="57" t="s">
        <v>194</v>
      </c>
      <c r="B7705" s="57" t="s">
        <v>125</v>
      </c>
      <c r="C7705" s="57" t="s">
        <v>3087</v>
      </c>
      <c r="D7705" s="57">
        <v>200</v>
      </c>
      <c r="E7705" s="57" t="s">
        <v>578</v>
      </c>
      <c r="F7705" s="57" t="s">
        <v>3088</v>
      </c>
      <c r="G7705" s="57" t="s">
        <v>4443</v>
      </c>
      <c r="H7705" s="57">
        <v>200</v>
      </c>
    </row>
    <row r="7706" spans="1:8">
      <c r="A7706" s="57" t="s">
        <v>194</v>
      </c>
      <c r="B7706" s="57" t="s">
        <v>125</v>
      </c>
      <c r="C7706" s="57" t="s">
        <v>3090</v>
      </c>
      <c r="D7706" s="57">
        <v>557.5</v>
      </c>
      <c r="E7706" s="57" t="s">
        <v>578</v>
      </c>
      <c r="F7706" s="57" t="s">
        <v>3091</v>
      </c>
      <c r="G7706" s="57" t="s">
        <v>4444</v>
      </c>
      <c r="H7706" s="57">
        <v>557.5</v>
      </c>
    </row>
    <row r="7707" spans="1:8">
      <c r="A7707" s="57" t="s">
        <v>194</v>
      </c>
      <c r="B7707" s="57" t="s">
        <v>125</v>
      </c>
      <c r="C7707" s="57" t="s">
        <v>3093</v>
      </c>
      <c r="D7707" s="57">
        <v>0.57999999999999996</v>
      </c>
      <c r="E7707" s="57" t="s">
        <v>578</v>
      </c>
      <c r="F7707" s="57" t="s">
        <v>3093</v>
      </c>
      <c r="G7707" s="57" t="s">
        <v>4445</v>
      </c>
      <c r="H7707" s="57">
        <v>0.57999999999999996</v>
      </c>
    </row>
    <row r="7708" spans="1:8">
      <c r="A7708" s="57" t="s">
        <v>194</v>
      </c>
      <c r="B7708" s="57" t="s">
        <v>125</v>
      </c>
      <c r="C7708" s="57" t="s">
        <v>3095</v>
      </c>
      <c r="D7708" s="57">
        <v>289.7</v>
      </c>
      <c r="E7708" s="57" t="s">
        <v>578</v>
      </c>
      <c r="F7708" s="57" t="s">
        <v>3096</v>
      </c>
      <c r="G7708" s="57" t="s">
        <v>4446</v>
      </c>
      <c r="H7708" s="57">
        <v>289.7</v>
      </c>
    </row>
    <row r="7709" spans="1:8">
      <c r="A7709" s="57" t="s">
        <v>194</v>
      </c>
      <c r="B7709" s="57" t="s">
        <v>125</v>
      </c>
      <c r="C7709" s="57" t="s">
        <v>3098</v>
      </c>
      <c r="D7709" s="57">
        <v>130</v>
      </c>
      <c r="E7709" s="57" t="s">
        <v>578</v>
      </c>
      <c r="F7709" s="57" t="s">
        <v>3099</v>
      </c>
      <c r="G7709" s="57" t="s">
        <v>4447</v>
      </c>
      <c r="H7709" s="57">
        <v>130</v>
      </c>
    </row>
    <row r="7710" spans="1:8">
      <c r="A7710" s="57" t="s">
        <v>194</v>
      </c>
      <c r="B7710" s="57" t="s">
        <v>125</v>
      </c>
      <c r="C7710" s="57" t="s">
        <v>3101</v>
      </c>
      <c r="D7710" s="57">
        <v>2</v>
      </c>
      <c r="E7710" s="57" t="s">
        <v>578</v>
      </c>
      <c r="F7710" s="57" t="s">
        <v>3102</v>
      </c>
      <c r="G7710" s="57" t="s">
        <v>4448</v>
      </c>
      <c r="H7710" s="57">
        <v>2</v>
      </c>
    </row>
    <row r="7711" spans="1:8">
      <c r="A7711" s="57" t="s">
        <v>194</v>
      </c>
      <c r="B7711" s="57" t="s">
        <v>125</v>
      </c>
      <c r="C7711" s="57" t="s">
        <v>3104</v>
      </c>
      <c r="D7711" s="57">
        <v>30713.25</v>
      </c>
      <c r="E7711" s="57" t="s">
        <v>578</v>
      </c>
      <c r="F7711" s="57" t="s">
        <v>3104</v>
      </c>
      <c r="G7711" s="57" t="s">
        <v>4449</v>
      </c>
      <c r="H7711" s="57">
        <v>30713.25</v>
      </c>
    </row>
    <row r="7712" spans="1:8">
      <c r="A7712" s="57" t="s">
        <v>194</v>
      </c>
      <c r="B7712" s="57" t="s">
        <v>125</v>
      </c>
      <c r="C7712" s="57" t="s">
        <v>3106</v>
      </c>
      <c r="D7712" s="57">
        <v>900</v>
      </c>
      <c r="E7712" s="57" t="s">
        <v>578</v>
      </c>
      <c r="F7712" s="57" t="s">
        <v>3107</v>
      </c>
      <c r="G7712" s="57" t="s">
        <v>4450</v>
      </c>
      <c r="H7712" s="57">
        <v>900</v>
      </c>
    </row>
    <row r="7713" spans="1:8">
      <c r="A7713" s="57" t="s">
        <v>194</v>
      </c>
      <c r="B7713" s="57" t="s">
        <v>125</v>
      </c>
      <c r="C7713" s="57" t="s">
        <v>3109</v>
      </c>
      <c r="D7713" s="57">
        <v>0.6</v>
      </c>
      <c r="E7713" s="57" t="s">
        <v>578</v>
      </c>
      <c r="F7713" s="57" t="s">
        <v>3109</v>
      </c>
      <c r="G7713" s="57" t="s">
        <v>4451</v>
      </c>
      <c r="H7713" s="57">
        <v>0.6</v>
      </c>
    </row>
    <row r="7714" spans="1:8">
      <c r="A7714" s="57" t="s">
        <v>194</v>
      </c>
      <c r="B7714" s="57" t="s">
        <v>125</v>
      </c>
      <c r="C7714" s="57" t="s">
        <v>3111</v>
      </c>
      <c r="D7714" s="57">
        <v>8690.3230000000021</v>
      </c>
      <c r="E7714" s="57" t="s">
        <v>578</v>
      </c>
      <c r="F7714" s="57" t="s">
        <v>3111</v>
      </c>
      <c r="G7714" s="57" t="s">
        <v>4452</v>
      </c>
      <c r="H7714" s="57">
        <v>8690.3230000000021</v>
      </c>
    </row>
    <row r="7715" spans="1:8">
      <c r="A7715" s="57" t="s">
        <v>194</v>
      </c>
      <c r="B7715" s="57" t="s">
        <v>125</v>
      </c>
      <c r="C7715" s="57" t="s">
        <v>3113</v>
      </c>
      <c r="D7715" s="57">
        <v>525.75</v>
      </c>
      <c r="E7715" s="57" t="s">
        <v>578</v>
      </c>
      <c r="F7715" s="57" t="s">
        <v>3113</v>
      </c>
      <c r="G7715" s="57" t="s">
        <v>4453</v>
      </c>
      <c r="H7715" s="57">
        <v>525.75</v>
      </c>
    </row>
    <row r="7716" spans="1:8">
      <c r="A7716" s="57" t="s">
        <v>194</v>
      </c>
      <c r="B7716" s="57" t="s">
        <v>125</v>
      </c>
      <c r="C7716" s="57" t="s">
        <v>3115</v>
      </c>
      <c r="D7716" s="57">
        <v>2</v>
      </c>
      <c r="E7716" s="57" t="s">
        <v>578</v>
      </c>
      <c r="F7716" s="57" t="s">
        <v>3116</v>
      </c>
      <c r="G7716" s="57" t="s">
        <v>4454</v>
      </c>
      <c r="H7716" s="57">
        <v>2</v>
      </c>
    </row>
    <row r="7717" spans="1:8">
      <c r="A7717" s="57" t="s">
        <v>149</v>
      </c>
      <c r="B7717" s="57" t="s">
        <v>116</v>
      </c>
      <c r="C7717" s="57" t="s">
        <v>3066</v>
      </c>
      <c r="D7717" s="57">
        <v>0</v>
      </c>
      <c r="E7717" s="57" t="s">
        <v>581</v>
      </c>
      <c r="F7717" s="57" t="s">
        <v>3067</v>
      </c>
      <c r="G7717" s="57" t="s">
        <v>4455</v>
      </c>
      <c r="H7717" s="57">
        <v>0</v>
      </c>
    </row>
    <row r="7718" spans="1:8">
      <c r="A7718" s="57" t="s">
        <v>149</v>
      </c>
      <c r="B7718" s="57" t="s">
        <v>116</v>
      </c>
      <c r="C7718" s="57" t="s">
        <v>3069</v>
      </c>
      <c r="D7718" s="57">
        <v>3</v>
      </c>
      <c r="E7718" s="57" t="s">
        <v>581</v>
      </c>
      <c r="F7718" s="57" t="s">
        <v>3070</v>
      </c>
      <c r="G7718" s="57" t="s">
        <v>4456</v>
      </c>
      <c r="H7718" s="57">
        <v>3</v>
      </c>
    </row>
    <row r="7719" spans="1:8">
      <c r="A7719" s="57" t="s">
        <v>149</v>
      </c>
      <c r="B7719" s="57" t="s">
        <v>116</v>
      </c>
      <c r="C7719" s="57" t="s">
        <v>3072</v>
      </c>
      <c r="D7719" s="57">
        <v>1500</v>
      </c>
      <c r="E7719" s="57" t="s">
        <v>581</v>
      </c>
      <c r="F7719" s="57" t="s">
        <v>3073</v>
      </c>
      <c r="G7719" s="57" t="s">
        <v>4457</v>
      </c>
      <c r="H7719" s="57">
        <v>1500</v>
      </c>
    </row>
    <row r="7720" spans="1:8">
      <c r="A7720" s="57" t="s">
        <v>149</v>
      </c>
      <c r="B7720" s="57" t="s">
        <v>116</v>
      </c>
      <c r="C7720" s="57" t="s">
        <v>3075</v>
      </c>
      <c r="D7720" s="57">
        <v>0</v>
      </c>
      <c r="E7720" s="57" t="s">
        <v>581</v>
      </c>
      <c r="F7720" s="57" t="s">
        <v>3076</v>
      </c>
      <c r="G7720" s="57" t="s">
        <v>4458</v>
      </c>
      <c r="H7720" s="57">
        <v>0</v>
      </c>
    </row>
    <row r="7721" spans="1:8">
      <c r="A7721" s="57" t="s">
        <v>149</v>
      </c>
      <c r="B7721" s="57" t="s">
        <v>116</v>
      </c>
      <c r="C7721" s="57" t="s">
        <v>3078</v>
      </c>
      <c r="D7721" s="57">
        <v>772</v>
      </c>
      <c r="E7721" s="57" t="s">
        <v>581</v>
      </c>
      <c r="F7721" s="57" t="s">
        <v>3079</v>
      </c>
      <c r="G7721" s="57" t="s">
        <v>4459</v>
      </c>
      <c r="H7721" s="57">
        <v>772</v>
      </c>
    </row>
    <row r="7722" spans="1:8">
      <c r="A7722" s="57" t="s">
        <v>149</v>
      </c>
      <c r="B7722" s="57" t="s">
        <v>116</v>
      </c>
      <c r="C7722" s="57" t="s">
        <v>3081</v>
      </c>
      <c r="D7722" s="57">
        <v>0.59999999999999987</v>
      </c>
      <c r="E7722" s="57" t="s">
        <v>581</v>
      </c>
      <c r="F7722" s="57" t="s">
        <v>3082</v>
      </c>
      <c r="G7722" s="57" t="s">
        <v>4460</v>
      </c>
      <c r="H7722" s="57">
        <v>0.59999999999999987</v>
      </c>
    </row>
    <row r="7723" spans="1:8">
      <c r="A7723" s="57" t="s">
        <v>149</v>
      </c>
      <c r="B7723" s="57" t="s">
        <v>116</v>
      </c>
      <c r="C7723" s="57" t="s">
        <v>3084</v>
      </c>
      <c r="D7723" s="57">
        <v>2</v>
      </c>
      <c r="E7723" s="57" t="s">
        <v>581</v>
      </c>
      <c r="F7723" s="57" t="s">
        <v>3085</v>
      </c>
      <c r="G7723" s="57" t="s">
        <v>4461</v>
      </c>
      <c r="H7723" s="57">
        <v>2</v>
      </c>
    </row>
    <row r="7724" spans="1:8">
      <c r="A7724" s="57" t="s">
        <v>149</v>
      </c>
      <c r="B7724" s="57" t="s">
        <v>116</v>
      </c>
      <c r="C7724" s="57" t="s">
        <v>3087</v>
      </c>
      <c r="D7724" s="57">
        <v>200</v>
      </c>
      <c r="E7724" s="57" t="s">
        <v>581</v>
      </c>
      <c r="F7724" s="57" t="s">
        <v>3088</v>
      </c>
      <c r="G7724" s="57" t="s">
        <v>4462</v>
      </c>
      <c r="H7724" s="57">
        <v>200</v>
      </c>
    </row>
    <row r="7725" spans="1:8">
      <c r="A7725" s="57" t="s">
        <v>149</v>
      </c>
      <c r="B7725" s="57" t="s">
        <v>116</v>
      </c>
      <c r="C7725" s="57" t="s">
        <v>3090</v>
      </c>
      <c r="D7725" s="57">
        <v>557.5</v>
      </c>
      <c r="E7725" s="57" t="s">
        <v>581</v>
      </c>
      <c r="F7725" s="57" t="s">
        <v>3091</v>
      </c>
      <c r="G7725" s="57" t="s">
        <v>4463</v>
      </c>
      <c r="H7725" s="57">
        <v>557.5</v>
      </c>
    </row>
    <row r="7726" spans="1:8">
      <c r="A7726" s="57" t="s">
        <v>149</v>
      </c>
      <c r="B7726" s="57" t="s">
        <v>116</v>
      </c>
      <c r="C7726" s="57" t="s">
        <v>3093</v>
      </c>
      <c r="D7726" s="57">
        <v>0.57999999999999996</v>
      </c>
      <c r="E7726" s="57" t="s">
        <v>581</v>
      </c>
      <c r="F7726" s="57" t="s">
        <v>3093</v>
      </c>
      <c r="G7726" s="57" t="s">
        <v>4464</v>
      </c>
      <c r="H7726" s="57">
        <v>0.57999999999999996</v>
      </c>
    </row>
    <row r="7727" spans="1:8">
      <c r="A7727" s="57" t="s">
        <v>149</v>
      </c>
      <c r="B7727" s="57" t="s">
        <v>116</v>
      </c>
      <c r="C7727" s="57" t="s">
        <v>3095</v>
      </c>
      <c r="D7727" s="57">
        <v>289.69999999999993</v>
      </c>
      <c r="E7727" s="57" t="s">
        <v>581</v>
      </c>
      <c r="F7727" s="57" t="s">
        <v>3096</v>
      </c>
      <c r="G7727" s="57" t="s">
        <v>4465</v>
      </c>
      <c r="H7727" s="57">
        <v>289.69999999999993</v>
      </c>
    </row>
    <row r="7728" spans="1:8">
      <c r="A7728" s="57" t="s">
        <v>149</v>
      </c>
      <c r="B7728" s="57" t="s">
        <v>116</v>
      </c>
      <c r="C7728" s="57" t="s">
        <v>3098</v>
      </c>
      <c r="D7728" s="57">
        <v>130</v>
      </c>
      <c r="E7728" s="57" t="s">
        <v>581</v>
      </c>
      <c r="F7728" s="57" t="s">
        <v>3099</v>
      </c>
      <c r="G7728" s="57" t="s">
        <v>4466</v>
      </c>
      <c r="H7728" s="57">
        <v>130</v>
      </c>
    </row>
    <row r="7729" spans="1:8">
      <c r="A7729" s="57" t="s">
        <v>149</v>
      </c>
      <c r="B7729" s="57" t="s">
        <v>116</v>
      </c>
      <c r="C7729" s="57" t="s">
        <v>3101</v>
      </c>
      <c r="D7729" s="57">
        <v>2</v>
      </c>
      <c r="E7729" s="57" t="s">
        <v>581</v>
      </c>
      <c r="F7729" s="57" t="s">
        <v>3102</v>
      </c>
      <c r="G7729" s="57" t="s">
        <v>4467</v>
      </c>
      <c r="H7729" s="57">
        <v>2</v>
      </c>
    </row>
    <row r="7730" spans="1:8">
      <c r="A7730" s="57" t="s">
        <v>149</v>
      </c>
      <c r="B7730" s="57" t="s">
        <v>116</v>
      </c>
      <c r="C7730" s="57" t="s">
        <v>3104</v>
      </c>
      <c r="D7730" s="57">
        <v>30713.25</v>
      </c>
      <c r="E7730" s="57" t="s">
        <v>581</v>
      </c>
      <c r="F7730" s="57" t="s">
        <v>3104</v>
      </c>
      <c r="G7730" s="57" t="s">
        <v>4468</v>
      </c>
      <c r="H7730" s="57">
        <v>30713.25</v>
      </c>
    </row>
    <row r="7731" spans="1:8">
      <c r="A7731" s="57" t="s">
        <v>149</v>
      </c>
      <c r="B7731" s="57" t="s">
        <v>116</v>
      </c>
      <c r="C7731" s="57" t="s">
        <v>3106</v>
      </c>
      <c r="D7731" s="57">
        <v>900</v>
      </c>
      <c r="E7731" s="57" t="s">
        <v>581</v>
      </c>
      <c r="F7731" s="57" t="s">
        <v>3107</v>
      </c>
      <c r="G7731" s="57" t="s">
        <v>4469</v>
      </c>
      <c r="H7731" s="57">
        <v>900</v>
      </c>
    </row>
    <row r="7732" spans="1:8">
      <c r="A7732" s="57" t="s">
        <v>149</v>
      </c>
      <c r="B7732" s="57" t="s">
        <v>116</v>
      </c>
      <c r="C7732" s="57" t="s">
        <v>3109</v>
      </c>
      <c r="D7732" s="57">
        <v>0.59999999999999987</v>
      </c>
      <c r="E7732" s="57" t="s">
        <v>581</v>
      </c>
      <c r="F7732" s="57" t="s">
        <v>3109</v>
      </c>
      <c r="G7732" s="57" t="s">
        <v>4470</v>
      </c>
      <c r="H7732" s="57">
        <v>0.59999999999999987</v>
      </c>
    </row>
    <row r="7733" spans="1:8">
      <c r="A7733" s="57" t="s">
        <v>149</v>
      </c>
      <c r="B7733" s="57" t="s">
        <v>116</v>
      </c>
      <c r="C7733" s="57" t="s">
        <v>3111</v>
      </c>
      <c r="D7733" s="57">
        <v>8690.3230000000021</v>
      </c>
      <c r="E7733" s="57" t="s">
        <v>581</v>
      </c>
      <c r="F7733" s="57" t="s">
        <v>3111</v>
      </c>
      <c r="G7733" s="57" t="s">
        <v>4471</v>
      </c>
      <c r="H7733" s="57">
        <v>8690.3230000000021</v>
      </c>
    </row>
    <row r="7734" spans="1:8">
      <c r="A7734" s="57" t="s">
        <v>149</v>
      </c>
      <c r="B7734" s="57" t="s">
        <v>116</v>
      </c>
      <c r="C7734" s="57" t="s">
        <v>3113</v>
      </c>
      <c r="D7734" s="57">
        <v>525.75</v>
      </c>
      <c r="E7734" s="57" t="s">
        <v>581</v>
      </c>
      <c r="F7734" s="57" t="s">
        <v>3113</v>
      </c>
      <c r="G7734" s="57" t="s">
        <v>4472</v>
      </c>
      <c r="H7734" s="57">
        <v>525.75</v>
      </c>
    </row>
    <row r="7735" spans="1:8">
      <c r="A7735" s="57" t="s">
        <v>149</v>
      </c>
      <c r="B7735" s="57" t="s">
        <v>116</v>
      </c>
      <c r="C7735" s="57" t="s">
        <v>3115</v>
      </c>
      <c r="D7735" s="57">
        <v>2</v>
      </c>
      <c r="E7735" s="57" t="s">
        <v>581</v>
      </c>
      <c r="F7735" s="57" t="s">
        <v>3116</v>
      </c>
      <c r="G7735" s="57" t="s">
        <v>4473</v>
      </c>
      <c r="H7735" s="57">
        <v>2</v>
      </c>
    </row>
    <row r="7736" spans="1:8">
      <c r="A7736" s="57" t="s">
        <v>150</v>
      </c>
      <c r="B7736" s="57" t="s">
        <v>116</v>
      </c>
      <c r="C7736" s="57" t="s">
        <v>3066</v>
      </c>
      <c r="D7736" s="57">
        <v>0</v>
      </c>
      <c r="E7736" s="57" t="s">
        <v>582</v>
      </c>
      <c r="F7736" s="57" t="s">
        <v>3067</v>
      </c>
      <c r="G7736" s="57" t="s">
        <v>4474</v>
      </c>
      <c r="H7736" s="57">
        <v>0</v>
      </c>
    </row>
    <row r="7737" spans="1:8">
      <c r="A7737" s="57" t="s">
        <v>150</v>
      </c>
      <c r="B7737" s="57" t="s">
        <v>116</v>
      </c>
      <c r="C7737" s="57" t="s">
        <v>3069</v>
      </c>
      <c r="D7737" s="57">
        <v>3</v>
      </c>
      <c r="E7737" s="57" t="s">
        <v>582</v>
      </c>
      <c r="F7737" s="57" t="s">
        <v>3070</v>
      </c>
      <c r="G7737" s="57" t="s">
        <v>4475</v>
      </c>
      <c r="H7737" s="57">
        <v>3</v>
      </c>
    </row>
    <row r="7738" spans="1:8">
      <c r="A7738" s="57" t="s">
        <v>150</v>
      </c>
      <c r="B7738" s="57" t="s">
        <v>116</v>
      </c>
      <c r="C7738" s="57" t="s">
        <v>3072</v>
      </c>
      <c r="D7738" s="57">
        <v>1500</v>
      </c>
      <c r="E7738" s="57" t="s">
        <v>582</v>
      </c>
      <c r="F7738" s="57" t="s">
        <v>3073</v>
      </c>
      <c r="G7738" s="57" t="s">
        <v>4476</v>
      </c>
      <c r="H7738" s="57">
        <v>1500</v>
      </c>
    </row>
    <row r="7739" spans="1:8">
      <c r="A7739" s="57" t="s">
        <v>150</v>
      </c>
      <c r="B7739" s="57" t="s">
        <v>116</v>
      </c>
      <c r="C7739" s="57" t="s">
        <v>3075</v>
      </c>
      <c r="D7739" s="57">
        <v>0</v>
      </c>
      <c r="E7739" s="57" t="s">
        <v>582</v>
      </c>
      <c r="F7739" s="57" t="s">
        <v>3076</v>
      </c>
      <c r="G7739" s="57" t="s">
        <v>4477</v>
      </c>
      <c r="H7739" s="57">
        <v>0</v>
      </c>
    </row>
    <row r="7740" spans="1:8">
      <c r="A7740" s="57" t="s">
        <v>150</v>
      </c>
      <c r="B7740" s="57" t="s">
        <v>116</v>
      </c>
      <c r="C7740" s="57" t="s">
        <v>3078</v>
      </c>
      <c r="D7740" s="57">
        <v>772</v>
      </c>
      <c r="E7740" s="57" t="s">
        <v>582</v>
      </c>
      <c r="F7740" s="57" t="s">
        <v>3079</v>
      </c>
      <c r="G7740" s="57" t="s">
        <v>4478</v>
      </c>
      <c r="H7740" s="57">
        <v>772</v>
      </c>
    </row>
    <row r="7741" spans="1:8">
      <c r="A7741" s="57" t="s">
        <v>150</v>
      </c>
      <c r="B7741" s="57" t="s">
        <v>116</v>
      </c>
      <c r="C7741" s="57" t="s">
        <v>3081</v>
      </c>
      <c r="D7741" s="57">
        <v>0.6</v>
      </c>
      <c r="E7741" s="57" t="s">
        <v>582</v>
      </c>
      <c r="F7741" s="57" t="s">
        <v>3082</v>
      </c>
      <c r="G7741" s="57" t="s">
        <v>4479</v>
      </c>
      <c r="H7741" s="57">
        <v>0.6</v>
      </c>
    </row>
    <row r="7742" spans="1:8">
      <c r="A7742" s="57" t="s">
        <v>150</v>
      </c>
      <c r="B7742" s="57" t="s">
        <v>116</v>
      </c>
      <c r="C7742" s="57" t="s">
        <v>3084</v>
      </c>
      <c r="D7742" s="57">
        <v>2</v>
      </c>
      <c r="E7742" s="57" t="s">
        <v>582</v>
      </c>
      <c r="F7742" s="57" t="s">
        <v>3085</v>
      </c>
      <c r="G7742" s="57" t="s">
        <v>4480</v>
      </c>
      <c r="H7742" s="57">
        <v>2</v>
      </c>
    </row>
    <row r="7743" spans="1:8">
      <c r="A7743" s="57" t="s">
        <v>150</v>
      </c>
      <c r="B7743" s="57" t="s">
        <v>116</v>
      </c>
      <c r="C7743" s="57" t="s">
        <v>3087</v>
      </c>
      <c r="D7743" s="57">
        <v>200</v>
      </c>
      <c r="E7743" s="57" t="s">
        <v>582</v>
      </c>
      <c r="F7743" s="57" t="s">
        <v>3088</v>
      </c>
      <c r="G7743" s="57" t="s">
        <v>4481</v>
      </c>
      <c r="H7743" s="57">
        <v>200</v>
      </c>
    </row>
    <row r="7744" spans="1:8">
      <c r="A7744" s="57" t="s">
        <v>150</v>
      </c>
      <c r="B7744" s="57" t="s">
        <v>116</v>
      </c>
      <c r="C7744" s="57" t="s">
        <v>3090</v>
      </c>
      <c r="D7744" s="57">
        <v>557.5</v>
      </c>
      <c r="E7744" s="57" t="s">
        <v>582</v>
      </c>
      <c r="F7744" s="57" t="s">
        <v>3091</v>
      </c>
      <c r="G7744" s="57" t="s">
        <v>4482</v>
      </c>
      <c r="H7744" s="57">
        <v>557.5</v>
      </c>
    </row>
    <row r="7745" spans="1:8">
      <c r="A7745" s="57" t="s">
        <v>150</v>
      </c>
      <c r="B7745" s="57" t="s">
        <v>116</v>
      </c>
      <c r="C7745" s="57" t="s">
        <v>3093</v>
      </c>
      <c r="D7745" s="57">
        <v>0.57999999999999996</v>
      </c>
      <c r="E7745" s="57" t="s">
        <v>582</v>
      </c>
      <c r="F7745" s="57" t="s">
        <v>3093</v>
      </c>
      <c r="G7745" s="57" t="s">
        <v>4483</v>
      </c>
      <c r="H7745" s="57">
        <v>0.57999999999999996</v>
      </c>
    </row>
    <row r="7746" spans="1:8">
      <c r="A7746" s="57" t="s">
        <v>150</v>
      </c>
      <c r="B7746" s="57" t="s">
        <v>116</v>
      </c>
      <c r="C7746" s="57" t="s">
        <v>3095</v>
      </c>
      <c r="D7746" s="57">
        <v>289.7</v>
      </c>
      <c r="E7746" s="57" t="s">
        <v>582</v>
      </c>
      <c r="F7746" s="57" t="s">
        <v>3096</v>
      </c>
      <c r="G7746" s="57" t="s">
        <v>4484</v>
      </c>
      <c r="H7746" s="57">
        <v>289.7</v>
      </c>
    </row>
    <row r="7747" spans="1:8">
      <c r="A7747" s="57" t="s">
        <v>150</v>
      </c>
      <c r="B7747" s="57" t="s">
        <v>116</v>
      </c>
      <c r="C7747" s="57" t="s">
        <v>3098</v>
      </c>
      <c r="D7747" s="57">
        <v>130</v>
      </c>
      <c r="E7747" s="57" t="s">
        <v>582</v>
      </c>
      <c r="F7747" s="57" t="s">
        <v>3099</v>
      </c>
      <c r="G7747" s="57" t="s">
        <v>4485</v>
      </c>
      <c r="H7747" s="57">
        <v>130</v>
      </c>
    </row>
    <row r="7748" spans="1:8">
      <c r="A7748" s="57" t="s">
        <v>150</v>
      </c>
      <c r="B7748" s="57" t="s">
        <v>116</v>
      </c>
      <c r="C7748" s="57" t="s">
        <v>3101</v>
      </c>
      <c r="D7748" s="57">
        <v>2</v>
      </c>
      <c r="E7748" s="57" t="s">
        <v>582</v>
      </c>
      <c r="F7748" s="57" t="s">
        <v>3102</v>
      </c>
      <c r="G7748" s="57" t="s">
        <v>4486</v>
      </c>
      <c r="H7748" s="57">
        <v>2</v>
      </c>
    </row>
    <row r="7749" spans="1:8">
      <c r="A7749" s="57" t="s">
        <v>150</v>
      </c>
      <c r="B7749" s="57" t="s">
        <v>116</v>
      </c>
      <c r="C7749" s="57" t="s">
        <v>3104</v>
      </c>
      <c r="D7749" s="57">
        <v>30713.25</v>
      </c>
      <c r="E7749" s="57" t="s">
        <v>582</v>
      </c>
      <c r="F7749" s="57" t="s">
        <v>3104</v>
      </c>
      <c r="G7749" s="57" t="s">
        <v>4487</v>
      </c>
      <c r="H7749" s="57">
        <v>30713.25</v>
      </c>
    </row>
    <row r="7750" spans="1:8">
      <c r="A7750" s="57" t="s">
        <v>150</v>
      </c>
      <c r="B7750" s="57" t="s">
        <v>116</v>
      </c>
      <c r="C7750" s="57" t="s">
        <v>3106</v>
      </c>
      <c r="D7750" s="57">
        <v>900</v>
      </c>
      <c r="E7750" s="57" t="s">
        <v>582</v>
      </c>
      <c r="F7750" s="57" t="s">
        <v>3107</v>
      </c>
      <c r="G7750" s="57" t="s">
        <v>4488</v>
      </c>
      <c r="H7750" s="57">
        <v>900</v>
      </c>
    </row>
    <row r="7751" spans="1:8">
      <c r="A7751" s="57" t="s">
        <v>150</v>
      </c>
      <c r="B7751" s="57" t="s">
        <v>116</v>
      </c>
      <c r="C7751" s="57" t="s">
        <v>3109</v>
      </c>
      <c r="D7751" s="57">
        <v>0.6</v>
      </c>
      <c r="E7751" s="57" t="s">
        <v>582</v>
      </c>
      <c r="F7751" s="57" t="s">
        <v>3109</v>
      </c>
      <c r="G7751" s="57" t="s">
        <v>4489</v>
      </c>
      <c r="H7751" s="57">
        <v>0.6</v>
      </c>
    </row>
    <row r="7752" spans="1:8">
      <c r="A7752" s="57" t="s">
        <v>150</v>
      </c>
      <c r="B7752" s="57" t="s">
        <v>116</v>
      </c>
      <c r="C7752" s="57" t="s">
        <v>3111</v>
      </c>
      <c r="D7752" s="57">
        <v>8690.3230000000003</v>
      </c>
      <c r="E7752" s="57" t="s">
        <v>582</v>
      </c>
      <c r="F7752" s="57" t="s">
        <v>3111</v>
      </c>
      <c r="G7752" s="57" t="s">
        <v>4490</v>
      </c>
      <c r="H7752" s="57">
        <v>8690.3230000000003</v>
      </c>
    </row>
    <row r="7753" spans="1:8">
      <c r="A7753" s="57" t="s">
        <v>150</v>
      </c>
      <c r="B7753" s="57" t="s">
        <v>116</v>
      </c>
      <c r="C7753" s="57" t="s">
        <v>3113</v>
      </c>
      <c r="D7753" s="57">
        <v>525.75</v>
      </c>
      <c r="E7753" s="57" t="s">
        <v>582</v>
      </c>
      <c r="F7753" s="57" t="s">
        <v>3113</v>
      </c>
      <c r="G7753" s="57" t="s">
        <v>4491</v>
      </c>
      <c r="H7753" s="57">
        <v>525.75</v>
      </c>
    </row>
    <row r="7754" spans="1:8">
      <c r="A7754" s="57" t="s">
        <v>150</v>
      </c>
      <c r="B7754" s="57" t="s">
        <v>116</v>
      </c>
      <c r="C7754" s="57" t="s">
        <v>3115</v>
      </c>
      <c r="D7754" s="57">
        <v>2</v>
      </c>
      <c r="E7754" s="57" t="s">
        <v>582</v>
      </c>
      <c r="F7754" s="57" t="s">
        <v>3116</v>
      </c>
      <c r="G7754" s="57" t="s">
        <v>4492</v>
      </c>
      <c r="H7754" s="57">
        <v>2</v>
      </c>
    </row>
    <row r="7755" spans="1:8">
      <c r="A7755" s="57" t="s">
        <v>151</v>
      </c>
      <c r="B7755" s="57" t="s">
        <v>116</v>
      </c>
      <c r="C7755" s="57" t="s">
        <v>3066</v>
      </c>
      <c r="D7755" s="57">
        <v>0</v>
      </c>
      <c r="E7755" s="57" t="s">
        <v>583</v>
      </c>
      <c r="F7755" s="57" t="s">
        <v>3067</v>
      </c>
      <c r="G7755" s="57" t="s">
        <v>4493</v>
      </c>
      <c r="H7755" s="57">
        <v>0</v>
      </c>
    </row>
    <row r="7756" spans="1:8">
      <c r="A7756" s="57" t="s">
        <v>151</v>
      </c>
      <c r="B7756" s="57" t="s">
        <v>116</v>
      </c>
      <c r="C7756" s="57" t="s">
        <v>3069</v>
      </c>
      <c r="D7756" s="57">
        <v>3</v>
      </c>
      <c r="E7756" s="57" t="s">
        <v>583</v>
      </c>
      <c r="F7756" s="57" t="s">
        <v>3070</v>
      </c>
      <c r="G7756" s="57" t="s">
        <v>4494</v>
      </c>
      <c r="H7756" s="57">
        <v>3</v>
      </c>
    </row>
    <row r="7757" spans="1:8">
      <c r="A7757" s="57" t="s">
        <v>151</v>
      </c>
      <c r="B7757" s="57" t="s">
        <v>116</v>
      </c>
      <c r="C7757" s="57" t="s">
        <v>3072</v>
      </c>
      <c r="D7757" s="57">
        <v>1500</v>
      </c>
      <c r="E7757" s="57" t="s">
        <v>583</v>
      </c>
      <c r="F7757" s="57" t="s">
        <v>3073</v>
      </c>
      <c r="G7757" s="57" t="s">
        <v>4495</v>
      </c>
      <c r="H7757" s="57">
        <v>1500</v>
      </c>
    </row>
    <row r="7758" spans="1:8">
      <c r="A7758" s="57" t="s">
        <v>151</v>
      </c>
      <c r="B7758" s="57" t="s">
        <v>116</v>
      </c>
      <c r="C7758" s="57" t="s">
        <v>3075</v>
      </c>
      <c r="D7758" s="57">
        <v>0</v>
      </c>
      <c r="E7758" s="57" t="s">
        <v>583</v>
      </c>
      <c r="F7758" s="57" t="s">
        <v>3076</v>
      </c>
      <c r="G7758" s="57" t="s">
        <v>4496</v>
      </c>
      <c r="H7758" s="57">
        <v>0</v>
      </c>
    </row>
    <row r="7759" spans="1:8">
      <c r="A7759" s="57" t="s">
        <v>151</v>
      </c>
      <c r="B7759" s="57" t="s">
        <v>116</v>
      </c>
      <c r="C7759" s="57" t="s">
        <v>3078</v>
      </c>
      <c r="D7759" s="57">
        <v>772</v>
      </c>
      <c r="E7759" s="57" t="s">
        <v>583</v>
      </c>
      <c r="F7759" s="57" t="s">
        <v>3079</v>
      </c>
      <c r="G7759" s="57" t="s">
        <v>4497</v>
      </c>
      <c r="H7759" s="57">
        <v>772</v>
      </c>
    </row>
    <row r="7760" spans="1:8">
      <c r="A7760" s="57" t="s">
        <v>151</v>
      </c>
      <c r="B7760" s="57" t="s">
        <v>116</v>
      </c>
      <c r="C7760" s="57" t="s">
        <v>3081</v>
      </c>
      <c r="D7760" s="57">
        <v>0.6</v>
      </c>
      <c r="E7760" s="57" t="s">
        <v>583</v>
      </c>
      <c r="F7760" s="57" t="s">
        <v>3082</v>
      </c>
      <c r="G7760" s="57" t="s">
        <v>4498</v>
      </c>
      <c r="H7760" s="57">
        <v>0.6</v>
      </c>
    </row>
    <row r="7761" spans="1:8">
      <c r="A7761" s="57" t="s">
        <v>151</v>
      </c>
      <c r="B7761" s="57" t="s">
        <v>116</v>
      </c>
      <c r="C7761" s="57" t="s">
        <v>3084</v>
      </c>
      <c r="D7761" s="57">
        <v>2</v>
      </c>
      <c r="E7761" s="57" t="s">
        <v>583</v>
      </c>
      <c r="F7761" s="57" t="s">
        <v>3085</v>
      </c>
      <c r="G7761" s="57" t="s">
        <v>4499</v>
      </c>
      <c r="H7761" s="57">
        <v>2</v>
      </c>
    </row>
    <row r="7762" spans="1:8">
      <c r="A7762" s="57" t="s">
        <v>151</v>
      </c>
      <c r="B7762" s="57" t="s">
        <v>116</v>
      </c>
      <c r="C7762" s="57" t="s">
        <v>3087</v>
      </c>
      <c r="D7762" s="57">
        <v>200</v>
      </c>
      <c r="E7762" s="57" t="s">
        <v>583</v>
      </c>
      <c r="F7762" s="57" t="s">
        <v>3088</v>
      </c>
      <c r="G7762" s="57" t="s">
        <v>4500</v>
      </c>
      <c r="H7762" s="57">
        <v>200</v>
      </c>
    </row>
    <row r="7763" spans="1:8">
      <c r="A7763" s="57" t="s">
        <v>151</v>
      </c>
      <c r="B7763" s="57" t="s">
        <v>116</v>
      </c>
      <c r="C7763" s="57" t="s">
        <v>3090</v>
      </c>
      <c r="D7763" s="57">
        <v>557.5</v>
      </c>
      <c r="E7763" s="57" t="s">
        <v>583</v>
      </c>
      <c r="F7763" s="57" t="s">
        <v>3091</v>
      </c>
      <c r="G7763" s="57" t="s">
        <v>4501</v>
      </c>
      <c r="H7763" s="57">
        <v>557.5</v>
      </c>
    </row>
    <row r="7764" spans="1:8">
      <c r="A7764" s="57" t="s">
        <v>151</v>
      </c>
      <c r="B7764" s="57" t="s">
        <v>116</v>
      </c>
      <c r="C7764" s="57" t="s">
        <v>3093</v>
      </c>
      <c r="D7764" s="57">
        <v>0.57999999999999996</v>
      </c>
      <c r="E7764" s="57" t="s">
        <v>583</v>
      </c>
      <c r="F7764" s="57" t="s">
        <v>3093</v>
      </c>
      <c r="G7764" s="57" t="s">
        <v>4502</v>
      </c>
      <c r="H7764" s="57">
        <v>0.57999999999999996</v>
      </c>
    </row>
    <row r="7765" spans="1:8">
      <c r="A7765" s="57" t="s">
        <v>151</v>
      </c>
      <c r="B7765" s="57" t="s">
        <v>116</v>
      </c>
      <c r="C7765" s="57" t="s">
        <v>3095</v>
      </c>
      <c r="D7765" s="57">
        <v>289.7</v>
      </c>
      <c r="E7765" s="57" t="s">
        <v>583</v>
      </c>
      <c r="F7765" s="57" t="s">
        <v>3096</v>
      </c>
      <c r="G7765" s="57" t="s">
        <v>4503</v>
      </c>
      <c r="H7765" s="57">
        <v>289.7</v>
      </c>
    </row>
    <row r="7766" spans="1:8">
      <c r="A7766" s="57" t="s">
        <v>151</v>
      </c>
      <c r="B7766" s="57" t="s">
        <v>116</v>
      </c>
      <c r="C7766" s="57" t="s">
        <v>3098</v>
      </c>
      <c r="D7766" s="57">
        <v>130</v>
      </c>
      <c r="E7766" s="57" t="s">
        <v>583</v>
      </c>
      <c r="F7766" s="57" t="s">
        <v>3099</v>
      </c>
      <c r="G7766" s="57" t="s">
        <v>4504</v>
      </c>
      <c r="H7766" s="57">
        <v>130</v>
      </c>
    </row>
    <row r="7767" spans="1:8">
      <c r="A7767" s="57" t="s">
        <v>151</v>
      </c>
      <c r="B7767" s="57" t="s">
        <v>116</v>
      </c>
      <c r="C7767" s="57" t="s">
        <v>3101</v>
      </c>
      <c r="D7767" s="57">
        <v>2</v>
      </c>
      <c r="E7767" s="57" t="s">
        <v>583</v>
      </c>
      <c r="F7767" s="57" t="s">
        <v>3102</v>
      </c>
      <c r="G7767" s="57" t="s">
        <v>4505</v>
      </c>
      <c r="H7767" s="57">
        <v>2</v>
      </c>
    </row>
    <row r="7768" spans="1:8">
      <c r="A7768" s="57" t="s">
        <v>151</v>
      </c>
      <c r="B7768" s="57" t="s">
        <v>116</v>
      </c>
      <c r="C7768" s="57" t="s">
        <v>3104</v>
      </c>
      <c r="D7768" s="57">
        <v>30713.25</v>
      </c>
      <c r="E7768" s="57" t="s">
        <v>583</v>
      </c>
      <c r="F7768" s="57" t="s">
        <v>3104</v>
      </c>
      <c r="G7768" s="57" t="s">
        <v>4506</v>
      </c>
      <c r="H7768" s="57">
        <v>30713.25</v>
      </c>
    </row>
    <row r="7769" spans="1:8">
      <c r="A7769" s="57" t="s">
        <v>151</v>
      </c>
      <c r="B7769" s="57" t="s">
        <v>116</v>
      </c>
      <c r="C7769" s="57" t="s">
        <v>3106</v>
      </c>
      <c r="D7769" s="57">
        <v>900</v>
      </c>
      <c r="E7769" s="57" t="s">
        <v>583</v>
      </c>
      <c r="F7769" s="57" t="s">
        <v>3107</v>
      </c>
      <c r="G7769" s="57" t="s">
        <v>4507</v>
      </c>
      <c r="H7769" s="57">
        <v>900</v>
      </c>
    </row>
    <row r="7770" spans="1:8">
      <c r="A7770" s="57" t="s">
        <v>151</v>
      </c>
      <c r="B7770" s="57" t="s">
        <v>116</v>
      </c>
      <c r="C7770" s="57" t="s">
        <v>3109</v>
      </c>
      <c r="D7770" s="57">
        <v>0.6</v>
      </c>
      <c r="E7770" s="57" t="s">
        <v>583</v>
      </c>
      <c r="F7770" s="57" t="s">
        <v>3109</v>
      </c>
      <c r="G7770" s="57" t="s">
        <v>4508</v>
      </c>
      <c r="H7770" s="57">
        <v>0.6</v>
      </c>
    </row>
    <row r="7771" spans="1:8">
      <c r="A7771" s="57" t="s">
        <v>151</v>
      </c>
      <c r="B7771" s="57" t="s">
        <v>116</v>
      </c>
      <c r="C7771" s="57" t="s">
        <v>3111</v>
      </c>
      <c r="D7771" s="57">
        <v>8690.3230000000021</v>
      </c>
      <c r="E7771" s="57" t="s">
        <v>583</v>
      </c>
      <c r="F7771" s="57" t="s">
        <v>3111</v>
      </c>
      <c r="G7771" s="57" t="s">
        <v>4509</v>
      </c>
      <c r="H7771" s="57">
        <v>8690.3230000000021</v>
      </c>
    </row>
    <row r="7772" spans="1:8">
      <c r="A7772" s="57" t="s">
        <v>151</v>
      </c>
      <c r="B7772" s="57" t="s">
        <v>116</v>
      </c>
      <c r="C7772" s="57" t="s">
        <v>3113</v>
      </c>
      <c r="D7772" s="57">
        <v>525.75</v>
      </c>
      <c r="E7772" s="57" t="s">
        <v>583</v>
      </c>
      <c r="F7772" s="57" t="s">
        <v>3113</v>
      </c>
      <c r="G7772" s="57" t="s">
        <v>4510</v>
      </c>
      <c r="H7772" s="57">
        <v>525.75</v>
      </c>
    </row>
    <row r="7773" spans="1:8">
      <c r="A7773" s="57" t="s">
        <v>151</v>
      </c>
      <c r="B7773" s="57" t="s">
        <v>116</v>
      </c>
      <c r="C7773" s="57" t="s">
        <v>3115</v>
      </c>
      <c r="D7773" s="57">
        <v>2</v>
      </c>
      <c r="E7773" s="57" t="s">
        <v>583</v>
      </c>
      <c r="F7773" s="57" t="s">
        <v>3116</v>
      </c>
      <c r="G7773" s="57" t="s">
        <v>4511</v>
      </c>
      <c r="H7773" s="57">
        <v>2</v>
      </c>
    </row>
    <row r="7774" spans="1:8">
      <c r="A7774" s="57" t="s">
        <v>640</v>
      </c>
      <c r="B7774" s="57" t="s">
        <v>81</v>
      </c>
      <c r="C7774" s="57" t="s">
        <v>3066</v>
      </c>
      <c r="D7774" s="57">
        <v>0</v>
      </c>
      <c r="E7774" s="57" t="s">
        <v>585</v>
      </c>
      <c r="F7774" s="57" t="s">
        <v>3067</v>
      </c>
      <c r="G7774" s="57" t="s">
        <v>4512</v>
      </c>
      <c r="H7774" s="57">
        <v>0</v>
      </c>
    </row>
    <row r="7775" spans="1:8">
      <c r="A7775" s="57" t="s">
        <v>640</v>
      </c>
      <c r="B7775" s="57" t="s">
        <v>81</v>
      </c>
      <c r="C7775" s="57" t="s">
        <v>3069</v>
      </c>
      <c r="D7775" s="57">
        <v>3</v>
      </c>
      <c r="E7775" s="57" t="s">
        <v>585</v>
      </c>
      <c r="F7775" s="57" t="s">
        <v>3070</v>
      </c>
      <c r="G7775" s="57" t="s">
        <v>4513</v>
      </c>
      <c r="H7775" s="57">
        <v>3</v>
      </c>
    </row>
    <row r="7776" spans="1:8">
      <c r="A7776" s="57" t="s">
        <v>640</v>
      </c>
      <c r="B7776" s="57" t="s">
        <v>81</v>
      </c>
      <c r="C7776" s="57" t="s">
        <v>3072</v>
      </c>
      <c r="D7776" s="57">
        <v>1500</v>
      </c>
      <c r="E7776" s="57" t="s">
        <v>585</v>
      </c>
      <c r="F7776" s="57" t="s">
        <v>3073</v>
      </c>
      <c r="G7776" s="57" t="s">
        <v>4514</v>
      </c>
      <c r="H7776" s="57">
        <v>1500</v>
      </c>
    </row>
    <row r="7777" spans="1:8">
      <c r="A7777" s="57" t="s">
        <v>640</v>
      </c>
      <c r="B7777" s="57" t="s">
        <v>81</v>
      </c>
      <c r="C7777" s="57" t="s">
        <v>3075</v>
      </c>
      <c r="D7777" s="57">
        <v>0</v>
      </c>
      <c r="E7777" s="57" t="s">
        <v>585</v>
      </c>
      <c r="F7777" s="57" t="s">
        <v>3076</v>
      </c>
      <c r="G7777" s="57" t="s">
        <v>4515</v>
      </c>
      <c r="H7777" s="57">
        <v>0</v>
      </c>
    </row>
    <row r="7778" spans="1:8">
      <c r="A7778" s="57" t="s">
        <v>640</v>
      </c>
      <c r="B7778" s="57" t="s">
        <v>81</v>
      </c>
      <c r="C7778" s="57" t="s">
        <v>3078</v>
      </c>
      <c r="D7778" s="57">
        <v>772</v>
      </c>
      <c r="E7778" s="57" t="s">
        <v>585</v>
      </c>
      <c r="F7778" s="57" t="s">
        <v>3079</v>
      </c>
      <c r="G7778" s="57" t="s">
        <v>4516</v>
      </c>
      <c r="H7778" s="57">
        <v>772</v>
      </c>
    </row>
    <row r="7779" spans="1:8">
      <c r="A7779" s="57" t="s">
        <v>640</v>
      </c>
      <c r="B7779" s="57" t="s">
        <v>81</v>
      </c>
      <c r="C7779" s="57" t="s">
        <v>3081</v>
      </c>
      <c r="D7779" s="57">
        <v>0.6</v>
      </c>
      <c r="E7779" s="57" t="s">
        <v>585</v>
      </c>
      <c r="F7779" s="57" t="s">
        <v>3082</v>
      </c>
      <c r="G7779" s="57" t="s">
        <v>4517</v>
      </c>
      <c r="H7779" s="57">
        <v>0.6</v>
      </c>
    </row>
    <row r="7780" spans="1:8">
      <c r="A7780" s="57" t="s">
        <v>640</v>
      </c>
      <c r="B7780" s="57" t="s">
        <v>81</v>
      </c>
      <c r="C7780" s="57" t="s">
        <v>3084</v>
      </c>
      <c r="D7780" s="57">
        <v>2</v>
      </c>
      <c r="E7780" s="57" t="s">
        <v>585</v>
      </c>
      <c r="F7780" s="57" t="s">
        <v>3085</v>
      </c>
      <c r="G7780" s="57" t="s">
        <v>4518</v>
      </c>
      <c r="H7780" s="57">
        <v>2</v>
      </c>
    </row>
    <row r="7781" spans="1:8">
      <c r="A7781" s="57" t="s">
        <v>640</v>
      </c>
      <c r="B7781" s="57" t="s">
        <v>81</v>
      </c>
      <c r="C7781" s="57" t="s">
        <v>3087</v>
      </c>
      <c r="D7781" s="57">
        <v>200</v>
      </c>
      <c r="E7781" s="57" t="s">
        <v>585</v>
      </c>
      <c r="F7781" s="57" t="s">
        <v>3088</v>
      </c>
      <c r="G7781" s="57" t="s">
        <v>4519</v>
      </c>
      <c r="H7781" s="57">
        <v>200</v>
      </c>
    </row>
    <row r="7782" spans="1:8">
      <c r="A7782" s="57" t="s">
        <v>640</v>
      </c>
      <c r="B7782" s="57" t="s">
        <v>81</v>
      </c>
      <c r="C7782" s="57" t="s">
        <v>3090</v>
      </c>
      <c r="D7782" s="57">
        <v>557.5</v>
      </c>
      <c r="E7782" s="57" t="s">
        <v>585</v>
      </c>
      <c r="F7782" s="57" t="s">
        <v>3091</v>
      </c>
      <c r="G7782" s="57" t="s">
        <v>4520</v>
      </c>
      <c r="H7782" s="57">
        <v>557.5</v>
      </c>
    </row>
    <row r="7783" spans="1:8">
      <c r="A7783" s="57" t="s">
        <v>640</v>
      </c>
      <c r="B7783" s="57" t="s">
        <v>81</v>
      </c>
      <c r="C7783" s="57" t="s">
        <v>3093</v>
      </c>
      <c r="D7783" s="57">
        <v>0.57999999999999996</v>
      </c>
      <c r="E7783" s="57" t="s">
        <v>585</v>
      </c>
      <c r="F7783" s="57" t="s">
        <v>3093</v>
      </c>
      <c r="G7783" s="57" t="s">
        <v>4521</v>
      </c>
      <c r="H7783" s="57">
        <v>0.57999999999999996</v>
      </c>
    </row>
    <row r="7784" spans="1:8">
      <c r="A7784" s="57" t="s">
        <v>640</v>
      </c>
      <c r="B7784" s="57" t="s">
        <v>81</v>
      </c>
      <c r="C7784" s="57" t="s">
        <v>3095</v>
      </c>
      <c r="D7784" s="57">
        <v>289.7</v>
      </c>
      <c r="E7784" s="57" t="s">
        <v>585</v>
      </c>
      <c r="F7784" s="57" t="s">
        <v>3096</v>
      </c>
      <c r="G7784" s="57" t="s">
        <v>4522</v>
      </c>
      <c r="H7784" s="57">
        <v>289.7</v>
      </c>
    </row>
    <row r="7785" spans="1:8">
      <c r="A7785" s="57" t="s">
        <v>640</v>
      </c>
      <c r="B7785" s="57" t="s">
        <v>81</v>
      </c>
      <c r="C7785" s="57" t="s">
        <v>3098</v>
      </c>
      <c r="D7785" s="57">
        <v>130</v>
      </c>
      <c r="E7785" s="57" t="s">
        <v>585</v>
      </c>
      <c r="F7785" s="57" t="s">
        <v>3099</v>
      </c>
      <c r="G7785" s="57" t="s">
        <v>4523</v>
      </c>
      <c r="H7785" s="57">
        <v>130</v>
      </c>
    </row>
    <row r="7786" spans="1:8">
      <c r="A7786" s="57" t="s">
        <v>640</v>
      </c>
      <c r="B7786" s="57" t="s">
        <v>81</v>
      </c>
      <c r="C7786" s="57" t="s">
        <v>3101</v>
      </c>
      <c r="D7786" s="57">
        <v>2</v>
      </c>
      <c r="E7786" s="57" t="s">
        <v>585</v>
      </c>
      <c r="F7786" s="57" t="s">
        <v>3102</v>
      </c>
      <c r="G7786" s="57" t="s">
        <v>4524</v>
      </c>
      <c r="H7786" s="57">
        <v>2</v>
      </c>
    </row>
    <row r="7787" spans="1:8">
      <c r="A7787" s="57" t="s">
        <v>640</v>
      </c>
      <c r="B7787" s="57" t="s">
        <v>81</v>
      </c>
      <c r="C7787" s="57" t="s">
        <v>3104</v>
      </c>
      <c r="D7787" s="57">
        <v>30713.25</v>
      </c>
      <c r="E7787" s="57" t="s">
        <v>585</v>
      </c>
      <c r="F7787" s="57" t="s">
        <v>3104</v>
      </c>
      <c r="G7787" s="57" t="s">
        <v>4525</v>
      </c>
      <c r="H7787" s="57">
        <v>30713.25</v>
      </c>
    </row>
    <row r="7788" spans="1:8">
      <c r="A7788" s="57" t="s">
        <v>640</v>
      </c>
      <c r="B7788" s="57" t="s">
        <v>81</v>
      </c>
      <c r="C7788" s="57" t="s">
        <v>3106</v>
      </c>
      <c r="D7788" s="57">
        <v>900</v>
      </c>
      <c r="E7788" s="57" t="s">
        <v>585</v>
      </c>
      <c r="F7788" s="57" t="s">
        <v>3107</v>
      </c>
      <c r="G7788" s="57" t="s">
        <v>4526</v>
      </c>
      <c r="H7788" s="57">
        <v>900</v>
      </c>
    </row>
    <row r="7789" spans="1:8">
      <c r="A7789" s="57" t="s">
        <v>640</v>
      </c>
      <c r="B7789" s="57" t="s">
        <v>81</v>
      </c>
      <c r="C7789" s="57" t="s">
        <v>3109</v>
      </c>
      <c r="D7789" s="57">
        <v>0.6</v>
      </c>
      <c r="E7789" s="57" t="s">
        <v>585</v>
      </c>
      <c r="F7789" s="57" t="s">
        <v>3109</v>
      </c>
      <c r="G7789" s="57" t="s">
        <v>4527</v>
      </c>
      <c r="H7789" s="57">
        <v>0.6</v>
      </c>
    </row>
    <row r="7790" spans="1:8">
      <c r="A7790" s="57" t="s">
        <v>640</v>
      </c>
      <c r="B7790" s="57" t="s">
        <v>81</v>
      </c>
      <c r="C7790" s="57" t="s">
        <v>3111</v>
      </c>
      <c r="D7790" s="57">
        <v>8690.3230000000003</v>
      </c>
      <c r="E7790" s="57" t="s">
        <v>585</v>
      </c>
      <c r="F7790" s="57" t="s">
        <v>3111</v>
      </c>
      <c r="G7790" s="57" t="s">
        <v>4528</v>
      </c>
      <c r="H7790" s="57">
        <v>8690.3230000000003</v>
      </c>
    </row>
    <row r="7791" spans="1:8">
      <c r="A7791" s="57" t="s">
        <v>640</v>
      </c>
      <c r="B7791" s="57" t="s">
        <v>81</v>
      </c>
      <c r="C7791" s="57" t="s">
        <v>3113</v>
      </c>
      <c r="D7791" s="57">
        <v>525.75</v>
      </c>
      <c r="E7791" s="57" t="s">
        <v>585</v>
      </c>
      <c r="F7791" s="57" t="s">
        <v>3113</v>
      </c>
      <c r="G7791" s="57" t="s">
        <v>4529</v>
      </c>
      <c r="H7791" s="57">
        <v>525.75</v>
      </c>
    </row>
    <row r="7792" spans="1:8">
      <c r="A7792" s="57" t="s">
        <v>640</v>
      </c>
      <c r="B7792" s="57" t="s">
        <v>81</v>
      </c>
      <c r="C7792" s="57" t="s">
        <v>3115</v>
      </c>
      <c r="D7792" s="57">
        <v>2</v>
      </c>
      <c r="E7792" s="57" t="s">
        <v>585</v>
      </c>
      <c r="F7792" s="57" t="s">
        <v>3116</v>
      </c>
      <c r="G7792" s="57" t="s">
        <v>4530</v>
      </c>
      <c r="H7792" s="57">
        <v>2</v>
      </c>
    </row>
    <row r="7793" spans="1:8">
      <c r="A7793" s="57" t="s">
        <v>640</v>
      </c>
      <c r="B7793" s="57" t="s">
        <v>120</v>
      </c>
      <c r="C7793" s="57" t="s">
        <v>3066</v>
      </c>
      <c r="D7793" s="57">
        <v>0</v>
      </c>
      <c r="E7793" s="57" t="s">
        <v>587</v>
      </c>
      <c r="F7793" s="57" t="s">
        <v>3067</v>
      </c>
      <c r="G7793" s="57" t="s">
        <v>4531</v>
      </c>
      <c r="H7793" s="57">
        <v>0</v>
      </c>
    </row>
    <row r="7794" spans="1:8">
      <c r="A7794" s="57" t="s">
        <v>640</v>
      </c>
      <c r="B7794" s="57" t="s">
        <v>120</v>
      </c>
      <c r="C7794" s="57" t="s">
        <v>3069</v>
      </c>
      <c r="D7794" s="57">
        <v>1.2857142857142858</v>
      </c>
      <c r="E7794" s="57" t="s">
        <v>587</v>
      </c>
      <c r="F7794" s="57" t="s">
        <v>3070</v>
      </c>
      <c r="G7794" s="57" t="s">
        <v>4532</v>
      </c>
      <c r="H7794" s="57">
        <v>1.2857142857142858</v>
      </c>
    </row>
    <row r="7795" spans="1:8">
      <c r="A7795" s="57" t="s">
        <v>640</v>
      </c>
      <c r="B7795" s="57" t="s">
        <v>120</v>
      </c>
      <c r="C7795" s="57" t="s">
        <v>3072</v>
      </c>
      <c r="D7795" s="57">
        <v>642.85714285714289</v>
      </c>
      <c r="E7795" s="57" t="s">
        <v>587</v>
      </c>
      <c r="F7795" s="57" t="s">
        <v>3073</v>
      </c>
      <c r="G7795" s="57" t="s">
        <v>4533</v>
      </c>
      <c r="H7795" s="57">
        <v>642.85714285714289</v>
      </c>
    </row>
    <row r="7796" spans="1:8">
      <c r="A7796" s="57" t="s">
        <v>640</v>
      </c>
      <c r="B7796" s="57" t="s">
        <v>120</v>
      </c>
      <c r="C7796" s="57" t="s">
        <v>3075</v>
      </c>
      <c r="D7796" s="57">
        <v>0</v>
      </c>
      <c r="E7796" s="57" t="s">
        <v>587</v>
      </c>
      <c r="F7796" s="57" t="s">
        <v>3076</v>
      </c>
      <c r="G7796" s="57" t="s">
        <v>4534</v>
      </c>
      <c r="H7796" s="57">
        <v>0</v>
      </c>
    </row>
    <row r="7797" spans="1:8">
      <c r="A7797" s="57" t="s">
        <v>640</v>
      </c>
      <c r="B7797" s="57" t="s">
        <v>120</v>
      </c>
      <c r="C7797" s="57" t="s">
        <v>3078</v>
      </c>
      <c r="D7797" s="57">
        <v>637.71428571428567</v>
      </c>
      <c r="E7797" s="57" t="s">
        <v>587</v>
      </c>
      <c r="F7797" s="57" t="s">
        <v>3079</v>
      </c>
      <c r="G7797" s="57" t="s">
        <v>4535</v>
      </c>
      <c r="H7797" s="57">
        <v>637.71428571428567</v>
      </c>
    </row>
    <row r="7798" spans="1:8">
      <c r="A7798" s="57" t="s">
        <v>640</v>
      </c>
      <c r="B7798" s="57" t="s">
        <v>120</v>
      </c>
      <c r="C7798" s="57" t="s">
        <v>3081</v>
      </c>
      <c r="D7798" s="57">
        <v>0.61775411428571414</v>
      </c>
      <c r="E7798" s="57" t="s">
        <v>587</v>
      </c>
      <c r="F7798" s="57" t="s">
        <v>3082</v>
      </c>
      <c r="G7798" s="57" t="s">
        <v>4536</v>
      </c>
      <c r="H7798" s="57">
        <v>0.61775411428571414</v>
      </c>
    </row>
    <row r="7799" spans="1:8">
      <c r="A7799" s="57" t="s">
        <v>640</v>
      </c>
      <c r="B7799" s="57" t="s">
        <v>120</v>
      </c>
      <c r="C7799" s="57" t="s">
        <v>3084</v>
      </c>
      <c r="D7799" s="57">
        <v>2</v>
      </c>
      <c r="E7799" s="57" t="s">
        <v>587</v>
      </c>
      <c r="F7799" s="57" t="s">
        <v>3085</v>
      </c>
      <c r="G7799" s="57" t="s">
        <v>4537</v>
      </c>
      <c r="H7799" s="57">
        <v>2</v>
      </c>
    </row>
    <row r="7800" spans="1:8">
      <c r="A7800" s="57" t="s">
        <v>640</v>
      </c>
      <c r="B7800" s="57" t="s">
        <v>120</v>
      </c>
      <c r="C7800" s="57" t="s">
        <v>3087</v>
      </c>
      <c r="D7800" s="57">
        <v>207.38594285714288</v>
      </c>
      <c r="E7800" s="57" t="s">
        <v>587</v>
      </c>
      <c r="F7800" s="57" t="s">
        <v>3088</v>
      </c>
      <c r="G7800" s="57" t="s">
        <v>4538</v>
      </c>
      <c r="H7800" s="57">
        <v>207.38594285714288</v>
      </c>
    </row>
    <row r="7801" spans="1:8">
      <c r="A7801" s="57" t="s">
        <v>640</v>
      </c>
      <c r="B7801" s="57" t="s">
        <v>120</v>
      </c>
      <c r="C7801" s="57" t="s">
        <v>3090</v>
      </c>
      <c r="D7801" s="57">
        <v>238.92857142857142</v>
      </c>
      <c r="E7801" s="57" t="s">
        <v>587</v>
      </c>
      <c r="F7801" s="57" t="s">
        <v>3091</v>
      </c>
      <c r="G7801" s="57" t="s">
        <v>4539</v>
      </c>
      <c r="H7801" s="57">
        <v>238.92857142857142</v>
      </c>
    </row>
    <row r="7802" spans="1:8">
      <c r="A7802" s="57" t="s">
        <v>640</v>
      </c>
      <c r="B7802" s="57" t="s">
        <v>120</v>
      </c>
      <c r="C7802" s="57" t="s">
        <v>3093</v>
      </c>
      <c r="D7802" s="57">
        <v>0.24857142857142853</v>
      </c>
      <c r="E7802" s="57" t="s">
        <v>587</v>
      </c>
      <c r="F7802" s="57" t="s">
        <v>3093</v>
      </c>
      <c r="G7802" s="57" t="s">
        <v>4540</v>
      </c>
      <c r="H7802" s="57">
        <v>0.24857142857142853</v>
      </c>
    </row>
    <row r="7803" spans="1:8">
      <c r="A7803" s="57" t="s">
        <v>640</v>
      </c>
      <c r="B7803" s="57" t="s">
        <v>120</v>
      </c>
      <c r="C7803" s="57" t="s">
        <v>3095</v>
      </c>
      <c r="D7803" s="57">
        <v>124.15714285714284</v>
      </c>
      <c r="E7803" s="57" t="s">
        <v>587</v>
      </c>
      <c r="F7803" s="57" t="s">
        <v>3096</v>
      </c>
      <c r="G7803" s="57" t="s">
        <v>4541</v>
      </c>
      <c r="H7803" s="57">
        <v>124.15714285714284</v>
      </c>
    </row>
    <row r="7804" spans="1:8">
      <c r="A7804" s="57" t="s">
        <v>640</v>
      </c>
      <c r="B7804" s="57" t="s">
        <v>120</v>
      </c>
      <c r="C7804" s="57" t="s">
        <v>3098</v>
      </c>
      <c r="D7804" s="57">
        <v>55.714285714285715</v>
      </c>
      <c r="E7804" s="57" t="s">
        <v>587</v>
      </c>
      <c r="F7804" s="57" t="s">
        <v>3099</v>
      </c>
      <c r="G7804" s="57" t="s">
        <v>4542</v>
      </c>
      <c r="H7804" s="57">
        <v>55.714285714285715</v>
      </c>
    </row>
    <row r="7805" spans="1:8">
      <c r="A7805" s="57" t="s">
        <v>640</v>
      </c>
      <c r="B7805" s="57" t="s">
        <v>120</v>
      </c>
      <c r="C7805" s="57" t="s">
        <v>3101</v>
      </c>
      <c r="D7805" s="57">
        <v>0.8571428571428571</v>
      </c>
      <c r="E7805" s="57" t="s">
        <v>587</v>
      </c>
      <c r="F7805" s="57" t="s">
        <v>3102</v>
      </c>
      <c r="G7805" s="57" t="s">
        <v>4543</v>
      </c>
      <c r="H7805" s="57">
        <v>0.8571428571428571</v>
      </c>
    </row>
    <row r="7806" spans="1:8">
      <c r="A7806" s="57" t="s">
        <v>640</v>
      </c>
      <c r="B7806" s="57" t="s">
        <v>120</v>
      </c>
      <c r="C7806" s="57" t="s">
        <v>3104</v>
      </c>
      <c r="D7806" s="57">
        <v>15405.344857142856</v>
      </c>
      <c r="E7806" s="57" t="s">
        <v>587</v>
      </c>
      <c r="F7806" s="57" t="s">
        <v>3104</v>
      </c>
      <c r="G7806" s="57" t="s">
        <v>4544</v>
      </c>
      <c r="H7806" s="57">
        <v>15405.344857142856</v>
      </c>
    </row>
    <row r="7807" spans="1:8">
      <c r="A7807" s="57" t="s">
        <v>640</v>
      </c>
      <c r="B7807" s="57" t="s">
        <v>120</v>
      </c>
      <c r="C7807" s="57" t="s">
        <v>3106</v>
      </c>
      <c r="D7807" s="57">
        <v>385.71428571428572</v>
      </c>
      <c r="E7807" s="57" t="s">
        <v>587</v>
      </c>
      <c r="F7807" s="57" t="s">
        <v>3107</v>
      </c>
      <c r="G7807" s="57" t="s">
        <v>4545</v>
      </c>
      <c r="H7807" s="57">
        <v>385.71428571428572</v>
      </c>
    </row>
    <row r="7808" spans="1:8">
      <c r="A7808" s="57" t="s">
        <v>640</v>
      </c>
      <c r="B7808" s="57" t="s">
        <v>120</v>
      </c>
      <c r="C7808" s="57" t="s">
        <v>3109</v>
      </c>
      <c r="D7808" s="57">
        <v>0.25714285714285712</v>
      </c>
      <c r="E7808" s="57" t="s">
        <v>587</v>
      </c>
      <c r="F7808" s="57" t="s">
        <v>3109</v>
      </c>
      <c r="G7808" s="57" t="s">
        <v>4546</v>
      </c>
      <c r="H7808" s="57">
        <v>0.25714285714285712</v>
      </c>
    </row>
    <row r="7809" spans="1:8">
      <c r="A7809" s="57" t="s">
        <v>640</v>
      </c>
      <c r="B7809" s="57" t="s">
        <v>120</v>
      </c>
      <c r="C7809" s="57" t="s">
        <v>3111</v>
      </c>
      <c r="D7809" s="57">
        <v>6021.7955714285717</v>
      </c>
      <c r="E7809" s="57" t="s">
        <v>587</v>
      </c>
      <c r="F7809" s="57" t="s">
        <v>3111</v>
      </c>
      <c r="G7809" s="57" t="s">
        <v>4547</v>
      </c>
      <c r="H7809" s="57">
        <v>6021.7955714285717</v>
      </c>
    </row>
    <row r="7810" spans="1:8">
      <c r="A7810" s="57" t="s">
        <v>640</v>
      </c>
      <c r="B7810" s="57" t="s">
        <v>120</v>
      </c>
      <c r="C7810" s="57" t="s">
        <v>3113</v>
      </c>
      <c r="D7810" s="57">
        <v>414.20840000000004</v>
      </c>
      <c r="E7810" s="57" t="s">
        <v>587</v>
      </c>
      <c r="F7810" s="57" t="s">
        <v>3113</v>
      </c>
      <c r="G7810" s="57" t="s">
        <v>4548</v>
      </c>
      <c r="H7810" s="57">
        <v>414.20840000000004</v>
      </c>
    </row>
    <row r="7811" spans="1:8">
      <c r="A7811" s="57" t="s">
        <v>640</v>
      </c>
      <c r="B7811" s="57" t="s">
        <v>120</v>
      </c>
      <c r="C7811" s="57" t="s">
        <v>3115</v>
      </c>
      <c r="D7811" s="57">
        <v>0.8571428571428571</v>
      </c>
      <c r="E7811" s="57" t="s">
        <v>587</v>
      </c>
      <c r="F7811" s="57" t="s">
        <v>3116</v>
      </c>
      <c r="G7811" s="57" t="s">
        <v>4549</v>
      </c>
      <c r="H7811" s="57">
        <v>0.8571428571428571</v>
      </c>
    </row>
    <row r="7812" spans="1:8">
      <c r="A7812" s="57" t="s">
        <v>167</v>
      </c>
      <c r="B7812" s="57" t="s">
        <v>81</v>
      </c>
      <c r="C7812" s="57" t="s">
        <v>3066</v>
      </c>
      <c r="D7812" s="57">
        <v>0</v>
      </c>
      <c r="E7812" s="57" t="s">
        <v>588</v>
      </c>
      <c r="F7812" s="57" t="s">
        <v>3067</v>
      </c>
      <c r="G7812" s="57" t="s">
        <v>4550</v>
      </c>
      <c r="H7812" s="57">
        <v>0</v>
      </c>
    </row>
    <row r="7813" spans="1:8">
      <c r="A7813" s="57" t="s">
        <v>167</v>
      </c>
      <c r="B7813" s="57" t="s">
        <v>81</v>
      </c>
      <c r="C7813" s="57" t="s">
        <v>3069</v>
      </c>
      <c r="D7813" s="57">
        <v>3</v>
      </c>
      <c r="E7813" s="57" t="s">
        <v>588</v>
      </c>
      <c r="F7813" s="57" t="s">
        <v>3070</v>
      </c>
      <c r="G7813" s="57" t="s">
        <v>4551</v>
      </c>
      <c r="H7813" s="57">
        <v>3</v>
      </c>
    </row>
    <row r="7814" spans="1:8">
      <c r="A7814" s="57" t="s">
        <v>167</v>
      </c>
      <c r="B7814" s="57" t="s">
        <v>81</v>
      </c>
      <c r="C7814" s="57" t="s">
        <v>3072</v>
      </c>
      <c r="D7814" s="57">
        <v>1500</v>
      </c>
      <c r="E7814" s="57" t="s">
        <v>588</v>
      </c>
      <c r="F7814" s="57" t="s">
        <v>3073</v>
      </c>
      <c r="G7814" s="57" t="s">
        <v>4552</v>
      </c>
      <c r="H7814" s="57">
        <v>1500</v>
      </c>
    </row>
    <row r="7815" spans="1:8">
      <c r="A7815" s="57" t="s">
        <v>167</v>
      </c>
      <c r="B7815" s="57" t="s">
        <v>81</v>
      </c>
      <c r="C7815" s="57" t="s">
        <v>3075</v>
      </c>
      <c r="D7815" s="57">
        <v>0</v>
      </c>
      <c r="E7815" s="57" t="s">
        <v>588</v>
      </c>
      <c r="F7815" s="57" t="s">
        <v>3076</v>
      </c>
      <c r="G7815" s="57" t="s">
        <v>4553</v>
      </c>
      <c r="H7815" s="57">
        <v>0</v>
      </c>
    </row>
    <row r="7816" spans="1:8">
      <c r="A7816" s="57" t="s">
        <v>167</v>
      </c>
      <c r="B7816" s="57" t="s">
        <v>81</v>
      </c>
      <c r="C7816" s="57" t="s">
        <v>3078</v>
      </c>
      <c r="D7816" s="57">
        <v>772</v>
      </c>
      <c r="E7816" s="57" t="s">
        <v>588</v>
      </c>
      <c r="F7816" s="57" t="s">
        <v>3079</v>
      </c>
      <c r="G7816" s="57" t="s">
        <v>4554</v>
      </c>
      <c r="H7816" s="57">
        <v>772</v>
      </c>
    </row>
    <row r="7817" spans="1:8">
      <c r="A7817" s="57" t="s">
        <v>167</v>
      </c>
      <c r="B7817" s="57" t="s">
        <v>81</v>
      </c>
      <c r="C7817" s="57" t="s">
        <v>3081</v>
      </c>
      <c r="D7817" s="57">
        <v>0.6</v>
      </c>
      <c r="E7817" s="57" t="s">
        <v>588</v>
      </c>
      <c r="F7817" s="57" t="s">
        <v>3082</v>
      </c>
      <c r="G7817" s="57" t="s">
        <v>4555</v>
      </c>
      <c r="H7817" s="57">
        <v>0.6</v>
      </c>
    </row>
    <row r="7818" spans="1:8">
      <c r="A7818" s="57" t="s">
        <v>167</v>
      </c>
      <c r="B7818" s="57" t="s">
        <v>81</v>
      </c>
      <c r="C7818" s="57" t="s">
        <v>3084</v>
      </c>
      <c r="D7818" s="57">
        <v>2</v>
      </c>
      <c r="E7818" s="57" t="s">
        <v>588</v>
      </c>
      <c r="F7818" s="57" t="s">
        <v>3085</v>
      </c>
      <c r="G7818" s="57" t="s">
        <v>4556</v>
      </c>
      <c r="H7818" s="57">
        <v>2</v>
      </c>
    </row>
    <row r="7819" spans="1:8">
      <c r="A7819" s="57" t="s">
        <v>167</v>
      </c>
      <c r="B7819" s="57" t="s">
        <v>81</v>
      </c>
      <c r="C7819" s="57" t="s">
        <v>3087</v>
      </c>
      <c r="D7819" s="57">
        <v>200</v>
      </c>
      <c r="E7819" s="57" t="s">
        <v>588</v>
      </c>
      <c r="F7819" s="57" t="s">
        <v>3088</v>
      </c>
      <c r="G7819" s="57" t="s">
        <v>4557</v>
      </c>
      <c r="H7819" s="57">
        <v>200</v>
      </c>
    </row>
    <row r="7820" spans="1:8">
      <c r="A7820" s="57" t="s">
        <v>167</v>
      </c>
      <c r="B7820" s="57" t="s">
        <v>81</v>
      </c>
      <c r="C7820" s="57" t="s">
        <v>3090</v>
      </c>
      <c r="D7820" s="57">
        <v>557.5</v>
      </c>
      <c r="E7820" s="57" t="s">
        <v>588</v>
      </c>
      <c r="F7820" s="57" t="s">
        <v>3091</v>
      </c>
      <c r="G7820" s="57" t="s">
        <v>4558</v>
      </c>
      <c r="H7820" s="57">
        <v>557.5</v>
      </c>
    </row>
    <row r="7821" spans="1:8">
      <c r="A7821" s="57" t="s">
        <v>167</v>
      </c>
      <c r="B7821" s="57" t="s">
        <v>81</v>
      </c>
      <c r="C7821" s="57" t="s">
        <v>3093</v>
      </c>
      <c r="D7821" s="57">
        <v>0.57999999999999996</v>
      </c>
      <c r="E7821" s="57" t="s">
        <v>588</v>
      </c>
      <c r="F7821" s="57" t="s">
        <v>3093</v>
      </c>
      <c r="G7821" s="57" t="s">
        <v>4559</v>
      </c>
      <c r="H7821" s="57">
        <v>0.57999999999999996</v>
      </c>
    </row>
    <row r="7822" spans="1:8">
      <c r="A7822" s="57" t="s">
        <v>167</v>
      </c>
      <c r="B7822" s="57" t="s">
        <v>81</v>
      </c>
      <c r="C7822" s="57" t="s">
        <v>3095</v>
      </c>
      <c r="D7822" s="57">
        <v>289.7</v>
      </c>
      <c r="E7822" s="57" t="s">
        <v>588</v>
      </c>
      <c r="F7822" s="57" t="s">
        <v>3096</v>
      </c>
      <c r="G7822" s="57" t="s">
        <v>4560</v>
      </c>
      <c r="H7822" s="57">
        <v>289.7</v>
      </c>
    </row>
    <row r="7823" spans="1:8">
      <c r="A7823" s="57" t="s">
        <v>167</v>
      </c>
      <c r="B7823" s="57" t="s">
        <v>81</v>
      </c>
      <c r="C7823" s="57" t="s">
        <v>3098</v>
      </c>
      <c r="D7823" s="57">
        <v>130</v>
      </c>
      <c r="E7823" s="57" t="s">
        <v>588</v>
      </c>
      <c r="F7823" s="57" t="s">
        <v>3099</v>
      </c>
      <c r="G7823" s="57" t="s">
        <v>4561</v>
      </c>
      <c r="H7823" s="57">
        <v>130</v>
      </c>
    </row>
    <row r="7824" spans="1:8">
      <c r="A7824" s="57" t="s">
        <v>167</v>
      </c>
      <c r="B7824" s="57" t="s">
        <v>81</v>
      </c>
      <c r="C7824" s="57" t="s">
        <v>3101</v>
      </c>
      <c r="D7824" s="57">
        <v>2</v>
      </c>
      <c r="E7824" s="57" t="s">
        <v>588</v>
      </c>
      <c r="F7824" s="57" t="s">
        <v>3102</v>
      </c>
      <c r="G7824" s="57" t="s">
        <v>4562</v>
      </c>
      <c r="H7824" s="57">
        <v>2</v>
      </c>
    </row>
    <row r="7825" spans="1:8">
      <c r="A7825" s="57" t="s">
        <v>167</v>
      </c>
      <c r="B7825" s="57" t="s">
        <v>81</v>
      </c>
      <c r="C7825" s="57" t="s">
        <v>3104</v>
      </c>
      <c r="D7825" s="57">
        <v>30713.25</v>
      </c>
      <c r="E7825" s="57" t="s">
        <v>588</v>
      </c>
      <c r="F7825" s="57" t="s">
        <v>3104</v>
      </c>
      <c r="G7825" s="57" t="s">
        <v>4563</v>
      </c>
      <c r="H7825" s="57">
        <v>30713.25</v>
      </c>
    </row>
    <row r="7826" spans="1:8">
      <c r="A7826" s="57" t="s">
        <v>167</v>
      </c>
      <c r="B7826" s="57" t="s">
        <v>81</v>
      </c>
      <c r="C7826" s="57" t="s">
        <v>3106</v>
      </c>
      <c r="D7826" s="57">
        <v>900</v>
      </c>
      <c r="E7826" s="57" t="s">
        <v>588</v>
      </c>
      <c r="F7826" s="57" t="s">
        <v>3107</v>
      </c>
      <c r="G7826" s="57" t="s">
        <v>4564</v>
      </c>
      <c r="H7826" s="57">
        <v>900</v>
      </c>
    </row>
    <row r="7827" spans="1:8">
      <c r="A7827" s="57" t="s">
        <v>167</v>
      </c>
      <c r="B7827" s="57" t="s">
        <v>81</v>
      </c>
      <c r="C7827" s="57" t="s">
        <v>3109</v>
      </c>
      <c r="D7827" s="57">
        <v>0.6</v>
      </c>
      <c r="E7827" s="57" t="s">
        <v>588</v>
      </c>
      <c r="F7827" s="57" t="s">
        <v>3109</v>
      </c>
      <c r="G7827" s="57" t="s">
        <v>4565</v>
      </c>
      <c r="H7827" s="57">
        <v>0.6</v>
      </c>
    </row>
    <row r="7828" spans="1:8">
      <c r="A7828" s="57" t="s">
        <v>167</v>
      </c>
      <c r="B7828" s="57" t="s">
        <v>81</v>
      </c>
      <c r="C7828" s="57" t="s">
        <v>3111</v>
      </c>
      <c r="D7828" s="57">
        <v>8690.3230000000003</v>
      </c>
      <c r="E7828" s="57" t="s">
        <v>588</v>
      </c>
      <c r="F7828" s="57" t="s">
        <v>3111</v>
      </c>
      <c r="G7828" s="57" t="s">
        <v>4566</v>
      </c>
      <c r="H7828" s="57">
        <v>8690.3230000000003</v>
      </c>
    </row>
    <row r="7829" spans="1:8">
      <c r="A7829" s="57" t="s">
        <v>167</v>
      </c>
      <c r="B7829" s="57" t="s">
        <v>81</v>
      </c>
      <c r="C7829" s="57" t="s">
        <v>3113</v>
      </c>
      <c r="D7829" s="57">
        <v>525.75</v>
      </c>
      <c r="E7829" s="57" t="s">
        <v>588</v>
      </c>
      <c r="F7829" s="57" t="s">
        <v>3113</v>
      </c>
      <c r="G7829" s="57" t="s">
        <v>4567</v>
      </c>
      <c r="H7829" s="57">
        <v>525.75</v>
      </c>
    </row>
    <row r="7830" spans="1:8">
      <c r="A7830" s="57" t="s">
        <v>167</v>
      </c>
      <c r="B7830" s="57" t="s">
        <v>81</v>
      </c>
      <c r="C7830" s="57" t="s">
        <v>3115</v>
      </c>
      <c r="D7830" s="57">
        <v>2</v>
      </c>
      <c r="E7830" s="57" t="s">
        <v>588</v>
      </c>
      <c r="F7830" s="57" t="s">
        <v>3116</v>
      </c>
      <c r="G7830" s="57" t="s">
        <v>4568</v>
      </c>
      <c r="H7830" s="57">
        <v>2</v>
      </c>
    </row>
    <row r="7831" spans="1:8">
      <c r="A7831" s="57" t="s">
        <v>168</v>
      </c>
      <c r="B7831" s="57" t="s">
        <v>81</v>
      </c>
      <c r="C7831" s="57" t="s">
        <v>3066</v>
      </c>
      <c r="D7831" s="57">
        <v>0</v>
      </c>
      <c r="E7831" s="57" t="s">
        <v>589</v>
      </c>
      <c r="F7831" s="57" t="s">
        <v>3067</v>
      </c>
      <c r="G7831" s="57" t="s">
        <v>4569</v>
      </c>
      <c r="H7831" s="57">
        <v>0</v>
      </c>
    </row>
    <row r="7832" spans="1:8">
      <c r="A7832" s="57" t="s">
        <v>168</v>
      </c>
      <c r="B7832" s="57" t="s">
        <v>81</v>
      </c>
      <c r="C7832" s="57" t="s">
        <v>3069</v>
      </c>
      <c r="D7832" s="57">
        <v>3</v>
      </c>
      <c r="E7832" s="57" t="s">
        <v>589</v>
      </c>
      <c r="F7832" s="57" t="s">
        <v>3070</v>
      </c>
      <c r="G7832" s="57" t="s">
        <v>4570</v>
      </c>
      <c r="H7832" s="57">
        <v>3</v>
      </c>
    </row>
    <row r="7833" spans="1:8">
      <c r="A7833" s="57" t="s">
        <v>168</v>
      </c>
      <c r="B7833" s="57" t="s">
        <v>81</v>
      </c>
      <c r="C7833" s="57" t="s">
        <v>3072</v>
      </c>
      <c r="D7833" s="57">
        <v>1500</v>
      </c>
      <c r="E7833" s="57" t="s">
        <v>589</v>
      </c>
      <c r="F7833" s="57" t="s">
        <v>3073</v>
      </c>
      <c r="G7833" s="57" t="s">
        <v>4571</v>
      </c>
      <c r="H7833" s="57">
        <v>1500</v>
      </c>
    </row>
    <row r="7834" spans="1:8">
      <c r="A7834" s="57" t="s">
        <v>168</v>
      </c>
      <c r="B7834" s="57" t="s">
        <v>81</v>
      </c>
      <c r="C7834" s="57" t="s">
        <v>3075</v>
      </c>
      <c r="D7834" s="57">
        <v>0</v>
      </c>
      <c r="E7834" s="57" t="s">
        <v>589</v>
      </c>
      <c r="F7834" s="57" t="s">
        <v>3076</v>
      </c>
      <c r="G7834" s="57" t="s">
        <v>4572</v>
      </c>
      <c r="H7834" s="57">
        <v>0</v>
      </c>
    </row>
    <row r="7835" spans="1:8">
      <c r="A7835" s="57" t="s">
        <v>168</v>
      </c>
      <c r="B7835" s="57" t="s">
        <v>81</v>
      </c>
      <c r="C7835" s="57" t="s">
        <v>3078</v>
      </c>
      <c r="D7835" s="57">
        <v>772</v>
      </c>
      <c r="E7835" s="57" t="s">
        <v>589</v>
      </c>
      <c r="F7835" s="57" t="s">
        <v>3079</v>
      </c>
      <c r="G7835" s="57" t="s">
        <v>4573</v>
      </c>
      <c r="H7835" s="57">
        <v>772</v>
      </c>
    </row>
    <row r="7836" spans="1:8">
      <c r="A7836" s="57" t="s">
        <v>168</v>
      </c>
      <c r="B7836" s="57" t="s">
        <v>81</v>
      </c>
      <c r="C7836" s="57" t="s">
        <v>3081</v>
      </c>
      <c r="D7836" s="57">
        <v>0.6</v>
      </c>
      <c r="E7836" s="57" t="s">
        <v>589</v>
      </c>
      <c r="F7836" s="57" t="s">
        <v>3082</v>
      </c>
      <c r="G7836" s="57" t="s">
        <v>4574</v>
      </c>
      <c r="H7836" s="57">
        <v>0.6</v>
      </c>
    </row>
    <row r="7837" spans="1:8">
      <c r="A7837" s="57" t="s">
        <v>168</v>
      </c>
      <c r="B7837" s="57" t="s">
        <v>81</v>
      </c>
      <c r="C7837" s="57" t="s">
        <v>3084</v>
      </c>
      <c r="D7837" s="57">
        <v>2</v>
      </c>
      <c r="E7837" s="57" t="s">
        <v>589</v>
      </c>
      <c r="F7837" s="57" t="s">
        <v>3085</v>
      </c>
      <c r="G7837" s="57" t="s">
        <v>4575</v>
      </c>
      <c r="H7837" s="57">
        <v>2</v>
      </c>
    </row>
    <row r="7838" spans="1:8">
      <c r="A7838" s="57" t="s">
        <v>168</v>
      </c>
      <c r="B7838" s="57" t="s">
        <v>81</v>
      </c>
      <c r="C7838" s="57" t="s">
        <v>3087</v>
      </c>
      <c r="D7838" s="57">
        <v>200</v>
      </c>
      <c r="E7838" s="57" t="s">
        <v>589</v>
      </c>
      <c r="F7838" s="57" t="s">
        <v>3088</v>
      </c>
      <c r="G7838" s="57" t="s">
        <v>4576</v>
      </c>
      <c r="H7838" s="57">
        <v>200</v>
      </c>
    </row>
    <row r="7839" spans="1:8">
      <c r="A7839" s="57" t="s">
        <v>168</v>
      </c>
      <c r="B7839" s="57" t="s">
        <v>81</v>
      </c>
      <c r="C7839" s="57" t="s">
        <v>3090</v>
      </c>
      <c r="D7839" s="57">
        <v>557.5</v>
      </c>
      <c r="E7839" s="57" t="s">
        <v>589</v>
      </c>
      <c r="F7839" s="57" t="s">
        <v>3091</v>
      </c>
      <c r="G7839" s="57" t="s">
        <v>4577</v>
      </c>
      <c r="H7839" s="57">
        <v>557.5</v>
      </c>
    </row>
    <row r="7840" spans="1:8">
      <c r="A7840" s="57" t="s">
        <v>168</v>
      </c>
      <c r="B7840" s="57" t="s">
        <v>81</v>
      </c>
      <c r="C7840" s="57" t="s">
        <v>3093</v>
      </c>
      <c r="D7840" s="57">
        <v>0.57999999999999996</v>
      </c>
      <c r="E7840" s="57" t="s">
        <v>589</v>
      </c>
      <c r="F7840" s="57" t="s">
        <v>3093</v>
      </c>
      <c r="G7840" s="57" t="s">
        <v>4578</v>
      </c>
      <c r="H7840" s="57">
        <v>0.57999999999999996</v>
      </c>
    </row>
    <row r="7841" spans="1:8">
      <c r="A7841" s="57" t="s">
        <v>168</v>
      </c>
      <c r="B7841" s="57" t="s">
        <v>81</v>
      </c>
      <c r="C7841" s="57" t="s">
        <v>3095</v>
      </c>
      <c r="D7841" s="57">
        <v>289.7</v>
      </c>
      <c r="E7841" s="57" t="s">
        <v>589</v>
      </c>
      <c r="F7841" s="57" t="s">
        <v>3096</v>
      </c>
      <c r="G7841" s="57" t="s">
        <v>4579</v>
      </c>
      <c r="H7841" s="57">
        <v>289.7</v>
      </c>
    </row>
    <row r="7842" spans="1:8">
      <c r="A7842" s="57" t="s">
        <v>168</v>
      </c>
      <c r="B7842" s="57" t="s">
        <v>81</v>
      </c>
      <c r="C7842" s="57" t="s">
        <v>3098</v>
      </c>
      <c r="D7842" s="57">
        <v>130</v>
      </c>
      <c r="E7842" s="57" t="s">
        <v>589</v>
      </c>
      <c r="F7842" s="57" t="s">
        <v>3099</v>
      </c>
      <c r="G7842" s="57" t="s">
        <v>4580</v>
      </c>
      <c r="H7842" s="57">
        <v>130</v>
      </c>
    </row>
    <row r="7843" spans="1:8">
      <c r="A7843" s="57" t="s">
        <v>168</v>
      </c>
      <c r="B7843" s="57" t="s">
        <v>81</v>
      </c>
      <c r="C7843" s="57" t="s">
        <v>3101</v>
      </c>
      <c r="D7843" s="57">
        <v>2</v>
      </c>
      <c r="E7843" s="57" t="s">
        <v>589</v>
      </c>
      <c r="F7843" s="57" t="s">
        <v>3102</v>
      </c>
      <c r="G7843" s="57" t="s">
        <v>4581</v>
      </c>
      <c r="H7843" s="57">
        <v>2</v>
      </c>
    </row>
    <row r="7844" spans="1:8">
      <c r="A7844" s="57" t="s">
        <v>168</v>
      </c>
      <c r="B7844" s="57" t="s">
        <v>81</v>
      </c>
      <c r="C7844" s="57" t="s">
        <v>3104</v>
      </c>
      <c r="D7844" s="57">
        <v>30713.25</v>
      </c>
      <c r="E7844" s="57" t="s">
        <v>589</v>
      </c>
      <c r="F7844" s="57" t="s">
        <v>3104</v>
      </c>
      <c r="G7844" s="57" t="s">
        <v>4582</v>
      </c>
      <c r="H7844" s="57">
        <v>30713.25</v>
      </c>
    </row>
    <row r="7845" spans="1:8">
      <c r="A7845" s="57" t="s">
        <v>168</v>
      </c>
      <c r="B7845" s="57" t="s">
        <v>81</v>
      </c>
      <c r="C7845" s="57" t="s">
        <v>3106</v>
      </c>
      <c r="D7845" s="57">
        <v>900</v>
      </c>
      <c r="E7845" s="57" t="s">
        <v>589</v>
      </c>
      <c r="F7845" s="57" t="s">
        <v>3107</v>
      </c>
      <c r="G7845" s="57" t="s">
        <v>4583</v>
      </c>
      <c r="H7845" s="57">
        <v>900</v>
      </c>
    </row>
    <row r="7846" spans="1:8">
      <c r="A7846" s="57" t="s">
        <v>168</v>
      </c>
      <c r="B7846" s="57" t="s">
        <v>81</v>
      </c>
      <c r="C7846" s="57" t="s">
        <v>3109</v>
      </c>
      <c r="D7846" s="57">
        <v>0.6</v>
      </c>
      <c r="E7846" s="57" t="s">
        <v>589</v>
      </c>
      <c r="F7846" s="57" t="s">
        <v>3109</v>
      </c>
      <c r="G7846" s="57" t="s">
        <v>4584</v>
      </c>
      <c r="H7846" s="57">
        <v>0.6</v>
      </c>
    </row>
    <row r="7847" spans="1:8">
      <c r="A7847" s="57" t="s">
        <v>168</v>
      </c>
      <c r="B7847" s="57" t="s">
        <v>81</v>
      </c>
      <c r="C7847" s="57" t="s">
        <v>3111</v>
      </c>
      <c r="D7847" s="57">
        <v>8690.3230000000003</v>
      </c>
      <c r="E7847" s="57" t="s">
        <v>589</v>
      </c>
      <c r="F7847" s="57" t="s">
        <v>3111</v>
      </c>
      <c r="G7847" s="57" t="s">
        <v>4585</v>
      </c>
      <c r="H7847" s="57">
        <v>8690.3230000000003</v>
      </c>
    </row>
    <row r="7848" spans="1:8">
      <c r="A7848" s="57" t="s">
        <v>168</v>
      </c>
      <c r="B7848" s="57" t="s">
        <v>81</v>
      </c>
      <c r="C7848" s="57" t="s">
        <v>3113</v>
      </c>
      <c r="D7848" s="57">
        <v>525.75</v>
      </c>
      <c r="E7848" s="57" t="s">
        <v>589</v>
      </c>
      <c r="F7848" s="57" t="s">
        <v>3113</v>
      </c>
      <c r="G7848" s="57" t="s">
        <v>4586</v>
      </c>
      <c r="H7848" s="57">
        <v>525.75</v>
      </c>
    </row>
    <row r="7849" spans="1:8">
      <c r="A7849" s="57" t="s">
        <v>168</v>
      </c>
      <c r="B7849" s="57" t="s">
        <v>81</v>
      </c>
      <c r="C7849" s="57" t="s">
        <v>3115</v>
      </c>
      <c r="D7849" s="57">
        <v>2</v>
      </c>
      <c r="E7849" s="57" t="s">
        <v>589</v>
      </c>
      <c r="F7849" s="57" t="s">
        <v>3116</v>
      </c>
      <c r="G7849" s="57" t="s">
        <v>4587</v>
      </c>
      <c r="H7849" s="57">
        <v>2</v>
      </c>
    </row>
    <row r="7850" spans="1:8">
      <c r="A7850" s="57" t="s">
        <v>168</v>
      </c>
      <c r="B7850" s="57" t="s">
        <v>120</v>
      </c>
      <c r="C7850" s="57" t="s">
        <v>3066</v>
      </c>
      <c r="D7850" s="57">
        <v>0</v>
      </c>
      <c r="E7850" s="57" t="s">
        <v>590</v>
      </c>
      <c r="F7850" s="57" t="s">
        <v>3067</v>
      </c>
      <c r="G7850" s="57" t="s">
        <v>4588</v>
      </c>
      <c r="H7850" s="57">
        <v>0</v>
      </c>
    </row>
    <row r="7851" spans="1:8">
      <c r="A7851" s="57" t="s">
        <v>168</v>
      </c>
      <c r="B7851" s="57" t="s">
        <v>120</v>
      </c>
      <c r="C7851" s="57" t="s">
        <v>3069</v>
      </c>
      <c r="D7851" s="57">
        <v>3</v>
      </c>
      <c r="E7851" s="57" t="s">
        <v>590</v>
      </c>
      <c r="F7851" s="57" t="s">
        <v>3070</v>
      </c>
      <c r="G7851" s="57" t="s">
        <v>4589</v>
      </c>
      <c r="H7851" s="57">
        <v>3</v>
      </c>
    </row>
    <row r="7852" spans="1:8">
      <c r="A7852" s="57" t="s">
        <v>168</v>
      </c>
      <c r="B7852" s="57" t="s">
        <v>120</v>
      </c>
      <c r="C7852" s="57" t="s">
        <v>3072</v>
      </c>
      <c r="D7852" s="57">
        <v>1500</v>
      </c>
      <c r="E7852" s="57" t="s">
        <v>590</v>
      </c>
      <c r="F7852" s="57" t="s">
        <v>3073</v>
      </c>
      <c r="G7852" s="57" t="s">
        <v>4590</v>
      </c>
      <c r="H7852" s="57">
        <v>1500</v>
      </c>
    </row>
    <row r="7853" spans="1:8">
      <c r="A7853" s="57" t="s">
        <v>168</v>
      </c>
      <c r="B7853" s="57" t="s">
        <v>120</v>
      </c>
      <c r="C7853" s="57" t="s">
        <v>3075</v>
      </c>
      <c r="D7853" s="57">
        <v>0</v>
      </c>
      <c r="E7853" s="57" t="s">
        <v>590</v>
      </c>
      <c r="F7853" s="57" t="s">
        <v>3076</v>
      </c>
      <c r="G7853" s="57" t="s">
        <v>4591</v>
      </c>
      <c r="H7853" s="57">
        <v>0</v>
      </c>
    </row>
    <row r="7854" spans="1:8">
      <c r="A7854" s="57" t="s">
        <v>168</v>
      </c>
      <c r="B7854" s="57" t="s">
        <v>120</v>
      </c>
      <c r="C7854" s="57" t="s">
        <v>3078</v>
      </c>
      <c r="D7854" s="57">
        <v>772</v>
      </c>
      <c r="E7854" s="57" t="s">
        <v>590</v>
      </c>
      <c r="F7854" s="57" t="s">
        <v>3079</v>
      </c>
      <c r="G7854" s="57" t="s">
        <v>4592</v>
      </c>
      <c r="H7854" s="57">
        <v>772</v>
      </c>
    </row>
    <row r="7855" spans="1:8">
      <c r="A7855" s="57" t="s">
        <v>168</v>
      </c>
      <c r="B7855" s="57" t="s">
        <v>120</v>
      </c>
      <c r="C7855" s="57" t="s">
        <v>3081</v>
      </c>
      <c r="D7855" s="57">
        <v>0.6</v>
      </c>
      <c r="E7855" s="57" t="s">
        <v>590</v>
      </c>
      <c r="F7855" s="57" t="s">
        <v>3082</v>
      </c>
      <c r="G7855" s="57" t="s">
        <v>4593</v>
      </c>
      <c r="H7855" s="57">
        <v>0.6</v>
      </c>
    </row>
    <row r="7856" spans="1:8">
      <c r="A7856" s="57" t="s">
        <v>168</v>
      </c>
      <c r="B7856" s="57" t="s">
        <v>120</v>
      </c>
      <c r="C7856" s="57" t="s">
        <v>3084</v>
      </c>
      <c r="D7856" s="57">
        <v>2</v>
      </c>
      <c r="E7856" s="57" t="s">
        <v>590</v>
      </c>
      <c r="F7856" s="57" t="s">
        <v>3085</v>
      </c>
      <c r="G7856" s="57" t="s">
        <v>4594</v>
      </c>
      <c r="H7856" s="57">
        <v>2</v>
      </c>
    </row>
    <row r="7857" spans="1:8">
      <c r="A7857" s="57" t="s">
        <v>168</v>
      </c>
      <c r="B7857" s="57" t="s">
        <v>120</v>
      </c>
      <c r="C7857" s="57" t="s">
        <v>3087</v>
      </c>
      <c r="D7857" s="57">
        <v>200</v>
      </c>
      <c r="E7857" s="57" t="s">
        <v>590</v>
      </c>
      <c r="F7857" s="57" t="s">
        <v>3088</v>
      </c>
      <c r="G7857" s="57" t="s">
        <v>4595</v>
      </c>
      <c r="H7857" s="57">
        <v>200</v>
      </c>
    </row>
    <row r="7858" spans="1:8">
      <c r="A7858" s="57" t="s">
        <v>168</v>
      </c>
      <c r="B7858" s="57" t="s">
        <v>120</v>
      </c>
      <c r="C7858" s="57" t="s">
        <v>3090</v>
      </c>
      <c r="D7858" s="57">
        <v>557.5</v>
      </c>
      <c r="E7858" s="57" t="s">
        <v>590</v>
      </c>
      <c r="F7858" s="57" t="s">
        <v>3091</v>
      </c>
      <c r="G7858" s="57" t="s">
        <v>4596</v>
      </c>
      <c r="H7858" s="57">
        <v>557.5</v>
      </c>
    </row>
    <row r="7859" spans="1:8">
      <c r="A7859" s="57" t="s">
        <v>168</v>
      </c>
      <c r="B7859" s="57" t="s">
        <v>120</v>
      </c>
      <c r="C7859" s="57" t="s">
        <v>3093</v>
      </c>
      <c r="D7859" s="57">
        <v>0.57999999999999996</v>
      </c>
      <c r="E7859" s="57" t="s">
        <v>590</v>
      </c>
      <c r="F7859" s="57" t="s">
        <v>3093</v>
      </c>
      <c r="G7859" s="57" t="s">
        <v>4597</v>
      </c>
      <c r="H7859" s="57">
        <v>0.57999999999999996</v>
      </c>
    </row>
    <row r="7860" spans="1:8">
      <c r="A7860" s="57" t="s">
        <v>168</v>
      </c>
      <c r="B7860" s="57" t="s">
        <v>120</v>
      </c>
      <c r="C7860" s="57" t="s">
        <v>3095</v>
      </c>
      <c r="D7860" s="57">
        <v>289.7</v>
      </c>
      <c r="E7860" s="57" t="s">
        <v>590</v>
      </c>
      <c r="F7860" s="57" t="s">
        <v>3096</v>
      </c>
      <c r="G7860" s="57" t="s">
        <v>4598</v>
      </c>
      <c r="H7860" s="57">
        <v>289.7</v>
      </c>
    </row>
    <row r="7861" spans="1:8">
      <c r="A7861" s="57" t="s">
        <v>168</v>
      </c>
      <c r="B7861" s="57" t="s">
        <v>120</v>
      </c>
      <c r="C7861" s="57" t="s">
        <v>3098</v>
      </c>
      <c r="D7861" s="57">
        <v>130</v>
      </c>
      <c r="E7861" s="57" t="s">
        <v>590</v>
      </c>
      <c r="F7861" s="57" t="s">
        <v>3099</v>
      </c>
      <c r="G7861" s="57" t="s">
        <v>4599</v>
      </c>
      <c r="H7861" s="57">
        <v>130</v>
      </c>
    </row>
    <row r="7862" spans="1:8">
      <c r="A7862" s="57" t="s">
        <v>168</v>
      </c>
      <c r="B7862" s="57" t="s">
        <v>120</v>
      </c>
      <c r="C7862" s="57" t="s">
        <v>3101</v>
      </c>
      <c r="D7862" s="57">
        <v>2</v>
      </c>
      <c r="E7862" s="57" t="s">
        <v>590</v>
      </c>
      <c r="F7862" s="57" t="s">
        <v>3102</v>
      </c>
      <c r="G7862" s="57" t="s">
        <v>4600</v>
      </c>
      <c r="H7862" s="57">
        <v>2</v>
      </c>
    </row>
    <row r="7863" spans="1:8">
      <c r="A7863" s="57" t="s">
        <v>168</v>
      </c>
      <c r="B7863" s="57" t="s">
        <v>120</v>
      </c>
      <c r="C7863" s="57" t="s">
        <v>3104</v>
      </c>
      <c r="D7863" s="57">
        <v>30713.25</v>
      </c>
      <c r="E7863" s="57" t="s">
        <v>590</v>
      </c>
      <c r="F7863" s="57" t="s">
        <v>3104</v>
      </c>
      <c r="G7863" s="57" t="s">
        <v>4601</v>
      </c>
      <c r="H7863" s="57">
        <v>30713.25</v>
      </c>
    </row>
    <row r="7864" spans="1:8">
      <c r="A7864" s="57" t="s">
        <v>168</v>
      </c>
      <c r="B7864" s="57" t="s">
        <v>120</v>
      </c>
      <c r="C7864" s="57" t="s">
        <v>3106</v>
      </c>
      <c r="D7864" s="57">
        <v>900</v>
      </c>
      <c r="E7864" s="57" t="s">
        <v>590</v>
      </c>
      <c r="F7864" s="57" t="s">
        <v>3107</v>
      </c>
      <c r="G7864" s="57" t="s">
        <v>4602</v>
      </c>
      <c r="H7864" s="57">
        <v>900</v>
      </c>
    </row>
    <row r="7865" spans="1:8">
      <c r="A7865" s="57" t="s">
        <v>168</v>
      </c>
      <c r="B7865" s="57" t="s">
        <v>120</v>
      </c>
      <c r="C7865" s="57" t="s">
        <v>3109</v>
      </c>
      <c r="D7865" s="57">
        <v>0.6</v>
      </c>
      <c r="E7865" s="57" t="s">
        <v>590</v>
      </c>
      <c r="F7865" s="57" t="s">
        <v>3109</v>
      </c>
      <c r="G7865" s="57" t="s">
        <v>4603</v>
      </c>
      <c r="H7865" s="57">
        <v>0.6</v>
      </c>
    </row>
    <row r="7866" spans="1:8">
      <c r="A7866" s="57" t="s">
        <v>168</v>
      </c>
      <c r="B7866" s="57" t="s">
        <v>120</v>
      </c>
      <c r="C7866" s="57" t="s">
        <v>3111</v>
      </c>
      <c r="D7866" s="57">
        <v>8690.3230000000003</v>
      </c>
      <c r="E7866" s="57" t="s">
        <v>590</v>
      </c>
      <c r="F7866" s="57" t="s">
        <v>3111</v>
      </c>
      <c r="G7866" s="57" t="s">
        <v>4604</v>
      </c>
      <c r="H7866" s="57">
        <v>8690.3230000000003</v>
      </c>
    </row>
    <row r="7867" spans="1:8">
      <c r="A7867" s="57" t="s">
        <v>168</v>
      </c>
      <c r="B7867" s="57" t="s">
        <v>120</v>
      </c>
      <c r="C7867" s="57" t="s">
        <v>3113</v>
      </c>
      <c r="D7867" s="57">
        <v>525.75</v>
      </c>
      <c r="E7867" s="57" t="s">
        <v>590</v>
      </c>
      <c r="F7867" s="57" t="s">
        <v>3113</v>
      </c>
      <c r="G7867" s="57" t="s">
        <v>4605</v>
      </c>
      <c r="H7867" s="57">
        <v>525.75</v>
      </c>
    </row>
    <row r="7868" spans="1:8">
      <c r="A7868" s="57" t="s">
        <v>168</v>
      </c>
      <c r="B7868" s="57" t="s">
        <v>120</v>
      </c>
      <c r="C7868" s="57" t="s">
        <v>3115</v>
      </c>
      <c r="D7868" s="57">
        <v>2</v>
      </c>
      <c r="E7868" s="57" t="s">
        <v>590</v>
      </c>
      <c r="F7868" s="57" t="s">
        <v>3116</v>
      </c>
      <c r="G7868" s="57" t="s">
        <v>4606</v>
      </c>
      <c r="H7868" s="57">
        <v>2</v>
      </c>
    </row>
    <row r="7869" spans="1:8">
      <c r="A7869" s="57" t="s">
        <v>152</v>
      </c>
      <c r="B7869" s="57" t="s">
        <v>116</v>
      </c>
      <c r="C7869" s="57" t="s">
        <v>3066</v>
      </c>
      <c r="D7869" s="57">
        <v>0</v>
      </c>
      <c r="E7869" s="57" t="s">
        <v>591</v>
      </c>
      <c r="F7869" s="57" t="s">
        <v>3067</v>
      </c>
      <c r="G7869" s="57" t="s">
        <v>4607</v>
      </c>
      <c r="H7869" s="57">
        <v>0</v>
      </c>
    </row>
    <row r="7870" spans="1:8">
      <c r="A7870" s="57" t="s">
        <v>152</v>
      </c>
      <c r="B7870" s="57" t="s">
        <v>116</v>
      </c>
      <c r="C7870" s="57" t="s">
        <v>3069</v>
      </c>
      <c r="D7870" s="57">
        <v>3</v>
      </c>
      <c r="E7870" s="57" t="s">
        <v>591</v>
      </c>
      <c r="F7870" s="57" t="s">
        <v>3070</v>
      </c>
      <c r="G7870" s="57" t="s">
        <v>4608</v>
      </c>
      <c r="H7870" s="57">
        <v>3</v>
      </c>
    </row>
    <row r="7871" spans="1:8">
      <c r="A7871" s="57" t="s">
        <v>152</v>
      </c>
      <c r="B7871" s="57" t="s">
        <v>116</v>
      </c>
      <c r="C7871" s="57" t="s">
        <v>3072</v>
      </c>
      <c r="D7871" s="57">
        <v>1500</v>
      </c>
      <c r="E7871" s="57" t="s">
        <v>591</v>
      </c>
      <c r="F7871" s="57" t="s">
        <v>3073</v>
      </c>
      <c r="G7871" s="57" t="s">
        <v>4609</v>
      </c>
      <c r="H7871" s="57">
        <v>1500</v>
      </c>
    </row>
    <row r="7872" spans="1:8">
      <c r="A7872" s="57" t="s">
        <v>152</v>
      </c>
      <c r="B7872" s="57" t="s">
        <v>116</v>
      </c>
      <c r="C7872" s="57" t="s">
        <v>3075</v>
      </c>
      <c r="D7872" s="57">
        <v>0</v>
      </c>
      <c r="E7872" s="57" t="s">
        <v>591</v>
      </c>
      <c r="F7872" s="57" t="s">
        <v>3076</v>
      </c>
      <c r="G7872" s="57" t="s">
        <v>4610</v>
      </c>
      <c r="H7872" s="57">
        <v>0</v>
      </c>
    </row>
    <row r="7873" spans="1:8">
      <c r="A7873" s="57" t="s">
        <v>152</v>
      </c>
      <c r="B7873" s="57" t="s">
        <v>116</v>
      </c>
      <c r="C7873" s="57" t="s">
        <v>3078</v>
      </c>
      <c r="D7873" s="57">
        <v>772</v>
      </c>
      <c r="E7873" s="57" t="s">
        <v>591</v>
      </c>
      <c r="F7873" s="57" t="s">
        <v>3079</v>
      </c>
      <c r="G7873" s="57" t="s">
        <v>4611</v>
      </c>
      <c r="H7873" s="57">
        <v>772</v>
      </c>
    </row>
    <row r="7874" spans="1:8">
      <c r="A7874" s="57" t="s">
        <v>152</v>
      </c>
      <c r="B7874" s="57" t="s">
        <v>116</v>
      </c>
      <c r="C7874" s="57" t="s">
        <v>3081</v>
      </c>
      <c r="D7874" s="57">
        <v>0.6</v>
      </c>
      <c r="E7874" s="57" t="s">
        <v>591</v>
      </c>
      <c r="F7874" s="57" t="s">
        <v>3082</v>
      </c>
      <c r="G7874" s="57" t="s">
        <v>4612</v>
      </c>
      <c r="H7874" s="57">
        <v>0.6</v>
      </c>
    </row>
    <row r="7875" spans="1:8">
      <c r="A7875" s="57" t="s">
        <v>152</v>
      </c>
      <c r="B7875" s="57" t="s">
        <v>116</v>
      </c>
      <c r="C7875" s="57" t="s">
        <v>3084</v>
      </c>
      <c r="D7875" s="57">
        <v>2</v>
      </c>
      <c r="E7875" s="57" t="s">
        <v>591</v>
      </c>
      <c r="F7875" s="57" t="s">
        <v>3085</v>
      </c>
      <c r="G7875" s="57" t="s">
        <v>4613</v>
      </c>
      <c r="H7875" s="57">
        <v>2</v>
      </c>
    </row>
    <row r="7876" spans="1:8">
      <c r="A7876" s="57" t="s">
        <v>152</v>
      </c>
      <c r="B7876" s="57" t="s">
        <v>116</v>
      </c>
      <c r="C7876" s="57" t="s">
        <v>3087</v>
      </c>
      <c r="D7876" s="57">
        <v>200</v>
      </c>
      <c r="E7876" s="57" t="s">
        <v>591</v>
      </c>
      <c r="F7876" s="57" t="s">
        <v>3088</v>
      </c>
      <c r="G7876" s="57" t="s">
        <v>4614</v>
      </c>
      <c r="H7876" s="57">
        <v>200</v>
      </c>
    </row>
    <row r="7877" spans="1:8">
      <c r="A7877" s="57" t="s">
        <v>152</v>
      </c>
      <c r="B7877" s="57" t="s">
        <v>116</v>
      </c>
      <c r="C7877" s="57" t="s">
        <v>3090</v>
      </c>
      <c r="D7877" s="57">
        <v>557.5</v>
      </c>
      <c r="E7877" s="57" t="s">
        <v>591</v>
      </c>
      <c r="F7877" s="57" t="s">
        <v>3091</v>
      </c>
      <c r="G7877" s="57" t="s">
        <v>4615</v>
      </c>
      <c r="H7877" s="57">
        <v>557.5</v>
      </c>
    </row>
    <row r="7878" spans="1:8">
      <c r="A7878" s="57" t="s">
        <v>152</v>
      </c>
      <c r="B7878" s="57" t="s">
        <v>116</v>
      </c>
      <c r="C7878" s="57" t="s">
        <v>3093</v>
      </c>
      <c r="D7878" s="57">
        <v>0.57999999999999996</v>
      </c>
      <c r="E7878" s="57" t="s">
        <v>591</v>
      </c>
      <c r="F7878" s="57" t="s">
        <v>3093</v>
      </c>
      <c r="G7878" s="57" t="s">
        <v>4616</v>
      </c>
      <c r="H7878" s="57">
        <v>0.57999999999999996</v>
      </c>
    </row>
    <row r="7879" spans="1:8">
      <c r="A7879" s="57" t="s">
        <v>152</v>
      </c>
      <c r="B7879" s="57" t="s">
        <v>116</v>
      </c>
      <c r="C7879" s="57" t="s">
        <v>3095</v>
      </c>
      <c r="D7879" s="57">
        <v>289.7</v>
      </c>
      <c r="E7879" s="57" t="s">
        <v>591</v>
      </c>
      <c r="F7879" s="57" t="s">
        <v>3096</v>
      </c>
      <c r="G7879" s="57" t="s">
        <v>4617</v>
      </c>
      <c r="H7879" s="57">
        <v>289.7</v>
      </c>
    </row>
    <row r="7880" spans="1:8">
      <c r="A7880" s="57" t="s">
        <v>152</v>
      </c>
      <c r="B7880" s="57" t="s">
        <v>116</v>
      </c>
      <c r="C7880" s="57" t="s">
        <v>3098</v>
      </c>
      <c r="D7880" s="57">
        <v>130</v>
      </c>
      <c r="E7880" s="57" t="s">
        <v>591</v>
      </c>
      <c r="F7880" s="57" t="s">
        <v>3099</v>
      </c>
      <c r="G7880" s="57" t="s">
        <v>4618</v>
      </c>
      <c r="H7880" s="57">
        <v>130</v>
      </c>
    </row>
    <row r="7881" spans="1:8">
      <c r="A7881" s="57" t="s">
        <v>152</v>
      </c>
      <c r="B7881" s="57" t="s">
        <v>116</v>
      </c>
      <c r="C7881" s="57" t="s">
        <v>3101</v>
      </c>
      <c r="D7881" s="57">
        <v>2</v>
      </c>
      <c r="E7881" s="57" t="s">
        <v>591</v>
      </c>
      <c r="F7881" s="57" t="s">
        <v>3102</v>
      </c>
      <c r="G7881" s="57" t="s">
        <v>4619</v>
      </c>
      <c r="H7881" s="57">
        <v>2</v>
      </c>
    </row>
    <row r="7882" spans="1:8">
      <c r="A7882" s="57" t="s">
        <v>152</v>
      </c>
      <c r="B7882" s="57" t="s">
        <v>116</v>
      </c>
      <c r="C7882" s="57" t="s">
        <v>3104</v>
      </c>
      <c r="D7882" s="57">
        <v>30713.25</v>
      </c>
      <c r="E7882" s="57" t="s">
        <v>591</v>
      </c>
      <c r="F7882" s="57" t="s">
        <v>3104</v>
      </c>
      <c r="G7882" s="57" t="s">
        <v>4620</v>
      </c>
      <c r="H7882" s="57">
        <v>30713.25</v>
      </c>
    </row>
    <row r="7883" spans="1:8">
      <c r="A7883" s="57" t="s">
        <v>152</v>
      </c>
      <c r="B7883" s="57" t="s">
        <v>116</v>
      </c>
      <c r="C7883" s="57" t="s">
        <v>3106</v>
      </c>
      <c r="D7883" s="57">
        <v>900</v>
      </c>
      <c r="E7883" s="57" t="s">
        <v>591</v>
      </c>
      <c r="F7883" s="57" t="s">
        <v>3107</v>
      </c>
      <c r="G7883" s="57" t="s">
        <v>4621</v>
      </c>
      <c r="H7883" s="57">
        <v>900</v>
      </c>
    </row>
    <row r="7884" spans="1:8">
      <c r="A7884" s="57" t="s">
        <v>152</v>
      </c>
      <c r="B7884" s="57" t="s">
        <v>116</v>
      </c>
      <c r="C7884" s="57" t="s">
        <v>3109</v>
      </c>
      <c r="D7884" s="57">
        <v>0.6</v>
      </c>
      <c r="E7884" s="57" t="s">
        <v>591</v>
      </c>
      <c r="F7884" s="57" t="s">
        <v>3109</v>
      </c>
      <c r="G7884" s="57" t="s">
        <v>4622</v>
      </c>
      <c r="H7884" s="57">
        <v>0.6</v>
      </c>
    </row>
    <row r="7885" spans="1:8">
      <c r="A7885" s="57" t="s">
        <v>152</v>
      </c>
      <c r="B7885" s="57" t="s">
        <v>116</v>
      </c>
      <c r="C7885" s="57" t="s">
        <v>3111</v>
      </c>
      <c r="D7885" s="57">
        <v>8690.3230000000003</v>
      </c>
      <c r="E7885" s="57" t="s">
        <v>591</v>
      </c>
      <c r="F7885" s="57" t="s">
        <v>3111</v>
      </c>
      <c r="G7885" s="57" t="s">
        <v>4623</v>
      </c>
      <c r="H7885" s="57">
        <v>8690.3230000000003</v>
      </c>
    </row>
    <row r="7886" spans="1:8">
      <c r="A7886" s="57" t="s">
        <v>152</v>
      </c>
      <c r="B7886" s="57" t="s">
        <v>116</v>
      </c>
      <c r="C7886" s="57" t="s">
        <v>3113</v>
      </c>
      <c r="D7886" s="57">
        <v>525.75</v>
      </c>
      <c r="E7886" s="57" t="s">
        <v>591</v>
      </c>
      <c r="F7886" s="57" t="s">
        <v>3113</v>
      </c>
      <c r="G7886" s="57" t="s">
        <v>4624</v>
      </c>
      <c r="H7886" s="57">
        <v>525.75</v>
      </c>
    </row>
    <row r="7887" spans="1:8">
      <c r="A7887" s="57" t="s">
        <v>152</v>
      </c>
      <c r="B7887" s="57" t="s">
        <v>116</v>
      </c>
      <c r="C7887" s="57" t="s">
        <v>3115</v>
      </c>
      <c r="D7887" s="57">
        <v>2</v>
      </c>
      <c r="E7887" s="57" t="s">
        <v>591</v>
      </c>
      <c r="F7887" s="57" t="s">
        <v>3116</v>
      </c>
      <c r="G7887" s="57" t="s">
        <v>4625</v>
      </c>
      <c r="H7887" s="57">
        <v>2</v>
      </c>
    </row>
    <row r="7888" spans="1:8">
      <c r="A7888" s="57" t="s">
        <v>153</v>
      </c>
      <c r="B7888" s="57" t="s">
        <v>116</v>
      </c>
      <c r="C7888" s="57" t="s">
        <v>3066</v>
      </c>
      <c r="D7888" s="57">
        <v>0</v>
      </c>
      <c r="E7888" s="57" t="s">
        <v>592</v>
      </c>
      <c r="F7888" s="57" t="s">
        <v>3067</v>
      </c>
      <c r="G7888" s="57" t="s">
        <v>4626</v>
      </c>
      <c r="H7888" s="57">
        <v>0</v>
      </c>
    </row>
    <row r="7889" spans="1:8">
      <c r="A7889" s="57" t="s">
        <v>153</v>
      </c>
      <c r="B7889" s="57" t="s">
        <v>116</v>
      </c>
      <c r="C7889" s="57" t="s">
        <v>3069</v>
      </c>
      <c r="D7889" s="57">
        <v>3</v>
      </c>
      <c r="E7889" s="57" t="s">
        <v>592</v>
      </c>
      <c r="F7889" s="57" t="s">
        <v>3070</v>
      </c>
      <c r="G7889" s="57" t="s">
        <v>4627</v>
      </c>
      <c r="H7889" s="57">
        <v>3</v>
      </c>
    </row>
    <row r="7890" spans="1:8">
      <c r="A7890" s="57" t="s">
        <v>153</v>
      </c>
      <c r="B7890" s="57" t="s">
        <v>116</v>
      </c>
      <c r="C7890" s="57" t="s">
        <v>3072</v>
      </c>
      <c r="D7890" s="57">
        <v>1500</v>
      </c>
      <c r="E7890" s="57" t="s">
        <v>592</v>
      </c>
      <c r="F7890" s="57" t="s">
        <v>3073</v>
      </c>
      <c r="G7890" s="57" t="s">
        <v>4628</v>
      </c>
      <c r="H7890" s="57">
        <v>1500</v>
      </c>
    </row>
    <row r="7891" spans="1:8">
      <c r="A7891" s="57" t="s">
        <v>153</v>
      </c>
      <c r="B7891" s="57" t="s">
        <v>116</v>
      </c>
      <c r="C7891" s="57" t="s">
        <v>3075</v>
      </c>
      <c r="D7891" s="57">
        <v>0</v>
      </c>
      <c r="E7891" s="57" t="s">
        <v>592</v>
      </c>
      <c r="F7891" s="57" t="s">
        <v>3076</v>
      </c>
      <c r="G7891" s="57" t="s">
        <v>4629</v>
      </c>
      <c r="H7891" s="57">
        <v>0</v>
      </c>
    </row>
    <row r="7892" spans="1:8">
      <c r="A7892" s="57" t="s">
        <v>153</v>
      </c>
      <c r="B7892" s="57" t="s">
        <v>116</v>
      </c>
      <c r="C7892" s="57" t="s">
        <v>3078</v>
      </c>
      <c r="D7892" s="57">
        <v>772</v>
      </c>
      <c r="E7892" s="57" t="s">
        <v>592</v>
      </c>
      <c r="F7892" s="57" t="s">
        <v>3079</v>
      </c>
      <c r="G7892" s="57" t="s">
        <v>4630</v>
      </c>
      <c r="H7892" s="57">
        <v>772</v>
      </c>
    </row>
    <row r="7893" spans="1:8">
      <c r="A7893" s="57" t="s">
        <v>153</v>
      </c>
      <c r="B7893" s="57" t="s">
        <v>116</v>
      </c>
      <c r="C7893" s="57" t="s">
        <v>3081</v>
      </c>
      <c r="D7893" s="57">
        <v>0.6</v>
      </c>
      <c r="E7893" s="57" t="s">
        <v>592</v>
      </c>
      <c r="F7893" s="57" t="s">
        <v>3082</v>
      </c>
      <c r="G7893" s="57" t="s">
        <v>4631</v>
      </c>
      <c r="H7893" s="57">
        <v>0.6</v>
      </c>
    </row>
    <row r="7894" spans="1:8">
      <c r="A7894" s="57" t="s">
        <v>153</v>
      </c>
      <c r="B7894" s="57" t="s">
        <v>116</v>
      </c>
      <c r="C7894" s="57" t="s">
        <v>3084</v>
      </c>
      <c r="D7894" s="57">
        <v>2</v>
      </c>
      <c r="E7894" s="57" t="s">
        <v>592</v>
      </c>
      <c r="F7894" s="57" t="s">
        <v>3085</v>
      </c>
      <c r="G7894" s="57" t="s">
        <v>4632</v>
      </c>
      <c r="H7894" s="57">
        <v>2</v>
      </c>
    </row>
    <row r="7895" spans="1:8">
      <c r="A7895" s="57" t="s">
        <v>153</v>
      </c>
      <c r="B7895" s="57" t="s">
        <v>116</v>
      </c>
      <c r="C7895" s="57" t="s">
        <v>3087</v>
      </c>
      <c r="D7895" s="57">
        <v>200</v>
      </c>
      <c r="E7895" s="57" t="s">
        <v>592</v>
      </c>
      <c r="F7895" s="57" t="s">
        <v>3088</v>
      </c>
      <c r="G7895" s="57" t="s">
        <v>4633</v>
      </c>
      <c r="H7895" s="57">
        <v>200</v>
      </c>
    </row>
    <row r="7896" spans="1:8">
      <c r="A7896" s="57" t="s">
        <v>153</v>
      </c>
      <c r="B7896" s="57" t="s">
        <v>116</v>
      </c>
      <c r="C7896" s="57" t="s">
        <v>3090</v>
      </c>
      <c r="D7896" s="57">
        <v>557.5</v>
      </c>
      <c r="E7896" s="57" t="s">
        <v>592</v>
      </c>
      <c r="F7896" s="57" t="s">
        <v>3091</v>
      </c>
      <c r="G7896" s="57" t="s">
        <v>4634</v>
      </c>
      <c r="H7896" s="57">
        <v>557.5</v>
      </c>
    </row>
    <row r="7897" spans="1:8">
      <c r="A7897" s="57" t="s">
        <v>153</v>
      </c>
      <c r="B7897" s="57" t="s">
        <v>116</v>
      </c>
      <c r="C7897" s="57" t="s">
        <v>3093</v>
      </c>
      <c r="D7897" s="57">
        <v>0.57999999999999996</v>
      </c>
      <c r="E7897" s="57" t="s">
        <v>592</v>
      </c>
      <c r="F7897" s="57" t="s">
        <v>3093</v>
      </c>
      <c r="G7897" s="57" t="s">
        <v>4635</v>
      </c>
      <c r="H7897" s="57">
        <v>0.57999999999999996</v>
      </c>
    </row>
    <row r="7898" spans="1:8">
      <c r="A7898" s="57" t="s">
        <v>153</v>
      </c>
      <c r="B7898" s="57" t="s">
        <v>116</v>
      </c>
      <c r="C7898" s="57" t="s">
        <v>3095</v>
      </c>
      <c r="D7898" s="57">
        <v>289.7</v>
      </c>
      <c r="E7898" s="57" t="s">
        <v>592</v>
      </c>
      <c r="F7898" s="57" t="s">
        <v>3096</v>
      </c>
      <c r="G7898" s="57" t="s">
        <v>4636</v>
      </c>
      <c r="H7898" s="57">
        <v>289.7</v>
      </c>
    </row>
    <row r="7899" spans="1:8">
      <c r="A7899" s="57" t="s">
        <v>153</v>
      </c>
      <c r="B7899" s="57" t="s">
        <v>116</v>
      </c>
      <c r="C7899" s="57" t="s">
        <v>3098</v>
      </c>
      <c r="D7899" s="57">
        <v>130</v>
      </c>
      <c r="E7899" s="57" t="s">
        <v>592</v>
      </c>
      <c r="F7899" s="57" t="s">
        <v>3099</v>
      </c>
      <c r="G7899" s="57" t="s">
        <v>4637</v>
      </c>
      <c r="H7899" s="57">
        <v>130</v>
      </c>
    </row>
    <row r="7900" spans="1:8">
      <c r="A7900" s="57" t="s">
        <v>153</v>
      </c>
      <c r="B7900" s="57" t="s">
        <v>116</v>
      </c>
      <c r="C7900" s="57" t="s">
        <v>3101</v>
      </c>
      <c r="D7900" s="57">
        <v>2</v>
      </c>
      <c r="E7900" s="57" t="s">
        <v>592</v>
      </c>
      <c r="F7900" s="57" t="s">
        <v>3102</v>
      </c>
      <c r="G7900" s="57" t="s">
        <v>4638</v>
      </c>
      <c r="H7900" s="57">
        <v>2</v>
      </c>
    </row>
    <row r="7901" spans="1:8">
      <c r="A7901" s="57" t="s">
        <v>153</v>
      </c>
      <c r="B7901" s="57" t="s">
        <v>116</v>
      </c>
      <c r="C7901" s="57" t="s">
        <v>3104</v>
      </c>
      <c r="D7901" s="57">
        <v>30713.25</v>
      </c>
      <c r="E7901" s="57" t="s">
        <v>592</v>
      </c>
      <c r="F7901" s="57" t="s">
        <v>3104</v>
      </c>
      <c r="G7901" s="57" t="s">
        <v>4639</v>
      </c>
      <c r="H7901" s="57">
        <v>30713.25</v>
      </c>
    </row>
    <row r="7902" spans="1:8">
      <c r="A7902" s="57" t="s">
        <v>153</v>
      </c>
      <c r="B7902" s="57" t="s">
        <v>116</v>
      </c>
      <c r="C7902" s="57" t="s">
        <v>3106</v>
      </c>
      <c r="D7902" s="57">
        <v>900</v>
      </c>
      <c r="E7902" s="57" t="s">
        <v>592</v>
      </c>
      <c r="F7902" s="57" t="s">
        <v>3107</v>
      </c>
      <c r="G7902" s="57" t="s">
        <v>4640</v>
      </c>
      <c r="H7902" s="57">
        <v>900</v>
      </c>
    </row>
    <row r="7903" spans="1:8">
      <c r="A7903" s="57" t="s">
        <v>153</v>
      </c>
      <c r="B7903" s="57" t="s">
        <v>116</v>
      </c>
      <c r="C7903" s="57" t="s">
        <v>3109</v>
      </c>
      <c r="D7903" s="57">
        <v>0.6</v>
      </c>
      <c r="E7903" s="57" t="s">
        <v>592</v>
      </c>
      <c r="F7903" s="57" t="s">
        <v>3109</v>
      </c>
      <c r="G7903" s="57" t="s">
        <v>4641</v>
      </c>
      <c r="H7903" s="57">
        <v>0.6</v>
      </c>
    </row>
    <row r="7904" spans="1:8">
      <c r="A7904" s="57" t="s">
        <v>153</v>
      </c>
      <c r="B7904" s="57" t="s">
        <v>116</v>
      </c>
      <c r="C7904" s="57" t="s">
        <v>3111</v>
      </c>
      <c r="D7904" s="57">
        <v>8690.3230000000003</v>
      </c>
      <c r="E7904" s="57" t="s">
        <v>592</v>
      </c>
      <c r="F7904" s="57" t="s">
        <v>3111</v>
      </c>
      <c r="G7904" s="57" t="s">
        <v>4642</v>
      </c>
      <c r="H7904" s="57">
        <v>8690.3230000000003</v>
      </c>
    </row>
    <row r="7905" spans="1:8">
      <c r="A7905" s="57" t="s">
        <v>153</v>
      </c>
      <c r="B7905" s="57" t="s">
        <v>116</v>
      </c>
      <c r="C7905" s="57" t="s">
        <v>3113</v>
      </c>
      <c r="D7905" s="57">
        <v>525.75</v>
      </c>
      <c r="E7905" s="57" t="s">
        <v>592</v>
      </c>
      <c r="F7905" s="57" t="s">
        <v>3113</v>
      </c>
      <c r="G7905" s="57" t="s">
        <v>4643</v>
      </c>
      <c r="H7905" s="57">
        <v>525.75</v>
      </c>
    </row>
    <row r="7906" spans="1:8">
      <c r="A7906" s="57" t="s">
        <v>153</v>
      </c>
      <c r="B7906" s="57" t="s">
        <v>116</v>
      </c>
      <c r="C7906" s="57" t="s">
        <v>3115</v>
      </c>
      <c r="D7906" s="57">
        <v>2</v>
      </c>
      <c r="E7906" s="57" t="s">
        <v>592</v>
      </c>
      <c r="F7906" s="57" t="s">
        <v>3116</v>
      </c>
      <c r="G7906" s="57" t="s">
        <v>4644</v>
      </c>
      <c r="H7906" s="57">
        <v>2</v>
      </c>
    </row>
    <row r="7907" spans="1:8">
      <c r="A7907" s="57" t="s">
        <v>185</v>
      </c>
      <c r="B7907" s="57" t="s">
        <v>120</v>
      </c>
      <c r="C7907" s="57" t="s">
        <v>3066</v>
      </c>
      <c r="D7907" s="57">
        <v>0</v>
      </c>
      <c r="E7907" s="57" t="s">
        <v>593</v>
      </c>
      <c r="F7907" s="57" t="s">
        <v>3067</v>
      </c>
      <c r="G7907" s="57" t="s">
        <v>4645</v>
      </c>
      <c r="H7907" s="57">
        <v>0</v>
      </c>
    </row>
    <row r="7908" spans="1:8">
      <c r="A7908" s="57" t="s">
        <v>185</v>
      </c>
      <c r="B7908" s="57" t="s">
        <v>120</v>
      </c>
      <c r="C7908" s="57" t="s">
        <v>3069</v>
      </c>
      <c r="D7908" s="57">
        <v>3</v>
      </c>
      <c r="E7908" s="57" t="s">
        <v>593</v>
      </c>
      <c r="F7908" s="57" t="s">
        <v>3070</v>
      </c>
      <c r="G7908" s="57" t="s">
        <v>4646</v>
      </c>
      <c r="H7908" s="57">
        <v>3</v>
      </c>
    </row>
    <row r="7909" spans="1:8">
      <c r="A7909" s="57" t="s">
        <v>185</v>
      </c>
      <c r="B7909" s="57" t="s">
        <v>120</v>
      </c>
      <c r="C7909" s="57" t="s">
        <v>3072</v>
      </c>
      <c r="D7909" s="57">
        <v>1500</v>
      </c>
      <c r="E7909" s="57" t="s">
        <v>593</v>
      </c>
      <c r="F7909" s="57" t="s">
        <v>3073</v>
      </c>
      <c r="G7909" s="57" t="s">
        <v>4647</v>
      </c>
      <c r="H7909" s="57">
        <v>1500</v>
      </c>
    </row>
    <row r="7910" spans="1:8">
      <c r="A7910" s="57" t="s">
        <v>185</v>
      </c>
      <c r="B7910" s="57" t="s">
        <v>120</v>
      </c>
      <c r="C7910" s="57" t="s">
        <v>3075</v>
      </c>
      <c r="D7910" s="57">
        <v>0</v>
      </c>
      <c r="E7910" s="57" t="s">
        <v>593</v>
      </c>
      <c r="F7910" s="57" t="s">
        <v>3076</v>
      </c>
      <c r="G7910" s="57" t="s">
        <v>4648</v>
      </c>
      <c r="H7910" s="57">
        <v>0</v>
      </c>
    </row>
    <row r="7911" spans="1:8">
      <c r="A7911" s="57" t="s">
        <v>185</v>
      </c>
      <c r="B7911" s="57" t="s">
        <v>120</v>
      </c>
      <c r="C7911" s="57" t="s">
        <v>3078</v>
      </c>
      <c r="D7911" s="57">
        <v>772</v>
      </c>
      <c r="E7911" s="57" t="s">
        <v>593</v>
      </c>
      <c r="F7911" s="57" t="s">
        <v>3079</v>
      </c>
      <c r="G7911" s="57" t="s">
        <v>4649</v>
      </c>
      <c r="H7911" s="57">
        <v>772</v>
      </c>
    </row>
    <row r="7912" spans="1:8">
      <c r="A7912" s="57" t="s">
        <v>185</v>
      </c>
      <c r="B7912" s="57" t="s">
        <v>120</v>
      </c>
      <c r="C7912" s="57" t="s">
        <v>3081</v>
      </c>
      <c r="D7912" s="57">
        <v>0.6</v>
      </c>
      <c r="E7912" s="57" t="s">
        <v>593</v>
      </c>
      <c r="F7912" s="57" t="s">
        <v>3082</v>
      </c>
      <c r="G7912" s="57" t="s">
        <v>4650</v>
      </c>
      <c r="H7912" s="57">
        <v>0.6</v>
      </c>
    </row>
    <row r="7913" spans="1:8">
      <c r="A7913" s="57" t="s">
        <v>185</v>
      </c>
      <c r="B7913" s="57" t="s">
        <v>120</v>
      </c>
      <c r="C7913" s="57" t="s">
        <v>3084</v>
      </c>
      <c r="D7913" s="57">
        <v>2</v>
      </c>
      <c r="E7913" s="57" t="s">
        <v>593</v>
      </c>
      <c r="F7913" s="57" t="s">
        <v>3085</v>
      </c>
      <c r="G7913" s="57" t="s">
        <v>4651</v>
      </c>
      <c r="H7913" s="57">
        <v>2</v>
      </c>
    </row>
    <row r="7914" spans="1:8">
      <c r="A7914" s="57" t="s">
        <v>185</v>
      </c>
      <c r="B7914" s="57" t="s">
        <v>120</v>
      </c>
      <c r="C7914" s="57" t="s">
        <v>3087</v>
      </c>
      <c r="D7914" s="57">
        <v>200</v>
      </c>
      <c r="E7914" s="57" t="s">
        <v>593</v>
      </c>
      <c r="F7914" s="57" t="s">
        <v>3088</v>
      </c>
      <c r="G7914" s="57" t="s">
        <v>4652</v>
      </c>
      <c r="H7914" s="57">
        <v>200</v>
      </c>
    </row>
    <row r="7915" spans="1:8">
      <c r="A7915" s="57" t="s">
        <v>185</v>
      </c>
      <c r="B7915" s="57" t="s">
        <v>120</v>
      </c>
      <c r="C7915" s="57" t="s">
        <v>3090</v>
      </c>
      <c r="D7915" s="57">
        <v>557.5</v>
      </c>
      <c r="E7915" s="57" t="s">
        <v>593</v>
      </c>
      <c r="F7915" s="57" t="s">
        <v>3091</v>
      </c>
      <c r="G7915" s="57" t="s">
        <v>4653</v>
      </c>
      <c r="H7915" s="57">
        <v>557.5</v>
      </c>
    </row>
    <row r="7916" spans="1:8">
      <c r="A7916" s="57" t="s">
        <v>185</v>
      </c>
      <c r="B7916" s="57" t="s">
        <v>120</v>
      </c>
      <c r="C7916" s="57" t="s">
        <v>3093</v>
      </c>
      <c r="D7916" s="57">
        <v>0.57999999999999996</v>
      </c>
      <c r="E7916" s="57" t="s">
        <v>593</v>
      </c>
      <c r="F7916" s="57" t="s">
        <v>3093</v>
      </c>
      <c r="G7916" s="57" t="s">
        <v>4654</v>
      </c>
      <c r="H7916" s="57">
        <v>0.57999999999999996</v>
      </c>
    </row>
    <row r="7917" spans="1:8">
      <c r="A7917" s="57" t="s">
        <v>185</v>
      </c>
      <c r="B7917" s="57" t="s">
        <v>120</v>
      </c>
      <c r="C7917" s="57" t="s">
        <v>3095</v>
      </c>
      <c r="D7917" s="57">
        <v>289.7</v>
      </c>
      <c r="E7917" s="57" t="s">
        <v>593</v>
      </c>
      <c r="F7917" s="57" t="s">
        <v>3096</v>
      </c>
      <c r="G7917" s="57" t="s">
        <v>4655</v>
      </c>
      <c r="H7917" s="57">
        <v>289.7</v>
      </c>
    </row>
    <row r="7918" spans="1:8">
      <c r="A7918" s="57" t="s">
        <v>185</v>
      </c>
      <c r="B7918" s="57" t="s">
        <v>120</v>
      </c>
      <c r="C7918" s="57" t="s">
        <v>3098</v>
      </c>
      <c r="D7918" s="57">
        <v>130</v>
      </c>
      <c r="E7918" s="57" t="s">
        <v>593</v>
      </c>
      <c r="F7918" s="57" t="s">
        <v>3099</v>
      </c>
      <c r="G7918" s="57" t="s">
        <v>4656</v>
      </c>
      <c r="H7918" s="57">
        <v>130</v>
      </c>
    </row>
    <row r="7919" spans="1:8">
      <c r="A7919" s="57" t="s">
        <v>185</v>
      </c>
      <c r="B7919" s="57" t="s">
        <v>120</v>
      </c>
      <c r="C7919" s="57" t="s">
        <v>3101</v>
      </c>
      <c r="D7919" s="57">
        <v>2</v>
      </c>
      <c r="E7919" s="57" t="s">
        <v>593</v>
      </c>
      <c r="F7919" s="57" t="s">
        <v>3102</v>
      </c>
      <c r="G7919" s="57" t="s">
        <v>4657</v>
      </c>
      <c r="H7919" s="57">
        <v>2</v>
      </c>
    </row>
    <row r="7920" spans="1:8">
      <c r="A7920" s="57" t="s">
        <v>185</v>
      </c>
      <c r="B7920" s="57" t="s">
        <v>120</v>
      </c>
      <c r="C7920" s="57" t="s">
        <v>3104</v>
      </c>
      <c r="D7920" s="57">
        <v>30713.25</v>
      </c>
      <c r="E7920" s="57" t="s">
        <v>593</v>
      </c>
      <c r="F7920" s="57" t="s">
        <v>3104</v>
      </c>
      <c r="G7920" s="57" t="s">
        <v>4658</v>
      </c>
      <c r="H7920" s="57">
        <v>30713.25</v>
      </c>
    </row>
    <row r="7921" spans="1:8">
      <c r="A7921" s="57" t="s">
        <v>185</v>
      </c>
      <c r="B7921" s="57" t="s">
        <v>120</v>
      </c>
      <c r="C7921" s="57" t="s">
        <v>3106</v>
      </c>
      <c r="D7921" s="57">
        <v>900</v>
      </c>
      <c r="E7921" s="57" t="s">
        <v>593</v>
      </c>
      <c r="F7921" s="57" t="s">
        <v>3107</v>
      </c>
      <c r="G7921" s="57" t="s">
        <v>4659</v>
      </c>
      <c r="H7921" s="57">
        <v>900</v>
      </c>
    </row>
    <row r="7922" spans="1:8">
      <c r="A7922" s="57" t="s">
        <v>185</v>
      </c>
      <c r="B7922" s="57" t="s">
        <v>120</v>
      </c>
      <c r="C7922" s="57" t="s">
        <v>3109</v>
      </c>
      <c r="D7922" s="57">
        <v>0.6</v>
      </c>
      <c r="E7922" s="57" t="s">
        <v>593</v>
      </c>
      <c r="F7922" s="57" t="s">
        <v>3109</v>
      </c>
      <c r="G7922" s="57" t="s">
        <v>4660</v>
      </c>
      <c r="H7922" s="57">
        <v>0.6</v>
      </c>
    </row>
    <row r="7923" spans="1:8">
      <c r="A7923" s="57" t="s">
        <v>185</v>
      </c>
      <c r="B7923" s="57" t="s">
        <v>120</v>
      </c>
      <c r="C7923" s="57" t="s">
        <v>3111</v>
      </c>
      <c r="D7923" s="57">
        <v>8690.3230000000003</v>
      </c>
      <c r="E7923" s="57" t="s">
        <v>593</v>
      </c>
      <c r="F7923" s="57" t="s">
        <v>3111</v>
      </c>
      <c r="G7923" s="57" t="s">
        <v>4661</v>
      </c>
      <c r="H7923" s="57">
        <v>8690.3230000000003</v>
      </c>
    </row>
    <row r="7924" spans="1:8">
      <c r="A7924" s="57" t="s">
        <v>185</v>
      </c>
      <c r="B7924" s="57" t="s">
        <v>120</v>
      </c>
      <c r="C7924" s="57" t="s">
        <v>3113</v>
      </c>
      <c r="D7924" s="57">
        <v>525.75</v>
      </c>
      <c r="E7924" s="57" t="s">
        <v>593</v>
      </c>
      <c r="F7924" s="57" t="s">
        <v>3113</v>
      </c>
      <c r="G7924" s="57" t="s">
        <v>4662</v>
      </c>
      <c r="H7924" s="57">
        <v>525.75</v>
      </c>
    </row>
    <row r="7925" spans="1:8">
      <c r="A7925" s="57" t="s">
        <v>185</v>
      </c>
      <c r="B7925" s="57" t="s">
        <v>120</v>
      </c>
      <c r="C7925" s="57" t="s">
        <v>3115</v>
      </c>
      <c r="D7925" s="57">
        <v>2</v>
      </c>
      <c r="E7925" s="57" t="s">
        <v>593</v>
      </c>
      <c r="F7925" s="57" t="s">
        <v>3116</v>
      </c>
      <c r="G7925" s="57" t="s">
        <v>4663</v>
      </c>
      <c r="H7925" s="57">
        <v>2</v>
      </c>
    </row>
    <row r="7926" spans="1:8">
      <c r="A7926" s="57" t="s">
        <v>154</v>
      </c>
      <c r="B7926" s="57" t="s">
        <v>116</v>
      </c>
      <c r="C7926" s="57" t="s">
        <v>3066</v>
      </c>
      <c r="D7926" s="57">
        <v>0</v>
      </c>
      <c r="E7926" s="57" t="s">
        <v>594</v>
      </c>
      <c r="F7926" s="57" t="s">
        <v>3067</v>
      </c>
      <c r="G7926" s="57" t="s">
        <v>4664</v>
      </c>
      <c r="H7926" s="57">
        <v>0</v>
      </c>
    </row>
    <row r="7927" spans="1:8">
      <c r="A7927" s="57" t="s">
        <v>154</v>
      </c>
      <c r="B7927" s="57" t="s">
        <v>116</v>
      </c>
      <c r="C7927" s="57" t="s">
        <v>3069</v>
      </c>
      <c r="D7927" s="57">
        <v>3</v>
      </c>
      <c r="E7927" s="57" t="s">
        <v>594</v>
      </c>
      <c r="F7927" s="57" t="s">
        <v>3070</v>
      </c>
      <c r="G7927" s="57" t="s">
        <v>4665</v>
      </c>
      <c r="H7927" s="57">
        <v>3</v>
      </c>
    </row>
    <row r="7928" spans="1:8">
      <c r="A7928" s="57" t="s">
        <v>154</v>
      </c>
      <c r="B7928" s="57" t="s">
        <v>116</v>
      </c>
      <c r="C7928" s="57" t="s">
        <v>3072</v>
      </c>
      <c r="D7928" s="57">
        <v>1500</v>
      </c>
      <c r="E7928" s="57" t="s">
        <v>594</v>
      </c>
      <c r="F7928" s="57" t="s">
        <v>3073</v>
      </c>
      <c r="G7928" s="57" t="s">
        <v>4666</v>
      </c>
      <c r="H7928" s="57">
        <v>1500</v>
      </c>
    </row>
    <row r="7929" spans="1:8">
      <c r="A7929" s="57" t="s">
        <v>154</v>
      </c>
      <c r="B7929" s="57" t="s">
        <v>116</v>
      </c>
      <c r="C7929" s="57" t="s">
        <v>3075</v>
      </c>
      <c r="D7929" s="57">
        <v>0</v>
      </c>
      <c r="E7929" s="57" t="s">
        <v>594</v>
      </c>
      <c r="F7929" s="57" t="s">
        <v>3076</v>
      </c>
      <c r="G7929" s="57" t="s">
        <v>4667</v>
      </c>
      <c r="H7929" s="57">
        <v>0</v>
      </c>
    </row>
    <row r="7930" spans="1:8">
      <c r="A7930" s="57" t="s">
        <v>154</v>
      </c>
      <c r="B7930" s="57" t="s">
        <v>116</v>
      </c>
      <c r="C7930" s="57" t="s">
        <v>3078</v>
      </c>
      <c r="D7930" s="57">
        <v>772</v>
      </c>
      <c r="E7930" s="57" t="s">
        <v>594</v>
      </c>
      <c r="F7930" s="57" t="s">
        <v>3079</v>
      </c>
      <c r="G7930" s="57" t="s">
        <v>4668</v>
      </c>
      <c r="H7930" s="57">
        <v>772</v>
      </c>
    </row>
    <row r="7931" spans="1:8">
      <c r="A7931" s="57" t="s">
        <v>154</v>
      </c>
      <c r="B7931" s="57" t="s">
        <v>116</v>
      </c>
      <c r="C7931" s="57" t="s">
        <v>3081</v>
      </c>
      <c r="D7931" s="57">
        <v>0.59999999999999987</v>
      </c>
      <c r="E7931" s="57" t="s">
        <v>594</v>
      </c>
      <c r="F7931" s="57" t="s">
        <v>3082</v>
      </c>
      <c r="G7931" s="57" t="s">
        <v>4669</v>
      </c>
      <c r="H7931" s="57">
        <v>0.59999999999999987</v>
      </c>
    </row>
    <row r="7932" spans="1:8">
      <c r="A7932" s="57" t="s">
        <v>154</v>
      </c>
      <c r="B7932" s="57" t="s">
        <v>116</v>
      </c>
      <c r="C7932" s="57" t="s">
        <v>3084</v>
      </c>
      <c r="D7932" s="57">
        <v>2</v>
      </c>
      <c r="E7932" s="57" t="s">
        <v>594</v>
      </c>
      <c r="F7932" s="57" t="s">
        <v>3085</v>
      </c>
      <c r="G7932" s="57" t="s">
        <v>4670</v>
      </c>
      <c r="H7932" s="57">
        <v>2</v>
      </c>
    </row>
    <row r="7933" spans="1:8">
      <c r="A7933" s="57" t="s">
        <v>154</v>
      </c>
      <c r="B7933" s="57" t="s">
        <v>116</v>
      </c>
      <c r="C7933" s="57" t="s">
        <v>3087</v>
      </c>
      <c r="D7933" s="57">
        <v>200</v>
      </c>
      <c r="E7933" s="57" t="s">
        <v>594</v>
      </c>
      <c r="F7933" s="57" t="s">
        <v>3088</v>
      </c>
      <c r="G7933" s="57" t="s">
        <v>4671</v>
      </c>
      <c r="H7933" s="57">
        <v>200</v>
      </c>
    </row>
    <row r="7934" spans="1:8">
      <c r="A7934" s="57" t="s">
        <v>154</v>
      </c>
      <c r="B7934" s="57" t="s">
        <v>116</v>
      </c>
      <c r="C7934" s="57" t="s">
        <v>3090</v>
      </c>
      <c r="D7934" s="57">
        <v>557.5</v>
      </c>
      <c r="E7934" s="57" t="s">
        <v>594</v>
      </c>
      <c r="F7934" s="57" t="s">
        <v>3091</v>
      </c>
      <c r="G7934" s="57" t="s">
        <v>4672</v>
      </c>
      <c r="H7934" s="57">
        <v>557.5</v>
      </c>
    </row>
    <row r="7935" spans="1:8">
      <c r="A7935" s="57" t="s">
        <v>154</v>
      </c>
      <c r="B7935" s="57" t="s">
        <v>116</v>
      </c>
      <c r="C7935" s="57" t="s">
        <v>3093</v>
      </c>
      <c r="D7935" s="57">
        <v>0.57999999999999996</v>
      </c>
      <c r="E7935" s="57" t="s">
        <v>594</v>
      </c>
      <c r="F7935" s="57" t="s">
        <v>3093</v>
      </c>
      <c r="G7935" s="57" t="s">
        <v>4673</v>
      </c>
      <c r="H7935" s="57">
        <v>0.57999999999999996</v>
      </c>
    </row>
    <row r="7936" spans="1:8">
      <c r="A7936" s="57" t="s">
        <v>154</v>
      </c>
      <c r="B7936" s="57" t="s">
        <v>116</v>
      </c>
      <c r="C7936" s="57" t="s">
        <v>3095</v>
      </c>
      <c r="D7936" s="57">
        <v>289.69999999999993</v>
      </c>
      <c r="E7936" s="57" t="s">
        <v>594</v>
      </c>
      <c r="F7936" s="57" t="s">
        <v>3096</v>
      </c>
      <c r="G7936" s="57" t="s">
        <v>4674</v>
      </c>
      <c r="H7936" s="57">
        <v>289.69999999999993</v>
      </c>
    </row>
    <row r="7937" spans="1:8">
      <c r="A7937" s="57" t="s">
        <v>154</v>
      </c>
      <c r="B7937" s="57" t="s">
        <v>116</v>
      </c>
      <c r="C7937" s="57" t="s">
        <v>3098</v>
      </c>
      <c r="D7937" s="57">
        <v>130</v>
      </c>
      <c r="E7937" s="57" t="s">
        <v>594</v>
      </c>
      <c r="F7937" s="57" t="s">
        <v>3099</v>
      </c>
      <c r="G7937" s="57" t="s">
        <v>4675</v>
      </c>
      <c r="H7937" s="57">
        <v>130</v>
      </c>
    </row>
    <row r="7938" spans="1:8">
      <c r="A7938" s="57" t="s">
        <v>154</v>
      </c>
      <c r="B7938" s="57" t="s">
        <v>116</v>
      </c>
      <c r="C7938" s="57" t="s">
        <v>3101</v>
      </c>
      <c r="D7938" s="57">
        <v>2</v>
      </c>
      <c r="E7938" s="57" t="s">
        <v>594</v>
      </c>
      <c r="F7938" s="57" t="s">
        <v>3102</v>
      </c>
      <c r="G7938" s="57" t="s">
        <v>4676</v>
      </c>
      <c r="H7938" s="57">
        <v>2</v>
      </c>
    </row>
    <row r="7939" spans="1:8">
      <c r="A7939" s="57" t="s">
        <v>154</v>
      </c>
      <c r="B7939" s="57" t="s">
        <v>116</v>
      </c>
      <c r="C7939" s="57" t="s">
        <v>3104</v>
      </c>
      <c r="D7939" s="57">
        <v>30713.25</v>
      </c>
      <c r="E7939" s="57" t="s">
        <v>594</v>
      </c>
      <c r="F7939" s="57" t="s">
        <v>3104</v>
      </c>
      <c r="G7939" s="57" t="s">
        <v>4677</v>
      </c>
      <c r="H7939" s="57">
        <v>30713.25</v>
      </c>
    </row>
    <row r="7940" spans="1:8">
      <c r="A7940" s="57" t="s">
        <v>154</v>
      </c>
      <c r="B7940" s="57" t="s">
        <v>116</v>
      </c>
      <c r="C7940" s="57" t="s">
        <v>3106</v>
      </c>
      <c r="D7940" s="57">
        <v>900</v>
      </c>
      <c r="E7940" s="57" t="s">
        <v>594</v>
      </c>
      <c r="F7940" s="57" t="s">
        <v>3107</v>
      </c>
      <c r="G7940" s="57" t="s">
        <v>4678</v>
      </c>
      <c r="H7940" s="57">
        <v>900</v>
      </c>
    </row>
    <row r="7941" spans="1:8">
      <c r="A7941" s="57" t="s">
        <v>154</v>
      </c>
      <c r="B7941" s="57" t="s">
        <v>116</v>
      </c>
      <c r="C7941" s="57" t="s">
        <v>3109</v>
      </c>
      <c r="D7941" s="57">
        <v>0.59999999999999987</v>
      </c>
      <c r="E7941" s="57" t="s">
        <v>594</v>
      </c>
      <c r="F7941" s="57" t="s">
        <v>3109</v>
      </c>
      <c r="G7941" s="57" t="s">
        <v>4679</v>
      </c>
      <c r="H7941" s="57">
        <v>0.59999999999999987</v>
      </c>
    </row>
    <row r="7942" spans="1:8">
      <c r="A7942" s="57" t="s">
        <v>154</v>
      </c>
      <c r="B7942" s="57" t="s">
        <v>116</v>
      </c>
      <c r="C7942" s="57" t="s">
        <v>3111</v>
      </c>
      <c r="D7942" s="57">
        <v>8690.3230000000021</v>
      </c>
      <c r="E7942" s="57" t="s">
        <v>594</v>
      </c>
      <c r="F7942" s="57" t="s">
        <v>3111</v>
      </c>
      <c r="G7942" s="57" t="s">
        <v>4680</v>
      </c>
      <c r="H7942" s="57">
        <v>8690.3230000000021</v>
      </c>
    </row>
    <row r="7943" spans="1:8">
      <c r="A7943" s="57" t="s">
        <v>154</v>
      </c>
      <c r="B7943" s="57" t="s">
        <v>116</v>
      </c>
      <c r="C7943" s="57" t="s">
        <v>3113</v>
      </c>
      <c r="D7943" s="57">
        <v>525.75</v>
      </c>
      <c r="E7943" s="57" t="s">
        <v>594</v>
      </c>
      <c r="F7943" s="57" t="s">
        <v>3113</v>
      </c>
      <c r="G7943" s="57" t="s">
        <v>4681</v>
      </c>
      <c r="H7943" s="57">
        <v>525.75</v>
      </c>
    </row>
    <row r="7944" spans="1:8">
      <c r="A7944" s="57" t="s">
        <v>154</v>
      </c>
      <c r="B7944" s="57" t="s">
        <v>116</v>
      </c>
      <c r="C7944" s="57" t="s">
        <v>3115</v>
      </c>
      <c r="D7944" s="57">
        <v>2</v>
      </c>
      <c r="E7944" s="57" t="s">
        <v>594</v>
      </c>
      <c r="F7944" s="57" t="s">
        <v>3116</v>
      </c>
      <c r="G7944" s="57" t="s">
        <v>4682</v>
      </c>
      <c r="H7944" s="57">
        <v>2</v>
      </c>
    </row>
    <row r="7945" spans="1:8">
      <c r="A7945" s="57" t="s">
        <v>189</v>
      </c>
      <c r="B7945" s="57" t="s">
        <v>123</v>
      </c>
      <c r="C7945" s="57" t="s">
        <v>3066</v>
      </c>
      <c r="D7945" s="57">
        <v>0</v>
      </c>
      <c r="E7945" s="57" t="s">
        <v>595</v>
      </c>
      <c r="F7945" s="57" t="s">
        <v>3067</v>
      </c>
      <c r="G7945" s="57" t="s">
        <v>4683</v>
      </c>
      <c r="H7945" s="57">
        <v>0</v>
      </c>
    </row>
    <row r="7946" spans="1:8">
      <c r="A7946" s="57" t="s">
        <v>189</v>
      </c>
      <c r="B7946" s="57" t="s">
        <v>123</v>
      </c>
      <c r="C7946" s="57" t="s">
        <v>3069</v>
      </c>
      <c r="D7946" s="57">
        <v>2.9318181818181817</v>
      </c>
      <c r="E7946" s="57" t="s">
        <v>595</v>
      </c>
      <c r="F7946" s="57" t="s">
        <v>3070</v>
      </c>
      <c r="G7946" s="57" t="s">
        <v>4684</v>
      </c>
      <c r="H7946" s="57">
        <v>2.9318181818181817</v>
      </c>
    </row>
    <row r="7947" spans="1:8">
      <c r="A7947" s="57" t="s">
        <v>189</v>
      </c>
      <c r="B7947" s="57" t="s">
        <v>123</v>
      </c>
      <c r="C7947" s="57" t="s">
        <v>3072</v>
      </c>
      <c r="D7947" s="57">
        <v>1465.909090909091</v>
      </c>
      <c r="E7947" s="57" t="s">
        <v>595</v>
      </c>
      <c r="F7947" s="57" t="s">
        <v>3073</v>
      </c>
      <c r="G7947" s="57" t="s">
        <v>4685</v>
      </c>
      <c r="H7947" s="57">
        <v>1465.909090909091</v>
      </c>
    </row>
    <row r="7948" spans="1:8">
      <c r="A7948" s="57" t="s">
        <v>189</v>
      </c>
      <c r="B7948" s="57" t="s">
        <v>123</v>
      </c>
      <c r="C7948" s="57" t="s">
        <v>3075</v>
      </c>
      <c r="D7948" s="57">
        <v>0</v>
      </c>
      <c r="E7948" s="57" t="s">
        <v>595</v>
      </c>
      <c r="F7948" s="57" t="s">
        <v>3076</v>
      </c>
      <c r="G7948" s="57" t="s">
        <v>4686</v>
      </c>
      <c r="H7948" s="57">
        <v>0</v>
      </c>
    </row>
    <row r="7949" spans="1:8">
      <c r="A7949" s="57" t="s">
        <v>189</v>
      </c>
      <c r="B7949" s="57" t="s">
        <v>123</v>
      </c>
      <c r="C7949" s="57" t="s">
        <v>3078</v>
      </c>
      <c r="D7949" s="57">
        <v>804.57977272727283</v>
      </c>
      <c r="E7949" s="57" t="s">
        <v>595</v>
      </c>
      <c r="F7949" s="57" t="s">
        <v>3079</v>
      </c>
      <c r="G7949" s="57" t="s">
        <v>4687</v>
      </c>
      <c r="H7949" s="57">
        <v>804.57977272727283</v>
      </c>
    </row>
    <row r="7950" spans="1:8">
      <c r="A7950" s="57" t="s">
        <v>189</v>
      </c>
      <c r="B7950" s="57" t="s">
        <v>123</v>
      </c>
      <c r="C7950" s="57" t="s">
        <v>3081</v>
      </c>
      <c r="D7950" s="57">
        <v>0.60108288181818226</v>
      </c>
      <c r="E7950" s="57" t="s">
        <v>595</v>
      </c>
      <c r="F7950" s="57" t="s">
        <v>3082</v>
      </c>
      <c r="G7950" s="57" t="s">
        <v>4688</v>
      </c>
      <c r="H7950" s="57">
        <v>0.60108288181818226</v>
      </c>
    </row>
    <row r="7951" spans="1:8">
      <c r="A7951" s="57" t="s">
        <v>189</v>
      </c>
      <c r="B7951" s="57" t="s">
        <v>123</v>
      </c>
      <c r="C7951" s="57" t="s">
        <v>3084</v>
      </c>
      <c r="D7951" s="57">
        <v>1.9971951818181817</v>
      </c>
      <c r="E7951" s="57" t="s">
        <v>595</v>
      </c>
      <c r="F7951" s="57" t="s">
        <v>3085</v>
      </c>
      <c r="G7951" s="57" t="s">
        <v>4689</v>
      </c>
      <c r="H7951" s="57">
        <v>1.9971951818181817</v>
      </c>
    </row>
    <row r="7952" spans="1:8">
      <c r="A7952" s="57" t="s">
        <v>189</v>
      </c>
      <c r="B7952" s="57" t="s">
        <v>123</v>
      </c>
      <c r="C7952" s="57" t="s">
        <v>3087</v>
      </c>
      <c r="D7952" s="57">
        <v>206.98289090909091</v>
      </c>
      <c r="E7952" s="57" t="s">
        <v>595</v>
      </c>
      <c r="F7952" s="57" t="s">
        <v>3088</v>
      </c>
      <c r="G7952" s="57" t="s">
        <v>4690</v>
      </c>
      <c r="H7952" s="57">
        <v>206.98289090909091</v>
      </c>
    </row>
    <row r="7953" spans="1:8">
      <c r="A7953" s="57" t="s">
        <v>189</v>
      </c>
      <c r="B7953" s="57" t="s">
        <v>123</v>
      </c>
      <c r="C7953" s="57" t="s">
        <v>3090</v>
      </c>
      <c r="D7953" s="57">
        <v>544.8295454545455</v>
      </c>
      <c r="E7953" s="57" t="s">
        <v>595</v>
      </c>
      <c r="F7953" s="57" t="s">
        <v>3091</v>
      </c>
      <c r="G7953" s="57" t="s">
        <v>4691</v>
      </c>
      <c r="H7953" s="57">
        <v>544.8295454545455</v>
      </c>
    </row>
    <row r="7954" spans="1:8">
      <c r="A7954" s="57" t="s">
        <v>189</v>
      </c>
      <c r="B7954" s="57" t="s">
        <v>123</v>
      </c>
      <c r="C7954" s="57" t="s">
        <v>3093</v>
      </c>
      <c r="D7954" s="57">
        <v>0.56681818181818122</v>
      </c>
      <c r="E7954" s="57" t="s">
        <v>595</v>
      </c>
      <c r="F7954" s="57" t="s">
        <v>3093</v>
      </c>
      <c r="G7954" s="57" t="s">
        <v>4692</v>
      </c>
      <c r="H7954" s="57">
        <v>0.56681818181818122</v>
      </c>
    </row>
    <row r="7955" spans="1:8">
      <c r="A7955" s="57" t="s">
        <v>189</v>
      </c>
      <c r="B7955" s="57" t="s">
        <v>123</v>
      </c>
      <c r="C7955" s="57" t="s">
        <v>3095</v>
      </c>
      <c r="D7955" s="57">
        <v>283.11590909090927</v>
      </c>
      <c r="E7955" s="57" t="s">
        <v>595</v>
      </c>
      <c r="F7955" s="57" t="s">
        <v>3096</v>
      </c>
      <c r="G7955" s="57" t="s">
        <v>4693</v>
      </c>
      <c r="H7955" s="57">
        <v>283.11590909090927</v>
      </c>
    </row>
    <row r="7956" spans="1:8">
      <c r="A7956" s="57" t="s">
        <v>189</v>
      </c>
      <c r="B7956" s="57" t="s">
        <v>123</v>
      </c>
      <c r="C7956" s="57" t="s">
        <v>3098</v>
      </c>
      <c r="D7956" s="57">
        <v>127.04545454545455</v>
      </c>
      <c r="E7956" s="57" t="s">
        <v>595</v>
      </c>
      <c r="F7956" s="57" t="s">
        <v>3099</v>
      </c>
      <c r="G7956" s="57" t="s">
        <v>4694</v>
      </c>
      <c r="H7956" s="57">
        <v>127.04545454545455</v>
      </c>
    </row>
    <row r="7957" spans="1:8">
      <c r="A7957" s="57" t="s">
        <v>189</v>
      </c>
      <c r="B7957" s="57" t="s">
        <v>123</v>
      </c>
      <c r="C7957" s="57" t="s">
        <v>3101</v>
      </c>
      <c r="D7957" s="57">
        <v>1.9545454545454546</v>
      </c>
      <c r="E7957" s="57" t="s">
        <v>595</v>
      </c>
      <c r="F7957" s="57" t="s">
        <v>3102</v>
      </c>
      <c r="G7957" s="57" t="s">
        <v>4695</v>
      </c>
      <c r="H7957" s="57">
        <v>1.9545454545454546</v>
      </c>
    </row>
    <row r="7958" spans="1:8">
      <c r="A7958" s="57" t="s">
        <v>189</v>
      </c>
      <c r="B7958" s="57" t="s">
        <v>123</v>
      </c>
      <c r="C7958" s="57" t="s">
        <v>3104</v>
      </c>
      <c r="D7958" s="57">
        <v>30713.25</v>
      </c>
      <c r="E7958" s="57" t="s">
        <v>595</v>
      </c>
      <c r="F7958" s="57" t="s">
        <v>3104</v>
      </c>
      <c r="G7958" s="57" t="s">
        <v>4696</v>
      </c>
      <c r="H7958" s="57">
        <v>30713.25</v>
      </c>
    </row>
    <row r="7959" spans="1:8">
      <c r="A7959" s="57" t="s">
        <v>189</v>
      </c>
      <c r="B7959" s="57" t="s">
        <v>123</v>
      </c>
      <c r="C7959" s="57" t="s">
        <v>3106</v>
      </c>
      <c r="D7959" s="57">
        <v>879.5454545454545</v>
      </c>
      <c r="E7959" s="57" t="s">
        <v>595</v>
      </c>
      <c r="F7959" s="57" t="s">
        <v>3107</v>
      </c>
      <c r="G7959" s="57" t="s">
        <v>4697</v>
      </c>
      <c r="H7959" s="57">
        <v>879.5454545454545</v>
      </c>
    </row>
    <row r="7960" spans="1:8">
      <c r="A7960" s="57" t="s">
        <v>189</v>
      </c>
      <c r="B7960" s="57" t="s">
        <v>123</v>
      </c>
      <c r="C7960" s="57" t="s">
        <v>3109</v>
      </c>
      <c r="D7960" s="57">
        <v>0.58636363636363675</v>
      </c>
      <c r="E7960" s="57" t="s">
        <v>595</v>
      </c>
      <c r="F7960" s="57" t="s">
        <v>3109</v>
      </c>
      <c r="G7960" s="57" t="s">
        <v>4698</v>
      </c>
      <c r="H7960" s="57">
        <v>0.58636363636363675</v>
      </c>
    </row>
    <row r="7961" spans="1:8">
      <c r="A7961" s="57" t="s">
        <v>189</v>
      </c>
      <c r="B7961" s="57" t="s">
        <v>123</v>
      </c>
      <c r="C7961" s="57" t="s">
        <v>3111</v>
      </c>
      <c r="D7961" s="57">
        <v>8690.3229999999949</v>
      </c>
      <c r="E7961" s="57" t="s">
        <v>595</v>
      </c>
      <c r="F7961" s="57" t="s">
        <v>3111</v>
      </c>
      <c r="G7961" s="57" t="s">
        <v>4699</v>
      </c>
      <c r="H7961" s="57">
        <v>8690.3229999999949</v>
      </c>
    </row>
    <row r="7962" spans="1:8">
      <c r="A7962" s="57" t="s">
        <v>189</v>
      </c>
      <c r="B7962" s="57" t="s">
        <v>123</v>
      </c>
      <c r="C7962" s="57" t="s">
        <v>3113</v>
      </c>
      <c r="D7962" s="57">
        <v>525.75</v>
      </c>
      <c r="E7962" s="57" t="s">
        <v>595</v>
      </c>
      <c r="F7962" s="57" t="s">
        <v>3113</v>
      </c>
      <c r="G7962" s="57" t="s">
        <v>4700</v>
      </c>
      <c r="H7962" s="57">
        <v>525.75</v>
      </c>
    </row>
    <row r="7963" spans="1:8">
      <c r="A7963" s="57" t="s">
        <v>189</v>
      </c>
      <c r="B7963" s="57" t="s">
        <v>123</v>
      </c>
      <c r="C7963" s="57" t="s">
        <v>3115</v>
      </c>
      <c r="D7963" s="57">
        <v>1.9545454545454546</v>
      </c>
      <c r="E7963" s="57" t="s">
        <v>595</v>
      </c>
      <c r="F7963" s="57" t="s">
        <v>3116</v>
      </c>
      <c r="G7963" s="57" t="s">
        <v>4701</v>
      </c>
      <c r="H7963" s="57">
        <v>1.9545454545454546</v>
      </c>
    </row>
    <row r="7964" spans="1:8">
      <c r="A7964" s="57" t="s">
        <v>189</v>
      </c>
      <c r="B7964" s="57" t="s">
        <v>463</v>
      </c>
      <c r="C7964" s="57" t="s">
        <v>3066</v>
      </c>
      <c r="D7964" s="57">
        <v>0</v>
      </c>
      <c r="E7964" s="57" t="s">
        <v>4702</v>
      </c>
      <c r="F7964" s="57" t="s">
        <v>3067</v>
      </c>
      <c r="G7964" s="57" t="s">
        <v>4703</v>
      </c>
      <c r="H7964" s="57">
        <v>0</v>
      </c>
    </row>
    <row r="7965" spans="1:8">
      <c r="A7965" s="57" t="s">
        <v>189</v>
      </c>
      <c r="B7965" s="57" t="s">
        <v>463</v>
      </c>
      <c r="C7965" s="57" t="s">
        <v>3069</v>
      </c>
      <c r="D7965" s="57">
        <v>3</v>
      </c>
      <c r="E7965" s="57" t="s">
        <v>4702</v>
      </c>
      <c r="F7965" s="57" t="s">
        <v>3070</v>
      </c>
      <c r="G7965" s="57" t="s">
        <v>4704</v>
      </c>
      <c r="H7965" s="57">
        <v>3</v>
      </c>
    </row>
    <row r="7966" spans="1:8">
      <c r="A7966" s="57" t="s">
        <v>189</v>
      </c>
      <c r="B7966" s="57" t="s">
        <v>463</v>
      </c>
      <c r="C7966" s="57" t="s">
        <v>3072</v>
      </c>
      <c r="D7966" s="57">
        <v>1500</v>
      </c>
      <c r="E7966" s="57" t="s">
        <v>4702</v>
      </c>
      <c r="F7966" s="57" t="s">
        <v>3073</v>
      </c>
      <c r="G7966" s="57" t="s">
        <v>4705</v>
      </c>
      <c r="H7966" s="57">
        <v>1500</v>
      </c>
    </row>
    <row r="7967" spans="1:8">
      <c r="A7967" s="57" t="s">
        <v>189</v>
      </c>
      <c r="B7967" s="57" t="s">
        <v>463</v>
      </c>
      <c r="C7967" s="57" t="s">
        <v>3075</v>
      </c>
      <c r="D7967" s="57">
        <v>0</v>
      </c>
      <c r="E7967" s="57" t="s">
        <v>4702</v>
      </c>
      <c r="F7967" s="57" t="s">
        <v>3076</v>
      </c>
      <c r="G7967" s="57" t="s">
        <v>4706</v>
      </c>
      <c r="H7967" s="57">
        <v>0</v>
      </c>
    </row>
    <row r="7968" spans="1:8">
      <c r="A7968" s="57" t="s">
        <v>189</v>
      </c>
      <c r="B7968" s="57" t="s">
        <v>463</v>
      </c>
      <c r="C7968" s="57" t="s">
        <v>3078</v>
      </c>
      <c r="D7968" s="57">
        <v>772</v>
      </c>
      <c r="E7968" s="57" t="s">
        <v>4702</v>
      </c>
      <c r="F7968" s="57" t="s">
        <v>3079</v>
      </c>
      <c r="G7968" s="57" t="s">
        <v>4707</v>
      </c>
      <c r="H7968" s="57">
        <v>772</v>
      </c>
    </row>
    <row r="7969" spans="1:8">
      <c r="A7969" s="57" t="s">
        <v>189</v>
      </c>
      <c r="B7969" s="57" t="s">
        <v>463</v>
      </c>
      <c r="C7969" s="57" t="s">
        <v>3081</v>
      </c>
      <c r="D7969" s="57">
        <v>0.60000000000000087</v>
      </c>
      <c r="E7969" s="57" t="s">
        <v>4702</v>
      </c>
      <c r="F7969" s="57" t="s">
        <v>3082</v>
      </c>
      <c r="G7969" s="57" t="s">
        <v>4708</v>
      </c>
      <c r="H7969" s="57">
        <v>0.60000000000000087</v>
      </c>
    </row>
    <row r="7970" spans="1:8">
      <c r="A7970" s="57" t="s">
        <v>189</v>
      </c>
      <c r="B7970" s="57" t="s">
        <v>463</v>
      </c>
      <c r="C7970" s="57" t="s">
        <v>3084</v>
      </c>
      <c r="D7970" s="57">
        <v>2</v>
      </c>
      <c r="E7970" s="57" t="s">
        <v>4702</v>
      </c>
      <c r="F7970" s="57" t="s">
        <v>3085</v>
      </c>
      <c r="G7970" s="57" t="s">
        <v>4709</v>
      </c>
      <c r="H7970" s="57">
        <v>2</v>
      </c>
    </row>
    <row r="7971" spans="1:8">
      <c r="A7971" s="57" t="s">
        <v>189</v>
      </c>
      <c r="B7971" s="57" t="s">
        <v>463</v>
      </c>
      <c r="C7971" s="57" t="s">
        <v>3087</v>
      </c>
      <c r="D7971" s="57">
        <v>200</v>
      </c>
      <c r="E7971" s="57" t="s">
        <v>4702</v>
      </c>
      <c r="F7971" s="57" t="s">
        <v>3088</v>
      </c>
      <c r="G7971" s="57" t="s">
        <v>4710</v>
      </c>
      <c r="H7971" s="57">
        <v>200</v>
      </c>
    </row>
    <row r="7972" spans="1:8">
      <c r="A7972" s="57" t="s">
        <v>189</v>
      </c>
      <c r="B7972" s="57" t="s">
        <v>463</v>
      </c>
      <c r="C7972" s="57" t="s">
        <v>3090</v>
      </c>
      <c r="D7972" s="57">
        <v>557.5</v>
      </c>
      <c r="E7972" s="57" t="s">
        <v>4702</v>
      </c>
      <c r="F7972" s="57" t="s">
        <v>3091</v>
      </c>
      <c r="G7972" s="57" t="s">
        <v>4711</v>
      </c>
      <c r="H7972" s="57">
        <v>557.5</v>
      </c>
    </row>
    <row r="7973" spans="1:8">
      <c r="A7973" s="57" t="s">
        <v>189</v>
      </c>
      <c r="B7973" s="57" t="s">
        <v>463</v>
      </c>
      <c r="C7973" s="57" t="s">
        <v>3093</v>
      </c>
      <c r="D7973" s="57">
        <v>0.57999999999999896</v>
      </c>
      <c r="E7973" s="57" t="s">
        <v>4702</v>
      </c>
      <c r="F7973" s="57" t="s">
        <v>3093</v>
      </c>
      <c r="G7973" s="57" t="s">
        <v>4712</v>
      </c>
      <c r="H7973" s="57">
        <v>0.57999999999999896</v>
      </c>
    </row>
    <row r="7974" spans="1:8">
      <c r="A7974" s="57" t="s">
        <v>189</v>
      </c>
      <c r="B7974" s="57" t="s">
        <v>463</v>
      </c>
      <c r="C7974" s="57" t="s">
        <v>3095</v>
      </c>
      <c r="D7974" s="57">
        <v>289.70000000000039</v>
      </c>
      <c r="E7974" s="57" t="s">
        <v>4702</v>
      </c>
      <c r="F7974" s="57" t="s">
        <v>3096</v>
      </c>
      <c r="G7974" s="57" t="s">
        <v>4713</v>
      </c>
      <c r="H7974" s="57">
        <v>289.70000000000039</v>
      </c>
    </row>
    <row r="7975" spans="1:8">
      <c r="A7975" s="57" t="s">
        <v>189</v>
      </c>
      <c r="B7975" s="57" t="s">
        <v>463</v>
      </c>
      <c r="C7975" s="57" t="s">
        <v>3098</v>
      </c>
      <c r="D7975" s="57">
        <v>130</v>
      </c>
      <c r="E7975" s="57" t="s">
        <v>4702</v>
      </c>
      <c r="F7975" s="57" t="s">
        <v>3099</v>
      </c>
      <c r="G7975" s="57" t="s">
        <v>4714</v>
      </c>
      <c r="H7975" s="57">
        <v>130</v>
      </c>
    </row>
    <row r="7976" spans="1:8">
      <c r="A7976" s="57" t="s">
        <v>189</v>
      </c>
      <c r="B7976" s="57" t="s">
        <v>463</v>
      </c>
      <c r="C7976" s="57" t="s">
        <v>3101</v>
      </c>
      <c r="D7976" s="57">
        <v>2</v>
      </c>
      <c r="E7976" s="57" t="s">
        <v>4702</v>
      </c>
      <c r="F7976" s="57" t="s">
        <v>3102</v>
      </c>
      <c r="G7976" s="57" t="s">
        <v>4715</v>
      </c>
      <c r="H7976" s="57">
        <v>2</v>
      </c>
    </row>
    <row r="7977" spans="1:8">
      <c r="A7977" s="57" t="s">
        <v>189</v>
      </c>
      <c r="B7977" s="57" t="s">
        <v>463</v>
      </c>
      <c r="C7977" s="57" t="s">
        <v>3104</v>
      </c>
      <c r="D7977" s="57">
        <v>30713.25</v>
      </c>
      <c r="E7977" s="57" t="s">
        <v>4702</v>
      </c>
      <c r="F7977" s="57" t="s">
        <v>3104</v>
      </c>
      <c r="G7977" s="57" t="s">
        <v>4716</v>
      </c>
      <c r="H7977" s="57">
        <v>30713.25</v>
      </c>
    </row>
    <row r="7978" spans="1:8">
      <c r="A7978" s="57" t="s">
        <v>189</v>
      </c>
      <c r="B7978" s="57" t="s">
        <v>463</v>
      </c>
      <c r="C7978" s="57" t="s">
        <v>3106</v>
      </c>
      <c r="D7978" s="57">
        <v>900</v>
      </c>
      <c r="E7978" s="57" t="s">
        <v>4702</v>
      </c>
      <c r="F7978" s="57" t="s">
        <v>3107</v>
      </c>
      <c r="G7978" s="57" t="s">
        <v>4717</v>
      </c>
      <c r="H7978" s="57">
        <v>900</v>
      </c>
    </row>
    <row r="7979" spans="1:8">
      <c r="A7979" s="57" t="s">
        <v>189</v>
      </c>
      <c r="B7979" s="57" t="s">
        <v>463</v>
      </c>
      <c r="C7979" s="57" t="s">
        <v>3109</v>
      </c>
      <c r="D7979" s="57">
        <v>0.60000000000000087</v>
      </c>
      <c r="E7979" s="57" t="s">
        <v>4702</v>
      </c>
      <c r="F7979" s="57" t="s">
        <v>3109</v>
      </c>
      <c r="G7979" s="57" t="s">
        <v>4718</v>
      </c>
      <c r="H7979" s="57">
        <v>0.60000000000000087</v>
      </c>
    </row>
    <row r="7980" spans="1:8">
      <c r="A7980" s="57" t="s">
        <v>189</v>
      </c>
      <c r="B7980" s="57" t="s">
        <v>463</v>
      </c>
      <c r="C7980" s="57" t="s">
        <v>3111</v>
      </c>
      <c r="D7980" s="57">
        <v>8690.3229999999876</v>
      </c>
      <c r="E7980" s="57" t="s">
        <v>4702</v>
      </c>
      <c r="F7980" s="57" t="s">
        <v>3111</v>
      </c>
      <c r="G7980" s="57" t="s">
        <v>4719</v>
      </c>
      <c r="H7980" s="57">
        <v>8690.3229999999876</v>
      </c>
    </row>
    <row r="7981" spans="1:8">
      <c r="A7981" s="57" t="s">
        <v>189</v>
      </c>
      <c r="B7981" s="57" t="s">
        <v>463</v>
      </c>
      <c r="C7981" s="57" t="s">
        <v>3113</v>
      </c>
      <c r="D7981" s="57">
        <v>525.75</v>
      </c>
      <c r="E7981" s="57" t="s">
        <v>4702</v>
      </c>
      <c r="F7981" s="57" t="s">
        <v>3113</v>
      </c>
      <c r="G7981" s="57" t="s">
        <v>4720</v>
      </c>
      <c r="H7981" s="57">
        <v>525.75</v>
      </c>
    </row>
    <row r="7982" spans="1:8">
      <c r="A7982" s="57" t="s">
        <v>189</v>
      </c>
      <c r="B7982" s="57" t="s">
        <v>463</v>
      </c>
      <c r="C7982" s="57" t="s">
        <v>3115</v>
      </c>
      <c r="D7982" s="57">
        <v>2</v>
      </c>
      <c r="E7982" s="57" t="s">
        <v>4702</v>
      </c>
      <c r="F7982" s="57" t="s">
        <v>3116</v>
      </c>
      <c r="G7982" s="57" t="s">
        <v>4721</v>
      </c>
      <c r="H7982" s="57">
        <v>2</v>
      </c>
    </row>
    <row r="7983" spans="1:8">
      <c r="A7983" s="57" t="s">
        <v>173</v>
      </c>
      <c r="B7983" s="57" t="s">
        <v>117</v>
      </c>
      <c r="C7983" s="57" t="s">
        <v>3066</v>
      </c>
      <c r="D7983" s="57">
        <v>0</v>
      </c>
      <c r="E7983" s="57" t="s">
        <v>596</v>
      </c>
      <c r="F7983" s="57" t="s">
        <v>3067</v>
      </c>
      <c r="G7983" s="57" t="s">
        <v>4722</v>
      </c>
      <c r="H7983" s="57">
        <v>0</v>
      </c>
    </row>
    <row r="7984" spans="1:8">
      <c r="A7984" s="57" t="s">
        <v>173</v>
      </c>
      <c r="B7984" s="57" t="s">
        <v>117</v>
      </c>
      <c r="C7984" s="57" t="s">
        <v>3069</v>
      </c>
      <c r="D7984" s="57">
        <v>3</v>
      </c>
      <c r="E7984" s="57" t="s">
        <v>596</v>
      </c>
      <c r="F7984" s="57" t="s">
        <v>3070</v>
      </c>
      <c r="G7984" s="57" t="s">
        <v>4723</v>
      </c>
      <c r="H7984" s="57">
        <v>3</v>
      </c>
    </row>
    <row r="7985" spans="1:8">
      <c r="A7985" s="57" t="s">
        <v>173</v>
      </c>
      <c r="B7985" s="57" t="s">
        <v>117</v>
      </c>
      <c r="C7985" s="57" t="s">
        <v>3072</v>
      </c>
      <c r="D7985" s="57">
        <v>1500</v>
      </c>
      <c r="E7985" s="57" t="s">
        <v>596</v>
      </c>
      <c r="F7985" s="57" t="s">
        <v>3073</v>
      </c>
      <c r="G7985" s="57" t="s">
        <v>4724</v>
      </c>
      <c r="H7985" s="57">
        <v>1500</v>
      </c>
    </row>
    <row r="7986" spans="1:8">
      <c r="A7986" s="57" t="s">
        <v>173</v>
      </c>
      <c r="B7986" s="57" t="s">
        <v>117</v>
      </c>
      <c r="C7986" s="57" t="s">
        <v>3075</v>
      </c>
      <c r="D7986" s="57">
        <v>0</v>
      </c>
      <c r="E7986" s="57" t="s">
        <v>596</v>
      </c>
      <c r="F7986" s="57" t="s">
        <v>3076</v>
      </c>
      <c r="G7986" s="57" t="s">
        <v>4725</v>
      </c>
      <c r="H7986" s="57">
        <v>0</v>
      </c>
    </row>
    <row r="7987" spans="1:8">
      <c r="A7987" s="57" t="s">
        <v>173</v>
      </c>
      <c r="B7987" s="57" t="s">
        <v>117</v>
      </c>
      <c r="C7987" s="57" t="s">
        <v>3078</v>
      </c>
      <c r="D7987" s="57">
        <v>772</v>
      </c>
      <c r="E7987" s="57" t="s">
        <v>596</v>
      </c>
      <c r="F7987" s="57" t="s">
        <v>3079</v>
      </c>
      <c r="G7987" s="57" t="s">
        <v>4726</v>
      </c>
      <c r="H7987" s="57">
        <v>772</v>
      </c>
    </row>
    <row r="7988" spans="1:8">
      <c r="A7988" s="57" t="s">
        <v>173</v>
      </c>
      <c r="B7988" s="57" t="s">
        <v>117</v>
      </c>
      <c r="C7988" s="57" t="s">
        <v>3081</v>
      </c>
      <c r="D7988" s="57">
        <v>0.59999999999999987</v>
      </c>
      <c r="E7988" s="57" t="s">
        <v>596</v>
      </c>
      <c r="F7988" s="57" t="s">
        <v>3082</v>
      </c>
      <c r="G7988" s="57" t="s">
        <v>4727</v>
      </c>
      <c r="H7988" s="57">
        <v>0.59999999999999987</v>
      </c>
    </row>
    <row r="7989" spans="1:8">
      <c r="A7989" s="57" t="s">
        <v>173</v>
      </c>
      <c r="B7989" s="57" t="s">
        <v>117</v>
      </c>
      <c r="C7989" s="57" t="s">
        <v>3084</v>
      </c>
      <c r="D7989" s="57">
        <v>2</v>
      </c>
      <c r="E7989" s="57" t="s">
        <v>596</v>
      </c>
      <c r="F7989" s="57" t="s">
        <v>3085</v>
      </c>
      <c r="G7989" s="57" t="s">
        <v>4728</v>
      </c>
      <c r="H7989" s="57">
        <v>2</v>
      </c>
    </row>
    <row r="7990" spans="1:8">
      <c r="A7990" s="57" t="s">
        <v>173</v>
      </c>
      <c r="B7990" s="57" t="s">
        <v>117</v>
      </c>
      <c r="C7990" s="57" t="s">
        <v>3087</v>
      </c>
      <c r="D7990" s="57">
        <v>200</v>
      </c>
      <c r="E7990" s="57" t="s">
        <v>596</v>
      </c>
      <c r="F7990" s="57" t="s">
        <v>3088</v>
      </c>
      <c r="G7990" s="57" t="s">
        <v>4729</v>
      </c>
      <c r="H7990" s="57">
        <v>200</v>
      </c>
    </row>
    <row r="7991" spans="1:8">
      <c r="A7991" s="57" t="s">
        <v>173</v>
      </c>
      <c r="B7991" s="57" t="s">
        <v>117</v>
      </c>
      <c r="C7991" s="57" t="s">
        <v>3090</v>
      </c>
      <c r="D7991" s="57">
        <v>557.5</v>
      </c>
      <c r="E7991" s="57" t="s">
        <v>596</v>
      </c>
      <c r="F7991" s="57" t="s">
        <v>3091</v>
      </c>
      <c r="G7991" s="57" t="s">
        <v>4730</v>
      </c>
      <c r="H7991" s="57">
        <v>557.5</v>
      </c>
    </row>
    <row r="7992" spans="1:8">
      <c r="A7992" s="57" t="s">
        <v>173</v>
      </c>
      <c r="B7992" s="57" t="s">
        <v>117</v>
      </c>
      <c r="C7992" s="57" t="s">
        <v>3093</v>
      </c>
      <c r="D7992" s="57">
        <v>0.57999999999999996</v>
      </c>
      <c r="E7992" s="57" t="s">
        <v>596</v>
      </c>
      <c r="F7992" s="57" t="s">
        <v>3093</v>
      </c>
      <c r="G7992" s="57" t="s">
        <v>4731</v>
      </c>
      <c r="H7992" s="57">
        <v>0.57999999999999996</v>
      </c>
    </row>
    <row r="7993" spans="1:8">
      <c r="A7993" s="57" t="s">
        <v>173</v>
      </c>
      <c r="B7993" s="57" t="s">
        <v>117</v>
      </c>
      <c r="C7993" s="57" t="s">
        <v>3095</v>
      </c>
      <c r="D7993" s="57">
        <v>289.69999999999993</v>
      </c>
      <c r="E7993" s="57" t="s">
        <v>596</v>
      </c>
      <c r="F7993" s="57" t="s">
        <v>3096</v>
      </c>
      <c r="G7993" s="57" t="s">
        <v>4732</v>
      </c>
      <c r="H7993" s="57">
        <v>289.69999999999993</v>
      </c>
    </row>
    <row r="7994" spans="1:8">
      <c r="A7994" s="57" t="s">
        <v>173</v>
      </c>
      <c r="B7994" s="57" t="s">
        <v>117</v>
      </c>
      <c r="C7994" s="57" t="s">
        <v>3098</v>
      </c>
      <c r="D7994" s="57">
        <v>130</v>
      </c>
      <c r="E7994" s="57" t="s">
        <v>596</v>
      </c>
      <c r="F7994" s="57" t="s">
        <v>3099</v>
      </c>
      <c r="G7994" s="57" t="s">
        <v>4733</v>
      </c>
      <c r="H7994" s="57">
        <v>130</v>
      </c>
    </row>
    <row r="7995" spans="1:8">
      <c r="A7995" s="57" t="s">
        <v>173</v>
      </c>
      <c r="B7995" s="57" t="s">
        <v>117</v>
      </c>
      <c r="C7995" s="57" t="s">
        <v>3101</v>
      </c>
      <c r="D7995" s="57">
        <v>2</v>
      </c>
      <c r="E7995" s="57" t="s">
        <v>596</v>
      </c>
      <c r="F7995" s="57" t="s">
        <v>3102</v>
      </c>
      <c r="G7995" s="57" t="s">
        <v>4734</v>
      </c>
      <c r="H7995" s="57">
        <v>2</v>
      </c>
    </row>
    <row r="7996" spans="1:8">
      <c r="A7996" s="57" t="s">
        <v>173</v>
      </c>
      <c r="B7996" s="57" t="s">
        <v>117</v>
      </c>
      <c r="C7996" s="57" t="s">
        <v>3104</v>
      </c>
      <c r="D7996" s="57">
        <v>30713.25</v>
      </c>
      <c r="E7996" s="57" t="s">
        <v>596</v>
      </c>
      <c r="F7996" s="57" t="s">
        <v>3104</v>
      </c>
      <c r="G7996" s="57" t="s">
        <v>4735</v>
      </c>
      <c r="H7996" s="57">
        <v>30713.25</v>
      </c>
    </row>
    <row r="7997" spans="1:8">
      <c r="A7997" s="57" t="s">
        <v>173</v>
      </c>
      <c r="B7997" s="57" t="s">
        <v>117</v>
      </c>
      <c r="C7997" s="57" t="s">
        <v>3106</v>
      </c>
      <c r="D7997" s="57">
        <v>900</v>
      </c>
      <c r="E7997" s="57" t="s">
        <v>596</v>
      </c>
      <c r="F7997" s="57" t="s">
        <v>3107</v>
      </c>
      <c r="G7997" s="57" t="s">
        <v>4736</v>
      </c>
      <c r="H7997" s="57">
        <v>900</v>
      </c>
    </row>
    <row r="7998" spans="1:8">
      <c r="A7998" s="57" t="s">
        <v>173</v>
      </c>
      <c r="B7998" s="57" t="s">
        <v>117</v>
      </c>
      <c r="C7998" s="57" t="s">
        <v>3109</v>
      </c>
      <c r="D7998" s="57">
        <v>0.59999999999999987</v>
      </c>
      <c r="E7998" s="57" t="s">
        <v>596</v>
      </c>
      <c r="F7998" s="57" t="s">
        <v>3109</v>
      </c>
      <c r="G7998" s="57" t="s">
        <v>4737</v>
      </c>
      <c r="H7998" s="57">
        <v>0.59999999999999987</v>
      </c>
    </row>
    <row r="7999" spans="1:8">
      <c r="A7999" s="57" t="s">
        <v>173</v>
      </c>
      <c r="B7999" s="57" t="s">
        <v>117</v>
      </c>
      <c r="C7999" s="57" t="s">
        <v>3111</v>
      </c>
      <c r="D7999" s="57">
        <v>8690.3230000000021</v>
      </c>
      <c r="E7999" s="57" t="s">
        <v>596</v>
      </c>
      <c r="F7999" s="57" t="s">
        <v>3111</v>
      </c>
      <c r="G7999" s="57" t="s">
        <v>4738</v>
      </c>
      <c r="H7999" s="57">
        <v>8690.3230000000021</v>
      </c>
    </row>
    <row r="8000" spans="1:8">
      <c r="A8000" s="57" t="s">
        <v>173</v>
      </c>
      <c r="B8000" s="57" t="s">
        <v>117</v>
      </c>
      <c r="C8000" s="57" t="s">
        <v>3113</v>
      </c>
      <c r="D8000" s="57">
        <v>525.75</v>
      </c>
      <c r="E8000" s="57" t="s">
        <v>596</v>
      </c>
      <c r="F8000" s="57" t="s">
        <v>3113</v>
      </c>
      <c r="G8000" s="57" t="s">
        <v>4739</v>
      </c>
      <c r="H8000" s="57">
        <v>525.75</v>
      </c>
    </row>
    <row r="8001" spans="1:8">
      <c r="A8001" s="57" t="s">
        <v>173</v>
      </c>
      <c r="B8001" s="57" t="s">
        <v>117</v>
      </c>
      <c r="C8001" s="57" t="s">
        <v>3115</v>
      </c>
      <c r="D8001" s="57">
        <v>2</v>
      </c>
      <c r="E8001" s="57" t="s">
        <v>596</v>
      </c>
      <c r="F8001" s="57" t="s">
        <v>3116</v>
      </c>
      <c r="G8001" s="57" t="s">
        <v>4740</v>
      </c>
      <c r="H8001" s="57">
        <v>2</v>
      </c>
    </row>
    <row r="8002" spans="1:8">
      <c r="A8002" s="57" t="s">
        <v>173</v>
      </c>
      <c r="B8002" s="57" t="s">
        <v>122</v>
      </c>
      <c r="C8002" s="57" t="s">
        <v>3066</v>
      </c>
      <c r="D8002" s="57">
        <v>0</v>
      </c>
      <c r="E8002" s="57" t="s">
        <v>597</v>
      </c>
      <c r="F8002" s="57" t="s">
        <v>3067</v>
      </c>
      <c r="G8002" s="57" t="s">
        <v>4741</v>
      </c>
      <c r="H8002" s="57">
        <v>0</v>
      </c>
    </row>
    <row r="8003" spans="1:8">
      <c r="A8003" s="57" t="s">
        <v>173</v>
      </c>
      <c r="B8003" s="57" t="s">
        <v>122</v>
      </c>
      <c r="C8003" s="57" t="s">
        <v>3069</v>
      </c>
      <c r="D8003" s="57">
        <v>3</v>
      </c>
      <c r="E8003" s="57" t="s">
        <v>597</v>
      </c>
      <c r="F8003" s="57" t="s">
        <v>3070</v>
      </c>
      <c r="G8003" s="57" t="s">
        <v>4742</v>
      </c>
      <c r="H8003" s="57">
        <v>3</v>
      </c>
    </row>
    <row r="8004" spans="1:8">
      <c r="A8004" s="57" t="s">
        <v>173</v>
      </c>
      <c r="B8004" s="57" t="s">
        <v>122</v>
      </c>
      <c r="C8004" s="57" t="s">
        <v>3072</v>
      </c>
      <c r="D8004" s="57">
        <v>1500</v>
      </c>
      <c r="E8004" s="57" t="s">
        <v>597</v>
      </c>
      <c r="F8004" s="57" t="s">
        <v>3073</v>
      </c>
      <c r="G8004" s="57" t="s">
        <v>4743</v>
      </c>
      <c r="H8004" s="57">
        <v>1500</v>
      </c>
    </row>
    <row r="8005" spans="1:8">
      <c r="A8005" s="57" t="s">
        <v>173</v>
      </c>
      <c r="B8005" s="57" t="s">
        <v>122</v>
      </c>
      <c r="C8005" s="57" t="s">
        <v>3075</v>
      </c>
      <c r="D8005" s="57">
        <v>0</v>
      </c>
      <c r="E8005" s="57" t="s">
        <v>597</v>
      </c>
      <c r="F8005" s="57" t="s">
        <v>3076</v>
      </c>
      <c r="G8005" s="57" t="s">
        <v>4744</v>
      </c>
      <c r="H8005" s="57">
        <v>0</v>
      </c>
    </row>
    <row r="8006" spans="1:8">
      <c r="A8006" s="57" t="s">
        <v>173</v>
      </c>
      <c r="B8006" s="57" t="s">
        <v>122</v>
      </c>
      <c r="C8006" s="57" t="s">
        <v>3078</v>
      </c>
      <c r="D8006" s="57">
        <v>772</v>
      </c>
      <c r="E8006" s="57" t="s">
        <v>597</v>
      </c>
      <c r="F8006" s="57" t="s">
        <v>3079</v>
      </c>
      <c r="G8006" s="57" t="s">
        <v>4745</v>
      </c>
      <c r="H8006" s="57">
        <v>772</v>
      </c>
    </row>
    <row r="8007" spans="1:8">
      <c r="A8007" s="57" t="s">
        <v>173</v>
      </c>
      <c r="B8007" s="57" t="s">
        <v>122</v>
      </c>
      <c r="C8007" s="57" t="s">
        <v>3081</v>
      </c>
      <c r="D8007" s="57">
        <v>0.6</v>
      </c>
      <c r="E8007" s="57" t="s">
        <v>597</v>
      </c>
      <c r="F8007" s="57" t="s">
        <v>3082</v>
      </c>
      <c r="G8007" s="57" t="s">
        <v>4746</v>
      </c>
      <c r="H8007" s="57">
        <v>0.6</v>
      </c>
    </row>
    <row r="8008" spans="1:8">
      <c r="A8008" s="57" t="s">
        <v>173</v>
      </c>
      <c r="B8008" s="57" t="s">
        <v>122</v>
      </c>
      <c r="C8008" s="57" t="s">
        <v>3084</v>
      </c>
      <c r="D8008" s="57">
        <v>2</v>
      </c>
      <c r="E8008" s="57" t="s">
        <v>597</v>
      </c>
      <c r="F8008" s="57" t="s">
        <v>3085</v>
      </c>
      <c r="G8008" s="57" t="s">
        <v>4747</v>
      </c>
      <c r="H8008" s="57">
        <v>2</v>
      </c>
    </row>
    <row r="8009" spans="1:8">
      <c r="A8009" s="57" t="s">
        <v>173</v>
      </c>
      <c r="B8009" s="57" t="s">
        <v>122</v>
      </c>
      <c r="C8009" s="57" t="s">
        <v>3087</v>
      </c>
      <c r="D8009" s="57">
        <v>200</v>
      </c>
      <c r="E8009" s="57" t="s">
        <v>597</v>
      </c>
      <c r="F8009" s="57" t="s">
        <v>3088</v>
      </c>
      <c r="G8009" s="57" t="s">
        <v>4748</v>
      </c>
      <c r="H8009" s="57">
        <v>200</v>
      </c>
    </row>
    <row r="8010" spans="1:8">
      <c r="A8010" s="57" t="s">
        <v>173</v>
      </c>
      <c r="B8010" s="57" t="s">
        <v>122</v>
      </c>
      <c r="C8010" s="57" t="s">
        <v>3090</v>
      </c>
      <c r="D8010" s="57">
        <v>557.5</v>
      </c>
      <c r="E8010" s="57" t="s">
        <v>597</v>
      </c>
      <c r="F8010" s="57" t="s">
        <v>3091</v>
      </c>
      <c r="G8010" s="57" t="s">
        <v>4749</v>
      </c>
      <c r="H8010" s="57">
        <v>557.5</v>
      </c>
    </row>
    <row r="8011" spans="1:8">
      <c r="A8011" s="57" t="s">
        <v>173</v>
      </c>
      <c r="B8011" s="57" t="s">
        <v>122</v>
      </c>
      <c r="C8011" s="57" t="s">
        <v>3093</v>
      </c>
      <c r="D8011" s="57">
        <v>0.57999999999999996</v>
      </c>
      <c r="E8011" s="57" t="s">
        <v>597</v>
      </c>
      <c r="F8011" s="57" t="s">
        <v>3093</v>
      </c>
      <c r="G8011" s="57" t="s">
        <v>4750</v>
      </c>
      <c r="H8011" s="57">
        <v>0.57999999999999996</v>
      </c>
    </row>
    <row r="8012" spans="1:8">
      <c r="A8012" s="57" t="s">
        <v>173</v>
      </c>
      <c r="B8012" s="57" t="s">
        <v>122</v>
      </c>
      <c r="C8012" s="57" t="s">
        <v>3095</v>
      </c>
      <c r="D8012" s="57">
        <v>289.7</v>
      </c>
      <c r="E8012" s="57" t="s">
        <v>597</v>
      </c>
      <c r="F8012" s="57" t="s">
        <v>3096</v>
      </c>
      <c r="G8012" s="57" t="s">
        <v>4751</v>
      </c>
      <c r="H8012" s="57">
        <v>289.7</v>
      </c>
    </row>
    <row r="8013" spans="1:8">
      <c r="A8013" s="57" t="s">
        <v>173</v>
      </c>
      <c r="B8013" s="57" t="s">
        <v>122</v>
      </c>
      <c r="C8013" s="57" t="s">
        <v>3098</v>
      </c>
      <c r="D8013" s="57">
        <v>130</v>
      </c>
      <c r="E8013" s="57" t="s">
        <v>597</v>
      </c>
      <c r="F8013" s="57" t="s">
        <v>3099</v>
      </c>
      <c r="G8013" s="57" t="s">
        <v>4752</v>
      </c>
      <c r="H8013" s="57">
        <v>130</v>
      </c>
    </row>
    <row r="8014" spans="1:8">
      <c r="A8014" s="57" t="s">
        <v>173</v>
      </c>
      <c r="B8014" s="57" t="s">
        <v>122</v>
      </c>
      <c r="C8014" s="57" t="s">
        <v>3101</v>
      </c>
      <c r="D8014" s="57">
        <v>2</v>
      </c>
      <c r="E8014" s="57" t="s">
        <v>597</v>
      </c>
      <c r="F8014" s="57" t="s">
        <v>3102</v>
      </c>
      <c r="G8014" s="57" t="s">
        <v>4753</v>
      </c>
      <c r="H8014" s="57">
        <v>2</v>
      </c>
    </row>
    <row r="8015" spans="1:8">
      <c r="A8015" s="57" t="s">
        <v>173</v>
      </c>
      <c r="B8015" s="57" t="s">
        <v>122</v>
      </c>
      <c r="C8015" s="57" t="s">
        <v>3104</v>
      </c>
      <c r="D8015" s="57">
        <v>30713.25</v>
      </c>
      <c r="E8015" s="57" t="s">
        <v>597</v>
      </c>
      <c r="F8015" s="57" t="s">
        <v>3104</v>
      </c>
      <c r="G8015" s="57" t="s">
        <v>4754</v>
      </c>
      <c r="H8015" s="57">
        <v>30713.25</v>
      </c>
    </row>
    <row r="8016" spans="1:8">
      <c r="A8016" s="57" t="s">
        <v>173</v>
      </c>
      <c r="B8016" s="57" t="s">
        <v>122</v>
      </c>
      <c r="C8016" s="57" t="s">
        <v>3106</v>
      </c>
      <c r="D8016" s="57">
        <v>900</v>
      </c>
      <c r="E8016" s="57" t="s">
        <v>597</v>
      </c>
      <c r="F8016" s="57" t="s">
        <v>3107</v>
      </c>
      <c r="G8016" s="57" t="s">
        <v>4755</v>
      </c>
      <c r="H8016" s="57">
        <v>900</v>
      </c>
    </row>
    <row r="8017" spans="1:8">
      <c r="A8017" s="57" t="s">
        <v>173</v>
      </c>
      <c r="B8017" s="57" t="s">
        <v>122</v>
      </c>
      <c r="C8017" s="57" t="s">
        <v>3109</v>
      </c>
      <c r="D8017" s="57">
        <v>0.6</v>
      </c>
      <c r="E8017" s="57" t="s">
        <v>597</v>
      </c>
      <c r="F8017" s="57" t="s">
        <v>3109</v>
      </c>
      <c r="G8017" s="57" t="s">
        <v>4756</v>
      </c>
      <c r="H8017" s="57">
        <v>0.6</v>
      </c>
    </row>
    <row r="8018" spans="1:8">
      <c r="A8018" s="57" t="s">
        <v>173</v>
      </c>
      <c r="B8018" s="57" t="s">
        <v>122</v>
      </c>
      <c r="C8018" s="57" t="s">
        <v>3111</v>
      </c>
      <c r="D8018" s="57">
        <v>8690.3230000000003</v>
      </c>
      <c r="E8018" s="57" t="s">
        <v>597</v>
      </c>
      <c r="F8018" s="57" t="s">
        <v>3111</v>
      </c>
      <c r="G8018" s="57" t="s">
        <v>4757</v>
      </c>
      <c r="H8018" s="57">
        <v>8690.3230000000003</v>
      </c>
    </row>
    <row r="8019" spans="1:8">
      <c r="A8019" s="57" t="s">
        <v>173</v>
      </c>
      <c r="B8019" s="57" t="s">
        <v>122</v>
      </c>
      <c r="C8019" s="57" t="s">
        <v>3113</v>
      </c>
      <c r="D8019" s="57">
        <v>525.75</v>
      </c>
      <c r="E8019" s="57" t="s">
        <v>597</v>
      </c>
      <c r="F8019" s="57" t="s">
        <v>3113</v>
      </c>
      <c r="G8019" s="57" t="s">
        <v>4758</v>
      </c>
      <c r="H8019" s="57">
        <v>525.75</v>
      </c>
    </row>
    <row r="8020" spans="1:8">
      <c r="A8020" s="57" t="s">
        <v>173</v>
      </c>
      <c r="B8020" s="57" t="s">
        <v>122</v>
      </c>
      <c r="C8020" s="57" t="s">
        <v>3115</v>
      </c>
      <c r="D8020" s="57">
        <v>2</v>
      </c>
      <c r="E8020" s="57" t="s">
        <v>597</v>
      </c>
      <c r="F8020" s="57" t="s">
        <v>3116</v>
      </c>
      <c r="G8020" s="57" t="s">
        <v>4759</v>
      </c>
      <c r="H8020" s="57">
        <v>2</v>
      </c>
    </row>
    <row r="8021" spans="1:8">
      <c r="A8021" s="57" t="s">
        <v>169</v>
      </c>
      <c r="B8021" s="57" t="s">
        <v>81</v>
      </c>
      <c r="C8021" s="57" t="s">
        <v>3066</v>
      </c>
      <c r="D8021" s="57">
        <v>0</v>
      </c>
      <c r="E8021" s="57" t="s">
        <v>598</v>
      </c>
      <c r="F8021" s="57" t="s">
        <v>3067</v>
      </c>
      <c r="G8021" s="57" t="s">
        <v>4760</v>
      </c>
      <c r="H8021" s="57">
        <v>0</v>
      </c>
    </row>
    <row r="8022" spans="1:8">
      <c r="A8022" s="57" t="s">
        <v>169</v>
      </c>
      <c r="B8022" s="57" t="s">
        <v>81</v>
      </c>
      <c r="C8022" s="57" t="s">
        <v>3069</v>
      </c>
      <c r="D8022" s="57">
        <v>3</v>
      </c>
      <c r="E8022" s="57" t="s">
        <v>598</v>
      </c>
      <c r="F8022" s="57" t="s">
        <v>3070</v>
      </c>
      <c r="G8022" s="57" t="s">
        <v>4761</v>
      </c>
      <c r="H8022" s="57">
        <v>3</v>
      </c>
    </row>
    <row r="8023" spans="1:8">
      <c r="A8023" s="57" t="s">
        <v>169</v>
      </c>
      <c r="B8023" s="57" t="s">
        <v>81</v>
      </c>
      <c r="C8023" s="57" t="s">
        <v>3072</v>
      </c>
      <c r="D8023" s="57">
        <v>1500</v>
      </c>
      <c r="E8023" s="57" t="s">
        <v>598</v>
      </c>
      <c r="F8023" s="57" t="s">
        <v>3073</v>
      </c>
      <c r="G8023" s="57" t="s">
        <v>4762</v>
      </c>
      <c r="H8023" s="57">
        <v>1500</v>
      </c>
    </row>
    <row r="8024" spans="1:8">
      <c r="A8024" s="57" t="s">
        <v>169</v>
      </c>
      <c r="B8024" s="57" t="s">
        <v>81</v>
      </c>
      <c r="C8024" s="57" t="s">
        <v>3075</v>
      </c>
      <c r="D8024" s="57">
        <v>0</v>
      </c>
      <c r="E8024" s="57" t="s">
        <v>598</v>
      </c>
      <c r="F8024" s="57" t="s">
        <v>3076</v>
      </c>
      <c r="G8024" s="57" t="s">
        <v>4763</v>
      </c>
      <c r="H8024" s="57">
        <v>0</v>
      </c>
    </row>
    <row r="8025" spans="1:8">
      <c r="A8025" s="57" t="s">
        <v>169</v>
      </c>
      <c r="B8025" s="57" t="s">
        <v>81</v>
      </c>
      <c r="C8025" s="57" t="s">
        <v>3078</v>
      </c>
      <c r="D8025" s="57">
        <v>772</v>
      </c>
      <c r="E8025" s="57" t="s">
        <v>598</v>
      </c>
      <c r="F8025" s="57" t="s">
        <v>3079</v>
      </c>
      <c r="G8025" s="57" t="s">
        <v>4764</v>
      </c>
      <c r="H8025" s="57">
        <v>772</v>
      </c>
    </row>
    <row r="8026" spans="1:8">
      <c r="A8026" s="57" t="s">
        <v>169</v>
      </c>
      <c r="B8026" s="57" t="s">
        <v>81</v>
      </c>
      <c r="C8026" s="57" t="s">
        <v>3081</v>
      </c>
      <c r="D8026" s="57">
        <v>0.6</v>
      </c>
      <c r="E8026" s="57" t="s">
        <v>598</v>
      </c>
      <c r="F8026" s="57" t="s">
        <v>3082</v>
      </c>
      <c r="G8026" s="57" t="s">
        <v>4765</v>
      </c>
      <c r="H8026" s="57">
        <v>0.6</v>
      </c>
    </row>
    <row r="8027" spans="1:8">
      <c r="A8027" s="57" t="s">
        <v>169</v>
      </c>
      <c r="B8027" s="57" t="s">
        <v>81</v>
      </c>
      <c r="C8027" s="57" t="s">
        <v>3084</v>
      </c>
      <c r="D8027" s="57">
        <v>2</v>
      </c>
      <c r="E8027" s="57" t="s">
        <v>598</v>
      </c>
      <c r="F8027" s="57" t="s">
        <v>3085</v>
      </c>
      <c r="G8027" s="57" t="s">
        <v>4766</v>
      </c>
      <c r="H8027" s="57">
        <v>2</v>
      </c>
    </row>
    <row r="8028" spans="1:8">
      <c r="A8028" s="57" t="s">
        <v>169</v>
      </c>
      <c r="B8028" s="57" t="s">
        <v>81</v>
      </c>
      <c r="C8028" s="57" t="s">
        <v>3087</v>
      </c>
      <c r="D8028" s="57">
        <v>200</v>
      </c>
      <c r="E8028" s="57" t="s">
        <v>598</v>
      </c>
      <c r="F8028" s="57" t="s">
        <v>3088</v>
      </c>
      <c r="G8028" s="57" t="s">
        <v>4767</v>
      </c>
      <c r="H8028" s="57">
        <v>200</v>
      </c>
    </row>
    <row r="8029" spans="1:8">
      <c r="A8029" s="57" t="s">
        <v>169</v>
      </c>
      <c r="B8029" s="57" t="s">
        <v>81</v>
      </c>
      <c r="C8029" s="57" t="s">
        <v>3090</v>
      </c>
      <c r="D8029" s="57">
        <v>557.5</v>
      </c>
      <c r="E8029" s="57" t="s">
        <v>598</v>
      </c>
      <c r="F8029" s="57" t="s">
        <v>3091</v>
      </c>
      <c r="G8029" s="57" t="s">
        <v>4768</v>
      </c>
      <c r="H8029" s="57">
        <v>557.5</v>
      </c>
    </row>
    <row r="8030" spans="1:8">
      <c r="A8030" s="57" t="s">
        <v>169</v>
      </c>
      <c r="B8030" s="57" t="s">
        <v>81</v>
      </c>
      <c r="C8030" s="57" t="s">
        <v>3093</v>
      </c>
      <c r="D8030" s="57">
        <v>0.57999999999999996</v>
      </c>
      <c r="E8030" s="57" t="s">
        <v>598</v>
      </c>
      <c r="F8030" s="57" t="s">
        <v>3093</v>
      </c>
      <c r="G8030" s="57" t="s">
        <v>4769</v>
      </c>
      <c r="H8030" s="57">
        <v>0.57999999999999996</v>
      </c>
    </row>
    <row r="8031" spans="1:8">
      <c r="A8031" s="57" t="s">
        <v>169</v>
      </c>
      <c r="B8031" s="57" t="s">
        <v>81</v>
      </c>
      <c r="C8031" s="57" t="s">
        <v>3095</v>
      </c>
      <c r="D8031" s="57">
        <v>289.7</v>
      </c>
      <c r="E8031" s="57" t="s">
        <v>598</v>
      </c>
      <c r="F8031" s="57" t="s">
        <v>3096</v>
      </c>
      <c r="G8031" s="57" t="s">
        <v>4770</v>
      </c>
      <c r="H8031" s="57">
        <v>289.7</v>
      </c>
    </row>
    <row r="8032" spans="1:8">
      <c r="A8032" s="57" t="s">
        <v>169</v>
      </c>
      <c r="B8032" s="57" t="s">
        <v>81</v>
      </c>
      <c r="C8032" s="57" t="s">
        <v>3098</v>
      </c>
      <c r="D8032" s="57">
        <v>130</v>
      </c>
      <c r="E8032" s="57" t="s">
        <v>598</v>
      </c>
      <c r="F8032" s="57" t="s">
        <v>3099</v>
      </c>
      <c r="G8032" s="57" t="s">
        <v>4771</v>
      </c>
      <c r="H8032" s="57">
        <v>130</v>
      </c>
    </row>
    <row r="8033" spans="1:8">
      <c r="A8033" s="57" t="s">
        <v>169</v>
      </c>
      <c r="B8033" s="57" t="s">
        <v>81</v>
      </c>
      <c r="C8033" s="57" t="s">
        <v>3101</v>
      </c>
      <c r="D8033" s="57">
        <v>2</v>
      </c>
      <c r="E8033" s="57" t="s">
        <v>598</v>
      </c>
      <c r="F8033" s="57" t="s">
        <v>3102</v>
      </c>
      <c r="G8033" s="57" t="s">
        <v>4772</v>
      </c>
      <c r="H8033" s="57">
        <v>2</v>
      </c>
    </row>
    <row r="8034" spans="1:8">
      <c r="A8034" s="57" t="s">
        <v>169</v>
      </c>
      <c r="B8034" s="57" t="s">
        <v>81</v>
      </c>
      <c r="C8034" s="57" t="s">
        <v>3104</v>
      </c>
      <c r="D8034" s="57">
        <v>30713.25</v>
      </c>
      <c r="E8034" s="57" t="s">
        <v>598</v>
      </c>
      <c r="F8034" s="57" t="s">
        <v>3104</v>
      </c>
      <c r="G8034" s="57" t="s">
        <v>4773</v>
      </c>
      <c r="H8034" s="57">
        <v>30713.25</v>
      </c>
    </row>
    <row r="8035" spans="1:8">
      <c r="A8035" s="57" t="s">
        <v>169</v>
      </c>
      <c r="B8035" s="57" t="s">
        <v>81</v>
      </c>
      <c r="C8035" s="57" t="s">
        <v>3106</v>
      </c>
      <c r="D8035" s="57">
        <v>900</v>
      </c>
      <c r="E8035" s="57" t="s">
        <v>598</v>
      </c>
      <c r="F8035" s="57" t="s">
        <v>3107</v>
      </c>
      <c r="G8035" s="57" t="s">
        <v>4774</v>
      </c>
      <c r="H8035" s="57">
        <v>900</v>
      </c>
    </row>
    <row r="8036" spans="1:8">
      <c r="A8036" s="57" t="s">
        <v>169</v>
      </c>
      <c r="B8036" s="57" t="s">
        <v>81</v>
      </c>
      <c r="C8036" s="57" t="s">
        <v>3109</v>
      </c>
      <c r="D8036" s="57">
        <v>0.6</v>
      </c>
      <c r="E8036" s="57" t="s">
        <v>598</v>
      </c>
      <c r="F8036" s="57" t="s">
        <v>3109</v>
      </c>
      <c r="G8036" s="57" t="s">
        <v>4775</v>
      </c>
      <c r="H8036" s="57">
        <v>0.6</v>
      </c>
    </row>
    <row r="8037" spans="1:8">
      <c r="A8037" s="57" t="s">
        <v>169</v>
      </c>
      <c r="B8037" s="57" t="s">
        <v>81</v>
      </c>
      <c r="C8037" s="57" t="s">
        <v>3111</v>
      </c>
      <c r="D8037" s="57">
        <v>8690.3230000000003</v>
      </c>
      <c r="E8037" s="57" t="s">
        <v>598</v>
      </c>
      <c r="F8037" s="57" t="s">
        <v>3111</v>
      </c>
      <c r="G8037" s="57" t="s">
        <v>4776</v>
      </c>
      <c r="H8037" s="57">
        <v>8690.3230000000003</v>
      </c>
    </row>
    <row r="8038" spans="1:8">
      <c r="A8038" s="57" t="s">
        <v>169</v>
      </c>
      <c r="B8038" s="57" t="s">
        <v>81</v>
      </c>
      <c r="C8038" s="57" t="s">
        <v>3113</v>
      </c>
      <c r="D8038" s="57">
        <v>525.75</v>
      </c>
      <c r="E8038" s="57" t="s">
        <v>598</v>
      </c>
      <c r="F8038" s="57" t="s">
        <v>3113</v>
      </c>
      <c r="G8038" s="57" t="s">
        <v>4777</v>
      </c>
      <c r="H8038" s="57">
        <v>525.75</v>
      </c>
    </row>
    <row r="8039" spans="1:8">
      <c r="A8039" s="57" t="s">
        <v>169</v>
      </c>
      <c r="B8039" s="57" t="s">
        <v>81</v>
      </c>
      <c r="C8039" s="57" t="s">
        <v>3115</v>
      </c>
      <c r="D8039" s="57">
        <v>2</v>
      </c>
      <c r="E8039" s="57" t="s">
        <v>598</v>
      </c>
      <c r="F8039" s="57" t="s">
        <v>3116</v>
      </c>
      <c r="G8039" s="57" t="s">
        <v>4778</v>
      </c>
      <c r="H8039" s="57">
        <v>2</v>
      </c>
    </row>
    <row r="8040" spans="1:8">
      <c r="A8040" s="57" t="s">
        <v>186</v>
      </c>
      <c r="B8040" s="57" t="s">
        <v>121</v>
      </c>
      <c r="C8040" s="57" t="s">
        <v>3066</v>
      </c>
      <c r="D8040" s="57">
        <v>0</v>
      </c>
      <c r="E8040" s="57" t="s">
        <v>599</v>
      </c>
      <c r="F8040" s="57" t="s">
        <v>3067</v>
      </c>
      <c r="G8040" s="57" t="s">
        <v>4779</v>
      </c>
      <c r="H8040" s="57">
        <v>0</v>
      </c>
    </row>
    <row r="8041" spans="1:8">
      <c r="A8041" s="57" t="s">
        <v>186</v>
      </c>
      <c r="B8041" s="57" t="s">
        <v>121</v>
      </c>
      <c r="C8041" s="57" t="s">
        <v>3069</v>
      </c>
      <c r="D8041" s="57">
        <v>3</v>
      </c>
      <c r="E8041" s="57" t="s">
        <v>599</v>
      </c>
      <c r="F8041" s="57" t="s">
        <v>3070</v>
      </c>
      <c r="G8041" s="57" t="s">
        <v>4780</v>
      </c>
      <c r="H8041" s="57">
        <v>3</v>
      </c>
    </row>
    <row r="8042" spans="1:8">
      <c r="A8042" s="57" t="s">
        <v>186</v>
      </c>
      <c r="B8042" s="57" t="s">
        <v>121</v>
      </c>
      <c r="C8042" s="57" t="s">
        <v>3072</v>
      </c>
      <c r="D8042" s="57">
        <v>1500</v>
      </c>
      <c r="E8042" s="57" t="s">
        <v>599</v>
      </c>
      <c r="F8042" s="57" t="s">
        <v>3073</v>
      </c>
      <c r="G8042" s="57" t="s">
        <v>4781</v>
      </c>
      <c r="H8042" s="57">
        <v>1500</v>
      </c>
    </row>
    <row r="8043" spans="1:8">
      <c r="A8043" s="57" t="s">
        <v>186</v>
      </c>
      <c r="B8043" s="57" t="s">
        <v>121</v>
      </c>
      <c r="C8043" s="57" t="s">
        <v>3075</v>
      </c>
      <c r="D8043" s="57">
        <v>0</v>
      </c>
      <c r="E8043" s="57" t="s">
        <v>599</v>
      </c>
      <c r="F8043" s="57" t="s">
        <v>3076</v>
      </c>
      <c r="G8043" s="57" t="s">
        <v>4782</v>
      </c>
      <c r="H8043" s="57">
        <v>0</v>
      </c>
    </row>
    <row r="8044" spans="1:8">
      <c r="A8044" s="57" t="s">
        <v>186</v>
      </c>
      <c r="B8044" s="57" t="s">
        <v>121</v>
      </c>
      <c r="C8044" s="57" t="s">
        <v>3078</v>
      </c>
      <c r="D8044" s="57">
        <v>772</v>
      </c>
      <c r="E8044" s="57" t="s">
        <v>599</v>
      </c>
      <c r="F8044" s="57" t="s">
        <v>3079</v>
      </c>
      <c r="G8044" s="57" t="s">
        <v>4783</v>
      </c>
      <c r="H8044" s="57">
        <v>772</v>
      </c>
    </row>
    <row r="8045" spans="1:8">
      <c r="A8045" s="57" t="s">
        <v>186</v>
      </c>
      <c r="B8045" s="57" t="s">
        <v>121</v>
      </c>
      <c r="C8045" s="57" t="s">
        <v>3081</v>
      </c>
      <c r="D8045" s="57">
        <v>0.6</v>
      </c>
      <c r="E8045" s="57" t="s">
        <v>599</v>
      </c>
      <c r="F8045" s="57" t="s">
        <v>3082</v>
      </c>
      <c r="G8045" s="57" t="s">
        <v>4784</v>
      </c>
      <c r="H8045" s="57">
        <v>0.6</v>
      </c>
    </row>
    <row r="8046" spans="1:8">
      <c r="A8046" s="57" t="s">
        <v>186</v>
      </c>
      <c r="B8046" s="57" t="s">
        <v>121</v>
      </c>
      <c r="C8046" s="57" t="s">
        <v>3084</v>
      </c>
      <c r="D8046" s="57">
        <v>2</v>
      </c>
      <c r="E8046" s="57" t="s">
        <v>599</v>
      </c>
      <c r="F8046" s="57" t="s">
        <v>3085</v>
      </c>
      <c r="G8046" s="57" t="s">
        <v>4785</v>
      </c>
      <c r="H8046" s="57">
        <v>2</v>
      </c>
    </row>
    <row r="8047" spans="1:8">
      <c r="A8047" s="57" t="s">
        <v>186</v>
      </c>
      <c r="B8047" s="57" t="s">
        <v>121</v>
      </c>
      <c r="C8047" s="57" t="s">
        <v>3087</v>
      </c>
      <c r="D8047" s="57">
        <v>200</v>
      </c>
      <c r="E8047" s="57" t="s">
        <v>599</v>
      </c>
      <c r="F8047" s="57" t="s">
        <v>3088</v>
      </c>
      <c r="G8047" s="57" t="s">
        <v>4786</v>
      </c>
      <c r="H8047" s="57">
        <v>200</v>
      </c>
    </row>
    <row r="8048" spans="1:8">
      <c r="A8048" s="57" t="s">
        <v>186</v>
      </c>
      <c r="B8048" s="57" t="s">
        <v>121</v>
      </c>
      <c r="C8048" s="57" t="s">
        <v>3090</v>
      </c>
      <c r="D8048" s="57">
        <v>557.5</v>
      </c>
      <c r="E8048" s="57" t="s">
        <v>599</v>
      </c>
      <c r="F8048" s="57" t="s">
        <v>3091</v>
      </c>
      <c r="G8048" s="57" t="s">
        <v>4787</v>
      </c>
      <c r="H8048" s="57">
        <v>557.5</v>
      </c>
    </row>
    <row r="8049" spans="1:8">
      <c r="A8049" s="57" t="s">
        <v>186</v>
      </c>
      <c r="B8049" s="57" t="s">
        <v>121</v>
      </c>
      <c r="C8049" s="57" t="s">
        <v>3093</v>
      </c>
      <c r="D8049" s="57">
        <v>0.57999999999999996</v>
      </c>
      <c r="E8049" s="57" t="s">
        <v>599</v>
      </c>
      <c r="F8049" s="57" t="s">
        <v>3093</v>
      </c>
      <c r="G8049" s="57" t="s">
        <v>4788</v>
      </c>
      <c r="H8049" s="57">
        <v>0.57999999999999996</v>
      </c>
    </row>
    <row r="8050" spans="1:8">
      <c r="A8050" s="57" t="s">
        <v>186</v>
      </c>
      <c r="B8050" s="57" t="s">
        <v>121</v>
      </c>
      <c r="C8050" s="57" t="s">
        <v>3095</v>
      </c>
      <c r="D8050" s="57">
        <v>289.7</v>
      </c>
      <c r="E8050" s="57" t="s">
        <v>599</v>
      </c>
      <c r="F8050" s="57" t="s">
        <v>3096</v>
      </c>
      <c r="G8050" s="57" t="s">
        <v>4789</v>
      </c>
      <c r="H8050" s="57">
        <v>289.7</v>
      </c>
    </row>
    <row r="8051" spans="1:8">
      <c r="A8051" s="57" t="s">
        <v>186</v>
      </c>
      <c r="B8051" s="57" t="s">
        <v>121</v>
      </c>
      <c r="C8051" s="57" t="s">
        <v>3098</v>
      </c>
      <c r="D8051" s="57">
        <v>130</v>
      </c>
      <c r="E8051" s="57" t="s">
        <v>599</v>
      </c>
      <c r="F8051" s="57" t="s">
        <v>3099</v>
      </c>
      <c r="G8051" s="57" t="s">
        <v>4790</v>
      </c>
      <c r="H8051" s="57">
        <v>130</v>
      </c>
    </row>
    <row r="8052" spans="1:8">
      <c r="A8052" s="57" t="s">
        <v>186</v>
      </c>
      <c r="B8052" s="57" t="s">
        <v>121</v>
      </c>
      <c r="C8052" s="57" t="s">
        <v>3101</v>
      </c>
      <c r="D8052" s="57">
        <v>2</v>
      </c>
      <c r="E8052" s="57" t="s">
        <v>599</v>
      </c>
      <c r="F8052" s="57" t="s">
        <v>3102</v>
      </c>
      <c r="G8052" s="57" t="s">
        <v>4791</v>
      </c>
      <c r="H8052" s="57">
        <v>2</v>
      </c>
    </row>
    <row r="8053" spans="1:8">
      <c r="A8053" s="57" t="s">
        <v>186</v>
      </c>
      <c r="B8053" s="57" t="s">
        <v>121</v>
      </c>
      <c r="C8053" s="57" t="s">
        <v>3104</v>
      </c>
      <c r="D8053" s="57">
        <v>30713.25</v>
      </c>
      <c r="E8053" s="57" t="s">
        <v>599</v>
      </c>
      <c r="F8053" s="57" t="s">
        <v>3104</v>
      </c>
      <c r="G8053" s="57" t="s">
        <v>4792</v>
      </c>
      <c r="H8053" s="57">
        <v>30713.25</v>
      </c>
    </row>
    <row r="8054" spans="1:8">
      <c r="A8054" s="57" t="s">
        <v>186</v>
      </c>
      <c r="B8054" s="57" t="s">
        <v>121</v>
      </c>
      <c r="C8054" s="57" t="s">
        <v>3106</v>
      </c>
      <c r="D8054" s="57">
        <v>900</v>
      </c>
      <c r="E8054" s="57" t="s">
        <v>599</v>
      </c>
      <c r="F8054" s="57" t="s">
        <v>3107</v>
      </c>
      <c r="G8054" s="57" t="s">
        <v>4793</v>
      </c>
      <c r="H8054" s="57">
        <v>900</v>
      </c>
    </row>
    <row r="8055" spans="1:8">
      <c r="A8055" s="57" t="s">
        <v>186</v>
      </c>
      <c r="B8055" s="57" t="s">
        <v>121</v>
      </c>
      <c r="C8055" s="57" t="s">
        <v>3109</v>
      </c>
      <c r="D8055" s="57">
        <v>0.6</v>
      </c>
      <c r="E8055" s="57" t="s">
        <v>599</v>
      </c>
      <c r="F8055" s="57" t="s">
        <v>3109</v>
      </c>
      <c r="G8055" s="57" t="s">
        <v>4794</v>
      </c>
      <c r="H8055" s="57">
        <v>0.6</v>
      </c>
    </row>
    <row r="8056" spans="1:8">
      <c r="A8056" s="57" t="s">
        <v>186</v>
      </c>
      <c r="B8056" s="57" t="s">
        <v>121</v>
      </c>
      <c r="C8056" s="57" t="s">
        <v>3111</v>
      </c>
      <c r="D8056" s="57">
        <v>8690.3230000000003</v>
      </c>
      <c r="E8056" s="57" t="s">
        <v>599</v>
      </c>
      <c r="F8056" s="57" t="s">
        <v>3111</v>
      </c>
      <c r="G8056" s="57" t="s">
        <v>4795</v>
      </c>
      <c r="H8056" s="57">
        <v>8690.3230000000003</v>
      </c>
    </row>
    <row r="8057" spans="1:8">
      <c r="A8057" s="57" t="s">
        <v>186</v>
      </c>
      <c r="B8057" s="57" t="s">
        <v>121</v>
      </c>
      <c r="C8057" s="57" t="s">
        <v>3113</v>
      </c>
      <c r="D8057" s="57">
        <v>525.75</v>
      </c>
      <c r="E8057" s="57" t="s">
        <v>599</v>
      </c>
      <c r="F8057" s="57" t="s">
        <v>3113</v>
      </c>
      <c r="G8057" s="57" t="s">
        <v>4796</v>
      </c>
      <c r="H8057" s="57">
        <v>525.75</v>
      </c>
    </row>
    <row r="8058" spans="1:8">
      <c r="A8058" s="57" t="s">
        <v>186</v>
      </c>
      <c r="B8058" s="57" t="s">
        <v>121</v>
      </c>
      <c r="C8058" s="57" t="s">
        <v>3115</v>
      </c>
      <c r="D8058" s="57">
        <v>2</v>
      </c>
      <c r="E8058" s="57" t="s">
        <v>599</v>
      </c>
      <c r="F8058" s="57" t="s">
        <v>3116</v>
      </c>
      <c r="G8058" s="57" t="s">
        <v>4797</v>
      </c>
      <c r="H8058" s="57">
        <v>2</v>
      </c>
    </row>
    <row r="8059" spans="1:8">
      <c r="A8059" s="57" t="s">
        <v>186</v>
      </c>
      <c r="B8059" s="57" t="s">
        <v>124</v>
      </c>
      <c r="C8059" s="57" t="s">
        <v>3066</v>
      </c>
      <c r="D8059" s="57">
        <v>0</v>
      </c>
      <c r="E8059" s="57" t="s">
        <v>600</v>
      </c>
      <c r="F8059" s="57" t="s">
        <v>3067</v>
      </c>
      <c r="G8059" s="57" t="s">
        <v>4798</v>
      </c>
      <c r="H8059" s="57">
        <v>0</v>
      </c>
    </row>
    <row r="8060" spans="1:8">
      <c r="A8060" s="57" t="s">
        <v>186</v>
      </c>
      <c r="B8060" s="57" t="s">
        <v>124</v>
      </c>
      <c r="C8060" s="57" t="s">
        <v>3069</v>
      </c>
      <c r="D8060" s="57">
        <v>3</v>
      </c>
      <c r="E8060" s="57" t="s">
        <v>600</v>
      </c>
      <c r="F8060" s="57" t="s">
        <v>3070</v>
      </c>
      <c r="G8060" s="57" t="s">
        <v>4799</v>
      </c>
      <c r="H8060" s="57">
        <v>3</v>
      </c>
    </row>
    <row r="8061" spans="1:8">
      <c r="A8061" s="57" t="s">
        <v>186</v>
      </c>
      <c r="B8061" s="57" t="s">
        <v>124</v>
      </c>
      <c r="C8061" s="57" t="s">
        <v>3072</v>
      </c>
      <c r="D8061" s="57">
        <v>1500</v>
      </c>
      <c r="E8061" s="57" t="s">
        <v>600</v>
      </c>
      <c r="F8061" s="57" t="s">
        <v>3073</v>
      </c>
      <c r="G8061" s="57" t="s">
        <v>4800</v>
      </c>
      <c r="H8061" s="57">
        <v>1500</v>
      </c>
    </row>
    <row r="8062" spans="1:8">
      <c r="A8062" s="57" t="s">
        <v>186</v>
      </c>
      <c r="B8062" s="57" t="s">
        <v>124</v>
      </c>
      <c r="C8062" s="57" t="s">
        <v>3075</v>
      </c>
      <c r="D8062" s="57">
        <v>0</v>
      </c>
      <c r="E8062" s="57" t="s">
        <v>600</v>
      </c>
      <c r="F8062" s="57" t="s">
        <v>3076</v>
      </c>
      <c r="G8062" s="57" t="s">
        <v>4801</v>
      </c>
      <c r="H8062" s="57">
        <v>0</v>
      </c>
    </row>
    <row r="8063" spans="1:8">
      <c r="A8063" s="57" t="s">
        <v>186</v>
      </c>
      <c r="B8063" s="57" t="s">
        <v>124</v>
      </c>
      <c r="C8063" s="57" t="s">
        <v>3078</v>
      </c>
      <c r="D8063" s="57">
        <v>772</v>
      </c>
      <c r="E8063" s="57" t="s">
        <v>600</v>
      </c>
      <c r="F8063" s="57" t="s">
        <v>3079</v>
      </c>
      <c r="G8063" s="57" t="s">
        <v>4802</v>
      </c>
      <c r="H8063" s="57">
        <v>772</v>
      </c>
    </row>
    <row r="8064" spans="1:8">
      <c r="A8064" s="57" t="s">
        <v>186</v>
      </c>
      <c r="B8064" s="57" t="s">
        <v>124</v>
      </c>
      <c r="C8064" s="57" t="s">
        <v>3081</v>
      </c>
      <c r="D8064" s="57">
        <v>0.6</v>
      </c>
      <c r="E8064" s="57" t="s">
        <v>600</v>
      </c>
      <c r="F8064" s="57" t="s">
        <v>3082</v>
      </c>
      <c r="G8064" s="57" t="s">
        <v>4803</v>
      </c>
      <c r="H8064" s="57">
        <v>0.6</v>
      </c>
    </row>
    <row r="8065" spans="1:8">
      <c r="A8065" s="57" t="s">
        <v>186</v>
      </c>
      <c r="B8065" s="57" t="s">
        <v>124</v>
      </c>
      <c r="C8065" s="57" t="s">
        <v>3084</v>
      </c>
      <c r="D8065" s="57">
        <v>2</v>
      </c>
      <c r="E8065" s="57" t="s">
        <v>600</v>
      </c>
      <c r="F8065" s="57" t="s">
        <v>3085</v>
      </c>
      <c r="G8065" s="57" t="s">
        <v>4804</v>
      </c>
      <c r="H8065" s="57">
        <v>2</v>
      </c>
    </row>
    <row r="8066" spans="1:8">
      <c r="A8066" s="57" t="s">
        <v>186</v>
      </c>
      <c r="B8066" s="57" t="s">
        <v>124</v>
      </c>
      <c r="C8066" s="57" t="s">
        <v>3087</v>
      </c>
      <c r="D8066" s="57">
        <v>200</v>
      </c>
      <c r="E8066" s="57" t="s">
        <v>600</v>
      </c>
      <c r="F8066" s="57" t="s">
        <v>3088</v>
      </c>
      <c r="G8066" s="57" t="s">
        <v>4805</v>
      </c>
      <c r="H8066" s="57">
        <v>200</v>
      </c>
    </row>
    <row r="8067" spans="1:8">
      <c r="A8067" s="57" t="s">
        <v>186</v>
      </c>
      <c r="B8067" s="57" t="s">
        <v>124</v>
      </c>
      <c r="C8067" s="57" t="s">
        <v>3090</v>
      </c>
      <c r="D8067" s="57">
        <v>557.5</v>
      </c>
      <c r="E8067" s="57" t="s">
        <v>600</v>
      </c>
      <c r="F8067" s="57" t="s">
        <v>3091</v>
      </c>
      <c r="G8067" s="57" t="s">
        <v>4806</v>
      </c>
      <c r="H8067" s="57">
        <v>557.5</v>
      </c>
    </row>
    <row r="8068" spans="1:8">
      <c r="A8068" s="57" t="s">
        <v>186</v>
      </c>
      <c r="B8068" s="57" t="s">
        <v>124</v>
      </c>
      <c r="C8068" s="57" t="s">
        <v>3093</v>
      </c>
      <c r="D8068" s="57">
        <v>0.57999999999999996</v>
      </c>
      <c r="E8068" s="57" t="s">
        <v>600</v>
      </c>
      <c r="F8068" s="57" t="s">
        <v>3093</v>
      </c>
      <c r="G8068" s="57" t="s">
        <v>4807</v>
      </c>
      <c r="H8068" s="57">
        <v>0.57999999999999996</v>
      </c>
    </row>
    <row r="8069" spans="1:8">
      <c r="A8069" s="57" t="s">
        <v>186</v>
      </c>
      <c r="B8069" s="57" t="s">
        <v>124</v>
      </c>
      <c r="C8069" s="57" t="s">
        <v>3095</v>
      </c>
      <c r="D8069" s="57">
        <v>289.7</v>
      </c>
      <c r="E8069" s="57" t="s">
        <v>600</v>
      </c>
      <c r="F8069" s="57" t="s">
        <v>3096</v>
      </c>
      <c r="G8069" s="57" t="s">
        <v>4808</v>
      </c>
      <c r="H8069" s="57">
        <v>289.7</v>
      </c>
    </row>
    <row r="8070" spans="1:8">
      <c r="A8070" s="57" t="s">
        <v>186</v>
      </c>
      <c r="B8070" s="57" t="s">
        <v>124</v>
      </c>
      <c r="C8070" s="57" t="s">
        <v>3098</v>
      </c>
      <c r="D8070" s="57">
        <v>130</v>
      </c>
      <c r="E8070" s="57" t="s">
        <v>600</v>
      </c>
      <c r="F8070" s="57" t="s">
        <v>3099</v>
      </c>
      <c r="G8070" s="57" t="s">
        <v>4809</v>
      </c>
      <c r="H8070" s="57">
        <v>130</v>
      </c>
    </row>
    <row r="8071" spans="1:8">
      <c r="A8071" s="57" t="s">
        <v>186</v>
      </c>
      <c r="B8071" s="57" t="s">
        <v>124</v>
      </c>
      <c r="C8071" s="57" t="s">
        <v>3101</v>
      </c>
      <c r="D8071" s="57">
        <v>2</v>
      </c>
      <c r="E8071" s="57" t="s">
        <v>600</v>
      </c>
      <c r="F8071" s="57" t="s">
        <v>3102</v>
      </c>
      <c r="G8071" s="57" t="s">
        <v>4810</v>
      </c>
      <c r="H8071" s="57">
        <v>2</v>
      </c>
    </row>
    <row r="8072" spans="1:8">
      <c r="A8072" s="57" t="s">
        <v>186</v>
      </c>
      <c r="B8072" s="57" t="s">
        <v>124</v>
      </c>
      <c r="C8072" s="57" t="s">
        <v>3104</v>
      </c>
      <c r="D8072" s="57">
        <v>30713.25</v>
      </c>
      <c r="E8072" s="57" t="s">
        <v>600</v>
      </c>
      <c r="F8072" s="57" t="s">
        <v>3104</v>
      </c>
      <c r="G8072" s="57" t="s">
        <v>4811</v>
      </c>
      <c r="H8072" s="57">
        <v>30713.25</v>
      </c>
    </row>
    <row r="8073" spans="1:8">
      <c r="A8073" s="57" t="s">
        <v>186</v>
      </c>
      <c r="B8073" s="57" t="s">
        <v>124</v>
      </c>
      <c r="C8073" s="57" t="s">
        <v>3106</v>
      </c>
      <c r="D8073" s="57">
        <v>900</v>
      </c>
      <c r="E8073" s="57" t="s">
        <v>600</v>
      </c>
      <c r="F8073" s="57" t="s">
        <v>3107</v>
      </c>
      <c r="G8073" s="57" t="s">
        <v>4812</v>
      </c>
      <c r="H8073" s="57">
        <v>900</v>
      </c>
    </row>
    <row r="8074" spans="1:8">
      <c r="A8074" s="57" t="s">
        <v>186</v>
      </c>
      <c r="B8074" s="57" t="s">
        <v>124</v>
      </c>
      <c r="C8074" s="57" t="s">
        <v>3109</v>
      </c>
      <c r="D8074" s="57">
        <v>0.6</v>
      </c>
      <c r="E8074" s="57" t="s">
        <v>600</v>
      </c>
      <c r="F8074" s="57" t="s">
        <v>3109</v>
      </c>
      <c r="G8074" s="57" t="s">
        <v>4813</v>
      </c>
      <c r="H8074" s="57">
        <v>0.6</v>
      </c>
    </row>
    <row r="8075" spans="1:8">
      <c r="A8075" s="57" t="s">
        <v>186</v>
      </c>
      <c r="B8075" s="57" t="s">
        <v>124</v>
      </c>
      <c r="C8075" s="57" t="s">
        <v>3111</v>
      </c>
      <c r="D8075" s="57">
        <v>8690.3230000000021</v>
      </c>
      <c r="E8075" s="57" t="s">
        <v>600</v>
      </c>
      <c r="F8075" s="57" t="s">
        <v>3111</v>
      </c>
      <c r="G8075" s="57" t="s">
        <v>4814</v>
      </c>
      <c r="H8075" s="57">
        <v>8690.3230000000021</v>
      </c>
    </row>
    <row r="8076" spans="1:8">
      <c r="A8076" s="57" t="s">
        <v>186</v>
      </c>
      <c r="B8076" s="57" t="s">
        <v>124</v>
      </c>
      <c r="C8076" s="57" t="s">
        <v>3113</v>
      </c>
      <c r="D8076" s="57">
        <v>525.75</v>
      </c>
      <c r="E8076" s="57" t="s">
        <v>600</v>
      </c>
      <c r="F8076" s="57" t="s">
        <v>3113</v>
      </c>
      <c r="G8076" s="57" t="s">
        <v>4815</v>
      </c>
      <c r="H8076" s="57">
        <v>525.75</v>
      </c>
    </row>
    <row r="8077" spans="1:8">
      <c r="A8077" s="57" t="s">
        <v>186</v>
      </c>
      <c r="B8077" s="57" t="s">
        <v>124</v>
      </c>
      <c r="C8077" s="57" t="s">
        <v>3115</v>
      </c>
      <c r="D8077" s="57">
        <v>2</v>
      </c>
      <c r="E8077" s="57" t="s">
        <v>600</v>
      </c>
      <c r="F8077" s="57" t="s">
        <v>3116</v>
      </c>
      <c r="G8077" s="57" t="s">
        <v>4816</v>
      </c>
      <c r="H8077" s="57">
        <v>2</v>
      </c>
    </row>
    <row r="8078" spans="1:8">
      <c r="A8078" s="57" t="s">
        <v>135</v>
      </c>
      <c r="B8078" s="57" t="s">
        <v>114</v>
      </c>
      <c r="C8078" s="57" t="s">
        <v>3066</v>
      </c>
      <c r="D8078" s="57">
        <v>0</v>
      </c>
      <c r="E8078" s="57" t="s">
        <v>601</v>
      </c>
      <c r="F8078" s="57" t="s">
        <v>3067</v>
      </c>
      <c r="G8078" s="57" t="s">
        <v>4817</v>
      </c>
      <c r="H8078" s="57">
        <v>0</v>
      </c>
    </row>
    <row r="8079" spans="1:8">
      <c r="A8079" s="57" t="s">
        <v>135</v>
      </c>
      <c r="B8079" s="57" t="s">
        <v>114</v>
      </c>
      <c r="C8079" s="57" t="s">
        <v>3069</v>
      </c>
      <c r="D8079" s="57">
        <v>3</v>
      </c>
      <c r="E8079" s="57" t="s">
        <v>601</v>
      </c>
      <c r="F8079" s="57" t="s">
        <v>3070</v>
      </c>
      <c r="G8079" s="57" t="s">
        <v>4818</v>
      </c>
      <c r="H8079" s="57">
        <v>3</v>
      </c>
    </row>
    <row r="8080" spans="1:8">
      <c r="A8080" s="57" t="s">
        <v>135</v>
      </c>
      <c r="B8080" s="57" t="s">
        <v>114</v>
      </c>
      <c r="C8080" s="57" t="s">
        <v>3072</v>
      </c>
      <c r="D8080" s="57">
        <v>1500</v>
      </c>
      <c r="E8080" s="57" t="s">
        <v>601</v>
      </c>
      <c r="F8080" s="57" t="s">
        <v>3073</v>
      </c>
      <c r="G8080" s="57" t="s">
        <v>4819</v>
      </c>
      <c r="H8080" s="57">
        <v>1500</v>
      </c>
    </row>
    <row r="8081" spans="1:8">
      <c r="A8081" s="57" t="s">
        <v>135</v>
      </c>
      <c r="B8081" s="57" t="s">
        <v>114</v>
      </c>
      <c r="C8081" s="57" t="s">
        <v>3075</v>
      </c>
      <c r="D8081" s="57">
        <v>0</v>
      </c>
      <c r="E8081" s="57" t="s">
        <v>601</v>
      </c>
      <c r="F8081" s="57" t="s">
        <v>3076</v>
      </c>
      <c r="G8081" s="57" t="s">
        <v>4820</v>
      </c>
      <c r="H8081" s="57">
        <v>0</v>
      </c>
    </row>
    <row r="8082" spans="1:8">
      <c r="A8082" s="57" t="s">
        <v>135</v>
      </c>
      <c r="B8082" s="57" t="s">
        <v>114</v>
      </c>
      <c r="C8082" s="57" t="s">
        <v>3078</v>
      </c>
      <c r="D8082" s="57">
        <v>772</v>
      </c>
      <c r="E8082" s="57" t="s">
        <v>601</v>
      </c>
      <c r="F8082" s="57" t="s">
        <v>3079</v>
      </c>
      <c r="G8082" s="57" t="s">
        <v>4821</v>
      </c>
      <c r="H8082" s="57">
        <v>772</v>
      </c>
    </row>
    <row r="8083" spans="1:8">
      <c r="A8083" s="57" t="s">
        <v>135</v>
      </c>
      <c r="B8083" s="57" t="s">
        <v>114</v>
      </c>
      <c r="C8083" s="57" t="s">
        <v>3081</v>
      </c>
      <c r="D8083" s="57">
        <v>0.6</v>
      </c>
      <c r="E8083" s="57" t="s">
        <v>601</v>
      </c>
      <c r="F8083" s="57" t="s">
        <v>3082</v>
      </c>
      <c r="G8083" s="57" t="s">
        <v>4822</v>
      </c>
      <c r="H8083" s="57">
        <v>0.6</v>
      </c>
    </row>
    <row r="8084" spans="1:8">
      <c r="A8084" s="57" t="s">
        <v>135</v>
      </c>
      <c r="B8084" s="57" t="s">
        <v>114</v>
      </c>
      <c r="C8084" s="57" t="s">
        <v>3084</v>
      </c>
      <c r="D8084" s="57">
        <v>2</v>
      </c>
      <c r="E8084" s="57" t="s">
        <v>601</v>
      </c>
      <c r="F8084" s="57" t="s">
        <v>3085</v>
      </c>
      <c r="G8084" s="57" t="s">
        <v>4823</v>
      </c>
      <c r="H8084" s="57">
        <v>2</v>
      </c>
    </row>
    <row r="8085" spans="1:8">
      <c r="A8085" s="57" t="s">
        <v>135</v>
      </c>
      <c r="B8085" s="57" t="s">
        <v>114</v>
      </c>
      <c r="C8085" s="57" t="s">
        <v>3087</v>
      </c>
      <c r="D8085" s="57">
        <v>200</v>
      </c>
      <c r="E8085" s="57" t="s">
        <v>601</v>
      </c>
      <c r="F8085" s="57" t="s">
        <v>3088</v>
      </c>
      <c r="G8085" s="57" t="s">
        <v>4824</v>
      </c>
      <c r="H8085" s="57">
        <v>200</v>
      </c>
    </row>
    <row r="8086" spans="1:8">
      <c r="A8086" s="57" t="s">
        <v>135</v>
      </c>
      <c r="B8086" s="57" t="s">
        <v>114</v>
      </c>
      <c r="C8086" s="57" t="s">
        <v>3090</v>
      </c>
      <c r="D8086" s="57">
        <v>557.5</v>
      </c>
      <c r="E8086" s="57" t="s">
        <v>601</v>
      </c>
      <c r="F8086" s="57" t="s">
        <v>3091</v>
      </c>
      <c r="G8086" s="57" t="s">
        <v>4825</v>
      </c>
      <c r="H8086" s="57">
        <v>557.5</v>
      </c>
    </row>
    <row r="8087" spans="1:8">
      <c r="A8087" s="57" t="s">
        <v>135</v>
      </c>
      <c r="B8087" s="57" t="s">
        <v>114</v>
      </c>
      <c r="C8087" s="57" t="s">
        <v>3093</v>
      </c>
      <c r="D8087" s="57">
        <v>0.57999999999999996</v>
      </c>
      <c r="E8087" s="57" t="s">
        <v>601</v>
      </c>
      <c r="F8087" s="57" t="s">
        <v>3093</v>
      </c>
      <c r="G8087" s="57" t="s">
        <v>4826</v>
      </c>
      <c r="H8087" s="57">
        <v>0.57999999999999996</v>
      </c>
    </row>
    <row r="8088" spans="1:8">
      <c r="A8088" s="57" t="s">
        <v>135</v>
      </c>
      <c r="B8088" s="57" t="s">
        <v>114</v>
      </c>
      <c r="C8088" s="57" t="s">
        <v>3095</v>
      </c>
      <c r="D8088" s="57">
        <v>289.7</v>
      </c>
      <c r="E8088" s="57" t="s">
        <v>601</v>
      </c>
      <c r="F8088" s="57" t="s">
        <v>3096</v>
      </c>
      <c r="G8088" s="57" t="s">
        <v>4827</v>
      </c>
      <c r="H8088" s="57">
        <v>289.7</v>
      </c>
    </row>
    <row r="8089" spans="1:8">
      <c r="A8089" s="57" t="s">
        <v>135</v>
      </c>
      <c r="B8089" s="57" t="s">
        <v>114</v>
      </c>
      <c r="C8089" s="57" t="s">
        <v>3098</v>
      </c>
      <c r="D8089" s="57">
        <v>130</v>
      </c>
      <c r="E8089" s="57" t="s">
        <v>601</v>
      </c>
      <c r="F8089" s="57" t="s">
        <v>3099</v>
      </c>
      <c r="G8089" s="57" t="s">
        <v>4828</v>
      </c>
      <c r="H8089" s="57">
        <v>130</v>
      </c>
    </row>
    <row r="8090" spans="1:8">
      <c r="A8090" s="57" t="s">
        <v>135</v>
      </c>
      <c r="B8090" s="57" t="s">
        <v>114</v>
      </c>
      <c r="C8090" s="57" t="s">
        <v>3101</v>
      </c>
      <c r="D8090" s="57">
        <v>2</v>
      </c>
      <c r="E8090" s="57" t="s">
        <v>601</v>
      </c>
      <c r="F8090" s="57" t="s">
        <v>3102</v>
      </c>
      <c r="G8090" s="57" t="s">
        <v>4829</v>
      </c>
      <c r="H8090" s="57">
        <v>2</v>
      </c>
    </row>
    <row r="8091" spans="1:8">
      <c r="A8091" s="57" t="s">
        <v>135</v>
      </c>
      <c r="B8091" s="57" t="s">
        <v>114</v>
      </c>
      <c r="C8091" s="57" t="s">
        <v>3104</v>
      </c>
      <c r="D8091" s="57">
        <v>30713.25</v>
      </c>
      <c r="E8091" s="57" t="s">
        <v>601</v>
      </c>
      <c r="F8091" s="57" t="s">
        <v>3104</v>
      </c>
      <c r="G8091" s="57" t="s">
        <v>4830</v>
      </c>
      <c r="H8091" s="57">
        <v>30713.25</v>
      </c>
    </row>
    <row r="8092" spans="1:8">
      <c r="A8092" s="57" t="s">
        <v>135</v>
      </c>
      <c r="B8092" s="57" t="s">
        <v>114</v>
      </c>
      <c r="C8092" s="57" t="s">
        <v>3106</v>
      </c>
      <c r="D8092" s="57">
        <v>900</v>
      </c>
      <c r="E8092" s="57" t="s">
        <v>601</v>
      </c>
      <c r="F8092" s="57" t="s">
        <v>3107</v>
      </c>
      <c r="G8092" s="57" t="s">
        <v>4831</v>
      </c>
      <c r="H8092" s="57">
        <v>900</v>
      </c>
    </row>
    <row r="8093" spans="1:8">
      <c r="A8093" s="57" t="s">
        <v>135</v>
      </c>
      <c r="B8093" s="57" t="s">
        <v>114</v>
      </c>
      <c r="C8093" s="57" t="s">
        <v>3109</v>
      </c>
      <c r="D8093" s="57">
        <v>0.6</v>
      </c>
      <c r="E8093" s="57" t="s">
        <v>601</v>
      </c>
      <c r="F8093" s="57" t="s">
        <v>3109</v>
      </c>
      <c r="G8093" s="57" t="s">
        <v>4832</v>
      </c>
      <c r="H8093" s="57">
        <v>0.6</v>
      </c>
    </row>
    <row r="8094" spans="1:8">
      <c r="A8094" s="57" t="s">
        <v>135</v>
      </c>
      <c r="B8094" s="57" t="s">
        <v>114</v>
      </c>
      <c r="C8094" s="57" t="s">
        <v>3111</v>
      </c>
      <c r="D8094" s="57">
        <v>8690.3230000000003</v>
      </c>
      <c r="E8094" s="57" t="s">
        <v>601</v>
      </c>
      <c r="F8094" s="57" t="s">
        <v>3111</v>
      </c>
      <c r="G8094" s="57" t="s">
        <v>4833</v>
      </c>
      <c r="H8094" s="57">
        <v>8690.3230000000003</v>
      </c>
    </row>
    <row r="8095" spans="1:8">
      <c r="A8095" s="57" t="s">
        <v>135</v>
      </c>
      <c r="B8095" s="57" t="s">
        <v>114</v>
      </c>
      <c r="C8095" s="57" t="s">
        <v>3113</v>
      </c>
      <c r="D8095" s="57">
        <v>525.75</v>
      </c>
      <c r="E8095" s="57" t="s">
        <v>601</v>
      </c>
      <c r="F8095" s="57" t="s">
        <v>3113</v>
      </c>
      <c r="G8095" s="57" t="s">
        <v>4834</v>
      </c>
      <c r="H8095" s="57">
        <v>525.75</v>
      </c>
    </row>
    <row r="8096" spans="1:8">
      <c r="A8096" s="57" t="s">
        <v>135</v>
      </c>
      <c r="B8096" s="57" t="s">
        <v>114</v>
      </c>
      <c r="C8096" s="57" t="s">
        <v>3115</v>
      </c>
      <c r="D8096" s="57">
        <v>2</v>
      </c>
      <c r="E8096" s="57" t="s">
        <v>601</v>
      </c>
      <c r="F8096" s="57" t="s">
        <v>3116</v>
      </c>
      <c r="G8096" s="57" t="s">
        <v>4835</v>
      </c>
      <c r="H8096" s="57">
        <v>2</v>
      </c>
    </row>
    <row r="8097" spans="1:8">
      <c r="A8097" s="57" t="s">
        <v>155</v>
      </c>
      <c r="B8097" s="57" t="s">
        <v>116</v>
      </c>
      <c r="C8097" s="57" t="s">
        <v>3066</v>
      </c>
      <c r="D8097" s="57">
        <v>0</v>
      </c>
      <c r="E8097" s="57" t="s">
        <v>602</v>
      </c>
      <c r="F8097" s="57" t="s">
        <v>3067</v>
      </c>
      <c r="G8097" s="57" t="s">
        <v>4836</v>
      </c>
      <c r="H8097" s="57">
        <v>0</v>
      </c>
    </row>
    <row r="8098" spans="1:8">
      <c r="A8098" s="57" t="s">
        <v>155</v>
      </c>
      <c r="B8098" s="57" t="s">
        <v>116</v>
      </c>
      <c r="C8098" s="57" t="s">
        <v>3069</v>
      </c>
      <c r="D8098" s="57">
        <v>3</v>
      </c>
      <c r="E8098" s="57" t="s">
        <v>602</v>
      </c>
      <c r="F8098" s="57" t="s">
        <v>3070</v>
      </c>
      <c r="G8098" s="57" t="s">
        <v>4837</v>
      </c>
      <c r="H8098" s="57">
        <v>3</v>
      </c>
    </row>
    <row r="8099" spans="1:8">
      <c r="A8099" s="57" t="s">
        <v>155</v>
      </c>
      <c r="B8099" s="57" t="s">
        <v>116</v>
      </c>
      <c r="C8099" s="57" t="s">
        <v>3072</v>
      </c>
      <c r="D8099" s="57">
        <v>1500</v>
      </c>
      <c r="E8099" s="57" t="s">
        <v>602</v>
      </c>
      <c r="F8099" s="57" t="s">
        <v>3073</v>
      </c>
      <c r="G8099" s="57" t="s">
        <v>4838</v>
      </c>
      <c r="H8099" s="57">
        <v>1500</v>
      </c>
    </row>
    <row r="8100" spans="1:8">
      <c r="A8100" s="57" t="s">
        <v>155</v>
      </c>
      <c r="B8100" s="57" t="s">
        <v>116</v>
      </c>
      <c r="C8100" s="57" t="s">
        <v>3075</v>
      </c>
      <c r="D8100" s="57">
        <v>0</v>
      </c>
      <c r="E8100" s="57" t="s">
        <v>602</v>
      </c>
      <c r="F8100" s="57" t="s">
        <v>3076</v>
      </c>
      <c r="G8100" s="57" t="s">
        <v>4839</v>
      </c>
      <c r="H8100" s="57">
        <v>0</v>
      </c>
    </row>
    <row r="8101" spans="1:8">
      <c r="A8101" s="57" t="s">
        <v>155</v>
      </c>
      <c r="B8101" s="57" t="s">
        <v>116</v>
      </c>
      <c r="C8101" s="57" t="s">
        <v>3078</v>
      </c>
      <c r="D8101" s="57">
        <v>772</v>
      </c>
      <c r="E8101" s="57" t="s">
        <v>602</v>
      </c>
      <c r="F8101" s="57" t="s">
        <v>3079</v>
      </c>
      <c r="G8101" s="57" t="s">
        <v>4840</v>
      </c>
      <c r="H8101" s="57">
        <v>772</v>
      </c>
    </row>
    <row r="8102" spans="1:8">
      <c r="A8102" s="57" t="s">
        <v>155</v>
      </c>
      <c r="B8102" s="57" t="s">
        <v>116</v>
      </c>
      <c r="C8102" s="57" t="s">
        <v>3081</v>
      </c>
      <c r="D8102" s="57">
        <v>0.6</v>
      </c>
      <c r="E8102" s="57" t="s">
        <v>602</v>
      </c>
      <c r="F8102" s="57" t="s">
        <v>3082</v>
      </c>
      <c r="G8102" s="57" t="s">
        <v>4841</v>
      </c>
      <c r="H8102" s="57">
        <v>0.6</v>
      </c>
    </row>
    <row r="8103" spans="1:8">
      <c r="A8103" s="57" t="s">
        <v>155</v>
      </c>
      <c r="B8103" s="57" t="s">
        <v>116</v>
      </c>
      <c r="C8103" s="57" t="s">
        <v>3084</v>
      </c>
      <c r="D8103" s="57">
        <v>2</v>
      </c>
      <c r="E8103" s="57" t="s">
        <v>602</v>
      </c>
      <c r="F8103" s="57" t="s">
        <v>3085</v>
      </c>
      <c r="G8103" s="57" t="s">
        <v>4842</v>
      </c>
      <c r="H8103" s="57">
        <v>2</v>
      </c>
    </row>
    <row r="8104" spans="1:8">
      <c r="A8104" s="57" t="s">
        <v>155</v>
      </c>
      <c r="B8104" s="57" t="s">
        <v>116</v>
      </c>
      <c r="C8104" s="57" t="s">
        <v>3087</v>
      </c>
      <c r="D8104" s="57">
        <v>200</v>
      </c>
      <c r="E8104" s="57" t="s">
        <v>602</v>
      </c>
      <c r="F8104" s="57" t="s">
        <v>3088</v>
      </c>
      <c r="G8104" s="57" t="s">
        <v>4843</v>
      </c>
      <c r="H8104" s="57">
        <v>200</v>
      </c>
    </row>
    <row r="8105" spans="1:8">
      <c r="A8105" s="57" t="s">
        <v>155</v>
      </c>
      <c r="B8105" s="57" t="s">
        <v>116</v>
      </c>
      <c r="C8105" s="57" t="s">
        <v>3090</v>
      </c>
      <c r="D8105" s="57">
        <v>557.5</v>
      </c>
      <c r="E8105" s="57" t="s">
        <v>602</v>
      </c>
      <c r="F8105" s="57" t="s">
        <v>3091</v>
      </c>
      <c r="G8105" s="57" t="s">
        <v>4844</v>
      </c>
      <c r="H8105" s="57">
        <v>557.5</v>
      </c>
    </row>
    <row r="8106" spans="1:8">
      <c r="A8106" s="57" t="s">
        <v>155</v>
      </c>
      <c r="B8106" s="57" t="s">
        <v>116</v>
      </c>
      <c r="C8106" s="57" t="s">
        <v>3093</v>
      </c>
      <c r="D8106" s="57">
        <v>0.57999999999999996</v>
      </c>
      <c r="E8106" s="57" t="s">
        <v>602</v>
      </c>
      <c r="F8106" s="57" t="s">
        <v>3093</v>
      </c>
      <c r="G8106" s="57" t="s">
        <v>4845</v>
      </c>
      <c r="H8106" s="57">
        <v>0.57999999999999996</v>
      </c>
    </row>
    <row r="8107" spans="1:8">
      <c r="A8107" s="57" t="s">
        <v>155</v>
      </c>
      <c r="B8107" s="57" t="s">
        <v>116</v>
      </c>
      <c r="C8107" s="57" t="s">
        <v>3095</v>
      </c>
      <c r="D8107" s="57">
        <v>289.7</v>
      </c>
      <c r="E8107" s="57" t="s">
        <v>602</v>
      </c>
      <c r="F8107" s="57" t="s">
        <v>3096</v>
      </c>
      <c r="G8107" s="57" t="s">
        <v>4846</v>
      </c>
      <c r="H8107" s="57">
        <v>289.7</v>
      </c>
    </row>
    <row r="8108" spans="1:8">
      <c r="A8108" s="57" t="s">
        <v>155</v>
      </c>
      <c r="B8108" s="57" t="s">
        <v>116</v>
      </c>
      <c r="C8108" s="57" t="s">
        <v>3098</v>
      </c>
      <c r="D8108" s="57">
        <v>130</v>
      </c>
      <c r="E8108" s="57" t="s">
        <v>602</v>
      </c>
      <c r="F8108" s="57" t="s">
        <v>3099</v>
      </c>
      <c r="G8108" s="57" t="s">
        <v>4847</v>
      </c>
      <c r="H8108" s="57">
        <v>130</v>
      </c>
    </row>
    <row r="8109" spans="1:8">
      <c r="A8109" s="57" t="s">
        <v>155</v>
      </c>
      <c r="B8109" s="57" t="s">
        <v>116</v>
      </c>
      <c r="C8109" s="57" t="s">
        <v>3101</v>
      </c>
      <c r="D8109" s="57">
        <v>2</v>
      </c>
      <c r="E8109" s="57" t="s">
        <v>602</v>
      </c>
      <c r="F8109" s="57" t="s">
        <v>3102</v>
      </c>
      <c r="G8109" s="57" t="s">
        <v>4848</v>
      </c>
      <c r="H8109" s="57">
        <v>2</v>
      </c>
    </row>
    <row r="8110" spans="1:8">
      <c r="A8110" s="57" t="s">
        <v>155</v>
      </c>
      <c r="B8110" s="57" t="s">
        <v>116</v>
      </c>
      <c r="C8110" s="57" t="s">
        <v>3104</v>
      </c>
      <c r="D8110" s="57">
        <v>30713.25</v>
      </c>
      <c r="E8110" s="57" t="s">
        <v>602</v>
      </c>
      <c r="F8110" s="57" t="s">
        <v>3104</v>
      </c>
      <c r="G8110" s="57" t="s">
        <v>4849</v>
      </c>
      <c r="H8110" s="57">
        <v>30713.25</v>
      </c>
    </row>
    <row r="8111" spans="1:8">
      <c r="A8111" s="57" t="s">
        <v>155</v>
      </c>
      <c r="B8111" s="57" t="s">
        <v>116</v>
      </c>
      <c r="C8111" s="57" t="s">
        <v>3106</v>
      </c>
      <c r="D8111" s="57">
        <v>900</v>
      </c>
      <c r="E8111" s="57" t="s">
        <v>602</v>
      </c>
      <c r="F8111" s="57" t="s">
        <v>3107</v>
      </c>
      <c r="G8111" s="57" t="s">
        <v>4850</v>
      </c>
      <c r="H8111" s="57">
        <v>900</v>
      </c>
    </row>
    <row r="8112" spans="1:8">
      <c r="A8112" s="57" t="s">
        <v>155</v>
      </c>
      <c r="B8112" s="57" t="s">
        <v>116</v>
      </c>
      <c r="C8112" s="57" t="s">
        <v>3109</v>
      </c>
      <c r="D8112" s="57">
        <v>0.6</v>
      </c>
      <c r="E8112" s="57" t="s">
        <v>602</v>
      </c>
      <c r="F8112" s="57" t="s">
        <v>3109</v>
      </c>
      <c r="G8112" s="57" t="s">
        <v>4851</v>
      </c>
      <c r="H8112" s="57">
        <v>0.6</v>
      </c>
    </row>
    <row r="8113" spans="1:8">
      <c r="A8113" s="57" t="s">
        <v>155</v>
      </c>
      <c r="B8113" s="57" t="s">
        <v>116</v>
      </c>
      <c r="C8113" s="57" t="s">
        <v>3111</v>
      </c>
      <c r="D8113" s="57">
        <v>8690.3230000000003</v>
      </c>
      <c r="E8113" s="57" t="s">
        <v>602</v>
      </c>
      <c r="F8113" s="57" t="s">
        <v>3111</v>
      </c>
      <c r="G8113" s="57" t="s">
        <v>4852</v>
      </c>
      <c r="H8113" s="57">
        <v>8690.3230000000003</v>
      </c>
    </row>
    <row r="8114" spans="1:8">
      <c r="A8114" s="57" t="s">
        <v>155</v>
      </c>
      <c r="B8114" s="57" t="s">
        <v>116</v>
      </c>
      <c r="C8114" s="57" t="s">
        <v>3113</v>
      </c>
      <c r="D8114" s="57">
        <v>525.75</v>
      </c>
      <c r="E8114" s="57" t="s">
        <v>602</v>
      </c>
      <c r="F8114" s="57" t="s">
        <v>3113</v>
      </c>
      <c r="G8114" s="57" t="s">
        <v>4853</v>
      </c>
      <c r="H8114" s="57">
        <v>525.75</v>
      </c>
    </row>
    <row r="8115" spans="1:8">
      <c r="A8115" s="57" t="s">
        <v>155</v>
      </c>
      <c r="B8115" s="57" t="s">
        <v>116</v>
      </c>
      <c r="C8115" s="57" t="s">
        <v>3115</v>
      </c>
      <c r="D8115" s="57">
        <v>2</v>
      </c>
      <c r="E8115" s="57" t="s">
        <v>602</v>
      </c>
      <c r="F8115" s="57" t="s">
        <v>3116</v>
      </c>
      <c r="G8115" s="57" t="s">
        <v>4854</v>
      </c>
      <c r="H8115" s="57">
        <v>2</v>
      </c>
    </row>
    <row r="8116" spans="1:8">
      <c r="A8116" s="57" t="s">
        <v>155</v>
      </c>
      <c r="B8116" s="57" t="s">
        <v>121</v>
      </c>
      <c r="C8116" s="57" t="s">
        <v>3066</v>
      </c>
      <c r="D8116" s="57">
        <v>0</v>
      </c>
      <c r="E8116" s="57" t="s">
        <v>603</v>
      </c>
      <c r="F8116" s="57" t="s">
        <v>3067</v>
      </c>
      <c r="G8116" s="57" t="s">
        <v>4855</v>
      </c>
      <c r="H8116" s="57">
        <v>0</v>
      </c>
    </row>
    <row r="8117" spans="1:8">
      <c r="A8117" s="57" t="s">
        <v>155</v>
      </c>
      <c r="B8117" s="57" t="s">
        <v>121</v>
      </c>
      <c r="C8117" s="57" t="s">
        <v>3069</v>
      </c>
      <c r="D8117" s="57">
        <v>3</v>
      </c>
      <c r="E8117" s="57" t="s">
        <v>603</v>
      </c>
      <c r="F8117" s="57" t="s">
        <v>3070</v>
      </c>
      <c r="G8117" s="57" t="s">
        <v>4856</v>
      </c>
      <c r="H8117" s="57">
        <v>3</v>
      </c>
    </row>
    <row r="8118" spans="1:8">
      <c r="A8118" s="57" t="s">
        <v>155</v>
      </c>
      <c r="B8118" s="57" t="s">
        <v>121</v>
      </c>
      <c r="C8118" s="57" t="s">
        <v>3072</v>
      </c>
      <c r="D8118" s="57">
        <v>1500</v>
      </c>
      <c r="E8118" s="57" t="s">
        <v>603</v>
      </c>
      <c r="F8118" s="57" t="s">
        <v>3073</v>
      </c>
      <c r="G8118" s="57" t="s">
        <v>4857</v>
      </c>
      <c r="H8118" s="57">
        <v>1500</v>
      </c>
    </row>
    <row r="8119" spans="1:8">
      <c r="A8119" s="57" t="s">
        <v>155</v>
      </c>
      <c r="B8119" s="57" t="s">
        <v>121</v>
      </c>
      <c r="C8119" s="57" t="s">
        <v>3075</v>
      </c>
      <c r="D8119" s="57">
        <v>0</v>
      </c>
      <c r="E8119" s="57" t="s">
        <v>603</v>
      </c>
      <c r="F8119" s="57" t="s">
        <v>3076</v>
      </c>
      <c r="G8119" s="57" t="s">
        <v>4858</v>
      </c>
      <c r="H8119" s="57">
        <v>0</v>
      </c>
    </row>
    <row r="8120" spans="1:8">
      <c r="A8120" s="57" t="s">
        <v>155</v>
      </c>
      <c r="B8120" s="57" t="s">
        <v>121</v>
      </c>
      <c r="C8120" s="57" t="s">
        <v>3078</v>
      </c>
      <c r="D8120" s="57">
        <v>772</v>
      </c>
      <c r="E8120" s="57" t="s">
        <v>603</v>
      </c>
      <c r="F8120" s="57" t="s">
        <v>3079</v>
      </c>
      <c r="G8120" s="57" t="s">
        <v>4859</v>
      </c>
      <c r="H8120" s="57">
        <v>772</v>
      </c>
    </row>
    <row r="8121" spans="1:8">
      <c r="A8121" s="57" t="s">
        <v>155</v>
      </c>
      <c r="B8121" s="57" t="s">
        <v>121</v>
      </c>
      <c r="C8121" s="57" t="s">
        <v>3081</v>
      </c>
      <c r="D8121" s="57">
        <v>0.6</v>
      </c>
      <c r="E8121" s="57" t="s">
        <v>603</v>
      </c>
      <c r="F8121" s="57" t="s">
        <v>3082</v>
      </c>
      <c r="G8121" s="57" t="s">
        <v>4860</v>
      </c>
      <c r="H8121" s="57">
        <v>0.6</v>
      </c>
    </row>
    <row r="8122" spans="1:8">
      <c r="A8122" s="57" t="s">
        <v>155</v>
      </c>
      <c r="B8122" s="57" t="s">
        <v>121</v>
      </c>
      <c r="C8122" s="57" t="s">
        <v>3084</v>
      </c>
      <c r="D8122" s="57">
        <v>2</v>
      </c>
      <c r="E8122" s="57" t="s">
        <v>603</v>
      </c>
      <c r="F8122" s="57" t="s">
        <v>3085</v>
      </c>
      <c r="G8122" s="57" t="s">
        <v>4861</v>
      </c>
      <c r="H8122" s="57">
        <v>2</v>
      </c>
    </row>
    <row r="8123" spans="1:8">
      <c r="A8123" s="57" t="s">
        <v>155</v>
      </c>
      <c r="B8123" s="57" t="s">
        <v>121</v>
      </c>
      <c r="C8123" s="57" t="s">
        <v>3087</v>
      </c>
      <c r="D8123" s="57">
        <v>200</v>
      </c>
      <c r="E8123" s="57" t="s">
        <v>603</v>
      </c>
      <c r="F8123" s="57" t="s">
        <v>3088</v>
      </c>
      <c r="G8123" s="57" t="s">
        <v>4862</v>
      </c>
      <c r="H8123" s="57">
        <v>200</v>
      </c>
    </row>
    <row r="8124" spans="1:8">
      <c r="A8124" s="57" t="s">
        <v>155</v>
      </c>
      <c r="B8124" s="57" t="s">
        <v>121</v>
      </c>
      <c r="C8124" s="57" t="s">
        <v>3090</v>
      </c>
      <c r="D8124" s="57">
        <v>557.5</v>
      </c>
      <c r="E8124" s="57" t="s">
        <v>603</v>
      </c>
      <c r="F8124" s="57" t="s">
        <v>3091</v>
      </c>
      <c r="G8124" s="57" t="s">
        <v>4863</v>
      </c>
      <c r="H8124" s="57">
        <v>557.5</v>
      </c>
    </row>
    <row r="8125" spans="1:8">
      <c r="A8125" s="57" t="s">
        <v>155</v>
      </c>
      <c r="B8125" s="57" t="s">
        <v>121</v>
      </c>
      <c r="C8125" s="57" t="s">
        <v>3093</v>
      </c>
      <c r="D8125" s="57">
        <v>0.57999999999999996</v>
      </c>
      <c r="E8125" s="57" t="s">
        <v>603</v>
      </c>
      <c r="F8125" s="57" t="s">
        <v>3093</v>
      </c>
      <c r="G8125" s="57" t="s">
        <v>4864</v>
      </c>
      <c r="H8125" s="57">
        <v>0.57999999999999996</v>
      </c>
    </row>
    <row r="8126" spans="1:8">
      <c r="A8126" s="57" t="s">
        <v>155</v>
      </c>
      <c r="B8126" s="57" t="s">
        <v>121</v>
      </c>
      <c r="C8126" s="57" t="s">
        <v>3095</v>
      </c>
      <c r="D8126" s="57">
        <v>289.7</v>
      </c>
      <c r="E8126" s="57" t="s">
        <v>603</v>
      </c>
      <c r="F8126" s="57" t="s">
        <v>3096</v>
      </c>
      <c r="G8126" s="57" t="s">
        <v>4865</v>
      </c>
      <c r="H8126" s="57">
        <v>289.7</v>
      </c>
    </row>
    <row r="8127" spans="1:8">
      <c r="A8127" s="57" t="s">
        <v>155</v>
      </c>
      <c r="B8127" s="57" t="s">
        <v>121</v>
      </c>
      <c r="C8127" s="57" t="s">
        <v>3098</v>
      </c>
      <c r="D8127" s="57">
        <v>130</v>
      </c>
      <c r="E8127" s="57" t="s">
        <v>603</v>
      </c>
      <c r="F8127" s="57" t="s">
        <v>3099</v>
      </c>
      <c r="G8127" s="57" t="s">
        <v>4866</v>
      </c>
      <c r="H8127" s="57">
        <v>130</v>
      </c>
    </row>
    <row r="8128" spans="1:8">
      <c r="A8128" s="57" t="s">
        <v>155</v>
      </c>
      <c r="B8128" s="57" t="s">
        <v>121</v>
      </c>
      <c r="C8128" s="57" t="s">
        <v>3101</v>
      </c>
      <c r="D8128" s="57">
        <v>2</v>
      </c>
      <c r="E8128" s="57" t="s">
        <v>603</v>
      </c>
      <c r="F8128" s="57" t="s">
        <v>3102</v>
      </c>
      <c r="G8128" s="57" t="s">
        <v>4867</v>
      </c>
      <c r="H8128" s="57">
        <v>2</v>
      </c>
    </row>
    <row r="8129" spans="1:8">
      <c r="A8129" s="57" t="s">
        <v>155</v>
      </c>
      <c r="B8129" s="57" t="s">
        <v>121</v>
      </c>
      <c r="C8129" s="57" t="s">
        <v>3104</v>
      </c>
      <c r="D8129" s="57">
        <v>30713.25</v>
      </c>
      <c r="E8129" s="57" t="s">
        <v>603</v>
      </c>
      <c r="F8129" s="57" t="s">
        <v>3104</v>
      </c>
      <c r="G8129" s="57" t="s">
        <v>4868</v>
      </c>
      <c r="H8129" s="57">
        <v>30713.25</v>
      </c>
    </row>
    <row r="8130" spans="1:8">
      <c r="A8130" s="57" t="s">
        <v>155</v>
      </c>
      <c r="B8130" s="57" t="s">
        <v>121</v>
      </c>
      <c r="C8130" s="57" t="s">
        <v>3106</v>
      </c>
      <c r="D8130" s="57">
        <v>900</v>
      </c>
      <c r="E8130" s="57" t="s">
        <v>603</v>
      </c>
      <c r="F8130" s="57" t="s">
        <v>3107</v>
      </c>
      <c r="G8130" s="57" t="s">
        <v>4869</v>
      </c>
      <c r="H8130" s="57">
        <v>900</v>
      </c>
    </row>
    <row r="8131" spans="1:8">
      <c r="A8131" s="57" t="s">
        <v>155</v>
      </c>
      <c r="B8131" s="57" t="s">
        <v>121</v>
      </c>
      <c r="C8131" s="57" t="s">
        <v>3109</v>
      </c>
      <c r="D8131" s="57">
        <v>0.6</v>
      </c>
      <c r="E8131" s="57" t="s">
        <v>603</v>
      </c>
      <c r="F8131" s="57" t="s">
        <v>3109</v>
      </c>
      <c r="G8131" s="57" t="s">
        <v>4870</v>
      </c>
      <c r="H8131" s="57">
        <v>0.6</v>
      </c>
    </row>
    <row r="8132" spans="1:8">
      <c r="A8132" s="57" t="s">
        <v>155</v>
      </c>
      <c r="B8132" s="57" t="s">
        <v>121</v>
      </c>
      <c r="C8132" s="57" t="s">
        <v>3111</v>
      </c>
      <c r="D8132" s="57">
        <v>8690.3230000000003</v>
      </c>
      <c r="E8132" s="57" t="s">
        <v>603</v>
      </c>
      <c r="F8132" s="57" t="s">
        <v>3111</v>
      </c>
      <c r="G8132" s="57" t="s">
        <v>4871</v>
      </c>
      <c r="H8132" s="57">
        <v>8690.3230000000003</v>
      </c>
    </row>
    <row r="8133" spans="1:8">
      <c r="A8133" s="57" t="s">
        <v>155</v>
      </c>
      <c r="B8133" s="57" t="s">
        <v>121</v>
      </c>
      <c r="C8133" s="57" t="s">
        <v>3113</v>
      </c>
      <c r="D8133" s="57">
        <v>525.75</v>
      </c>
      <c r="E8133" s="57" t="s">
        <v>603</v>
      </c>
      <c r="F8133" s="57" t="s">
        <v>3113</v>
      </c>
      <c r="G8133" s="57" t="s">
        <v>4872</v>
      </c>
      <c r="H8133" s="57">
        <v>525.75</v>
      </c>
    </row>
    <row r="8134" spans="1:8">
      <c r="A8134" s="57" t="s">
        <v>155</v>
      </c>
      <c r="B8134" s="57" t="s">
        <v>121</v>
      </c>
      <c r="C8134" s="57" t="s">
        <v>3115</v>
      </c>
      <c r="D8134" s="57">
        <v>2</v>
      </c>
      <c r="E8134" s="57" t="s">
        <v>603</v>
      </c>
      <c r="F8134" s="57" t="s">
        <v>3116</v>
      </c>
      <c r="G8134" s="57" t="s">
        <v>4873</v>
      </c>
      <c r="H8134" s="57">
        <v>2</v>
      </c>
    </row>
    <row r="8135" spans="1:8">
      <c r="A8135" s="57" t="s">
        <v>155</v>
      </c>
      <c r="B8135" s="57" t="s">
        <v>122</v>
      </c>
      <c r="C8135" s="57" t="s">
        <v>3066</v>
      </c>
      <c r="D8135" s="57">
        <v>0</v>
      </c>
      <c r="E8135" s="57" t="s">
        <v>604</v>
      </c>
      <c r="F8135" s="57" t="s">
        <v>3067</v>
      </c>
      <c r="G8135" s="57" t="s">
        <v>4874</v>
      </c>
      <c r="H8135" s="57">
        <v>0</v>
      </c>
    </row>
    <row r="8136" spans="1:8">
      <c r="A8136" s="57" t="s">
        <v>155</v>
      </c>
      <c r="B8136" s="57" t="s">
        <v>122</v>
      </c>
      <c r="C8136" s="57" t="s">
        <v>3069</v>
      </c>
      <c r="D8136" s="57">
        <v>3</v>
      </c>
      <c r="E8136" s="57" t="s">
        <v>604</v>
      </c>
      <c r="F8136" s="57" t="s">
        <v>3070</v>
      </c>
      <c r="G8136" s="57" t="s">
        <v>4875</v>
      </c>
      <c r="H8136" s="57">
        <v>3</v>
      </c>
    </row>
    <row r="8137" spans="1:8">
      <c r="A8137" s="57" t="s">
        <v>155</v>
      </c>
      <c r="B8137" s="57" t="s">
        <v>122</v>
      </c>
      <c r="C8137" s="57" t="s">
        <v>3072</v>
      </c>
      <c r="D8137" s="57">
        <v>1500</v>
      </c>
      <c r="E8137" s="57" t="s">
        <v>604</v>
      </c>
      <c r="F8137" s="57" t="s">
        <v>3073</v>
      </c>
      <c r="G8137" s="57" t="s">
        <v>4876</v>
      </c>
      <c r="H8137" s="57">
        <v>1500</v>
      </c>
    </row>
    <row r="8138" spans="1:8">
      <c r="A8138" s="57" t="s">
        <v>155</v>
      </c>
      <c r="B8138" s="57" t="s">
        <v>122</v>
      </c>
      <c r="C8138" s="57" t="s">
        <v>3075</v>
      </c>
      <c r="D8138" s="57">
        <v>0</v>
      </c>
      <c r="E8138" s="57" t="s">
        <v>604</v>
      </c>
      <c r="F8138" s="57" t="s">
        <v>3076</v>
      </c>
      <c r="G8138" s="57" t="s">
        <v>4877</v>
      </c>
      <c r="H8138" s="57">
        <v>0</v>
      </c>
    </row>
    <row r="8139" spans="1:8">
      <c r="A8139" s="57" t="s">
        <v>155</v>
      </c>
      <c r="B8139" s="57" t="s">
        <v>122</v>
      </c>
      <c r="C8139" s="57" t="s">
        <v>3078</v>
      </c>
      <c r="D8139" s="57">
        <v>772</v>
      </c>
      <c r="E8139" s="57" t="s">
        <v>604</v>
      </c>
      <c r="F8139" s="57" t="s">
        <v>3079</v>
      </c>
      <c r="G8139" s="57" t="s">
        <v>4878</v>
      </c>
      <c r="H8139" s="57">
        <v>772</v>
      </c>
    </row>
    <row r="8140" spans="1:8">
      <c r="A8140" s="57" t="s">
        <v>155</v>
      </c>
      <c r="B8140" s="57" t="s">
        <v>122</v>
      </c>
      <c r="C8140" s="57" t="s">
        <v>3081</v>
      </c>
      <c r="D8140" s="57">
        <v>0.6</v>
      </c>
      <c r="E8140" s="57" t="s">
        <v>604</v>
      </c>
      <c r="F8140" s="57" t="s">
        <v>3082</v>
      </c>
      <c r="G8140" s="57" t="s">
        <v>4879</v>
      </c>
      <c r="H8140" s="57">
        <v>0.6</v>
      </c>
    </row>
    <row r="8141" spans="1:8">
      <c r="A8141" s="57" t="s">
        <v>155</v>
      </c>
      <c r="B8141" s="57" t="s">
        <v>122</v>
      </c>
      <c r="C8141" s="57" t="s">
        <v>3084</v>
      </c>
      <c r="D8141" s="57">
        <v>2</v>
      </c>
      <c r="E8141" s="57" t="s">
        <v>604</v>
      </c>
      <c r="F8141" s="57" t="s">
        <v>3085</v>
      </c>
      <c r="G8141" s="57" t="s">
        <v>4880</v>
      </c>
      <c r="H8141" s="57">
        <v>2</v>
      </c>
    </row>
    <row r="8142" spans="1:8">
      <c r="A8142" s="57" t="s">
        <v>155</v>
      </c>
      <c r="B8142" s="57" t="s">
        <v>122</v>
      </c>
      <c r="C8142" s="57" t="s">
        <v>3087</v>
      </c>
      <c r="D8142" s="57">
        <v>200</v>
      </c>
      <c r="E8142" s="57" t="s">
        <v>604</v>
      </c>
      <c r="F8142" s="57" t="s">
        <v>3088</v>
      </c>
      <c r="G8142" s="57" t="s">
        <v>4881</v>
      </c>
      <c r="H8142" s="57">
        <v>200</v>
      </c>
    </row>
    <row r="8143" spans="1:8">
      <c r="A8143" s="57" t="s">
        <v>155</v>
      </c>
      <c r="B8143" s="57" t="s">
        <v>122</v>
      </c>
      <c r="C8143" s="57" t="s">
        <v>3090</v>
      </c>
      <c r="D8143" s="57">
        <v>557.5</v>
      </c>
      <c r="E8143" s="57" t="s">
        <v>604</v>
      </c>
      <c r="F8143" s="57" t="s">
        <v>3091</v>
      </c>
      <c r="G8143" s="57" t="s">
        <v>4882</v>
      </c>
      <c r="H8143" s="57">
        <v>557.5</v>
      </c>
    </row>
    <row r="8144" spans="1:8">
      <c r="A8144" s="57" t="s">
        <v>155</v>
      </c>
      <c r="B8144" s="57" t="s">
        <v>122</v>
      </c>
      <c r="C8144" s="57" t="s">
        <v>3093</v>
      </c>
      <c r="D8144" s="57">
        <v>0.57999999999999996</v>
      </c>
      <c r="E8144" s="57" t="s">
        <v>604</v>
      </c>
      <c r="F8144" s="57" t="s">
        <v>3093</v>
      </c>
      <c r="G8144" s="57" t="s">
        <v>4883</v>
      </c>
      <c r="H8144" s="57">
        <v>0.57999999999999996</v>
      </c>
    </row>
    <row r="8145" spans="1:8">
      <c r="A8145" s="57" t="s">
        <v>155</v>
      </c>
      <c r="B8145" s="57" t="s">
        <v>122</v>
      </c>
      <c r="C8145" s="57" t="s">
        <v>3095</v>
      </c>
      <c r="D8145" s="57">
        <v>289.7</v>
      </c>
      <c r="E8145" s="57" t="s">
        <v>604</v>
      </c>
      <c r="F8145" s="57" t="s">
        <v>3096</v>
      </c>
      <c r="G8145" s="57" t="s">
        <v>4884</v>
      </c>
      <c r="H8145" s="57">
        <v>289.7</v>
      </c>
    </row>
    <row r="8146" spans="1:8">
      <c r="A8146" s="57" t="s">
        <v>155</v>
      </c>
      <c r="B8146" s="57" t="s">
        <v>122</v>
      </c>
      <c r="C8146" s="57" t="s">
        <v>3098</v>
      </c>
      <c r="D8146" s="57">
        <v>130</v>
      </c>
      <c r="E8146" s="57" t="s">
        <v>604</v>
      </c>
      <c r="F8146" s="57" t="s">
        <v>3099</v>
      </c>
      <c r="G8146" s="57" t="s">
        <v>4885</v>
      </c>
      <c r="H8146" s="57">
        <v>130</v>
      </c>
    </row>
    <row r="8147" spans="1:8">
      <c r="A8147" s="57" t="s">
        <v>155</v>
      </c>
      <c r="B8147" s="57" t="s">
        <v>122</v>
      </c>
      <c r="C8147" s="57" t="s">
        <v>3101</v>
      </c>
      <c r="D8147" s="57">
        <v>2</v>
      </c>
      <c r="E8147" s="57" t="s">
        <v>604</v>
      </c>
      <c r="F8147" s="57" t="s">
        <v>3102</v>
      </c>
      <c r="G8147" s="57" t="s">
        <v>4886</v>
      </c>
      <c r="H8147" s="57">
        <v>2</v>
      </c>
    </row>
    <row r="8148" spans="1:8">
      <c r="A8148" s="57" t="s">
        <v>155</v>
      </c>
      <c r="B8148" s="57" t="s">
        <v>122</v>
      </c>
      <c r="C8148" s="57" t="s">
        <v>3104</v>
      </c>
      <c r="D8148" s="57">
        <v>30713.25</v>
      </c>
      <c r="E8148" s="57" t="s">
        <v>604</v>
      </c>
      <c r="F8148" s="57" t="s">
        <v>3104</v>
      </c>
      <c r="G8148" s="57" t="s">
        <v>4887</v>
      </c>
      <c r="H8148" s="57">
        <v>30713.25</v>
      </c>
    </row>
    <row r="8149" spans="1:8">
      <c r="A8149" s="57" t="s">
        <v>155</v>
      </c>
      <c r="B8149" s="57" t="s">
        <v>122</v>
      </c>
      <c r="C8149" s="57" t="s">
        <v>3106</v>
      </c>
      <c r="D8149" s="57">
        <v>900</v>
      </c>
      <c r="E8149" s="57" t="s">
        <v>604</v>
      </c>
      <c r="F8149" s="57" t="s">
        <v>3107</v>
      </c>
      <c r="G8149" s="57" t="s">
        <v>4888</v>
      </c>
      <c r="H8149" s="57">
        <v>900</v>
      </c>
    </row>
    <row r="8150" spans="1:8">
      <c r="A8150" s="57" t="s">
        <v>155</v>
      </c>
      <c r="B8150" s="57" t="s">
        <v>122</v>
      </c>
      <c r="C8150" s="57" t="s">
        <v>3109</v>
      </c>
      <c r="D8150" s="57">
        <v>0.6</v>
      </c>
      <c r="E8150" s="57" t="s">
        <v>604</v>
      </c>
      <c r="F8150" s="57" t="s">
        <v>3109</v>
      </c>
      <c r="G8150" s="57" t="s">
        <v>4889</v>
      </c>
      <c r="H8150" s="57">
        <v>0.6</v>
      </c>
    </row>
    <row r="8151" spans="1:8">
      <c r="A8151" s="57" t="s">
        <v>155</v>
      </c>
      <c r="B8151" s="57" t="s">
        <v>122</v>
      </c>
      <c r="C8151" s="57" t="s">
        <v>3111</v>
      </c>
      <c r="D8151" s="57">
        <v>8690.3230000000003</v>
      </c>
      <c r="E8151" s="57" t="s">
        <v>604</v>
      </c>
      <c r="F8151" s="57" t="s">
        <v>3111</v>
      </c>
      <c r="G8151" s="57" t="s">
        <v>4890</v>
      </c>
      <c r="H8151" s="57">
        <v>8690.3230000000003</v>
      </c>
    </row>
    <row r="8152" spans="1:8">
      <c r="A8152" s="57" t="s">
        <v>155</v>
      </c>
      <c r="B8152" s="57" t="s">
        <v>122</v>
      </c>
      <c r="C8152" s="57" t="s">
        <v>3113</v>
      </c>
      <c r="D8152" s="57">
        <v>525.75</v>
      </c>
      <c r="E8152" s="57" t="s">
        <v>604</v>
      </c>
      <c r="F8152" s="57" t="s">
        <v>3113</v>
      </c>
      <c r="G8152" s="57" t="s">
        <v>4891</v>
      </c>
      <c r="H8152" s="57">
        <v>525.75</v>
      </c>
    </row>
    <row r="8153" spans="1:8">
      <c r="A8153" s="57" t="s">
        <v>155</v>
      </c>
      <c r="B8153" s="57" t="s">
        <v>122</v>
      </c>
      <c r="C8153" s="57" t="s">
        <v>3115</v>
      </c>
      <c r="D8153" s="57">
        <v>2</v>
      </c>
      <c r="E8153" s="57" t="s">
        <v>604</v>
      </c>
      <c r="F8153" s="57" t="s">
        <v>3116</v>
      </c>
      <c r="G8153" s="57" t="s">
        <v>4892</v>
      </c>
      <c r="H8153" s="57">
        <v>2</v>
      </c>
    </row>
    <row r="8154" spans="1:8">
      <c r="A8154" s="57" t="s">
        <v>641</v>
      </c>
      <c r="B8154" s="57" t="s">
        <v>118</v>
      </c>
      <c r="C8154" s="57" t="s">
        <v>3066</v>
      </c>
      <c r="D8154" s="57">
        <v>0</v>
      </c>
      <c r="E8154" s="57" t="s">
        <v>606</v>
      </c>
      <c r="F8154" s="57" t="s">
        <v>3067</v>
      </c>
      <c r="G8154" s="57" t="s">
        <v>4893</v>
      </c>
      <c r="H8154" s="57">
        <v>0</v>
      </c>
    </row>
    <row r="8155" spans="1:8">
      <c r="A8155" s="57" t="s">
        <v>641</v>
      </c>
      <c r="B8155" s="57" t="s">
        <v>118</v>
      </c>
      <c r="C8155" s="57" t="s">
        <v>3069</v>
      </c>
      <c r="D8155" s="57">
        <v>0</v>
      </c>
      <c r="E8155" s="57" t="s">
        <v>606</v>
      </c>
      <c r="F8155" s="57" t="s">
        <v>3070</v>
      </c>
      <c r="G8155" s="57" t="s">
        <v>4894</v>
      </c>
      <c r="H8155" s="57">
        <v>0</v>
      </c>
    </row>
    <row r="8156" spans="1:8">
      <c r="A8156" s="57" t="s">
        <v>641</v>
      </c>
      <c r="B8156" s="57" t="s">
        <v>118</v>
      </c>
      <c r="C8156" s="57" t="s">
        <v>3072</v>
      </c>
      <c r="D8156" s="57">
        <v>0</v>
      </c>
      <c r="E8156" s="57" t="s">
        <v>606</v>
      </c>
      <c r="F8156" s="57" t="s">
        <v>3073</v>
      </c>
      <c r="G8156" s="57" t="s">
        <v>4895</v>
      </c>
      <c r="H8156" s="57">
        <v>0</v>
      </c>
    </row>
    <row r="8157" spans="1:8">
      <c r="A8157" s="57" t="s">
        <v>641</v>
      </c>
      <c r="B8157" s="57" t="s">
        <v>118</v>
      </c>
      <c r="C8157" s="57" t="s">
        <v>3075</v>
      </c>
      <c r="D8157" s="57">
        <v>0</v>
      </c>
      <c r="E8157" s="57" t="s">
        <v>606</v>
      </c>
      <c r="F8157" s="57" t="s">
        <v>3076</v>
      </c>
      <c r="G8157" s="57" t="s">
        <v>4896</v>
      </c>
      <c r="H8157" s="57">
        <v>0</v>
      </c>
    </row>
    <row r="8158" spans="1:8">
      <c r="A8158" s="57" t="s">
        <v>641</v>
      </c>
      <c r="B8158" s="57" t="s">
        <v>118</v>
      </c>
      <c r="C8158" s="57" t="s">
        <v>3078</v>
      </c>
      <c r="D8158" s="57">
        <v>3260</v>
      </c>
      <c r="E8158" s="57" t="s">
        <v>606</v>
      </c>
      <c r="F8158" s="57" t="s">
        <v>3079</v>
      </c>
      <c r="G8158" s="57" t="s">
        <v>4897</v>
      </c>
      <c r="H8158" s="57">
        <v>3260</v>
      </c>
    </row>
    <row r="8159" spans="1:8">
      <c r="A8159" s="57" t="s">
        <v>641</v>
      </c>
      <c r="B8159" s="57" t="s">
        <v>118</v>
      </c>
      <c r="C8159" s="57" t="s">
        <v>3081</v>
      </c>
      <c r="D8159" s="57">
        <v>0.81350000000000011</v>
      </c>
      <c r="E8159" s="57" t="s">
        <v>606</v>
      </c>
      <c r="F8159" s="57" t="s">
        <v>3082</v>
      </c>
      <c r="G8159" s="57" t="s">
        <v>4898</v>
      </c>
      <c r="H8159" s="57">
        <v>0.81350000000000011</v>
      </c>
    </row>
    <row r="8160" spans="1:8">
      <c r="A8160" s="57" t="s">
        <v>641</v>
      </c>
      <c r="B8160" s="57" t="s">
        <v>118</v>
      </c>
      <c r="C8160" s="57" t="s">
        <v>3084</v>
      </c>
      <c r="D8160" s="57">
        <v>7</v>
      </c>
      <c r="E8160" s="57" t="s">
        <v>606</v>
      </c>
      <c r="F8160" s="57" t="s">
        <v>3085</v>
      </c>
      <c r="G8160" s="57" t="s">
        <v>4899</v>
      </c>
      <c r="H8160" s="57">
        <v>7</v>
      </c>
    </row>
    <row r="8161" spans="1:8">
      <c r="A8161" s="57" t="s">
        <v>641</v>
      </c>
      <c r="B8161" s="57" t="s">
        <v>118</v>
      </c>
      <c r="C8161" s="57" t="s">
        <v>3087</v>
      </c>
      <c r="D8161" s="57">
        <v>193</v>
      </c>
      <c r="E8161" s="57" t="s">
        <v>606</v>
      </c>
      <c r="F8161" s="57" t="s">
        <v>3088</v>
      </c>
      <c r="G8161" s="57" t="s">
        <v>4900</v>
      </c>
      <c r="H8161" s="57">
        <v>193</v>
      </c>
    </row>
    <row r="8162" spans="1:8">
      <c r="A8162" s="57" t="s">
        <v>641</v>
      </c>
      <c r="B8162" s="57" t="s">
        <v>118</v>
      </c>
      <c r="C8162" s="57" t="s">
        <v>3090</v>
      </c>
      <c r="D8162" s="57">
        <v>0</v>
      </c>
      <c r="E8162" s="57" t="s">
        <v>606</v>
      </c>
      <c r="F8162" s="57" t="s">
        <v>3091</v>
      </c>
      <c r="G8162" s="57" t="s">
        <v>4901</v>
      </c>
      <c r="H8162" s="57">
        <v>0</v>
      </c>
    </row>
    <row r="8163" spans="1:8">
      <c r="A8163" s="57" t="s">
        <v>641</v>
      </c>
      <c r="B8163" s="57" t="s">
        <v>118</v>
      </c>
      <c r="C8163" s="57" t="s">
        <v>3093</v>
      </c>
      <c r="D8163" s="57">
        <v>0</v>
      </c>
      <c r="E8163" s="57" t="s">
        <v>606</v>
      </c>
      <c r="F8163" s="57" t="s">
        <v>3093</v>
      </c>
      <c r="G8163" s="57" t="s">
        <v>4902</v>
      </c>
      <c r="H8163" s="57">
        <v>0</v>
      </c>
    </row>
    <row r="8164" spans="1:8">
      <c r="A8164" s="57" t="s">
        <v>641</v>
      </c>
      <c r="B8164" s="57" t="s">
        <v>118</v>
      </c>
      <c r="C8164" s="57" t="s">
        <v>3095</v>
      </c>
      <c r="D8164" s="57">
        <v>0</v>
      </c>
      <c r="E8164" s="57" t="s">
        <v>606</v>
      </c>
      <c r="F8164" s="57" t="s">
        <v>3096</v>
      </c>
      <c r="G8164" s="57" t="s">
        <v>4903</v>
      </c>
      <c r="H8164" s="57">
        <v>0</v>
      </c>
    </row>
    <row r="8165" spans="1:8">
      <c r="A8165" s="57" t="s">
        <v>641</v>
      </c>
      <c r="B8165" s="57" t="s">
        <v>118</v>
      </c>
      <c r="C8165" s="57" t="s">
        <v>3098</v>
      </c>
      <c r="D8165" s="57">
        <v>0</v>
      </c>
      <c r="E8165" s="57" t="s">
        <v>606</v>
      </c>
      <c r="F8165" s="57" t="s">
        <v>3099</v>
      </c>
      <c r="G8165" s="57" t="s">
        <v>4904</v>
      </c>
      <c r="H8165" s="57">
        <v>0</v>
      </c>
    </row>
    <row r="8166" spans="1:8">
      <c r="A8166" s="57" t="s">
        <v>641</v>
      </c>
      <c r="B8166" s="57" t="s">
        <v>118</v>
      </c>
      <c r="C8166" s="57" t="s">
        <v>3101</v>
      </c>
      <c r="D8166" s="57">
        <v>0</v>
      </c>
      <c r="E8166" s="57" t="s">
        <v>606</v>
      </c>
      <c r="F8166" s="57" t="s">
        <v>3102</v>
      </c>
      <c r="G8166" s="57" t="s">
        <v>4905</v>
      </c>
      <c r="H8166" s="57">
        <v>0</v>
      </c>
    </row>
    <row r="8167" spans="1:8">
      <c r="A8167" s="57" t="s">
        <v>641</v>
      </c>
      <c r="B8167" s="57" t="s">
        <v>118</v>
      </c>
      <c r="C8167" s="57" t="s">
        <v>3104</v>
      </c>
      <c r="D8167" s="57">
        <v>30713.25</v>
      </c>
      <c r="E8167" s="57" t="s">
        <v>606</v>
      </c>
      <c r="F8167" s="57" t="s">
        <v>3104</v>
      </c>
      <c r="G8167" s="57" t="s">
        <v>4906</v>
      </c>
      <c r="H8167" s="57">
        <v>30713.25</v>
      </c>
    </row>
    <row r="8168" spans="1:8">
      <c r="A8168" s="57" t="s">
        <v>641</v>
      </c>
      <c r="B8168" s="57" t="s">
        <v>118</v>
      </c>
      <c r="C8168" s="57" t="s">
        <v>3106</v>
      </c>
      <c r="D8168" s="57">
        <v>0</v>
      </c>
      <c r="E8168" s="57" t="s">
        <v>606</v>
      </c>
      <c r="F8168" s="57" t="s">
        <v>3107</v>
      </c>
      <c r="G8168" s="57" t="s">
        <v>4907</v>
      </c>
      <c r="H8168" s="57">
        <v>0</v>
      </c>
    </row>
    <row r="8169" spans="1:8">
      <c r="A8169" s="57" t="s">
        <v>641</v>
      </c>
      <c r="B8169" s="57" t="s">
        <v>118</v>
      </c>
      <c r="C8169" s="57" t="s">
        <v>3109</v>
      </c>
      <c r="D8169" s="57">
        <v>0</v>
      </c>
      <c r="E8169" s="57" t="s">
        <v>606</v>
      </c>
      <c r="F8169" s="57" t="s">
        <v>3109</v>
      </c>
      <c r="G8169" s="57" t="s">
        <v>4908</v>
      </c>
      <c r="H8169" s="57">
        <v>0</v>
      </c>
    </row>
    <row r="8170" spans="1:8">
      <c r="A8170" s="57" t="s">
        <v>641</v>
      </c>
      <c r="B8170" s="57" t="s">
        <v>118</v>
      </c>
      <c r="C8170" s="57" t="s">
        <v>3111</v>
      </c>
      <c r="D8170" s="57">
        <v>8690.3230000000021</v>
      </c>
      <c r="E8170" s="57" t="s">
        <v>606</v>
      </c>
      <c r="F8170" s="57" t="s">
        <v>3111</v>
      </c>
      <c r="G8170" s="57" t="s">
        <v>4909</v>
      </c>
      <c r="H8170" s="57">
        <v>8690.3230000000021</v>
      </c>
    </row>
    <row r="8171" spans="1:8">
      <c r="A8171" s="57" t="s">
        <v>641</v>
      </c>
      <c r="B8171" s="57" t="s">
        <v>118</v>
      </c>
      <c r="C8171" s="57" t="s">
        <v>3113</v>
      </c>
      <c r="D8171" s="57">
        <v>525.75</v>
      </c>
      <c r="E8171" s="57" t="s">
        <v>606</v>
      </c>
      <c r="F8171" s="57" t="s">
        <v>3113</v>
      </c>
      <c r="G8171" s="57" t="s">
        <v>4910</v>
      </c>
      <c r="H8171" s="57">
        <v>525.75</v>
      </c>
    </row>
    <row r="8172" spans="1:8">
      <c r="A8172" s="57" t="s">
        <v>641</v>
      </c>
      <c r="B8172" s="57" t="s">
        <v>118</v>
      </c>
      <c r="C8172" s="57" t="s">
        <v>3115</v>
      </c>
      <c r="D8172" s="57">
        <v>0</v>
      </c>
      <c r="E8172" s="57" t="s">
        <v>606</v>
      </c>
      <c r="F8172" s="57" t="s">
        <v>3116</v>
      </c>
      <c r="G8172" s="57" t="s">
        <v>4911</v>
      </c>
      <c r="H8172" s="57">
        <v>0</v>
      </c>
    </row>
    <row r="8173" spans="1:8">
      <c r="A8173" s="57" t="s">
        <v>642</v>
      </c>
      <c r="B8173" s="57" t="s">
        <v>124</v>
      </c>
      <c r="C8173" s="57" t="s">
        <v>3066</v>
      </c>
      <c r="D8173" s="57">
        <v>0</v>
      </c>
      <c r="E8173" s="57" t="s">
        <v>608</v>
      </c>
      <c r="F8173" s="57" t="s">
        <v>3067</v>
      </c>
      <c r="G8173" s="57" t="s">
        <v>4912</v>
      </c>
      <c r="H8173" s="57">
        <v>0</v>
      </c>
    </row>
    <row r="8174" spans="1:8">
      <c r="A8174" s="57" t="s">
        <v>642</v>
      </c>
      <c r="B8174" s="57" t="s">
        <v>124</v>
      </c>
      <c r="C8174" s="57" t="s">
        <v>3069</v>
      </c>
      <c r="D8174" s="57">
        <v>0.6</v>
      </c>
      <c r="E8174" s="57" t="s">
        <v>608</v>
      </c>
      <c r="F8174" s="57" t="s">
        <v>3070</v>
      </c>
      <c r="G8174" s="57" t="s">
        <v>4913</v>
      </c>
      <c r="H8174" s="57">
        <v>0.6</v>
      </c>
    </row>
    <row r="8175" spans="1:8">
      <c r="A8175" s="57" t="s">
        <v>642</v>
      </c>
      <c r="B8175" s="57" t="s">
        <v>124</v>
      </c>
      <c r="C8175" s="57" t="s">
        <v>3072</v>
      </c>
      <c r="D8175" s="57">
        <v>300</v>
      </c>
      <c r="E8175" s="57" t="s">
        <v>608</v>
      </c>
      <c r="F8175" s="57" t="s">
        <v>3073</v>
      </c>
      <c r="G8175" s="57" t="s">
        <v>4914</v>
      </c>
      <c r="H8175" s="57">
        <v>300</v>
      </c>
    </row>
    <row r="8176" spans="1:8">
      <c r="A8176" s="57" t="s">
        <v>642</v>
      </c>
      <c r="B8176" s="57" t="s">
        <v>124</v>
      </c>
      <c r="C8176" s="57" t="s">
        <v>3075</v>
      </c>
      <c r="D8176" s="57">
        <v>0</v>
      </c>
      <c r="E8176" s="57" t="s">
        <v>608</v>
      </c>
      <c r="F8176" s="57" t="s">
        <v>3076</v>
      </c>
      <c r="G8176" s="57" t="s">
        <v>4915</v>
      </c>
      <c r="H8176" s="57">
        <v>0</v>
      </c>
    </row>
    <row r="8177" spans="1:8">
      <c r="A8177" s="57" t="s">
        <v>642</v>
      </c>
      <c r="B8177" s="57" t="s">
        <v>124</v>
      </c>
      <c r="C8177" s="57" t="s">
        <v>3078</v>
      </c>
      <c r="D8177" s="57">
        <v>524.79999999999995</v>
      </c>
      <c r="E8177" s="57" t="s">
        <v>608</v>
      </c>
      <c r="F8177" s="57" t="s">
        <v>3079</v>
      </c>
      <c r="G8177" s="57" t="s">
        <v>4916</v>
      </c>
      <c r="H8177" s="57">
        <v>524.79999999999995</v>
      </c>
    </row>
    <row r="8178" spans="1:8">
      <c r="A8178" s="57" t="s">
        <v>642</v>
      </c>
      <c r="B8178" s="57" t="s">
        <v>124</v>
      </c>
      <c r="C8178" s="57" t="s">
        <v>3081</v>
      </c>
      <c r="D8178" s="57">
        <v>0.66866399999999993</v>
      </c>
      <c r="E8178" s="57" t="s">
        <v>608</v>
      </c>
      <c r="F8178" s="57" t="s">
        <v>3082</v>
      </c>
      <c r="G8178" s="57" t="s">
        <v>4917</v>
      </c>
      <c r="H8178" s="57">
        <v>0.66866399999999993</v>
      </c>
    </row>
    <row r="8179" spans="1:8">
      <c r="A8179" s="57" t="s">
        <v>642</v>
      </c>
      <c r="B8179" s="57" t="s">
        <v>124</v>
      </c>
      <c r="C8179" s="57" t="s">
        <v>3084</v>
      </c>
      <c r="D8179" s="57">
        <v>4.4000000000000004</v>
      </c>
      <c r="E8179" s="57" t="s">
        <v>608</v>
      </c>
      <c r="F8179" s="57" t="s">
        <v>3085</v>
      </c>
      <c r="G8179" s="57" t="s">
        <v>4918</v>
      </c>
      <c r="H8179" s="57">
        <v>4.4000000000000004</v>
      </c>
    </row>
    <row r="8180" spans="1:8">
      <c r="A8180" s="57" t="s">
        <v>642</v>
      </c>
      <c r="B8180" s="57" t="s">
        <v>124</v>
      </c>
      <c r="C8180" s="57" t="s">
        <v>3087</v>
      </c>
      <c r="D8180" s="57">
        <v>179.75072</v>
      </c>
      <c r="E8180" s="57" t="s">
        <v>608</v>
      </c>
      <c r="F8180" s="57" t="s">
        <v>3088</v>
      </c>
      <c r="G8180" s="57" t="s">
        <v>4919</v>
      </c>
      <c r="H8180" s="57">
        <v>179.75072</v>
      </c>
    </row>
    <row r="8181" spans="1:8">
      <c r="A8181" s="57" t="s">
        <v>642</v>
      </c>
      <c r="B8181" s="57" t="s">
        <v>124</v>
      </c>
      <c r="C8181" s="57" t="s">
        <v>3090</v>
      </c>
      <c r="D8181" s="57">
        <v>120</v>
      </c>
      <c r="E8181" s="57" t="s">
        <v>608</v>
      </c>
      <c r="F8181" s="57" t="s">
        <v>3091</v>
      </c>
      <c r="G8181" s="57" t="s">
        <v>4920</v>
      </c>
      <c r="H8181" s="57">
        <v>120</v>
      </c>
    </row>
    <row r="8182" spans="1:8">
      <c r="A8182" s="57" t="s">
        <v>642</v>
      </c>
      <c r="B8182" s="57" t="s">
        <v>124</v>
      </c>
      <c r="C8182" s="57" t="s">
        <v>3093</v>
      </c>
      <c r="D8182" s="57">
        <v>0.11499999999999999</v>
      </c>
      <c r="E8182" s="57" t="s">
        <v>608</v>
      </c>
      <c r="F8182" s="57" t="s">
        <v>3093</v>
      </c>
      <c r="G8182" s="57" t="s">
        <v>4921</v>
      </c>
      <c r="H8182" s="57">
        <v>0.11499999999999999</v>
      </c>
    </row>
    <row r="8183" spans="1:8">
      <c r="A8183" s="57" t="s">
        <v>642</v>
      </c>
      <c r="B8183" s="57" t="s">
        <v>124</v>
      </c>
      <c r="C8183" s="57" t="s">
        <v>3095</v>
      </c>
      <c r="D8183" s="57">
        <v>38.4</v>
      </c>
      <c r="E8183" s="57" t="s">
        <v>608</v>
      </c>
      <c r="F8183" s="57" t="s">
        <v>3096</v>
      </c>
      <c r="G8183" s="57" t="s">
        <v>4922</v>
      </c>
      <c r="H8183" s="57">
        <v>38.4</v>
      </c>
    </row>
    <row r="8184" spans="1:8">
      <c r="A8184" s="57" t="s">
        <v>642</v>
      </c>
      <c r="B8184" s="57" t="s">
        <v>124</v>
      </c>
      <c r="C8184" s="57" t="s">
        <v>3098</v>
      </c>
      <c r="D8184" s="57">
        <v>19.2</v>
      </c>
      <c r="E8184" s="57" t="s">
        <v>608</v>
      </c>
      <c r="F8184" s="57" t="s">
        <v>3099</v>
      </c>
      <c r="G8184" s="57" t="s">
        <v>4923</v>
      </c>
      <c r="H8184" s="57">
        <v>19.2</v>
      </c>
    </row>
    <row r="8185" spans="1:8">
      <c r="A8185" s="57" t="s">
        <v>642</v>
      </c>
      <c r="B8185" s="57" t="s">
        <v>124</v>
      </c>
      <c r="C8185" s="57" t="s">
        <v>3101</v>
      </c>
      <c r="D8185" s="57">
        <v>0.4</v>
      </c>
      <c r="E8185" s="57" t="s">
        <v>608</v>
      </c>
      <c r="F8185" s="57" t="s">
        <v>3102</v>
      </c>
      <c r="G8185" s="57" t="s">
        <v>4924</v>
      </c>
      <c r="H8185" s="57">
        <v>0.4</v>
      </c>
    </row>
    <row r="8186" spans="1:8">
      <c r="A8186" s="57" t="s">
        <v>642</v>
      </c>
      <c r="B8186" s="57" t="s">
        <v>124</v>
      </c>
      <c r="C8186" s="57" t="s">
        <v>3104</v>
      </c>
      <c r="D8186" s="57">
        <v>7171.6239999999989</v>
      </c>
      <c r="E8186" s="57" t="s">
        <v>608</v>
      </c>
      <c r="F8186" s="57" t="s">
        <v>3104</v>
      </c>
      <c r="G8186" s="57" t="s">
        <v>4925</v>
      </c>
      <c r="H8186" s="57">
        <v>7171.6239999999989</v>
      </c>
    </row>
    <row r="8187" spans="1:8">
      <c r="A8187" s="57" t="s">
        <v>642</v>
      </c>
      <c r="B8187" s="57" t="s">
        <v>124</v>
      </c>
      <c r="C8187" s="57" t="s">
        <v>3106</v>
      </c>
      <c r="D8187" s="57">
        <v>180</v>
      </c>
      <c r="E8187" s="57" t="s">
        <v>608</v>
      </c>
      <c r="F8187" s="57" t="s">
        <v>3107</v>
      </c>
      <c r="G8187" s="57" t="s">
        <v>4926</v>
      </c>
      <c r="H8187" s="57">
        <v>180</v>
      </c>
    </row>
    <row r="8188" spans="1:8">
      <c r="A8188" s="57" t="s">
        <v>642</v>
      </c>
      <c r="B8188" s="57" t="s">
        <v>124</v>
      </c>
      <c r="C8188" s="57" t="s">
        <v>3109</v>
      </c>
      <c r="D8188" s="57">
        <v>0.12</v>
      </c>
      <c r="E8188" s="57" t="s">
        <v>608</v>
      </c>
      <c r="F8188" s="57" t="s">
        <v>3109</v>
      </c>
      <c r="G8188" s="57" t="s">
        <v>4927</v>
      </c>
      <c r="H8188" s="57">
        <v>0.12</v>
      </c>
    </row>
    <row r="8189" spans="1:8">
      <c r="A8189" s="57" t="s">
        <v>642</v>
      </c>
      <c r="B8189" s="57" t="s">
        <v>124</v>
      </c>
      <c r="C8189" s="57" t="s">
        <v>3111</v>
      </c>
      <c r="D8189" s="57">
        <v>7943.9792000000016</v>
      </c>
      <c r="E8189" s="57" t="s">
        <v>608</v>
      </c>
      <c r="F8189" s="57" t="s">
        <v>3111</v>
      </c>
      <c r="G8189" s="57" t="s">
        <v>4928</v>
      </c>
      <c r="H8189" s="57">
        <v>7943.9792000000016</v>
      </c>
    </row>
    <row r="8190" spans="1:8">
      <c r="A8190" s="57" t="s">
        <v>642</v>
      </c>
      <c r="B8190" s="57" t="s">
        <v>124</v>
      </c>
      <c r="C8190" s="57" t="s">
        <v>3113</v>
      </c>
      <c r="D8190" s="57">
        <v>278.30879999999996</v>
      </c>
      <c r="E8190" s="57" t="s">
        <v>608</v>
      </c>
      <c r="F8190" s="57" t="s">
        <v>3113</v>
      </c>
      <c r="G8190" s="57" t="s">
        <v>4929</v>
      </c>
      <c r="H8190" s="57">
        <v>278.30879999999996</v>
      </c>
    </row>
    <row r="8191" spans="1:8">
      <c r="A8191" s="57" t="s">
        <v>642</v>
      </c>
      <c r="B8191" s="57" t="s">
        <v>124</v>
      </c>
      <c r="C8191" s="57" t="s">
        <v>3115</v>
      </c>
      <c r="D8191" s="57">
        <v>0.4</v>
      </c>
      <c r="E8191" s="57" t="s">
        <v>608</v>
      </c>
      <c r="F8191" s="57" t="s">
        <v>3116</v>
      </c>
      <c r="G8191" s="57" t="s">
        <v>4930</v>
      </c>
      <c r="H8191" s="57">
        <v>0.4</v>
      </c>
    </row>
    <row r="8192" spans="1:8">
      <c r="A8192" s="57" t="s">
        <v>156</v>
      </c>
      <c r="B8192" s="57" t="s">
        <v>116</v>
      </c>
      <c r="C8192" s="57" t="s">
        <v>3066</v>
      </c>
      <c r="D8192" s="57">
        <v>0</v>
      </c>
      <c r="E8192" s="57" t="s">
        <v>609</v>
      </c>
      <c r="F8192" s="57" t="s">
        <v>3067</v>
      </c>
      <c r="G8192" s="57" t="s">
        <v>4931</v>
      </c>
      <c r="H8192" s="57">
        <v>0</v>
      </c>
    </row>
    <row r="8193" spans="1:8">
      <c r="A8193" s="57" t="s">
        <v>156</v>
      </c>
      <c r="B8193" s="57" t="s">
        <v>116</v>
      </c>
      <c r="C8193" s="57" t="s">
        <v>3069</v>
      </c>
      <c r="D8193" s="57">
        <v>3</v>
      </c>
      <c r="E8193" s="57" t="s">
        <v>609</v>
      </c>
      <c r="F8193" s="57" t="s">
        <v>3070</v>
      </c>
      <c r="G8193" s="57" t="s">
        <v>4932</v>
      </c>
      <c r="H8193" s="57">
        <v>3</v>
      </c>
    </row>
    <row r="8194" spans="1:8">
      <c r="A8194" s="57" t="s">
        <v>156</v>
      </c>
      <c r="B8194" s="57" t="s">
        <v>116</v>
      </c>
      <c r="C8194" s="57" t="s">
        <v>3072</v>
      </c>
      <c r="D8194" s="57">
        <v>1500</v>
      </c>
      <c r="E8194" s="57" t="s">
        <v>609</v>
      </c>
      <c r="F8194" s="57" t="s">
        <v>3073</v>
      </c>
      <c r="G8194" s="57" t="s">
        <v>4933</v>
      </c>
      <c r="H8194" s="57">
        <v>1500</v>
      </c>
    </row>
    <row r="8195" spans="1:8">
      <c r="A8195" s="57" t="s">
        <v>156</v>
      </c>
      <c r="B8195" s="57" t="s">
        <v>116</v>
      </c>
      <c r="C8195" s="57" t="s">
        <v>3075</v>
      </c>
      <c r="D8195" s="57">
        <v>0</v>
      </c>
      <c r="E8195" s="57" t="s">
        <v>609</v>
      </c>
      <c r="F8195" s="57" t="s">
        <v>3076</v>
      </c>
      <c r="G8195" s="57" t="s">
        <v>4934</v>
      </c>
      <c r="H8195" s="57">
        <v>0</v>
      </c>
    </row>
    <row r="8196" spans="1:8">
      <c r="A8196" s="57" t="s">
        <v>156</v>
      </c>
      <c r="B8196" s="57" t="s">
        <v>116</v>
      </c>
      <c r="C8196" s="57" t="s">
        <v>3078</v>
      </c>
      <c r="D8196" s="57">
        <v>772</v>
      </c>
      <c r="E8196" s="57" t="s">
        <v>609</v>
      </c>
      <c r="F8196" s="57" t="s">
        <v>3079</v>
      </c>
      <c r="G8196" s="57" t="s">
        <v>4935</v>
      </c>
      <c r="H8196" s="57">
        <v>772</v>
      </c>
    </row>
    <row r="8197" spans="1:8">
      <c r="A8197" s="57" t="s">
        <v>156</v>
      </c>
      <c r="B8197" s="57" t="s">
        <v>116</v>
      </c>
      <c r="C8197" s="57" t="s">
        <v>3081</v>
      </c>
      <c r="D8197" s="57">
        <v>0.6</v>
      </c>
      <c r="E8197" s="57" t="s">
        <v>609</v>
      </c>
      <c r="F8197" s="57" t="s">
        <v>3082</v>
      </c>
      <c r="G8197" s="57" t="s">
        <v>4936</v>
      </c>
      <c r="H8197" s="57">
        <v>0.6</v>
      </c>
    </row>
    <row r="8198" spans="1:8">
      <c r="A8198" s="57" t="s">
        <v>156</v>
      </c>
      <c r="B8198" s="57" t="s">
        <v>116</v>
      </c>
      <c r="C8198" s="57" t="s">
        <v>3084</v>
      </c>
      <c r="D8198" s="57">
        <v>2</v>
      </c>
      <c r="E8198" s="57" t="s">
        <v>609</v>
      </c>
      <c r="F8198" s="57" t="s">
        <v>3085</v>
      </c>
      <c r="G8198" s="57" t="s">
        <v>4937</v>
      </c>
      <c r="H8198" s="57">
        <v>2</v>
      </c>
    </row>
    <row r="8199" spans="1:8">
      <c r="A8199" s="57" t="s">
        <v>156</v>
      </c>
      <c r="B8199" s="57" t="s">
        <v>116</v>
      </c>
      <c r="C8199" s="57" t="s">
        <v>3087</v>
      </c>
      <c r="D8199" s="57">
        <v>200</v>
      </c>
      <c r="E8199" s="57" t="s">
        <v>609</v>
      </c>
      <c r="F8199" s="57" t="s">
        <v>3088</v>
      </c>
      <c r="G8199" s="57" t="s">
        <v>4938</v>
      </c>
      <c r="H8199" s="57">
        <v>200</v>
      </c>
    </row>
    <row r="8200" spans="1:8">
      <c r="A8200" s="57" t="s">
        <v>156</v>
      </c>
      <c r="B8200" s="57" t="s">
        <v>116</v>
      </c>
      <c r="C8200" s="57" t="s">
        <v>3090</v>
      </c>
      <c r="D8200" s="57">
        <v>557.5</v>
      </c>
      <c r="E8200" s="57" t="s">
        <v>609</v>
      </c>
      <c r="F8200" s="57" t="s">
        <v>3091</v>
      </c>
      <c r="G8200" s="57" t="s">
        <v>4939</v>
      </c>
      <c r="H8200" s="57">
        <v>557.5</v>
      </c>
    </row>
    <row r="8201" spans="1:8">
      <c r="A8201" s="57" t="s">
        <v>156</v>
      </c>
      <c r="B8201" s="57" t="s">
        <v>116</v>
      </c>
      <c r="C8201" s="57" t="s">
        <v>3093</v>
      </c>
      <c r="D8201" s="57">
        <v>0.57999999999999996</v>
      </c>
      <c r="E8201" s="57" t="s">
        <v>609</v>
      </c>
      <c r="F8201" s="57" t="s">
        <v>3093</v>
      </c>
      <c r="G8201" s="57" t="s">
        <v>4940</v>
      </c>
      <c r="H8201" s="57">
        <v>0.57999999999999996</v>
      </c>
    </row>
    <row r="8202" spans="1:8">
      <c r="A8202" s="57" t="s">
        <v>156</v>
      </c>
      <c r="B8202" s="57" t="s">
        <v>116</v>
      </c>
      <c r="C8202" s="57" t="s">
        <v>3095</v>
      </c>
      <c r="D8202" s="57">
        <v>289.7</v>
      </c>
      <c r="E8202" s="57" t="s">
        <v>609</v>
      </c>
      <c r="F8202" s="57" t="s">
        <v>3096</v>
      </c>
      <c r="G8202" s="57" t="s">
        <v>4941</v>
      </c>
      <c r="H8202" s="57">
        <v>289.7</v>
      </c>
    </row>
    <row r="8203" spans="1:8">
      <c r="A8203" s="57" t="s">
        <v>156</v>
      </c>
      <c r="B8203" s="57" t="s">
        <v>116</v>
      </c>
      <c r="C8203" s="57" t="s">
        <v>3098</v>
      </c>
      <c r="D8203" s="57">
        <v>130</v>
      </c>
      <c r="E8203" s="57" t="s">
        <v>609</v>
      </c>
      <c r="F8203" s="57" t="s">
        <v>3099</v>
      </c>
      <c r="G8203" s="57" t="s">
        <v>4942</v>
      </c>
      <c r="H8203" s="57">
        <v>130</v>
      </c>
    </row>
    <row r="8204" spans="1:8">
      <c r="A8204" s="57" t="s">
        <v>156</v>
      </c>
      <c r="B8204" s="57" t="s">
        <v>116</v>
      </c>
      <c r="C8204" s="57" t="s">
        <v>3101</v>
      </c>
      <c r="D8204" s="57">
        <v>2</v>
      </c>
      <c r="E8204" s="57" t="s">
        <v>609</v>
      </c>
      <c r="F8204" s="57" t="s">
        <v>3102</v>
      </c>
      <c r="G8204" s="57" t="s">
        <v>4943</v>
      </c>
      <c r="H8204" s="57">
        <v>2</v>
      </c>
    </row>
    <row r="8205" spans="1:8">
      <c r="A8205" s="57" t="s">
        <v>156</v>
      </c>
      <c r="B8205" s="57" t="s">
        <v>116</v>
      </c>
      <c r="C8205" s="57" t="s">
        <v>3104</v>
      </c>
      <c r="D8205" s="57">
        <v>30713.25</v>
      </c>
      <c r="E8205" s="57" t="s">
        <v>609</v>
      </c>
      <c r="F8205" s="57" t="s">
        <v>3104</v>
      </c>
      <c r="G8205" s="57" t="s">
        <v>4944</v>
      </c>
      <c r="H8205" s="57">
        <v>30713.25</v>
      </c>
    </row>
    <row r="8206" spans="1:8">
      <c r="A8206" s="57" t="s">
        <v>156</v>
      </c>
      <c r="B8206" s="57" t="s">
        <v>116</v>
      </c>
      <c r="C8206" s="57" t="s">
        <v>3106</v>
      </c>
      <c r="D8206" s="57">
        <v>900</v>
      </c>
      <c r="E8206" s="57" t="s">
        <v>609</v>
      </c>
      <c r="F8206" s="57" t="s">
        <v>3107</v>
      </c>
      <c r="G8206" s="57" t="s">
        <v>4945</v>
      </c>
      <c r="H8206" s="57">
        <v>900</v>
      </c>
    </row>
    <row r="8207" spans="1:8">
      <c r="A8207" s="57" t="s">
        <v>156</v>
      </c>
      <c r="B8207" s="57" t="s">
        <v>116</v>
      </c>
      <c r="C8207" s="57" t="s">
        <v>3109</v>
      </c>
      <c r="D8207" s="57">
        <v>0.6</v>
      </c>
      <c r="E8207" s="57" t="s">
        <v>609</v>
      </c>
      <c r="F8207" s="57" t="s">
        <v>3109</v>
      </c>
      <c r="G8207" s="57" t="s">
        <v>4946</v>
      </c>
      <c r="H8207" s="57">
        <v>0.6</v>
      </c>
    </row>
    <row r="8208" spans="1:8">
      <c r="A8208" s="57" t="s">
        <v>156</v>
      </c>
      <c r="B8208" s="57" t="s">
        <v>116</v>
      </c>
      <c r="C8208" s="57" t="s">
        <v>3111</v>
      </c>
      <c r="D8208" s="57">
        <v>8690.3230000000003</v>
      </c>
      <c r="E8208" s="57" t="s">
        <v>609</v>
      </c>
      <c r="F8208" s="57" t="s">
        <v>3111</v>
      </c>
      <c r="G8208" s="57" t="s">
        <v>4947</v>
      </c>
      <c r="H8208" s="57">
        <v>8690.3230000000003</v>
      </c>
    </row>
    <row r="8209" spans="1:8">
      <c r="A8209" s="57" t="s">
        <v>156</v>
      </c>
      <c r="B8209" s="57" t="s">
        <v>116</v>
      </c>
      <c r="C8209" s="57" t="s">
        <v>3113</v>
      </c>
      <c r="D8209" s="57">
        <v>525.75</v>
      </c>
      <c r="E8209" s="57" t="s">
        <v>609</v>
      </c>
      <c r="F8209" s="57" t="s">
        <v>3113</v>
      </c>
      <c r="G8209" s="57" t="s">
        <v>4948</v>
      </c>
      <c r="H8209" s="57">
        <v>525.75</v>
      </c>
    </row>
    <row r="8210" spans="1:8">
      <c r="A8210" s="57" t="s">
        <v>156</v>
      </c>
      <c r="B8210" s="57" t="s">
        <v>116</v>
      </c>
      <c r="C8210" s="57" t="s">
        <v>3115</v>
      </c>
      <c r="D8210" s="57">
        <v>2</v>
      </c>
      <c r="E8210" s="57" t="s">
        <v>609</v>
      </c>
      <c r="F8210" s="57" t="s">
        <v>3116</v>
      </c>
      <c r="G8210" s="57" t="s">
        <v>4949</v>
      </c>
      <c r="H8210" s="57">
        <v>2</v>
      </c>
    </row>
    <row r="8211" spans="1:8">
      <c r="A8211" s="57" t="s">
        <v>187</v>
      </c>
      <c r="B8211" s="57" t="s">
        <v>122</v>
      </c>
      <c r="C8211" s="57" t="s">
        <v>3066</v>
      </c>
      <c r="D8211" s="57">
        <v>0</v>
      </c>
      <c r="E8211" s="57" t="s">
        <v>610</v>
      </c>
      <c r="F8211" s="57" t="s">
        <v>3067</v>
      </c>
      <c r="G8211" s="57" t="s">
        <v>4950</v>
      </c>
      <c r="H8211" s="57">
        <v>0</v>
      </c>
    </row>
    <row r="8212" spans="1:8">
      <c r="A8212" s="57" t="s">
        <v>187</v>
      </c>
      <c r="B8212" s="57" t="s">
        <v>122</v>
      </c>
      <c r="C8212" s="57" t="s">
        <v>3069</v>
      </c>
      <c r="D8212" s="57">
        <v>3</v>
      </c>
      <c r="E8212" s="57" t="s">
        <v>610</v>
      </c>
      <c r="F8212" s="57" t="s">
        <v>3070</v>
      </c>
      <c r="G8212" s="57" t="s">
        <v>4951</v>
      </c>
      <c r="H8212" s="57">
        <v>3</v>
      </c>
    </row>
    <row r="8213" spans="1:8">
      <c r="A8213" s="57" t="s">
        <v>187</v>
      </c>
      <c r="B8213" s="57" t="s">
        <v>122</v>
      </c>
      <c r="C8213" s="57" t="s">
        <v>3072</v>
      </c>
      <c r="D8213" s="57">
        <v>1500</v>
      </c>
      <c r="E8213" s="57" t="s">
        <v>610</v>
      </c>
      <c r="F8213" s="57" t="s">
        <v>3073</v>
      </c>
      <c r="G8213" s="57" t="s">
        <v>4952</v>
      </c>
      <c r="H8213" s="57">
        <v>1500</v>
      </c>
    </row>
    <row r="8214" spans="1:8">
      <c r="A8214" s="57" t="s">
        <v>187</v>
      </c>
      <c r="B8214" s="57" t="s">
        <v>122</v>
      </c>
      <c r="C8214" s="57" t="s">
        <v>3075</v>
      </c>
      <c r="D8214" s="57">
        <v>0</v>
      </c>
      <c r="E8214" s="57" t="s">
        <v>610</v>
      </c>
      <c r="F8214" s="57" t="s">
        <v>3076</v>
      </c>
      <c r="G8214" s="57" t="s">
        <v>4953</v>
      </c>
      <c r="H8214" s="57">
        <v>0</v>
      </c>
    </row>
    <row r="8215" spans="1:8">
      <c r="A8215" s="57" t="s">
        <v>187</v>
      </c>
      <c r="B8215" s="57" t="s">
        <v>122</v>
      </c>
      <c r="C8215" s="57" t="s">
        <v>3078</v>
      </c>
      <c r="D8215" s="57">
        <v>772</v>
      </c>
      <c r="E8215" s="57" t="s">
        <v>610</v>
      </c>
      <c r="F8215" s="57" t="s">
        <v>3079</v>
      </c>
      <c r="G8215" s="57" t="s">
        <v>4954</v>
      </c>
      <c r="H8215" s="57">
        <v>772</v>
      </c>
    </row>
    <row r="8216" spans="1:8">
      <c r="A8216" s="57" t="s">
        <v>187</v>
      </c>
      <c r="B8216" s="57" t="s">
        <v>122</v>
      </c>
      <c r="C8216" s="57" t="s">
        <v>3081</v>
      </c>
      <c r="D8216" s="57">
        <v>0.59999999999999987</v>
      </c>
      <c r="E8216" s="57" t="s">
        <v>610</v>
      </c>
      <c r="F8216" s="57" t="s">
        <v>3082</v>
      </c>
      <c r="G8216" s="57" t="s">
        <v>4955</v>
      </c>
      <c r="H8216" s="57">
        <v>0.59999999999999987</v>
      </c>
    </row>
    <row r="8217" spans="1:8">
      <c r="A8217" s="57" t="s">
        <v>187</v>
      </c>
      <c r="B8217" s="57" t="s">
        <v>122</v>
      </c>
      <c r="C8217" s="57" t="s">
        <v>3084</v>
      </c>
      <c r="D8217" s="57">
        <v>2</v>
      </c>
      <c r="E8217" s="57" t="s">
        <v>610</v>
      </c>
      <c r="F8217" s="57" t="s">
        <v>3085</v>
      </c>
      <c r="G8217" s="57" t="s">
        <v>4956</v>
      </c>
      <c r="H8217" s="57">
        <v>2</v>
      </c>
    </row>
    <row r="8218" spans="1:8">
      <c r="A8218" s="57" t="s">
        <v>187</v>
      </c>
      <c r="B8218" s="57" t="s">
        <v>122</v>
      </c>
      <c r="C8218" s="57" t="s">
        <v>3087</v>
      </c>
      <c r="D8218" s="57">
        <v>200</v>
      </c>
      <c r="E8218" s="57" t="s">
        <v>610</v>
      </c>
      <c r="F8218" s="57" t="s">
        <v>3088</v>
      </c>
      <c r="G8218" s="57" t="s">
        <v>4957</v>
      </c>
      <c r="H8218" s="57">
        <v>200</v>
      </c>
    </row>
    <row r="8219" spans="1:8">
      <c r="A8219" s="57" t="s">
        <v>187</v>
      </c>
      <c r="B8219" s="57" t="s">
        <v>122</v>
      </c>
      <c r="C8219" s="57" t="s">
        <v>3090</v>
      </c>
      <c r="D8219" s="57">
        <v>557.5</v>
      </c>
      <c r="E8219" s="57" t="s">
        <v>610</v>
      </c>
      <c r="F8219" s="57" t="s">
        <v>3091</v>
      </c>
      <c r="G8219" s="57" t="s">
        <v>4958</v>
      </c>
      <c r="H8219" s="57">
        <v>557.5</v>
      </c>
    </row>
    <row r="8220" spans="1:8">
      <c r="A8220" s="57" t="s">
        <v>187</v>
      </c>
      <c r="B8220" s="57" t="s">
        <v>122</v>
      </c>
      <c r="C8220" s="57" t="s">
        <v>3093</v>
      </c>
      <c r="D8220" s="57">
        <v>0.57999999999999996</v>
      </c>
      <c r="E8220" s="57" t="s">
        <v>610</v>
      </c>
      <c r="F8220" s="57" t="s">
        <v>3093</v>
      </c>
      <c r="G8220" s="57" t="s">
        <v>4959</v>
      </c>
      <c r="H8220" s="57">
        <v>0.57999999999999996</v>
      </c>
    </row>
    <row r="8221" spans="1:8">
      <c r="A8221" s="57" t="s">
        <v>187</v>
      </c>
      <c r="B8221" s="57" t="s">
        <v>122</v>
      </c>
      <c r="C8221" s="57" t="s">
        <v>3095</v>
      </c>
      <c r="D8221" s="57">
        <v>289.69999999999993</v>
      </c>
      <c r="E8221" s="57" t="s">
        <v>610</v>
      </c>
      <c r="F8221" s="57" t="s">
        <v>3096</v>
      </c>
      <c r="G8221" s="57" t="s">
        <v>4960</v>
      </c>
      <c r="H8221" s="57">
        <v>289.69999999999993</v>
      </c>
    </row>
    <row r="8222" spans="1:8">
      <c r="A8222" s="57" t="s">
        <v>187</v>
      </c>
      <c r="B8222" s="57" t="s">
        <v>122</v>
      </c>
      <c r="C8222" s="57" t="s">
        <v>3098</v>
      </c>
      <c r="D8222" s="57">
        <v>130</v>
      </c>
      <c r="E8222" s="57" t="s">
        <v>610</v>
      </c>
      <c r="F8222" s="57" t="s">
        <v>3099</v>
      </c>
      <c r="G8222" s="57" t="s">
        <v>4961</v>
      </c>
      <c r="H8222" s="57">
        <v>130</v>
      </c>
    </row>
    <row r="8223" spans="1:8">
      <c r="A8223" s="57" t="s">
        <v>187</v>
      </c>
      <c r="B8223" s="57" t="s">
        <v>122</v>
      </c>
      <c r="C8223" s="57" t="s">
        <v>3101</v>
      </c>
      <c r="D8223" s="57">
        <v>2</v>
      </c>
      <c r="E8223" s="57" t="s">
        <v>610</v>
      </c>
      <c r="F8223" s="57" t="s">
        <v>3102</v>
      </c>
      <c r="G8223" s="57" t="s">
        <v>4962</v>
      </c>
      <c r="H8223" s="57">
        <v>2</v>
      </c>
    </row>
    <row r="8224" spans="1:8">
      <c r="A8224" s="57" t="s">
        <v>187</v>
      </c>
      <c r="B8224" s="57" t="s">
        <v>122</v>
      </c>
      <c r="C8224" s="57" t="s">
        <v>3104</v>
      </c>
      <c r="D8224" s="57">
        <v>30713.25</v>
      </c>
      <c r="E8224" s="57" t="s">
        <v>610</v>
      </c>
      <c r="F8224" s="57" t="s">
        <v>3104</v>
      </c>
      <c r="G8224" s="57" t="s">
        <v>4963</v>
      </c>
      <c r="H8224" s="57">
        <v>30713.25</v>
      </c>
    </row>
    <row r="8225" spans="1:8">
      <c r="A8225" s="57" t="s">
        <v>187</v>
      </c>
      <c r="B8225" s="57" t="s">
        <v>122</v>
      </c>
      <c r="C8225" s="57" t="s">
        <v>3106</v>
      </c>
      <c r="D8225" s="57">
        <v>900</v>
      </c>
      <c r="E8225" s="57" t="s">
        <v>610</v>
      </c>
      <c r="F8225" s="57" t="s">
        <v>3107</v>
      </c>
      <c r="G8225" s="57" t="s">
        <v>4964</v>
      </c>
      <c r="H8225" s="57">
        <v>900</v>
      </c>
    </row>
    <row r="8226" spans="1:8">
      <c r="A8226" s="57" t="s">
        <v>187</v>
      </c>
      <c r="B8226" s="57" t="s">
        <v>122</v>
      </c>
      <c r="C8226" s="57" t="s">
        <v>3109</v>
      </c>
      <c r="D8226" s="57">
        <v>0.59999999999999987</v>
      </c>
      <c r="E8226" s="57" t="s">
        <v>610</v>
      </c>
      <c r="F8226" s="57" t="s">
        <v>3109</v>
      </c>
      <c r="G8226" s="57" t="s">
        <v>4965</v>
      </c>
      <c r="H8226" s="57">
        <v>0.59999999999999987</v>
      </c>
    </row>
    <row r="8227" spans="1:8">
      <c r="A8227" s="57" t="s">
        <v>187</v>
      </c>
      <c r="B8227" s="57" t="s">
        <v>122</v>
      </c>
      <c r="C8227" s="57" t="s">
        <v>3111</v>
      </c>
      <c r="D8227" s="57">
        <v>8690.3230000000021</v>
      </c>
      <c r="E8227" s="57" t="s">
        <v>610</v>
      </c>
      <c r="F8227" s="57" t="s">
        <v>3111</v>
      </c>
      <c r="G8227" s="57" t="s">
        <v>4966</v>
      </c>
      <c r="H8227" s="57">
        <v>8690.3230000000021</v>
      </c>
    </row>
    <row r="8228" spans="1:8">
      <c r="A8228" s="57" t="s">
        <v>187</v>
      </c>
      <c r="B8228" s="57" t="s">
        <v>122</v>
      </c>
      <c r="C8228" s="57" t="s">
        <v>3113</v>
      </c>
      <c r="D8228" s="57">
        <v>525.75</v>
      </c>
      <c r="E8228" s="57" t="s">
        <v>610</v>
      </c>
      <c r="F8228" s="57" t="s">
        <v>3113</v>
      </c>
      <c r="G8228" s="57" t="s">
        <v>4967</v>
      </c>
      <c r="H8228" s="57">
        <v>525.75</v>
      </c>
    </row>
    <row r="8229" spans="1:8">
      <c r="A8229" s="57" t="s">
        <v>187</v>
      </c>
      <c r="B8229" s="57" t="s">
        <v>122</v>
      </c>
      <c r="C8229" s="57" t="s">
        <v>3115</v>
      </c>
      <c r="D8229" s="57">
        <v>2</v>
      </c>
      <c r="E8229" s="57" t="s">
        <v>610</v>
      </c>
      <c r="F8229" s="57" t="s">
        <v>3116</v>
      </c>
      <c r="G8229" s="57" t="s">
        <v>4968</v>
      </c>
      <c r="H8229" s="57">
        <v>2</v>
      </c>
    </row>
    <row r="8230" spans="1:8">
      <c r="A8230" s="57" t="s">
        <v>187</v>
      </c>
      <c r="B8230" s="57" t="s">
        <v>125</v>
      </c>
      <c r="C8230" s="57" t="s">
        <v>3066</v>
      </c>
      <c r="D8230" s="57">
        <v>0</v>
      </c>
      <c r="E8230" s="57" t="s">
        <v>611</v>
      </c>
      <c r="F8230" s="57" t="s">
        <v>3067</v>
      </c>
      <c r="G8230" s="57" t="s">
        <v>4969</v>
      </c>
      <c r="H8230" s="57">
        <v>0</v>
      </c>
    </row>
    <row r="8231" spans="1:8">
      <c r="A8231" s="57" t="s">
        <v>187</v>
      </c>
      <c r="B8231" s="57" t="s">
        <v>125</v>
      </c>
      <c r="C8231" s="57" t="s">
        <v>3069</v>
      </c>
      <c r="D8231" s="57">
        <v>3</v>
      </c>
      <c r="E8231" s="57" t="s">
        <v>611</v>
      </c>
      <c r="F8231" s="57" t="s">
        <v>3070</v>
      </c>
      <c r="G8231" s="57" t="s">
        <v>4970</v>
      </c>
      <c r="H8231" s="57">
        <v>3</v>
      </c>
    </row>
    <row r="8232" spans="1:8">
      <c r="A8232" s="57" t="s">
        <v>187</v>
      </c>
      <c r="B8232" s="57" t="s">
        <v>125</v>
      </c>
      <c r="C8232" s="57" t="s">
        <v>3072</v>
      </c>
      <c r="D8232" s="57">
        <v>1500</v>
      </c>
      <c r="E8232" s="57" t="s">
        <v>611</v>
      </c>
      <c r="F8232" s="57" t="s">
        <v>3073</v>
      </c>
      <c r="G8232" s="57" t="s">
        <v>4971</v>
      </c>
      <c r="H8232" s="57">
        <v>1500</v>
      </c>
    </row>
    <row r="8233" spans="1:8">
      <c r="A8233" s="57" t="s">
        <v>187</v>
      </c>
      <c r="B8233" s="57" t="s">
        <v>125</v>
      </c>
      <c r="C8233" s="57" t="s">
        <v>3075</v>
      </c>
      <c r="D8233" s="57">
        <v>0</v>
      </c>
      <c r="E8233" s="57" t="s">
        <v>611</v>
      </c>
      <c r="F8233" s="57" t="s">
        <v>3076</v>
      </c>
      <c r="G8233" s="57" t="s">
        <v>4972</v>
      </c>
      <c r="H8233" s="57">
        <v>0</v>
      </c>
    </row>
    <row r="8234" spans="1:8">
      <c r="A8234" s="57" t="s">
        <v>187</v>
      </c>
      <c r="B8234" s="57" t="s">
        <v>125</v>
      </c>
      <c r="C8234" s="57" t="s">
        <v>3078</v>
      </c>
      <c r="D8234" s="57">
        <v>772</v>
      </c>
      <c r="E8234" s="57" t="s">
        <v>611</v>
      </c>
      <c r="F8234" s="57" t="s">
        <v>3079</v>
      </c>
      <c r="G8234" s="57" t="s">
        <v>4973</v>
      </c>
      <c r="H8234" s="57">
        <v>772</v>
      </c>
    </row>
    <row r="8235" spans="1:8">
      <c r="A8235" s="57" t="s">
        <v>187</v>
      </c>
      <c r="B8235" s="57" t="s">
        <v>125</v>
      </c>
      <c r="C8235" s="57" t="s">
        <v>3081</v>
      </c>
      <c r="D8235" s="57">
        <v>0.6</v>
      </c>
      <c r="E8235" s="57" t="s">
        <v>611</v>
      </c>
      <c r="F8235" s="57" t="s">
        <v>3082</v>
      </c>
      <c r="G8235" s="57" t="s">
        <v>4974</v>
      </c>
      <c r="H8235" s="57">
        <v>0.6</v>
      </c>
    </row>
    <row r="8236" spans="1:8">
      <c r="A8236" s="57" t="s">
        <v>187</v>
      </c>
      <c r="B8236" s="57" t="s">
        <v>125</v>
      </c>
      <c r="C8236" s="57" t="s">
        <v>3084</v>
      </c>
      <c r="D8236" s="57">
        <v>2</v>
      </c>
      <c r="E8236" s="57" t="s">
        <v>611</v>
      </c>
      <c r="F8236" s="57" t="s">
        <v>3085</v>
      </c>
      <c r="G8236" s="57" t="s">
        <v>4975</v>
      </c>
      <c r="H8236" s="57">
        <v>2</v>
      </c>
    </row>
    <row r="8237" spans="1:8">
      <c r="A8237" s="57" t="s">
        <v>187</v>
      </c>
      <c r="B8237" s="57" t="s">
        <v>125</v>
      </c>
      <c r="C8237" s="57" t="s">
        <v>3087</v>
      </c>
      <c r="D8237" s="57">
        <v>200</v>
      </c>
      <c r="E8237" s="57" t="s">
        <v>611</v>
      </c>
      <c r="F8237" s="57" t="s">
        <v>3088</v>
      </c>
      <c r="G8237" s="57" t="s">
        <v>4976</v>
      </c>
      <c r="H8237" s="57">
        <v>200</v>
      </c>
    </row>
    <row r="8238" spans="1:8">
      <c r="A8238" s="57" t="s">
        <v>187</v>
      </c>
      <c r="B8238" s="57" t="s">
        <v>125</v>
      </c>
      <c r="C8238" s="57" t="s">
        <v>3090</v>
      </c>
      <c r="D8238" s="57">
        <v>557.5</v>
      </c>
      <c r="E8238" s="57" t="s">
        <v>611</v>
      </c>
      <c r="F8238" s="57" t="s">
        <v>3091</v>
      </c>
      <c r="G8238" s="57" t="s">
        <v>4977</v>
      </c>
      <c r="H8238" s="57">
        <v>557.5</v>
      </c>
    </row>
    <row r="8239" spans="1:8">
      <c r="A8239" s="57" t="s">
        <v>187</v>
      </c>
      <c r="B8239" s="57" t="s">
        <v>125</v>
      </c>
      <c r="C8239" s="57" t="s">
        <v>3093</v>
      </c>
      <c r="D8239" s="57">
        <v>0.57999999999999996</v>
      </c>
      <c r="E8239" s="57" t="s">
        <v>611</v>
      </c>
      <c r="F8239" s="57" t="s">
        <v>3093</v>
      </c>
      <c r="G8239" s="57" t="s">
        <v>4978</v>
      </c>
      <c r="H8239" s="57">
        <v>0.57999999999999996</v>
      </c>
    </row>
    <row r="8240" spans="1:8">
      <c r="A8240" s="57" t="s">
        <v>187</v>
      </c>
      <c r="B8240" s="57" t="s">
        <v>125</v>
      </c>
      <c r="C8240" s="57" t="s">
        <v>3095</v>
      </c>
      <c r="D8240" s="57">
        <v>289.7</v>
      </c>
      <c r="E8240" s="57" t="s">
        <v>611</v>
      </c>
      <c r="F8240" s="57" t="s">
        <v>3096</v>
      </c>
      <c r="G8240" s="57" t="s">
        <v>4979</v>
      </c>
      <c r="H8240" s="57">
        <v>289.7</v>
      </c>
    </row>
    <row r="8241" spans="1:8">
      <c r="A8241" s="57" t="s">
        <v>187</v>
      </c>
      <c r="B8241" s="57" t="s">
        <v>125</v>
      </c>
      <c r="C8241" s="57" t="s">
        <v>3098</v>
      </c>
      <c r="D8241" s="57">
        <v>130</v>
      </c>
      <c r="E8241" s="57" t="s">
        <v>611</v>
      </c>
      <c r="F8241" s="57" t="s">
        <v>3099</v>
      </c>
      <c r="G8241" s="57" t="s">
        <v>4980</v>
      </c>
      <c r="H8241" s="57">
        <v>130</v>
      </c>
    </row>
    <row r="8242" spans="1:8">
      <c r="A8242" s="57" t="s">
        <v>187</v>
      </c>
      <c r="B8242" s="57" t="s">
        <v>125</v>
      </c>
      <c r="C8242" s="57" t="s">
        <v>3101</v>
      </c>
      <c r="D8242" s="57">
        <v>2</v>
      </c>
      <c r="E8242" s="57" t="s">
        <v>611</v>
      </c>
      <c r="F8242" s="57" t="s">
        <v>3102</v>
      </c>
      <c r="G8242" s="57" t="s">
        <v>4981</v>
      </c>
      <c r="H8242" s="57">
        <v>2</v>
      </c>
    </row>
    <row r="8243" spans="1:8">
      <c r="A8243" s="57" t="s">
        <v>187</v>
      </c>
      <c r="B8243" s="57" t="s">
        <v>125</v>
      </c>
      <c r="C8243" s="57" t="s">
        <v>3104</v>
      </c>
      <c r="D8243" s="57">
        <v>30713.25</v>
      </c>
      <c r="E8243" s="57" t="s">
        <v>611</v>
      </c>
      <c r="F8243" s="57" t="s">
        <v>3104</v>
      </c>
      <c r="G8243" s="57" t="s">
        <v>4982</v>
      </c>
      <c r="H8243" s="57">
        <v>30713.25</v>
      </c>
    </row>
    <row r="8244" spans="1:8">
      <c r="A8244" s="57" t="s">
        <v>187</v>
      </c>
      <c r="B8244" s="57" t="s">
        <v>125</v>
      </c>
      <c r="C8244" s="57" t="s">
        <v>3106</v>
      </c>
      <c r="D8244" s="57">
        <v>900</v>
      </c>
      <c r="E8244" s="57" t="s">
        <v>611</v>
      </c>
      <c r="F8244" s="57" t="s">
        <v>3107</v>
      </c>
      <c r="G8244" s="57" t="s">
        <v>4983</v>
      </c>
      <c r="H8244" s="57">
        <v>900</v>
      </c>
    </row>
    <row r="8245" spans="1:8">
      <c r="A8245" s="57" t="s">
        <v>187</v>
      </c>
      <c r="B8245" s="57" t="s">
        <v>125</v>
      </c>
      <c r="C8245" s="57" t="s">
        <v>3109</v>
      </c>
      <c r="D8245" s="57">
        <v>0.6</v>
      </c>
      <c r="E8245" s="57" t="s">
        <v>611</v>
      </c>
      <c r="F8245" s="57" t="s">
        <v>3109</v>
      </c>
      <c r="G8245" s="57" t="s">
        <v>4984</v>
      </c>
      <c r="H8245" s="57">
        <v>0.6</v>
      </c>
    </row>
    <row r="8246" spans="1:8">
      <c r="A8246" s="57" t="s">
        <v>187</v>
      </c>
      <c r="B8246" s="57" t="s">
        <v>125</v>
      </c>
      <c r="C8246" s="57" t="s">
        <v>3111</v>
      </c>
      <c r="D8246" s="57">
        <v>8690.3230000000021</v>
      </c>
      <c r="E8246" s="57" t="s">
        <v>611</v>
      </c>
      <c r="F8246" s="57" t="s">
        <v>3111</v>
      </c>
      <c r="G8246" s="57" t="s">
        <v>4985</v>
      </c>
      <c r="H8246" s="57">
        <v>8690.3230000000021</v>
      </c>
    </row>
    <row r="8247" spans="1:8">
      <c r="A8247" s="57" t="s">
        <v>187</v>
      </c>
      <c r="B8247" s="57" t="s">
        <v>125</v>
      </c>
      <c r="C8247" s="57" t="s">
        <v>3113</v>
      </c>
      <c r="D8247" s="57">
        <v>525.75</v>
      </c>
      <c r="E8247" s="57" t="s">
        <v>611</v>
      </c>
      <c r="F8247" s="57" t="s">
        <v>3113</v>
      </c>
      <c r="G8247" s="57" t="s">
        <v>4986</v>
      </c>
      <c r="H8247" s="57">
        <v>525.75</v>
      </c>
    </row>
    <row r="8248" spans="1:8">
      <c r="A8248" s="57" t="s">
        <v>187</v>
      </c>
      <c r="B8248" s="57" t="s">
        <v>125</v>
      </c>
      <c r="C8248" s="57" t="s">
        <v>3115</v>
      </c>
      <c r="D8248" s="57">
        <v>2</v>
      </c>
      <c r="E8248" s="57" t="s">
        <v>611</v>
      </c>
      <c r="F8248" s="57" t="s">
        <v>3116</v>
      </c>
      <c r="G8248" s="57" t="s">
        <v>4987</v>
      </c>
      <c r="H8248" s="57">
        <v>2</v>
      </c>
    </row>
    <row r="8249" spans="1:8">
      <c r="A8249" s="57" t="s">
        <v>643</v>
      </c>
      <c r="B8249" s="57" t="s">
        <v>118</v>
      </c>
      <c r="C8249" s="57" t="s">
        <v>3066</v>
      </c>
      <c r="D8249" s="57">
        <v>0</v>
      </c>
      <c r="E8249" s="57" t="s">
        <v>613</v>
      </c>
      <c r="F8249" s="57" t="s">
        <v>3067</v>
      </c>
      <c r="G8249" s="57" t="s">
        <v>4988</v>
      </c>
      <c r="H8249" s="57">
        <v>0</v>
      </c>
    </row>
    <row r="8250" spans="1:8">
      <c r="A8250" s="57" t="s">
        <v>643</v>
      </c>
      <c r="B8250" s="57" t="s">
        <v>118</v>
      </c>
      <c r="C8250" s="57" t="s">
        <v>3069</v>
      </c>
      <c r="D8250" s="57">
        <v>0</v>
      </c>
      <c r="E8250" s="57" t="s">
        <v>613</v>
      </c>
      <c r="F8250" s="57" t="s">
        <v>3070</v>
      </c>
      <c r="G8250" s="57" t="s">
        <v>4989</v>
      </c>
      <c r="H8250" s="57">
        <v>0</v>
      </c>
    </row>
    <row r="8251" spans="1:8">
      <c r="A8251" s="57" t="s">
        <v>643</v>
      </c>
      <c r="B8251" s="57" t="s">
        <v>118</v>
      </c>
      <c r="C8251" s="57" t="s">
        <v>3072</v>
      </c>
      <c r="D8251" s="57">
        <v>0</v>
      </c>
      <c r="E8251" s="57" t="s">
        <v>613</v>
      </c>
      <c r="F8251" s="57" t="s">
        <v>3073</v>
      </c>
      <c r="G8251" s="57" t="s">
        <v>4990</v>
      </c>
      <c r="H8251" s="57">
        <v>0</v>
      </c>
    </row>
    <row r="8252" spans="1:8">
      <c r="A8252" s="57" t="s">
        <v>643</v>
      </c>
      <c r="B8252" s="57" t="s">
        <v>118</v>
      </c>
      <c r="C8252" s="57" t="s">
        <v>3075</v>
      </c>
      <c r="D8252" s="57">
        <v>0</v>
      </c>
      <c r="E8252" s="57" t="s">
        <v>613</v>
      </c>
      <c r="F8252" s="57" t="s">
        <v>3076</v>
      </c>
      <c r="G8252" s="57" t="s">
        <v>4991</v>
      </c>
      <c r="H8252" s="57">
        <v>0</v>
      </c>
    </row>
    <row r="8253" spans="1:8">
      <c r="A8253" s="57" t="s">
        <v>643</v>
      </c>
      <c r="B8253" s="57" t="s">
        <v>118</v>
      </c>
      <c r="C8253" s="57" t="s">
        <v>3078</v>
      </c>
      <c r="D8253" s="57">
        <v>2293.3841666666672</v>
      </c>
      <c r="E8253" s="57" t="s">
        <v>613</v>
      </c>
      <c r="F8253" s="57" t="s">
        <v>3079</v>
      </c>
      <c r="G8253" s="57" t="s">
        <v>4992</v>
      </c>
      <c r="H8253" s="57">
        <v>2293.3841666666672</v>
      </c>
    </row>
    <row r="8254" spans="1:8">
      <c r="A8254" s="57" t="s">
        <v>643</v>
      </c>
      <c r="B8254" s="57" t="s">
        <v>118</v>
      </c>
      <c r="C8254" s="57" t="s">
        <v>3081</v>
      </c>
      <c r="D8254" s="57">
        <v>0.66146790000000022</v>
      </c>
      <c r="E8254" s="57" t="s">
        <v>613</v>
      </c>
      <c r="F8254" s="57" t="s">
        <v>3082</v>
      </c>
      <c r="G8254" s="57" t="s">
        <v>4993</v>
      </c>
      <c r="H8254" s="57">
        <v>0.66146790000000022</v>
      </c>
    </row>
    <row r="8255" spans="1:8">
      <c r="A8255" s="57" t="s">
        <v>643</v>
      </c>
      <c r="B8255" s="57" t="s">
        <v>118</v>
      </c>
      <c r="C8255" s="57" t="s">
        <v>3084</v>
      </c>
      <c r="D8255" s="57">
        <v>2.3035389999999989</v>
      </c>
      <c r="E8255" s="57" t="s">
        <v>613</v>
      </c>
      <c r="F8255" s="57" t="s">
        <v>3085</v>
      </c>
      <c r="G8255" s="57" t="s">
        <v>4994</v>
      </c>
      <c r="H8255" s="57">
        <v>2.3035389999999989</v>
      </c>
    </row>
    <row r="8256" spans="1:8">
      <c r="A8256" s="57" t="s">
        <v>643</v>
      </c>
      <c r="B8256" s="57" t="s">
        <v>118</v>
      </c>
      <c r="C8256" s="57" t="s">
        <v>3087</v>
      </c>
      <c r="D8256" s="57">
        <v>481.05993333333322</v>
      </c>
      <c r="E8256" s="57" t="s">
        <v>613</v>
      </c>
      <c r="F8256" s="57" t="s">
        <v>3088</v>
      </c>
      <c r="G8256" s="57" t="s">
        <v>4995</v>
      </c>
      <c r="H8256" s="57">
        <v>481.05993333333322</v>
      </c>
    </row>
    <row r="8257" spans="1:8">
      <c r="A8257" s="57" t="s">
        <v>643</v>
      </c>
      <c r="B8257" s="57" t="s">
        <v>118</v>
      </c>
      <c r="C8257" s="57" t="s">
        <v>3090</v>
      </c>
      <c r="D8257" s="57">
        <v>0</v>
      </c>
      <c r="E8257" s="57" t="s">
        <v>613</v>
      </c>
      <c r="F8257" s="57" t="s">
        <v>3091</v>
      </c>
      <c r="G8257" s="57" t="s">
        <v>4996</v>
      </c>
      <c r="H8257" s="57">
        <v>0</v>
      </c>
    </row>
    <row r="8258" spans="1:8">
      <c r="A8258" s="57" t="s">
        <v>643</v>
      </c>
      <c r="B8258" s="57" t="s">
        <v>118</v>
      </c>
      <c r="C8258" s="57" t="s">
        <v>3093</v>
      </c>
      <c r="D8258" s="57">
        <v>0</v>
      </c>
      <c r="E8258" s="57" t="s">
        <v>613</v>
      </c>
      <c r="F8258" s="57" t="s">
        <v>3093</v>
      </c>
      <c r="G8258" s="57" t="s">
        <v>4997</v>
      </c>
      <c r="H8258" s="57">
        <v>0</v>
      </c>
    </row>
    <row r="8259" spans="1:8">
      <c r="A8259" s="57" t="s">
        <v>643</v>
      </c>
      <c r="B8259" s="57" t="s">
        <v>118</v>
      </c>
      <c r="C8259" s="57" t="s">
        <v>3095</v>
      </c>
      <c r="D8259" s="57">
        <v>0</v>
      </c>
      <c r="E8259" s="57" t="s">
        <v>613</v>
      </c>
      <c r="F8259" s="57" t="s">
        <v>3096</v>
      </c>
      <c r="G8259" s="57" t="s">
        <v>4998</v>
      </c>
      <c r="H8259" s="57">
        <v>0</v>
      </c>
    </row>
    <row r="8260" spans="1:8">
      <c r="A8260" s="57" t="s">
        <v>643</v>
      </c>
      <c r="B8260" s="57" t="s">
        <v>118</v>
      </c>
      <c r="C8260" s="57" t="s">
        <v>3098</v>
      </c>
      <c r="D8260" s="57">
        <v>0</v>
      </c>
      <c r="E8260" s="57" t="s">
        <v>613</v>
      </c>
      <c r="F8260" s="57" t="s">
        <v>3099</v>
      </c>
      <c r="G8260" s="57" t="s">
        <v>4999</v>
      </c>
      <c r="H8260" s="57">
        <v>0</v>
      </c>
    </row>
    <row r="8261" spans="1:8">
      <c r="A8261" s="57" t="s">
        <v>643</v>
      </c>
      <c r="B8261" s="57" t="s">
        <v>118</v>
      </c>
      <c r="C8261" s="57" t="s">
        <v>3101</v>
      </c>
      <c r="D8261" s="57">
        <v>0</v>
      </c>
      <c r="E8261" s="57" t="s">
        <v>613</v>
      </c>
      <c r="F8261" s="57" t="s">
        <v>3102</v>
      </c>
      <c r="G8261" s="57" t="s">
        <v>5000</v>
      </c>
      <c r="H8261" s="57">
        <v>0</v>
      </c>
    </row>
    <row r="8262" spans="1:8">
      <c r="A8262" s="57" t="s">
        <v>643</v>
      </c>
      <c r="B8262" s="57" t="s">
        <v>118</v>
      </c>
      <c r="C8262" s="57" t="s">
        <v>3104</v>
      </c>
      <c r="D8262" s="57">
        <v>30713.25</v>
      </c>
      <c r="E8262" s="57" t="s">
        <v>613</v>
      </c>
      <c r="F8262" s="57" t="s">
        <v>3104</v>
      </c>
      <c r="G8262" s="57" t="s">
        <v>5001</v>
      </c>
      <c r="H8262" s="57">
        <v>30713.25</v>
      </c>
    </row>
    <row r="8263" spans="1:8">
      <c r="A8263" s="57" t="s">
        <v>643</v>
      </c>
      <c r="B8263" s="57" t="s">
        <v>118</v>
      </c>
      <c r="C8263" s="57" t="s">
        <v>3106</v>
      </c>
      <c r="D8263" s="57">
        <v>0</v>
      </c>
      <c r="E8263" s="57" t="s">
        <v>613</v>
      </c>
      <c r="F8263" s="57" t="s">
        <v>3107</v>
      </c>
      <c r="G8263" s="57" t="s">
        <v>5002</v>
      </c>
      <c r="H8263" s="57">
        <v>0</v>
      </c>
    </row>
    <row r="8264" spans="1:8">
      <c r="A8264" s="57" t="s">
        <v>643</v>
      </c>
      <c r="B8264" s="57" t="s">
        <v>118</v>
      </c>
      <c r="C8264" s="57" t="s">
        <v>3109</v>
      </c>
      <c r="D8264" s="57">
        <v>0</v>
      </c>
      <c r="E8264" s="57" t="s">
        <v>613</v>
      </c>
      <c r="F8264" s="57" t="s">
        <v>3109</v>
      </c>
      <c r="G8264" s="57" t="s">
        <v>5003</v>
      </c>
      <c r="H8264" s="57">
        <v>0</v>
      </c>
    </row>
    <row r="8265" spans="1:8">
      <c r="A8265" s="57" t="s">
        <v>643</v>
      </c>
      <c r="B8265" s="57" t="s">
        <v>118</v>
      </c>
      <c r="C8265" s="57" t="s">
        <v>3111</v>
      </c>
      <c r="D8265" s="57">
        <v>8690.3230000000021</v>
      </c>
      <c r="E8265" s="57" t="s">
        <v>613</v>
      </c>
      <c r="F8265" s="57" t="s">
        <v>3111</v>
      </c>
      <c r="G8265" s="57" t="s">
        <v>5004</v>
      </c>
      <c r="H8265" s="57">
        <v>8690.3230000000021</v>
      </c>
    </row>
    <row r="8266" spans="1:8">
      <c r="A8266" s="57" t="s">
        <v>643</v>
      </c>
      <c r="B8266" s="57" t="s">
        <v>118</v>
      </c>
      <c r="C8266" s="57" t="s">
        <v>3113</v>
      </c>
      <c r="D8266" s="57">
        <v>525.75</v>
      </c>
      <c r="E8266" s="57" t="s">
        <v>613</v>
      </c>
      <c r="F8266" s="57" t="s">
        <v>3113</v>
      </c>
      <c r="G8266" s="57" t="s">
        <v>5005</v>
      </c>
      <c r="H8266" s="57">
        <v>525.75</v>
      </c>
    </row>
    <row r="8267" spans="1:8">
      <c r="A8267" s="57" t="s">
        <v>643</v>
      </c>
      <c r="B8267" s="57" t="s">
        <v>118</v>
      </c>
      <c r="C8267" s="57" t="s">
        <v>3115</v>
      </c>
      <c r="D8267" s="57">
        <v>0</v>
      </c>
      <c r="E8267" s="57" t="s">
        <v>613</v>
      </c>
      <c r="F8267" s="57" t="s">
        <v>3116</v>
      </c>
      <c r="G8267" s="57" t="s">
        <v>5006</v>
      </c>
      <c r="H8267" s="57">
        <v>0</v>
      </c>
    </row>
    <row r="8268" spans="1:8">
      <c r="A8268" s="57" t="s">
        <v>643</v>
      </c>
      <c r="B8268" s="57" t="s">
        <v>119</v>
      </c>
      <c r="C8268" s="57" t="s">
        <v>3066</v>
      </c>
      <c r="D8268" s="57">
        <v>0</v>
      </c>
      <c r="E8268" s="57" t="s">
        <v>615</v>
      </c>
      <c r="F8268" s="57" t="s">
        <v>3067</v>
      </c>
      <c r="G8268" s="57" t="s">
        <v>5007</v>
      </c>
      <c r="H8268" s="57">
        <v>0</v>
      </c>
    </row>
    <row r="8269" spans="1:8">
      <c r="A8269" s="57" t="s">
        <v>643</v>
      </c>
      <c r="B8269" s="57" t="s">
        <v>119</v>
      </c>
      <c r="C8269" s="57" t="s">
        <v>3069</v>
      </c>
      <c r="D8269" s="57">
        <v>0</v>
      </c>
      <c r="E8269" s="57" t="s">
        <v>615</v>
      </c>
      <c r="F8269" s="57" t="s">
        <v>3070</v>
      </c>
      <c r="G8269" s="57" t="s">
        <v>5008</v>
      </c>
      <c r="H8269" s="57">
        <v>0</v>
      </c>
    </row>
    <row r="8270" spans="1:8">
      <c r="A8270" s="57" t="s">
        <v>643</v>
      </c>
      <c r="B8270" s="57" t="s">
        <v>119</v>
      </c>
      <c r="C8270" s="57" t="s">
        <v>3072</v>
      </c>
      <c r="D8270" s="57">
        <v>0</v>
      </c>
      <c r="E8270" s="57" t="s">
        <v>615</v>
      </c>
      <c r="F8270" s="57" t="s">
        <v>3073</v>
      </c>
      <c r="G8270" s="57" t="s">
        <v>5009</v>
      </c>
      <c r="H8270" s="57">
        <v>0</v>
      </c>
    </row>
    <row r="8271" spans="1:8">
      <c r="A8271" s="57" t="s">
        <v>643</v>
      </c>
      <c r="B8271" s="57" t="s">
        <v>119</v>
      </c>
      <c r="C8271" s="57" t="s">
        <v>3075</v>
      </c>
      <c r="D8271" s="57">
        <v>0</v>
      </c>
      <c r="E8271" s="57" t="s">
        <v>615</v>
      </c>
      <c r="F8271" s="57" t="s">
        <v>3076</v>
      </c>
      <c r="G8271" s="57" t="s">
        <v>5010</v>
      </c>
      <c r="H8271" s="57">
        <v>0</v>
      </c>
    </row>
    <row r="8272" spans="1:8">
      <c r="A8272" s="57" t="s">
        <v>643</v>
      </c>
      <c r="B8272" s="57" t="s">
        <v>119</v>
      </c>
      <c r="C8272" s="57" t="s">
        <v>3078</v>
      </c>
      <c r="D8272" s="57">
        <v>2205.5099999999984</v>
      </c>
      <c r="E8272" s="57" t="s">
        <v>615</v>
      </c>
      <c r="F8272" s="57" t="s">
        <v>3079</v>
      </c>
      <c r="G8272" s="57" t="s">
        <v>5011</v>
      </c>
      <c r="H8272" s="57">
        <v>2205.5099999999984</v>
      </c>
    </row>
    <row r="8273" spans="1:8">
      <c r="A8273" s="57" t="s">
        <v>643</v>
      </c>
      <c r="B8273" s="57" t="s">
        <v>119</v>
      </c>
      <c r="C8273" s="57" t="s">
        <v>3081</v>
      </c>
      <c r="D8273" s="57">
        <v>0.64764680000000008</v>
      </c>
      <c r="E8273" s="57" t="s">
        <v>615</v>
      </c>
      <c r="F8273" s="57" t="s">
        <v>3082</v>
      </c>
      <c r="G8273" s="57" t="s">
        <v>5012</v>
      </c>
      <c r="H8273" s="57">
        <v>0.64764680000000008</v>
      </c>
    </row>
    <row r="8274" spans="1:8">
      <c r="A8274" s="57" t="s">
        <v>643</v>
      </c>
      <c r="B8274" s="57" t="s">
        <v>119</v>
      </c>
      <c r="C8274" s="57" t="s">
        <v>3084</v>
      </c>
      <c r="D8274" s="57">
        <v>1.8765879999999984</v>
      </c>
      <c r="E8274" s="57" t="s">
        <v>615</v>
      </c>
      <c r="F8274" s="57" t="s">
        <v>3085</v>
      </c>
      <c r="G8274" s="57" t="s">
        <v>5013</v>
      </c>
      <c r="H8274" s="57">
        <v>1.8765879999999984</v>
      </c>
    </row>
    <row r="8275" spans="1:8">
      <c r="A8275" s="57" t="s">
        <v>643</v>
      </c>
      <c r="B8275" s="57" t="s">
        <v>119</v>
      </c>
      <c r="C8275" s="57" t="s">
        <v>3087</v>
      </c>
      <c r="D8275" s="57">
        <v>507.24720000000053</v>
      </c>
      <c r="E8275" s="57" t="s">
        <v>615</v>
      </c>
      <c r="F8275" s="57" t="s">
        <v>3088</v>
      </c>
      <c r="G8275" s="57" t="s">
        <v>5014</v>
      </c>
      <c r="H8275" s="57">
        <v>507.24720000000053</v>
      </c>
    </row>
    <row r="8276" spans="1:8">
      <c r="A8276" s="57" t="s">
        <v>643</v>
      </c>
      <c r="B8276" s="57" t="s">
        <v>119</v>
      </c>
      <c r="C8276" s="57" t="s">
        <v>3090</v>
      </c>
      <c r="D8276" s="57">
        <v>0</v>
      </c>
      <c r="E8276" s="57" t="s">
        <v>615</v>
      </c>
      <c r="F8276" s="57" t="s">
        <v>3091</v>
      </c>
      <c r="G8276" s="57" t="s">
        <v>5015</v>
      </c>
      <c r="H8276" s="57">
        <v>0</v>
      </c>
    </row>
    <row r="8277" spans="1:8">
      <c r="A8277" s="57" t="s">
        <v>643</v>
      </c>
      <c r="B8277" s="57" t="s">
        <v>119</v>
      </c>
      <c r="C8277" s="57" t="s">
        <v>3093</v>
      </c>
      <c r="D8277" s="57">
        <v>0</v>
      </c>
      <c r="E8277" s="57" t="s">
        <v>615</v>
      </c>
      <c r="F8277" s="57" t="s">
        <v>3093</v>
      </c>
      <c r="G8277" s="57" t="s">
        <v>5016</v>
      </c>
      <c r="H8277" s="57">
        <v>0</v>
      </c>
    </row>
    <row r="8278" spans="1:8">
      <c r="A8278" s="57" t="s">
        <v>643</v>
      </c>
      <c r="B8278" s="57" t="s">
        <v>119</v>
      </c>
      <c r="C8278" s="57" t="s">
        <v>3095</v>
      </c>
      <c r="D8278" s="57">
        <v>0</v>
      </c>
      <c r="E8278" s="57" t="s">
        <v>615</v>
      </c>
      <c r="F8278" s="57" t="s">
        <v>3096</v>
      </c>
      <c r="G8278" s="57" t="s">
        <v>5017</v>
      </c>
      <c r="H8278" s="57">
        <v>0</v>
      </c>
    </row>
    <row r="8279" spans="1:8">
      <c r="A8279" s="57" t="s">
        <v>643</v>
      </c>
      <c r="B8279" s="57" t="s">
        <v>119</v>
      </c>
      <c r="C8279" s="57" t="s">
        <v>3098</v>
      </c>
      <c r="D8279" s="57">
        <v>0</v>
      </c>
      <c r="E8279" s="57" t="s">
        <v>615</v>
      </c>
      <c r="F8279" s="57" t="s">
        <v>3099</v>
      </c>
      <c r="G8279" s="57" t="s">
        <v>5018</v>
      </c>
      <c r="H8279" s="57">
        <v>0</v>
      </c>
    </row>
    <row r="8280" spans="1:8">
      <c r="A8280" s="57" t="s">
        <v>643</v>
      </c>
      <c r="B8280" s="57" t="s">
        <v>119</v>
      </c>
      <c r="C8280" s="57" t="s">
        <v>3101</v>
      </c>
      <c r="D8280" s="57">
        <v>0</v>
      </c>
      <c r="E8280" s="57" t="s">
        <v>615</v>
      </c>
      <c r="F8280" s="57" t="s">
        <v>3102</v>
      </c>
      <c r="G8280" s="57" t="s">
        <v>5019</v>
      </c>
      <c r="H8280" s="57">
        <v>0</v>
      </c>
    </row>
    <row r="8281" spans="1:8">
      <c r="A8281" s="57" t="s">
        <v>643</v>
      </c>
      <c r="B8281" s="57" t="s">
        <v>119</v>
      </c>
      <c r="C8281" s="57" t="s">
        <v>3104</v>
      </c>
      <c r="D8281" s="57">
        <v>30713.25</v>
      </c>
      <c r="E8281" s="57" t="s">
        <v>615</v>
      </c>
      <c r="F8281" s="57" t="s">
        <v>3104</v>
      </c>
      <c r="G8281" s="57" t="s">
        <v>5020</v>
      </c>
      <c r="H8281" s="57">
        <v>30713.25</v>
      </c>
    </row>
    <row r="8282" spans="1:8">
      <c r="A8282" s="57" t="s">
        <v>643</v>
      </c>
      <c r="B8282" s="57" t="s">
        <v>119</v>
      </c>
      <c r="C8282" s="57" t="s">
        <v>3106</v>
      </c>
      <c r="D8282" s="57">
        <v>0</v>
      </c>
      <c r="E8282" s="57" t="s">
        <v>615</v>
      </c>
      <c r="F8282" s="57" t="s">
        <v>3107</v>
      </c>
      <c r="G8282" s="57" t="s">
        <v>5021</v>
      </c>
      <c r="H8282" s="57">
        <v>0</v>
      </c>
    </row>
    <row r="8283" spans="1:8">
      <c r="A8283" s="57" t="s">
        <v>643</v>
      </c>
      <c r="B8283" s="57" t="s">
        <v>119</v>
      </c>
      <c r="C8283" s="57" t="s">
        <v>3109</v>
      </c>
      <c r="D8283" s="57">
        <v>0</v>
      </c>
      <c r="E8283" s="57" t="s">
        <v>615</v>
      </c>
      <c r="F8283" s="57" t="s">
        <v>3109</v>
      </c>
      <c r="G8283" s="57" t="s">
        <v>5022</v>
      </c>
      <c r="H8283" s="57">
        <v>0</v>
      </c>
    </row>
    <row r="8284" spans="1:8">
      <c r="A8284" s="57" t="s">
        <v>643</v>
      </c>
      <c r="B8284" s="57" t="s">
        <v>119</v>
      </c>
      <c r="C8284" s="57" t="s">
        <v>3111</v>
      </c>
      <c r="D8284" s="57">
        <v>8690.3229999999912</v>
      </c>
      <c r="E8284" s="57" t="s">
        <v>615</v>
      </c>
      <c r="F8284" s="57" t="s">
        <v>3111</v>
      </c>
      <c r="G8284" s="57" t="s">
        <v>5023</v>
      </c>
      <c r="H8284" s="57">
        <v>8690.3229999999912</v>
      </c>
    </row>
    <row r="8285" spans="1:8">
      <c r="A8285" s="57" t="s">
        <v>643</v>
      </c>
      <c r="B8285" s="57" t="s">
        <v>119</v>
      </c>
      <c r="C8285" s="57" t="s">
        <v>3113</v>
      </c>
      <c r="D8285" s="57">
        <v>525.75</v>
      </c>
      <c r="E8285" s="57" t="s">
        <v>615</v>
      </c>
      <c r="F8285" s="57" t="s">
        <v>3113</v>
      </c>
      <c r="G8285" s="57" t="s">
        <v>5024</v>
      </c>
      <c r="H8285" s="57">
        <v>525.75</v>
      </c>
    </row>
    <row r="8286" spans="1:8">
      <c r="A8286" s="57" t="s">
        <v>643</v>
      </c>
      <c r="B8286" s="57" t="s">
        <v>119</v>
      </c>
      <c r="C8286" s="57" t="s">
        <v>3115</v>
      </c>
      <c r="D8286" s="57">
        <v>0</v>
      </c>
      <c r="E8286" s="57" t="s">
        <v>615</v>
      </c>
      <c r="F8286" s="57" t="s">
        <v>3116</v>
      </c>
      <c r="G8286" s="57" t="s">
        <v>5025</v>
      </c>
      <c r="H8286" s="57">
        <v>0</v>
      </c>
    </row>
    <row r="8287" spans="1:8">
      <c r="A8287" s="57" t="s">
        <v>643</v>
      </c>
      <c r="B8287" s="57" t="s">
        <v>123</v>
      </c>
      <c r="C8287" s="57" t="s">
        <v>3066</v>
      </c>
      <c r="D8287" s="57">
        <v>0</v>
      </c>
      <c r="E8287" s="57" t="s">
        <v>617</v>
      </c>
      <c r="F8287" s="57" t="s">
        <v>3067</v>
      </c>
      <c r="G8287" s="57" t="s">
        <v>5026</v>
      </c>
      <c r="H8287" s="57">
        <v>0</v>
      </c>
    </row>
    <row r="8288" spans="1:8">
      <c r="A8288" s="57" t="s">
        <v>643</v>
      </c>
      <c r="B8288" s="57" t="s">
        <v>123</v>
      </c>
      <c r="C8288" s="57" t="s">
        <v>3069</v>
      </c>
      <c r="D8288" s="57">
        <v>0</v>
      </c>
      <c r="E8288" s="57" t="s">
        <v>617</v>
      </c>
      <c r="F8288" s="57" t="s">
        <v>3070</v>
      </c>
      <c r="G8288" s="57" t="s">
        <v>5027</v>
      </c>
      <c r="H8288" s="57">
        <v>0</v>
      </c>
    </row>
    <row r="8289" spans="1:8">
      <c r="A8289" s="57" t="s">
        <v>643</v>
      </c>
      <c r="B8289" s="57" t="s">
        <v>123</v>
      </c>
      <c r="C8289" s="57" t="s">
        <v>3072</v>
      </c>
      <c r="D8289" s="57">
        <v>0</v>
      </c>
      <c r="E8289" s="57" t="s">
        <v>617</v>
      </c>
      <c r="F8289" s="57" t="s">
        <v>3073</v>
      </c>
      <c r="G8289" s="57" t="s">
        <v>5028</v>
      </c>
      <c r="H8289" s="57">
        <v>0</v>
      </c>
    </row>
    <row r="8290" spans="1:8">
      <c r="A8290" s="57" t="s">
        <v>643</v>
      </c>
      <c r="B8290" s="57" t="s">
        <v>123</v>
      </c>
      <c r="C8290" s="57" t="s">
        <v>3075</v>
      </c>
      <c r="D8290" s="57">
        <v>0</v>
      </c>
      <c r="E8290" s="57" t="s">
        <v>617</v>
      </c>
      <c r="F8290" s="57" t="s">
        <v>3076</v>
      </c>
      <c r="G8290" s="57" t="s">
        <v>5029</v>
      </c>
      <c r="H8290" s="57">
        <v>0</v>
      </c>
    </row>
    <row r="8291" spans="1:8">
      <c r="A8291" s="57" t="s">
        <v>643</v>
      </c>
      <c r="B8291" s="57" t="s">
        <v>123</v>
      </c>
      <c r="C8291" s="57" t="s">
        <v>3078</v>
      </c>
      <c r="D8291" s="57">
        <v>2205.5100000000011</v>
      </c>
      <c r="E8291" s="57" t="s">
        <v>617</v>
      </c>
      <c r="F8291" s="57" t="s">
        <v>3079</v>
      </c>
      <c r="G8291" s="57" t="s">
        <v>5030</v>
      </c>
      <c r="H8291" s="57">
        <v>2205.5100000000011</v>
      </c>
    </row>
    <row r="8292" spans="1:8">
      <c r="A8292" s="57" t="s">
        <v>643</v>
      </c>
      <c r="B8292" s="57" t="s">
        <v>123</v>
      </c>
      <c r="C8292" s="57" t="s">
        <v>3081</v>
      </c>
      <c r="D8292" s="57">
        <v>0.64764680000000019</v>
      </c>
      <c r="E8292" s="57" t="s">
        <v>617</v>
      </c>
      <c r="F8292" s="57" t="s">
        <v>3082</v>
      </c>
      <c r="G8292" s="57" t="s">
        <v>5031</v>
      </c>
      <c r="H8292" s="57">
        <v>0.64764680000000019</v>
      </c>
    </row>
    <row r="8293" spans="1:8">
      <c r="A8293" s="57" t="s">
        <v>643</v>
      </c>
      <c r="B8293" s="57" t="s">
        <v>123</v>
      </c>
      <c r="C8293" s="57" t="s">
        <v>3084</v>
      </c>
      <c r="D8293" s="57">
        <v>1.8765879999999988</v>
      </c>
      <c r="E8293" s="57" t="s">
        <v>617</v>
      </c>
      <c r="F8293" s="57" t="s">
        <v>3085</v>
      </c>
      <c r="G8293" s="57" t="s">
        <v>5032</v>
      </c>
      <c r="H8293" s="57">
        <v>1.8765879999999988</v>
      </c>
    </row>
    <row r="8294" spans="1:8">
      <c r="A8294" s="57" t="s">
        <v>643</v>
      </c>
      <c r="B8294" s="57" t="s">
        <v>123</v>
      </c>
      <c r="C8294" s="57" t="s">
        <v>3087</v>
      </c>
      <c r="D8294" s="57">
        <v>507.24719999999991</v>
      </c>
      <c r="E8294" s="57" t="s">
        <v>617</v>
      </c>
      <c r="F8294" s="57" t="s">
        <v>3088</v>
      </c>
      <c r="G8294" s="57" t="s">
        <v>5033</v>
      </c>
      <c r="H8294" s="57">
        <v>507.24719999999991</v>
      </c>
    </row>
    <row r="8295" spans="1:8">
      <c r="A8295" s="57" t="s">
        <v>643</v>
      </c>
      <c r="B8295" s="57" t="s">
        <v>123</v>
      </c>
      <c r="C8295" s="57" t="s">
        <v>3090</v>
      </c>
      <c r="D8295" s="57">
        <v>0</v>
      </c>
      <c r="E8295" s="57" t="s">
        <v>617</v>
      </c>
      <c r="F8295" s="57" t="s">
        <v>3091</v>
      </c>
      <c r="G8295" s="57" t="s">
        <v>5034</v>
      </c>
      <c r="H8295" s="57">
        <v>0</v>
      </c>
    </row>
    <row r="8296" spans="1:8">
      <c r="A8296" s="57" t="s">
        <v>643</v>
      </c>
      <c r="B8296" s="57" t="s">
        <v>123</v>
      </c>
      <c r="C8296" s="57" t="s">
        <v>3093</v>
      </c>
      <c r="D8296" s="57">
        <v>0</v>
      </c>
      <c r="E8296" s="57" t="s">
        <v>617</v>
      </c>
      <c r="F8296" s="57" t="s">
        <v>3093</v>
      </c>
      <c r="G8296" s="57" t="s">
        <v>5035</v>
      </c>
      <c r="H8296" s="57">
        <v>0</v>
      </c>
    </row>
    <row r="8297" spans="1:8">
      <c r="A8297" s="57" t="s">
        <v>643</v>
      </c>
      <c r="B8297" s="57" t="s">
        <v>123</v>
      </c>
      <c r="C8297" s="57" t="s">
        <v>3095</v>
      </c>
      <c r="D8297" s="57">
        <v>0</v>
      </c>
      <c r="E8297" s="57" t="s">
        <v>617</v>
      </c>
      <c r="F8297" s="57" t="s">
        <v>3096</v>
      </c>
      <c r="G8297" s="57" t="s">
        <v>5036</v>
      </c>
      <c r="H8297" s="57">
        <v>0</v>
      </c>
    </row>
    <row r="8298" spans="1:8">
      <c r="A8298" s="57" t="s">
        <v>643</v>
      </c>
      <c r="B8298" s="57" t="s">
        <v>123</v>
      </c>
      <c r="C8298" s="57" t="s">
        <v>3098</v>
      </c>
      <c r="D8298" s="57">
        <v>0</v>
      </c>
      <c r="E8298" s="57" t="s">
        <v>617</v>
      </c>
      <c r="F8298" s="57" t="s">
        <v>3099</v>
      </c>
      <c r="G8298" s="57" t="s">
        <v>5037</v>
      </c>
      <c r="H8298" s="57">
        <v>0</v>
      </c>
    </row>
    <row r="8299" spans="1:8">
      <c r="A8299" s="57" t="s">
        <v>643</v>
      </c>
      <c r="B8299" s="57" t="s">
        <v>123</v>
      </c>
      <c r="C8299" s="57" t="s">
        <v>3101</v>
      </c>
      <c r="D8299" s="57">
        <v>0</v>
      </c>
      <c r="E8299" s="57" t="s">
        <v>617</v>
      </c>
      <c r="F8299" s="57" t="s">
        <v>3102</v>
      </c>
      <c r="G8299" s="57" t="s">
        <v>5038</v>
      </c>
      <c r="H8299" s="57">
        <v>0</v>
      </c>
    </row>
    <row r="8300" spans="1:8">
      <c r="A8300" s="57" t="s">
        <v>643</v>
      </c>
      <c r="B8300" s="57" t="s">
        <v>123</v>
      </c>
      <c r="C8300" s="57" t="s">
        <v>3104</v>
      </c>
      <c r="D8300" s="57">
        <v>30713.25</v>
      </c>
      <c r="E8300" s="57" t="s">
        <v>617</v>
      </c>
      <c r="F8300" s="57" t="s">
        <v>3104</v>
      </c>
      <c r="G8300" s="57" t="s">
        <v>5039</v>
      </c>
      <c r="H8300" s="57">
        <v>30713.25</v>
      </c>
    </row>
    <row r="8301" spans="1:8">
      <c r="A8301" s="57" t="s">
        <v>643</v>
      </c>
      <c r="B8301" s="57" t="s">
        <v>123</v>
      </c>
      <c r="C8301" s="57" t="s">
        <v>3106</v>
      </c>
      <c r="D8301" s="57">
        <v>0</v>
      </c>
      <c r="E8301" s="57" t="s">
        <v>617</v>
      </c>
      <c r="F8301" s="57" t="s">
        <v>3107</v>
      </c>
      <c r="G8301" s="57" t="s">
        <v>5040</v>
      </c>
      <c r="H8301" s="57">
        <v>0</v>
      </c>
    </row>
    <row r="8302" spans="1:8">
      <c r="A8302" s="57" t="s">
        <v>643</v>
      </c>
      <c r="B8302" s="57" t="s">
        <v>123</v>
      </c>
      <c r="C8302" s="57" t="s">
        <v>3109</v>
      </c>
      <c r="D8302" s="57">
        <v>0</v>
      </c>
      <c r="E8302" s="57" t="s">
        <v>617</v>
      </c>
      <c r="F8302" s="57" t="s">
        <v>3109</v>
      </c>
      <c r="G8302" s="57" t="s">
        <v>5041</v>
      </c>
      <c r="H8302" s="57">
        <v>0</v>
      </c>
    </row>
    <row r="8303" spans="1:8">
      <c r="A8303" s="57" t="s">
        <v>643</v>
      </c>
      <c r="B8303" s="57" t="s">
        <v>123</v>
      </c>
      <c r="C8303" s="57" t="s">
        <v>3111</v>
      </c>
      <c r="D8303" s="57">
        <v>8690.3230000000021</v>
      </c>
      <c r="E8303" s="57" t="s">
        <v>617</v>
      </c>
      <c r="F8303" s="57" t="s">
        <v>3111</v>
      </c>
      <c r="G8303" s="57" t="s">
        <v>5042</v>
      </c>
      <c r="H8303" s="57">
        <v>8690.3230000000021</v>
      </c>
    </row>
    <row r="8304" spans="1:8">
      <c r="A8304" s="57" t="s">
        <v>643</v>
      </c>
      <c r="B8304" s="57" t="s">
        <v>123</v>
      </c>
      <c r="C8304" s="57" t="s">
        <v>3113</v>
      </c>
      <c r="D8304" s="57">
        <v>525.75</v>
      </c>
      <c r="E8304" s="57" t="s">
        <v>617</v>
      </c>
      <c r="F8304" s="57" t="s">
        <v>3113</v>
      </c>
      <c r="G8304" s="57" t="s">
        <v>5043</v>
      </c>
      <c r="H8304" s="57">
        <v>525.75</v>
      </c>
    </row>
    <row r="8305" spans="1:8">
      <c r="A8305" s="57" t="s">
        <v>643</v>
      </c>
      <c r="B8305" s="57" t="s">
        <v>123</v>
      </c>
      <c r="C8305" s="57" t="s">
        <v>3115</v>
      </c>
      <c r="D8305" s="57">
        <v>0</v>
      </c>
      <c r="E8305" s="57" t="s">
        <v>617</v>
      </c>
      <c r="F8305" s="57" t="s">
        <v>3116</v>
      </c>
      <c r="G8305" s="57" t="s">
        <v>5044</v>
      </c>
      <c r="H8305" s="57">
        <v>0</v>
      </c>
    </row>
    <row r="8306" spans="1:8">
      <c r="A8306" s="57" t="s">
        <v>644</v>
      </c>
      <c r="B8306" s="57" t="s">
        <v>126</v>
      </c>
      <c r="C8306" s="57" t="s">
        <v>3066</v>
      </c>
      <c r="D8306" s="57">
        <v>0</v>
      </c>
      <c r="E8306" s="57" t="s">
        <v>619</v>
      </c>
      <c r="F8306" s="57" t="s">
        <v>3067</v>
      </c>
      <c r="G8306" s="57" t="s">
        <v>5045</v>
      </c>
      <c r="H8306" s="57">
        <v>0</v>
      </c>
    </row>
    <row r="8307" spans="1:8">
      <c r="A8307" s="57" t="s">
        <v>644</v>
      </c>
      <c r="B8307" s="57" t="s">
        <v>126</v>
      </c>
      <c r="C8307" s="57" t="s">
        <v>3069</v>
      </c>
      <c r="D8307" s="57">
        <v>3</v>
      </c>
      <c r="E8307" s="57" t="s">
        <v>619</v>
      </c>
      <c r="F8307" s="57" t="s">
        <v>3070</v>
      </c>
      <c r="G8307" s="57" t="s">
        <v>5046</v>
      </c>
      <c r="H8307" s="57">
        <v>3</v>
      </c>
    </row>
    <row r="8308" spans="1:8">
      <c r="A8308" s="57" t="s">
        <v>644</v>
      </c>
      <c r="B8308" s="57" t="s">
        <v>126</v>
      </c>
      <c r="C8308" s="57" t="s">
        <v>3072</v>
      </c>
      <c r="D8308" s="57">
        <v>1500</v>
      </c>
      <c r="E8308" s="57" t="s">
        <v>619</v>
      </c>
      <c r="F8308" s="57" t="s">
        <v>3073</v>
      </c>
      <c r="G8308" s="57" t="s">
        <v>5047</v>
      </c>
      <c r="H8308" s="57">
        <v>1500</v>
      </c>
    </row>
    <row r="8309" spans="1:8">
      <c r="A8309" s="57" t="s">
        <v>644</v>
      </c>
      <c r="B8309" s="57" t="s">
        <v>126</v>
      </c>
      <c r="C8309" s="57" t="s">
        <v>3075</v>
      </c>
      <c r="D8309" s="57">
        <v>0</v>
      </c>
      <c r="E8309" s="57" t="s">
        <v>619</v>
      </c>
      <c r="F8309" s="57" t="s">
        <v>3076</v>
      </c>
      <c r="G8309" s="57" t="s">
        <v>5048</v>
      </c>
      <c r="H8309" s="57">
        <v>0</v>
      </c>
    </row>
    <row r="8310" spans="1:8">
      <c r="A8310" s="57" t="s">
        <v>644</v>
      </c>
      <c r="B8310" s="57" t="s">
        <v>126</v>
      </c>
      <c r="C8310" s="57" t="s">
        <v>3078</v>
      </c>
      <c r="D8310" s="57">
        <v>505</v>
      </c>
      <c r="E8310" s="57" t="s">
        <v>619</v>
      </c>
      <c r="F8310" s="57" t="s">
        <v>3079</v>
      </c>
      <c r="G8310" s="57" t="s">
        <v>5049</v>
      </c>
      <c r="H8310" s="57">
        <v>505</v>
      </c>
    </row>
    <row r="8311" spans="1:8">
      <c r="A8311" s="57" t="s">
        <v>644</v>
      </c>
      <c r="B8311" s="57" t="s">
        <v>126</v>
      </c>
      <c r="C8311" s="57" t="s">
        <v>3081</v>
      </c>
      <c r="D8311" s="57">
        <v>0.64999999999999991</v>
      </c>
      <c r="E8311" s="57" t="s">
        <v>619</v>
      </c>
      <c r="F8311" s="57" t="s">
        <v>3082</v>
      </c>
      <c r="G8311" s="57" t="s">
        <v>5050</v>
      </c>
      <c r="H8311" s="57">
        <v>0.64999999999999991</v>
      </c>
    </row>
    <row r="8312" spans="1:8">
      <c r="A8312" s="57" t="s">
        <v>644</v>
      </c>
      <c r="B8312" s="57" t="s">
        <v>126</v>
      </c>
      <c r="C8312" s="57" t="s">
        <v>3084</v>
      </c>
      <c r="D8312" s="57">
        <v>1.0357142850000001</v>
      </c>
      <c r="E8312" s="57" t="s">
        <v>619</v>
      </c>
      <c r="F8312" s="57" t="s">
        <v>3085</v>
      </c>
      <c r="G8312" s="57" t="s">
        <v>5051</v>
      </c>
      <c r="H8312" s="57">
        <v>1.0357142850000001</v>
      </c>
    </row>
    <row r="8313" spans="1:8">
      <c r="A8313" s="57" t="s">
        <v>644</v>
      </c>
      <c r="B8313" s="57" t="s">
        <v>126</v>
      </c>
      <c r="C8313" s="57" t="s">
        <v>3087</v>
      </c>
      <c r="D8313" s="57">
        <v>306</v>
      </c>
      <c r="E8313" s="57" t="s">
        <v>619</v>
      </c>
      <c r="F8313" s="57" t="s">
        <v>3088</v>
      </c>
      <c r="G8313" s="57" t="s">
        <v>5052</v>
      </c>
      <c r="H8313" s="57">
        <v>306</v>
      </c>
    </row>
    <row r="8314" spans="1:8">
      <c r="A8314" s="57" t="s">
        <v>644</v>
      </c>
      <c r="B8314" s="57" t="s">
        <v>126</v>
      </c>
      <c r="C8314" s="57" t="s">
        <v>3090</v>
      </c>
      <c r="D8314" s="57">
        <v>465.97900000000004</v>
      </c>
      <c r="E8314" s="57" t="s">
        <v>619</v>
      </c>
      <c r="F8314" s="57" t="s">
        <v>3091</v>
      </c>
      <c r="G8314" s="57" t="s">
        <v>5053</v>
      </c>
      <c r="H8314" s="57">
        <v>465.97900000000004</v>
      </c>
    </row>
    <row r="8315" spans="1:8">
      <c r="A8315" s="57" t="s">
        <v>644</v>
      </c>
      <c r="B8315" s="57" t="s">
        <v>126</v>
      </c>
      <c r="C8315" s="57" t="s">
        <v>3093</v>
      </c>
      <c r="D8315" s="57">
        <v>0.6345556</v>
      </c>
      <c r="E8315" s="57" t="s">
        <v>619</v>
      </c>
      <c r="F8315" s="57" t="s">
        <v>3093</v>
      </c>
      <c r="G8315" s="57" t="s">
        <v>5054</v>
      </c>
      <c r="H8315" s="57">
        <v>0.6345556</v>
      </c>
    </row>
    <row r="8316" spans="1:8">
      <c r="A8316" s="57" t="s">
        <v>644</v>
      </c>
      <c r="B8316" s="57" t="s">
        <v>126</v>
      </c>
      <c r="C8316" s="57" t="s">
        <v>3095</v>
      </c>
      <c r="D8316" s="57">
        <v>189.58369999999999</v>
      </c>
      <c r="E8316" s="57" t="s">
        <v>619</v>
      </c>
      <c r="F8316" s="57" t="s">
        <v>3096</v>
      </c>
      <c r="G8316" s="57" t="s">
        <v>5055</v>
      </c>
      <c r="H8316" s="57">
        <v>189.58369999999999</v>
      </c>
    </row>
    <row r="8317" spans="1:8">
      <c r="A8317" s="57" t="s">
        <v>644</v>
      </c>
      <c r="B8317" s="57" t="s">
        <v>126</v>
      </c>
      <c r="C8317" s="57" t="s">
        <v>3098</v>
      </c>
      <c r="D8317" s="57">
        <v>183.582245</v>
      </c>
      <c r="E8317" s="57" t="s">
        <v>619</v>
      </c>
      <c r="F8317" s="57" t="s">
        <v>3099</v>
      </c>
      <c r="G8317" s="57" t="s">
        <v>5056</v>
      </c>
      <c r="H8317" s="57">
        <v>183.582245</v>
      </c>
    </row>
    <row r="8318" spans="1:8">
      <c r="A8318" s="57" t="s">
        <v>644</v>
      </c>
      <c r="B8318" s="57" t="s">
        <v>126</v>
      </c>
      <c r="C8318" s="57" t="s">
        <v>3101</v>
      </c>
      <c r="D8318" s="57">
        <v>1.32142855</v>
      </c>
      <c r="E8318" s="57" t="s">
        <v>619</v>
      </c>
      <c r="F8318" s="57" t="s">
        <v>3102</v>
      </c>
      <c r="G8318" s="57" t="s">
        <v>5057</v>
      </c>
      <c r="H8318" s="57">
        <v>1.32142855</v>
      </c>
    </row>
    <row r="8319" spans="1:8">
      <c r="A8319" s="57" t="s">
        <v>644</v>
      </c>
      <c r="B8319" s="57" t="s">
        <v>126</v>
      </c>
      <c r="C8319" s="57" t="s">
        <v>3104</v>
      </c>
      <c r="D8319" s="57">
        <v>6730.6576999999997</v>
      </c>
      <c r="E8319" s="57" t="s">
        <v>619</v>
      </c>
      <c r="F8319" s="57" t="s">
        <v>3104</v>
      </c>
      <c r="G8319" s="57" t="s">
        <v>5058</v>
      </c>
      <c r="H8319" s="57">
        <v>6730.6576999999997</v>
      </c>
    </row>
    <row r="8320" spans="1:8">
      <c r="A8320" s="57" t="s">
        <v>644</v>
      </c>
      <c r="B8320" s="57" t="s">
        <v>126</v>
      </c>
      <c r="C8320" s="57" t="s">
        <v>3106</v>
      </c>
      <c r="D8320" s="57">
        <v>577.65274999999997</v>
      </c>
      <c r="E8320" s="57" t="s">
        <v>619</v>
      </c>
      <c r="F8320" s="57" t="s">
        <v>3107</v>
      </c>
      <c r="G8320" s="57" t="s">
        <v>5059</v>
      </c>
      <c r="H8320" s="57">
        <v>577.65274999999997</v>
      </c>
    </row>
    <row r="8321" spans="1:8">
      <c r="A8321" s="57" t="s">
        <v>644</v>
      </c>
      <c r="B8321" s="57" t="s">
        <v>126</v>
      </c>
      <c r="C8321" s="57" t="s">
        <v>3109</v>
      </c>
      <c r="D8321" s="57">
        <v>0.63028565000000003</v>
      </c>
      <c r="E8321" s="57" t="s">
        <v>619</v>
      </c>
      <c r="F8321" s="57" t="s">
        <v>3109</v>
      </c>
      <c r="G8321" s="57" t="s">
        <v>5060</v>
      </c>
      <c r="H8321" s="57">
        <v>0.63028565000000003</v>
      </c>
    </row>
    <row r="8322" spans="1:8">
      <c r="A8322" s="57" t="s">
        <v>644</v>
      </c>
      <c r="B8322" s="57" t="s">
        <v>126</v>
      </c>
      <c r="C8322" s="57" t="s">
        <v>3111</v>
      </c>
      <c r="D8322" s="57">
        <v>6544.6605</v>
      </c>
      <c r="E8322" s="57" t="s">
        <v>619</v>
      </c>
      <c r="F8322" s="57" t="s">
        <v>3111</v>
      </c>
      <c r="G8322" s="57" t="s">
        <v>5061</v>
      </c>
      <c r="H8322" s="57">
        <v>6544.6605</v>
      </c>
    </row>
    <row r="8323" spans="1:8">
      <c r="A8323" s="57" t="s">
        <v>644</v>
      </c>
      <c r="B8323" s="57" t="s">
        <v>126</v>
      </c>
      <c r="C8323" s="57" t="s">
        <v>3113</v>
      </c>
      <c r="D8323" s="57">
        <v>281.09933000000001</v>
      </c>
      <c r="E8323" s="57" t="s">
        <v>619</v>
      </c>
      <c r="F8323" s="57" t="s">
        <v>3113</v>
      </c>
      <c r="G8323" s="57" t="s">
        <v>5062</v>
      </c>
      <c r="H8323" s="57">
        <v>281.09933000000001</v>
      </c>
    </row>
    <row r="8324" spans="1:8">
      <c r="A8324" s="57" t="s">
        <v>644</v>
      </c>
      <c r="B8324" s="57" t="s">
        <v>126</v>
      </c>
      <c r="C8324" s="57" t="s">
        <v>3115</v>
      </c>
      <c r="D8324" s="57">
        <v>1.5357145000000001</v>
      </c>
      <c r="E8324" s="57" t="s">
        <v>619</v>
      </c>
      <c r="F8324" s="57" t="s">
        <v>3116</v>
      </c>
      <c r="G8324" s="57" t="s">
        <v>5063</v>
      </c>
      <c r="H8324" s="57">
        <v>1.5357145000000001</v>
      </c>
    </row>
    <row r="8325" spans="1:8">
      <c r="A8325" s="57" t="s">
        <v>197</v>
      </c>
      <c r="B8325" s="57" t="s">
        <v>126</v>
      </c>
      <c r="C8325" s="57" t="s">
        <v>3066</v>
      </c>
      <c r="D8325" s="57">
        <v>0</v>
      </c>
      <c r="E8325" s="57" t="s">
        <v>620</v>
      </c>
      <c r="F8325" s="57" t="s">
        <v>3067</v>
      </c>
      <c r="G8325" s="57" t="s">
        <v>5064</v>
      </c>
      <c r="H8325" s="57">
        <v>0</v>
      </c>
    </row>
    <row r="8326" spans="1:8">
      <c r="A8326" s="57" t="s">
        <v>197</v>
      </c>
      <c r="B8326" s="57" t="s">
        <v>126</v>
      </c>
      <c r="C8326" s="57" t="s">
        <v>3069</v>
      </c>
      <c r="D8326" s="57">
        <v>3</v>
      </c>
      <c r="E8326" s="57" t="s">
        <v>620</v>
      </c>
      <c r="F8326" s="57" t="s">
        <v>3070</v>
      </c>
      <c r="G8326" s="57" t="s">
        <v>5065</v>
      </c>
      <c r="H8326" s="57">
        <v>3</v>
      </c>
    </row>
    <row r="8327" spans="1:8">
      <c r="A8327" s="57" t="s">
        <v>197</v>
      </c>
      <c r="B8327" s="57" t="s">
        <v>126</v>
      </c>
      <c r="C8327" s="57" t="s">
        <v>3072</v>
      </c>
      <c r="D8327" s="57">
        <v>1500</v>
      </c>
      <c r="E8327" s="57" t="s">
        <v>620</v>
      </c>
      <c r="F8327" s="57" t="s">
        <v>3073</v>
      </c>
      <c r="G8327" s="57" t="s">
        <v>5066</v>
      </c>
      <c r="H8327" s="57">
        <v>1500</v>
      </c>
    </row>
    <row r="8328" spans="1:8">
      <c r="A8328" s="57" t="s">
        <v>197</v>
      </c>
      <c r="B8328" s="57" t="s">
        <v>126</v>
      </c>
      <c r="C8328" s="57" t="s">
        <v>3075</v>
      </c>
      <c r="D8328" s="57">
        <v>0</v>
      </c>
      <c r="E8328" s="57" t="s">
        <v>620</v>
      </c>
      <c r="F8328" s="57" t="s">
        <v>3076</v>
      </c>
      <c r="G8328" s="57" t="s">
        <v>5067</v>
      </c>
      <c r="H8328" s="57">
        <v>0</v>
      </c>
    </row>
    <row r="8329" spans="1:8">
      <c r="A8329" s="57" t="s">
        <v>197</v>
      </c>
      <c r="B8329" s="57" t="s">
        <v>126</v>
      </c>
      <c r="C8329" s="57" t="s">
        <v>3078</v>
      </c>
      <c r="D8329" s="57">
        <v>600</v>
      </c>
      <c r="E8329" s="57" t="s">
        <v>620</v>
      </c>
      <c r="F8329" s="57" t="s">
        <v>3079</v>
      </c>
      <c r="G8329" s="57" t="s">
        <v>5068</v>
      </c>
      <c r="H8329" s="57">
        <v>600</v>
      </c>
    </row>
    <row r="8330" spans="1:8">
      <c r="A8330" s="57" t="s">
        <v>197</v>
      </c>
      <c r="B8330" s="57" t="s">
        <v>126</v>
      </c>
      <c r="C8330" s="57" t="s">
        <v>3081</v>
      </c>
      <c r="D8330" s="57">
        <v>0.4</v>
      </c>
      <c r="E8330" s="57" t="s">
        <v>620</v>
      </c>
      <c r="F8330" s="57" t="s">
        <v>3082</v>
      </c>
      <c r="G8330" s="57" t="s">
        <v>5069</v>
      </c>
      <c r="H8330" s="57">
        <v>0.4</v>
      </c>
    </row>
    <row r="8331" spans="1:8">
      <c r="A8331" s="57" t="s">
        <v>197</v>
      </c>
      <c r="B8331" s="57" t="s">
        <v>126</v>
      </c>
      <c r="C8331" s="57" t="s">
        <v>3084</v>
      </c>
      <c r="D8331" s="57">
        <v>2</v>
      </c>
      <c r="E8331" s="57" t="s">
        <v>620</v>
      </c>
      <c r="F8331" s="57" t="s">
        <v>3085</v>
      </c>
      <c r="G8331" s="57" t="s">
        <v>5070</v>
      </c>
      <c r="H8331" s="57">
        <v>2</v>
      </c>
    </row>
    <row r="8332" spans="1:8">
      <c r="A8332" s="57" t="s">
        <v>197</v>
      </c>
      <c r="B8332" s="57" t="s">
        <v>126</v>
      </c>
      <c r="C8332" s="57" t="s">
        <v>3087</v>
      </c>
      <c r="D8332" s="57">
        <v>172.8</v>
      </c>
      <c r="E8332" s="57" t="s">
        <v>620</v>
      </c>
      <c r="F8332" s="57" t="s">
        <v>3088</v>
      </c>
      <c r="G8332" s="57" t="s">
        <v>5071</v>
      </c>
      <c r="H8332" s="57">
        <v>172.8</v>
      </c>
    </row>
    <row r="8333" spans="1:8">
      <c r="A8333" s="57" t="s">
        <v>197</v>
      </c>
      <c r="B8333" s="57" t="s">
        <v>126</v>
      </c>
      <c r="C8333" s="57" t="s">
        <v>3090</v>
      </c>
      <c r="D8333" s="57">
        <v>600</v>
      </c>
      <c r="E8333" s="57" t="s">
        <v>620</v>
      </c>
      <c r="F8333" s="57" t="s">
        <v>3091</v>
      </c>
      <c r="G8333" s="57" t="s">
        <v>5072</v>
      </c>
      <c r="H8333" s="57">
        <v>600</v>
      </c>
    </row>
    <row r="8334" spans="1:8">
      <c r="A8334" s="57" t="s">
        <v>197</v>
      </c>
      <c r="B8334" s="57" t="s">
        <v>126</v>
      </c>
      <c r="C8334" s="57" t="s">
        <v>3093</v>
      </c>
      <c r="D8334" s="57">
        <v>0.57499999999999996</v>
      </c>
      <c r="E8334" s="57" t="s">
        <v>620</v>
      </c>
      <c r="F8334" s="57" t="s">
        <v>3093</v>
      </c>
      <c r="G8334" s="57" t="s">
        <v>5073</v>
      </c>
      <c r="H8334" s="57">
        <v>0.57499999999999996</v>
      </c>
    </row>
    <row r="8335" spans="1:8">
      <c r="A8335" s="57" t="s">
        <v>197</v>
      </c>
      <c r="B8335" s="57" t="s">
        <v>126</v>
      </c>
      <c r="C8335" s="57" t="s">
        <v>3095</v>
      </c>
      <c r="D8335" s="57">
        <v>192</v>
      </c>
      <c r="E8335" s="57" t="s">
        <v>620</v>
      </c>
      <c r="F8335" s="57" t="s">
        <v>3096</v>
      </c>
      <c r="G8335" s="57" t="s">
        <v>5074</v>
      </c>
      <c r="H8335" s="57">
        <v>192</v>
      </c>
    </row>
    <row r="8336" spans="1:8">
      <c r="A8336" s="57" t="s">
        <v>197</v>
      </c>
      <c r="B8336" s="57" t="s">
        <v>126</v>
      </c>
      <c r="C8336" s="57" t="s">
        <v>3098</v>
      </c>
      <c r="D8336" s="57">
        <v>96</v>
      </c>
      <c r="E8336" s="57" t="s">
        <v>620</v>
      </c>
      <c r="F8336" s="57" t="s">
        <v>3099</v>
      </c>
      <c r="G8336" s="57" t="s">
        <v>5075</v>
      </c>
      <c r="H8336" s="57">
        <v>96</v>
      </c>
    </row>
    <row r="8337" spans="1:8">
      <c r="A8337" s="57" t="s">
        <v>197</v>
      </c>
      <c r="B8337" s="57" t="s">
        <v>126</v>
      </c>
      <c r="C8337" s="57" t="s">
        <v>3101</v>
      </c>
      <c r="D8337" s="57">
        <v>2</v>
      </c>
      <c r="E8337" s="57" t="s">
        <v>620</v>
      </c>
      <c r="F8337" s="57" t="s">
        <v>3102</v>
      </c>
      <c r="G8337" s="57" t="s">
        <v>5076</v>
      </c>
      <c r="H8337" s="57">
        <v>2</v>
      </c>
    </row>
    <row r="8338" spans="1:8">
      <c r="A8338" s="57" t="s">
        <v>197</v>
      </c>
      <c r="B8338" s="57" t="s">
        <v>126</v>
      </c>
      <c r="C8338" s="57" t="s">
        <v>3104</v>
      </c>
      <c r="D8338" s="57">
        <v>11200</v>
      </c>
      <c r="E8338" s="57" t="s">
        <v>620</v>
      </c>
      <c r="F8338" s="57" t="s">
        <v>3104</v>
      </c>
      <c r="G8338" s="57" t="s">
        <v>5077</v>
      </c>
      <c r="H8338" s="57">
        <v>11200</v>
      </c>
    </row>
    <row r="8339" spans="1:8">
      <c r="A8339" s="57" t="s">
        <v>197</v>
      </c>
      <c r="B8339" s="57" t="s">
        <v>126</v>
      </c>
      <c r="C8339" s="57" t="s">
        <v>3106</v>
      </c>
      <c r="D8339" s="57">
        <v>900</v>
      </c>
      <c r="E8339" s="57" t="s">
        <v>620</v>
      </c>
      <c r="F8339" s="57" t="s">
        <v>3107</v>
      </c>
      <c r="G8339" s="57" t="s">
        <v>5078</v>
      </c>
      <c r="H8339" s="57">
        <v>900</v>
      </c>
    </row>
    <row r="8340" spans="1:8">
      <c r="A8340" s="57" t="s">
        <v>197</v>
      </c>
      <c r="B8340" s="57" t="s">
        <v>126</v>
      </c>
      <c r="C8340" s="57" t="s">
        <v>3109</v>
      </c>
      <c r="D8340" s="57">
        <v>0.6</v>
      </c>
      <c r="E8340" s="57" t="s">
        <v>620</v>
      </c>
      <c r="F8340" s="57" t="s">
        <v>3109</v>
      </c>
      <c r="G8340" s="57" t="s">
        <v>5079</v>
      </c>
      <c r="H8340" s="57">
        <v>0.6</v>
      </c>
    </row>
    <row r="8341" spans="1:8">
      <c r="A8341" s="57" t="s">
        <v>197</v>
      </c>
      <c r="B8341" s="57" t="s">
        <v>126</v>
      </c>
      <c r="C8341" s="57" t="s">
        <v>3111</v>
      </c>
      <c r="D8341" s="57">
        <v>11500</v>
      </c>
      <c r="E8341" s="57" t="s">
        <v>620</v>
      </c>
      <c r="F8341" s="57" t="s">
        <v>3111</v>
      </c>
      <c r="G8341" s="57" t="s">
        <v>5080</v>
      </c>
      <c r="H8341" s="57">
        <v>11500</v>
      </c>
    </row>
    <row r="8342" spans="1:8">
      <c r="A8342" s="57" t="s">
        <v>197</v>
      </c>
      <c r="B8342" s="57" t="s">
        <v>126</v>
      </c>
      <c r="C8342" s="57" t="s">
        <v>3113</v>
      </c>
      <c r="D8342" s="57">
        <v>336</v>
      </c>
      <c r="E8342" s="57" t="s">
        <v>620</v>
      </c>
      <c r="F8342" s="57" t="s">
        <v>3113</v>
      </c>
      <c r="G8342" s="57" t="s">
        <v>5081</v>
      </c>
      <c r="H8342" s="57">
        <v>336</v>
      </c>
    </row>
    <row r="8343" spans="1:8">
      <c r="A8343" s="57" t="s">
        <v>197</v>
      </c>
      <c r="B8343" s="57" t="s">
        <v>126</v>
      </c>
      <c r="C8343" s="57" t="s">
        <v>3115</v>
      </c>
      <c r="D8343" s="57">
        <v>2</v>
      </c>
      <c r="E8343" s="57" t="s">
        <v>620</v>
      </c>
      <c r="F8343" s="57" t="s">
        <v>3116</v>
      </c>
      <c r="G8343" s="57" t="s">
        <v>5082</v>
      </c>
      <c r="H8343" s="57">
        <v>2</v>
      </c>
    </row>
    <row r="8344" spans="1:8">
      <c r="A8344" s="57" t="s">
        <v>136</v>
      </c>
      <c r="B8344" s="57" t="s">
        <v>114</v>
      </c>
      <c r="C8344" s="57" t="s">
        <v>3066</v>
      </c>
      <c r="D8344" s="57">
        <v>0</v>
      </c>
      <c r="E8344" s="57" t="s">
        <v>621</v>
      </c>
      <c r="F8344" s="57" t="s">
        <v>3067</v>
      </c>
      <c r="G8344" s="57" t="s">
        <v>5083</v>
      </c>
      <c r="H8344" s="57">
        <v>0</v>
      </c>
    </row>
    <row r="8345" spans="1:8">
      <c r="A8345" s="57" t="s">
        <v>136</v>
      </c>
      <c r="B8345" s="57" t="s">
        <v>114</v>
      </c>
      <c r="C8345" s="57" t="s">
        <v>3069</v>
      </c>
      <c r="D8345" s="57">
        <v>3</v>
      </c>
      <c r="E8345" s="57" t="s">
        <v>621</v>
      </c>
      <c r="F8345" s="57" t="s">
        <v>3070</v>
      </c>
      <c r="G8345" s="57" t="s">
        <v>5084</v>
      </c>
      <c r="H8345" s="57">
        <v>3</v>
      </c>
    </row>
    <row r="8346" spans="1:8">
      <c r="A8346" s="57" t="s">
        <v>136</v>
      </c>
      <c r="B8346" s="57" t="s">
        <v>114</v>
      </c>
      <c r="C8346" s="57" t="s">
        <v>3072</v>
      </c>
      <c r="D8346" s="57">
        <v>1500</v>
      </c>
      <c r="E8346" s="57" t="s">
        <v>621</v>
      </c>
      <c r="F8346" s="57" t="s">
        <v>3073</v>
      </c>
      <c r="G8346" s="57" t="s">
        <v>5085</v>
      </c>
      <c r="H8346" s="57">
        <v>1500</v>
      </c>
    </row>
    <row r="8347" spans="1:8">
      <c r="A8347" s="57" t="s">
        <v>136</v>
      </c>
      <c r="B8347" s="57" t="s">
        <v>114</v>
      </c>
      <c r="C8347" s="57" t="s">
        <v>3075</v>
      </c>
      <c r="D8347" s="57">
        <v>0</v>
      </c>
      <c r="E8347" s="57" t="s">
        <v>621</v>
      </c>
      <c r="F8347" s="57" t="s">
        <v>3076</v>
      </c>
      <c r="G8347" s="57" t="s">
        <v>5086</v>
      </c>
      <c r="H8347" s="57">
        <v>0</v>
      </c>
    </row>
    <row r="8348" spans="1:8">
      <c r="A8348" s="57" t="s">
        <v>136</v>
      </c>
      <c r="B8348" s="57" t="s">
        <v>114</v>
      </c>
      <c r="C8348" s="57" t="s">
        <v>3078</v>
      </c>
      <c r="D8348" s="57">
        <v>772</v>
      </c>
      <c r="E8348" s="57" t="s">
        <v>621</v>
      </c>
      <c r="F8348" s="57" t="s">
        <v>3079</v>
      </c>
      <c r="G8348" s="57" t="s">
        <v>5087</v>
      </c>
      <c r="H8348" s="57">
        <v>772</v>
      </c>
    </row>
    <row r="8349" spans="1:8">
      <c r="A8349" s="57" t="s">
        <v>136</v>
      </c>
      <c r="B8349" s="57" t="s">
        <v>114</v>
      </c>
      <c r="C8349" s="57" t="s">
        <v>3081</v>
      </c>
      <c r="D8349" s="57">
        <v>0.6</v>
      </c>
      <c r="E8349" s="57" t="s">
        <v>621</v>
      </c>
      <c r="F8349" s="57" t="s">
        <v>3082</v>
      </c>
      <c r="G8349" s="57" t="s">
        <v>5088</v>
      </c>
      <c r="H8349" s="57">
        <v>0.6</v>
      </c>
    </row>
    <row r="8350" spans="1:8">
      <c r="A8350" s="57" t="s">
        <v>136</v>
      </c>
      <c r="B8350" s="57" t="s">
        <v>114</v>
      </c>
      <c r="C8350" s="57" t="s">
        <v>3084</v>
      </c>
      <c r="D8350" s="57">
        <v>2</v>
      </c>
      <c r="E8350" s="57" t="s">
        <v>621</v>
      </c>
      <c r="F8350" s="57" t="s">
        <v>3085</v>
      </c>
      <c r="G8350" s="57" t="s">
        <v>5089</v>
      </c>
      <c r="H8350" s="57">
        <v>2</v>
      </c>
    </row>
    <row r="8351" spans="1:8">
      <c r="A8351" s="57" t="s">
        <v>136</v>
      </c>
      <c r="B8351" s="57" t="s">
        <v>114</v>
      </c>
      <c r="C8351" s="57" t="s">
        <v>3087</v>
      </c>
      <c r="D8351" s="57">
        <v>200</v>
      </c>
      <c r="E8351" s="57" t="s">
        <v>621</v>
      </c>
      <c r="F8351" s="57" t="s">
        <v>3088</v>
      </c>
      <c r="G8351" s="57" t="s">
        <v>5090</v>
      </c>
      <c r="H8351" s="57">
        <v>200</v>
      </c>
    </row>
    <row r="8352" spans="1:8">
      <c r="A8352" s="57" t="s">
        <v>136</v>
      </c>
      <c r="B8352" s="57" t="s">
        <v>114</v>
      </c>
      <c r="C8352" s="57" t="s">
        <v>3090</v>
      </c>
      <c r="D8352" s="57">
        <v>557.5</v>
      </c>
      <c r="E8352" s="57" t="s">
        <v>621</v>
      </c>
      <c r="F8352" s="57" t="s">
        <v>3091</v>
      </c>
      <c r="G8352" s="57" t="s">
        <v>5091</v>
      </c>
      <c r="H8352" s="57">
        <v>557.5</v>
      </c>
    </row>
    <row r="8353" spans="1:8">
      <c r="A8353" s="57" t="s">
        <v>136</v>
      </c>
      <c r="B8353" s="57" t="s">
        <v>114</v>
      </c>
      <c r="C8353" s="57" t="s">
        <v>3093</v>
      </c>
      <c r="D8353" s="57">
        <v>0.57999999999999996</v>
      </c>
      <c r="E8353" s="57" t="s">
        <v>621</v>
      </c>
      <c r="F8353" s="57" t="s">
        <v>3093</v>
      </c>
      <c r="G8353" s="57" t="s">
        <v>5092</v>
      </c>
      <c r="H8353" s="57">
        <v>0.57999999999999996</v>
      </c>
    </row>
    <row r="8354" spans="1:8">
      <c r="A8354" s="57" t="s">
        <v>136</v>
      </c>
      <c r="B8354" s="57" t="s">
        <v>114</v>
      </c>
      <c r="C8354" s="57" t="s">
        <v>3095</v>
      </c>
      <c r="D8354" s="57">
        <v>289.7</v>
      </c>
      <c r="E8354" s="57" t="s">
        <v>621</v>
      </c>
      <c r="F8354" s="57" t="s">
        <v>3096</v>
      </c>
      <c r="G8354" s="57" t="s">
        <v>5093</v>
      </c>
      <c r="H8354" s="57">
        <v>289.7</v>
      </c>
    </row>
    <row r="8355" spans="1:8">
      <c r="A8355" s="57" t="s">
        <v>136</v>
      </c>
      <c r="B8355" s="57" t="s">
        <v>114</v>
      </c>
      <c r="C8355" s="57" t="s">
        <v>3098</v>
      </c>
      <c r="D8355" s="57">
        <v>130</v>
      </c>
      <c r="E8355" s="57" t="s">
        <v>621</v>
      </c>
      <c r="F8355" s="57" t="s">
        <v>3099</v>
      </c>
      <c r="G8355" s="57" t="s">
        <v>5094</v>
      </c>
      <c r="H8355" s="57">
        <v>130</v>
      </c>
    </row>
    <row r="8356" spans="1:8">
      <c r="A8356" s="57" t="s">
        <v>136</v>
      </c>
      <c r="B8356" s="57" t="s">
        <v>114</v>
      </c>
      <c r="C8356" s="57" t="s">
        <v>3101</v>
      </c>
      <c r="D8356" s="57">
        <v>2</v>
      </c>
      <c r="E8356" s="57" t="s">
        <v>621</v>
      </c>
      <c r="F8356" s="57" t="s">
        <v>3102</v>
      </c>
      <c r="G8356" s="57" t="s">
        <v>5095</v>
      </c>
      <c r="H8356" s="57">
        <v>2</v>
      </c>
    </row>
    <row r="8357" spans="1:8">
      <c r="A8357" s="57" t="s">
        <v>136</v>
      </c>
      <c r="B8357" s="57" t="s">
        <v>114</v>
      </c>
      <c r="C8357" s="57" t="s">
        <v>3104</v>
      </c>
      <c r="D8357" s="57">
        <v>30713.25</v>
      </c>
      <c r="E8357" s="57" t="s">
        <v>621</v>
      </c>
      <c r="F8357" s="57" t="s">
        <v>3104</v>
      </c>
      <c r="G8357" s="57" t="s">
        <v>5096</v>
      </c>
      <c r="H8357" s="57">
        <v>30713.25</v>
      </c>
    </row>
    <row r="8358" spans="1:8">
      <c r="A8358" s="57" t="s">
        <v>136</v>
      </c>
      <c r="B8358" s="57" t="s">
        <v>114</v>
      </c>
      <c r="C8358" s="57" t="s">
        <v>3106</v>
      </c>
      <c r="D8358" s="57">
        <v>900</v>
      </c>
      <c r="E8358" s="57" t="s">
        <v>621</v>
      </c>
      <c r="F8358" s="57" t="s">
        <v>3107</v>
      </c>
      <c r="G8358" s="57" t="s">
        <v>5097</v>
      </c>
      <c r="H8358" s="57">
        <v>900</v>
      </c>
    </row>
    <row r="8359" spans="1:8">
      <c r="A8359" s="57" t="s">
        <v>136</v>
      </c>
      <c r="B8359" s="57" t="s">
        <v>114</v>
      </c>
      <c r="C8359" s="57" t="s">
        <v>3109</v>
      </c>
      <c r="D8359" s="57">
        <v>0.6</v>
      </c>
      <c r="E8359" s="57" t="s">
        <v>621</v>
      </c>
      <c r="F8359" s="57" t="s">
        <v>3109</v>
      </c>
      <c r="G8359" s="57" t="s">
        <v>5098</v>
      </c>
      <c r="H8359" s="57">
        <v>0.6</v>
      </c>
    </row>
    <row r="8360" spans="1:8">
      <c r="A8360" s="57" t="s">
        <v>136</v>
      </c>
      <c r="B8360" s="57" t="s">
        <v>114</v>
      </c>
      <c r="C8360" s="57" t="s">
        <v>3111</v>
      </c>
      <c r="D8360" s="57">
        <v>8690.3230000000003</v>
      </c>
      <c r="E8360" s="57" t="s">
        <v>621</v>
      </c>
      <c r="F8360" s="57" t="s">
        <v>3111</v>
      </c>
      <c r="G8360" s="57" t="s">
        <v>5099</v>
      </c>
      <c r="H8360" s="57">
        <v>8690.3230000000003</v>
      </c>
    </row>
    <row r="8361" spans="1:8">
      <c r="A8361" s="57" t="s">
        <v>136</v>
      </c>
      <c r="B8361" s="57" t="s">
        <v>114</v>
      </c>
      <c r="C8361" s="57" t="s">
        <v>3113</v>
      </c>
      <c r="D8361" s="57">
        <v>525.75</v>
      </c>
      <c r="E8361" s="57" t="s">
        <v>621</v>
      </c>
      <c r="F8361" s="57" t="s">
        <v>3113</v>
      </c>
      <c r="G8361" s="57" t="s">
        <v>5100</v>
      </c>
      <c r="H8361" s="57">
        <v>525.75</v>
      </c>
    </row>
    <row r="8362" spans="1:8">
      <c r="A8362" s="57" t="s">
        <v>136</v>
      </c>
      <c r="B8362" s="57" t="s">
        <v>114</v>
      </c>
      <c r="C8362" s="57" t="s">
        <v>3115</v>
      </c>
      <c r="D8362" s="57">
        <v>2</v>
      </c>
      <c r="E8362" s="57" t="s">
        <v>621</v>
      </c>
      <c r="F8362" s="57" t="s">
        <v>3116</v>
      </c>
      <c r="G8362" s="57" t="s">
        <v>5101</v>
      </c>
      <c r="H8362" s="57">
        <v>2</v>
      </c>
    </row>
    <row r="8363" spans="1:8">
      <c r="A8363" s="57" t="s">
        <v>645</v>
      </c>
      <c r="B8363" s="57" t="s">
        <v>431</v>
      </c>
      <c r="C8363" s="57" t="s">
        <v>3066</v>
      </c>
      <c r="D8363" s="57">
        <v>0</v>
      </c>
      <c r="E8363" s="57" t="s">
        <v>558</v>
      </c>
      <c r="F8363" s="57" t="s">
        <v>3067</v>
      </c>
      <c r="G8363" s="57" t="s">
        <v>5102</v>
      </c>
      <c r="H8363" s="57">
        <v>0</v>
      </c>
    </row>
    <row r="8364" spans="1:8">
      <c r="A8364" s="57" t="s">
        <v>645</v>
      </c>
      <c r="B8364" s="57" t="s">
        <v>431</v>
      </c>
      <c r="C8364" s="57" t="s">
        <v>3069</v>
      </c>
      <c r="D8364" s="57">
        <v>0</v>
      </c>
      <c r="E8364" s="57" t="s">
        <v>558</v>
      </c>
      <c r="F8364" s="57" t="s">
        <v>3070</v>
      </c>
      <c r="G8364" s="57" t="s">
        <v>5103</v>
      </c>
      <c r="H8364" s="57">
        <v>0</v>
      </c>
    </row>
    <row r="8365" spans="1:8">
      <c r="A8365" s="57" t="s">
        <v>645</v>
      </c>
      <c r="B8365" s="57" t="s">
        <v>431</v>
      </c>
      <c r="C8365" s="57" t="s">
        <v>3072</v>
      </c>
      <c r="D8365" s="57">
        <v>0</v>
      </c>
      <c r="E8365" s="57" t="s">
        <v>558</v>
      </c>
      <c r="F8365" s="57" t="s">
        <v>3073</v>
      </c>
      <c r="G8365" s="57" t="s">
        <v>5104</v>
      </c>
      <c r="H8365" s="57">
        <v>0</v>
      </c>
    </row>
    <row r="8366" spans="1:8">
      <c r="A8366" s="57" t="s">
        <v>645</v>
      </c>
      <c r="B8366" s="57" t="s">
        <v>431</v>
      </c>
      <c r="C8366" s="57" t="s">
        <v>3075</v>
      </c>
      <c r="D8366" s="57">
        <v>0</v>
      </c>
      <c r="E8366" s="57" t="s">
        <v>558</v>
      </c>
      <c r="F8366" s="57" t="s">
        <v>3076</v>
      </c>
      <c r="G8366" s="57" t="s">
        <v>5105</v>
      </c>
      <c r="H8366" s="57">
        <v>0</v>
      </c>
    </row>
    <row r="8367" spans="1:8">
      <c r="A8367" s="57" t="s">
        <v>645</v>
      </c>
      <c r="B8367" s="57" t="s">
        <v>431</v>
      </c>
      <c r="C8367" s="57" t="s">
        <v>3078</v>
      </c>
      <c r="D8367" s="57">
        <v>772</v>
      </c>
      <c r="E8367" s="57" t="s">
        <v>558</v>
      </c>
      <c r="F8367" s="57" t="s">
        <v>3079</v>
      </c>
      <c r="G8367" s="57" t="s">
        <v>5106</v>
      </c>
      <c r="H8367" s="57">
        <v>772</v>
      </c>
    </row>
    <row r="8368" spans="1:8">
      <c r="A8368" s="57" t="s">
        <v>645</v>
      </c>
      <c r="B8368" s="57" t="s">
        <v>431</v>
      </c>
      <c r="C8368" s="57" t="s">
        <v>3081</v>
      </c>
      <c r="D8368" s="57">
        <v>0.59999999999999987</v>
      </c>
      <c r="E8368" s="57" t="s">
        <v>558</v>
      </c>
      <c r="F8368" s="57" t="s">
        <v>3082</v>
      </c>
      <c r="G8368" s="57" t="s">
        <v>5107</v>
      </c>
      <c r="H8368" s="57">
        <v>0.59999999999999987</v>
      </c>
    </row>
    <row r="8369" spans="1:8">
      <c r="A8369" s="57" t="s">
        <v>645</v>
      </c>
      <c r="B8369" s="57" t="s">
        <v>431</v>
      </c>
      <c r="C8369" s="57" t="s">
        <v>3084</v>
      </c>
      <c r="D8369" s="57">
        <v>2</v>
      </c>
      <c r="E8369" s="57" t="s">
        <v>558</v>
      </c>
      <c r="F8369" s="57" t="s">
        <v>3085</v>
      </c>
      <c r="G8369" s="57" t="s">
        <v>5108</v>
      </c>
      <c r="H8369" s="57">
        <v>2</v>
      </c>
    </row>
    <row r="8370" spans="1:8">
      <c r="A8370" s="57" t="s">
        <v>645</v>
      </c>
      <c r="B8370" s="57" t="s">
        <v>431</v>
      </c>
      <c r="C8370" s="57" t="s">
        <v>3087</v>
      </c>
      <c r="D8370" s="57">
        <v>200</v>
      </c>
      <c r="E8370" s="57" t="s">
        <v>558</v>
      </c>
      <c r="F8370" s="57" t="s">
        <v>3088</v>
      </c>
      <c r="G8370" s="57" t="s">
        <v>5109</v>
      </c>
      <c r="H8370" s="57">
        <v>200</v>
      </c>
    </row>
    <row r="8371" spans="1:8">
      <c r="A8371" s="57" t="s">
        <v>645</v>
      </c>
      <c r="B8371" s="57" t="s">
        <v>431</v>
      </c>
      <c r="C8371" s="57" t="s">
        <v>3090</v>
      </c>
      <c r="D8371" s="57">
        <v>557.5</v>
      </c>
      <c r="E8371" s="57" t="s">
        <v>558</v>
      </c>
      <c r="F8371" s="57" t="s">
        <v>3091</v>
      </c>
      <c r="G8371" s="57" t="s">
        <v>5110</v>
      </c>
      <c r="H8371" s="57">
        <v>557.5</v>
      </c>
    </row>
    <row r="8372" spans="1:8">
      <c r="A8372" s="57" t="s">
        <v>645</v>
      </c>
      <c r="B8372" s="57" t="s">
        <v>431</v>
      </c>
      <c r="C8372" s="57" t="s">
        <v>3093</v>
      </c>
      <c r="D8372" s="57">
        <v>0.39999999999999997</v>
      </c>
      <c r="E8372" s="57" t="s">
        <v>558</v>
      </c>
      <c r="F8372" s="57" t="s">
        <v>3093</v>
      </c>
      <c r="G8372" s="57" t="s">
        <v>5111</v>
      </c>
      <c r="H8372" s="57">
        <v>0.39999999999999997</v>
      </c>
    </row>
    <row r="8373" spans="1:8">
      <c r="A8373" s="57" t="s">
        <v>645</v>
      </c>
      <c r="B8373" s="57" t="s">
        <v>431</v>
      </c>
      <c r="C8373" s="57" t="s">
        <v>3095</v>
      </c>
      <c r="D8373" s="57">
        <v>200</v>
      </c>
      <c r="E8373" s="57" t="s">
        <v>558</v>
      </c>
      <c r="F8373" s="57" t="s">
        <v>3096</v>
      </c>
      <c r="G8373" s="57" t="s">
        <v>5112</v>
      </c>
      <c r="H8373" s="57">
        <v>200</v>
      </c>
    </row>
    <row r="8374" spans="1:8">
      <c r="A8374" s="57" t="s">
        <v>645</v>
      </c>
      <c r="B8374" s="57" t="s">
        <v>431</v>
      </c>
      <c r="C8374" s="57" t="s">
        <v>3098</v>
      </c>
      <c r="D8374" s="57">
        <v>130</v>
      </c>
      <c r="E8374" s="57" t="s">
        <v>558</v>
      </c>
      <c r="F8374" s="57" t="s">
        <v>3099</v>
      </c>
      <c r="G8374" s="57" t="s">
        <v>5113</v>
      </c>
      <c r="H8374" s="57">
        <v>130</v>
      </c>
    </row>
    <row r="8375" spans="1:8">
      <c r="A8375" s="57" t="s">
        <v>645</v>
      </c>
      <c r="B8375" s="57" t="s">
        <v>431</v>
      </c>
      <c r="C8375" s="57" t="s">
        <v>3101</v>
      </c>
      <c r="D8375" s="57">
        <v>2</v>
      </c>
      <c r="E8375" s="57" t="s">
        <v>558</v>
      </c>
      <c r="F8375" s="57" t="s">
        <v>3102</v>
      </c>
      <c r="G8375" s="57" t="s">
        <v>5114</v>
      </c>
      <c r="H8375" s="57">
        <v>2</v>
      </c>
    </row>
    <row r="8376" spans="1:8">
      <c r="A8376" s="57" t="s">
        <v>645</v>
      </c>
      <c r="B8376" s="57" t="s">
        <v>431</v>
      </c>
      <c r="C8376" s="57" t="s">
        <v>3104</v>
      </c>
      <c r="D8376" s="57">
        <v>22704.5</v>
      </c>
      <c r="E8376" s="57" t="s">
        <v>558</v>
      </c>
      <c r="F8376" s="57" t="s">
        <v>3104</v>
      </c>
      <c r="G8376" s="57" t="s">
        <v>5115</v>
      </c>
      <c r="H8376" s="57">
        <v>22704.5</v>
      </c>
    </row>
    <row r="8377" spans="1:8">
      <c r="A8377" s="57" t="s">
        <v>645</v>
      </c>
      <c r="B8377" s="57" t="s">
        <v>431</v>
      </c>
      <c r="C8377" s="57" t="s">
        <v>3106</v>
      </c>
      <c r="D8377" s="57">
        <v>900</v>
      </c>
      <c r="E8377" s="57" t="s">
        <v>558</v>
      </c>
      <c r="F8377" s="57" t="s">
        <v>3107</v>
      </c>
      <c r="G8377" s="57" t="s">
        <v>5116</v>
      </c>
      <c r="H8377" s="57">
        <v>900</v>
      </c>
    </row>
    <row r="8378" spans="1:8">
      <c r="A8378" s="57" t="s">
        <v>645</v>
      </c>
      <c r="B8378" s="57" t="s">
        <v>431</v>
      </c>
      <c r="C8378" s="57" t="s">
        <v>3109</v>
      </c>
      <c r="D8378" s="57">
        <v>0.59999999999999987</v>
      </c>
      <c r="E8378" s="57" t="s">
        <v>558</v>
      </c>
      <c r="F8378" s="57" t="s">
        <v>3109</v>
      </c>
      <c r="G8378" s="57" t="s">
        <v>5117</v>
      </c>
      <c r="H8378" s="57">
        <v>0.59999999999999987</v>
      </c>
    </row>
    <row r="8379" spans="1:8">
      <c r="A8379" s="57" t="s">
        <v>645</v>
      </c>
      <c r="B8379" s="57" t="s">
        <v>431</v>
      </c>
      <c r="C8379" s="57" t="s">
        <v>3111</v>
      </c>
      <c r="D8379" s="57">
        <v>9318.125</v>
      </c>
      <c r="E8379" s="57" t="s">
        <v>558</v>
      </c>
      <c r="F8379" s="57" t="s">
        <v>3111</v>
      </c>
      <c r="G8379" s="57" t="s">
        <v>5118</v>
      </c>
      <c r="H8379" s="57">
        <v>9318.125</v>
      </c>
    </row>
    <row r="8380" spans="1:8">
      <c r="A8380" s="57" t="s">
        <v>645</v>
      </c>
      <c r="B8380" s="57" t="s">
        <v>431</v>
      </c>
      <c r="C8380" s="57" t="s">
        <v>3113</v>
      </c>
      <c r="D8380" s="57">
        <v>490</v>
      </c>
      <c r="E8380" s="57" t="s">
        <v>558</v>
      </c>
      <c r="F8380" s="57" t="s">
        <v>3113</v>
      </c>
      <c r="G8380" s="57" t="s">
        <v>5119</v>
      </c>
      <c r="H8380" s="57">
        <v>490</v>
      </c>
    </row>
    <row r="8381" spans="1:8">
      <c r="A8381" s="57" t="s">
        <v>645</v>
      </c>
      <c r="B8381" s="57" t="s">
        <v>431</v>
      </c>
      <c r="C8381" s="57" t="s">
        <v>3115</v>
      </c>
      <c r="D8381" s="57">
        <v>2</v>
      </c>
      <c r="E8381" s="57" t="s">
        <v>558</v>
      </c>
      <c r="F8381" s="57" t="s">
        <v>3116</v>
      </c>
      <c r="G8381" s="57" t="s">
        <v>5120</v>
      </c>
      <c r="H8381" s="57">
        <v>2</v>
      </c>
    </row>
    <row r="8382" spans="1:8">
      <c r="A8382" s="57" t="s">
        <v>645</v>
      </c>
      <c r="B8382" s="57" t="s">
        <v>467</v>
      </c>
      <c r="C8382" s="57" t="s">
        <v>3066</v>
      </c>
      <c r="D8382" s="57">
        <v>0</v>
      </c>
      <c r="E8382" s="57" t="s">
        <v>2926</v>
      </c>
      <c r="F8382" s="57" t="s">
        <v>3067</v>
      </c>
      <c r="G8382" s="57" t="s">
        <v>5121</v>
      </c>
      <c r="H8382" s="57">
        <v>0</v>
      </c>
    </row>
    <row r="8383" spans="1:8">
      <c r="A8383" s="57" t="s">
        <v>645</v>
      </c>
      <c r="B8383" s="57" t="s">
        <v>467</v>
      </c>
      <c r="C8383" s="57" t="s">
        <v>3069</v>
      </c>
      <c r="D8383" s="57">
        <v>0</v>
      </c>
      <c r="E8383" s="57" t="s">
        <v>2926</v>
      </c>
      <c r="F8383" s="57" t="s">
        <v>3070</v>
      </c>
      <c r="G8383" s="57" t="s">
        <v>5122</v>
      </c>
      <c r="H8383" s="57">
        <v>0</v>
      </c>
    </row>
    <row r="8384" spans="1:8">
      <c r="A8384" s="57" t="s">
        <v>645</v>
      </c>
      <c r="B8384" s="57" t="s">
        <v>467</v>
      </c>
      <c r="C8384" s="57" t="s">
        <v>3072</v>
      </c>
      <c r="D8384" s="57">
        <v>0</v>
      </c>
      <c r="E8384" s="57" t="s">
        <v>2926</v>
      </c>
      <c r="F8384" s="57" t="s">
        <v>3073</v>
      </c>
      <c r="G8384" s="57" t="s">
        <v>5123</v>
      </c>
      <c r="H8384" s="57">
        <v>0</v>
      </c>
    </row>
    <row r="8385" spans="1:8">
      <c r="A8385" s="57" t="s">
        <v>645</v>
      </c>
      <c r="B8385" s="57" t="s">
        <v>467</v>
      </c>
      <c r="C8385" s="57" t="s">
        <v>3075</v>
      </c>
      <c r="D8385" s="57">
        <v>0</v>
      </c>
      <c r="E8385" s="57" t="s">
        <v>2926</v>
      </c>
      <c r="F8385" s="57" t="s">
        <v>3076</v>
      </c>
      <c r="G8385" s="57" t="s">
        <v>5124</v>
      </c>
      <c r="H8385" s="57">
        <v>0</v>
      </c>
    </row>
    <row r="8386" spans="1:8">
      <c r="A8386" s="57" t="s">
        <v>645</v>
      </c>
      <c r="B8386" s="57" t="s">
        <v>467</v>
      </c>
      <c r="C8386" s="57" t="s">
        <v>3078</v>
      </c>
      <c r="D8386" s="57">
        <v>772</v>
      </c>
      <c r="E8386" s="57" t="s">
        <v>2926</v>
      </c>
      <c r="F8386" s="57" t="s">
        <v>3079</v>
      </c>
      <c r="G8386" s="57" t="s">
        <v>5125</v>
      </c>
      <c r="H8386" s="57">
        <v>772</v>
      </c>
    </row>
    <row r="8387" spans="1:8">
      <c r="A8387" s="57" t="s">
        <v>645</v>
      </c>
      <c r="B8387" s="57" t="s">
        <v>467</v>
      </c>
      <c r="C8387" s="57" t="s">
        <v>3081</v>
      </c>
      <c r="D8387" s="57">
        <v>0.60000000000000075</v>
      </c>
      <c r="E8387" s="57" t="s">
        <v>2926</v>
      </c>
      <c r="F8387" s="57" t="s">
        <v>3082</v>
      </c>
      <c r="G8387" s="57" t="s">
        <v>5126</v>
      </c>
      <c r="H8387" s="57">
        <v>0.60000000000000075</v>
      </c>
    </row>
    <row r="8388" spans="1:8">
      <c r="A8388" s="57" t="s">
        <v>645</v>
      </c>
      <c r="B8388" s="57" t="s">
        <v>467</v>
      </c>
      <c r="C8388" s="57" t="s">
        <v>3084</v>
      </c>
      <c r="D8388" s="57">
        <v>2</v>
      </c>
      <c r="E8388" s="57" t="s">
        <v>2926</v>
      </c>
      <c r="F8388" s="57" t="s">
        <v>3085</v>
      </c>
      <c r="G8388" s="57" t="s">
        <v>5127</v>
      </c>
      <c r="H8388" s="57">
        <v>2</v>
      </c>
    </row>
    <row r="8389" spans="1:8">
      <c r="A8389" s="57" t="s">
        <v>645</v>
      </c>
      <c r="B8389" s="57" t="s">
        <v>467</v>
      </c>
      <c r="C8389" s="57" t="s">
        <v>3087</v>
      </c>
      <c r="D8389" s="57">
        <v>200</v>
      </c>
      <c r="E8389" s="57" t="s">
        <v>2926</v>
      </c>
      <c r="F8389" s="57" t="s">
        <v>3088</v>
      </c>
      <c r="G8389" s="57" t="s">
        <v>5128</v>
      </c>
      <c r="H8389" s="57">
        <v>200</v>
      </c>
    </row>
    <row r="8390" spans="1:8">
      <c r="A8390" s="57" t="s">
        <v>645</v>
      </c>
      <c r="B8390" s="57" t="s">
        <v>467</v>
      </c>
      <c r="C8390" s="57" t="s">
        <v>3090</v>
      </c>
      <c r="D8390" s="57">
        <v>557.5</v>
      </c>
      <c r="E8390" s="57" t="s">
        <v>2926</v>
      </c>
      <c r="F8390" s="57" t="s">
        <v>3091</v>
      </c>
      <c r="G8390" s="57" t="s">
        <v>5129</v>
      </c>
      <c r="H8390" s="57">
        <v>557.5</v>
      </c>
    </row>
    <row r="8391" spans="1:8">
      <c r="A8391" s="57" t="s">
        <v>645</v>
      </c>
      <c r="B8391" s="57" t="s">
        <v>467</v>
      </c>
      <c r="C8391" s="57" t="s">
        <v>3093</v>
      </c>
      <c r="D8391" s="57">
        <v>0.39999999999999963</v>
      </c>
      <c r="E8391" s="57" t="s">
        <v>2926</v>
      </c>
      <c r="F8391" s="57" t="s">
        <v>3093</v>
      </c>
      <c r="G8391" s="57" t="s">
        <v>5130</v>
      </c>
      <c r="H8391" s="57">
        <v>0.39999999999999963</v>
      </c>
    </row>
    <row r="8392" spans="1:8">
      <c r="A8392" s="57" t="s">
        <v>645</v>
      </c>
      <c r="B8392" s="57" t="s">
        <v>467</v>
      </c>
      <c r="C8392" s="57" t="s">
        <v>3095</v>
      </c>
      <c r="D8392" s="57">
        <v>200</v>
      </c>
      <c r="E8392" s="57" t="s">
        <v>2926</v>
      </c>
      <c r="F8392" s="57" t="s">
        <v>3096</v>
      </c>
      <c r="G8392" s="57" t="s">
        <v>5131</v>
      </c>
      <c r="H8392" s="57">
        <v>200</v>
      </c>
    </row>
    <row r="8393" spans="1:8">
      <c r="A8393" s="57" t="s">
        <v>645</v>
      </c>
      <c r="B8393" s="57" t="s">
        <v>467</v>
      </c>
      <c r="C8393" s="57" t="s">
        <v>3098</v>
      </c>
      <c r="D8393" s="57">
        <v>130</v>
      </c>
      <c r="E8393" s="57" t="s">
        <v>2926</v>
      </c>
      <c r="F8393" s="57" t="s">
        <v>3099</v>
      </c>
      <c r="G8393" s="57" t="s">
        <v>5132</v>
      </c>
      <c r="H8393" s="57">
        <v>130</v>
      </c>
    </row>
    <row r="8394" spans="1:8">
      <c r="A8394" s="57" t="s">
        <v>645</v>
      </c>
      <c r="B8394" s="57" t="s">
        <v>467</v>
      </c>
      <c r="C8394" s="57" t="s">
        <v>3101</v>
      </c>
      <c r="D8394" s="57">
        <v>2</v>
      </c>
      <c r="E8394" s="57" t="s">
        <v>2926</v>
      </c>
      <c r="F8394" s="57" t="s">
        <v>3102</v>
      </c>
      <c r="G8394" s="57" t="s">
        <v>5133</v>
      </c>
      <c r="H8394" s="57">
        <v>2</v>
      </c>
    </row>
    <row r="8395" spans="1:8">
      <c r="A8395" s="57" t="s">
        <v>645</v>
      </c>
      <c r="B8395" s="57" t="s">
        <v>467</v>
      </c>
      <c r="C8395" s="57" t="s">
        <v>3104</v>
      </c>
      <c r="D8395" s="57">
        <v>22704.5</v>
      </c>
      <c r="E8395" s="57" t="s">
        <v>2926</v>
      </c>
      <c r="F8395" s="57" t="s">
        <v>3104</v>
      </c>
      <c r="G8395" s="57" t="s">
        <v>5134</v>
      </c>
      <c r="H8395" s="57">
        <v>22704.5</v>
      </c>
    </row>
    <row r="8396" spans="1:8">
      <c r="A8396" s="57" t="s">
        <v>645</v>
      </c>
      <c r="B8396" s="57" t="s">
        <v>467</v>
      </c>
      <c r="C8396" s="57" t="s">
        <v>3106</v>
      </c>
      <c r="D8396" s="57">
        <v>900</v>
      </c>
      <c r="E8396" s="57" t="s">
        <v>2926</v>
      </c>
      <c r="F8396" s="57" t="s">
        <v>3107</v>
      </c>
      <c r="G8396" s="57" t="s">
        <v>5135</v>
      </c>
      <c r="H8396" s="57">
        <v>900</v>
      </c>
    </row>
    <row r="8397" spans="1:8">
      <c r="A8397" s="57" t="s">
        <v>645</v>
      </c>
      <c r="B8397" s="57" t="s">
        <v>467</v>
      </c>
      <c r="C8397" s="57" t="s">
        <v>3109</v>
      </c>
      <c r="D8397" s="57">
        <v>0.60000000000000075</v>
      </c>
      <c r="E8397" s="57" t="s">
        <v>2926</v>
      </c>
      <c r="F8397" s="57" t="s">
        <v>3109</v>
      </c>
      <c r="G8397" s="57" t="s">
        <v>5136</v>
      </c>
      <c r="H8397" s="57">
        <v>0.60000000000000075</v>
      </c>
    </row>
    <row r="8398" spans="1:8">
      <c r="A8398" s="57" t="s">
        <v>645</v>
      </c>
      <c r="B8398" s="57" t="s">
        <v>467</v>
      </c>
      <c r="C8398" s="57" t="s">
        <v>3111</v>
      </c>
      <c r="D8398" s="57">
        <v>9318.125</v>
      </c>
      <c r="E8398" s="57" t="s">
        <v>2926</v>
      </c>
      <c r="F8398" s="57" t="s">
        <v>3111</v>
      </c>
      <c r="G8398" s="57" t="s">
        <v>5137</v>
      </c>
      <c r="H8398" s="57">
        <v>9318.125</v>
      </c>
    </row>
    <row r="8399" spans="1:8">
      <c r="A8399" s="57" t="s">
        <v>645</v>
      </c>
      <c r="B8399" s="57" t="s">
        <v>467</v>
      </c>
      <c r="C8399" s="57" t="s">
        <v>3113</v>
      </c>
      <c r="D8399" s="57">
        <v>490</v>
      </c>
      <c r="E8399" s="57" t="s">
        <v>2926</v>
      </c>
      <c r="F8399" s="57" t="s">
        <v>3113</v>
      </c>
      <c r="G8399" s="57" t="s">
        <v>5138</v>
      </c>
      <c r="H8399" s="57">
        <v>490</v>
      </c>
    </row>
    <row r="8400" spans="1:8">
      <c r="A8400" s="57" t="s">
        <v>645</v>
      </c>
      <c r="B8400" s="57" t="s">
        <v>467</v>
      </c>
      <c r="C8400" s="57" t="s">
        <v>3115</v>
      </c>
      <c r="D8400" s="57">
        <v>2</v>
      </c>
      <c r="E8400" s="57" t="s">
        <v>2926</v>
      </c>
      <c r="F8400" s="57" t="s">
        <v>3116</v>
      </c>
      <c r="G8400" s="57" t="s">
        <v>5139</v>
      </c>
      <c r="H8400" s="57">
        <v>2</v>
      </c>
    </row>
    <row r="8401" spans="1:8">
      <c r="A8401" s="57" t="s">
        <v>646</v>
      </c>
      <c r="B8401" s="57" t="s">
        <v>431</v>
      </c>
      <c r="C8401" s="57" t="s">
        <v>3066</v>
      </c>
      <c r="D8401" s="57">
        <v>0</v>
      </c>
      <c r="E8401" s="57" t="s">
        <v>500</v>
      </c>
      <c r="F8401" s="57" t="s">
        <v>3067</v>
      </c>
      <c r="G8401" s="57" t="s">
        <v>5140</v>
      </c>
      <c r="H8401" s="57">
        <v>0</v>
      </c>
    </row>
    <row r="8402" spans="1:8">
      <c r="A8402" s="57" t="s">
        <v>646</v>
      </c>
      <c r="B8402" s="57" t="s">
        <v>431</v>
      </c>
      <c r="C8402" s="57" t="s">
        <v>3069</v>
      </c>
      <c r="D8402" s="57">
        <v>0</v>
      </c>
      <c r="E8402" s="57" t="s">
        <v>500</v>
      </c>
      <c r="F8402" s="57" t="s">
        <v>3070</v>
      </c>
      <c r="G8402" s="57" t="s">
        <v>5141</v>
      </c>
      <c r="H8402" s="57">
        <v>0</v>
      </c>
    </row>
    <row r="8403" spans="1:8">
      <c r="A8403" s="57" t="s">
        <v>646</v>
      </c>
      <c r="B8403" s="57" t="s">
        <v>431</v>
      </c>
      <c r="C8403" s="57" t="s">
        <v>3072</v>
      </c>
      <c r="D8403" s="57">
        <v>0</v>
      </c>
      <c r="E8403" s="57" t="s">
        <v>500</v>
      </c>
      <c r="F8403" s="57" t="s">
        <v>3073</v>
      </c>
      <c r="G8403" s="57" t="s">
        <v>5142</v>
      </c>
      <c r="H8403" s="57">
        <v>0</v>
      </c>
    </row>
    <row r="8404" spans="1:8">
      <c r="A8404" s="57" t="s">
        <v>646</v>
      </c>
      <c r="B8404" s="57" t="s">
        <v>431</v>
      </c>
      <c r="C8404" s="57" t="s">
        <v>3075</v>
      </c>
      <c r="D8404" s="57">
        <v>0</v>
      </c>
      <c r="E8404" s="57" t="s">
        <v>500</v>
      </c>
      <c r="F8404" s="57" t="s">
        <v>3076</v>
      </c>
      <c r="G8404" s="57" t="s">
        <v>5143</v>
      </c>
      <c r="H8404" s="57">
        <v>0</v>
      </c>
    </row>
    <row r="8405" spans="1:8">
      <c r="A8405" s="57" t="s">
        <v>646</v>
      </c>
      <c r="B8405" s="57" t="s">
        <v>431</v>
      </c>
      <c r="C8405" s="57" t="s">
        <v>3078</v>
      </c>
      <c r="D8405" s="57">
        <v>772</v>
      </c>
      <c r="E8405" s="57" t="s">
        <v>500</v>
      </c>
      <c r="F8405" s="57" t="s">
        <v>3079</v>
      </c>
      <c r="G8405" s="57" t="s">
        <v>5144</v>
      </c>
      <c r="H8405" s="57">
        <v>772</v>
      </c>
    </row>
    <row r="8406" spans="1:8">
      <c r="A8406" s="57" t="s">
        <v>646</v>
      </c>
      <c r="B8406" s="57" t="s">
        <v>431</v>
      </c>
      <c r="C8406" s="57" t="s">
        <v>3081</v>
      </c>
      <c r="D8406" s="57">
        <v>0.59999999999999987</v>
      </c>
      <c r="E8406" s="57" t="s">
        <v>500</v>
      </c>
      <c r="F8406" s="57" t="s">
        <v>3082</v>
      </c>
      <c r="G8406" s="57" t="s">
        <v>5145</v>
      </c>
      <c r="H8406" s="57">
        <v>0.59999999999999987</v>
      </c>
    </row>
    <row r="8407" spans="1:8">
      <c r="A8407" s="57" t="s">
        <v>646</v>
      </c>
      <c r="B8407" s="57" t="s">
        <v>431</v>
      </c>
      <c r="C8407" s="57" t="s">
        <v>3084</v>
      </c>
      <c r="D8407" s="57">
        <v>2</v>
      </c>
      <c r="E8407" s="57" t="s">
        <v>500</v>
      </c>
      <c r="F8407" s="57" t="s">
        <v>3085</v>
      </c>
      <c r="G8407" s="57" t="s">
        <v>5146</v>
      </c>
      <c r="H8407" s="57">
        <v>2</v>
      </c>
    </row>
    <row r="8408" spans="1:8">
      <c r="A8408" s="57" t="s">
        <v>646</v>
      </c>
      <c r="B8408" s="57" t="s">
        <v>431</v>
      </c>
      <c r="C8408" s="57" t="s">
        <v>3087</v>
      </c>
      <c r="D8408" s="57">
        <v>200</v>
      </c>
      <c r="E8408" s="57" t="s">
        <v>500</v>
      </c>
      <c r="F8408" s="57" t="s">
        <v>3088</v>
      </c>
      <c r="G8408" s="57" t="s">
        <v>5147</v>
      </c>
      <c r="H8408" s="57">
        <v>200</v>
      </c>
    </row>
    <row r="8409" spans="1:8">
      <c r="A8409" s="57" t="s">
        <v>646</v>
      </c>
      <c r="B8409" s="57" t="s">
        <v>431</v>
      </c>
      <c r="C8409" s="57" t="s">
        <v>3090</v>
      </c>
      <c r="D8409" s="57">
        <v>557.5</v>
      </c>
      <c r="E8409" s="57" t="s">
        <v>500</v>
      </c>
      <c r="F8409" s="57" t="s">
        <v>3091</v>
      </c>
      <c r="G8409" s="57" t="s">
        <v>5148</v>
      </c>
      <c r="H8409" s="57">
        <v>557.5</v>
      </c>
    </row>
    <row r="8410" spans="1:8">
      <c r="A8410" s="57" t="s">
        <v>646</v>
      </c>
      <c r="B8410" s="57" t="s">
        <v>431</v>
      </c>
      <c r="C8410" s="57" t="s">
        <v>3093</v>
      </c>
      <c r="D8410" s="57">
        <v>0.40000000000000008</v>
      </c>
      <c r="E8410" s="57" t="s">
        <v>500</v>
      </c>
      <c r="F8410" s="57" t="s">
        <v>3093</v>
      </c>
      <c r="G8410" s="57" t="s">
        <v>5149</v>
      </c>
      <c r="H8410" s="57">
        <v>0.40000000000000008</v>
      </c>
    </row>
    <row r="8411" spans="1:8">
      <c r="A8411" s="57" t="s">
        <v>646</v>
      </c>
      <c r="B8411" s="57" t="s">
        <v>431</v>
      </c>
      <c r="C8411" s="57" t="s">
        <v>3095</v>
      </c>
      <c r="D8411" s="57">
        <v>200</v>
      </c>
      <c r="E8411" s="57" t="s">
        <v>500</v>
      </c>
      <c r="F8411" s="57" t="s">
        <v>3096</v>
      </c>
      <c r="G8411" s="57" t="s">
        <v>5150</v>
      </c>
      <c r="H8411" s="57">
        <v>200</v>
      </c>
    </row>
    <row r="8412" spans="1:8">
      <c r="A8412" s="57" t="s">
        <v>646</v>
      </c>
      <c r="B8412" s="57" t="s">
        <v>431</v>
      </c>
      <c r="C8412" s="57" t="s">
        <v>3098</v>
      </c>
      <c r="D8412" s="57">
        <v>130</v>
      </c>
      <c r="E8412" s="57" t="s">
        <v>500</v>
      </c>
      <c r="F8412" s="57" t="s">
        <v>3099</v>
      </c>
      <c r="G8412" s="57" t="s">
        <v>5151</v>
      </c>
      <c r="H8412" s="57">
        <v>130</v>
      </c>
    </row>
    <row r="8413" spans="1:8">
      <c r="A8413" s="57" t="s">
        <v>646</v>
      </c>
      <c r="B8413" s="57" t="s">
        <v>431</v>
      </c>
      <c r="C8413" s="57" t="s">
        <v>3101</v>
      </c>
      <c r="D8413" s="57">
        <v>2</v>
      </c>
      <c r="E8413" s="57" t="s">
        <v>500</v>
      </c>
      <c r="F8413" s="57" t="s">
        <v>3102</v>
      </c>
      <c r="G8413" s="57" t="s">
        <v>5152</v>
      </c>
      <c r="H8413" s="57">
        <v>2</v>
      </c>
    </row>
    <row r="8414" spans="1:8">
      <c r="A8414" s="57" t="s">
        <v>646</v>
      </c>
      <c r="B8414" s="57" t="s">
        <v>431</v>
      </c>
      <c r="C8414" s="57" t="s">
        <v>3104</v>
      </c>
      <c r="D8414" s="57">
        <v>22704.5</v>
      </c>
      <c r="E8414" s="57" t="s">
        <v>500</v>
      </c>
      <c r="F8414" s="57" t="s">
        <v>3104</v>
      </c>
      <c r="G8414" s="57" t="s">
        <v>5153</v>
      </c>
      <c r="H8414" s="57">
        <v>22704.5</v>
      </c>
    </row>
    <row r="8415" spans="1:8">
      <c r="A8415" s="57" t="s">
        <v>646</v>
      </c>
      <c r="B8415" s="57" t="s">
        <v>431</v>
      </c>
      <c r="C8415" s="57" t="s">
        <v>3106</v>
      </c>
      <c r="D8415" s="57">
        <v>900</v>
      </c>
      <c r="E8415" s="57" t="s">
        <v>500</v>
      </c>
      <c r="F8415" s="57" t="s">
        <v>3107</v>
      </c>
      <c r="G8415" s="57" t="s">
        <v>5154</v>
      </c>
      <c r="H8415" s="57">
        <v>900</v>
      </c>
    </row>
    <row r="8416" spans="1:8">
      <c r="A8416" s="57" t="s">
        <v>646</v>
      </c>
      <c r="B8416" s="57" t="s">
        <v>431</v>
      </c>
      <c r="C8416" s="57" t="s">
        <v>3109</v>
      </c>
      <c r="D8416" s="57">
        <v>0.59999999999999987</v>
      </c>
      <c r="E8416" s="57" t="s">
        <v>500</v>
      </c>
      <c r="F8416" s="57" t="s">
        <v>3109</v>
      </c>
      <c r="G8416" s="57" t="s">
        <v>5155</v>
      </c>
      <c r="H8416" s="57">
        <v>0.59999999999999987</v>
      </c>
    </row>
    <row r="8417" spans="1:8">
      <c r="A8417" s="57" t="s">
        <v>646</v>
      </c>
      <c r="B8417" s="57" t="s">
        <v>431</v>
      </c>
      <c r="C8417" s="57" t="s">
        <v>3111</v>
      </c>
      <c r="D8417" s="57">
        <v>9318.125</v>
      </c>
      <c r="E8417" s="57" t="s">
        <v>500</v>
      </c>
      <c r="F8417" s="57" t="s">
        <v>3111</v>
      </c>
      <c r="G8417" s="57" t="s">
        <v>5156</v>
      </c>
      <c r="H8417" s="57">
        <v>9318.125</v>
      </c>
    </row>
    <row r="8418" spans="1:8">
      <c r="A8418" s="57" t="s">
        <v>646</v>
      </c>
      <c r="B8418" s="57" t="s">
        <v>431</v>
      </c>
      <c r="C8418" s="57" t="s">
        <v>3113</v>
      </c>
      <c r="D8418" s="57">
        <v>490</v>
      </c>
      <c r="E8418" s="57" t="s">
        <v>500</v>
      </c>
      <c r="F8418" s="57" t="s">
        <v>3113</v>
      </c>
      <c r="G8418" s="57" t="s">
        <v>5157</v>
      </c>
      <c r="H8418" s="57">
        <v>490</v>
      </c>
    </row>
    <row r="8419" spans="1:8">
      <c r="A8419" s="57" t="s">
        <v>646</v>
      </c>
      <c r="B8419" s="57" t="s">
        <v>431</v>
      </c>
      <c r="C8419" s="57" t="s">
        <v>3115</v>
      </c>
      <c r="D8419" s="57">
        <v>2</v>
      </c>
      <c r="E8419" s="57" t="s">
        <v>500</v>
      </c>
      <c r="F8419" s="57" t="s">
        <v>3116</v>
      </c>
      <c r="G8419" s="57" t="s">
        <v>5158</v>
      </c>
      <c r="H8419" s="57">
        <v>2</v>
      </c>
    </row>
    <row r="8420" spans="1:8">
      <c r="A8420" s="57" t="s">
        <v>646</v>
      </c>
      <c r="B8420" s="57" t="s">
        <v>477</v>
      </c>
      <c r="C8420" s="57" t="s">
        <v>3066</v>
      </c>
      <c r="D8420" s="57">
        <v>0</v>
      </c>
      <c r="E8420" s="57" t="s">
        <v>2935</v>
      </c>
      <c r="F8420" s="57" t="s">
        <v>3067</v>
      </c>
      <c r="G8420" s="57" t="s">
        <v>5159</v>
      </c>
      <c r="H8420" s="57">
        <v>0</v>
      </c>
    </row>
    <row r="8421" spans="1:8">
      <c r="A8421" s="57" t="s">
        <v>646</v>
      </c>
      <c r="B8421" s="57" t="s">
        <v>477</v>
      </c>
      <c r="C8421" s="57" t="s">
        <v>3069</v>
      </c>
      <c r="D8421" s="57">
        <v>0</v>
      </c>
      <c r="E8421" s="57" t="s">
        <v>2935</v>
      </c>
      <c r="F8421" s="57" t="s">
        <v>3070</v>
      </c>
      <c r="G8421" s="57" t="s">
        <v>5160</v>
      </c>
      <c r="H8421" s="57">
        <v>0</v>
      </c>
    </row>
    <row r="8422" spans="1:8">
      <c r="A8422" s="57" t="s">
        <v>646</v>
      </c>
      <c r="B8422" s="57" t="s">
        <v>477</v>
      </c>
      <c r="C8422" s="57" t="s">
        <v>3072</v>
      </c>
      <c r="D8422" s="57">
        <v>0</v>
      </c>
      <c r="E8422" s="57" t="s">
        <v>2935</v>
      </c>
      <c r="F8422" s="57" t="s">
        <v>3073</v>
      </c>
      <c r="G8422" s="57" t="s">
        <v>5161</v>
      </c>
      <c r="H8422" s="57">
        <v>0</v>
      </c>
    </row>
    <row r="8423" spans="1:8">
      <c r="A8423" s="57" t="s">
        <v>646</v>
      </c>
      <c r="B8423" s="57" t="s">
        <v>477</v>
      </c>
      <c r="C8423" s="57" t="s">
        <v>3075</v>
      </c>
      <c r="D8423" s="57">
        <v>0</v>
      </c>
      <c r="E8423" s="57" t="s">
        <v>2935</v>
      </c>
      <c r="F8423" s="57" t="s">
        <v>3076</v>
      </c>
      <c r="G8423" s="57" t="s">
        <v>5162</v>
      </c>
      <c r="H8423" s="57">
        <v>0</v>
      </c>
    </row>
    <row r="8424" spans="1:8">
      <c r="A8424" s="57" t="s">
        <v>646</v>
      </c>
      <c r="B8424" s="57" t="s">
        <v>477</v>
      </c>
      <c r="C8424" s="57" t="s">
        <v>3078</v>
      </c>
      <c r="D8424" s="57">
        <v>772</v>
      </c>
      <c r="E8424" s="57" t="s">
        <v>2935</v>
      </c>
      <c r="F8424" s="57" t="s">
        <v>3079</v>
      </c>
      <c r="G8424" s="57" t="s">
        <v>5163</v>
      </c>
      <c r="H8424" s="57">
        <v>772</v>
      </c>
    </row>
    <row r="8425" spans="1:8">
      <c r="A8425" s="57" t="s">
        <v>646</v>
      </c>
      <c r="B8425" s="57" t="s">
        <v>477</v>
      </c>
      <c r="C8425" s="57" t="s">
        <v>3081</v>
      </c>
      <c r="D8425" s="57">
        <v>0.6</v>
      </c>
      <c r="E8425" s="57" t="s">
        <v>2935</v>
      </c>
      <c r="F8425" s="57" t="s">
        <v>3082</v>
      </c>
      <c r="G8425" s="57" t="s">
        <v>5164</v>
      </c>
      <c r="H8425" s="57">
        <v>0.6</v>
      </c>
    </row>
    <row r="8426" spans="1:8">
      <c r="A8426" s="57" t="s">
        <v>646</v>
      </c>
      <c r="B8426" s="57" t="s">
        <v>477</v>
      </c>
      <c r="C8426" s="57" t="s">
        <v>3084</v>
      </c>
      <c r="D8426" s="57">
        <v>2</v>
      </c>
      <c r="E8426" s="57" t="s">
        <v>2935</v>
      </c>
      <c r="F8426" s="57" t="s">
        <v>3085</v>
      </c>
      <c r="G8426" s="57" t="s">
        <v>5165</v>
      </c>
      <c r="H8426" s="57">
        <v>2</v>
      </c>
    </row>
    <row r="8427" spans="1:8">
      <c r="A8427" s="57" t="s">
        <v>646</v>
      </c>
      <c r="B8427" s="57" t="s">
        <v>477</v>
      </c>
      <c r="C8427" s="57" t="s">
        <v>3087</v>
      </c>
      <c r="D8427" s="57">
        <v>200</v>
      </c>
      <c r="E8427" s="57" t="s">
        <v>2935</v>
      </c>
      <c r="F8427" s="57" t="s">
        <v>3088</v>
      </c>
      <c r="G8427" s="57" t="s">
        <v>5166</v>
      </c>
      <c r="H8427" s="57">
        <v>200</v>
      </c>
    </row>
    <row r="8428" spans="1:8">
      <c r="A8428" s="57" t="s">
        <v>646</v>
      </c>
      <c r="B8428" s="57" t="s">
        <v>477</v>
      </c>
      <c r="C8428" s="57" t="s">
        <v>3090</v>
      </c>
      <c r="D8428" s="57">
        <v>557.5</v>
      </c>
      <c r="E8428" s="57" t="s">
        <v>2935</v>
      </c>
      <c r="F8428" s="57" t="s">
        <v>3091</v>
      </c>
      <c r="G8428" s="57" t="s">
        <v>5167</v>
      </c>
      <c r="H8428" s="57">
        <v>557.5</v>
      </c>
    </row>
    <row r="8429" spans="1:8">
      <c r="A8429" s="57" t="s">
        <v>646</v>
      </c>
      <c r="B8429" s="57" t="s">
        <v>477</v>
      </c>
      <c r="C8429" s="57" t="s">
        <v>3093</v>
      </c>
      <c r="D8429" s="57">
        <v>0.39999999999999997</v>
      </c>
      <c r="E8429" s="57" t="s">
        <v>2935</v>
      </c>
      <c r="F8429" s="57" t="s">
        <v>3093</v>
      </c>
      <c r="G8429" s="57" t="s">
        <v>5168</v>
      </c>
      <c r="H8429" s="57">
        <v>0.39999999999999997</v>
      </c>
    </row>
    <row r="8430" spans="1:8">
      <c r="A8430" s="57" t="s">
        <v>646</v>
      </c>
      <c r="B8430" s="57" t="s">
        <v>477</v>
      </c>
      <c r="C8430" s="57" t="s">
        <v>3095</v>
      </c>
      <c r="D8430" s="57">
        <v>200</v>
      </c>
      <c r="E8430" s="57" t="s">
        <v>2935</v>
      </c>
      <c r="F8430" s="57" t="s">
        <v>3096</v>
      </c>
      <c r="G8430" s="57" t="s">
        <v>5169</v>
      </c>
      <c r="H8430" s="57">
        <v>200</v>
      </c>
    </row>
    <row r="8431" spans="1:8">
      <c r="A8431" s="57" t="s">
        <v>646</v>
      </c>
      <c r="B8431" s="57" t="s">
        <v>477</v>
      </c>
      <c r="C8431" s="57" t="s">
        <v>3098</v>
      </c>
      <c r="D8431" s="57">
        <v>130</v>
      </c>
      <c r="E8431" s="57" t="s">
        <v>2935</v>
      </c>
      <c r="F8431" s="57" t="s">
        <v>3099</v>
      </c>
      <c r="G8431" s="57" t="s">
        <v>5170</v>
      </c>
      <c r="H8431" s="57">
        <v>130</v>
      </c>
    </row>
    <row r="8432" spans="1:8">
      <c r="A8432" s="57" t="s">
        <v>646</v>
      </c>
      <c r="B8432" s="57" t="s">
        <v>477</v>
      </c>
      <c r="C8432" s="57" t="s">
        <v>3101</v>
      </c>
      <c r="D8432" s="57">
        <v>2</v>
      </c>
      <c r="E8432" s="57" t="s">
        <v>2935</v>
      </c>
      <c r="F8432" s="57" t="s">
        <v>3102</v>
      </c>
      <c r="G8432" s="57" t="s">
        <v>5171</v>
      </c>
      <c r="H8432" s="57">
        <v>2</v>
      </c>
    </row>
    <row r="8433" spans="1:8">
      <c r="A8433" s="57" t="s">
        <v>646</v>
      </c>
      <c r="B8433" s="57" t="s">
        <v>477</v>
      </c>
      <c r="C8433" s="57" t="s">
        <v>3104</v>
      </c>
      <c r="D8433" s="57">
        <v>22704.5</v>
      </c>
      <c r="E8433" s="57" t="s">
        <v>2935</v>
      </c>
      <c r="F8433" s="57" t="s">
        <v>3104</v>
      </c>
      <c r="G8433" s="57" t="s">
        <v>5172</v>
      </c>
      <c r="H8433" s="57">
        <v>22704.5</v>
      </c>
    </row>
    <row r="8434" spans="1:8">
      <c r="A8434" s="57" t="s">
        <v>646</v>
      </c>
      <c r="B8434" s="57" t="s">
        <v>477</v>
      </c>
      <c r="C8434" s="57" t="s">
        <v>3106</v>
      </c>
      <c r="D8434" s="57">
        <v>900</v>
      </c>
      <c r="E8434" s="57" t="s">
        <v>2935</v>
      </c>
      <c r="F8434" s="57" t="s">
        <v>3107</v>
      </c>
      <c r="G8434" s="57" t="s">
        <v>5173</v>
      </c>
      <c r="H8434" s="57">
        <v>900</v>
      </c>
    </row>
    <row r="8435" spans="1:8">
      <c r="A8435" s="57" t="s">
        <v>646</v>
      </c>
      <c r="B8435" s="57" t="s">
        <v>477</v>
      </c>
      <c r="C8435" s="57" t="s">
        <v>3109</v>
      </c>
      <c r="D8435" s="57">
        <v>0.6</v>
      </c>
      <c r="E8435" s="57" t="s">
        <v>2935</v>
      </c>
      <c r="F8435" s="57" t="s">
        <v>3109</v>
      </c>
      <c r="G8435" s="57" t="s">
        <v>5174</v>
      </c>
      <c r="H8435" s="57">
        <v>0.6</v>
      </c>
    </row>
    <row r="8436" spans="1:8">
      <c r="A8436" s="57" t="s">
        <v>646</v>
      </c>
      <c r="B8436" s="57" t="s">
        <v>477</v>
      </c>
      <c r="C8436" s="57" t="s">
        <v>3111</v>
      </c>
      <c r="D8436" s="57">
        <v>9318.125</v>
      </c>
      <c r="E8436" s="57" t="s">
        <v>2935</v>
      </c>
      <c r="F8436" s="57" t="s">
        <v>3111</v>
      </c>
      <c r="G8436" s="57" t="s">
        <v>5175</v>
      </c>
      <c r="H8436" s="57">
        <v>9318.125</v>
      </c>
    </row>
    <row r="8437" spans="1:8">
      <c r="A8437" s="57" t="s">
        <v>646</v>
      </c>
      <c r="B8437" s="57" t="s">
        <v>477</v>
      </c>
      <c r="C8437" s="57" t="s">
        <v>3113</v>
      </c>
      <c r="D8437" s="57">
        <v>490</v>
      </c>
      <c r="E8437" s="57" t="s">
        <v>2935</v>
      </c>
      <c r="F8437" s="57" t="s">
        <v>3113</v>
      </c>
      <c r="G8437" s="57" t="s">
        <v>5176</v>
      </c>
      <c r="H8437" s="57">
        <v>490</v>
      </c>
    </row>
    <row r="8438" spans="1:8">
      <c r="A8438" s="57" t="s">
        <v>646</v>
      </c>
      <c r="B8438" s="57" t="s">
        <v>477</v>
      </c>
      <c r="C8438" s="57" t="s">
        <v>3115</v>
      </c>
      <c r="D8438" s="57">
        <v>2</v>
      </c>
      <c r="E8438" s="57" t="s">
        <v>2935</v>
      </c>
      <c r="F8438" s="57" t="s">
        <v>3116</v>
      </c>
      <c r="G8438" s="57" t="s">
        <v>5177</v>
      </c>
      <c r="H8438" s="57">
        <v>2</v>
      </c>
    </row>
    <row r="8439" spans="1:8">
      <c r="A8439" s="57" t="s">
        <v>647</v>
      </c>
      <c r="B8439" s="57" t="s">
        <v>431</v>
      </c>
      <c r="C8439" s="57" t="s">
        <v>3066</v>
      </c>
      <c r="D8439" s="57">
        <v>0</v>
      </c>
      <c r="E8439" s="57" t="s">
        <v>539</v>
      </c>
      <c r="F8439" s="57" t="s">
        <v>3067</v>
      </c>
      <c r="G8439" s="57" t="s">
        <v>5178</v>
      </c>
      <c r="H8439" s="57">
        <v>0</v>
      </c>
    </row>
    <row r="8440" spans="1:8">
      <c r="A8440" s="57" t="s">
        <v>647</v>
      </c>
      <c r="B8440" s="57" t="s">
        <v>431</v>
      </c>
      <c r="C8440" s="57" t="s">
        <v>3069</v>
      </c>
      <c r="D8440" s="57">
        <v>0</v>
      </c>
      <c r="E8440" s="57" t="s">
        <v>539</v>
      </c>
      <c r="F8440" s="57" t="s">
        <v>3070</v>
      </c>
      <c r="G8440" s="57" t="s">
        <v>5179</v>
      </c>
      <c r="H8440" s="57">
        <v>0</v>
      </c>
    </row>
    <row r="8441" spans="1:8">
      <c r="A8441" s="57" t="s">
        <v>647</v>
      </c>
      <c r="B8441" s="57" t="s">
        <v>431</v>
      </c>
      <c r="C8441" s="57" t="s">
        <v>3072</v>
      </c>
      <c r="D8441" s="57">
        <v>0</v>
      </c>
      <c r="E8441" s="57" t="s">
        <v>539</v>
      </c>
      <c r="F8441" s="57" t="s">
        <v>3073</v>
      </c>
      <c r="G8441" s="57" t="s">
        <v>5180</v>
      </c>
      <c r="H8441" s="57">
        <v>0</v>
      </c>
    </row>
    <row r="8442" spans="1:8">
      <c r="A8442" s="57" t="s">
        <v>647</v>
      </c>
      <c r="B8442" s="57" t="s">
        <v>431</v>
      </c>
      <c r="C8442" s="57" t="s">
        <v>3075</v>
      </c>
      <c r="D8442" s="57">
        <v>0</v>
      </c>
      <c r="E8442" s="57" t="s">
        <v>539</v>
      </c>
      <c r="F8442" s="57" t="s">
        <v>3076</v>
      </c>
      <c r="G8442" s="57" t="s">
        <v>5181</v>
      </c>
      <c r="H8442" s="57">
        <v>0</v>
      </c>
    </row>
    <row r="8443" spans="1:8">
      <c r="A8443" s="57" t="s">
        <v>647</v>
      </c>
      <c r="B8443" s="57" t="s">
        <v>431</v>
      </c>
      <c r="C8443" s="57" t="s">
        <v>3078</v>
      </c>
      <c r="D8443" s="57">
        <v>772</v>
      </c>
      <c r="E8443" s="57" t="s">
        <v>539</v>
      </c>
      <c r="F8443" s="57" t="s">
        <v>3079</v>
      </c>
      <c r="G8443" s="57" t="s">
        <v>5182</v>
      </c>
      <c r="H8443" s="57">
        <v>772</v>
      </c>
    </row>
    <row r="8444" spans="1:8">
      <c r="A8444" s="57" t="s">
        <v>647</v>
      </c>
      <c r="B8444" s="57" t="s">
        <v>431</v>
      </c>
      <c r="C8444" s="57" t="s">
        <v>3081</v>
      </c>
      <c r="D8444" s="57">
        <v>0.59999999999999987</v>
      </c>
      <c r="E8444" s="57" t="s">
        <v>539</v>
      </c>
      <c r="F8444" s="57" t="s">
        <v>3082</v>
      </c>
      <c r="G8444" s="57" t="s">
        <v>5183</v>
      </c>
      <c r="H8444" s="57">
        <v>0.59999999999999987</v>
      </c>
    </row>
    <row r="8445" spans="1:8">
      <c r="A8445" s="57" t="s">
        <v>647</v>
      </c>
      <c r="B8445" s="57" t="s">
        <v>431</v>
      </c>
      <c r="C8445" s="57" t="s">
        <v>3084</v>
      </c>
      <c r="D8445" s="57">
        <v>2</v>
      </c>
      <c r="E8445" s="57" t="s">
        <v>539</v>
      </c>
      <c r="F8445" s="57" t="s">
        <v>3085</v>
      </c>
      <c r="G8445" s="57" t="s">
        <v>5184</v>
      </c>
      <c r="H8445" s="57">
        <v>2</v>
      </c>
    </row>
    <row r="8446" spans="1:8">
      <c r="A8446" s="57" t="s">
        <v>647</v>
      </c>
      <c r="B8446" s="57" t="s">
        <v>431</v>
      </c>
      <c r="C8446" s="57" t="s">
        <v>3087</v>
      </c>
      <c r="D8446" s="57">
        <v>200</v>
      </c>
      <c r="E8446" s="57" t="s">
        <v>539</v>
      </c>
      <c r="F8446" s="57" t="s">
        <v>3088</v>
      </c>
      <c r="G8446" s="57" t="s">
        <v>5185</v>
      </c>
      <c r="H8446" s="57">
        <v>200</v>
      </c>
    </row>
    <row r="8447" spans="1:8">
      <c r="A8447" s="57" t="s">
        <v>647</v>
      </c>
      <c r="B8447" s="57" t="s">
        <v>431</v>
      </c>
      <c r="C8447" s="57" t="s">
        <v>3090</v>
      </c>
      <c r="D8447" s="57">
        <v>557.5</v>
      </c>
      <c r="E8447" s="57" t="s">
        <v>539</v>
      </c>
      <c r="F8447" s="57" t="s">
        <v>3091</v>
      </c>
      <c r="G8447" s="57" t="s">
        <v>5186</v>
      </c>
      <c r="H8447" s="57">
        <v>557.5</v>
      </c>
    </row>
    <row r="8448" spans="1:8">
      <c r="A8448" s="57" t="s">
        <v>647</v>
      </c>
      <c r="B8448" s="57" t="s">
        <v>431</v>
      </c>
      <c r="C8448" s="57" t="s">
        <v>3093</v>
      </c>
      <c r="D8448" s="57">
        <v>0.4</v>
      </c>
      <c r="E8448" s="57" t="s">
        <v>539</v>
      </c>
      <c r="F8448" s="57" t="s">
        <v>3093</v>
      </c>
      <c r="G8448" s="57" t="s">
        <v>5187</v>
      </c>
      <c r="H8448" s="57">
        <v>0.4</v>
      </c>
    </row>
    <row r="8449" spans="1:8">
      <c r="A8449" s="57" t="s">
        <v>647</v>
      </c>
      <c r="B8449" s="57" t="s">
        <v>431</v>
      </c>
      <c r="C8449" s="57" t="s">
        <v>3095</v>
      </c>
      <c r="D8449" s="57">
        <v>200</v>
      </c>
      <c r="E8449" s="57" t="s">
        <v>539</v>
      </c>
      <c r="F8449" s="57" t="s">
        <v>3096</v>
      </c>
      <c r="G8449" s="57" t="s">
        <v>5188</v>
      </c>
      <c r="H8449" s="57">
        <v>200</v>
      </c>
    </row>
    <row r="8450" spans="1:8">
      <c r="A8450" s="57" t="s">
        <v>647</v>
      </c>
      <c r="B8450" s="57" t="s">
        <v>431</v>
      </c>
      <c r="C8450" s="57" t="s">
        <v>3098</v>
      </c>
      <c r="D8450" s="57">
        <v>130</v>
      </c>
      <c r="E8450" s="57" t="s">
        <v>539</v>
      </c>
      <c r="F8450" s="57" t="s">
        <v>3099</v>
      </c>
      <c r="G8450" s="57" t="s">
        <v>5189</v>
      </c>
      <c r="H8450" s="57">
        <v>130</v>
      </c>
    </row>
    <row r="8451" spans="1:8">
      <c r="A8451" s="57" t="s">
        <v>647</v>
      </c>
      <c r="B8451" s="57" t="s">
        <v>431</v>
      </c>
      <c r="C8451" s="57" t="s">
        <v>3101</v>
      </c>
      <c r="D8451" s="57">
        <v>2</v>
      </c>
      <c r="E8451" s="57" t="s">
        <v>539</v>
      </c>
      <c r="F8451" s="57" t="s">
        <v>3102</v>
      </c>
      <c r="G8451" s="57" t="s">
        <v>5190</v>
      </c>
      <c r="H8451" s="57">
        <v>2</v>
      </c>
    </row>
    <row r="8452" spans="1:8">
      <c r="A8452" s="57" t="s">
        <v>647</v>
      </c>
      <c r="B8452" s="57" t="s">
        <v>431</v>
      </c>
      <c r="C8452" s="57" t="s">
        <v>3104</v>
      </c>
      <c r="D8452" s="57">
        <v>22704.5</v>
      </c>
      <c r="E8452" s="57" t="s">
        <v>539</v>
      </c>
      <c r="F8452" s="57" t="s">
        <v>3104</v>
      </c>
      <c r="G8452" s="57" t="s">
        <v>5191</v>
      </c>
      <c r="H8452" s="57">
        <v>22704.5</v>
      </c>
    </row>
    <row r="8453" spans="1:8">
      <c r="A8453" s="57" t="s">
        <v>647</v>
      </c>
      <c r="B8453" s="57" t="s">
        <v>431</v>
      </c>
      <c r="C8453" s="57" t="s">
        <v>3106</v>
      </c>
      <c r="D8453" s="57">
        <v>900</v>
      </c>
      <c r="E8453" s="57" t="s">
        <v>539</v>
      </c>
      <c r="F8453" s="57" t="s">
        <v>3107</v>
      </c>
      <c r="G8453" s="57" t="s">
        <v>5192</v>
      </c>
      <c r="H8453" s="57">
        <v>900</v>
      </c>
    </row>
    <row r="8454" spans="1:8">
      <c r="A8454" s="57" t="s">
        <v>647</v>
      </c>
      <c r="B8454" s="57" t="s">
        <v>431</v>
      </c>
      <c r="C8454" s="57" t="s">
        <v>3109</v>
      </c>
      <c r="D8454" s="57">
        <v>0.59999999999999987</v>
      </c>
      <c r="E8454" s="57" t="s">
        <v>539</v>
      </c>
      <c r="F8454" s="57" t="s">
        <v>3109</v>
      </c>
      <c r="G8454" s="57" t="s">
        <v>5193</v>
      </c>
      <c r="H8454" s="57">
        <v>0.59999999999999987</v>
      </c>
    </row>
    <row r="8455" spans="1:8">
      <c r="A8455" s="57" t="s">
        <v>647</v>
      </c>
      <c r="B8455" s="57" t="s">
        <v>431</v>
      </c>
      <c r="C8455" s="57" t="s">
        <v>3111</v>
      </c>
      <c r="D8455" s="57">
        <v>9318.125</v>
      </c>
      <c r="E8455" s="57" t="s">
        <v>539</v>
      </c>
      <c r="F8455" s="57" t="s">
        <v>3111</v>
      </c>
      <c r="G8455" s="57" t="s">
        <v>5194</v>
      </c>
      <c r="H8455" s="57">
        <v>9318.125</v>
      </c>
    </row>
    <row r="8456" spans="1:8">
      <c r="A8456" s="57" t="s">
        <v>647</v>
      </c>
      <c r="B8456" s="57" t="s">
        <v>431</v>
      </c>
      <c r="C8456" s="57" t="s">
        <v>3113</v>
      </c>
      <c r="D8456" s="57">
        <v>490</v>
      </c>
      <c r="E8456" s="57" t="s">
        <v>539</v>
      </c>
      <c r="F8456" s="57" t="s">
        <v>3113</v>
      </c>
      <c r="G8456" s="57" t="s">
        <v>5195</v>
      </c>
      <c r="H8456" s="57">
        <v>490</v>
      </c>
    </row>
    <row r="8457" spans="1:8">
      <c r="A8457" s="57" t="s">
        <v>647</v>
      </c>
      <c r="B8457" s="57" t="s">
        <v>431</v>
      </c>
      <c r="C8457" s="57" t="s">
        <v>3115</v>
      </c>
      <c r="D8457" s="57">
        <v>2</v>
      </c>
      <c r="E8457" s="57" t="s">
        <v>539</v>
      </c>
      <c r="F8457" s="57" t="s">
        <v>3116</v>
      </c>
      <c r="G8457" s="57" t="s">
        <v>5196</v>
      </c>
      <c r="H8457" s="57">
        <v>2</v>
      </c>
    </row>
    <row r="8458" spans="1:8">
      <c r="A8458" s="57" t="s">
        <v>647</v>
      </c>
      <c r="B8458" s="57" t="s">
        <v>443</v>
      </c>
      <c r="C8458" s="57" t="s">
        <v>3066</v>
      </c>
      <c r="D8458" s="57">
        <v>0</v>
      </c>
      <c r="E8458" s="57" t="s">
        <v>2944</v>
      </c>
      <c r="F8458" s="57" t="s">
        <v>3067</v>
      </c>
      <c r="G8458" s="57" t="s">
        <v>5197</v>
      </c>
      <c r="H8458" s="57">
        <v>0</v>
      </c>
    </row>
    <row r="8459" spans="1:8">
      <c r="A8459" s="57" t="s">
        <v>647</v>
      </c>
      <c r="B8459" s="57" t="s">
        <v>443</v>
      </c>
      <c r="C8459" s="57" t="s">
        <v>3069</v>
      </c>
      <c r="D8459" s="57">
        <v>0</v>
      </c>
      <c r="E8459" s="57" t="s">
        <v>2944</v>
      </c>
      <c r="F8459" s="57" t="s">
        <v>3070</v>
      </c>
      <c r="G8459" s="57" t="s">
        <v>5198</v>
      </c>
      <c r="H8459" s="57">
        <v>0</v>
      </c>
    </row>
    <row r="8460" spans="1:8">
      <c r="A8460" s="57" t="s">
        <v>647</v>
      </c>
      <c r="B8460" s="57" t="s">
        <v>443</v>
      </c>
      <c r="C8460" s="57" t="s">
        <v>3072</v>
      </c>
      <c r="D8460" s="57">
        <v>0</v>
      </c>
      <c r="E8460" s="57" t="s">
        <v>2944</v>
      </c>
      <c r="F8460" s="57" t="s">
        <v>3073</v>
      </c>
      <c r="G8460" s="57" t="s">
        <v>5199</v>
      </c>
      <c r="H8460" s="57">
        <v>0</v>
      </c>
    </row>
    <row r="8461" spans="1:8">
      <c r="A8461" s="57" t="s">
        <v>647</v>
      </c>
      <c r="B8461" s="57" t="s">
        <v>443</v>
      </c>
      <c r="C8461" s="57" t="s">
        <v>3075</v>
      </c>
      <c r="D8461" s="57">
        <v>0</v>
      </c>
      <c r="E8461" s="57" t="s">
        <v>2944</v>
      </c>
      <c r="F8461" s="57" t="s">
        <v>3076</v>
      </c>
      <c r="G8461" s="57" t="s">
        <v>5200</v>
      </c>
      <c r="H8461" s="57">
        <v>0</v>
      </c>
    </row>
    <row r="8462" spans="1:8">
      <c r="A8462" s="57" t="s">
        <v>647</v>
      </c>
      <c r="B8462" s="57" t="s">
        <v>443</v>
      </c>
      <c r="C8462" s="57" t="s">
        <v>3078</v>
      </c>
      <c r="D8462" s="57">
        <v>772</v>
      </c>
      <c r="E8462" s="57" t="s">
        <v>2944</v>
      </c>
      <c r="F8462" s="57" t="s">
        <v>3079</v>
      </c>
      <c r="G8462" s="57" t="s">
        <v>5201</v>
      </c>
      <c r="H8462" s="57">
        <v>772</v>
      </c>
    </row>
    <row r="8463" spans="1:8">
      <c r="A8463" s="57" t="s">
        <v>647</v>
      </c>
      <c r="B8463" s="57" t="s">
        <v>443</v>
      </c>
      <c r="C8463" s="57" t="s">
        <v>3081</v>
      </c>
      <c r="D8463" s="57">
        <v>0.60000000000000087</v>
      </c>
      <c r="E8463" s="57" t="s">
        <v>2944</v>
      </c>
      <c r="F8463" s="57" t="s">
        <v>3082</v>
      </c>
      <c r="G8463" s="57" t="s">
        <v>5202</v>
      </c>
      <c r="H8463" s="57">
        <v>0.60000000000000087</v>
      </c>
    </row>
    <row r="8464" spans="1:8">
      <c r="A8464" s="57" t="s">
        <v>647</v>
      </c>
      <c r="B8464" s="57" t="s">
        <v>443</v>
      </c>
      <c r="C8464" s="57" t="s">
        <v>3084</v>
      </c>
      <c r="D8464" s="57">
        <v>2</v>
      </c>
      <c r="E8464" s="57" t="s">
        <v>2944</v>
      </c>
      <c r="F8464" s="57" t="s">
        <v>3085</v>
      </c>
      <c r="G8464" s="57" t="s">
        <v>5203</v>
      </c>
      <c r="H8464" s="57">
        <v>2</v>
      </c>
    </row>
    <row r="8465" spans="1:8">
      <c r="A8465" s="57" t="s">
        <v>647</v>
      </c>
      <c r="B8465" s="57" t="s">
        <v>443</v>
      </c>
      <c r="C8465" s="57" t="s">
        <v>3087</v>
      </c>
      <c r="D8465" s="57">
        <v>200</v>
      </c>
      <c r="E8465" s="57" t="s">
        <v>2944</v>
      </c>
      <c r="F8465" s="57" t="s">
        <v>3088</v>
      </c>
      <c r="G8465" s="57" t="s">
        <v>5204</v>
      </c>
      <c r="H8465" s="57">
        <v>200</v>
      </c>
    </row>
    <row r="8466" spans="1:8">
      <c r="A8466" s="57" t="s">
        <v>647</v>
      </c>
      <c r="B8466" s="57" t="s">
        <v>443</v>
      </c>
      <c r="C8466" s="57" t="s">
        <v>3090</v>
      </c>
      <c r="D8466" s="57">
        <v>557.5</v>
      </c>
      <c r="E8466" s="57" t="s">
        <v>2944</v>
      </c>
      <c r="F8466" s="57" t="s">
        <v>3091</v>
      </c>
      <c r="G8466" s="57" t="s">
        <v>5205</v>
      </c>
      <c r="H8466" s="57">
        <v>557.5</v>
      </c>
    </row>
    <row r="8467" spans="1:8">
      <c r="A8467" s="57" t="s">
        <v>647</v>
      </c>
      <c r="B8467" s="57" t="s">
        <v>443</v>
      </c>
      <c r="C8467" s="57" t="s">
        <v>3093</v>
      </c>
      <c r="D8467" s="57">
        <v>0.39999999999999936</v>
      </c>
      <c r="E8467" s="57" t="s">
        <v>2944</v>
      </c>
      <c r="F8467" s="57" t="s">
        <v>3093</v>
      </c>
      <c r="G8467" s="57" t="s">
        <v>5206</v>
      </c>
      <c r="H8467" s="57">
        <v>0.39999999999999936</v>
      </c>
    </row>
    <row r="8468" spans="1:8">
      <c r="A8468" s="57" t="s">
        <v>647</v>
      </c>
      <c r="B8468" s="57" t="s">
        <v>443</v>
      </c>
      <c r="C8468" s="57" t="s">
        <v>3095</v>
      </c>
      <c r="D8468" s="57">
        <v>200</v>
      </c>
      <c r="E8468" s="57" t="s">
        <v>2944</v>
      </c>
      <c r="F8468" s="57" t="s">
        <v>3096</v>
      </c>
      <c r="G8468" s="57" t="s">
        <v>5207</v>
      </c>
      <c r="H8468" s="57">
        <v>200</v>
      </c>
    </row>
    <row r="8469" spans="1:8">
      <c r="A8469" s="57" t="s">
        <v>647</v>
      </c>
      <c r="B8469" s="57" t="s">
        <v>443</v>
      </c>
      <c r="C8469" s="57" t="s">
        <v>3098</v>
      </c>
      <c r="D8469" s="57">
        <v>130</v>
      </c>
      <c r="E8469" s="57" t="s">
        <v>2944</v>
      </c>
      <c r="F8469" s="57" t="s">
        <v>3099</v>
      </c>
      <c r="G8469" s="57" t="s">
        <v>5208</v>
      </c>
      <c r="H8469" s="57">
        <v>130</v>
      </c>
    </row>
    <row r="8470" spans="1:8">
      <c r="A8470" s="57" t="s">
        <v>647</v>
      </c>
      <c r="B8470" s="57" t="s">
        <v>443</v>
      </c>
      <c r="C8470" s="57" t="s">
        <v>3101</v>
      </c>
      <c r="D8470" s="57">
        <v>2</v>
      </c>
      <c r="E8470" s="57" t="s">
        <v>2944</v>
      </c>
      <c r="F8470" s="57" t="s">
        <v>3102</v>
      </c>
      <c r="G8470" s="57" t="s">
        <v>5209</v>
      </c>
      <c r="H8470" s="57">
        <v>2</v>
      </c>
    </row>
    <row r="8471" spans="1:8">
      <c r="A8471" s="57" t="s">
        <v>647</v>
      </c>
      <c r="B8471" s="57" t="s">
        <v>443</v>
      </c>
      <c r="C8471" s="57" t="s">
        <v>3104</v>
      </c>
      <c r="D8471" s="57">
        <v>22704.5</v>
      </c>
      <c r="E8471" s="57" t="s">
        <v>2944</v>
      </c>
      <c r="F8471" s="57" t="s">
        <v>3104</v>
      </c>
      <c r="G8471" s="57" t="s">
        <v>5210</v>
      </c>
      <c r="H8471" s="57">
        <v>22704.5</v>
      </c>
    </row>
    <row r="8472" spans="1:8">
      <c r="A8472" s="57" t="s">
        <v>647</v>
      </c>
      <c r="B8472" s="57" t="s">
        <v>443</v>
      </c>
      <c r="C8472" s="57" t="s">
        <v>3106</v>
      </c>
      <c r="D8472" s="57">
        <v>900</v>
      </c>
      <c r="E8472" s="57" t="s">
        <v>2944</v>
      </c>
      <c r="F8472" s="57" t="s">
        <v>3107</v>
      </c>
      <c r="G8472" s="57" t="s">
        <v>5211</v>
      </c>
      <c r="H8472" s="57">
        <v>900</v>
      </c>
    </row>
    <row r="8473" spans="1:8">
      <c r="A8473" s="57" t="s">
        <v>647</v>
      </c>
      <c r="B8473" s="57" t="s">
        <v>443</v>
      </c>
      <c r="C8473" s="57" t="s">
        <v>3109</v>
      </c>
      <c r="D8473" s="57">
        <v>0.60000000000000087</v>
      </c>
      <c r="E8473" s="57" t="s">
        <v>2944</v>
      </c>
      <c r="F8473" s="57" t="s">
        <v>3109</v>
      </c>
      <c r="G8473" s="57" t="s">
        <v>5212</v>
      </c>
      <c r="H8473" s="57">
        <v>0.60000000000000087</v>
      </c>
    </row>
    <row r="8474" spans="1:8">
      <c r="A8474" s="57" t="s">
        <v>647</v>
      </c>
      <c r="B8474" s="57" t="s">
        <v>443</v>
      </c>
      <c r="C8474" s="57" t="s">
        <v>3111</v>
      </c>
      <c r="D8474" s="57">
        <v>9318.125</v>
      </c>
      <c r="E8474" s="57" t="s">
        <v>2944</v>
      </c>
      <c r="F8474" s="57" t="s">
        <v>3111</v>
      </c>
      <c r="G8474" s="57" t="s">
        <v>5213</v>
      </c>
      <c r="H8474" s="57">
        <v>9318.125</v>
      </c>
    </row>
    <row r="8475" spans="1:8">
      <c r="A8475" s="57" t="s">
        <v>647</v>
      </c>
      <c r="B8475" s="57" t="s">
        <v>443</v>
      </c>
      <c r="C8475" s="57" t="s">
        <v>3113</v>
      </c>
      <c r="D8475" s="57">
        <v>490</v>
      </c>
      <c r="E8475" s="57" t="s">
        <v>2944</v>
      </c>
      <c r="F8475" s="57" t="s">
        <v>3113</v>
      </c>
      <c r="G8475" s="57" t="s">
        <v>5214</v>
      </c>
      <c r="H8475" s="57">
        <v>490</v>
      </c>
    </row>
    <row r="8476" spans="1:8">
      <c r="A8476" s="57" t="s">
        <v>647</v>
      </c>
      <c r="B8476" s="57" t="s">
        <v>443</v>
      </c>
      <c r="C8476" s="57" t="s">
        <v>3115</v>
      </c>
      <c r="D8476" s="57">
        <v>2</v>
      </c>
      <c r="E8476" s="57" t="s">
        <v>2944</v>
      </c>
      <c r="F8476" s="57" t="s">
        <v>3116</v>
      </c>
      <c r="G8476" s="57" t="s">
        <v>5215</v>
      </c>
      <c r="H8476" s="57">
        <v>2</v>
      </c>
    </row>
    <row r="8477" spans="1:8">
      <c r="A8477" s="57" t="s">
        <v>647</v>
      </c>
      <c r="B8477" s="57" t="s">
        <v>445</v>
      </c>
      <c r="C8477" s="57" t="s">
        <v>3066</v>
      </c>
      <c r="D8477" s="57">
        <v>0</v>
      </c>
      <c r="E8477" s="57" t="s">
        <v>2949</v>
      </c>
      <c r="F8477" s="57" t="s">
        <v>3067</v>
      </c>
      <c r="G8477" s="57" t="s">
        <v>5216</v>
      </c>
      <c r="H8477" s="57">
        <v>0</v>
      </c>
    </row>
    <row r="8478" spans="1:8">
      <c r="A8478" s="57" t="s">
        <v>647</v>
      </c>
      <c r="B8478" s="57" t="s">
        <v>445</v>
      </c>
      <c r="C8478" s="57" t="s">
        <v>3069</v>
      </c>
      <c r="D8478" s="57">
        <v>0</v>
      </c>
      <c r="E8478" s="57" t="s">
        <v>2949</v>
      </c>
      <c r="F8478" s="57" t="s">
        <v>3070</v>
      </c>
      <c r="G8478" s="57" t="s">
        <v>5217</v>
      </c>
      <c r="H8478" s="57">
        <v>0</v>
      </c>
    </row>
    <row r="8479" spans="1:8">
      <c r="A8479" s="57" t="s">
        <v>647</v>
      </c>
      <c r="B8479" s="57" t="s">
        <v>445</v>
      </c>
      <c r="C8479" s="57" t="s">
        <v>3072</v>
      </c>
      <c r="D8479" s="57">
        <v>0</v>
      </c>
      <c r="E8479" s="57" t="s">
        <v>2949</v>
      </c>
      <c r="F8479" s="57" t="s">
        <v>3073</v>
      </c>
      <c r="G8479" s="57" t="s">
        <v>5218</v>
      </c>
      <c r="H8479" s="57">
        <v>0</v>
      </c>
    </row>
    <row r="8480" spans="1:8">
      <c r="A8480" s="57" t="s">
        <v>647</v>
      </c>
      <c r="B8480" s="57" t="s">
        <v>445</v>
      </c>
      <c r="C8480" s="57" t="s">
        <v>3075</v>
      </c>
      <c r="D8480" s="57">
        <v>0</v>
      </c>
      <c r="E8480" s="57" t="s">
        <v>2949</v>
      </c>
      <c r="F8480" s="57" t="s">
        <v>3076</v>
      </c>
      <c r="G8480" s="57" t="s">
        <v>5219</v>
      </c>
      <c r="H8480" s="57">
        <v>0</v>
      </c>
    </row>
    <row r="8481" spans="1:8">
      <c r="A8481" s="57" t="s">
        <v>647</v>
      </c>
      <c r="B8481" s="57" t="s">
        <v>445</v>
      </c>
      <c r="C8481" s="57" t="s">
        <v>3078</v>
      </c>
      <c r="D8481" s="57">
        <v>772</v>
      </c>
      <c r="E8481" s="57" t="s">
        <v>2949</v>
      </c>
      <c r="F8481" s="57" t="s">
        <v>3079</v>
      </c>
      <c r="G8481" s="57" t="s">
        <v>5220</v>
      </c>
      <c r="H8481" s="57">
        <v>772</v>
      </c>
    </row>
    <row r="8482" spans="1:8">
      <c r="A8482" s="57" t="s">
        <v>647</v>
      </c>
      <c r="B8482" s="57" t="s">
        <v>445</v>
      </c>
      <c r="C8482" s="57" t="s">
        <v>3081</v>
      </c>
      <c r="D8482" s="57">
        <v>0.6000000000000002</v>
      </c>
      <c r="E8482" s="57" t="s">
        <v>2949</v>
      </c>
      <c r="F8482" s="57" t="s">
        <v>3082</v>
      </c>
      <c r="G8482" s="57" t="s">
        <v>5221</v>
      </c>
      <c r="H8482" s="57">
        <v>0.6000000000000002</v>
      </c>
    </row>
    <row r="8483" spans="1:8">
      <c r="A8483" s="57" t="s">
        <v>647</v>
      </c>
      <c r="B8483" s="57" t="s">
        <v>445</v>
      </c>
      <c r="C8483" s="57" t="s">
        <v>3084</v>
      </c>
      <c r="D8483" s="57">
        <v>2</v>
      </c>
      <c r="E8483" s="57" t="s">
        <v>2949</v>
      </c>
      <c r="F8483" s="57" t="s">
        <v>3085</v>
      </c>
      <c r="G8483" s="57" t="s">
        <v>5222</v>
      </c>
      <c r="H8483" s="57">
        <v>2</v>
      </c>
    </row>
    <row r="8484" spans="1:8">
      <c r="A8484" s="57" t="s">
        <v>647</v>
      </c>
      <c r="B8484" s="57" t="s">
        <v>445</v>
      </c>
      <c r="C8484" s="57" t="s">
        <v>3087</v>
      </c>
      <c r="D8484" s="57">
        <v>200</v>
      </c>
      <c r="E8484" s="57" t="s">
        <v>2949</v>
      </c>
      <c r="F8484" s="57" t="s">
        <v>3088</v>
      </c>
      <c r="G8484" s="57" t="s">
        <v>5223</v>
      </c>
      <c r="H8484" s="57">
        <v>200</v>
      </c>
    </row>
    <row r="8485" spans="1:8">
      <c r="A8485" s="57" t="s">
        <v>647</v>
      </c>
      <c r="B8485" s="57" t="s">
        <v>445</v>
      </c>
      <c r="C8485" s="57" t="s">
        <v>3090</v>
      </c>
      <c r="D8485" s="57">
        <v>557.5</v>
      </c>
      <c r="E8485" s="57" t="s">
        <v>2949</v>
      </c>
      <c r="F8485" s="57" t="s">
        <v>3091</v>
      </c>
      <c r="G8485" s="57" t="s">
        <v>5224</v>
      </c>
      <c r="H8485" s="57">
        <v>557.5</v>
      </c>
    </row>
    <row r="8486" spans="1:8">
      <c r="A8486" s="57" t="s">
        <v>647</v>
      </c>
      <c r="B8486" s="57" t="s">
        <v>445</v>
      </c>
      <c r="C8486" s="57" t="s">
        <v>3093</v>
      </c>
      <c r="D8486" s="57">
        <v>0.40000000000000019</v>
      </c>
      <c r="E8486" s="57" t="s">
        <v>2949</v>
      </c>
      <c r="F8486" s="57" t="s">
        <v>3093</v>
      </c>
      <c r="G8486" s="57" t="s">
        <v>5225</v>
      </c>
      <c r="H8486" s="57">
        <v>0.40000000000000019</v>
      </c>
    </row>
    <row r="8487" spans="1:8">
      <c r="A8487" s="57" t="s">
        <v>647</v>
      </c>
      <c r="B8487" s="57" t="s">
        <v>445</v>
      </c>
      <c r="C8487" s="57" t="s">
        <v>3095</v>
      </c>
      <c r="D8487" s="57">
        <v>200</v>
      </c>
      <c r="E8487" s="57" t="s">
        <v>2949</v>
      </c>
      <c r="F8487" s="57" t="s">
        <v>3096</v>
      </c>
      <c r="G8487" s="57" t="s">
        <v>5226</v>
      </c>
      <c r="H8487" s="57">
        <v>200</v>
      </c>
    </row>
    <row r="8488" spans="1:8">
      <c r="A8488" s="57" t="s">
        <v>647</v>
      </c>
      <c r="B8488" s="57" t="s">
        <v>445</v>
      </c>
      <c r="C8488" s="57" t="s">
        <v>3098</v>
      </c>
      <c r="D8488" s="57">
        <v>130</v>
      </c>
      <c r="E8488" s="57" t="s">
        <v>2949</v>
      </c>
      <c r="F8488" s="57" t="s">
        <v>3099</v>
      </c>
      <c r="G8488" s="57" t="s">
        <v>5227</v>
      </c>
      <c r="H8488" s="57">
        <v>130</v>
      </c>
    </row>
    <row r="8489" spans="1:8">
      <c r="A8489" s="57" t="s">
        <v>647</v>
      </c>
      <c r="B8489" s="57" t="s">
        <v>445</v>
      </c>
      <c r="C8489" s="57" t="s">
        <v>3101</v>
      </c>
      <c r="D8489" s="57">
        <v>2</v>
      </c>
      <c r="E8489" s="57" t="s">
        <v>2949</v>
      </c>
      <c r="F8489" s="57" t="s">
        <v>3102</v>
      </c>
      <c r="G8489" s="57" t="s">
        <v>5228</v>
      </c>
      <c r="H8489" s="57">
        <v>2</v>
      </c>
    </row>
    <row r="8490" spans="1:8">
      <c r="A8490" s="57" t="s">
        <v>647</v>
      </c>
      <c r="B8490" s="57" t="s">
        <v>445</v>
      </c>
      <c r="C8490" s="57" t="s">
        <v>3104</v>
      </c>
      <c r="D8490" s="57">
        <v>22704.5</v>
      </c>
      <c r="E8490" s="57" t="s">
        <v>2949</v>
      </c>
      <c r="F8490" s="57" t="s">
        <v>3104</v>
      </c>
      <c r="G8490" s="57" t="s">
        <v>5229</v>
      </c>
      <c r="H8490" s="57">
        <v>22704.5</v>
      </c>
    </row>
    <row r="8491" spans="1:8">
      <c r="A8491" s="57" t="s">
        <v>647</v>
      </c>
      <c r="B8491" s="57" t="s">
        <v>445</v>
      </c>
      <c r="C8491" s="57" t="s">
        <v>3106</v>
      </c>
      <c r="D8491" s="57">
        <v>900</v>
      </c>
      <c r="E8491" s="57" t="s">
        <v>2949</v>
      </c>
      <c r="F8491" s="57" t="s">
        <v>3107</v>
      </c>
      <c r="G8491" s="57" t="s">
        <v>5230</v>
      </c>
      <c r="H8491" s="57">
        <v>900</v>
      </c>
    </row>
    <row r="8492" spans="1:8">
      <c r="A8492" s="57" t="s">
        <v>647</v>
      </c>
      <c r="B8492" s="57" t="s">
        <v>445</v>
      </c>
      <c r="C8492" s="57" t="s">
        <v>3109</v>
      </c>
      <c r="D8492" s="57">
        <v>0.6000000000000002</v>
      </c>
      <c r="E8492" s="57" t="s">
        <v>2949</v>
      </c>
      <c r="F8492" s="57" t="s">
        <v>3109</v>
      </c>
      <c r="G8492" s="57" t="s">
        <v>5231</v>
      </c>
      <c r="H8492" s="57">
        <v>0.6000000000000002</v>
      </c>
    </row>
    <row r="8493" spans="1:8">
      <c r="A8493" s="57" t="s">
        <v>647</v>
      </c>
      <c r="B8493" s="57" t="s">
        <v>445</v>
      </c>
      <c r="C8493" s="57" t="s">
        <v>3111</v>
      </c>
      <c r="D8493" s="57">
        <v>9318.125</v>
      </c>
      <c r="E8493" s="57" t="s">
        <v>2949</v>
      </c>
      <c r="F8493" s="57" t="s">
        <v>3111</v>
      </c>
      <c r="G8493" s="57" t="s">
        <v>5232</v>
      </c>
      <c r="H8493" s="57">
        <v>9318.125</v>
      </c>
    </row>
    <row r="8494" spans="1:8">
      <c r="A8494" s="57" t="s">
        <v>647</v>
      </c>
      <c r="B8494" s="57" t="s">
        <v>445</v>
      </c>
      <c r="C8494" s="57" t="s">
        <v>3113</v>
      </c>
      <c r="D8494" s="57">
        <v>490</v>
      </c>
      <c r="E8494" s="57" t="s">
        <v>2949</v>
      </c>
      <c r="F8494" s="57" t="s">
        <v>3113</v>
      </c>
      <c r="G8494" s="57" t="s">
        <v>5233</v>
      </c>
      <c r="H8494" s="57">
        <v>490</v>
      </c>
    </row>
    <row r="8495" spans="1:8">
      <c r="A8495" s="57" t="s">
        <v>647</v>
      </c>
      <c r="B8495" s="57" t="s">
        <v>445</v>
      </c>
      <c r="C8495" s="57" t="s">
        <v>3115</v>
      </c>
      <c r="D8495" s="57">
        <v>2</v>
      </c>
      <c r="E8495" s="57" t="s">
        <v>2949</v>
      </c>
      <c r="F8495" s="57" t="s">
        <v>3116</v>
      </c>
      <c r="G8495" s="57" t="s">
        <v>5234</v>
      </c>
      <c r="H8495" s="57">
        <v>2</v>
      </c>
    </row>
    <row r="8496" spans="1:8">
      <c r="A8496" s="57" t="s">
        <v>647</v>
      </c>
      <c r="B8496" s="57" t="s">
        <v>451</v>
      </c>
      <c r="C8496" s="57" t="s">
        <v>3066</v>
      </c>
      <c r="D8496" s="57">
        <v>0</v>
      </c>
      <c r="E8496" s="57" t="s">
        <v>2954</v>
      </c>
      <c r="F8496" s="57" t="s">
        <v>3067</v>
      </c>
      <c r="G8496" s="57" t="s">
        <v>5235</v>
      </c>
      <c r="H8496" s="57">
        <v>0</v>
      </c>
    </row>
    <row r="8497" spans="1:8">
      <c r="A8497" s="57" t="s">
        <v>647</v>
      </c>
      <c r="B8497" s="57" t="s">
        <v>451</v>
      </c>
      <c r="C8497" s="57" t="s">
        <v>3069</v>
      </c>
      <c r="D8497" s="57">
        <v>0</v>
      </c>
      <c r="E8497" s="57" t="s">
        <v>2954</v>
      </c>
      <c r="F8497" s="57" t="s">
        <v>3070</v>
      </c>
      <c r="G8497" s="57" t="s">
        <v>5236</v>
      </c>
      <c r="H8497" s="57">
        <v>0</v>
      </c>
    </row>
    <row r="8498" spans="1:8">
      <c r="A8498" s="57" t="s">
        <v>647</v>
      </c>
      <c r="B8498" s="57" t="s">
        <v>451</v>
      </c>
      <c r="C8498" s="57" t="s">
        <v>3072</v>
      </c>
      <c r="D8498" s="57">
        <v>0</v>
      </c>
      <c r="E8498" s="57" t="s">
        <v>2954</v>
      </c>
      <c r="F8498" s="57" t="s">
        <v>3073</v>
      </c>
      <c r="G8498" s="57" t="s">
        <v>5237</v>
      </c>
      <c r="H8498" s="57">
        <v>0</v>
      </c>
    </row>
    <row r="8499" spans="1:8">
      <c r="A8499" s="57" t="s">
        <v>647</v>
      </c>
      <c r="B8499" s="57" t="s">
        <v>451</v>
      </c>
      <c r="C8499" s="57" t="s">
        <v>3075</v>
      </c>
      <c r="D8499" s="57">
        <v>0</v>
      </c>
      <c r="E8499" s="57" t="s">
        <v>2954</v>
      </c>
      <c r="F8499" s="57" t="s">
        <v>3076</v>
      </c>
      <c r="G8499" s="57" t="s">
        <v>5238</v>
      </c>
      <c r="H8499" s="57">
        <v>0</v>
      </c>
    </row>
    <row r="8500" spans="1:8">
      <c r="A8500" s="57" t="s">
        <v>647</v>
      </c>
      <c r="B8500" s="57" t="s">
        <v>451</v>
      </c>
      <c r="C8500" s="57" t="s">
        <v>3078</v>
      </c>
      <c r="D8500" s="57">
        <v>772</v>
      </c>
      <c r="E8500" s="57" t="s">
        <v>2954</v>
      </c>
      <c r="F8500" s="57" t="s">
        <v>3079</v>
      </c>
      <c r="G8500" s="57" t="s">
        <v>5239</v>
      </c>
      <c r="H8500" s="57">
        <v>772</v>
      </c>
    </row>
    <row r="8501" spans="1:8">
      <c r="A8501" s="57" t="s">
        <v>647</v>
      </c>
      <c r="B8501" s="57" t="s">
        <v>451</v>
      </c>
      <c r="C8501" s="57" t="s">
        <v>3081</v>
      </c>
      <c r="D8501" s="57">
        <v>0.59999999999999987</v>
      </c>
      <c r="E8501" s="57" t="s">
        <v>2954</v>
      </c>
      <c r="F8501" s="57" t="s">
        <v>3082</v>
      </c>
      <c r="G8501" s="57" t="s">
        <v>5240</v>
      </c>
      <c r="H8501" s="57">
        <v>0.59999999999999987</v>
      </c>
    </row>
    <row r="8502" spans="1:8">
      <c r="A8502" s="57" t="s">
        <v>647</v>
      </c>
      <c r="B8502" s="57" t="s">
        <v>451</v>
      </c>
      <c r="C8502" s="57" t="s">
        <v>3084</v>
      </c>
      <c r="D8502" s="57">
        <v>2</v>
      </c>
      <c r="E8502" s="57" t="s">
        <v>2954</v>
      </c>
      <c r="F8502" s="57" t="s">
        <v>3085</v>
      </c>
      <c r="G8502" s="57" t="s">
        <v>5241</v>
      </c>
      <c r="H8502" s="57">
        <v>2</v>
      </c>
    </row>
    <row r="8503" spans="1:8">
      <c r="A8503" s="57" t="s">
        <v>647</v>
      </c>
      <c r="B8503" s="57" t="s">
        <v>451</v>
      </c>
      <c r="C8503" s="57" t="s">
        <v>3087</v>
      </c>
      <c r="D8503" s="57">
        <v>200</v>
      </c>
      <c r="E8503" s="57" t="s">
        <v>2954</v>
      </c>
      <c r="F8503" s="57" t="s">
        <v>3088</v>
      </c>
      <c r="G8503" s="57" t="s">
        <v>5242</v>
      </c>
      <c r="H8503" s="57">
        <v>200</v>
      </c>
    </row>
    <row r="8504" spans="1:8">
      <c r="A8504" s="57" t="s">
        <v>647</v>
      </c>
      <c r="B8504" s="57" t="s">
        <v>451</v>
      </c>
      <c r="C8504" s="57" t="s">
        <v>3090</v>
      </c>
      <c r="D8504" s="57">
        <v>557.5</v>
      </c>
      <c r="E8504" s="57" t="s">
        <v>2954</v>
      </c>
      <c r="F8504" s="57" t="s">
        <v>3091</v>
      </c>
      <c r="G8504" s="57" t="s">
        <v>5243</v>
      </c>
      <c r="H8504" s="57">
        <v>557.5</v>
      </c>
    </row>
    <row r="8505" spans="1:8">
      <c r="A8505" s="57" t="s">
        <v>647</v>
      </c>
      <c r="B8505" s="57" t="s">
        <v>451</v>
      </c>
      <c r="C8505" s="57" t="s">
        <v>3093</v>
      </c>
      <c r="D8505" s="57">
        <v>0.40000000000000008</v>
      </c>
      <c r="E8505" s="57" t="s">
        <v>2954</v>
      </c>
      <c r="F8505" s="57" t="s">
        <v>3093</v>
      </c>
      <c r="G8505" s="57" t="s">
        <v>5244</v>
      </c>
      <c r="H8505" s="57">
        <v>0.40000000000000008</v>
      </c>
    </row>
    <row r="8506" spans="1:8">
      <c r="A8506" s="57" t="s">
        <v>647</v>
      </c>
      <c r="B8506" s="57" t="s">
        <v>451</v>
      </c>
      <c r="C8506" s="57" t="s">
        <v>3095</v>
      </c>
      <c r="D8506" s="57">
        <v>200</v>
      </c>
      <c r="E8506" s="57" t="s">
        <v>2954</v>
      </c>
      <c r="F8506" s="57" t="s">
        <v>3096</v>
      </c>
      <c r="G8506" s="57" t="s">
        <v>5245</v>
      </c>
      <c r="H8506" s="57">
        <v>200</v>
      </c>
    </row>
    <row r="8507" spans="1:8">
      <c r="A8507" s="57" t="s">
        <v>647</v>
      </c>
      <c r="B8507" s="57" t="s">
        <v>451</v>
      </c>
      <c r="C8507" s="57" t="s">
        <v>3098</v>
      </c>
      <c r="D8507" s="57">
        <v>130</v>
      </c>
      <c r="E8507" s="57" t="s">
        <v>2954</v>
      </c>
      <c r="F8507" s="57" t="s">
        <v>3099</v>
      </c>
      <c r="G8507" s="57" t="s">
        <v>5246</v>
      </c>
      <c r="H8507" s="57">
        <v>130</v>
      </c>
    </row>
    <row r="8508" spans="1:8">
      <c r="A8508" s="57" t="s">
        <v>647</v>
      </c>
      <c r="B8508" s="57" t="s">
        <v>451</v>
      </c>
      <c r="C8508" s="57" t="s">
        <v>3101</v>
      </c>
      <c r="D8508" s="57">
        <v>2</v>
      </c>
      <c r="E8508" s="57" t="s">
        <v>2954</v>
      </c>
      <c r="F8508" s="57" t="s">
        <v>3102</v>
      </c>
      <c r="G8508" s="57" t="s">
        <v>5247</v>
      </c>
      <c r="H8508" s="57">
        <v>2</v>
      </c>
    </row>
    <row r="8509" spans="1:8">
      <c r="A8509" s="57" t="s">
        <v>647</v>
      </c>
      <c r="B8509" s="57" t="s">
        <v>451</v>
      </c>
      <c r="C8509" s="57" t="s">
        <v>3104</v>
      </c>
      <c r="D8509" s="57">
        <v>22704.5</v>
      </c>
      <c r="E8509" s="57" t="s">
        <v>2954</v>
      </c>
      <c r="F8509" s="57" t="s">
        <v>3104</v>
      </c>
      <c r="G8509" s="57" t="s">
        <v>5248</v>
      </c>
      <c r="H8509" s="57">
        <v>22704.5</v>
      </c>
    </row>
    <row r="8510" spans="1:8">
      <c r="A8510" s="57" t="s">
        <v>647</v>
      </c>
      <c r="B8510" s="57" t="s">
        <v>451</v>
      </c>
      <c r="C8510" s="57" t="s">
        <v>3106</v>
      </c>
      <c r="D8510" s="57">
        <v>900</v>
      </c>
      <c r="E8510" s="57" t="s">
        <v>2954</v>
      </c>
      <c r="F8510" s="57" t="s">
        <v>3107</v>
      </c>
      <c r="G8510" s="57" t="s">
        <v>5249</v>
      </c>
      <c r="H8510" s="57">
        <v>900</v>
      </c>
    </row>
    <row r="8511" spans="1:8">
      <c r="A8511" s="57" t="s">
        <v>647</v>
      </c>
      <c r="B8511" s="57" t="s">
        <v>451</v>
      </c>
      <c r="C8511" s="57" t="s">
        <v>3109</v>
      </c>
      <c r="D8511" s="57">
        <v>0.59999999999999987</v>
      </c>
      <c r="E8511" s="57" t="s">
        <v>2954</v>
      </c>
      <c r="F8511" s="57" t="s">
        <v>3109</v>
      </c>
      <c r="G8511" s="57" t="s">
        <v>5250</v>
      </c>
      <c r="H8511" s="57">
        <v>0.59999999999999987</v>
      </c>
    </row>
    <row r="8512" spans="1:8">
      <c r="A8512" s="57" t="s">
        <v>647</v>
      </c>
      <c r="B8512" s="57" t="s">
        <v>451</v>
      </c>
      <c r="C8512" s="57" t="s">
        <v>3111</v>
      </c>
      <c r="D8512" s="57">
        <v>9318.125</v>
      </c>
      <c r="E8512" s="57" t="s">
        <v>2954</v>
      </c>
      <c r="F8512" s="57" t="s">
        <v>3111</v>
      </c>
      <c r="G8512" s="57" t="s">
        <v>5251</v>
      </c>
      <c r="H8512" s="57">
        <v>9318.125</v>
      </c>
    </row>
    <row r="8513" spans="1:8">
      <c r="A8513" s="57" t="s">
        <v>647</v>
      </c>
      <c r="B8513" s="57" t="s">
        <v>451</v>
      </c>
      <c r="C8513" s="57" t="s">
        <v>3113</v>
      </c>
      <c r="D8513" s="57">
        <v>490</v>
      </c>
      <c r="E8513" s="57" t="s">
        <v>2954</v>
      </c>
      <c r="F8513" s="57" t="s">
        <v>3113</v>
      </c>
      <c r="G8513" s="57" t="s">
        <v>5252</v>
      </c>
      <c r="H8513" s="57">
        <v>490</v>
      </c>
    </row>
    <row r="8514" spans="1:8">
      <c r="A8514" s="57" t="s">
        <v>647</v>
      </c>
      <c r="B8514" s="57" t="s">
        <v>451</v>
      </c>
      <c r="C8514" s="57" t="s">
        <v>3115</v>
      </c>
      <c r="D8514" s="57">
        <v>2</v>
      </c>
      <c r="E8514" s="57" t="s">
        <v>2954</v>
      </c>
      <c r="F8514" s="57" t="s">
        <v>3116</v>
      </c>
      <c r="G8514" s="57" t="s">
        <v>5253</v>
      </c>
      <c r="H8514" s="57">
        <v>2</v>
      </c>
    </row>
    <row r="8515" spans="1:8">
      <c r="A8515" s="57" t="s">
        <v>648</v>
      </c>
      <c r="B8515" s="57" t="s">
        <v>477</v>
      </c>
      <c r="C8515" s="57" t="s">
        <v>3066</v>
      </c>
      <c r="D8515" s="57">
        <v>0</v>
      </c>
      <c r="E8515" s="57" t="s">
        <v>2959</v>
      </c>
      <c r="F8515" s="57" t="s">
        <v>3067</v>
      </c>
      <c r="G8515" s="57" t="s">
        <v>5254</v>
      </c>
      <c r="H8515" s="57">
        <v>0</v>
      </c>
    </row>
    <row r="8516" spans="1:8">
      <c r="A8516" s="57" t="s">
        <v>648</v>
      </c>
      <c r="B8516" s="57" t="s">
        <v>477</v>
      </c>
      <c r="C8516" s="57" t="s">
        <v>3069</v>
      </c>
      <c r="D8516" s="57">
        <v>3</v>
      </c>
      <c r="E8516" s="57" t="s">
        <v>2959</v>
      </c>
      <c r="F8516" s="57" t="s">
        <v>3070</v>
      </c>
      <c r="G8516" s="57" t="s">
        <v>5255</v>
      </c>
      <c r="H8516" s="57">
        <v>3</v>
      </c>
    </row>
    <row r="8517" spans="1:8">
      <c r="A8517" s="57" t="s">
        <v>648</v>
      </c>
      <c r="B8517" s="57" t="s">
        <v>477</v>
      </c>
      <c r="C8517" s="57" t="s">
        <v>3072</v>
      </c>
      <c r="D8517" s="57">
        <v>1500</v>
      </c>
      <c r="E8517" s="57" t="s">
        <v>2959</v>
      </c>
      <c r="F8517" s="57" t="s">
        <v>3073</v>
      </c>
      <c r="G8517" s="57" t="s">
        <v>5256</v>
      </c>
      <c r="H8517" s="57">
        <v>1500</v>
      </c>
    </row>
    <row r="8518" spans="1:8">
      <c r="A8518" s="57" t="s">
        <v>648</v>
      </c>
      <c r="B8518" s="57" t="s">
        <v>477</v>
      </c>
      <c r="C8518" s="57" t="s">
        <v>3075</v>
      </c>
      <c r="D8518" s="57">
        <v>0</v>
      </c>
      <c r="E8518" s="57" t="s">
        <v>2959</v>
      </c>
      <c r="F8518" s="57" t="s">
        <v>3076</v>
      </c>
      <c r="G8518" s="57" t="s">
        <v>5257</v>
      </c>
      <c r="H8518" s="57">
        <v>0</v>
      </c>
    </row>
    <row r="8519" spans="1:8">
      <c r="A8519" s="57" t="s">
        <v>648</v>
      </c>
      <c r="B8519" s="57" t="s">
        <v>477</v>
      </c>
      <c r="C8519" s="57" t="s">
        <v>3078</v>
      </c>
      <c r="D8519" s="57">
        <v>772</v>
      </c>
      <c r="E8519" s="57" t="s">
        <v>2959</v>
      </c>
      <c r="F8519" s="57" t="s">
        <v>3079</v>
      </c>
      <c r="G8519" s="57" t="s">
        <v>5258</v>
      </c>
      <c r="H8519" s="57">
        <v>772</v>
      </c>
    </row>
    <row r="8520" spans="1:8">
      <c r="A8520" s="57" t="s">
        <v>648</v>
      </c>
      <c r="B8520" s="57" t="s">
        <v>477</v>
      </c>
      <c r="C8520" s="57" t="s">
        <v>3081</v>
      </c>
      <c r="D8520" s="57">
        <v>0.6</v>
      </c>
      <c r="E8520" s="57" t="s">
        <v>2959</v>
      </c>
      <c r="F8520" s="57" t="s">
        <v>3082</v>
      </c>
      <c r="G8520" s="57" t="s">
        <v>5259</v>
      </c>
      <c r="H8520" s="57">
        <v>0.6</v>
      </c>
    </row>
    <row r="8521" spans="1:8">
      <c r="A8521" s="57" t="s">
        <v>648</v>
      </c>
      <c r="B8521" s="57" t="s">
        <v>477</v>
      </c>
      <c r="C8521" s="57" t="s">
        <v>3084</v>
      </c>
      <c r="D8521" s="57">
        <v>2</v>
      </c>
      <c r="E8521" s="57" t="s">
        <v>2959</v>
      </c>
      <c r="F8521" s="57" t="s">
        <v>3085</v>
      </c>
      <c r="G8521" s="57" t="s">
        <v>5260</v>
      </c>
      <c r="H8521" s="57">
        <v>2</v>
      </c>
    </row>
    <row r="8522" spans="1:8">
      <c r="A8522" s="57" t="s">
        <v>648</v>
      </c>
      <c r="B8522" s="57" t="s">
        <v>477</v>
      </c>
      <c r="C8522" s="57" t="s">
        <v>3087</v>
      </c>
      <c r="D8522" s="57">
        <v>200</v>
      </c>
      <c r="E8522" s="57" t="s">
        <v>2959</v>
      </c>
      <c r="F8522" s="57" t="s">
        <v>3088</v>
      </c>
      <c r="G8522" s="57" t="s">
        <v>5261</v>
      </c>
      <c r="H8522" s="57">
        <v>200</v>
      </c>
    </row>
    <row r="8523" spans="1:8">
      <c r="A8523" s="57" t="s">
        <v>648</v>
      </c>
      <c r="B8523" s="57" t="s">
        <v>477</v>
      </c>
      <c r="C8523" s="57" t="s">
        <v>3090</v>
      </c>
      <c r="D8523" s="57">
        <v>557.5</v>
      </c>
      <c r="E8523" s="57" t="s">
        <v>2959</v>
      </c>
      <c r="F8523" s="57" t="s">
        <v>3091</v>
      </c>
      <c r="G8523" s="57" t="s">
        <v>5262</v>
      </c>
      <c r="H8523" s="57">
        <v>557.5</v>
      </c>
    </row>
    <row r="8524" spans="1:8">
      <c r="A8524" s="57" t="s">
        <v>648</v>
      </c>
      <c r="B8524" s="57" t="s">
        <v>477</v>
      </c>
      <c r="C8524" s="57" t="s">
        <v>3093</v>
      </c>
      <c r="D8524" s="57">
        <v>0.57999999999999996</v>
      </c>
      <c r="E8524" s="57" t="s">
        <v>2959</v>
      </c>
      <c r="F8524" s="57" t="s">
        <v>3093</v>
      </c>
      <c r="G8524" s="57" t="s">
        <v>5263</v>
      </c>
      <c r="H8524" s="57">
        <v>0.57999999999999996</v>
      </c>
    </row>
    <row r="8525" spans="1:8">
      <c r="A8525" s="57" t="s">
        <v>648</v>
      </c>
      <c r="B8525" s="57" t="s">
        <v>477</v>
      </c>
      <c r="C8525" s="57" t="s">
        <v>3095</v>
      </c>
      <c r="D8525" s="57">
        <v>289.7</v>
      </c>
      <c r="E8525" s="57" t="s">
        <v>2959</v>
      </c>
      <c r="F8525" s="57" t="s">
        <v>3096</v>
      </c>
      <c r="G8525" s="57" t="s">
        <v>5264</v>
      </c>
      <c r="H8525" s="57">
        <v>289.7</v>
      </c>
    </row>
    <row r="8526" spans="1:8">
      <c r="A8526" s="57" t="s">
        <v>648</v>
      </c>
      <c r="B8526" s="57" t="s">
        <v>477</v>
      </c>
      <c r="C8526" s="57" t="s">
        <v>3098</v>
      </c>
      <c r="D8526" s="57">
        <v>130</v>
      </c>
      <c r="E8526" s="57" t="s">
        <v>2959</v>
      </c>
      <c r="F8526" s="57" t="s">
        <v>3099</v>
      </c>
      <c r="G8526" s="57" t="s">
        <v>5265</v>
      </c>
      <c r="H8526" s="57">
        <v>130</v>
      </c>
    </row>
    <row r="8527" spans="1:8">
      <c r="A8527" s="57" t="s">
        <v>648</v>
      </c>
      <c r="B8527" s="57" t="s">
        <v>477</v>
      </c>
      <c r="C8527" s="57" t="s">
        <v>3101</v>
      </c>
      <c r="D8527" s="57">
        <v>2</v>
      </c>
      <c r="E8527" s="57" t="s">
        <v>2959</v>
      </c>
      <c r="F8527" s="57" t="s">
        <v>3102</v>
      </c>
      <c r="G8527" s="57" t="s">
        <v>5266</v>
      </c>
      <c r="H8527" s="57">
        <v>2</v>
      </c>
    </row>
    <row r="8528" spans="1:8">
      <c r="A8528" s="57" t="s">
        <v>648</v>
      </c>
      <c r="B8528" s="57" t="s">
        <v>477</v>
      </c>
      <c r="C8528" s="57" t="s">
        <v>3104</v>
      </c>
      <c r="D8528" s="57">
        <v>30713.25</v>
      </c>
      <c r="E8528" s="57" t="s">
        <v>2959</v>
      </c>
      <c r="F8528" s="57" t="s">
        <v>3104</v>
      </c>
      <c r="G8528" s="57" t="s">
        <v>5267</v>
      </c>
      <c r="H8528" s="57">
        <v>30713.25</v>
      </c>
    </row>
    <row r="8529" spans="1:8">
      <c r="A8529" s="57" t="s">
        <v>648</v>
      </c>
      <c r="B8529" s="57" t="s">
        <v>477</v>
      </c>
      <c r="C8529" s="57" t="s">
        <v>3106</v>
      </c>
      <c r="D8529" s="57">
        <v>900</v>
      </c>
      <c r="E8529" s="57" t="s">
        <v>2959</v>
      </c>
      <c r="F8529" s="57" t="s">
        <v>3107</v>
      </c>
      <c r="G8529" s="57" t="s">
        <v>5268</v>
      </c>
      <c r="H8529" s="57">
        <v>900</v>
      </c>
    </row>
    <row r="8530" spans="1:8">
      <c r="A8530" s="57" t="s">
        <v>648</v>
      </c>
      <c r="B8530" s="57" t="s">
        <v>477</v>
      </c>
      <c r="C8530" s="57" t="s">
        <v>3109</v>
      </c>
      <c r="D8530" s="57">
        <v>0.6</v>
      </c>
      <c r="E8530" s="57" t="s">
        <v>2959</v>
      </c>
      <c r="F8530" s="57" t="s">
        <v>3109</v>
      </c>
      <c r="G8530" s="57" t="s">
        <v>5269</v>
      </c>
      <c r="H8530" s="57">
        <v>0.6</v>
      </c>
    </row>
    <row r="8531" spans="1:8">
      <c r="A8531" s="57" t="s">
        <v>648</v>
      </c>
      <c r="B8531" s="57" t="s">
        <v>477</v>
      </c>
      <c r="C8531" s="57" t="s">
        <v>3111</v>
      </c>
      <c r="D8531" s="57">
        <v>8690.3230000000003</v>
      </c>
      <c r="E8531" s="57" t="s">
        <v>2959</v>
      </c>
      <c r="F8531" s="57" t="s">
        <v>3111</v>
      </c>
      <c r="G8531" s="57" t="s">
        <v>5270</v>
      </c>
      <c r="H8531" s="57">
        <v>8690.3230000000003</v>
      </c>
    </row>
    <row r="8532" spans="1:8">
      <c r="A8532" s="57" t="s">
        <v>648</v>
      </c>
      <c r="B8532" s="57" t="s">
        <v>477</v>
      </c>
      <c r="C8532" s="57" t="s">
        <v>3113</v>
      </c>
      <c r="D8532" s="57">
        <v>525.75</v>
      </c>
      <c r="E8532" s="57" t="s">
        <v>2959</v>
      </c>
      <c r="F8532" s="57" t="s">
        <v>3113</v>
      </c>
      <c r="G8532" s="57" t="s">
        <v>5271</v>
      </c>
      <c r="H8532" s="57">
        <v>525.75</v>
      </c>
    </row>
    <row r="8533" spans="1:8">
      <c r="A8533" s="57" t="s">
        <v>648</v>
      </c>
      <c r="B8533" s="57" t="s">
        <v>477</v>
      </c>
      <c r="C8533" s="57" t="s">
        <v>3115</v>
      </c>
      <c r="D8533" s="57">
        <v>2</v>
      </c>
      <c r="E8533" s="57" t="s">
        <v>2959</v>
      </c>
      <c r="F8533" s="57" t="s">
        <v>3116</v>
      </c>
      <c r="G8533" s="57" t="s">
        <v>5272</v>
      </c>
      <c r="H8533" s="57">
        <v>2</v>
      </c>
    </row>
    <row r="8534" spans="1:8">
      <c r="A8534" s="57" t="s">
        <v>649</v>
      </c>
      <c r="B8534" s="57" t="s">
        <v>431</v>
      </c>
      <c r="C8534" s="57" t="s">
        <v>3066</v>
      </c>
      <c r="D8534" s="57">
        <v>0</v>
      </c>
      <c r="E8534" s="57" t="s">
        <v>548</v>
      </c>
      <c r="F8534" s="57" t="s">
        <v>3067</v>
      </c>
      <c r="G8534" s="57" t="s">
        <v>5273</v>
      </c>
      <c r="H8534" s="57">
        <v>0</v>
      </c>
    </row>
    <row r="8535" spans="1:8">
      <c r="A8535" s="57" t="s">
        <v>649</v>
      </c>
      <c r="B8535" s="57" t="s">
        <v>431</v>
      </c>
      <c r="C8535" s="57" t="s">
        <v>3069</v>
      </c>
      <c r="D8535" s="57">
        <v>0</v>
      </c>
      <c r="E8535" s="57" t="s">
        <v>548</v>
      </c>
      <c r="F8535" s="57" t="s">
        <v>3070</v>
      </c>
      <c r="G8535" s="57" t="s">
        <v>5274</v>
      </c>
      <c r="H8535" s="57">
        <v>0</v>
      </c>
    </row>
    <row r="8536" spans="1:8">
      <c r="A8536" s="57" t="s">
        <v>649</v>
      </c>
      <c r="B8536" s="57" t="s">
        <v>431</v>
      </c>
      <c r="C8536" s="57" t="s">
        <v>3072</v>
      </c>
      <c r="D8536" s="57">
        <v>0</v>
      </c>
      <c r="E8536" s="57" t="s">
        <v>548</v>
      </c>
      <c r="F8536" s="57" t="s">
        <v>3073</v>
      </c>
      <c r="G8536" s="57" t="s">
        <v>5275</v>
      </c>
      <c r="H8536" s="57">
        <v>0</v>
      </c>
    </row>
    <row r="8537" spans="1:8">
      <c r="A8537" s="57" t="s">
        <v>649</v>
      </c>
      <c r="B8537" s="57" t="s">
        <v>431</v>
      </c>
      <c r="C8537" s="57" t="s">
        <v>3075</v>
      </c>
      <c r="D8537" s="57">
        <v>0</v>
      </c>
      <c r="E8537" s="57" t="s">
        <v>548</v>
      </c>
      <c r="F8537" s="57" t="s">
        <v>3076</v>
      </c>
      <c r="G8537" s="57" t="s">
        <v>5276</v>
      </c>
      <c r="H8537" s="57">
        <v>0</v>
      </c>
    </row>
    <row r="8538" spans="1:8">
      <c r="A8538" s="57" t="s">
        <v>649</v>
      </c>
      <c r="B8538" s="57" t="s">
        <v>431</v>
      </c>
      <c r="C8538" s="57" t="s">
        <v>3078</v>
      </c>
      <c r="D8538" s="57">
        <v>0</v>
      </c>
      <c r="E8538" s="57" t="s">
        <v>548</v>
      </c>
      <c r="F8538" s="57" t="s">
        <v>3079</v>
      </c>
      <c r="G8538" s="57" t="s">
        <v>5277</v>
      </c>
      <c r="H8538" s="57">
        <v>0</v>
      </c>
    </row>
    <row r="8539" spans="1:8">
      <c r="A8539" s="57" t="s">
        <v>649</v>
      </c>
      <c r="B8539" s="57" t="s">
        <v>431</v>
      </c>
      <c r="C8539" s="57" t="s">
        <v>3081</v>
      </c>
      <c r="D8539" s="57">
        <v>0</v>
      </c>
      <c r="E8539" s="57" t="s">
        <v>548</v>
      </c>
      <c r="F8539" s="57" t="s">
        <v>3082</v>
      </c>
      <c r="G8539" s="57" t="s">
        <v>5278</v>
      </c>
      <c r="H8539" s="57">
        <v>0</v>
      </c>
    </row>
    <row r="8540" spans="1:8">
      <c r="A8540" s="57" t="s">
        <v>649</v>
      </c>
      <c r="B8540" s="57" t="s">
        <v>431</v>
      </c>
      <c r="C8540" s="57" t="s">
        <v>3084</v>
      </c>
      <c r="D8540" s="57">
        <v>0</v>
      </c>
      <c r="E8540" s="57" t="s">
        <v>548</v>
      </c>
      <c r="F8540" s="57" t="s">
        <v>3085</v>
      </c>
      <c r="G8540" s="57" t="s">
        <v>5279</v>
      </c>
      <c r="H8540" s="57">
        <v>0</v>
      </c>
    </row>
    <row r="8541" spans="1:8">
      <c r="A8541" s="57" t="s">
        <v>649</v>
      </c>
      <c r="B8541" s="57" t="s">
        <v>431</v>
      </c>
      <c r="C8541" s="57" t="s">
        <v>3087</v>
      </c>
      <c r="D8541" s="57">
        <v>0</v>
      </c>
      <c r="E8541" s="57" t="s">
        <v>548</v>
      </c>
      <c r="F8541" s="57" t="s">
        <v>3088</v>
      </c>
      <c r="G8541" s="57" t="s">
        <v>5280</v>
      </c>
      <c r="H8541" s="57">
        <v>0</v>
      </c>
    </row>
    <row r="8542" spans="1:8">
      <c r="A8542" s="57" t="s">
        <v>649</v>
      </c>
      <c r="B8542" s="57" t="s">
        <v>431</v>
      </c>
      <c r="C8542" s="57" t="s">
        <v>3090</v>
      </c>
      <c r="D8542" s="57">
        <v>1122</v>
      </c>
      <c r="E8542" s="57" t="s">
        <v>548</v>
      </c>
      <c r="F8542" s="57" t="s">
        <v>3091</v>
      </c>
      <c r="G8542" s="57" t="s">
        <v>5281</v>
      </c>
      <c r="H8542" s="57">
        <v>1122</v>
      </c>
    </row>
    <row r="8543" spans="1:8">
      <c r="A8543" s="57" t="s">
        <v>649</v>
      </c>
      <c r="B8543" s="57" t="s">
        <v>431</v>
      </c>
      <c r="C8543" s="57" t="s">
        <v>3093</v>
      </c>
      <c r="D8543" s="57">
        <v>0.67000000000000015</v>
      </c>
      <c r="E8543" s="57" t="s">
        <v>548</v>
      </c>
      <c r="F8543" s="57" t="s">
        <v>3093</v>
      </c>
      <c r="G8543" s="57" t="s">
        <v>5282</v>
      </c>
      <c r="H8543" s="57">
        <v>0.67000000000000015</v>
      </c>
    </row>
    <row r="8544" spans="1:8">
      <c r="A8544" s="57" t="s">
        <v>649</v>
      </c>
      <c r="B8544" s="57" t="s">
        <v>431</v>
      </c>
      <c r="C8544" s="57" t="s">
        <v>3095</v>
      </c>
      <c r="D8544" s="57">
        <v>536.20000000000027</v>
      </c>
      <c r="E8544" s="57" t="s">
        <v>548</v>
      </c>
      <c r="F8544" s="57" t="s">
        <v>3096</v>
      </c>
      <c r="G8544" s="57" t="s">
        <v>5283</v>
      </c>
      <c r="H8544" s="57">
        <v>536.20000000000027</v>
      </c>
    </row>
    <row r="8545" spans="1:8">
      <c r="A8545" s="57" t="s">
        <v>649</v>
      </c>
      <c r="B8545" s="57" t="s">
        <v>431</v>
      </c>
      <c r="C8545" s="57" t="s">
        <v>3098</v>
      </c>
      <c r="D8545" s="57">
        <v>0</v>
      </c>
      <c r="E8545" s="57" t="s">
        <v>548</v>
      </c>
      <c r="F8545" s="57" t="s">
        <v>3099</v>
      </c>
      <c r="G8545" s="57" t="s">
        <v>5284</v>
      </c>
      <c r="H8545" s="57">
        <v>0</v>
      </c>
    </row>
    <row r="8546" spans="1:8">
      <c r="A8546" s="57" t="s">
        <v>649</v>
      </c>
      <c r="B8546" s="57" t="s">
        <v>431</v>
      </c>
      <c r="C8546" s="57" t="s">
        <v>3101</v>
      </c>
      <c r="D8546" s="57">
        <v>0</v>
      </c>
      <c r="E8546" s="57" t="s">
        <v>548</v>
      </c>
      <c r="F8546" s="57" t="s">
        <v>3102</v>
      </c>
      <c r="G8546" s="57" t="s">
        <v>5285</v>
      </c>
      <c r="H8546" s="57">
        <v>0</v>
      </c>
    </row>
    <row r="8547" spans="1:8">
      <c r="A8547" s="57" t="s">
        <v>649</v>
      </c>
      <c r="B8547" s="57" t="s">
        <v>431</v>
      </c>
      <c r="C8547" s="57" t="s">
        <v>3104</v>
      </c>
      <c r="D8547" s="57">
        <v>7245</v>
      </c>
      <c r="E8547" s="57" t="s">
        <v>548</v>
      </c>
      <c r="F8547" s="57" t="s">
        <v>3104</v>
      </c>
      <c r="G8547" s="57" t="s">
        <v>5286</v>
      </c>
      <c r="H8547" s="57">
        <v>7245</v>
      </c>
    </row>
    <row r="8548" spans="1:8">
      <c r="A8548" s="57" t="s">
        <v>649</v>
      </c>
      <c r="B8548" s="57" t="s">
        <v>431</v>
      </c>
      <c r="C8548" s="57" t="s">
        <v>3106</v>
      </c>
      <c r="D8548" s="57">
        <v>0</v>
      </c>
      <c r="E8548" s="57" t="s">
        <v>548</v>
      </c>
      <c r="F8548" s="57" t="s">
        <v>3107</v>
      </c>
      <c r="G8548" s="57" t="s">
        <v>5287</v>
      </c>
      <c r="H8548" s="57">
        <v>0</v>
      </c>
    </row>
    <row r="8549" spans="1:8">
      <c r="A8549" s="57" t="s">
        <v>649</v>
      </c>
      <c r="B8549" s="57" t="s">
        <v>431</v>
      </c>
      <c r="C8549" s="57" t="s">
        <v>3109</v>
      </c>
      <c r="D8549" s="57">
        <v>0</v>
      </c>
      <c r="E8549" s="57" t="s">
        <v>548</v>
      </c>
      <c r="F8549" s="57" t="s">
        <v>3109</v>
      </c>
      <c r="G8549" s="57" t="s">
        <v>5288</v>
      </c>
      <c r="H8549" s="57">
        <v>0</v>
      </c>
    </row>
    <row r="8550" spans="1:8">
      <c r="A8550" s="57" t="s">
        <v>649</v>
      </c>
      <c r="B8550" s="57" t="s">
        <v>431</v>
      </c>
      <c r="C8550" s="57" t="s">
        <v>3111</v>
      </c>
      <c r="D8550" s="57">
        <v>8800</v>
      </c>
      <c r="E8550" s="57" t="s">
        <v>548</v>
      </c>
      <c r="F8550" s="57" t="s">
        <v>3111</v>
      </c>
      <c r="G8550" s="57" t="s">
        <v>5289</v>
      </c>
      <c r="H8550" s="57">
        <v>8800</v>
      </c>
    </row>
    <row r="8551" spans="1:8">
      <c r="A8551" s="57" t="s">
        <v>649</v>
      </c>
      <c r="B8551" s="57" t="s">
        <v>431</v>
      </c>
      <c r="C8551" s="57" t="s">
        <v>3113</v>
      </c>
      <c r="D8551" s="57">
        <v>165</v>
      </c>
      <c r="E8551" s="57" t="s">
        <v>548</v>
      </c>
      <c r="F8551" s="57" t="s">
        <v>3113</v>
      </c>
      <c r="G8551" s="57" t="s">
        <v>5290</v>
      </c>
      <c r="H8551" s="57">
        <v>165</v>
      </c>
    </row>
    <row r="8552" spans="1:8">
      <c r="A8552" s="57" t="s">
        <v>649</v>
      </c>
      <c r="B8552" s="57" t="s">
        <v>431</v>
      </c>
      <c r="C8552" s="57" t="s">
        <v>3115</v>
      </c>
      <c r="D8552" s="57">
        <v>2</v>
      </c>
      <c r="E8552" s="57" t="s">
        <v>548</v>
      </c>
      <c r="F8552" s="57" t="s">
        <v>3116</v>
      </c>
      <c r="G8552" s="57" t="s">
        <v>5291</v>
      </c>
      <c r="H8552" s="57">
        <v>2</v>
      </c>
    </row>
    <row r="8553" spans="1:8">
      <c r="A8553" s="57" t="s">
        <v>652</v>
      </c>
      <c r="B8553" s="57" t="s">
        <v>449</v>
      </c>
      <c r="C8553" s="57" t="s">
        <v>3066</v>
      </c>
      <c r="D8553" s="57">
        <v>0</v>
      </c>
      <c r="E8553" s="57" t="s">
        <v>5292</v>
      </c>
      <c r="F8553" s="57" t="s">
        <v>3067</v>
      </c>
      <c r="G8553" s="57" t="s">
        <v>5293</v>
      </c>
      <c r="H8553" s="57">
        <v>0</v>
      </c>
    </row>
    <row r="8554" spans="1:8">
      <c r="A8554" s="57" t="s">
        <v>652</v>
      </c>
      <c r="B8554" s="57" t="s">
        <v>449</v>
      </c>
      <c r="C8554" s="57" t="s">
        <v>3069</v>
      </c>
      <c r="D8554" s="57">
        <v>0</v>
      </c>
      <c r="E8554" s="57" t="s">
        <v>5292</v>
      </c>
      <c r="F8554" s="57" t="s">
        <v>3070</v>
      </c>
      <c r="G8554" s="57" t="s">
        <v>5294</v>
      </c>
      <c r="H8554" s="57">
        <v>0</v>
      </c>
    </row>
    <row r="8555" spans="1:8">
      <c r="A8555" s="57" t="s">
        <v>652</v>
      </c>
      <c r="B8555" s="57" t="s">
        <v>449</v>
      </c>
      <c r="C8555" s="57" t="s">
        <v>3072</v>
      </c>
      <c r="D8555" s="57">
        <v>0</v>
      </c>
      <c r="E8555" s="57" t="s">
        <v>5292</v>
      </c>
      <c r="F8555" s="57" t="s">
        <v>3073</v>
      </c>
      <c r="G8555" s="57" t="s">
        <v>5295</v>
      </c>
      <c r="H8555" s="57">
        <v>0</v>
      </c>
    </row>
    <row r="8556" spans="1:8">
      <c r="A8556" s="57" t="s">
        <v>652</v>
      </c>
      <c r="B8556" s="57" t="s">
        <v>449</v>
      </c>
      <c r="C8556" s="57" t="s">
        <v>3075</v>
      </c>
      <c r="D8556" s="57">
        <v>0</v>
      </c>
      <c r="E8556" s="57" t="s">
        <v>5292</v>
      </c>
      <c r="F8556" s="57" t="s">
        <v>3076</v>
      </c>
      <c r="G8556" s="57" t="s">
        <v>5296</v>
      </c>
      <c r="H8556" s="57">
        <v>0</v>
      </c>
    </row>
    <row r="8557" spans="1:8">
      <c r="A8557" s="57" t="s">
        <v>652</v>
      </c>
      <c r="B8557" s="57" t="s">
        <v>449</v>
      </c>
      <c r="C8557" s="57" t="s">
        <v>3078</v>
      </c>
      <c r="D8557" s="57">
        <v>0</v>
      </c>
      <c r="E8557" s="57" t="s">
        <v>5292</v>
      </c>
      <c r="F8557" s="57" t="s">
        <v>3079</v>
      </c>
      <c r="G8557" s="57" t="s">
        <v>5297</v>
      </c>
      <c r="H8557" s="57">
        <v>0</v>
      </c>
    </row>
    <row r="8558" spans="1:8">
      <c r="A8558" s="57" t="s">
        <v>652</v>
      </c>
      <c r="B8558" s="57" t="s">
        <v>449</v>
      </c>
      <c r="C8558" s="57" t="s">
        <v>3081</v>
      </c>
      <c r="D8558" s="57">
        <v>0</v>
      </c>
      <c r="E8558" s="57" t="s">
        <v>5292</v>
      </c>
      <c r="F8558" s="57" t="s">
        <v>3082</v>
      </c>
      <c r="G8558" s="57" t="s">
        <v>5298</v>
      </c>
      <c r="H8558" s="57">
        <v>0</v>
      </c>
    </row>
    <row r="8559" spans="1:8">
      <c r="A8559" s="57" t="s">
        <v>652</v>
      </c>
      <c r="B8559" s="57" t="s">
        <v>449</v>
      </c>
      <c r="C8559" s="57" t="s">
        <v>3084</v>
      </c>
      <c r="D8559" s="57">
        <v>0</v>
      </c>
      <c r="E8559" s="57" t="s">
        <v>5292</v>
      </c>
      <c r="F8559" s="57" t="s">
        <v>3085</v>
      </c>
      <c r="G8559" s="57" t="s">
        <v>5299</v>
      </c>
      <c r="H8559" s="57">
        <v>0</v>
      </c>
    </row>
    <row r="8560" spans="1:8">
      <c r="A8560" s="57" t="s">
        <v>652</v>
      </c>
      <c r="B8560" s="57" t="s">
        <v>449</v>
      </c>
      <c r="C8560" s="57" t="s">
        <v>3087</v>
      </c>
      <c r="D8560" s="57">
        <v>0</v>
      </c>
      <c r="E8560" s="57" t="s">
        <v>5292</v>
      </c>
      <c r="F8560" s="57" t="s">
        <v>3088</v>
      </c>
      <c r="G8560" s="57" t="s">
        <v>5300</v>
      </c>
      <c r="H8560" s="57">
        <v>0</v>
      </c>
    </row>
    <row r="8561" spans="1:8">
      <c r="A8561" s="57" t="s">
        <v>652</v>
      </c>
      <c r="B8561" s="57" t="s">
        <v>449</v>
      </c>
      <c r="C8561" s="57" t="s">
        <v>3090</v>
      </c>
      <c r="D8561" s="57">
        <v>0</v>
      </c>
      <c r="E8561" s="57" t="s">
        <v>5292</v>
      </c>
      <c r="F8561" s="57" t="s">
        <v>3091</v>
      </c>
      <c r="G8561" s="57" t="s">
        <v>5301</v>
      </c>
      <c r="H8561" s="57">
        <v>0</v>
      </c>
    </row>
    <row r="8562" spans="1:8">
      <c r="A8562" s="57" t="s">
        <v>652</v>
      </c>
      <c r="B8562" s="57" t="s">
        <v>449</v>
      </c>
      <c r="C8562" s="57" t="s">
        <v>3093</v>
      </c>
      <c r="D8562" s="57">
        <v>0</v>
      </c>
      <c r="E8562" s="57" t="s">
        <v>5292</v>
      </c>
      <c r="F8562" s="57" t="s">
        <v>3093</v>
      </c>
      <c r="G8562" s="57" t="s">
        <v>5302</v>
      </c>
      <c r="H8562" s="57">
        <v>0</v>
      </c>
    </row>
    <row r="8563" spans="1:8">
      <c r="A8563" s="57" t="s">
        <v>652</v>
      </c>
      <c r="B8563" s="57" t="s">
        <v>449</v>
      </c>
      <c r="C8563" s="57" t="s">
        <v>3095</v>
      </c>
      <c r="D8563" s="57">
        <v>0</v>
      </c>
      <c r="E8563" s="57" t="s">
        <v>5292</v>
      </c>
      <c r="F8563" s="57" t="s">
        <v>3096</v>
      </c>
      <c r="G8563" s="57" t="s">
        <v>5303</v>
      </c>
      <c r="H8563" s="57">
        <v>0</v>
      </c>
    </row>
    <row r="8564" spans="1:8">
      <c r="A8564" s="57" t="s">
        <v>652</v>
      </c>
      <c r="B8564" s="57" t="s">
        <v>449</v>
      </c>
      <c r="C8564" s="57" t="s">
        <v>3098</v>
      </c>
      <c r="D8564" s="57">
        <v>0</v>
      </c>
      <c r="E8564" s="57" t="s">
        <v>5292</v>
      </c>
      <c r="F8564" s="57" t="s">
        <v>3099</v>
      </c>
      <c r="G8564" s="57" t="s">
        <v>5304</v>
      </c>
      <c r="H8564" s="57">
        <v>0</v>
      </c>
    </row>
    <row r="8565" spans="1:8">
      <c r="A8565" s="57" t="s">
        <v>652</v>
      </c>
      <c r="B8565" s="57" t="s">
        <v>449</v>
      </c>
      <c r="C8565" s="57" t="s">
        <v>3101</v>
      </c>
      <c r="D8565" s="57">
        <v>0</v>
      </c>
      <c r="E8565" s="57" t="s">
        <v>5292</v>
      </c>
      <c r="F8565" s="57" t="s">
        <v>3102</v>
      </c>
      <c r="G8565" s="57" t="s">
        <v>5305</v>
      </c>
      <c r="H8565" s="57">
        <v>0</v>
      </c>
    </row>
    <row r="8566" spans="1:8">
      <c r="A8566" s="57" t="s">
        <v>652</v>
      </c>
      <c r="B8566" s="57" t="s">
        <v>449</v>
      </c>
      <c r="C8566" s="57" t="s">
        <v>3104</v>
      </c>
      <c r="D8566" s="57">
        <v>6000</v>
      </c>
      <c r="E8566" s="57" t="s">
        <v>5292</v>
      </c>
      <c r="F8566" s="57" t="s">
        <v>3104</v>
      </c>
      <c r="G8566" s="57" t="s">
        <v>5306</v>
      </c>
      <c r="H8566" s="57">
        <v>6000</v>
      </c>
    </row>
    <row r="8567" spans="1:8">
      <c r="A8567" s="57" t="s">
        <v>652</v>
      </c>
      <c r="B8567" s="57" t="s">
        <v>449</v>
      </c>
      <c r="C8567" s="57" t="s">
        <v>3106</v>
      </c>
      <c r="D8567" s="57">
        <v>0</v>
      </c>
      <c r="E8567" s="57" t="s">
        <v>5292</v>
      </c>
      <c r="F8567" s="57" t="s">
        <v>3107</v>
      </c>
      <c r="G8567" s="57" t="s">
        <v>5307</v>
      </c>
      <c r="H8567" s="57">
        <v>0</v>
      </c>
    </row>
    <row r="8568" spans="1:8">
      <c r="A8568" s="57" t="s">
        <v>652</v>
      </c>
      <c r="B8568" s="57" t="s">
        <v>449</v>
      </c>
      <c r="C8568" s="57" t="s">
        <v>3109</v>
      </c>
      <c r="D8568" s="57">
        <v>0</v>
      </c>
      <c r="E8568" s="57" t="s">
        <v>5292</v>
      </c>
      <c r="F8568" s="57" t="s">
        <v>3109</v>
      </c>
      <c r="G8568" s="57" t="s">
        <v>5308</v>
      </c>
      <c r="H8568" s="57">
        <v>0</v>
      </c>
    </row>
    <row r="8569" spans="1:8">
      <c r="A8569" s="57" t="s">
        <v>652</v>
      </c>
      <c r="B8569" s="57" t="s">
        <v>449</v>
      </c>
      <c r="C8569" s="57" t="s">
        <v>3111</v>
      </c>
      <c r="D8569" s="57">
        <v>5805</v>
      </c>
      <c r="E8569" s="57" t="s">
        <v>5292</v>
      </c>
      <c r="F8569" s="57" t="s">
        <v>3111</v>
      </c>
      <c r="G8569" s="57" t="s">
        <v>5309</v>
      </c>
      <c r="H8569" s="57">
        <v>5805</v>
      </c>
    </row>
    <row r="8570" spans="1:8">
      <c r="A8570" s="57" t="s">
        <v>652</v>
      </c>
      <c r="B8570" s="57" t="s">
        <v>449</v>
      </c>
      <c r="C8570" s="57" t="s">
        <v>3113</v>
      </c>
      <c r="D8570" s="57">
        <v>432</v>
      </c>
      <c r="E8570" s="57" t="s">
        <v>5292</v>
      </c>
      <c r="F8570" s="57" t="s">
        <v>3113</v>
      </c>
      <c r="G8570" s="57" t="s">
        <v>5310</v>
      </c>
      <c r="H8570" s="57">
        <v>432</v>
      </c>
    </row>
    <row r="8571" spans="1:8">
      <c r="A8571" s="57" t="s">
        <v>652</v>
      </c>
      <c r="B8571" s="57" t="s">
        <v>449</v>
      </c>
      <c r="C8571" s="57" t="s">
        <v>3115</v>
      </c>
      <c r="D8571" s="57">
        <v>2</v>
      </c>
      <c r="E8571" s="57" t="s">
        <v>5292</v>
      </c>
      <c r="F8571" s="57" t="s">
        <v>3116</v>
      </c>
      <c r="G8571" s="57" t="s">
        <v>5311</v>
      </c>
      <c r="H8571" s="57">
        <v>2</v>
      </c>
    </row>
    <row r="8572" spans="1:8">
      <c r="A8572" s="57" t="s">
        <v>652</v>
      </c>
      <c r="B8572" s="57" t="s">
        <v>469</v>
      </c>
      <c r="C8572" s="57" t="s">
        <v>3066</v>
      </c>
      <c r="D8572" s="57">
        <v>0</v>
      </c>
      <c r="E8572" s="57" t="s">
        <v>5312</v>
      </c>
      <c r="F8572" s="57" t="s">
        <v>3067</v>
      </c>
      <c r="G8572" s="57" t="s">
        <v>5313</v>
      </c>
      <c r="H8572" s="57">
        <v>0</v>
      </c>
    </row>
    <row r="8573" spans="1:8">
      <c r="A8573" s="57" t="s">
        <v>652</v>
      </c>
      <c r="B8573" s="57" t="s">
        <v>469</v>
      </c>
      <c r="C8573" s="57" t="s">
        <v>3069</v>
      </c>
      <c r="D8573" s="57">
        <v>0</v>
      </c>
      <c r="E8573" s="57" t="s">
        <v>5312</v>
      </c>
      <c r="F8573" s="57" t="s">
        <v>3070</v>
      </c>
      <c r="G8573" s="57" t="s">
        <v>5314</v>
      </c>
      <c r="H8573" s="57">
        <v>0</v>
      </c>
    </row>
    <row r="8574" spans="1:8">
      <c r="A8574" s="57" t="s">
        <v>652</v>
      </c>
      <c r="B8574" s="57" t="s">
        <v>469</v>
      </c>
      <c r="C8574" s="57" t="s">
        <v>3072</v>
      </c>
      <c r="D8574" s="57">
        <v>0</v>
      </c>
      <c r="E8574" s="57" t="s">
        <v>5312</v>
      </c>
      <c r="F8574" s="57" t="s">
        <v>3073</v>
      </c>
      <c r="G8574" s="57" t="s">
        <v>5315</v>
      </c>
      <c r="H8574" s="57">
        <v>0</v>
      </c>
    </row>
    <row r="8575" spans="1:8">
      <c r="A8575" s="57" t="s">
        <v>652</v>
      </c>
      <c r="B8575" s="57" t="s">
        <v>469</v>
      </c>
      <c r="C8575" s="57" t="s">
        <v>3075</v>
      </c>
      <c r="D8575" s="57">
        <v>0</v>
      </c>
      <c r="E8575" s="57" t="s">
        <v>5312</v>
      </c>
      <c r="F8575" s="57" t="s">
        <v>3076</v>
      </c>
      <c r="G8575" s="57" t="s">
        <v>5316</v>
      </c>
      <c r="H8575" s="57">
        <v>0</v>
      </c>
    </row>
    <row r="8576" spans="1:8">
      <c r="A8576" s="57" t="s">
        <v>652</v>
      </c>
      <c r="B8576" s="57" t="s">
        <v>469</v>
      </c>
      <c r="C8576" s="57" t="s">
        <v>3078</v>
      </c>
      <c r="D8576" s="57">
        <v>0</v>
      </c>
      <c r="E8576" s="57" t="s">
        <v>5312</v>
      </c>
      <c r="F8576" s="57" t="s">
        <v>3079</v>
      </c>
      <c r="G8576" s="57" t="s">
        <v>5317</v>
      </c>
      <c r="H8576" s="57">
        <v>0</v>
      </c>
    </row>
    <row r="8577" spans="1:8">
      <c r="A8577" s="57" t="s">
        <v>652</v>
      </c>
      <c r="B8577" s="57" t="s">
        <v>469</v>
      </c>
      <c r="C8577" s="57" t="s">
        <v>3081</v>
      </c>
      <c r="D8577" s="57">
        <v>0</v>
      </c>
      <c r="E8577" s="57" t="s">
        <v>5312</v>
      </c>
      <c r="F8577" s="57" t="s">
        <v>3082</v>
      </c>
      <c r="G8577" s="57" t="s">
        <v>5318</v>
      </c>
      <c r="H8577" s="57">
        <v>0</v>
      </c>
    </row>
    <row r="8578" spans="1:8">
      <c r="A8578" s="57" t="s">
        <v>652</v>
      </c>
      <c r="B8578" s="57" t="s">
        <v>469</v>
      </c>
      <c r="C8578" s="57" t="s">
        <v>3084</v>
      </c>
      <c r="D8578" s="57">
        <v>0</v>
      </c>
      <c r="E8578" s="57" t="s">
        <v>5312</v>
      </c>
      <c r="F8578" s="57" t="s">
        <v>3085</v>
      </c>
      <c r="G8578" s="57" t="s">
        <v>5319</v>
      </c>
      <c r="H8578" s="57">
        <v>0</v>
      </c>
    </row>
    <row r="8579" spans="1:8">
      <c r="A8579" s="57" t="s">
        <v>652</v>
      </c>
      <c r="B8579" s="57" t="s">
        <v>469</v>
      </c>
      <c r="C8579" s="57" t="s">
        <v>3087</v>
      </c>
      <c r="D8579" s="57">
        <v>0</v>
      </c>
      <c r="E8579" s="57" t="s">
        <v>5312</v>
      </c>
      <c r="F8579" s="57" t="s">
        <v>3088</v>
      </c>
      <c r="G8579" s="57" t="s">
        <v>5320</v>
      </c>
      <c r="H8579" s="57">
        <v>0</v>
      </c>
    </row>
    <row r="8580" spans="1:8">
      <c r="A8580" s="57" t="s">
        <v>652</v>
      </c>
      <c r="B8580" s="57" t="s">
        <v>469</v>
      </c>
      <c r="C8580" s="57" t="s">
        <v>3090</v>
      </c>
      <c r="D8580" s="57">
        <v>0</v>
      </c>
      <c r="E8580" s="57" t="s">
        <v>5312</v>
      </c>
      <c r="F8580" s="57" t="s">
        <v>3091</v>
      </c>
      <c r="G8580" s="57" t="s">
        <v>5321</v>
      </c>
      <c r="H8580" s="57">
        <v>0</v>
      </c>
    </row>
    <row r="8581" spans="1:8">
      <c r="A8581" s="57" t="s">
        <v>652</v>
      </c>
      <c r="B8581" s="57" t="s">
        <v>469</v>
      </c>
      <c r="C8581" s="57" t="s">
        <v>3093</v>
      </c>
      <c r="D8581" s="57">
        <v>0</v>
      </c>
      <c r="E8581" s="57" t="s">
        <v>5312</v>
      </c>
      <c r="F8581" s="57" t="s">
        <v>3093</v>
      </c>
      <c r="G8581" s="57" t="s">
        <v>5322</v>
      </c>
      <c r="H8581" s="57">
        <v>0</v>
      </c>
    </row>
    <row r="8582" spans="1:8">
      <c r="A8582" s="57" t="s">
        <v>652</v>
      </c>
      <c r="B8582" s="57" t="s">
        <v>469</v>
      </c>
      <c r="C8582" s="57" t="s">
        <v>3095</v>
      </c>
      <c r="D8582" s="57">
        <v>0</v>
      </c>
      <c r="E8582" s="57" t="s">
        <v>5312</v>
      </c>
      <c r="F8582" s="57" t="s">
        <v>3096</v>
      </c>
      <c r="G8582" s="57" t="s">
        <v>5323</v>
      </c>
      <c r="H8582" s="57">
        <v>0</v>
      </c>
    </row>
    <row r="8583" spans="1:8">
      <c r="A8583" s="57" t="s">
        <v>652</v>
      </c>
      <c r="B8583" s="57" t="s">
        <v>469</v>
      </c>
      <c r="C8583" s="57" t="s">
        <v>3098</v>
      </c>
      <c r="D8583" s="57">
        <v>0</v>
      </c>
      <c r="E8583" s="57" t="s">
        <v>5312</v>
      </c>
      <c r="F8583" s="57" t="s">
        <v>3099</v>
      </c>
      <c r="G8583" s="57" t="s">
        <v>5324</v>
      </c>
      <c r="H8583" s="57">
        <v>0</v>
      </c>
    </row>
    <row r="8584" spans="1:8">
      <c r="A8584" s="57" t="s">
        <v>652</v>
      </c>
      <c r="B8584" s="57" t="s">
        <v>469</v>
      </c>
      <c r="C8584" s="57" t="s">
        <v>3101</v>
      </c>
      <c r="D8584" s="57">
        <v>0</v>
      </c>
      <c r="E8584" s="57" t="s">
        <v>5312</v>
      </c>
      <c r="F8584" s="57" t="s">
        <v>3102</v>
      </c>
      <c r="G8584" s="57" t="s">
        <v>5325</v>
      </c>
      <c r="H8584" s="57">
        <v>0</v>
      </c>
    </row>
    <row r="8585" spans="1:8">
      <c r="A8585" s="57" t="s">
        <v>652</v>
      </c>
      <c r="B8585" s="57" t="s">
        <v>469</v>
      </c>
      <c r="C8585" s="57" t="s">
        <v>3104</v>
      </c>
      <c r="D8585" s="57">
        <v>6000</v>
      </c>
      <c r="E8585" s="57" t="s">
        <v>5312</v>
      </c>
      <c r="F8585" s="57" t="s">
        <v>3104</v>
      </c>
      <c r="G8585" s="57" t="s">
        <v>5326</v>
      </c>
      <c r="H8585" s="57">
        <v>6000</v>
      </c>
    </row>
    <row r="8586" spans="1:8">
      <c r="A8586" s="57" t="s">
        <v>652</v>
      </c>
      <c r="B8586" s="57" t="s">
        <v>469</v>
      </c>
      <c r="C8586" s="57" t="s">
        <v>3106</v>
      </c>
      <c r="D8586" s="57">
        <v>0</v>
      </c>
      <c r="E8586" s="57" t="s">
        <v>5312</v>
      </c>
      <c r="F8586" s="57" t="s">
        <v>3107</v>
      </c>
      <c r="G8586" s="57" t="s">
        <v>5327</v>
      </c>
      <c r="H8586" s="57">
        <v>0</v>
      </c>
    </row>
    <row r="8587" spans="1:8">
      <c r="A8587" s="57" t="s">
        <v>652</v>
      </c>
      <c r="B8587" s="57" t="s">
        <v>469</v>
      </c>
      <c r="C8587" s="57" t="s">
        <v>3109</v>
      </c>
      <c r="D8587" s="57">
        <v>0</v>
      </c>
      <c r="E8587" s="57" t="s">
        <v>5312</v>
      </c>
      <c r="F8587" s="57" t="s">
        <v>3109</v>
      </c>
      <c r="G8587" s="57" t="s">
        <v>5328</v>
      </c>
      <c r="H8587" s="57">
        <v>0</v>
      </c>
    </row>
    <row r="8588" spans="1:8">
      <c r="A8588" s="57" t="s">
        <v>652</v>
      </c>
      <c r="B8588" s="57" t="s">
        <v>469</v>
      </c>
      <c r="C8588" s="57" t="s">
        <v>3111</v>
      </c>
      <c r="D8588" s="57">
        <v>5805</v>
      </c>
      <c r="E8588" s="57" t="s">
        <v>5312</v>
      </c>
      <c r="F8588" s="57" t="s">
        <v>3111</v>
      </c>
      <c r="G8588" s="57" t="s">
        <v>5329</v>
      </c>
      <c r="H8588" s="57">
        <v>5805</v>
      </c>
    </row>
    <row r="8589" spans="1:8">
      <c r="A8589" s="57" t="s">
        <v>652</v>
      </c>
      <c r="B8589" s="57" t="s">
        <v>469</v>
      </c>
      <c r="C8589" s="57" t="s">
        <v>3113</v>
      </c>
      <c r="D8589" s="57">
        <v>432</v>
      </c>
      <c r="E8589" s="57" t="s">
        <v>5312</v>
      </c>
      <c r="F8589" s="57" t="s">
        <v>3113</v>
      </c>
      <c r="G8589" s="57" t="s">
        <v>5330</v>
      </c>
      <c r="H8589" s="57">
        <v>432</v>
      </c>
    </row>
    <row r="8590" spans="1:8">
      <c r="A8590" s="57" t="s">
        <v>652</v>
      </c>
      <c r="B8590" s="57" t="s">
        <v>469</v>
      </c>
      <c r="C8590" s="57" t="s">
        <v>3115</v>
      </c>
      <c r="D8590" s="57">
        <v>2</v>
      </c>
      <c r="E8590" s="57" t="s">
        <v>5312</v>
      </c>
      <c r="F8590" s="57" t="s">
        <v>3116</v>
      </c>
      <c r="G8590" s="57" t="s">
        <v>5331</v>
      </c>
      <c r="H8590" s="57">
        <v>2</v>
      </c>
    </row>
    <row r="8591" spans="1:8">
      <c r="A8591" s="57" t="s">
        <v>651</v>
      </c>
      <c r="B8591" s="57" t="s">
        <v>477</v>
      </c>
      <c r="C8591" s="57" t="s">
        <v>3066</v>
      </c>
      <c r="D8591" s="57">
        <v>0</v>
      </c>
      <c r="E8591" s="57" t="s">
        <v>5332</v>
      </c>
      <c r="F8591" s="57" t="s">
        <v>3067</v>
      </c>
      <c r="G8591" s="57" t="s">
        <v>5333</v>
      </c>
      <c r="H8591" s="57">
        <v>0</v>
      </c>
    </row>
    <row r="8592" spans="1:8">
      <c r="A8592" s="57" t="s">
        <v>651</v>
      </c>
      <c r="B8592" s="57" t="s">
        <v>477</v>
      </c>
      <c r="C8592" s="57" t="s">
        <v>3069</v>
      </c>
      <c r="D8592" s="57">
        <v>3</v>
      </c>
      <c r="E8592" s="57" t="s">
        <v>5332</v>
      </c>
      <c r="F8592" s="57" t="s">
        <v>3070</v>
      </c>
      <c r="G8592" s="57" t="s">
        <v>5334</v>
      </c>
      <c r="H8592" s="57">
        <v>3</v>
      </c>
    </row>
    <row r="8593" spans="1:8">
      <c r="A8593" s="57" t="s">
        <v>651</v>
      </c>
      <c r="B8593" s="57" t="s">
        <v>477</v>
      </c>
      <c r="C8593" s="57" t="s">
        <v>3072</v>
      </c>
      <c r="D8593" s="57">
        <v>1500</v>
      </c>
      <c r="E8593" s="57" t="s">
        <v>5332</v>
      </c>
      <c r="F8593" s="57" t="s">
        <v>3073</v>
      </c>
      <c r="G8593" s="57" t="s">
        <v>5335</v>
      </c>
      <c r="H8593" s="57">
        <v>1500</v>
      </c>
    </row>
    <row r="8594" spans="1:8">
      <c r="A8594" s="57" t="s">
        <v>651</v>
      </c>
      <c r="B8594" s="57" t="s">
        <v>477</v>
      </c>
      <c r="C8594" s="57" t="s">
        <v>3075</v>
      </c>
      <c r="D8594" s="57">
        <v>0</v>
      </c>
      <c r="E8594" s="57" t="s">
        <v>5332</v>
      </c>
      <c r="F8594" s="57" t="s">
        <v>3076</v>
      </c>
      <c r="G8594" s="57" t="s">
        <v>5336</v>
      </c>
      <c r="H8594" s="57">
        <v>0</v>
      </c>
    </row>
    <row r="8595" spans="1:8">
      <c r="A8595" s="57" t="s">
        <v>651</v>
      </c>
      <c r="B8595" s="57" t="s">
        <v>477</v>
      </c>
      <c r="C8595" s="57" t="s">
        <v>3078</v>
      </c>
      <c r="D8595" s="57">
        <v>772</v>
      </c>
      <c r="E8595" s="57" t="s">
        <v>5332</v>
      </c>
      <c r="F8595" s="57" t="s">
        <v>3079</v>
      </c>
      <c r="G8595" s="57" t="s">
        <v>5337</v>
      </c>
      <c r="H8595" s="57">
        <v>772</v>
      </c>
    </row>
    <row r="8596" spans="1:8">
      <c r="A8596" s="57" t="s">
        <v>651</v>
      </c>
      <c r="B8596" s="57" t="s">
        <v>477</v>
      </c>
      <c r="C8596" s="57" t="s">
        <v>3081</v>
      </c>
      <c r="D8596" s="57">
        <v>0.6</v>
      </c>
      <c r="E8596" s="57" t="s">
        <v>5332</v>
      </c>
      <c r="F8596" s="57" t="s">
        <v>3082</v>
      </c>
      <c r="G8596" s="57" t="s">
        <v>5338</v>
      </c>
      <c r="H8596" s="57">
        <v>0.6</v>
      </c>
    </row>
    <row r="8597" spans="1:8">
      <c r="A8597" s="57" t="s">
        <v>651</v>
      </c>
      <c r="B8597" s="57" t="s">
        <v>477</v>
      </c>
      <c r="C8597" s="57" t="s">
        <v>3084</v>
      </c>
      <c r="D8597" s="57">
        <v>2</v>
      </c>
      <c r="E8597" s="57" t="s">
        <v>5332</v>
      </c>
      <c r="F8597" s="57" t="s">
        <v>3085</v>
      </c>
      <c r="G8597" s="57" t="s">
        <v>5339</v>
      </c>
      <c r="H8597" s="57">
        <v>2</v>
      </c>
    </row>
    <row r="8598" spans="1:8">
      <c r="A8598" s="57" t="s">
        <v>651</v>
      </c>
      <c r="B8598" s="57" t="s">
        <v>477</v>
      </c>
      <c r="C8598" s="57" t="s">
        <v>3087</v>
      </c>
      <c r="D8598" s="57">
        <v>200</v>
      </c>
      <c r="E8598" s="57" t="s">
        <v>5332</v>
      </c>
      <c r="F8598" s="57" t="s">
        <v>3088</v>
      </c>
      <c r="G8598" s="57" t="s">
        <v>5340</v>
      </c>
      <c r="H8598" s="57">
        <v>200</v>
      </c>
    </row>
    <row r="8599" spans="1:8">
      <c r="A8599" s="57" t="s">
        <v>651</v>
      </c>
      <c r="B8599" s="57" t="s">
        <v>477</v>
      </c>
      <c r="C8599" s="57" t="s">
        <v>3090</v>
      </c>
      <c r="D8599" s="57">
        <v>557.5</v>
      </c>
      <c r="E8599" s="57" t="s">
        <v>5332</v>
      </c>
      <c r="F8599" s="57" t="s">
        <v>3091</v>
      </c>
      <c r="G8599" s="57" t="s">
        <v>5341</v>
      </c>
      <c r="H8599" s="57">
        <v>557.5</v>
      </c>
    </row>
    <row r="8600" spans="1:8">
      <c r="A8600" s="57" t="s">
        <v>651</v>
      </c>
      <c r="B8600" s="57" t="s">
        <v>477</v>
      </c>
      <c r="C8600" s="57" t="s">
        <v>3093</v>
      </c>
      <c r="D8600" s="57">
        <v>0.57999999999999996</v>
      </c>
      <c r="E8600" s="57" t="s">
        <v>5332</v>
      </c>
      <c r="F8600" s="57" t="s">
        <v>3093</v>
      </c>
      <c r="G8600" s="57" t="s">
        <v>5342</v>
      </c>
      <c r="H8600" s="57">
        <v>0.57999999999999996</v>
      </c>
    </row>
    <row r="8601" spans="1:8">
      <c r="A8601" s="57" t="s">
        <v>651</v>
      </c>
      <c r="B8601" s="57" t="s">
        <v>477</v>
      </c>
      <c r="C8601" s="57" t="s">
        <v>3095</v>
      </c>
      <c r="D8601" s="57">
        <v>289.7</v>
      </c>
      <c r="E8601" s="57" t="s">
        <v>5332</v>
      </c>
      <c r="F8601" s="57" t="s">
        <v>3096</v>
      </c>
      <c r="G8601" s="57" t="s">
        <v>5343</v>
      </c>
      <c r="H8601" s="57">
        <v>289.7</v>
      </c>
    </row>
    <row r="8602" spans="1:8">
      <c r="A8602" s="57" t="s">
        <v>651</v>
      </c>
      <c r="B8602" s="57" t="s">
        <v>477</v>
      </c>
      <c r="C8602" s="57" t="s">
        <v>3098</v>
      </c>
      <c r="D8602" s="57">
        <v>130</v>
      </c>
      <c r="E8602" s="57" t="s">
        <v>5332</v>
      </c>
      <c r="F8602" s="57" t="s">
        <v>3099</v>
      </c>
      <c r="G8602" s="57" t="s">
        <v>5344</v>
      </c>
      <c r="H8602" s="57">
        <v>130</v>
      </c>
    </row>
    <row r="8603" spans="1:8">
      <c r="A8603" s="57" t="s">
        <v>651</v>
      </c>
      <c r="B8603" s="57" t="s">
        <v>477</v>
      </c>
      <c r="C8603" s="57" t="s">
        <v>3101</v>
      </c>
      <c r="D8603" s="57">
        <v>2</v>
      </c>
      <c r="E8603" s="57" t="s">
        <v>5332</v>
      </c>
      <c r="F8603" s="57" t="s">
        <v>3102</v>
      </c>
      <c r="G8603" s="57" t="s">
        <v>5345</v>
      </c>
      <c r="H8603" s="57">
        <v>2</v>
      </c>
    </row>
    <row r="8604" spans="1:8">
      <c r="A8604" s="57" t="s">
        <v>651</v>
      </c>
      <c r="B8604" s="57" t="s">
        <v>477</v>
      </c>
      <c r="C8604" s="57" t="s">
        <v>3104</v>
      </c>
      <c r="D8604" s="57">
        <v>30713.25</v>
      </c>
      <c r="E8604" s="57" t="s">
        <v>5332</v>
      </c>
      <c r="F8604" s="57" t="s">
        <v>3104</v>
      </c>
      <c r="G8604" s="57" t="s">
        <v>5346</v>
      </c>
      <c r="H8604" s="57">
        <v>30713.25</v>
      </c>
    </row>
    <row r="8605" spans="1:8">
      <c r="A8605" s="57" t="s">
        <v>651</v>
      </c>
      <c r="B8605" s="57" t="s">
        <v>477</v>
      </c>
      <c r="C8605" s="57" t="s">
        <v>3106</v>
      </c>
      <c r="D8605" s="57">
        <v>900</v>
      </c>
      <c r="E8605" s="57" t="s">
        <v>5332</v>
      </c>
      <c r="F8605" s="57" t="s">
        <v>3107</v>
      </c>
      <c r="G8605" s="57" t="s">
        <v>5347</v>
      </c>
      <c r="H8605" s="57">
        <v>900</v>
      </c>
    </row>
    <row r="8606" spans="1:8">
      <c r="A8606" s="57" t="s">
        <v>651</v>
      </c>
      <c r="B8606" s="57" t="s">
        <v>477</v>
      </c>
      <c r="C8606" s="57" t="s">
        <v>3109</v>
      </c>
      <c r="D8606" s="57">
        <v>0.6</v>
      </c>
      <c r="E8606" s="57" t="s">
        <v>5332</v>
      </c>
      <c r="F8606" s="57" t="s">
        <v>3109</v>
      </c>
      <c r="G8606" s="57" t="s">
        <v>5348</v>
      </c>
      <c r="H8606" s="57">
        <v>0.6</v>
      </c>
    </row>
    <row r="8607" spans="1:8">
      <c r="A8607" s="57" t="s">
        <v>651</v>
      </c>
      <c r="B8607" s="57" t="s">
        <v>477</v>
      </c>
      <c r="C8607" s="57" t="s">
        <v>3111</v>
      </c>
      <c r="D8607" s="57">
        <v>8690.3230000000003</v>
      </c>
      <c r="E8607" s="57" t="s">
        <v>5332</v>
      </c>
      <c r="F8607" s="57" t="s">
        <v>3111</v>
      </c>
      <c r="G8607" s="57" t="s">
        <v>5349</v>
      </c>
      <c r="H8607" s="57">
        <v>8690.3230000000003</v>
      </c>
    </row>
    <row r="8608" spans="1:8">
      <c r="A8608" s="57" t="s">
        <v>651</v>
      </c>
      <c r="B8608" s="57" t="s">
        <v>477</v>
      </c>
      <c r="C8608" s="57" t="s">
        <v>3113</v>
      </c>
      <c r="D8608" s="57">
        <v>525.75</v>
      </c>
      <c r="E8608" s="57" t="s">
        <v>5332</v>
      </c>
      <c r="F8608" s="57" t="s">
        <v>3113</v>
      </c>
      <c r="G8608" s="57" t="s">
        <v>5350</v>
      </c>
      <c r="H8608" s="57">
        <v>525.75</v>
      </c>
    </row>
    <row r="8609" spans="1:8">
      <c r="A8609" s="57" t="s">
        <v>651</v>
      </c>
      <c r="B8609" s="57" t="s">
        <v>477</v>
      </c>
      <c r="C8609" s="57" t="s">
        <v>3115</v>
      </c>
      <c r="D8609" s="57">
        <v>2</v>
      </c>
      <c r="E8609" s="57" t="s">
        <v>5332</v>
      </c>
      <c r="F8609" s="57" t="s">
        <v>3116</v>
      </c>
      <c r="G8609" s="57" t="s">
        <v>5351</v>
      </c>
      <c r="H8609" s="57">
        <v>2</v>
      </c>
    </row>
    <row r="8610" spans="1:8">
      <c r="A8610" s="57" t="s">
        <v>651</v>
      </c>
      <c r="B8610" s="57" t="s">
        <v>485</v>
      </c>
      <c r="C8610" s="57" t="s">
        <v>3066</v>
      </c>
      <c r="D8610" s="57">
        <v>0</v>
      </c>
      <c r="E8610" s="57" t="s">
        <v>5352</v>
      </c>
      <c r="F8610" s="57" t="s">
        <v>3067</v>
      </c>
      <c r="G8610" s="57" t="s">
        <v>5353</v>
      </c>
      <c r="H8610" s="57">
        <v>0</v>
      </c>
    </row>
    <row r="8611" spans="1:8">
      <c r="A8611" s="57" t="s">
        <v>651</v>
      </c>
      <c r="B8611" s="57" t="s">
        <v>485</v>
      </c>
      <c r="C8611" s="57" t="s">
        <v>3069</v>
      </c>
      <c r="D8611" s="57">
        <v>3</v>
      </c>
      <c r="E8611" s="57" t="s">
        <v>5352</v>
      </c>
      <c r="F8611" s="57" t="s">
        <v>3070</v>
      </c>
      <c r="G8611" s="57" t="s">
        <v>5354</v>
      </c>
      <c r="H8611" s="57">
        <v>3</v>
      </c>
    </row>
    <row r="8612" spans="1:8">
      <c r="A8612" s="57" t="s">
        <v>651</v>
      </c>
      <c r="B8612" s="57" t="s">
        <v>485</v>
      </c>
      <c r="C8612" s="57" t="s">
        <v>3072</v>
      </c>
      <c r="D8612" s="57">
        <v>1500</v>
      </c>
      <c r="E8612" s="57" t="s">
        <v>5352</v>
      </c>
      <c r="F8612" s="57" t="s">
        <v>3073</v>
      </c>
      <c r="G8612" s="57" t="s">
        <v>5355</v>
      </c>
      <c r="H8612" s="57">
        <v>1500</v>
      </c>
    </row>
    <row r="8613" spans="1:8">
      <c r="A8613" s="57" t="s">
        <v>651</v>
      </c>
      <c r="B8613" s="57" t="s">
        <v>485</v>
      </c>
      <c r="C8613" s="57" t="s">
        <v>3075</v>
      </c>
      <c r="D8613" s="57">
        <v>0</v>
      </c>
      <c r="E8613" s="57" t="s">
        <v>5352</v>
      </c>
      <c r="F8613" s="57" t="s">
        <v>3076</v>
      </c>
      <c r="G8613" s="57" t="s">
        <v>5356</v>
      </c>
      <c r="H8613" s="57">
        <v>0</v>
      </c>
    </row>
    <row r="8614" spans="1:8">
      <c r="A8614" s="57" t="s">
        <v>651</v>
      </c>
      <c r="B8614" s="57" t="s">
        <v>485</v>
      </c>
      <c r="C8614" s="57" t="s">
        <v>3078</v>
      </c>
      <c r="D8614" s="57">
        <v>772</v>
      </c>
      <c r="E8614" s="57" t="s">
        <v>5352</v>
      </c>
      <c r="F8614" s="57" t="s">
        <v>3079</v>
      </c>
      <c r="G8614" s="57" t="s">
        <v>5357</v>
      </c>
      <c r="H8614" s="57">
        <v>772</v>
      </c>
    </row>
    <row r="8615" spans="1:8">
      <c r="A8615" s="57" t="s">
        <v>651</v>
      </c>
      <c r="B8615" s="57" t="s">
        <v>485</v>
      </c>
      <c r="C8615" s="57" t="s">
        <v>3081</v>
      </c>
      <c r="D8615" s="57">
        <v>0.59999999999999987</v>
      </c>
      <c r="E8615" s="57" t="s">
        <v>5352</v>
      </c>
      <c r="F8615" s="57" t="s">
        <v>3082</v>
      </c>
      <c r="G8615" s="57" t="s">
        <v>5358</v>
      </c>
      <c r="H8615" s="57">
        <v>0.59999999999999987</v>
      </c>
    </row>
    <row r="8616" spans="1:8">
      <c r="A8616" s="57" t="s">
        <v>651</v>
      </c>
      <c r="B8616" s="57" t="s">
        <v>485</v>
      </c>
      <c r="C8616" s="57" t="s">
        <v>3084</v>
      </c>
      <c r="D8616" s="57">
        <v>2</v>
      </c>
      <c r="E8616" s="57" t="s">
        <v>5352</v>
      </c>
      <c r="F8616" s="57" t="s">
        <v>3085</v>
      </c>
      <c r="G8616" s="57" t="s">
        <v>5359</v>
      </c>
      <c r="H8616" s="57">
        <v>2</v>
      </c>
    </row>
    <row r="8617" spans="1:8">
      <c r="A8617" s="57" t="s">
        <v>651</v>
      </c>
      <c r="B8617" s="57" t="s">
        <v>485</v>
      </c>
      <c r="C8617" s="57" t="s">
        <v>3087</v>
      </c>
      <c r="D8617" s="57">
        <v>200</v>
      </c>
      <c r="E8617" s="57" t="s">
        <v>5352</v>
      </c>
      <c r="F8617" s="57" t="s">
        <v>3088</v>
      </c>
      <c r="G8617" s="57" t="s">
        <v>5360</v>
      </c>
      <c r="H8617" s="57">
        <v>200</v>
      </c>
    </row>
    <row r="8618" spans="1:8">
      <c r="A8618" s="57" t="s">
        <v>651</v>
      </c>
      <c r="B8618" s="57" t="s">
        <v>485</v>
      </c>
      <c r="C8618" s="57" t="s">
        <v>3090</v>
      </c>
      <c r="D8618" s="57">
        <v>557.5</v>
      </c>
      <c r="E8618" s="57" t="s">
        <v>5352</v>
      </c>
      <c r="F8618" s="57" t="s">
        <v>3091</v>
      </c>
      <c r="G8618" s="57" t="s">
        <v>5361</v>
      </c>
      <c r="H8618" s="57">
        <v>557.5</v>
      </c>
    </row>
    <row r="8619" spans="1:8">
      <c r="A8619" s="57" t="s">
        <v>651</v>
      </c>
      <c r="B8619" s="57" t="s">
        <v>485</v>
      </c>
      <c r="C8619" s="57" t="s">
        <v>3093</v>
      </c>
      <c r="D8619" s="57">
        <v>0.57999999999999996</v>
      </c>
      <c r="E8619" s="57" t="s">
        <v>5352</v>
      </c>
      <c r="F8619" s="57" t="s">
        <v>3093</v>
      </c>
      <c r="G8619" s="57" t="s">
        <v>5362</v>
      </c>
      <c r="H8619" s="57">
        <v>0.57999999999999996</v>
      </c>
    </row>
    <row r="8620" spans="1:8">
      <c r="A8620" s="57" t="s">
        <v>651</v>
      </c>
      <c r="B8620" s="57" t="s">
        <v>485</v>
      </c>
      <c r="C8620" s="57" t="s">
        <v>3095</v>
      </c>
      <c r="D8620" s="57">
        <v>289.69999999999993</v>
      </c>
      <c r="E8620" s="57" t="s">
        <v>5352</v>
      </c>
      <c r="F8620" s="57" t="s">
        <v>3096</v>
      </c>
      <c r="G8620" s="57" t="s">
        <v>5363</v>
      </c>
      <c r="H8620" s="57">
        <v>289.69999999999993</v>
      </c>
    </row>
    <row r="8621" spans="1:8">
      <c r="A8621" s="57" t="s">
        <v>651</v>
      </c>
      <c r="B8621" s="57" t="s">
        <v>485</v>
      </c>
      <c r="C8621" s="57" t="s">
        <v>3098</v>
      </c>
      <c r="D8621" s="57">
        <v>130</v>
      </c>
      <c r="E8621" s="57" t="s">
        <v>5352</v>
      </c>
      <c r="F8621" s="57" t="s">
        <v>3099</v>
      </c>
      <c r="G8621" s="57" t="s">
        <v>5364</v>
      </c>
      <c r="H8621" s="57">
        <v>130</v>
      </c>
    </row>
    <row r="8622" spans="1:8">
      <c r="A8622" s="57" t="s">
        <v>651</v>
      </c>
      <c r="B8622" s="57" t="s">
        <v>485</v>
      </c>
      <c r="C8622" s="57" t="s">
        <v>3101</v>
      </c>
      <c r="D8622" s="57">
        <v>2</v>
      </c>
      <c r="E8622" s="57" t="s">
        <v>5352</v>
      </c>
      <c r="F8622" s="57" t="s">
        <v>3102</v>
      </c>
      <c r="G8622" s="57" t="s">
        <v>5365</v>
      </c>
      <c r="H8622" s="57">
        <v>2</v>
      </c>
    </row>
    <row r="8623" spans="1:8">
      <c r="A8623" s="57" t="s">
        <v>651</v>
      </c>
      <c r="B8623" s="57" t="s">
        <v>485</v>
      </c>
      <c r="C8623" s="57" t="s">
        <v>3104</v>
      </c>
      <c r="D8623" s="57">
        <v>30713.25</v>
      </c>
      <c r="E8623" s="57" t="s">
        <v>5352</v>
      </c>
      <c r="F8623" s="57" t="s">
        <v>3104</v>
      </c>
      <c r="G8623" s="57" t="s">
        <v>5366</v>
      </c>
      <c r="H8623" s="57">
        <v>30713.25</v>
      </c>
    </row>
    <row r="8624" spans="1:8">
      <c r="A8624" s="57" t="s">
        <v>651</v>
      </c>
      <c r="B8624" s="57" t="s">
        <v>485</v>
      </c>
      <c r="C8624" s="57" t="s">
        <v>3106</v>
      </c>
      <c r="D8624" s="57">
        <v>900</v>
      </c>
      <c r="E8624" s="57" t="s">
        <v>5352</v>
      </c>
      <c r="F8624" s="57" t="s">
        <v>3107</v>
      </c>
      <c r="G8624" s="57" t="s">
        <v>5367</v>
      </c>
      <c r="H8624" s="57">
        <v>900</v>
      </c>
    </row>
    <row r="8625" spans="1:8">
      <c r="A8625" s="57" t="s">
        <v>651</v>
      </c>
      <c r="B8625" s="57" t="s">
        <v>485</v>
      </c>
      <c r="C8625" s="57" t="s">
        <v>3109</v>
      </c>
      <c r="D8625" s="57">
        <v>0.59999999999999987</v>
      </c>
      <c r="E8625" s="57" t="s">
        <v>5352</v>
      </c>
      <c r="F8625" s="57" t="s">
        <v>3109</v>
      </c>
      <c r="G8625" s="57" t="s">
        <v>5368</v>
      </c>
      <c r="H8625" s="57">
        <v>0.59999999999999987</v>
      </c>
    </row>
    <row r="8626" spans="1:8">
      <c r="A8626" s="57" t="s">
        <v>651</v>
      </c>
      <c r="B8626" s="57" t="s">
        <v>485</v>
      </c>
      <c r="C8626" s="57" t="s">
        <v>3111</v>
      </c>
      <c r="D8626" s="57">
        <v>8690.3230000000021</v>
      </c>
      <c r="E8626" s="57" t="s">
        <v>5352</v>
      </c>
      <c r="F8626" s="57" t="s">
        <v>3111</v>
      </c>
      <c r="G8626" s="57" t="s">
        <v>5369</v>
      </c>
      <c r="H8626" s="57">
        <v>8690.3230000000021</v>
      </c>
    </row>
    <row r="8627" spans="1:8">
      <c r="A8627" s="57" t="s">
        <v>651</v>
      </c>
      <c r="B8627" s="57" t="s">
        <v>485</v>
      </c>
      <c r="C8627" s="57" t="s">
        <v>3113</v>
      </c>
      <c r="D8627" s="57">
        <v>525.75</v>
      </c>
      <c r="E8627" s="57" t="s">
        <v>5352</v>
      </c>
      <c r="F8627" s="57" t="s">
        <v>3113</v>
      </c>
      <c r="G8627" s="57" t="s">
        <v>5370</v>
      </c>
      <c r="H8627" s="57">
        <v>525.75</v>
      </c>
    </row>
    <row r="8628" spans="1:8">
      <c r="A8628" s="57" t="s">
        <v>651</v>
      </c>
      <c r="B8628" s="57" t="s">
        <v>485</v>
      </c>
      <c r="C8628" s="57" t="s">
        <v>3115</v>
      </c>
      <c r="D8628" s="57">
        <v>2</v>
      </c>
      <c r="E8628" s="57" t="s">
        <v>5352</v>
      </c>
      <c r="F8628" s="57" t="s">
        <v>3116</v>
      </c>
      <c r="G8628" s="57" t="s">
        <v>5371</v>
      </c>
      <c r="H8628" s="57">
        <v>2</v>
      </c>
    </row>
    <row r="8629" spans="1:8">
      <c r="A8629" s="57" t="s">
        <v>653</v>
      </c>
      <c r="B8629" s="57" t="s">
        <v>485</v>
      </c>
      <c r="C8629" s="57" t="s">
        <v>3066</v>
      </c>
      <c r="D8629" s="57">
        <v>0</v>
      </c>
      <c r="E8629" s="57" t="s">
        <v>5372</v>
      </c>
      <c r="F8629" s="57" t="s">
        <v>3067</v>
      </c>
      <c r="G8629" s="57" t="s">
        <v>5373</v>
      </c>
      <c r="H8629" s="57">
        <v>0</v>
      </c>
    </row>
    <row r="8630" spans="1:8">
      <c r="A8630" s="57" t="s">
        <v>653</v>
      </c>
      <c r="B8630" s="57" t="s">
        <v>485</v>
      </c>
      <c r="C8630" s="57" t="s">
        <v>3069</v>
      </c>
      <c r="D8630" s="57">
        <v>0</v>
      </c>
      <c r="E8630" s="57" t="s">
        <v>5372</v>
      </c>
      <c r="F8630" s="57" t="s">
        <v>3070</v>
      </c>
      <c r="G8630" s="57" t="s">
        <v>5374</v>
      </c>
      <c r="H8630" s="57">
        <v>0</v>
      </c>
    </row>
    <row r="8631" spans="1:8">
      <c r="A8631" s="57" t="s">
        <v>653</v>
      </c>
      <c r="B8631" s="57" t="s">
        <v>485</v>
      </c>
      <c r="C8631" s="57" t="s">
        <v>3072</v>
      </c>
      <c r="D8631" s="57">
        <v>0</v>
      </c>
      <c r="E8631" s="57" t="s">
        <v>5372</v>
      </c>
      <c r="F8631" s="57" t="s">
        <v>3073</v>
      </c>
      <c r="G8631" s="57" t="s">
        <v>5375</v>
      </c>
      <c r="H8631" s="57">
        <v>0</v>
      </c>
    </row>
    <row r="8632" spans="1:8">
      <c r="A8632" s="57" t="s">
        <v>653</v>
      </c>
      <c r="B8632" s="57" t="s">
        <v>485</v>
      </c>
      <c r="C8632" s="57" t="s">
        <v>3075</v>
      </c>
      <c r="D8632" s="57">
        <v>0</v>
      </c>
      <c r="E8632" s="57" t="s">
        <v>5372</v>
      </c>
      <c r="F8632" s="57" t="s">
        <v>3076</v>
      </c>
      <c r="G8632" s="57" t="s">
        <v>5376</v>
      </c>
      <c r="H8632" s="57">
        <v>0</v>
      </c>
    </row>
    <row r="8633" spans="1:8">
      <c r="A8633" s="57" t="s">
        <v>653</v>
      </c>
      <c r="B8633" s="57" t="s">
        <v>485</v>
      </c>
      <c r="C8633" s="57" t="s">
        <v>3078</v>
      </c>
      <c r="D8633" s="57">
        <v>0</v>
      </c>
      <c r="E8633" s="57" t="s">
        <v>5372</v>
      </c>
      <c r="F8633" s="57" t="s">
        <v>3079</v>
      </c>
      <c r="G8633" s="57" t="s">
        <v>5377</v>
      </c>
      <c r="H8633" s="57">
        <v>0</v>
      </c>
    </row>
    <row r="8634" spans="1:8">
      <c r="A8634" s="57" t="s">
        <v>653</v>
      </c>
      <c r="B8634" s="57" t="s">
        <v>485</v>
      </c>
      <c r="C8634" s="57" t="s">
        <v>3081</v>
      </c>
      <c r="D8634" s="57">
        <v>0</v>
      </c>
      <c r="E8634" s="57" t="s">
        <v>5372</v>
      </c>
      <c r="F8634" s="57" t="s">
        <v>3082</v>
      </c>
      <c r="G8634" s="57" t="s">
        <v>5378</v>
      </c>
      <c r="H8634" s="57">
        <v>0</v>
      </c>
    </row>
    <row r="8635" spans="1:8">
      <c r="A8635" s="57" t="s">
        <v>653</v>
      </c>
      <c r="B8635" s="57" t="s">
        <v>485</v>
      </c>
      <c r="C8635" s="57" t="s">
        <v>3084</v>
      </c>
      <c r="D8635" s="57">
        <v>0</v>
      </c>
      <c r="E8635" s="57" t="s">
        <v>5372</v>
      </c>
      <c r="F8635" s="57" t="s">
        <v>3085</v>
      </c>
      <c r="G8635" s="57" t="s">
        <v>5379</v>
      </c>
      <c r="H8635" s="57">
        <v>0</v>
      </c>
    </row>
    <row r="8636" spans="1:8">
      <c r="A8636" s="57" t="s">
        <v>653</v>
      </c>
      <c r="B8636" s="57" t="s">
        <v>485</v>
      </c>
      <c r="C8636" s="57" t="s">
        <v>3087</v>
      </c>
      <c r="D8636" s="57">
        <v>0</v>
      </c>
      <c r="E8636" s="57" t="s">
        <v>5372</v>
      </c>
      <c r="F8636" s="57" t="s">
        <v>3088</v>
      </c>
      <c r="G8636" s="57" t="s">
        <v>5380</v>
      </c>
      <c r="H8636" s="57">
        <v>0</v>
      </c>
    </row>
    <row r="8637" spans="1:8">
      <c r="A8637" s="57" t="s">
        <v>653</v>
      </c>
      <c r="B8637" s="57" t="s">
        <v>485</v>
      </c>
      <c r="C8637" s="57" t="s">
        <v>3090</v>
      </c>
      <c r="D8637" s="57">
        <v>2403</v>
      </c>
      <c r="E8637" s="57" t="s">
        <v>5372</v>
      </c>
      <c r="F8637" s="57" t="s">
        <v>3091</v>
      </c>
      <c r="G8637" s="57" t="s">
        <v>5381</v>
      </c>
      <c r="H8637" s="57">
        <v>2403</v>
      </c>
    </row>
    <row r="8638" spans="1:8">
      <c r="A8638" s="57" t="s">
        <v>653</v>
      </c>
      <c r="B8638" s="57" t="s">
        <v>485</v>
      </c>
      <c r="C8638" s="57" t="s">
        <v>3093</v>
      </c>
      <c r="D8638" s="57">
        <v>0.67</v>
      </c>
      <c r="E8638" s="57" t="s">
        <v>5372</v>
      </c>
      <c r="F8638" s="57" t="s">
        <v>3093</v>
      </c>
      <c r="G8638" s="57" t="s">
        <v>5382</v>
      </c>
      <c r="H8638" s="57">
        <v>0.67</v>
      </c>
    </row>
    <row r="8639" spans="1:8">
      <c r="A8639" s="57" t="s">
        <v>653</v>
      </c>
      <c r="B8639" s="57" t="s">
        <v>485</v>
      </c>
      <c r="C8639" s="57" t="s">
        <v>3095</v>
      </c>
      <c r="D8639" s="57">
        <v>133</v>
      </c>
      <c r="E8639" s="57" t="s">
        <v>5372</v>
      </c>
      <c r="F8639" s="57" t="s">
        <v>3096</v>
      </c>
      <c r="G8639" s="57" t="s">
        <v>5383</v>
      </c>
      <c r="H8639" s="57">
        <v>133</v>
      </c>
    </row>
    <row r="8640" spans="1:8">
      <c r="A8640" s="57" t="s">
        <v>653</v>
      </c>
      <c r="B8640" s="57" t="s">
        <v>485</v>
      </c>
      <c r="C8640" s="57" t="s">
        <v>3098</v>
      </c>
      <c r="D8640" s="57">
        <v>0</v>
      </c>
      <c r="E8640" s="57" t="s">
        <v>5372</v>
      </c>
      <c r="F8640" s="57" t="s">
        <v>3099</v>
      </c>
      <c r="G8640" s="57" t="s">
        <v>5384</v>
      </c>
      <c r="H8640" s="57">
        <v>0</v>
      </c>
    </row>
    <row r="8641" spans="1:8">
      <c r="A8641" s="57" t="s">
        <v>653</v>
      </c>
      <c r="B8641" s="57" t="s">
        <v>485</v>
      </c>
      <c r="C8641" s="57" t="s">
        <v>3101</v>
      </c>
      <c r="D8641" s="57">
        <v>0</v>
      </c>
      <c r="E8641" s="57" t="s">
        <v>5372</v>
      </c>
      <c r="F8641" s="57" t="s">
        <v>3102</v>
      </c>
      <c r="G8641" s="57" t="s">
        <v>5385</v>
      </c>
      <c r="H8641" s="57">
        <v>0</v>
      </c>
    </row>
    <row r="8642" spans="1:8">
      <c r="A8642" s="57" t="s">
        <v>653</v>
      </c>
      <c r="B8642" s="57" t="s">
        <v>485</v>
      </c>
      <c r="C8642" s="57" t="s">
        <v>3104</v>
      </c>
      <c r="D8642" s="57">
        <v>0</v>
      </c>
      <c r="E8642" s="57" t="s">
        <v>5372</v>
      </c>
      <c r="F8642" s="57" t="s">
        <v>3104</v>
      </c>
      <c r="G8642" s="57" t="s">
        <v>5386</v>
      </c>
      <c r="H8642" s="57">
        <v>0</v>
      </c>
    </row>
    <row r="8643" spans="1:8">
      <c r="A8643" s="57" t="s">
        <v>653</v>
      </c>
      <c r="B8643" s="57" t="s">
        <v>485</v>
      </c>
      <c r="C8643" s="57" t="s">
        <v>3106</v>
      </c>
      <c r="D8643" s="57">
        <v>0</v>
      </c>
      <c r="E8643" s="57" t="s">
        <v>5372</v>
      </c>
      <c r="F8643" s="57" t="s">
        <v>3107</v>
      </c>
      <c r="G8643" s="57" t="s">
        <v>5387</v>
      </c>
      <c r="H8643" s="57">
        <v>0</v>
      </c>
    </row>
    <row r="8644" spans="1:8">
      <c r="A8644" s="57" t="s">
        <v>653</v>
      </c>
      <c r="B8644" s="57" t="s">
        <v>485</v>
      </c>
      <c r="C8644" s="57" t="s">
        <v>3109</v>
      </c>
      <c r="D8644" s="57">
        <v>0</v>
      </c>
      <c r="E8644" s="57" t="s">
        <v>5372</v>
      </c>
      <c r="F8644" s="57" t="s">
        <v>3109</v>
      </c>
      <c r="G8644" s="57" t="s">
        <v>5388</v>
      </c>
      <c r="H8644" s="57">
        <v>0</v>
      </c>
    </row>
    <row r="8645" spans="1:8">
      <c r="A8645" s="57" t="s">
        <v>653</v>
      </c>
      <c r="B8645" s="57" t="s">
        <v>485</v>
      </c>
      <c r="C8645" s="57" t="s">
        <v>3111</v>
      </c>
      <c r="D8645" s="57">
        <v>7000</v>
      </c>
      <c r="E8645" s="57" t="s">
        <v>5372</v>
      </c>
      <c r="F8645" s="57" t="s">
        <v>3111</v>
      </c>
      <c r="G8645" s="57" t="s">
        <v>5389</v>
      </c>
      <c r="H8645" s="57">
        <v>7000</v>
      </c>
    </row>
    <row r="8646" spans="1:8">
      <c r="A8646" s="57" t="s">
        <v>653</v>
      </c>
      <c r="B8646" s="57" t="s">
        <v>485</v>
      </c>
      <c r="C8646" s="57" t="s">
        <v>3113</v>
      </c>
      <c r="D8646" s="57">
        <v>480</v>
      </c>
      <c r="E8646" s="57" t="s">
        <v>5372</v>
      </c>
      <c r="F8646" s="57" t="s">
        <v>3113</v>
      </c>
      <c r="G8646" s="57" t="s">
        <v>5390</v>
      </c>
      <c r="H8646" s="57">
        <v>480</v>
      </c>
    </row>
    <row r="8647" spans="1:8">
      <c r="A8647" s="57" t="s">
        <v>653</v>
      </c>
      <c r="B8647" s="57" t="s">
        <v>485</v>
      </c>
      <c r="C8647" s="57" t="s">
        <v>3115</v>
      </c>
      <c r="D8647" s="57">
        <v>2</v>
      </c>
      <c r="E8647" s="57" t="s">
        <v>5372</v>
      </c>
      <c r="F8647" s="57" t="s">
        <v>3116</v>
      </c>
      <c r="G8647" s="57" t="s">
        <v>5391</v>
      </c>
      <c r="H8647" s="57">
        <v>2</v>
      </c>
    </row>
    <row r="8648" spans="1:8">
      <c r="A8648" s="57" t="s">
        <v>127</v>
      </c>
      <c r="B8648" s="57" t="s">
        <v>114</v>
      </c>
      <c r="C8648" s="57" t="s">
        <v>5392</v>
      </c>
      <c r="D8648" s="57">
        <v>0</v>
      </c>
      <c r="E8648" s="57" t="s">
        <v>497</v>
      </c>
      <c r="F8648" s="57" t="s">
        <v>5393</v>
      </c>
      <c r="G8648" s="57" t="s">
        <v>5394</v>
      </c>
      <c r="H8648" s="57">
        <v>0</v>
      </c>
    </row>
    <row r="8649" spans="1:8">
      <c r="A8649" s="57" t="s">
        <v>127</v>
      </c>
      <c r="B8649" s="57" t="s">
        <v>114</v>
      </c>
      <c r="C8649" s="57" t="s">
        <v>5395</v>
      </c>
      <c r="D8649" s="57">
        <v>0</v>
      </c>
      <c r="E8649" s="57" t="s">
        <v>497</v>
      </c>
      <c r="F8649" s="57" t="s">
        <v>5396</v>
      </c>
      <c r="G8649" s="57" t="s">
        <v>5397</v>
      </c>
      <c r="H8649" s="57">
        <v>0</v>
      </c>
    </row>
    <row r="8650" spans="1:8">
      <c r="A8650" s="57" t="s">
        <v>127</v>
      </c>
      <c r="B8650" s="57" t="s">
        <v>114</v>
      </c>
      <c r="C8650" s="57" t="s">
        <v>5398</v>
      </c>
      <c r="D8650" s="57">
        <v>0</v>
      </c>
      <c r="E8650" s="57" t="s">
        <v>497</v>
      </c>
      <c r="F8650" s="57" t="s">
        <v>5399</v>
      </c>
      <c r="G8650" s="57" t="s">
        <v>5400</v>
      </c>
      <c r="H8650" s="57">
        <v>0</v>
      </c>
    </row>
    <row r="8651" spans="1:8">
      <c r="A8651" s="57" t="s">
        <v>127</v>
      </c>
      <c r="B8651" s="57" t="s">
        <v>114</v>
      </c>
      <c r="C8651" s="57" t="s">
        <v>5401</v>
      </c>
      <c r="D8651" s="57">
        <v>0</v>
      </c>
      <c r="E8651" s="57" t="s">
        <v>497</v>
      </c>
      <c r="F8651" s="57" t="s">
        <v>5402</v>
      </c>
      <c r="G8651" s="57" t="s">
        <v>5403</v>
      </c>
      <c r="H8651" s="57">
        <v>0</v>
      </c>
    </row>
    <row r="8652" spans="1:8">
      <c r="A8652" s="57" t="s">
        <v>127</v>
      </c>
      <c r="B8652" s="57" t="s">
        <v>114</v>
      </c>
      <c r="C8652" s="57" t="s">
        <v>5404</v>
      </c>
      <c r="D8652" s="57">
        <v>402.16669999999999</v>
      </c>
      <c r="E8652" s="57" t="s">
        <v>497</v>
      </c>
      <c r="F8652" s="57" t="s">
        <v>5405</v>
      </c>
      <c r="G8652" s="57" t="s">
        <v>5406</v>
      </c>
      <c r="H8652" s="57">
        <v>402.16669999999999</v>
      </c>
    </row>
    <row r="8653" spans="1:8">
      <c r="A8653" s="57" t="s">
        <v>127</v>
      </c>
      <c r="B8653" s="57" t="s">
        <v>114</v>
      </c>
      <c r="C8653" s="57" t="s">
        <v>5407</v>
      </c>
      <c r="D8653" s="57">
        <v>0.67500000000000004</v>
      </c>
      <c r="E8653" s="57" t="s">
        <v>497</v>
      </c>
      <c r="F8653" s="57" t="s">
        <v>5408</v>
      </c>
      <c r="G8653" s="57" t="s">
        <v>5409</v>
      </c>
      <c r="H8653" s="57">
        <v>0.67500000000000004</v>
      </c>
    </row>
    <row r="8654" spans="1:8">
      <c r="A8654" s="57" t="s">
        <v>127</v>
      </c>
      <c r="B8654" s="57" t="s">
        <v>114</v>
      </c>
      <c r="C8654" s="57" t="s">
        <v>5410</v>
      </c>
      <c r="D8654" s="57">
        <v>1.3333330000000001</v>
      </c>
      <c r="E8654" s="57" t="s">
        <v>497</v>
      </c>
      <c r="F8654" s="57" t="s">
        <v>5411</v>
      </c>
      <c r="G8654" s="57" t="s">
        <v>5412</v>
      </c>
      <c r="H8654" s="57">
        <v>1.3333330000000001</v>
      </c>
    </row>
    <row r="8655" spans="1:8">
      <c r="A8655" s="57" t="s">
        <v>127</v>
      </c>
      <c r="B8655" s="57" t="s">
        <v>114</v>
      </c>
      <c r="C8655" s="57" t="s">
        <v>5413</v>
      </c>
      <c r="D8655" s="57">
        <v>178</v>
      </c>
      <c r="E8655" s="57" t="s">
        <v>497</v>
      </c>
      <c r="F8655" s="57" t="s">
        <v>5414</v>
      </c>
      <c r="G8655" s="57" t="s">
        <v>5415</v>
      </c>
      <c r="H8655" s="57">
        <v>178</v>
      </c>
    </row>
    <row r="8656" spans="1:8">
      <c r="A8656" s="57" t="s">
        <v>127</v>
      </c>
      <c r="B8656" s="57" t="s">
        <v>114</v>
      </c>
      <c r="C8656" s="57" t="s">
        <v>5416</v>
      </c>
      <c r="D8656" s="57">
        <v>0</v>
      </c>
      <c r="E8656" s="57" t="s">
        <v>497</v>
      </c>
      <c r="F8656" s="57" t="s">
        <v>5417</v>
      </c>
      <c r="G8656" s="57" t="s">
        <v>5418</v>
      </c>
      <c r="H8656" s="57">
        <v>0</v>
      </c>
    </row>
    <row r="8657" spans="1:8">
      <c r="A8657" s="57" t="s">
        <v>127</v>
      </c>
      <c r="B8657" s="57" t="s">
        <v>114</v>
      </c>
      <c r="C8657" s="57" t="s">
        <v>5419</v>
      </c>
      <c r="D8657" s="57">
        <v>1.25</v>
      </c>
      <c r="E8657" s="57" t="s">
        <v>497</v>
      </c>
      <c r="F8657" s="57" t="s">
        <v>5420</v>
      </c>
      <c r="G8657" s="57" t="s">
        <v>5421</v>
      </c>
      <c r="H8657" s="57">
        <v>1.25</v>
      </c>
    </row>
    <row r="8658" spans="1:8">
      <c r="A8658" s="57" t="s">
        <v>127</v>
      </c>
      <c r="B8658" s="57" t="s">
        <v>114</v>
      </c>
      <c r="C8658" s="57" t="s">
        <v>5422</v>
      </c>
      <c r="D8658" s="57">
        <v>646.875</v>
      </c>
      <c r="E8658" s="57" t="s">
        <v>497</v>
      </c>
      <c r="F8658" s="57" t="s">
        <v>5423</v>
      </c>
      <c r="G8658" s="57" t="s">
        <v>5424</v>
      </c>
      <c r="H8658" s="57">
        <v>646.875</v>
      </c>
    </row>
    <row r="8659" spans="1:8">
      <c r="A8659" s="57" t="s">
        <v>127</v>
      </c>
      <c r="B8659" s="57" t="s">
        <v>114</v>
      </c>
      <c r="C8659" s="57" t="s">
        <v>5425</v>
      </c>
      <c r="D8659" s="57">
        <v>0.54166669999999995</v>
      </c>
      <c r="E8659" s="57" t="s">
        <v>497</v>
      </c>
      <c r="F8659" s="57" t="s">
        <v>5426</v>
      </c>
      <c r="G8659" s="57" t="s">
        <v>5427</v>
      </c>
      <c r="H8659" s="57">
        <v>0.54166669999999995</v>
      </c>
    </row>
    <row r="8660" spans="1:8">
      <c r="A8660" s="57" t="s">
        <v>127</v>
      </c>
      <c r="B8660" s="57" t="s">
        <v>114</v>
      </c>
      <c r="C8660" s="57" t="s">
        <v>5428</v>
      </c>
      <c r="D8660" s="57">
        <v>190.5</v>
      </c>
      <c r="E8660" s="57" t="s">
        <v>497</v>
      </c>
      <c r="F8660" s="57" t="s">
        <v>5429</v>
      </c>
      <c r="G8660" s="57" t="s">
        <v>5430</v>
      </c>
      <c r="H8660" s="57">
        <v>190.5</v>
      </c>
    </row>
    <row r="8661" spans="1:8">
      <c r="A8661" s="57" t="s">
        <v>127</v>
      </c>
      <c r="B8661" s="57" t="s">
        <v>114</v>
      </c>
      <c r="C8661" s="57" t="s">
        <v>5431</v>
      </c>
      <c r="D8661" s="57">
        <v>65723.06</v>
      </c>
      <c r="E8661" s="57" t="s">
        <v>497</v>
      </c>
      <c r="F8661" s="57" t="s">
        <v>5431</v>
      </c>
      <c r="G8661" s="57" t="s">
        <v>5432</v>
      </c>
      <c r="H8661" s="57">
        <v>65723.06</v>
      </c>
    </row>
    <row r="8662" spans="1:8">
      <c r="A8662" s="57" t="s">
        <v>127</v>
      </c>
      <c r="B8662" s="57" t="s">
        <v>114</v>
      </c>
      <c r="C8662" s="57" t="s">
        <v>5433</v>
      </c>
      <c r="D8662" s="57">
        <v>163.5</v>
      </c>
      <c r="E8662" s="57" t="s">
        <v>497</v>
      </c>
      <c r="F8662" s="57" t="s">
        <v>5434</v>
      </c>
      <c r="G8662" s="57" t="s">
        <v>5435</v>
      </c>
      <c r="H8662" s="57">
        <v>163.5</v>
      </c>
    </row>
    <row r="8663" spans="1:8">
      <c r="A8663" s="57" t="s">
        <v>127</v>
      </c>
      <c r="B8663" s="57" t="s">
        <v>114</v>
      </c>
      <c r="C8663" s="57" t="s">
        <v>5436</v>
      </c>
      <c r="D8663" s="57">
        <v>1.75</v>
      </c>
      <c r="E8663" s="57" t="s">
        <v>497</v>
      </c>
      <c r="F8663" s="57" t="s">
        <v>5437</v>
      </c>
      <c r="G8663" s="57" t="s">
        <v>5438</v>
      </c>
      <c r="H8663" s="57">
        <v>1.75</v>
      </c>
    </row>
    <row r="8664" spans="1:8">
      <c r="A8664" s="57" t="s">
        <v>127</v>
      </c>
      <c r="B8664" s="57" t="s">
        <v>114</v>
      </c>
      <c r="C8664" s="57" t="s">
        <v>5439</v>
      </c>
      <c r="D8664" s="57">
        <v>0.59166669999999999</v>
      </c>
      <c r="E8664" s="57" t="s">
        <v>497</v>
      </c>
      <c r="F8664" s="57" t="s">
        <v>5439</v>
      </c>
      <c r="G8664" s="57" t="s">
        <v>5440</v>
      </c>
      <c r="H8664" s="57">
        <v>0.59166669999999999</v>
      </c>
    </row>
    <row r="8665" spans="1:8">
      <c r="A8665" s="57" t="s">
        <v>127</v>
      </c>
      <c r="B8665" s="57" t="s">
        <v>114</v>
      </c>
      <c r="C8665" s="57" t="s">
        <v>5441</v>
      </c>
      <c r="D8665" s="57">
        <v>7802.5309999999999</v>
      </c>
      <c r="E8665" s="57" t="s">
        <v>497</v>
      </c>
      <c r="F8665" s="57" t="s">
        <v>5441</v>
      </c>
      <c r="G8665" s="57" t="s">
        <v>5442</v>
      </c>
      <c r="H8665" s="57">
        <v>7802.5309999999999</v>
      </c>
    </row>
    <row r="8666" spans="1:8">
      <c r="A8666" s="57" t="s">
        <v>127</v>
      </c>
      <c r="B8666" s="57" t="s">
        <v>114</v>
      </c>
      <c r="C8666" s="57" t="s">
        <v>5443</v>
      </c>
      <c r="D8666" s="57">
        <v>623.9375</v>
      </c>
      <c r="E8666" s="57" t="s">
        <v>497</v>
      </c>
      <c r="F8666" s="57" t="s">
        <v>5443</v>
      </c>
      <c r="G8666" s="57" t="s">
        <v>5444</v>
      </c>
      <c r="H8666" s="57">
        <v>623.9375</v>
      </c>
    </row>
    <row r="8667" spans="1:8">
      <c r="A8667" s="57" t="s">
        <v>127</v>
      </c>
      <c r="B8667" s="57" t="s">
        <v>114</v>
      </c>
      <c r="C8667" s="57" t="s">
        <v>5445</v>
      </c>
      <c r="D8667" s="57">
        <v>600.625</v>
      </c>
      <c r="E8667" s="57" t="s">
        <v>497</v>
      </c>
      <c r="F8667" s="57" t="s">
        <v>5446</v>
      </c>
      <c r="G8667" s="57" t="s">
        <v>5447</v>
      </c>
      <c r="H8667" s="57">
        <v>600.625</v>
      </c>
    </row>
    <row r="8668" spans="1:8">
      <c r="A8668" s="57" t="s">
        <v>157</v>
      </c>
      <c r="B8668" s="57" t="s">
        <v>81</v>
      </c>
      <c r="C8668" s="57" t="s">
        <v>5392</v>
      </c>
      <c r="D8668" s="57">
        <v>0</v>
      </c>
      <c r="E8668" s="57" t="s">
        <v>498</v>
      </c>
      <c r="F8668" s="57" t="s">
        <v>5393</v>
      </c>
      <c r="G8668" s="57" t="s">
        <v>5448</v>
      </c>
      <c r="H8668" s="57">
        <v>0</v>
      </c>
    </row>
    <row r="8669" spans="1:8">
      <c r="A8669" s="57" t="s">
        <v>157</v>
      </c>
      <c r="B8669" s="57" t="s">
        <v>81</v>
      </c>
      <c r="C8669" s="57" t="s">
        <v>5395</v>
      </c>
      <c r="D8669" s="57">
        <v>0</v>
      </c>
      <c r="E8669" s="57" t="s">
        <v>498</v>
      </c>
      <c r="F8669" s="57" t="s">
        <v>5396</v>
      </c>
      <c r="G8669" s="57" t="s">
        <v>5449</v>
      </c>
      <c r="H8669" s="57">
        <v>0</v>
      </c>
    </row>
    <row r="8670" spans="1:8">
      <c r="A8670" s="57" t="s">
        <v>157</v>
      </c>
      <c r="B8670" s="57" t="s">
        <v>81</v>
      </c>
      <c r="C8670" s="57" t="s">
        <v>5398</v>
      </c>
      <c r="D8670" s="57">
        <v>0</v>
      </c>
      <c r="E8670" s="57" t="s">
        <v>498</v>
      </c>
      <c r="F8670" s="57" t="s">
        <v>5399</v>
      </c>
      <c r="G8670" s="57" t="s">
        <v>5450</v>
      </c>
      <c r="H8670" s="57">
        <v>0</v>
      </c>
    </row>
    <row r="8671" spans="1:8">
      <c r="A8671" s="57" t="s">
        <v>157</v>
      </c>
      <c r="B8671" s="57" t="s">
        <v>81</v>
      </c>
      <c r="C8671" s="57" t="s">
        <v>5401</v>
      </c>
      <c r="D8671" s="57">
        <v>0</v>
      </c>
      <c r="E8671" s="57" t="s">
        <v>498</v>
      </c>
      <c r="F8671" s="57" t="s">
        <v>5402</v>
      </c>
      <c r="G8671" s="57" t="s">
        <v>5451</v>
      </c>
      <c r="H8671" s="57">
        <v>0</v>
      </c>
    </row>
    <row r="8672" spans="1:8">
      <c r="A8672" s="57" t="s">
        <v>157</v>
      </c>
      <c r="B8672" s="57" t="s">
        <v>81</v>
      </c>
      <c r="C8672" s="57" t="s">
        <v>5404</v>
      </c>
      <c r="D8672" s="57">
        <v>402.16669999999999</v>
      </c>
      <c r="E8672" s="57" t="s">
        <v>498</v>
      </c>
      <c r="F8672" s="57" t="s">
        <v>5405</v>
      </c>
      <c r="G8672" s="57" t="s">
        <v>5452</v>
      </c>
      <c r="H8672" s="57">
        <v>402.16669999999999</v>
      </c>
    </row>
    <row r="8673" spans="1:8">
      <c r="A8673" s="57" t="s">
        <v>157</v>
      </c>
      <c r="B8673" s="57" t="s">
        <v>81</v>
      </c>
      <c r="C8673" s="57" t="s">
        <v>5407</v>
      </c>
      <c r="D8673" s="57">
        <v>0.67500000000000004</v>
      </c>
      <c r="E8673" s="57" t="s">
        <v>498</v>
      </c>
      <c r="F8673" s="57" t="s">
        <v>5408</v>
      </c>
      <c r="G8673" s="57" t="s">
        <v>5453</v>
      </c>
      <c r="H8673" s="57">
        <v>0.67500000000000004</v>
      </c>
    </row>
    <row r="8674" spans="1:8">
      <c r="A8674" s="57" t="s">
        <v>157</v>
      </c>
      <c r="B8674" s="57" t="s">
        <v>81</v>
      </c>
      <c r="C8674" s="57" t="s">
        <v>5410</v>
      </c>
      <c r="D8674" s="57">
        <v>1.3333330000000001</v>
      </c>
      <c r="E8674" s="57" t="s">
        <v>498</v>
      </c>
      <c r="F8674" s="57" t="s">
        <v>5411</v>
      </c>
      <c r="G8674" s="57" t="s">
        <v>5454</v>
      </c>
      <c r="H8674" s="57">
        <v>1.3333330000000001</v>
      </c>
    </row>
    <row r="8675" spans="1:8">
      <c r="A8675" s="57" t="s">
        <v>157</v>
      </c>
      <c r="B8675" s="57" t="s">
        <v>81</v>
      </c>
      <c r="C8675" s="57" t="s">
        <v>5413</v>
      </c>
      <c r="D8675" s="57">
        <v>178</v>
      </c>
      <c r="E8675" s="57" t="s">
        <v>498</v>
      </c>
      <c r="F8675" s="57" t="s">
        <v>5414</v>
      </c>
      <c r="G8675" s="57" t="s">
        <v>5455</v>
      </c>
      <c r="H8675" s="57">
        <v>178</v>
      </c>
    </row>
    <row r="8676" spans="1:8">
      <c r="A8676" s="57" t="s">
        <v>157</v>
      </c>
      <c r="B8676" s="57" t="s">
        <v>81</v>
      </c>
      <c r="C8676" s="57" t="s">
        <v>5416</v>
      </c>
      <c r="D8676" s="57">
        <v>0.5</v>
      </c>
      <c r="E8676" s="57" t="s">
        <v>498</v>
      </c>
      <c r="F8676" s="57" t="s">
        <v>5417</v>
      </c>
      <c r="G8676" s="57" t="s">
        <v>5456</v>
      </c>
      <c r="H8676" s="57">
        <v>0.5</v>
      </c>
    </row>
    <row r="8677" spans="1:8">
      <c r="A8677" s="57" t="s">
        <v>157</v>
      </c>
      <c r="B8677" s="57" t="s">
        <v>81</v>
      </c>
      <c r="C8677" s="57" t="s">
        <v>5419</v>
      </c>
      <c r="D8677" s="57">
        <v>1</v>
      </c>
      <c r="E8677" s="57" t="s">
        <v>498</v>
      </c>
      <c r="F8677" s="57" t="s">
        <v>5420</v>
      </c>
      <c r="G8677" s="57" t="s">
        <v>5457</v>
      </c>
      <c r="H8677" s="57">
        <v>1</v>
      </c>
    </row>
    <row r="8678" spans="1:8">
      <c r="A8678" s="57" t="s">
        <v>157</v>
      </c>
      <c r="B8678" s="57" t="s">
        <v>81</v>
      </c>
      <c r="C8678" s="57" t="s">
        <v>5422</v>
      </c>
      <c r="D8678" s="57">
        <v>775</v>
      </c>
      <c r="E8678" s="57" t="s">
        <v>498</v>
      </c>
      <c r="F8678" s="57" t="s">
        <v>5423</v>
      </c>
      <c r="G8678" s="57" t="s">
        <v>5458</v>
      </c>
      <c r="H8678" s="57">
        <v>775</v>
      </c>
    </row>
    <row r="8679" spans="1:8">
      <c r="A8679" s="57" t="s">
        <v>157</v>
      </c>
      <c r="B8679" s="57" t="s">
        <v>81</v>
      </c>
      <c r="C8679" s="57" t="s">
        <v>5425</v>
      </c>
      <c r="D8679" s="57">
        <v>0.5</v>
      </c>
      <c r="E8679" s="57" t="s">
        <v>498</v>
      </c>
      <c r="F8679" s="57" t="s">
        <v>5426</v>
      </c>
      <c r="G8679" s="57" t="s">
        <v>5459</v>
      </c>
      <c r="H8679" s="57">
        <v>0.5</v>
      </c>
    </row>
    <row r="8680" spans="1:8">
      <c r="A8680" s="57" t="s">
        <v>157</v>
      </c>
      <c r="B8680" s="57" t="s">
        <v>81</v>
      </c>
      <c r="C8680" s="57" t="s">
        <v>5428</v>
      </c>
      <c r="D8680" s="57">
        <v>120</v>
      </c>
      <c r="E8680" s="57" t="s">
        <v>498</v>
      </c>
      <c r="F8680" s="57" t="s">
        <v>5429</v>
      </c>
      <c r="G8680" s="57" t="s">
        <v>5460</v>
      </c>
      <c r="H8680" s="57">
        <v>120</v>
      </c>
    </row>
    <row r="8681" spans="1:8">
      <c r="A8681" s="57" t="s">
        <v>157</v>
      </c>
      <c r="B8681" s="57" t="s">
        <v>81</v>
      </c>
      <c r="C8681" s="57" t="s">
        <v>5431</v>
      </c>
      <c r="D8681" s="57">
        <v>253931</v>
      </c>
      <c r="E8681" s="57" t="s">
        <v>498</v>
      </c>
      <c r="F8681" s="57" t="s">
        <v>5431</v>
      </c>
      <c r="G8681" s="57" t="s">
        <v>5461</v>
      </c>
      <c r="H8681" s="57">
        <v>253931</v>
      </c>
    </row>
    <row r="8682" spans="1:8">
      <c r="A8682" s="57" t="s">
        <v>157</v>
      </c>
      <c r="B8682" s="57" t="s">
        <v>81</v>
      </c>
      <c r="C8682" s="57" t="s">
        <v>5433</v>
      </c>
      <c r="D8682" s="57">
        <v>120</v>
      </c>
      <c r="E8682" s="57" t="s">
        <v>498</v>
      </c>
      <c r="F8682" s="57" t="s">
        <v>5434</v>
      </c>
      <c r="G8682" s="57" t="s">
        <v>5462</v>
      </c>
      <c r="H8682" s="57">
        <v>120</v>
      </c>
    </row>
    <row r="8683" spans="1:8">
      <c r="A8683" s="57" t="s">
        <v>157</v>
      </c>
      <c r="B8683" s="57" t="s">
        <v>81</v>
      </c>
      <c r="C8683" s="57" t="s">
        <v>5436</v>
      </c>
      <c r="D8683" s="57">
        <v>2</v>
      </c>
      <c r="E8683" s="57" t="s">
        <v>498</v>
      </c>
      <c r="F8683" s="57" t="s">
        <v>5437</v>
      </c>
      <c r="G8683" s="57" t="s">
        <v>5463</v>
      </c>
      <c r="H8683" s="57">
        <v>2</v>
      </c>
    </row>
    <row r="8684" spans="1:8">
      <c r="A8684" s="57" t="s">
        <v>157</v>
      </c>
      <c r="B8684" s="57" t="s">
        <v>81</v>
      </c>
      <c r="C8684" s="57" t="s">
        <v>5439</v>
      </c>
      <c r="D8684" s="57">
        <v>0.4</v>
      </c>
      <c r="E8684" s="57" t="s">
        <v>498</v>
      </c>
      <c r="F8684" s="57" t="s">
        <v>5439</v>
      </c>
      <c r="G8684" s="57" t="s">
        <v>5464</v>
      </c>
      <c r="H8684" s="57">
        <v>0.4</v>
      </c>
    </row>
    <row r="8685" spans="1:8">
      <c r="A8685" s="57" t="s">
        <v>157</v>
      </c>
      <c r="B8685" s="57" t="s">
        <v>81</v>
      </c>
      <c r="C8685" s="57" t="s">
        <v>5441</v>
      </c>
      <c r="D8685" s="57">
        <v>14425</v>
      </c>
      <c r="E8685" s="57" t="s">
        <v>498</v>
      </c>
      <c r="F8685" s="57" t="s">
        <v>5441</v>
      </c>
      <c r="G8685" s="57" t="s">
        <v>5465</v>
      </c>
      <c r="H8685" s="57">
        <v>14425</v>
      </c>
    </row>
    <row r="8686" spans="1:8">
      <c r="A8686" s="57" t="s">
        <v>157</v>
      </c>
      <c r="B8686" s="57" t="s">
        <v>81</v>
      </c>
      <c r="C8686" s="57" t="s">
        <v>5443</v>
      </c>
      <c r="D8686" s="57">
        <v>1894</v>
      </c>
      <c r="E8686" s="57" t="s">
        <v>498</v>
      </c>
      <c r="F8686" s="57" t="s">
        <v>5443</v>
      </c>
      <c r="G8686" s="57" t="s">
        <v>5466</v>
      </c>
      <c r="H8686" s="57">
        <v>1894</v>
      </c>
    </row>
    <row r="8687" spans="1:8">
      <c r="A8687" s="57" t="s">
        <v>157</v>
      </c>
      <c r="B8687" s="57" t="s">
        <v>81</v>
      </c>
      <c r="C8687" s="57" t="s">
        <v>5445</v>
      </c>
      <c r="D8687" s="57">
        <v>700</v>
      </c>
      <c r="E8687" s="57" t="s">
        <v>498</v>
      </c>
      <c r="F8687" s="57" t="s">
        <v>5446</v>
      </c>
      <c r="G8687" s="57" t="s">
        <v>5467</v>
      </c>
      <c r="H8687" s="57">
        <v>700</v>
      </c>
    </row>
    <row r="8688" spans="1:8">
      <c r="A8688" s="57" t="s">
        <v>157</v>
      </c>
      <c r="B8688" s="57" t="s">
        <v>477</v>
      </c>
      <c r="C8688" s="57" t="s">
        <v>5392</v>
      </c>
      <c r="D8688" s="57">
        <v>0</v>
      </c>
      <c r="E8688" s="57" t="s">
        <v>3137</v>
      </c>
      <c r="F8688" s="57" t="s">
        <v>5393</v>
      </c>
      <c r="G8688" s="57" t="s">
        <v>5468</v>
      </c>
      <c r="H8688" s="57">
        <v>0</v>
      </c>
    </row>
    <row r="8689" spans="1:8">
      <c r="A8689" s="57" t="s">
        <v>157</v>
      </c>
      <c r="B8689" s="57" t="s">
        <v>477</v>
      </c>
      <c r="C8689" s="57" t="s">
        <v>5395</v>
      </c>
      <c r="D8689" s="57">
        <v>0</v>
      </c>
      <c r="E8689" s="57" t="s">
        <v>3137</v>
      </c>
      <c r="F8689" s="57" t="s">
        <v>5396</v>
      </c>
      <c r="G8689" s="57" t="s">
        <v>5469</v>
      </c>
      <c r="H8689" s="57">
        <v>0</v>
      </c>
    </row>
    <row r="8690" spans="1:8">
      <c r="A8690" s="57" t="s">
        <v>157</v>
      </c>
      <c r="B8690" s="57" t="s">
        <v>477</v>
      </c>
      <c r="C8690" s="57" t="s">
        <v>5398</v>
      </c>
      <c r="D8690" s="57">
        <v>0</v>
      </c>
      <c r="E8690" s="57" t="s">
        <v>3137</v>
      </c>
      <c r="F8690" s="57" t="s">
        <v>5399</v>
      </c>
      <c r="G8690" s="57" t="s">
        <v>5470</v>
      </c>
      <c r="H8690" s="57">
        <v>0</v>
      </c>
    </row>
    <row r="8691" spans="1:8">
      <c r="A8691" s="57" t="s">
        <v>157</v>
      </c>
      <c r="B8691" s="57" t="s">
        <v>477</v>
      </c>
      <c r="C8691" s="57" t="s">
        <v>5401</v>
      </c>
      <c r="D8691" s="57">
        <v>0</v>
      </c>
      <c r="E8691" s="57" t="s">
        <v>3137</v>
      </c>
      <c r="F8691" s="57" t="s">
        <v>5402</v>
      </c>
      <c r="G8691" s="57" t="s">
        <v>5471</v>
      </c>
      <c r="H8691" s="57">
        <v>0</v>
      </c>
    </row>
    <row r="8692" spans="1:8">
      <c r="A8692" s="57" t="s">
        <v>157</v>
      </c>
      <c r="B8692" s="57" t="s">
        <v>477</v>
      </c>
      <c r="C8692" s="57" t="s">
        <v>5404</v>
      </c>
      <c r="D8692" s="57">
        <v>402.16669999999988</v>
      </c>
      <c r="E8692" s="57" t="s">
        <v>3137</v>
      </c>
      <c r="F8692" s="57" t="s">
        <v>5405</v>
      </c>
      <c r="G8692" s="57" t="s">
        <v>5472</v>
      </c>
      <c r="H8692" s="57">
        <v>402.16669999999988</v>
      </c>
    </row>
    <row r="8693" spans="1:8">
      <c r="A8693" s="57" t="s">
        <v>157</v>
      </c>
      <c r="B8693" s="57" t="s">
        <v>477</v>
      </c>
      <c r="C8693" s="57" t="s">
        <v>5407</v>
      </c>
      <c r="D8693" s="57">
        <v>0.67500000000000027</v>
      </c>
      <c r="E8693" s="57" t="s">
        <v>3137</v>
      </c>
      <c r="F8693" s="57" t="s">
        <v>5408</v>
      </c>
      <c r="G8693" s="57" t="s">
        <v>5473</v>
      </c>
      <c r="H8693" s="57">
        <v>0.67500000000000027</v>
      </c>
    </row>
    <row r="8694" spans="1:8">
      <c r="A8694" s="57" t="s">
        <v>157</v>
      </c>
      <c r="B8694" s="57" t="s">
        <v>477</v>
      </c>
      <c r="C8694" s="57" t="s">
        <v>5410</v>
      </c>
      <c r="D8694" s="57">
        <v>1.3333329999999999</v>
      </c>
      <c r="E8694" s="57" t="s">
        <v>3137</v>
      </c>
      <c r="F8694" s="57" t="s">
        <v>5411</v>
      </c>
      <c r="G8694" s="57" t="s">
        <v>5474</v>
      </c>
      <c r="H8694" s="57">
        <v>1.3333329999999999</v>
      </c>
    </row>
    <row r="8695" spans="1:8">
      <c r="A8695" s="57" t="s">
        <v>157</v>
      </c>
      <c r="B8695" s="57" t="s">
        <v>477</v>
      </c>
      <c r="C8695" s="57" t="s">
        <v>5413</v>
      </c>
      <c r="D8695" s="57">
        <v>178</v>
      </c>
      <c r="E8695" s="57" t="s">
        <v>3137</v>
      </c>
      <c r="F8695" s="57" t="s">
        <v>5414</v>
      </c>
      <c r="G8695" s="57" t="s">
        <v>5475</v>
      </c>
      <c r="H8695" s="57">
        <v>178</v>
      </c>
    </row>
    <row r="8696" spans="1:8">
      <c r="A8696" s="57" t="s">
        <v>157</v>
      </c>
      <c r="B8696" s="57" t="s">
        <v>477</v>
      </c>
      <c r="C8696" s="57" t="s">
        <v>5416</v>
      </c>
      <c r="D8696" s="57">
        <v>0.5</v>
      </c>
      <c r="E8696" s="57" t="s">
        <v>3137</v>
      </c>
      <c r="F8696" s="57" t="s">
        <v>5417</v>
      </c>
      <c r="G8696" s="57" t="s">
        <v>5476</v>
      </c>
      <c r="H8696" s="57">
        <v>0.5</v>
      </c>
    </row>
    <row r="8697" spans="1:8">
      <c r="A8697" s="57" t="s">
        <v>157</v>
      </c>
      <c r="B8697" s="57" t="s">
        <v>477</v>
      </c>
      <c r="C8697" s="57" t="s">
        <v>5419</v>
      </c>
      <c r="D8697" s="57">
        <v>1</v>
      </c>
      <c r="E8697" s="57" t="s">
        <v>3137</v>
      </c>
      <c r="F8697" s="57" t="s">
        <v>5420</v>
      </c>
      <c r="G8697" s="57" t="s">
        <v>5477</v>
      </c>
      <c r="H8697" s="57">
        <v>1</v>
      </c>
    </row>
    <row r="8698" spans="1:8">
      <c r="A8698" s="57" t="s">
        <v>157</v>
      </c>
      <c r="B8698" s="57" t="s">
        <v>477</v>
      </c>
      <c r="C8698" s="57" t="s">
        <v>5422</v>
      </c>
      <c r="D8698" s="57">
        <v>775</v>
      </c>
      <c r="E8698" s="57" t="s">
        <v>3137</v>
      </c>
      <c r="F8698" s="57" t="s">
        <v>5423</v>
      </c>
      <c r="G8698" s="57" t="s">
        <v>5478</v>
      </c>
      <c r="H8698" s="57">
        <v>775</v>
      </c>
    </row>
    <row r="8699" spans="1:8">
      <c r="A8699" s="57" t="s">
        <v>157</v>
      </c>
      <c r="B8699" s="57" t="s">
        <v>477</v>
      </c>
      <c r="C8699" s="57" t="s">
        <v>5425</v>
      </c>
      <c r="D8699" s="57">
        <v>0.5</v>
      </c>
      <c r="E8699" s="57" t="s">
        <v>3137</v>
      </c>
      <c r="F8699" s="57" t="s">
        <v>5426</v>
      </c>
      <c r="G8699" s="57" t="s">
        <v>5479</v>
      </c>
      <c r="H8699" s="57">
        <v>0.5</v>
      </c>
    </row>
    <row r="8700" spans="1:8">
      <c r="A8700" s="57" t="s">
        <v>157</v>
      </c>
      <c r="B8700" s="57" t="s">
        <v>477</v>
      </c>
      <c r="C8700" s="57" t="s">
        <v>5428</v>
      </c>
      <c r="D8700" s="57">
        <v>120</v>
      </c>
      <c r="E8700" s="57" t="s">
        <v>3137</v>
      </c>
      <c r="F8700" s="57" t="s">
        <v>5429</v>
      </c>
      <c r="G8700" s="57" t="s">
        <v>5480</v>
      </c>
      <c r="H8700" s="57">
        <v>120</v>
      </c>
    </row>
    <row r="8701" spans="1:8">
      <c r="A8701" s="57" t="s">
        <v>157</v>
      </c>
      <c r="B8701" s="57" t="s">
        <v>477</v>
      </c>
      <c r="C8701" s="57" t="s">
        <v>5431</v>
      </c>
      <c r="D8701" s="57">
        <v>253931</v>
      </c>
      <c r="E8701" s="57" t="s">
        <v>3137</v>
      </c>
      <c r="F8701" s="57" t="s">
        <v>5431</v>
      </c>
      <c r="G8701" s="57" t="s">
        <v>5481</v>
      </c>
      <c r="H8701" s="57">
        <v>253931</v>
      </c>
    </row>
    <row r="8702" spans="1:8">
      <c r="A8702" s="57" t="s">
        <v>157</v>
      </c>
      <c r="B8702" s="57" t="s">
        <v>477</v>
      </c>
      <c r="C8702" s="57" t="s">
        <v>5433</v>
      </c>
      <c r="D8702" s="57">
        <v>120</v>
      </c>
      <c r="E8702" s="57" t="s">
        <v>3137</v>
      </c>
      <c r="F8702" s="57" t="s">
        <v>5434</v>
      </c>
      <c r="G8702" s="57" t="s">
        <v>5482</v>
      </c>
      <c r="H8702" s="57">
        <v>120</v>
      </c>
    </row>
    <row r="8703" spans="1:8">
      <c r="A8703" s="57" t="s">
        <v>157</v>
      </c>
      <c r="B8703" s="57" t="s">
        <v>477</v>
      </c>
      <c r="C8703" s="57" t="s">
        <v>5436</v>
      </c>
      <c r="D8703" s="57">
        <v>2</v>
      </c>
      <c r="E8703" s="57" t="s">
        <v>3137</v>
      </c>
      <c r="F8703" s="57" t="s">
        <v>5437</v>
      </c>
      <c r="G8703" s="57" t="s">
        <v>5483</v>
      </c>
      <c r="H8703" s="57">
        <v>2</v>
      </c>
    </row>
    <row r="8704" spans="1:8">
      <c r="A8704" s="57" t="s">
        <v>157</v>
      </c>
      <c r="B8704" s="57" t="s">
        <v>477</v>
      </c>
      <c r="C8704" s="57" t="s">
        <v>5439</v>
      </c>
      <c r="D8704" s="57">
        <v>0.40000000000000008</v>
      </c>
      <c r="E8704" s="57" t="s">
        <v>3137</v>
      </c>
      <c r="F8704" s="57" t="s">
        <v>5439</v>
      </c>
      <c r="G8704" s="57" t="s">
        <v>5484</v>
      </c>
      <c r="H8704" s="57">
        <v>0.40000000000000008</v>
      </c>
    </row>
    <row r="8705" spans="1:8">
      <c r="A8705" s="57" t="s">
        <v>157</v>
      </c>
      <c r="B8705" s="57" t="s">
        <v>477</v>
      </c>
      <c r="C8705" s="57" t="s">
        <v>5441</v>
      </c>
      <c r="D8705" s="57">
        <v>14425</v>
      </c>
      <c r="E8705" s="57" t="s">
        <v>3137</v>
      </c>
      <c r="F8705" s="57" t="s">
        <v>5441</v>
      </c>
      <c r="G8705" s="57" t="s">
        <v>5485</v>
      </c>
      <c r="H8705" s="57">
        <v>14425</v>
      </c>
    </row>
    <row r="8706" spans="1:8">
      <c r="A8706" s="57" t="s">
        <v>157</v>
      </c>
      <c r="B8706" s="57" t="s">
        <v>477</v>
      </c>
      <c r="C8706" s="57" t="s">
        <v>5443</v>
      </c>
      <c r="D8706" s="57">
        <v>1894</v>
      </c>
      <c r="E8706" s="57" t="s">
        <v>3137</v>
      </c>
      <c r="F8706" s="57" t="s">
        <v>5443</v>
      </c>
      <c r="G8706" s="57" t="s">
        <v>5486</v>
      </c>
      <c r="H8706" s="57">
        <v>1894</v>
      </c>
    </row>
    <row r="8707" spans="1:8">
      <c r="A8707" s="57" t="s">
        <v>157</v>
      </c>
      <c r="B8707" s="57" t="s">
        <v>477</v>
      </c>
      <c r="C8707" s="57" t="s">
        <v>5445</v>
      </c>
      <c r="D8707" s="57">
        <v>700</v>
      </c>
      <c r="E8707" s="57" t="s">
        <v>3137</v>
      </c>
      <c r="F8707" s="57" t="s">
        <v>5446</v>
      </c>
      <c r="G8707" s="57" t="s">
        <v>5487</v>
      </c>
      <c r="H8707" s="57">
        <v>700</v>
      </c>
    </row>
    <row r="8708" spans="1:8">
      <c r="A8708" s="57" t="s">
        <v>157</v>
      </c>
      <c r="B8708" s="57" t="s">
        <v>449</v>
      </c>
      <c r="C8708" s="57" t="s">
        <v>5392</v>
      </c>
      <c r="D8708" s="57">
        <v>0</v>
      </c>
      <c r="E8708" s="57" t="s">
        <v>3157</v>
      </c>
      <c r="F8708" s="57" t="s">
        <v>5393</v>
      </c>
      <c r="G8708" s="57" t="s">
        <v>5488</v>
      </c>
      <c r="H8708" s="57">
        <v>0</v>
      </c>
    </row>
    <row r="8709" spans="1:8">
      <c r="A8709" s="57" t="s">
        <v>157</v>
      </c>
      <c r="B8709" s="57" t="s">
        <v>449</v>
      </c>
      <c r="C8709" s="57" t="s">
        <v>5395</v>
      </c>
      <c r="D8709" s="57">
        <v>0</v>
      </c>
      <c r="E8709" s="57" t="s">
        <v>3157</v>
      </c>
      <c r="F8709" s="57" t="s">
        <v>5396</v>
      </c>
      <c r="G8709" s="57" t="s">
        <v>5489</v>
      </c>
      <c r="H8709" s="57">
        <v>0</v>
      </c>
    </row>
    <row r="8710" spans="1:8">
      <c r="A8710" s="57" t="s">
        <v>157</v>
      </c>
      <c r="B8710" s="57" t="s">
        <v>449</v>
      </c>
      <c r="C8710" s="57" t="s">
        <v>5398</v>
      </c>
      <c r="D8710" s="57">
        <v>0</v>
      </c>
      <c r="E8710" s="57" t="s">
        <v>3157</v>
      </c>
      <c r="F8710" s="57" t="s">
        <v>5399</v>
      </c>
      <c r="G8710" s="57" t="s">
        <v>5490</v>
      </c>
      <c r="H8710" s="57">
        <v>0</v>
      </c>
    </row>
    <row r="8711" spans="1:8">
      <c r="A8711" s="57" t="s">
        <v>157</v>
      </c>
      <c r="B8711" s="57" t="s">
        <v>449</v>
      </c>
      <c r="C8711" s="57" t="s">
        <v>5401</v>
      </c>
      <c r="D8711" s="57">
        <v>0</v>
      </c>
      <c r="E8711" s="57" t="s">
        <v>3157</v>
      </c>
      <c r="F8711" s="57" t="s">
        <v>5402</v>
      </c>
      <c r="G8711" s="57" t="s">
        <v>5491</v>
      </c>
      <c r="H8711" s="57">
        <v>0</v>
      </c>
    </row>
    <row r="8712" spans="1:8">
      <c r="A8712" s="57" t="s">
        <v>157</v>
      </c>
      <c r="B8712" s="57" t="s">
        <v>449</v>
      </c>
      <c r="C8712" s="57" t="s">
        <v>5404</v>
      </c>
      <c r="D8712" s="57">
        <v>402.16669999999982</v>
      </c>
      <c r="E8712" s="57" t="s">
        <v>3157</v>
      </c>
      <c r="F8712" s="57" t="s">
        <v>5405</v>
      </c>
      <c r="G8712" s="57" t="s">
        <v>5492</v>
      </c>
      <c r="H8712" s="57">
        <v>402.16669999999982</v>
      </c>
    </row>
    <row r="8713" spans="1:8">
      <c r="A8713" s="57" t="s">
        <v>157</v>
      </c>
      <c r="B8713" s="57" t="s">
        <v>449</v>
      </c>
      <c r="C8713" s="57" t="s">
        <v>5407</v>
      </c>
      <c r="D8713" s="57">
        <v>0.67500000000000027</v>
      </c>
      <c r="E8713" s="57" t="s">
        <v>3157</v>
      </c>
      <c r="F8713" s="57" t="s">
        <v>5408</v>
      </c>
      <c r="G8713" s="57" t="s">
        <v>5493</v>
      </c>
      <c r="H8713" s="57">
        <v>0.67500000000000027</v>
      </c>
    </row>
    <row r="8714" spans="1:8">
      <c r="A8714" s="57" t="s">
        <v>157</v>
      </c>
      <c r="B8714" s="57" t="s">
        <v>449</v>
      </c>
      <c r="C8714" s="57" t="s">
        <v>5410</v>
      </c>
      <c r="D8714" s="57">
        <v>1.3333329999999999</v>
      </c>
      <c r="E8714" s="57" t="s">
        <v>3157</v>
      </c>
      <c r="F8714" s="57" t="s">
        <v>5411</v>
      </c>
      <c r="G8714" s="57" t="s">
        <v>5494</v>
      </c>
      <c r="H8714" s="57">
        <v>1.3333329999999999</v>
      </c>
    </row>
    <row r="8715" spans="1:8">
      <c r="A8715" s="57" t="s">
        <v>157</v>
      </c>
      <c r="B8715" s="57" t="s">
        <v>449</v>
      </c>
      <c r="C8715" s="57" t="s">
        <v>5413</v>
      </c>
      <c r="D8715" s="57">
        <v>178</v>
      </c>
      <c r="E8715" s="57" t="s">
        <v>3157</v>
      </c>
      <c r="F8715" s="57" t="s">
        <v>5414</v>
      </c>
      <c r="G8715" s="57" t="s">
        <v>5495</v>
      </c>
      <c r="H8715" s="57">
        <v>178</v>
      </c>
    </row>
    <row r="8716" spans="1:8">
      <c r="A8716" s="57" t="s">
        <v>157</v>
      </c>
      <c r="B8716" s="57" t="s">
        <v>449</v>
      </c>
      <c r="C8716" s="57" t="s">
        <v>5416</v>
      </c>
      <c r="D8716" s="57">
        <v>0.5</v>
      </c>
      <c r="E8716" s="57" t="s">
        <v>3157</v>
      </c>
      <c r="F8716" s="57" t="s">
        <v>5417</v>
      </c>
      <c r="G8716" s="57" t="s">
        <v>5496</v>
      </c>
      <c r="H8716" s="57">
        <v>0.5</v>
      </c>
    </row>
    <row r="8717" spans="1:8">
      <c r="A8717" s="57" t="s">
        <v>157</v>
      </c>
      <c r="B8717" s="57" t="s">
        <v>449</v>
      </c>
      <c r="C8717" s="57" t="s">
        <v>5419</v>
      </c>
      <c r="D8717" s="57">
        <v>1</v>
      </c>
      <c r="E8717" s="57" t="s">
        <v>3157</v>
      </c>
      <c r="F8717" s="57" t="s">
        <v>5420</v>
      </c>
      <c r="G8717" s="57" t="s">
        <v>5497</v>
      </c>
      <c r="H8717" s="57">
        <v>1</v>
      </c>
    </row>
    <row r="8718" spans="1:8">
      <c r="A8718" s="57" t="s">
        <v>157</v>
      </c>
      <c r="B8718" s="57" t="s">
        <v>449</v>
      </c>
      <c r="C8718" s="57" t="s">
        <v>5422</v>
      </c>
      <c r="D8718" s="57">
        <v>775</v>
      </c>
      <c r="E8718" s="57" t="s">
        <v>3157</v>
      </c>
      <c r="F8718" s="57" t="s">
        <v>5423</v>
      </c>
      <c r="G8718" s="57" t="s">
        <v>5498</v>
      </c>
      <c r="H8718" s="57">
        <v>775</v>
      </c>
    </row>
    <row r="8719" spans="1:8">
      <c r="A8719" s="57" t="s">
        <v>157</v>
      </c>
      <c r="B8719" s="57" t="s">
        <v>449</v>
      </c>
      <c r="C8719" s="57" t="s">
        <v>5425</v>
      </c>
      <c r="D8719" s="57">
        <v>0.5</v>
      </c>
      <c r="E8719" s="57" t="s">
        <v>3157</v>
      </c>
      <c r="F8719" s="57" t="s">
        <v>5426</v>
      </c>
      <c r="G8719" s="57" t="s">
        <v>5499</v>
      </c>
      <c r="H8719" s="57">
        <v>0.5</v>
      </c>
    </row>
    <row r="8720" spans="1:8">
      <c r="A8720" s="57" t="s">
        <v>157</v>
      </c>
      <c r="B8720" s="57" t="s">
        <v>449</v>
      </c>
      <c r="C8720" s="57" t="s">
        <v>5428</v>
      </c>
      <c r="D8720" s="57">
        <v>120</v>
      </c>
      <c r="E8720" s="57" t="s">
        <v>3157</v>
      </c>
      <c r="F8720" s="57" t="s">
        <v>5429</v>
      </c>
      <c r="G8720" s="57" t="s">
        <v>5500</v>
      </c>
      <c r="H8720" s="57">
        <v>120</v>
      </c>
    </row>
    <row r="8721" spans="1:8">
      <c r="A8721" s="57" t="s">
        <v>157</v>
      </c>
      <c r="B8721" s="57" t="s">
        <v>449</v>
      </c>
      <c r="C8721" s="57" t="s">
        <v>5431</v>
      </c>
      <c r="D8721" s="57">
        <v>253931</v>
      </c>
      <c r="E8721" s="57" t="s">
        <v>3157</v>
      </c>
      <c r="F8721" s="57" t="s">
        <v>5431</v>
      </c>
      <c r="G8721" s="57" t="s">
        <v>5501</v>
      </c>
      <c r="H8721" s="57">
        <v>253931</v>
      </c>
    </row>
    <row r="8722" spans="1:8">
      <c r="A8722" s="57" t="s">
        <v>157</v>
      </c>
      <c r="B8722" s="57" t="s">
        <v>449</v>
      </c>
      <c r="C8722" s="57" t="s">
        <v>5433</v>
      </c>
      <c r="D8722" s="57">
        <v>120</v>
      </c>
      <c r="E8722" s="57" t="s">
        <v>3157</v>
      </c>
      <c r="F8722" s="57" t="s">
        <v>5434</v>
      </c>
      <c r="G8722" s="57" t="s">
        <v>5502</v>
      </c>
      <c r="H8722" s="57">
        <v>120</v>
      </c>
    </row>
    <row r="8723" spans="1:8">
      <c r="A8723" s="57" t="s">
        <v>157</v>
      </c>
      <c r="B8723" s="57" t="s">
        <v>449</v>
      </c>
      <c r="C8723" s="57" t="s">
        <v>5436</v>
      </c>
      <c r="D8723" s="57">
        <v>2</v>
      </c>
      <c r="E8723" s="57" t="s">
        <v>3157</v>
      </c>
      <c r="F8723" s="57" t="s">
        <v>5437</v>
      </c>
      <c r="G8723" s="57" t="s">
        <v>5503</v>
      </c>
      <c r="H8723" s="57">
        <v>2</v>
      </c>
    </row>
    <row r="8724" spans="1:8">
      <c r="A8724" s="57" t="s">
        <v>157</v>
      </c>
      <c r="B8724" s="57" t="s">
        <v>449</v>
      </c>
      <c r="C8724" s="57" t="s">
        <v>5439</v>
      </c>
      <c r="D8724" s="57">
        <v>0.40000000000000013</v>
      </c>
      <c r="E8724" s="57" t="s">
        <v>3157</v>
      </c>
      <c r="F8724" s="57" t="s">
        <v>5439</v>
      </c>
      <c r="G8724" s="57" t="s">
        <v>5504</v>
      </c>
      <c r="H8724" s="57">
        <v>0.40000000000000013</v>
      </c>
    </row>
    <row r="8725" spans="1:8">
      <c r="A8725" s="57" t="s">
        <v>157</v>
      </c>
      <c r="B8725" s="57" t="s">
        <v>449</v>
      </c>
      <c r="C8725" s="57" t="s">
        <v>5441</v>
      </c>
      <c r="D8725" s="57">
        <v>14425</v>
      </c>
      <c r="E8725" s="57" t="s">
        <v>3157</v>
      </c>
      <c r="F8725" s="57" t="s">
        <v>5441</v>
      </c>
      <c r="G8725" s="57" t="s">
        <v>5505</v>
      </c>
      <c r="H8725" s="57">
        <v>14425</v>
      </c>
    </row>
    <row r="8726" spans="1:8">
      <c r="A8726" s="57" t="s">
        <v>157</v>
      </c>
      <c r="B8726" s="57" t="s">
        <v>449</v>
      </c>
      <c r="C8726" s="57" t="s">
        <v>5443</v>
      </c>
      <c r="D8726" s="57">
        <v>1894</v>
      </c>
      <c r="E8726" s="57" t="s">
        <v>3157</v>
      </c>
      <c r="F8726" s="57" t="s">
        <v>5443</v>
      </c>
      <c r="G8726" s="57" t="s">
        <v>5506</v>
      </c>
      <c r="H8726" s="57">
        <v>1894</v>
      </c>
    </row>
    <row r="8727" spans="1:8">
      <c r="A8727" s="57" t="s">
        <v>157</v>
      </c>
      <c r="B8727" s="57" t="s">
        <v>449</v>
      </c>
      <c r="C8727" s="57" t="s">
        <v>5445</v>
      </c>
      <c r="D8727" s="57">
        <v>700</v>
      </c>
      <c r="E8727" s="57" t="s">
        <v>3157</v>
      </c>
      <c r="F8727" s="57" t="s">
        <v>5446</v>
      </c>
      <c r="G8727" s="57" t="s">
        <v>5507</v>
      </c>
      <c r="H8727" s="57">
        <v>700</v>
      </c>
    </row>
    <row r="8728" spans="1:8">
      <c r="A8728" s="57" t="s">
        <v>157</v>
      </c>
      <c r="B8728" s="57" t="s">
        <v>485</v>
      </c>
      <c r="C8728" s="57" t="s">
        <v>5392</v>
      </c>
      <c r="D8728" s="57">
        <v>0</v>
      </c>
      <c r="E8728" s="57" t="s">
        <v>3177</v>
      </c>
      <c r="F8728" s="57" t="s">
        <v>5393</v>
      </c>
      <c r="G8728" s="57" t="s">
        <v>5508</v>
      </c>
      <c r="H8728" s="57">
        <v>0</v>
      </c>
    </row>
    <row r="8729" spans="1:8">
      <c r="A8729" s="57" t="s">
        <v>157</v>
      </c>
      <c r="B8729" s="57" t="s">
        <v>485</v>
      </c>
      <c r="C8729" s="57" t="s">
        <v>5395</v>
      </c>
      <c r="D8729" s="57">
        <v>0</v>
      </c>
      <c r="E8729" s="57" t="s">
        <v>3177</v>
      </c>
      <c r="F8729" s="57" t="s">
        <v>5396</v>
      </c>
      <c r="G8729" s="57" t="s">
        <v>5509</v>
      </c>
      <c r="H8729" s="57">
        <v>0</v>
      </c>
    </row>
    <row r="8730" spans="1:8">
      <c r="A8730" s="57" t="s">
        <v>157</v>
      </c>
      <c r="B8730" s="57" t="s">
        <v>485</v>
      </c>
      <c r="C8730" s="57" t="s">
        <v>5398</v>
      </c>
      <c r="D8730" s="57">
        <v>0</v>
      </c>
      <c r="E8730" s="57" t="s">
        <v>3177</v>
      </c>
      <c r="F8730" s="57" t="s">
        <v>5399</v>
      </c>
      <c r="G8730" s="57" t="s">
        <v>5510</v>
      </c>
      <c r="H8730" s="57">
        <v>0</v>
      </c>
    </row>
    <row r="8731" spans="1:8">
      <c r="A8731" s="57" t="s">
        <v>157</v>
      </c>
      <c r="B8731" s="57" t="s">
        <v>485</v>
      </c>
      <c r="C8731" s="57" t="s">
        <v>5401</v>
      </c>
      <c r="D8731" s="57">
        <v>0</v>
      </c>
      <c r="E8731" s="57" t="s">
        <v>3177</v>
      </c>
      <c r="F8731" s="57" t="s">
        <v>5402</v>
      </c>
      <c r="G8731" s="57" t="s">
        <v>5511</v>
      </c>
      <c r="H8731" s="57">
        <v>0</v>
      </c>
    </row>
    <row r="8732" spans="1:8">
      <c r="A8732" s="57" t="s">
        <v>157</v>
      </c>
      <c r="B8732" s="57" t="s">
        <v>485</v>
      </c>
      <c r="C8732" s="57" t="s">
        <v>5404</v>
      </c>
      <c r="D8732" s="57">
        <v>402.16669999999993</v>
      </c>
      <c r="E8732" s="57" t="s">
        <v>3177</v>
      </c>
      <c r="F8732" s="57" t="s">
        <v>5405</v>
      </c>
      <c r="G8732" s="57" t="s">
        <v>5512</v>
      </c>
      <c r="H8732" s="57">
        <v>402.16669999999993</v>
      </c>
    </row>
    <row r="8733" spans="1:8">
      <c r="A8733" s="57" t="s">
        <v>157</v>
      </c>
      <c r="B8733" s="57" t="s">
        <v>485</v>
      </c>
      <c r="C8733" s="57" t="s">
        <v>5407</v>
      </c>
      <c r="D8733" s="57">
        <v>0.67499999999999993</v>
      </c>
      <c r="E8733" s="57" t="s">
        <v>3177</v>
      </c>
      <c r="F8733" s="57" t="s">
        <v>5408</v>
      </c>
      <c r="G8733" s="57" t="s">
        <v>5513</v>
      </c>
      <c r="H8733" s="57">
        <v>0.67499999999999993</v>
      </c>
    </row>
    <row r="8734" spans="1:8">
      <c r="A8734" s="57" t="s">
        <v>157</v>
      </c>
      <c r="B8734" s="57" t="s">
        <v>485</v>
      </c>
      <c r="C8734" s="57" t="s">
        <v>5410</v>
      </c>
      <c r="D8734" s="57">
        <v>1.3333329999999999</v>
      </c>
      <c r="E8734" s="57" t="s">
        <v>3177</v>
      </c>
      <c r="F8734" s="57" t="s">
        <v>5411</v>
      </c>
      <c r="G8734" s="57" t="s">
        <v>5514</v>
      </c>
      <c r="H8734" s="57">
        <v>1.3333329999999999</v>
      </c>
    </row>
    <row r="8735" spans="1:8">
      <c r="A8735" s="57" t="s">
        <v>157</v>
      </c>
      <c r="B8735" s="57" t="s">
        <v>485</v>
      </c>
      <c r="C8735" s="57" t="s">
        <v>5413</v>
      </c>
      <c r="D8735" s="57">
        <v>178</v>
      </c>
      <c r="E8735" s="57" t="s">
        <v>3177</v>
      </c>
      <c r="F8735" s="57" t="s">
        <v>5414</v>
      </c>
      <c r="G8735" s="57" t="s">
        <v>5515</v>
      </c>
      <c r="H8735" s="57">
        <v>178</v>
      </c>
    </row>
    <row r="8736" spans="1:8">
      <c r="A8736" s="57" t="s">
        <v>157</v>
      </c>
      <c r="B8736" s="57" t="s">
        <v>485</v>
      </c>
      <c r="C8736" s="57" t="s">
        <v>5416</v>
      </c>
      <c r="D8736" s="57">
        <v>0.5</v>
      </c>
      <c r="E8736" s="57" t="s">
        <v>3177</v>
      </c>
      <c r="F8736" s="57" t="s">
        <v>5417</v>
      </c>
      <c r="G8736" s="57" t="s">
        <v>5516</v>
      </c>
      <c r="H8736" s="57">
        <v>0.5</v>
      </c>
    </row>
    <row r="8737" spans="1:8">
      <c r="A8737" s="57" t="s">
        <v>157</v>
      </c>
      <c r="B8737" s="57" t="s">
        <v>485</v>
      </c>
      <c r="C8737" s="57" t="s">
        <v>5419</v>
      </c>
      <c r="D8737" s="57">
        <v>1</v>
      </c>
      <c r="E8737" s="57" t="s">
        <v>3177</v>
      </c>
      <c r="F8737" s="57" t="s">
        <v>5420</v>
      </c>
      <c r="G8737" s="57" t="s">
        <v>5517</v>
      </c>
      <c r="H8737" s="57">
        <v>1</v>
      </c>
    </row>
    <row r="8738" spans="1:8">
      <c r="A8738" s="57" t="s">
        <v>157</v>
      </c>
      <c r="B8738" s="57" t="s">
        <v>485</v>
      </c>
      <c r="C8738" s="57" t="s">
        <v>5422</v>
      </c>
      <c r="D8738" s="57">
        <v>775</v>
      </c>
      <c r="E8738" s="57" t="s">
        <v>3177</v>
      </c>
      <c r="F8738" s="57" t="s">
        <v>5423</v>
      </c>
      <c r="G8738" s="57" t="s">
        <v>5518</v>
      </c>
      <c r="H8738" s="57">
        <v>775</v>
      </c>
    </row>
    <row r="8739" spans="1:8">
      <c r="A8739" s="57" t="s">
        <v>157</v>
      </c>
      <c r="B8739" s="57" t="s">
        <v>485</v>
      </c>
      <c r="C8739" s="57" t="s">
        <v>5425</v>
      </c>
      <c r="D8739" s="57">
        <v>0.5</v>
      </c>
      <c r="E8739" s="57" t="s">
        <v>3177</v>
      </c>
      <c r="F8739" s="57" t="s">
        <v>5426</v>
      </c>
      <c r="G8739" s="57" t="s">
        <v>5519</v>
      </c>
      <c r="H8739" s="57">
        <v>0.5</v>
      </c>
    </row>
    <row r="8740" spans="1:8">
      <c r="A8740" s="57" t="s">
        <v>157</v>
      </c>
      <c r="B8740" s="57" t="s">
        <v>485</v>
      </c>
      <c r="C8740" s="57" t="s">
        <v>5428</v>
      </c>
      <c r="D8740" s="57">
        <v>120</v>
      </c>
      <c r="E8740" s="57" t="s">
        <v>3177</v>
      </c>
      <c r="F8740" s="57" t="s">
        <v>5429</v>
      </c>
      <c r="G8740" s="57" t="s">
        <v>5520</v>
      </c>
      <c r="H8740" s="57">
        <v>120</v>
      </c>
    </row>
    <row r="8741" spans="1:8">
      <c r="A8741" s="57" t="s">
        <v>157</v>
      </c>
      <c r="B8741" s="57" t="s">
        <v>485</v>
      </c>
      <c r="C8741" s="57" t="s">
        <v>5431</v>
      </c>
      <c r="D8741" s="57">
        <v>253931</v>
      </c>
      <c r="E8741" s="57" t="s">
        <v>3177</v>
      </c>
      <c r="F8741" s="57" t="s">
        <v>5431</v>
      </c>
      <c r="G8741" s="57" t="s">
        <v>5521</v>
      </c>
      <c r="H8741" s="57">
        <v>253931</v>
      </c>
    </row>
    <row r="8742" spans="1:8">
      <c r="A8742" s="57" t="s">
        <v>157</v>
      </c>
      <c r="B8742" s="57" t="s">
        <v>485</v>
      </c>
      <c r="C8742" s="57" t="s">
        <v>5433</v>
      </c>
      <c r="D8742" s="57">
        <v>120</v>
      </c>
      <c r="E8742" s="57" t="s">
        <v>3177</v>
      </c>
      <c r="F8742" s="57" t="s">
        <v>5434</v>
      </c>
      <c r="G8742" s="57" t="s">
        <v>5522</v>
      </c>
      <c r="H8742" s="57">
        <v>120</v>
      </c>
    </row>
    <row r="8743" spans="1:8">
      <c r="A8743" s="57" t="s">
        <v>157</v>
      </c>
      <c r="B8743" s="57" t="s">
        <v>485</v>
      </c>
      <c r="C8743" s="57" t="s">
        <v>5436</v>
      </c>
      <c r="D8743" s="57">
        <v>2</v>
      </c>
      <c r="E8743" s="57" t="s">
        <v>3177</v>
      </c>
      <c r="F8743" s="57" t="s">
        <v>5437</v>
      </c>
      <c r="G8743" s="57" t="s">
        <v>5523</v>
      </c>
      <c r="H8743" s="57">
        <v>2</v>
      </c>
    </row>
    <row r="8744" spans="1:8">
      <c r="A8744" s="57" t="s">
        <v>157</v>
      </c>
      <c r="B8744" s="57" t="s">
        <v>485</v>
      </c>
      <c r="C8744" s="57" t="s">
        <v>5439</v>
      </c>
      <c r="D8744" s="57">
        <v>0.39999999999999997</v>
      </c>
      <c r="E8744" s="57" t="s">
        <v>3177</v>
      </c>
      <c r="F8744" s="57" t="s">
        <v>5439</v>
      </c>
      <c r="G8744" s="57" t="s">
        <v>5524</v>
      </c>
      <c r="H8744" s="57">
        <v>0.39999999999999997</v>
      </c>
    </row>
    <row r="8745" spans="1:8">
      <c r="A8745" s="57" t="s">
        <v>157</v>
      </c>
      <c r="B8745" s="57" t="s">
        <v>485</v>
      </c>
      <c r="C8745" s="57" t="s">
        <v>5441</v>
      </c>
      <c r="D8745" s="57">
        <v>14425</v>
      </c>
      <c r="E8745" s="57" t="s">
        <v>3177</v>
      </c>
      <c r="F8745" s="57" t="s">
        <v>5441</v>
      </c>
      <c r="G8745" s="57" t="s">
        <v>5525</v>
      </c>
      <c r="H8745" s="57">
        <v>14425</v>
      </c>
    </row>
    <row r="8746" spans="1:8">
      <c r="A8746" s="57" t="s">
        <v>157</v>
      </c>
      <c r="B8746" s="57" t="s">
        <v>485</v>
      </c>
      <c r="C8746" s="57" t="s">
        <v>5443</v>
      </c>
      <c r="D8746" s="57">
        <v>1894</v>
      </c>
      <c r="E8746" s="57" t="s">
        <v>3177</v>
      </c>
      <c r="F8746" s="57" t="s">
        <v>5443</v>
      </c>
      <c r="G8746" s="57" t="s">
        <v>5526</v>
      </c>
      <c r="H8746" s="57">
        <v>1894</v>
      </c>
    </row>
    <row r="8747" spans="1:8">
      <c r="A8747" s="57" t="s">
        <v>157</v>
      </c>
      <c r="B8747" s="57" t="s">
        <v>485</v>
      </c>
      <c r="C8747" s="57" t="s">
        <v>5445</v>
      </c>
      <c r="D8747" s="57">
        <v>700</v>
      </c>
      <c r="E8747" s="57" t="s">
        <v>3177</v>
      </c>
      <c r="F8747" s="57" t="s">
        <v>5446</v>
      </c>
      <c r="G8747" s="57" t="s">
        <v>5527</v>
      </c>
      <c r="H8747" s="57">
        <v>700</v>
      </c>
    </row>
    <row r="8748" spans="1:8">
      <c r="A8748" s="57" t="s">
        <v>128</v>
      </c>
      <c r="B8748" s="57" t="s">
        <v>114</v>
      </c>
      <c r="C8748" s="57" t="s">
        <v>5392</v>
      </c>
      <c r="D8748" s="57">
        <v>0</v>
      </c>
      <c r="E8748" s="57" t="s">
        <v>499</v>
      </c>
      <c r="F8748" s="57" t="s">
        <v>5393</v>
      </c>
      <c r="G8748" s="57" t="s">
        <v>5528</v>
      </c>
      <c r="H8748" s="57">
        <v>0</v>
      </c>
    </row>
    <row r="8749" spans="1:8">
      <c r="A8749" s="57" t="s">
        <v>128</v>
      </c>
      <c r="B8749" s="57" t="s">
        <v>114</v>
      </c>
      <c r="C8749" s="57" t="s">
        <v>5395</v>
      </c>
      <c r="D8749" s="57">
        <v>0</v>
      </c>
      <c r="E8749" s="57" t="s">
        <v>499</v>
      </c>
      <c r="F8749" s="57" t="s">
        <v>5396</v>
      </c>
      <c r="G8749" s="57" t="s">
        <v>5529</v>
      </c>
      <c r="H8749" s="57">
        <v>0</v>
      </c>
    </row>
    <row r="8750" spans="1:8">
      <c r="A8750" s="57" t="s">
        <v>128</v>
      </c>
      <c r="B8750" s="57" t="s">
        <v>114</v>
      </c>
      <c r="C8750" s="57" t="s">
        <v>5398</v>
      </c>
      <c r="D8750" s="57">
        <v>0</v>
      </c>
      <c r="E8750" s="57" t="s">
        <v>499</v>
      </c>
      <c r="F8750" s="57" t="s">
        <v>5399</v>
      </c>
      <c r="G8750" s="57" t="s">
        <v>5530</v>
      </c>
      <c r="H8750" s="57">
        <v>0</v>
      </c>
    </row>
    <row r="8751" spans="1:8">
      <c r="A8751" s="57" t="s">
        <v>128</v>
      </c>
      <c r="B8751" s="57" t="s">
        <v>114</v>
      </c>
      <c r="C8751" s="57" t="s">
        <v>5401</v>
      </c>
      <c r="D8751" s="57">
        <v>0</v>
      </c>
      <c r="E8751" s="57" t="s">
        <v>499</v>
      </c>
      <c r="F8751" s="57" t="s">
        <v>5402</v>
      </c>
      <c r="G8751" s="57" t="s">
        <v>5531</v>
      </c>
      <c r="H8751" s="57">
        <v>0</v>
      </c>
    </row>
    <row r="8752" spans="1:8">
      <c r="A8752" s="57" t="s">
        <v>128</v>
      </c>
      <c r="B8752" s="57" t="s">
        <v>114</v>
      </c>
      <c r="C8752" s="57" t="s">
        <v>5404</v>
      </c>
      <c r="D8752" s="57">
        <v>402.16669999999999</v>
      </c>
      <c r="E8752" s="57" t="s">
        <v>499</v>
      </c>
      <c r="F8752" s="57" t="s">
        <v>5405</v>
      </c>
      <c r="G8752" s="57" t="s">
        <v>5532</v>
      </c>
      <c r="H8752" s="57">
        <v>402.16669999999999</v>
      </c>
    </row>
    <row r="8753" spans="1:8">
      <c r="A8753" s="57" t="s">
        <v>128</v>
      </c>
      <c r="B8753" s="57" t="s">
        <v>114</v>
      </c>
      <c r="C8753" s="57" t="s">
        <v>5407</v>
      </c>
      <c r="D8753" s="57">
        <v>0.67500000000000004</v>
      </c>
      <c r="E8753" s="57" t="s">
        <v>499</v>
      </c>
      <c r="F8753" s="57" t="s">
        <v>5408</v>
      </c>
      <c r="G8753" s="57" t="s">
        <v>5533</v>
      </c>
      <c r="H8753" s="57">
        <v>0.67500000000000004</v>
      </c>
    </row>
    <row r="8754" spans="1:8">
      <c r="A8754" s="57" t="s">
        <v>128</v>
      </c>
      <c r="B8754" s="57" t="s">
        <v>114</v>
      </c>
      <c r="C8754" s="57" t="s">
        <v>5410</v>
      </c>
      <c r="D8754" s="57">
        <v>1.3333330000000001</v>
      </c>
      <c r="E8754" s="57" t="s">
        <v>499</v>
      </c>
      <c r="F8754" s="57" t="s">
        <v>5411</v>
      </c>
      <c r="G8754" s="57" t="s">
        <v>5534</v>
      </c>
      <c r="H8754" s="57">
        <v>1.3333330000000001</v>
      </c>
    </row>
    <row r="8755" spans="1:8">
      <c r="A8755" s="57" t="s">
        <v>128</v>
      </c>
      <c r="B8755" s="57" t="s">
        <v>114</v>
      </c>
      <c r="C8755" s="57" t="s">
        <v>5413</v>
      </c>
      <c r="D8755" s="57">
        <v>178</v>
      </c>
      <c r="E8755" s="57" t="s">
        <v>499</v>
      </c>
      <c r="F8755" s="57" t="s">
        <v>5414</v>
      </c>
      <c r="G8755" s="57" t="s">
        <v>5535</v>
      </c>
      <c r="H8755" s="57">
        <v>178</v>
      </c>
    </row>
    <row r="8756" spans="1:8">
      <c r="A8756" s="57" t="s">
        <v>128</v>
      </c>
      <c r="B8756" s="57" t="s">
        <v>114</v>
      </c>
      <c r="C8756" s="57" t="s">
        <v>5416</v>
      </c>
      <c r="D8756" s="57">
        <v>0</v>
      </c>
      <c r="E8756" s="57" t="s">
        <v>499</v>
      </c>
      <c r="F8756" s="57" t="s">
        <v>5417</v>
      </c>
      <c r="G8756" s="57" t="s">
        <v>5536</v>
      </c>
      <c r="H8756" s="57">
        <v>0</v>
      </c>
    </row>
    <row r="8757" spans="1:8">
      <c r="A8757" s="57" t="s">
        <v>128</v>
      </c>
      <c r="B8757" s="57" t="s">
        <v>114</v>
      </c>
      <c r="C8757" s="57" t="s">
        <v>5419</v>
      </c>
      <c r="D8757" s="57">
        <v>1.25</v>
      </c>
      <c r="E8757" s="57" t="s">
        <v>499</v>
      </c>
      <c r="F8757" s="57" t="s">
        <v>5420</v>
      </c>
      <c r="G8757" s="57" t="s">
        <v>5537</v>
      </c>
      <c r="H8757" s="57">
        <v>1.25</v>
      </c>
    </row>
    <row r="8758" spans="1:8">
      <c r="A8758" s="57" t="s">
        <v>128</v>
      </c>
      <c r="B8758" s="57" t="s">
        <v>114</v>
      </c>
      <c r="C8758" s="57" t="s">
        <v>5422</v>
      </c>
      <c r="D8758" s="57">
        <v>646.875</v>
      </c>
      <c r="E8758" s="57" t="s">
        <v>499</v>
      </c>
      <c r="F8758" s="57" t="s">
        <v>5423</v>
      </c>
      <c r="G8758" s="57" t="s">
        <v>5538</v>
      </c>
      <c r="H8758" s="57">
        <v>646.875</v>
      </c>
    </row>
    <row r="8759" spans="1:8">
      <c r="A8759" s="57" t="s">
        <v>128</v>
      </c>
      <c r="B8759" s="57" t="s">
        <v>114</v>
      </c>
      <c r="C8759" s="57" t="s">
        <v>5425</v>
      </c>
      <c r="D8759" s="57">
        <v>0.54166669999999995</v>
      </c>
      <c r="E8759" s="57" t="s">
        <v>499</v>
      </c>
      <c r="F8759" s="57" t="s">
        <v>5426</v>
      </c>
      <c r="G8759" s="57" t="s">
        <v>5539</v>
      </c>
      <c r="H8759" s="57">
        <v>0.54166669999999995</v>
      </c>
    </row>
    <row r="8760" spans="1:8">
      <c r="A8760" s="57" t="s">
        <v>128</v>
      </c>
      <c r="B8760" s="57" t="s">
        <v>114</v>
      </c>
      <c r="C8760" s="57" t="s">
        <v>5428</v>
      </c>
      <c r="D8760" s="57">
        <v>190.5</v>
      </c>
      <c r="E8760" s="57" t="s">
        <v>499</v>
      </c>
      <c r="F8760" s="57" t="s">
        <v>5429</v>
      </c>
      <c r="G8760" s="57" t="s">
        <v>5540</v>
      </c>
      <c r="H8760" s="57">
        <v>190.5</v>
      </c>
    </row>
    <row r="8761" spans="1:8">
      <c r="A8761" s="57" t="s">
        <v>128</v>
      </c>
      <c r="B8761" s="57" t="s">
        <v>114</v>
      </c>
      <c r="C8761" s="57" t="s">
        <v>5431</v>
      </c>
      <c r="D8761" s="57">
        <v>65723.06</v>
      </c>
      <c r="E8761" s="57" t="s">
        <v>499</v>
      </c>
      <c r="F8761" s="57" t="s">
        <v>5431</v>
      </c>
      <c r="G8761" s="57" t="s">
        <v>5541</v>
      </c>
      <c r="H8761" s="57">
        <v>65723.06</v>
      </c>
    </row>
    <row r="8762" spans="1:8">
      <c r="A8762" s="57" t="s">
        <v>128</v>
      </c>
      <c r="B8762" s="57" t="s">
        <v>114</v>
      </c>
      <c r="C8762" s="57" t="s">
        <v>5433</v>
      </c>
      <c r="D8762" s="57">
        <v>163.5</v>
      </c>
      <c r="E8762" s="57" t="s">
        <v>499</v>
      </c>
      <c r="F8762" s="57" t="s">
        <v>5434</v>
      </c>
      <c r="G8762" s="57" t="s">
        <v>5542</v>
      </c>
      <c r="H8762" s="57">
        <v>163.5</v>
      </c>
    </row>
    <row r="8763" spans="1:8">
      <c r="A8763" s="57" t="s">
        <v>128</v>
      </c>
      <c r="B8763" s="57" t="s">
        <v>114</v>
      </c>
      <c r="C8763" s="57" t="s">
        <v>5436</v>
      </c>
      <c r="D8763" s="57">
        <v>1.75</v>
      </c>
      <c r="E8763" s="57" t="s">
        <v>499</v>
      </c>
      <c r="F8763" s="57" t="s">
        <v>5437</v>
      </c>
      <c r="G8763" s="57" t="s">
        <v>5543</v>
      </c>
      <c r="H8763" s="57">
        <v>1.75</v>
      </c>
    </row>
    <row r="8764" spans="1:8">
      <c r="A8764" s="57" t="s">
        <v>128</v>
      </c>
      <c r="B8764" s="57" t="s">
        <v>114</v>
      </c>
      <c r="C8764" s="57" t="s">
        <v>5439</v>
      </c>
      <c r="D8764" s="57">
        <v>0.59166669999999999</v>
      </c>
      <c r="E8764" s="57" t="s">
        <v>499</v>
      </c>
      <c r="F8764" s="57" t="s">
        <v>5439</v>
      </c>
      <c r="G8764" s="57" t="s">
        <v>5544</v>
      </c>
      <c r="H8764" s="57">
        <v>0.59166669999999999</v>
      </c>
    </row>
    <row r="8765" spans="1:8">
      <c r="A8765" s="57" t="s">
        <v>128</v>
      </c>
      <c r="B8765" s="57" t="s">
        <v>114</v>
      </c>
      <c r="C8765" s="57" t="s">
        <v>5441</v>
      </c>
      <c r="D8765" s="57">
        <v>7802.5309999999999</v>
      </c>
      <c r="E8765" s="57" t="s">
        <v>499</v>
      </c>
      <c r="F8765" s="57" t="s">
        <v>5441</v>
      </c>
      <c r="G8765" s="57" t="s">
        <v>5545</v>
      </c>
      <c r="H8765" s="57">
        <v>7802.5309999999999</v>
      </c>
    </row>
    <row r="8766" spans="1:8">
      <c r="A8766" s="57" t="s">
        <v>128</v>
      </c>
      <c r="B8766" s="57" t="s">
        <v>114</v>
      </c>
      <c r="C8766" s="57" t="s">
        <v>5443</v>
      </c>
      <c r="D8766" s="57">
        <v>623.9375</v>
      </c>
      <c r="E8766" s="57" t="s">
        <v>499</v>
      </c>
      <c r="F8766" s="57" t="s">
        <v>5443</v>
      </c>
      <c r="G8766" s="57" t="s">
        <v>5546</v>
      </c>
      <c r="H8766" s="57">
        <v>623.9375</v>
      </c>
    </row>
    <row r="8767" spans="1:8">
      <c r="A8767" s="57" t="s">
        <v>128</v>
      </c>
      <c r="B8767" s="57" t="s">
        <v>114</v>
      </c>
      <c r="C8767" s="57" t="s">
        <v>5445</v>
      </c>
      <c r="D8767" s="57">
        <v>600.625</v>
      </c>
      <c r="E8767" s="57" t="s">
        <v>499</v>
      </c>
      <c r="F8767" s="57" t="s">
        <v>5446</v>
      </c>
      <c r="G8767" s="57" t="s">
        <v>5547</v>
      </c>
      <c r="H8767" s="57">
        <v>600.625</v>
      </c>
    </row>
    <row r="8768" spans="1:8">
      <c r="A8768" s="57" t="s">
        <v>137</v>
      </c>
      <c r="B8768" s="57" t="s">
        <v>115</v>
      </c>
      <c r="C8768" s="57" t="s">
        <v>5392</v>
      </c>
      <c r="D8768" s="57">
        <v>0</v>
      </c>
      <c r="E8768" s="57" t="s">
        <v>501</v>
      </c>
      <c r="F8768" s="57" t="s">
        <v>5393</v>
      </c>
      <c r="G8768" s="57" t="s">
        <v>5548</v>
      </c>
      <c r="H8768" s="57">
        <v>0</v>
      </c>
    </row>
    <row r="8769" spans="1:8">
      <c r="A8769" s="57" t="s">
        <v>137</v>
      </c>
      <c r="B8769" s="57" t="s">
        <v>115</v>
      </c>
      <c r="C8769" s="57" t="s">
        <v>5395</v>
      </c>
      <c r="D8769" s="57">
        <v>0</v>
      </c>
      <c r="E8769" s="57" t="s">
        <v>501</v>
      </c>
      <c r="F8769" s="57" t="s">
        <v>5396</v>
      </c>
      <c r="G8769" s="57" t="s">
        <v>5549</v>
      </c>
      <c r="H8769" s="57">
        <v>0</v>
      </c>
    </row>
    <row r="8770" spans="1:8">
      <c r="A8770" s="57" t="s">
        <v>137</v>
      </c>
      <c r="B8770" s="57" t="s">
        <v>115</v>
      </c>
      <c r="C8770" s="57" t="s">
        <v>5398</v>
      </c>
      <c r="D8770" s="57">
        <v>0</v>
      </c>
      <c r="E8770" s="57" t="s">
        <v>501</v>
      </c>
      <c r="F8770" s="57" t="s">
        <v>5399</v>
      </c>
      <c r="G8770" s="57" t="s">
        <v>5550</v>
      </c>
      <c r="H8770" s="57">
        <v>0</v>
      </c>
    </row>
    <row r="8771" spans="1:8">
      <c r="A8771" s="57" t="s">
        <v>137</v>
      </c>
      <c r="B8771" s="57" t="s">
        <v>115</v>
      </c>
      <c r="C8771" s="57" t="s">
        <v>5401</v>
      </c>
      <c r="D8771" s="57">
        <v>0</v>
      </c>
      <c r="E8771" s="57" t="s">
        <v>501</v>
      </c>
      <c r="F8771" s="57" t="s">
        <v>5402</v>
      </c>
      <c r="G8771" s="57" t="s">
        <v>5551</v>
      </c>
      <c r="H8771" s="57">
        <v>0</v>
      </c>
    </row>
    <row r="8772" spans="1:8">
      <c r="A8772" s="57" t="s">
        <v>137</v>
      </c>
      <c r="B8772" s="57" t="s">
        <v>115</v>
      </c>
      <c r="C8772" s="57" t="s">
        <v>5404</v>
      </c>
      <c r="D8772" s="57">
        <v>402.16669999999993</v>
      </c>
      <c r="E8772" s="57" t="s">
        <v>501</v>
      </c>
      <c r="F8772" s="57" t="s">
        <v>5405</v>
      </c>
      <c r="G8772" s="57" t="s">
        <v>5552</v>
      </c>
      <c r="H8772" s="57">
        <v>402.16669999999993</v>
      </c>
    </row>
    <row r="8773" spans="1:8">
      <c r="A8773" s="57" t="s">
        <v>137</v>
      </c>
      <c r="B8773" s="57" t="s">
        <v>115</v>
      </c>
      <c r="C8773" s="57" t="s">
        <v>5407</v>
      </c>
      <c r="D8773" s="57">
        <v>0.67499999999999993</v>
      </c>
      <c r="E8773" s="57" t="s">
        <v>501</v>
      </c>
      <c r="F8773" s="57" t="s">
        <v>5408</v>
      </c>
      <c r="G8773" s="57" t="s">
        <v>5553</v>
      </c>
      <c r="H8773" s="57">
        <v>0.67499999999999993</v>
      </c>
    </row>
    <row r="8774" spans="1:8">
      <c r="A8774" s="57" t="s">
        <v>137</v>
      </c>
      <c r="B8774" s="57" t="s">
        <v>115</v>
      </c>
      <c r="C8774" s="57" t="s">
        <v>5410</v>
      </c>
      <c r="D8774" s="57">
        <v>1.3333329999999999</v>
      </c>
      <c r="E8774" s="57" t="s">
        <v>501</v>
      </c>
      <c r="F8774" s="57" t="s">
        <v>5411</v>
      </c>
      <c r="G8774" s="57" t="s">
        <v>5554</v>
      </c>
      <c r="H8774" s="57">
        <v>1.3333329999999999</v>
      </c>
    </row>
    <row r="8775" spans="1:8">
      <c r="A8775" s="57" t="s">
        <v>137</v>
      </c>
      <c r="B8775" s="57" t="s">
        <v>115</v>
      </c>
      <c r="C8775" s="57" t="s">
        <v>5413</v>
      </c>
      <c r="D8775" s="57">
        <v>178</v>
      </c>
      <c r="E8775" s="57" t="s">
        <v>501</v>
      </c>
      <c r="F8775" s="57" t="s">
        <v>5414</v>
      </c>
      <c r="G8775" s="57" t="s">
        <v>5555</v>
      </c>
      <c r="H8775" s="57">
        <v>178</v>
      </c>
    </row>
    <row r="8776" spans="1:8">
      <c r="A8776" s="57" t="s">
        <v>137</v>
      </c>
      <c r="B8776" s="57" t="s">
        <v>115</v>
      </c>
      <c r="C8776" s="57" t="s">
        <v>5416</v>
      </c>
      <c r="D8776" s="57">
        <v>0</v>
      </c>
      <c r="E8776" s="57" t="s">
        <v>501</v>
      </c>
      <c r="F8776" s="57" t="s">
        <v>5417</v>
      </c>
      <c r="G8776" s="57" t="s">
        <v>5556</v>
      </c>
      <c r="H8776" s="57">
        <v>0</v>
      </c>
    </row>
    <row r="8777" spans="1:8">
      <c r="A8777" s="57" t="s">
        <v>137</v>
      </c>
      <c r="B8777" s="57" t="s">
        <v>115</v>
      </c>
      <c r="C8777" s="57" t="s">
        <v>5419</v>
      </c>
      <c r="D8777" s="57">
        <v>1.25</v>
      </c>
      <c r="E8777" s="57" t="s">
        <v>501</v>
      </c>
      <c r="F8777" s="57" t="s">
        <v>5420</v>
      </c>
      <c r="G8777" s="57" t="s">
        <v>5557</v>
      </c>
      <c r="H8777" s="57">
        <v>1.25</v>
      </c>
    </row>
    <row r="8778" spans="1:8">
      <c r="A8778" s="57" t="s">
        <v>137</v>
      </c>
      <c r="B8778" s="57" t="s">
        <v>115</v>
      </c>
      <c r="C8778" s="57" t="s">
        <v>5422</v>
      </c>
      <c r="D8778" s="57">
        <v>646.875</v>
      </c>
      <c r="E8778" s="57" t="s">
        <v>501</v>
      </c>
      <c r="F8778" s="57" t="s">
        <v>5423</v>
      </c>
      <c r="G8778" s="57" t="s">
        <v>5558</v>
      </c>
      <c r="H8778" s="57">
        <v>646.875</v>
      </c>
    </row>
    <row r="8779" spans="1:8">
      <c r="A8779" s="57" t="s">
        <v>137</v>
      </c>
      <c r="B8779" s="57" t="s">
        <v>115</v>
      </c>
      <c r="C8779" s="57" t="s">
        <v>5425</v>
      </c>
      <c r="D8779" s="57">
        <v>0.54166670000000006</v>
      </c>
      <c r="E8779" s="57" t="s">
        <v>501</v>
      </c>
      <c r="F8779" s="57" t="s">
        <v>5426</v>
      </c>
      <c r="G8779" s="57" t="s">
        <v>5559</v>
      </c>
      <c r="H8779" s="57">
        <v>0.54166670000000006</v>
      </c>
    </row>
    <row r="8780" spans="1:8">
      <c r="A8780" s="57" t="s">
        <v>137</v>
      </c>
      <c r="B8780" s="57" t="s">
        <v>115</v>
      </c>
      <c r="C8780" s="57" t="s">
        <v>5428</v>
      </c>
      <c r="D8780" s="57">
        <v>190.5</v>
      </c>
      <c r="E8780" s="57" t="s">
        <v>501</v>
      </c>
      <c r="F8780" s="57" t="s">
        <v>5429</v>
      </c>
      <c r="G8780" s="57" t="s">
        <v>5560</v>
      </c>
      <c r="H8780" s="57">
        <v>190.5</v>
      </c>
    </row>
    <row r="8781" spans="1:8">
      <c r="A8781" s="57" t="s">
        <v>137</v>
      </c>
      <c r="B8781" s="57" t="s">
        <v>115</v>
      </c>
      <c r="C8781" s="57" t="s">
        <v>5431</v>
      </c>
      <c r="D8781" s="57">
        <v>65723.060000000012</v>
      </c>
      <c r="E8781" s="57" t="s">
        <v>501</v>
      </c>
      <c r="F8781" s="57" t="s">
        <v>5431</v>
      </c>
      <c r="G8781" s="57" t="s">
        <v>5561</v>
      </c>
      <c r="H8781" s="57">
        <v>65723.060000000012</v>
      </c>
    </row>
    <row r="8782" spans="1:8">
      <c r="A8782" s="57" t="s">
        <v>137</v>
      </c>
      <c r="B8782" s="57" t="s">
        <v>115</v>
      </c>
      <c r="C8782" s="57" t="s">
        <v>5433</v>
      </c>
      <c r="D8782" s="57">
        <v>163.5</v>
      </c>
      <c r="E8782" s="57" t="s">
        <v>501</v>
      </c>
      <c r="F8782" s="57" t="s">
        <v>5434</v>
      </c>
      <c r="G8782" s="57" t="s">
        <v>5562</v>
      </c>
      <c r="H8782" s="57">
        <v>163.5</v>
      </c>
    </row>
    <row r="8783" spans="1:8">
      <c r="A8783" s="57" t="s">
        <v>137</v>
      </c>
      <c r="B8783" s="57" t="s">
        <v>115</v>
      </c>
      <c r="C8783" s="57" t="s">
        <v>5436</v>
      </c>
      <c r="D8783" s="57">
        <v>1.75</v>
      </c>
      <c r="E8783" s="57" t="s">
        <v>501</v>
      </c>
      <c r="F8783" s="57" t="s">
        <v>5437</v>
      </c>
      <c r="G8783" s="57" t="s">
        <v>5563</v>
      </c>
      <c r="H8783" s="57">
        <v>1.75</v>
      </c>
    </row>
    <row r="8784" spans="1:8">
      <c r="A8784" s="57" t="s">
        <v>137</v>
      </c>
      <c r="B8784" s="57" t="s">
        <v>115</v>
      </c>
      <c r="C8784" s="57" t="s">
        <v>5439</v>
      </c>
      <c r="D8784" s="57">
        <v>0.5916667000000001</v>
      </c>
      <c r="E8784" s="57" t="s">
        <v>501</v>
      </c>
      <c r="F8784" s="57" t="s">
        <v>5439</v>
      </c>
      <c r="G8784" s="57" t="s">
        <v>5564</v>
      </c>
      <c r="H8784" s="57">
        <v>0.5916667000000001</v>
      </c>
    </row>
    <row r="8785" spans="1:8">
      <c r="A8785" s="57" t="s">
        <v>137</v>
      </c>
      <c r="B8785" s="57" t="s">
        <v>115</v>
      </c>
      <c r="C8785" s="57" t="s">
        <v>5441</v>
      </c>
      <c r="D8785" s="57">
        <v>7802.5310000000009</v>
      </c>
      <c r="E8785" s="57" t="s">
        <v>501</v>
      </c>
      <c r="F8785" s="57" t="s">
        <v>5441</v>
      </c>
      <c r="G8785" s="57" t="s">
        <v>5565</v>
      </c>
      <c r="H8785" s="57">
        <v>7802.5310000000009</v>
      </c>
    </row>
    <row r="8786" spans="1:8">
      <c r="A8786" s="57" t="s">
        <v>137</v>
      </c>
      <c r="B8786" s="57" t="s">
        <v>115</v>
      </c>
      <c r="C8786" s="57" t="s">
        <v>5443</v>
      </c>
      <c r="D8786" s="57">
        <v>623.9375</v>
      </c>
      <c r="E8786" s="57" t="s">
        <v>501</v>
      </c>
      <c r="F8786" s="57" t="s">
        <v>5443</v>
      </c>
      <c r="G8786" s="57" t="s">
        <v>5566</v>
      </c>
      <c r="H8786" s="57">
        <v>623.9375</v>
      </c>
    </row>
    <row r="8787" spans="1:8">
      <c r="A8787" s="57" t="s">
        <v>137</v>
      </c>
      <c r="B8787" s="57" t="s">
        <v>115</v>
      </c>
      <c r="C8787" s="57" t="s">
        <v>5445</v>
      </c>
      <c r="D8787" s="57">
        <v>600.625</v>
      </c>
      <c r="E8787" s="57" t="s">
        <v>501</v>
      </c>
      <c r="F8787" s="57" t="s">
        <v>5446</v>
      </c>
      <c r="G8787" s="57" t="s">
        <v>5567</v>
      </c>
      <c r="H8787" s="57">
        <v>600.625</v>
      </c>
    </row>
    <row r="8788" spans="1:8">
      <c r="A8788" s="57" t="s">
        <v>137</v>
      </c>
      <c r="B8788" s="57" t="s">
        <v>120</v>
      </c>
      <c r="C8788" s="57" t="s">
        <v>5392</v>
      </c>
      <c r="D8788" s="57">
        <v>0</v>
      </c>
      <c r="E8788" s="57" t="s">
        <v>502</v>
      </c>
      <c r="F8788" s="57" t="s">
        <v>5393</v>
      </c>
      <c r="G8788" s="57" t="s">
        <v>5568</v>
      </c>
      <c r="H8788" s="57">
        <v>0</v>
      </c>
    </row>
    <row r="8789" spans="1:8">
      <c r="A8789" s="57" t="s">
        <v>137</v>
      </c>
      <c r="B8789" s="57" t="s">
        <v>120</v>
      </c>
      <c r="C8789" s="57" t="s">
        <v>5395</v>
      </c>
      <c r="D8789" s="57">
        <v>0</v>
      </c>
      <c r="E8789" s="57" t="s">
        <v>502</v>
      </c>
      <c r="F8789" s="57" t="s">
        <v>5396</v>
      </c>
      <c r="G8789" s="57" t="s">
        <v>5569</v>
      </c>
      <c r="H8789" s="57">
        <v>0</v>
      </c>
    </row>
    <row r="8790" spans="1:8">
      <c r="A8790" s="57" t="s">
        <v>137</v>
      </c>
      <c r="B8790" s="57" t="s">
        <v>120</v>
      </c>
      <c r="C8790" s="57" t="s">
        <v>5398</v>
      </c>
      <c r="D8790" s="57">
        <v>0</v>
      </c>
      <c r="E8790" s="57" t="s">
        <v>502</v>
      </c>
      <c r="F8790" s="57" t="s">
        <v>5399</v>
      </c>
      <c r="G8790" s="57" t="s">
        <v>5570</v>
      </c>
      <c r="H8790" s="57">
        <v>0</v>
      </c>
    </row>
    <row r="8791" spans="1:8">
      <c r="A8791" s="57" t="s">
        <v>137</v>
      </c>
      <c r="B8791" s="57" t="s">
        <v>120</v>
      </c>
      <c r="C8791" s="57" t="s">
        <v>5401</v>
      </c>
      <c r="D8791" s="57">
        <v>0</v>
      </c>
      <c r="E8791" s="57" t="s">
        <v>502</v>
      </c>
      <c r="F8791" s="57" t="s">
        <v>5402</v>
      </c>
      <c r="G8791" s="57" t="s">
        <v>5571</v>
      </c>
      <c r="H8791" s="57">
        <v>0</v>
      </c>
    </row>
    <row r="8792" spans="1:8">
      <c r="A8792" s="57" t="s">
        <v>137</v>
      </c>
      <c r="B8792" s="57" t="s">
        <v>120</v>
      </c>
      <c r="C8792" s="57" t="s">
        <v>5404</v>
      </c>
      <c r="D8792" s="57">
        <v>402.16669999999999</v>
      </c>
      <c r="E8792" s="57" t="s">
        <v>502</v>
      </c>
      <c r="F8792" s="57" t="s">
        <v>5405</v>
      </c>
      <c r="G8792" s="57" t="s">
        <v>5572</v>
      </c>
      <c r="H8792" s="57">
        <v>402.16669999999999</v>
      </c>
    </row>
    <row r="8793" spans="1:8">
      <c r="A8793" s="57" t="s">
        <v>137</v>
      </c>
      <c r="B8793" s="57" t="s">
        <v>120</v>
      </c>
      <c r="C8793" s="57" t="s">
        <v>5407</v>
      </c>
      <c r="D8793" s="57">
        <v>0.67500000000000016</v>
      </c>
      <c r="E8793" s="57" t="s">
        <v>502</v>
      </c>
      <c r="F8793" s="57" t="s">
        <v>5408</v>
      </c>
      <c r="G8793" s="57" t="s">
        <v>5573</v>
      </c>
      <c r="H8793" s="57">
        <v>0.67500000000000016</v>
      </c>
    </row>
    <row r="8794" spans="1:8">
      <c r="A8794" s="57" t="s">
        <v>137</v>
      </c>
      <c r="B8794" s="57" t="s">
        <v>120</v>
      </c>
      <c r="C8794" s="57" t="s">
        <v>5410</v>
      </c>
      <c r="D8794" s="57">
        <v>1.3333330000000001</v>
      </c>
      <c r="E8794" s="57" t="s">
        <v>502</v>
      </c>
      <c r="F8794" s="57" t="s">
        <v>5411</v>
      </c>
      <c r="G8794" s="57" t="s">
        <v>5574</v>
      </c>
      <c r="H8794" s="57">
        <v>1.3333330000000001</v>
      </c>
    </row>
    <row r="8795" spans="1:8">
      <c r="A8795" s="57" t="s">
        <v>137</v>
      </c>
      <c r="B8795" s="57" t="s">
        <v>120</v>
      </c>
      <c r="C8795" s="57" t="s">
        <v>5413</v>
      </c>
      <c r="D8795" s="57">
        <v>178</v>
      </c>
      <c r="E8795" s="57" t="s">
        <v>502</v>
      </c>
      <c r="F8795" s="57" t="s">
        <v>5414</v>
      </c>
      <c r="G8795" s="57" t="s">
        <v>5575</v>
      </c>
      <c r="H8795" s="57">
        <v>178</v>
      </c>
    </row>
    <row r="8796" spans="1:8">
      <c r="A8796" s="57" t="s">
        <v>137</v>
      </c>
      <c r="B8796" s="57" t="s">
        <v>120</v>
      </c>
      <c r="C8796" s="57" t="s">
        <v>5416</v>
      </c>
      <c r="D8796" s="57">
        <v>0</v>
      </c>
      <c r="E8796" s="57" t="s">
        <v>502</v>
      </c>
      <c r="F8796" s="57" t="s">
        <v>5417</v>
      </c>
      <c r="G8796" s="57" t="s">
        <v>5576</v>
      </c>
      <c r="H8796" s="57">
        <v>0</v>
      </c>
    </row>
    <row r="8797" spans="1:8">
      <c r="A8797" s="57" t="s">
        <v>137</v>
      </c>
      <c r="B8797" s="57" t="s">
        <v>120</v>
      </c>
      <c r="C8797" s="57" t="s">
        <v>5419</v>
      </c>
      <c r="D8797" s="57">
        <v>1.25</v>
      </c>
      <c r="E8797" s="57" t="s">
        <v>502</v>
      </c>
      <c r="F8797" s="57" t="s">
        <v>5420</v>
      </c>
      <c r="G8797" s="57" t="s">
        <v>5577</v>
      </c>
      <c r="H8797" s="57">
        <v>1.25</v>
      </c>
    </row>
    <row r="8798" spans="1:8">
      <c r="A8798" s="57" t="s">
        <v>137</v>
      </c>
      <c r="B8798" s="57" t="s">
        <v>120</v>
      </c>
      <c r="C8798" s="57" t="s">
        <v>5422</v>
      </c>
      <c r="D8798" s="57">
        <v>646.875</v>
      </c>
      <c r="E8798" s="57" t="s">
        <v>502</v>
      </c>
      <c r="F8798" s="57" t="s">
        <v>5423</v>
      </c>
      <c r="G8798" s="57" t="s">
        <v>5578</v>
      </c>
      <c r="H8798" s="57">
        <v>646.875</v>
      </c>
    </row>
    <row r="8799" spans="1:8">
      <c r="A8799" s="57" t="s">
        <v>137</v>
      </c>
      <c r="B8799" s="57" t="s">
        <v>120</v>
      </c>
      <c r="C8799" s="57" t="s">
        <v>5425</v>
      </c>
      <c r="D8799" s="57">
        <v>0.54166669999999995</v>
      </c>
      <c r="E8799" s="57" t="s">
        <v>502</v>
      </c>
      <c r="F8799" s="57" t="s">
        <v>5426</v>
      </c>
      <c r="G8799" s="57" t="s">
        <v>5579</v>
      </c>
      <c r="H8799" s="57">
        <v>0.54166669999999995</v>
      </c>
    </row>
    <row r="8800" spans="1:8">
      <c r="A8800" s="57" t="s">
        <v>137</v>
      </c>
      <c r="B8800" s="57" t="s">
        <v>120</v>
      </c>
      <c r="C8800" s="57" t="s">
        <v>5428</v>
      </c>
      <c r="D8800" s="57">
        <v>190.5</v>
      </c>
      <c r="E8800" s="57" t="s">
        <v>502</v>
      </c>
      <c r="F8800" s="57" t="s">
        <v>5429</v>
      </c>
      <c r="G8800" s="57" t="s">
        <v>5580</v>
      </c>
      <c r="H8800" s="57">
        <v>190.5</v>
      </c>
    </row>
    <row r="8801" spans="1:8">
      <c r="A8801" s="57" t="s">
        <v>137</v>
      </c>
      <c r="B8801" s="57" t="s">
        <v>120</v>
      </c>
      <c r="C8801" s="57" t="s">
        <v>5431</v>
      </c>
      <c r="D8801" s="57">
        <v>65723.06</v>
      </c>
      <c r="E8801" s="57" t="s">
        <v>502</v>
      </c>
      <c r="F8801" s="57" t="s">
        <v>5431</v>
      </c>
      <c r="G8801" s="57" t="s">
        <v>5581</v>
      </c>
      <c r="H8801" s="57">
        <v>65723.06</v>
      </c>
    </row>
    <row r="8802" spans="1:8">
      <c r="A8802" s="57" t="s">
        <v>137</v>
      </c>
      <c r="B8802" s="57" t="s">
        <v>120</v>
      </c>
      <c r="C8802" s="57" t="s">
        <v>5433</v>
      </c>
      <c r="D8802" s="57">
        <v>163.5</v>
      </c>
      <c r="E8802" s="57" t="s">
        <v>502</v>
      </c>
      <c r="F8802" s="57" t="s">
        <v>5434</v>
      </c>
      <c r="G8802" s="57" t="s">
        <v>5582</v>
      </c>
      <c r="H8802" s="57">
        <v>163.5</v>
      </c>
    </row>
    <row r="8803" spans="1:8">
      <c r="A8803" s="57" t="s">
        <v>137</v>
      </c>
      <c r="B8803" s="57" t="s">
        <v>120</v>
      </c>
      <c r="C8803" s="57" t="s">
        <v>5436</v>
      </c>
      <c r="D8803" s="57">
        <v>1.75</v>
      </c>
      <c r="E8803" s="57" t="s">
        <v>502</v>
      </c>
      <c r="F8803" s="57" t="s">
        <v>5437</v>
      </c>
      <c r="G8803" s="57" t="s">
        <v>5583</v>
      </c>
      <c r="H8803" s="57">
        <v>1.75</v>
      </c>
    </row>
    <row r="8804" spans="1:8">
      <c r="A8804" s="57" t="s">
        <v>137</v>
      </c>
      <c r="B8804" s="57" t="s">
        <v>120</v>
      </c>
      <c r="C8804" s="57" t="s">
        <v>5439</v>
      </c>
      <c r="D8804" s="57">
        <v>0.59166669999999999</v>
      </c>
      <c r="E8804" s="57" t="s">
        <v>502</v>
      </c>
      <c r="F8804" s="57" t="s">
        <v>5439</v>
      </c>
      <c r="G8804" s="57" t="s">
        <v>5584</v>
      </c>
      <c r="H8804" s="57">
        <v>0.59166669999999999</v>
      </c>
    </row>
    <row r="8805" spans="1:8">
      <c r="A8805" s="57" t="s">
        <v>137</v>
      </c>
      <c r="B8805" s="57" t="s">
        <v>120</v>
      </c>
      <c r="C8805" s="57" t="s">
        <v>5441</v>
      </c>
      <c r="D8805" s="57">
        <v>7802.5309999999999</v>
      </c>
      <c r="E8805" s="57" t="s">
        <v>502</v>
      </c>
      <c r="F8805" s="57" t="s">
        <v>5441</v>
      </c>
      <c r="G8805" s="57" t="s">
        <v>5585</v>
      </c>
      <c r="H8805" s="57">
        <v>7802.5309999999999</v>
      </c>
    </row>
    <row r="8806" spans="1:8">
      <c r="A8806" s="57" t="s">
        <v>137</v>
      </c>
      <c r="B8806" s="57" t="s">
        <v>120</v>
      </c>
      <c r="C8806" s="57" t="s">
        <v>5443</v>
      </c>
      <c r="D8806" s="57">
        <v>623.9375</v>
      </c>
      <c r="E8806" s="57" t="s">
        <v>502</v>
      </c>
      <c r="F8806" s="57" t="s">
        <v>5443</v>
      </c>
      <c r="G8806" s="57" t="s">
        <v>5586</v>
      </c>
      <c r="H8806" s="57">
        <v>623.9375</v>
      </c>
    </row>
    <row r="8807" spans="1:8">
      <c r="A8807" s="57" t="s">
        <v>137</v>
      </c>
      <c r="B8807" s="57" t="s">
        <v>120</v>
      </c>
      <c r="C8807" s="57" t="s">
        <v>5445</v>
      </c>
      <c r="D8807" s="57">
        <v>600.625</v>
      </c>
      <c r="E8807" s="57" t="s">
        <v>502</v>
      </c>
      <c r="F8807" s="57" t="s">
        <v>5446</v>
      </c>
      <c r="G8807" s="57" t="s">
        <v>5587</v>
      </c>
      <c r="H8807" s="57">
        <v>600.625</v>
      </c>
    </row>
    <row r="8808" spans="1:8">
      <c r="A8808" s="57" t="s">
        <v>192</v>
      </c>
      <c r="B8808" s="57" t="s">
        <v>125</v>
      </c>
      <c r="C8808" s="57" t="s">
        <v>5392</v>
      </c>
      <c r="D8808" s="57">
        <v>0</v>
      </c>
      <c r="E8808" s="57" t="s">
        <v>503</v>
      </c>
      <c r="F8808" s="57" t="s">
        <v>5393</v>
      </c>
      <c r="G8808" s="57" t="s">
        <v>5588</v>
      </c>
      <c r="H8808" s="57">
        <v>0</v>
      </c>
    </row>
    <row r="8809" spans="1:8">
      <c r="A8809" s="57" t="s">
        <v>192</v>
      </c>
      <c r="B8809" s="57" t="s">
        <v>125</v>
      </c>
      <c r="C8809" s="57" t="s">
        <v>5395</v>
      </c>
      <c r="D8809" s="57">
        <v>0</v>
      </c>
      <c r="E8809" s="57" t="s">
        <v>503</v>
      </c>
      <c r="F8809" s="57" t="s">
        <v>5396</v>
      </c>
      <c r="G8809" s="57" t="s">
        <v>5589</v>
      </c>
      <c r="H8809" s="57">
        <v>0</v>
      </c>
    </row>
    <row r="8810" spans="1:8">
      <c r="A8810" s="57" t="s">
        <v>192</v>
      </c>
      <c r="B8810" s="57" t="s">
        <v>125</v>
      </c>
      <c r="C8810" s="57" t="s">
        <v>5398</v>
      </c>
      <c r="D8810" s="57">
        <v>0</v>
      </c>
      <c r="E8810" s="57" t="s">
        <v>503</v>
      </c>
      <c r="F8810" s="57" t="s">
        <v>5399</v>
      </c>
      <c r="G8810" s="57" t="s">
        <v>5590</v>
      </c>
      <c r="H8810" s="57">
        <v>0</v>
      </c>
    </row>
    <row r="8811" spans="1:8">
      <c r="A8811" s="57" t="s">
        <v>192</v>
      </c>
      <c r="B8811" s="57" t="s">
        <v>125</v>
      </c>
      <c r="C8811" s="57" t="s">
        <v>5401</v>
      </c>
      <c r="D8811" s="57">
        <v>0</v>
      </c>
      <c r="E8811" s="57" t="s">
        <v>503</v>
      </c>
      <c r="F8811" s="57" t="s">
        <v>5402</v>
      </c>
      <c r="G8811" s="57" t="s">
        <v>5591</v>
      </c>
      <c r="H8811" s="57">
        <v>0</v>
      </c>
    </row>
    <row r="8812" spans="1:8">
      <c r="A8812" s="57" t="s">
        <v>192</v>
      </c>
      <c r="B8812" s="57" t="s">
        <v>125</v>
      </c>
      <c r="C8812" s="57" t="s">
        <v>5404</v>
      </c>
      <c r="D8812" s="57">
        <v>402.16669999999999</v>
      </c>
      <c r="E8812" s="57" t="s">
        <v>503</v>
      </c>
      <c r="F8812" s="57" t="s">
        <v>5405</v>
      </c>
      <c r="G8812" s="57" t="s">
        <v>5592</v>
      </c>
      <c r="H8812" s="57">
        <v>402.16669999999999</v>
      </c>
    </row>
    <row r="8813" spans="1:8">
      <c r="A8813" s="57" t="s">
        <v>192</v>
      </c>
      <c r="B8813" s="57" t="s">
        <v>125</v>
      </c>
      <c r="C8813" s="57" t="s">
        <v>5407</v>
      </c>
      <c r="D8813" s="57">
        <v>0.67500000000000004</v>
      </c>
      <c r="E8813" s="57" t="s">
        <v>503</v>
      </c>
      <c r="F8813" s="57" t="s">
        <v>5408</v>
      </c>
      <c r="G8813" s="57" t="s">
        <v>5593</v>
      </c>
      <c r="H8813" s="57">
        <v>0.67500000000000004</v>
      </c>
    </row>
    <row r="8814" spans="1:8">
      <c r="A8814" s="57" t="s">
        <v>192</v>
      </c>
      <c r="B8814" s="57" t="s">
        <v>125</v>
      </c>
      <c r="C8814" s="57" t="s">
        <v>5410</v>
      </c>
      <c r="D8814" s="57">
        <v>1.3333330000000001</v>
      </c>
      <c r="E8814" s="57" t="s">
        <v>503</v>
      </c>
      <c r="F8814" s="57" t="s">
        <v>5411</v>
      </c>
      <c r="G8814" s="57" t="s">
        <v>5594</v>
      </c>
      <c r="H8814" s="57">
        <v>1.3333330000000001</v>
      </c>
    </row>
    <row r="8815" spans="1:8">
      <c r="A8815" s="57" t="s">
        <v>192</v>
      </c>
      <c r="B8815" s="57" t="s">
        <v>125</v>
      </c>
      <c r="C8815" s="57" t="s">
        <v>5413</v>
      </c>
      <c r="D8815" s="57">
        <v>178</v>
      </c>
      <c r="E8815" s="57" t="s">
        <v>503</v>
      </c>
      <c r="F8815" s="57" t="s">
        <v>5414</v>
      </c>
      <c r="G8815" s="57" t="s">
        <v>5595</v>
      </c>
      <c r="H8815" s="57">
        <v>178</v>
      </c>
    </row>
    <row r="8816" spans="1:8">
      <c r="A8816" s="57" t="s">
        <v>192</v>
      </c>
      <c r="B8816" s="57" t="s">
        <v>125</v>
      </c>
      <c r="C8816" s="57" t="s">
        <v>5416</v>
      </c>
      <c r="D8816" s="57">
        <v>0</v>
      </c>
      <c r="E8816" s="57" t="s">
        <v>503</v>
      </c>
      <c r="F8816" s="57" t="s">
        <v>5417</v>
      </c>
      <c r="G8816" s="57" t="s">
        <v>5596</v>
      </c>
      <c r="H8816" s="57">
        <v>0</v>
      </c>
    </row>
    <row r="8817" spans="1:8">
      <c r="A8817" s="57" t="s">
        <v>192</v>
      </c>
      <c r="B8817" s="57" t="s">
        <v>125</v>
      </c>
      <c r="C8817" s="57" t="s">
        <v>5419</v>
      </c>
      <c r="D8817" s="57">
        <v>1.25</v>
      </c>
      <c r="E8817" s="57" t="s">
        <v>503</v>
      </c>
      <c r="F8817" s="57" t="s">
        <v>5420</v>
      </c>
      <c r="G8817" s="57" t="s">
        <v>5597</v>
      </c>
      <c r="H8817" s="57">
        <v>1.25</v>
      </c>
    </row>
    <row r="8818" spans="1:8">
      <c r="A8818" s="57" t="s">
        <v>192</v>
      </c>
      <c r="B8818" s="57" t="s">
        <v>125</v>
      </c>
      <c r="C8818" s="57" t="s">
        <v>5422</v>
      </c>
      <c r="D8818" s="57">
        <v>646.875</v>
      </c>
      <c r="E8818" s="57" t="s">
        <v>503</v>
      </c>
      <c r="F8818" s="57" t="s">
        <v>5423</v>
      </c>
      <c r="G8818" s="57" t="s">
        <v>5598</v>
      </c>
      <c r="H8818" s="57">
        <v>646.875</v>
      </c>
    </row>
    <row r="8819" spans="1:8">
      <c r="A8819" s="57" t="s">
        <v>192</v>
      </c>
      <c r="B8819" s="57" t="s">
        <v>125</v>
      </c>
      <c r="C8819" s="57" t="s">
        <v>5425</v>
      </c>
      <c r="D8819" s="57">
        <v>0.54166669999999995</v>
      </c>
      <c r="E8819" s="57" t="s">
        <v>503</v>
      </c>
      <c r="F8819" s="57" t="s">
        <v>5426</v>
      </c>
      <c r="G8819" s="57" t="s">
        <v>5599</v>
      </c>
      <c r="H8819" s="57">
        <v>0.54166669999999995</v>
      </c>
    </row>
    <row r="8820" spans="1:8">
      <c r="A8820" s="57" t="s">
        <v>192</v>
      </c>
      <c r="B8820" s="57" t="s">
        <v>125</v>
      </c>
      <c r="C8820" s="57" t="s">
        <v>5428</v>
      </c>
      <c r="D8820" s="57">
        <v>190.5</v>
      </c>
      <c r="E8820" s="57" t="s">
        <v>503</v>
      </c>
      <c r="F8820" s="57" t="s">
        <v>5429</v>
      </c>
      <c r="G8820" s="57" t="s">
        <v>5600</v>
      </c>
      <c r="H8820" s="57">
        <v>190.5</v>
      </c>
    </row>
    <row r="8821" spans="1:8">
      <c r="A8821" s="57" t="s">
        <v>192</v>
      </c>
      <c r="B8821" s="57" t="s">
        <v>125</v>
      </c>
      <c r="C8821" s="57" t="s">
        <v>5431</v>
      </c>
      <c r="D8821" s="57">
        <v>65723.06</v>
      </c>
      <c r="E8821" s="57" t="s">
        <v>503</v>
      </c>
      <c r="F8821" s="57" t="s">
        <v>5431</v>
      </c>
      <c r="G8821" s="57" t="s">
        <v>5601</v>
      </c>
      <c r="H8821" s="57">
        <v>65723.06</v>
      </c>
    </row>
    <row r="8822" spans="1:8">
      <c r="A8822" s="57" t="s">
        <v>192</v>
      </c>
      <c r="B8822" s="57" t="s">
        <v>125</v>
      </c>
      <c r="C8822" s="57" t="s">
        <v>5433</v>
      </c>
      <c r="D8822" s="57">
        <v>163.5</v>
      </c>
      <c r="E8822" s="57" t="s">
        <v>503</v>
      </c>
      <c r="F8822" s="57" t="s">
        <v>5434</v>
      </c>
      <c r="G8822" s="57" t="s">
        <v>5602</v>
      </c>
      <c r="H8822" s="57">
        <v>163.5</v>
      </c>
    </row>
    <row r="8823" spans="1:8">
      <c r="A8823" s="57" t="s">
        <v>192</v>
      </c>
      <c r="B8823" s="57" t="s">
        <v>125</v>
      </c>
      <c r="C8823" s="57" t="s">
        <v>5436</v>
      </c>
      <c r="D8823" s="57">
        <v>1.75</v>
      </c>
      <c r="E8823" s="57" t="s">
        <v>503</v>
      </c>
      <c r="F8823" s="57" t="s">
        <v>5437</v>
      </c>
      <c r="G8823" s="57" t="s">
        <v>5603</v>
      </c>
      <c r="H8823" s="57">
        <v>1.75</v>
      </c>
    </row>
    <row r="8824" spans="1:8">
      <c r="A8824" s="57" t="s">
        <v>192</v>
      </c>
      <c r="B8824" s="57" t="s">
        <v>125</v>
      </c>
      <c r="C8824" s="57" t="s">
        <v>5439</v>
      </c>
      <c r="D8824" s="57">
        <v>0.59166669999999999</v>
      </c>
      <c r="E8824" s="57" t="s">
        <v>503</v>
      </c>
      <c r="F8824" s="57" t="s">
        <v>5439</v>
      </c>
      <c r="G8824" s="57" t="s">
        <v>5604</v>
      </c>
      <c r="H8824" s="57">
        <v>0.59166669999999999</v>
      </c>
    </row>
    <row r="8825" spans="1:8">
      <c r="A8825" s="57" t="s">
        <v>192</v>
      </c>
      <c r="B8825" s="57" t="s">
        <v>125</v>
      </c>
      <c r="C8825" s="57" t="s">
        <v>5441</v>
      </c>
      <c r="D8825" s="57">
        <v>7802.5309999999999</v>
      </c>
      <c r="E8825" s="57" t="s">
        <v>503</v>
      </c>
      <c r="F8825" s="57" t="s">
        <v>5441</v>
      </c>
      <c r="G8825" s="57" t="s">
        <v>5605</v>
      </c>
      <c r="H8825" s="57">
        <v>7802.5309999999999</v>
      </c>
    </row>
    <row r="8826" spans="1:8">
      <c r="A8826" s="57" t="s">
        <v>192</v>
      </c>
      <c r="B8826" s="57" t="s">
        <v>125</v>
      </c>
      <c r="C8826" s="57" t="s">
        <v>5443</v>
      </c>
      <c r="D8826" s="57">
        <v>623.9375</v>
      </c>
      <c r="E8826" s="57" t="s">
        <v>503</v>
      </c>
      <c r="F8826" s="57" t="s">
        <v>5443</v>
      </c>
      <c r="G8826" s="57" t="s">
        <v>5606</v>
      </c>
      <c r="H8826" s="57">
        <v>623.9375</v>
      </c>
    </row>
    <row r="8827" spans="1:8">
      <c r="A8827" s="57" t="s">
        <v>192</v>
      </c>
      <c r="B8827" s="57" t="s">
        <v>125</v>
      </c>
      <c r="C8827" s="57" t="s">
        <v>5445</v>
      </c>
      <c r="D8827" s="57">
        <v>600.625</v>
      </c>
      <c r="E8827" s="57" t="s">
        <v>503</v>
      </c>
      <c r="F8827" s="57" t="s">
        <v>5446</v>
      </c>
      <c r="G8827" s="57" t="s">
        <v>5607</v>
      </c>
      <c r="H8827" s="57">
        <v>600.625</v>
      </c>
    </row>
    <row r="8828" spans="1:8">
      <c r="A8828" s="57" t="s">
        <v>632</v>
      </c>
      <c r="B8828" s="57" t="s">
        <v>118</v>
      </c>
      <c r="C8828" s="57" t="s">
        <v>5392</v>
      </c>
      <c r="D8828" s="57">
        <v>0</v>
      </c>
      <c r="E8828" s="57" t="s">
        <v>505</v>
      </c>
      <c r="F8828" s="57" t="s">
        <v>5393</v>
      </c>
      <c r="G8828" s="57" t="s">
        <v>5608</v>
      </c>
      <c r="H8828" s="57">
        <v>0</v>
      </c>
    </row>
    <row r="8829" spans="1:8">
      <c r="A8829" s="57" t="s">
        <v>632</v>
      </c>
      <c r="B8829" s="57" t="s">
        <v>118</v>
      </c>
      <c r="C8829" s="57" t="s">
        <v>5395</v>
      </c>
      <c r="D8829" s="57">
        <v>0</v>
      </c>
      <c r="E8829" s="57" t="s">
        <v>505</v>
      </c>
      <c r="F8829" s="57" t="s">
        <v>5396</v>
      </c>
      <c r="G8829" s="57" t="s">
        <v>5609</v>
      </c>
      <c r="H8829" s="57">
        <v>0</v>
      </c>
    </row>
    <row r="8830" spans="1:8">
      <c r="A8830" s="57" t="s">
        <v>632</v>
      </c>
      <c r="B8830" s="57" t="s">
        <v>118</v>
      </c>
      <c r="C8830" s="57" t="s">
        <v>5398</v>
      </c>
      <c r="D8830" s="57">
        <v>0</v>
      </c>
      <c r="E8830" s="57" t="s">
        <v>505</v>
      </c>
      <c r="F8830" s="57" t="s">
        <v>5399</v>
      </c>
      <c r="G8830" s="57" t="s">
        <v>5610</v>
      </c>
      <c r="H8830" s="57">
        <v>0</v>
      </c>
    </row>
    <row r="8831" spans="1:8">
      <c r="A8831" s="57" t="s">
        <v>632</v>
      </c>
      <c r="B8831" s="57" t="s">
        <v>118</v>
      </c>
      <c r="C8831" s="57" t="s">
        <v>5401</v>
      </c>
      <c r="D8831" s="57">
        <v>0</v>
      </c>
      <c r="E8831" s="57" t="s">
        <v>505</v>
      </c>
      <c r="F8831" s="57" t="s">
        <v>5402</v>
      </c>
      <c r="G8831" s="57" t="s">
        <v>5611</v>
      </c>
      <c r="H8831" s="57">
        <v>0</v>
      </c>
    </row>
    <row r="8832" spans="1:8">
      <c r="A8832" s="57" t="s">
        <v>632</v>
      </c>
      <c r="B8832" s="57" t="s">
        <v>118</v>
      </c>
      <c r="C8832" s="57" t="s">
        <v>5404</v>
      </c>
      <c r="D8832" s="57">
        <v>402.16669999999999</v>
      </c>
      <c r="E8832" s="57" t="s">
        <v>505</v>
      </c>
      <c r="F8832" s="57" t="s">
        <v>5405</v>
      </c>
      <c r="G8832" s="57" t="s">
        <v>5612</v>
      </c>
      <c r="H8832" s="57">
        <v>402.16669999999999</v>
      </c>
    </row>
    <row r="8833" spans="1:8">
      <c r="A8833" s="57" t="s">
        <v>632</v>
      </c>
      <c r="B8833" s="57" t="s">
        <v>118</v>
      </c>
      <c r="C8833" s="57" t="s">
        <v>5407</v>
      </c>
      <c r="D8833" s="57">
        <v>0.67500000000000004</v>
      </c>
      <c r="E8833" s="57" t="s">
        <v>505</v>
      </c>
      <c r="F8833" s="57" t="s">
        <v>5408</v>
      </c>
      <c r="G8833" s="57" t="s">
        <v>5613</v>
      </c>
      <c r="H8833" s="57">
        <v>0.67500000000000004</v>
      </c>
    </row>
    <row r="8834" spans="1:8">
      <c r="A8834" s="57" t="s">
        <v>632</v>
      </c>
      <c r="B8834" s="57" t="s">
        <v>118</v>
      </c>
      <c r="C8834" s="57" t="s">
        <v>5410</v>
      </c>
      <c r="D8834" s="57">
        <v>1.3333330000000001</v>
      </c>
      <c r="E8834" s="57" t="s">
        <v>505</v>
      </c>
      <c r="F8834" s="57" t="s">
        <v>5411</v>
      </c>
      <c r="G8834" s="57" t="s">
        <v>5614</v>
      </c>
      <c r="H8834" s="57">
        <v>1.3333330000000001</v>
      </c>
    </row>
    <row r="8835" spans="1:8">
      <c r="A8835" s="57" t="s">
        <v>632</v>
      </c>
      <c r="B8835" s="57" t="s">
        <v>118</v>
      </c>
      <c r="C8835" s="57" t="s">
        <v>5413</v>
      </c>
      <c r="D8835" s="57">
        <v>178</v>
      </c>
      <c r="E8835" s="57" t="s">
        <v>505</v>
      </c>
      <c r="F8835" s="57" t="s">
        <v>5414</v>
      </c>
      <c r="G8835" s="57" t="s">
        <v>5615</v>
      </c>
      <c r="H8835" s="57">
        <v>178</v>
      </c>
    </row>
    <row r="8836" spans="1:8">
      <c r="A8836" s="57" t="s">
        <v>632</v>
      </c>
      <c r="B8836" s="57" t="s">
        <v>118</v>
      </c>
      <c r="C8836" s="57" t="s">
        <v>5416</v>
      </c>
      <c r="D8836" s="57">
        <v>0</v>
      </c>
      <c r="E8836" s="57" t="s">
        <v>505</v>
      </c>
      <c r="F8836" s="57" t="s">
        <v>5417</v>
      </c>
      <c r="G8836" s="57" t="s">
        <v>5616</v>
      </c>
      <c r="H8836" s="57">
        <v>0</v>
      </c>
    </row>
    <row r="8837" spans="1:8">
      <c r="A8837" s="57" t="s">
        <v>632</v>
      </c>
      <c r="B8837" s="57" t="s">
        <v>118</v>
      </c>
      <c r="C8837" s="57" t="s">
        <v>5419</v>
      </c>
      <c r="D8837" s="57">
        <v>1.25</v>
      </c>
      <c r="E8837" s="57" t="s">
        <v>505</v>
      </c>
      <c r="F8837" s="57" t="s">
        <v>5420</v>
      </c>
      <c r="G8837" s="57" t="s">
        <v>5617</v>
      </c>
      <c r="H8837" s="57">
        <v>1.25</v>
      </c>
    </row>
    <row r="8838" spans="1:8">
      <c r="A8838" s="57" t="s">
        <v>632</v>
      </c>
      <c r="B8838" s="57" t="s">
        <v>118</v>
      </c>
      <c r="C8838" s="57" t="s">
        <v>5422</v>
      </c>
      <c r="D8838" s="57">
        <v>646.875</v>
      </c>
      <c r="E8838" s="57" t="s">
        <v>505</v>
      </c>
      <c r="F8838" s="57" t="s">
        <v>5423</v>
      </c>
      <c r="G8838" s="57" t="s">
        <v>5618</v>
      </c>
      <c r="H8838" s="57">
        <v>646.875</v>
      </c>
    </row>
    <row r="8839" spans="1:8">
      <c r="A8839" s="57" t="s">
        <v>632</v>
      </c>
      <c r="B8839" s="57" t="s">
        <v>118</v>
      </c>
      <c r="C8839" s="57" t="s">
        <v>5425</v>
      </c>
      <c r="D8839" s="57">
        <v>0.54166669999999995</v>
      </c>
      <c r="E8839" s="57" t="s">
        <v>505</v>
      </c>
      <c r="F8839" s="57" t="s">
        <v>5426</v>
      </c>
      <c r="G8839" s="57" t="s">
        <v>5619</v>
      </c>
      <c r="H8839" s="57">
        <v>0.54166669999999995</v>
      </c>
    </row>
    <row r="8840" spans="1:8">
      <c r="A8840" s="57" t="s">
        <v>632</v>
      </c>
      <c r="B8840" s="57" t="s">
        <v>118</v>
      </c>
      <c r="C8840" s="57" t="s">
        <v>5428</v>
      </c>
      <c r="D8840" s="57">
        <v>190.5</v>
      </c>
      <c r="E8840" s="57" t="s">
        <v>505</v>
      </c>
      <c r="F8840" s="57" t="s">
        <v>5429</v>
      </c>
      <c r="G8840" s="57" t="s">
        <v>5620</v>
      </c>
      <c r="H8840" s="57">
        <v>190.5</v>
      </c>
    </row>
    <row r="8841" spans="1:8">
      <c r="A8841" s="57" t="s">
        <v>632</v>
      </c>
      <c r="B8841" s="57" t="s">
        <v>118</v>
      </c>
      <c r="C8841" s="57" t="s">
        <v>5431</v>
      </c>
      <c r="D8841" s="57">
        <v>65723.06</v>
      </c>
      <c r="E8841" s="57" t="s">
        <v>505</v>
      </c>
      <c r="F8841" s="57" t="s">
        <v>5431</v>
      </c>
      <c r="G8841" s="57" t="s">
        <v>5621</v>
      </c>
      <c r="H8841" s="57">
        <v>65723.06</v>
      </c>
    </row>
    <row r="8842" spans="1:8">
      <c r="A8842" s="57" t="s">
        <v>632</v>
      </c>
      <c r="B8842" s="57" t="s">
        <v>118</v>
      </c>
      <c r="C8842" s="57" t="s">
        <v>5433</v>
      </c>
      <c r="D8842" s="57">
        <v>163.5</v>
      </c>
      <c r="E8842" s="57" t="s">
        <v>505</v>
      </c>
      <c r="F8842" s="57" t="s">
        <v>5434</v>
      </c>
      <c r="G8842" s="57" t="s">
        <v>5622</v>
      </c>
      <c r="H8842" s="57">
        <v>163.5</v>
      </c>
    </row>
    <row r="8843" spans="1:8">
      <c r="A8843" s="57" t="s">
        <v>632</v>
      </c>
      <c r="B8843" s="57" t="s">
        <v>118</v>
      </c>
      <c r="C8843" s="57" t="s">
        <v>5436</v>
      </c>
      <c r="D8843" s="57">
        <v>1.75</v>
      </c>
      <c r="E8843" s="57" t="s">
        <v>505</v>
      </c>
      <c r="F8843" s="57" t="s">
        <v>5437</v>
      </c>
      <c r="G8843" s="57" t="s">
        <v>5623</v>
      </c>
      <c r="H8843" s="57">
        <v>1.75</v>
      </c>
    </row>
    <row r="8844" spans="1:8">
      <c r="A8844" s="57" t="s">
        <v>632</v>
      </c>
      <c r="B8844" s="57" t="s">
        <v>118</v>
      </c>
      <c r="C8844" s="57" t="s">
        <v>5439</v>
      </c>
      <c r="D8844" s="57">
        <v>0.59166669999999999</v>
      </c>
      <c r="E8844" s="57" t="s">
        <v>505</v>
      </c>
      <c r="F8844" s="57" t="s">
        <v>5439</v>
      </c>
      <c r="G8844" s="57" t="s">
        <v>5624</v>
      </c>
      <c r="H8844" s="57">
        <v>0.59166669999999999</v>
      </c>
    </row>
    <row r="8845" spans="1:8">
      <c r="A8845" s="57" t="s">
        <v>632</v>
      </c>
      <c r="B8845" s="57" t="s">
        <v>118</v>
      </c>
      <c r="C8845" s="57" t="s">
        <v>5441</v>
      </c>
      <c r="D8845" s="57">
        <v>7802.5309999999999</v>
      </c>
      <c r="E8845" s="57" t="s">
        <v>505</v>
      </c>
      <c r="F8845" s="57" t="s">
        <v>5441</v>
      </c>
      <c r="G8845" s="57" t="s">
        <v>5625</v>
      </c>
      <c r="H8845" s="57">
        <v>7802.5309999999999</v>
      </c>
    </row>
    <row r="8846" spans="1:8">
      <c r="A8846" s="57" t="s">
        <v>632</v>
      </c>
      <c r="B8846" s="57" t="s">
        <v>118</v>
      </c>
      <c r="C8846" s="57" t="s">
        <v>5443</v>
      </c>
      <c r="D8846" s="57">
        <v>623.9375</v>
      </c>
      <c r="E8846" s="57" t="s">
        <v>505</v>
      </c>
      <c r="F8846" s="57" t="s">
        <v>5443</v>
      </c>
      <c r="G8846" s="57" t="s">
        <v>5626</v>
      </c>
      <c r="H8846" s="57">
        <v>623.9375</v>
      </c>
    </row>
    <row r="8847" spans="1:8">
      <c r="A8847" s="57" t="s">
        <v>632</v>
      </c>
      <c r="B8847" s="57" t="s">
        <v>118</v>
      </c>
      <c r="C8847" s="57" t="s">
        <v>5445</v>
      </c>
      <c r="D8847" s="57">
        <v>600.625</v>
      </c>
      <c r="E8847" s="57" t="s">
        <v>505</v>
      </c>
      <c r="F8847" s="57" t="s">
        <v>5446</v>
      </c>
      <c r="G8847" s="57" t="s">
        <v>5627</v>
      </c>
      <c r="H8847" s="57">
        <v>600.625</v>
      </c>
    </row>
    <row r="8848" spans="1:8">
      <c r="A8848" s="57" t="s">
        <v>632</v>
      </c>
      <c r="B8848" s="57" t="s">
        <v>126</v>
      </c>
      <c r="C8848" s="57" t="s">
        <v>5392</v>
      </c>
      <c r="D8848" s="57">
        <v>0</v>
      </c>
      <c r="E8848" s="57" t="s">
        <v>507</v>
      </c>
      <c r="F8848" s="57" t="s">
        <v>5393</v>
      </c>
      <c r="G8848" s="57" t="s">
        <v>5628</v>
      </c>
      <c r="H8848" s="57">
        <v>0</v>
      </c>
    </row>
    <row r="8849" spans="1:8">
      <c r="A8849" s="57" t="s">
        <v>632</v>
      </c>
      <c r="B8849" s="57" t="s">
        <v>126</v>
      </c>
      <c r="C8849" s="57" t="s">
        <v>5395</v>
      </c>
      <c r="D8849" s="57">
        <v>0</v>
      </c>
      <c r="E8849" s="57" t="s">
        <v>507</v>
      </c>
      <c r="F8849" s="57" t="s">
        <v>5396</v>
      </c>
      <c r="G8849" s="57" t="s">
        <v>5629</v>
      </c>
      <c r="H8849" s="57">
        <v>0</v>
      </c>
    </row>
    <row r="8850" spans="1:8">
      <c r="A8850" s="57" t="s">
        <v>632</v>
      </c>
      <c r="B8850" s="57" t="s">
        <v>126</v>
      </c>
      <c r="C8850" s="57" t="s">
        <v>5398</v>
      </c>
      <c r="D8850" s="57">
        <v>0</v>
      </c>
      <c r="E8850" s="57" t="s">
        <v>507</v>
      </c>
      <c r="F8850" s="57" t="s">
        <v>5399</v>
      </c>
      <c r="G8850" s="57" t="s">
        <v>5630</v>
      </c>
      <c r="H8850" s="57">
        <v>0</v>
      </c>
    </row>
    <row r="8851" spans="1:8">
      <c r="A8851" s="57" t="s">
        <v>632</v>
      </c>
      <c r="B8851" s="57" t="s">
        <v>126</v>
      </c>
      <c r="C8851" s="57" t="s">
        <v>5401</v>
      </c>
      <c r="D8851" s="57">
        <v>0</v>
      </c>
      <c r="E8851" s="57" t="s">
        <v>507</v>
      </c>
      <c r="F8851" s="57" t="s">
        <v>5402</v>
      </c>
      <c r="G8851" s="57" t="s">
        <v>5631</v>
      </c>
      <c r="H8851" s="57">
        <v>0</v>
      </c>
    </row>
    <row r="8852" spans="1:8">
      <c r="A8852" s="57" t="s">
        <v>632</v>
      </c>
      <c r="B8852" s="57" t="s">
        <v>126</v>
      </c>
      <c r="C8852" s="57" t="s">
        <v>5404</v>
      </c>
      <c r="D8852" s="57">
        <v>402.16669999999999</v>
      </c>
      <c r="E8852" s="57" t="s">
        <v>507</v>
      </c>
      <c r="F8852" s="57" t="s">
        <v>5405</v>
      </c>
      <c r="G8852" s="57" t="s">
        <v>5632</v>
      </c>
      <c r="H8852" s="57">
        <v>402.16669999999999</v>
      </c>
    </row>
    <row r="8853" spans="1:8">
      <c r="A8853" s="57" t="s">
        <v>632</v>
      </c>
      <c r="B8853" s="57" t="s">
        <v>126</v>
      </c>
      <c r="C8853" s="57" t="s">
        <v>5407</v>
      </c>
      <c r="D8853" s="57">
        <v>0.67500000000000004</v>
      </c>
      <c r="E8853" s="57" t="s">
        <v>507</v>
      </c>
      <c r="F8853" s="57" t="s">
        <v>5408</v>
      </c>
      <c r="G8853" s="57" t="s">
        <v>5633</v>
      </c>
      <c r="H8853" s="57">
        <v>0.67500000000000004</v>
      </c>
    </row>
    <row r="8854" spans="1:8">
      <c r="A8854" s="57" t="s">
        <v>632</v>
      </c>
      <c r="B8854" s="57" t="s">
        <v>126</v>
      </c>
      <c r="C8854" s="57" t="s">
        <v>5410</v>
      </c>
      <c r="D8854" s="57">
        <v>1.3333330000000001</v>
      </c>
      <c r="E8854" s="57" t="s">
        <v>507</v>
      </c>
      <c r="F8854" s="57" t="s">
        <v>5411</v>
      </c>
      <c r="G8854" s="57" t="s">
        <v>5634</v>
      </c>
      <c r="H8854" s="57">
        <v>1.3333330000000001</v>
      </c>
    </row>
    <row r="8855" spans="1:8">
      <c r="A8855" s="57" t="s">
        <v>632</v>
      </c>
      <c r="B8855" s="57" t="s">
        <v>126</v>
      </c>
      <c r="C8855" s="57" t="s">
        <v>5413</v>
      </c>
      <c r="D8855" s="57">
        <v>178</v>
      </c>
      <c r="E8855" s="57" t="s">
        <v>507</v>
      </c>
      <c r="F8855" s="57" t="s">
        <v>5414</v>
      </c>
      <c r="G8855" s="57" t="s">
        <v>5635</v>
      </c>
      <c r="H8855" s="57">
        <v>178</v>
      </c>
    </row>
    <row r="8856" spans="1:8">
      <c r="A8856" s="57" t="s">
        <v>632</v>
      </c>
      <c r="B8856" s="57" t="s">
        <v>126</v>
      </c>
      <c r="C8856" s="57" t="s">
        <v>5416</v>
      </c>
      <c r="D8856" s="57">
        <v>0</v>
      </c>
      <c r="E8856" s="57" t="s">
        <v>507</v>
      </c>
      <c r="F8856" s="57" t="s">
        <v>5417</v>
      </c>
      <c r="G8856" s="57" t="s">
        <v>5636</v>
      </c>
      <c r="H8856" s="57">
        <v>0</v>
      </c>
    </row>
    <row r="8857" spans="1:8">
      <c r="A8857" s="57" t="s">
        <v>632</v>
      </c>
      <c r="B8857" s="57" t="s">
        <v>126</v>
      </c>
      <c r="C8857" s="57" t="s">
        <v>5419</v>
      </c>
      <c r="D8857" s="57">
        <v>1.25</v>
      </c>
      <c r="E8857" s="57" t="s">
        <v>507</v>
      </c>
      <c r="F8857" s="57" t="s">
        <v>5420</v>
      </c>
      <c r="G8857" s="57" t="s">
        <v>5637</v>
      </c>
      <c r="H8857" s="57">
        <v>1.25</v>
      </c>
    </row>
    <row r="8858" spans="1:8">
      <c r="A8858" s="57" t="s">
        <v>632</v>
      </c>
      <c r="B8858" s="57" t="s">
        <v>126</v>
      </c>
      <c r="C8858" s="57" t="s">
        <v>5422</v>
      </c>
      <c r="D8858" s="57">
        <v>646.875</v>
      </c>
      <c r="E8858" s="57" t="s">
        <v>507</v>
      </c>
      <c r="F8858" s="57" t="s">
        <v>5423</v>
      </c>
      <c r="G8858" s="57" t="s">
        <v>5638</v>
      </c>
      <c r="H8858" s="57">
        <v>646.875</v>
      </c>
    </row>
    <row r="8859" spans="1:8">
      <c r="A8859" s="57" t="s">
        <v>632</v>
      </c>
      <c r="B8859" s="57" t="s">
        <v>126</v>
      </c>
      <c r="C8859" s="57" t="s">
        <v>5425</v>
      </c>
      <c r="D8859" s="57">
        <v>0.54166669999999995</v>
      </c>
      <c r="E8859" s="57" t="s">
        <v>507</v>
      </c>
      <c r="F8859" s="57" t="s">
        <v>5426</v>
      </c>
      <c r="G8859" s="57" t="s">
        <v>5639</v>
      </c>
      <c r="H8859" s="57">
        <v>0.54166669999999995</v>
      </c>
    </row>
    <row r="8860" spans="1:8">
      <c r="A8860" s="57" t="s">
        <v>632</v>
      </c>
      <c r="B8860" s="57" t="s">
        <v>126</v>
      </c>
      <c r="C8860" s="57" t="s">
        <v>5428</v>
      </c>
      <c r="D8860" s="57">
        <v>190.5</v>
      </c>
      <c r="E8860" s="57" t="s">
        <v>507</v>
      </c>
      <c r="F8860" s="57" t="s">
        <v>5429</v>
      </c>
      <c r="G8860" s="57" t="s">
        <v>5640</v>
      </c>
      <c r="H8860" s="57">
        <v>190.5</v>
      </c>
    </row>
    <row r="8861" spans="1:8">
      <c r="A8861" s="57" t="s">
        <v>632</v>
      </c>
      <c r="B8861" s="57" t="s">
        <v>126</v>
      </c>
      <c r="C8861" s="57" t="s">
        <v>5431</v>
      </c>
      <c r="D8861" s="57">
        <v>65723.06</v>
      </c>
      <c r="E8861" s="57" t="s">
        <v>507</v>
      </c>
      <c r="F8861" s="57" t="s">
        <v>5431</v>
      </c>
      <c r="G8861" s="57" t="s">
        <v>5641</v>
      </c>
      <c r="H8861" s="57">
        <v>65723.06</v>
      </c>
    </row>
    <row r="8862" spans="1:8">
      <c r="A8862" s="57" t="s">
        <v>632</v>
      </c>
      <c r="B8862" s="57" t="s">
        <v>126</v>
      </c>
      <c r="C8862" s="57" t="s">
        <v>5433</v>
      </c>
      <c r="D8862" s="57">
        <v>163.5</v>
      </c>
      <c r="E8862" s="57" t="s">
        <v>507</v>
      </c>
      <c r="F8862" s="57" t="s">
        <v>5434</v>
      </c>
      <c r="G8862" s="57" t="s">
        <v>5642</v>
      </c>
      <c r="H8862" s="57">
        <v>163.5</v>
      </c>
    </row>
    <row r="8863" spans="1:8">
      <c r="A8863" s="57" t="s">
        <v>632</v>
      </c>
      <c r="B8863" s="57" t="s">
        <v>126</v>
      </c>
      <c r="C8863" s="57" t="s">
        <v>5436</v>
      </c>
      <c r="D8863" s="57">
        <v>1.75</v>
      </c>
      <c r="E8863" s="57" t="s">
        <v>507</v>
      </c>
      <c r="F8863" s="57" t="s">
        <v>5437</v>
      </c>
      <c r="G8863" s="57" t="s">
        <v>5643</v>
      </c>
      <c r="H8863" s="57">
        <v>1.75</v>
      </c>
    </row>
    <row r="8864" spans="1:8">
      <c r="A8864" s="57" t="s">
        <v>632</v>
      </c>
      <c r="B8864" s="57" t="s">
        <v>126</v>
      </c>
      <c r="C8864" s="57" t="s">
        <v>5439</v>
      </c>
      <c r="D8864" s="57">
        <v>0.59166669999999999</v>
      </c>
      <c r="E8864" s="57" t="s">
        <v>507</v>
      </c>
      <c r="F8864" s="57" t="s">
        <v>5439</v>
      </c>
      <c r="G8864" s="57" t="s">
        <v>5644</v>
      </c>
      <c r="H8864" s="57">
        <v>0.59166669999999999</v>
      </c>
    </row>
    <row r="8865" spans="1:8">
      <c r="A8865" s="57" t="s">
        <v>632</v>
      </c>
      <c r="B8865" s="57" t="s">
        <v>126</v>
      </c>
      <c r="C8865" s="57" t="s">
        <v>5441</v>
      </c>
      <c r="D8865" s="57">
        <v>7802.5309999999999</v>
      </c>
      <c r="E8865" s="57" t="s">
        <v>507</v>
      </c>
      <c r="F8865" s="57" t="s">
        <v>5441</v>
      </c>
      <c r="G8865" s="57" t="s">
        <v>5645</v>
      </c>
      <c r="H8865" s="57">
        <v>7802.5309999999999</v>
      </c>
    </row>
    <row r="8866" spans="1:8">
      <c r="A8866" s="57" t="s">
        <v>632</v>
      </c>
      <c r="B8866" s="57" t="s">
        <v>126</v>
      </c>
      <c r="C8866" s="57" t="s">
        <v>5443</v>
      </c>
      <c r="D8866" s="57">
        <v>623.9375</v>
      </c>
      <c r="E8866" s="57" t="s">
        <v>507</v>
      </c>
      <c r="F8866" s="57" t="s">
        <v>5443</v>
      </c>
      <c r="G8866" s="57" t="s">
        <v>5646</v>
      </c>
      <c r="H8866" s="57">
        <v>623.9375</v>
      </c>
    </row>
    <row r="8867" spans="1:8">
      <c r="A8867" s="57" t="s">
        <v>632</v>
      </c>
      <c r="B8867" s="57" t="s">
        <v>126</v>
      </c>
      <c r="C8867" s="57" t="s">
        <v>5445</v>
      </c>
      <c r="D8867" s="57">
        <v>600.625</v>
      </c>
      <c r="E8867" s="57" t="s">
        <v>507</v>
      </c>
      <c r="F8867" s="57" t="s">
        <v>5446</v>
      </c>
      <c r="G8867" s="57" t="s">
        <v>5647</v>
      </c>
      <c r="H8867" s="57">
        <v>600.625</v>
      </c>
    </row>
    <row r="8868" spans="1:8">
      <c r="A8868" s="57" t="s">
        <v>138</v>
      </c>
      <c r="B8868" s="57" t="s">
        <v>115</v>
      </c>
      <c r="C8868" s="57" t="s">
        <v>5392</v>
      </c>
      <c r="D8868" s="57">
        <v>0</v>
      </c>
      <c r="E8868" s="57" t="s">
        <v>508</v>
      </c>
      <c r="F8868" s="57" t="s">
        <v>5393</v>
      </c>
      <c r="G8868" s="57" t="s">
        <v>5648</v>
      </c>
      <c r="H8868" s="57">
        <v>0</v>
      </c>
    </row>
    <row r="8869" spans="1:8">
      <c r="A8869" s="57" t="s">
        <v>138</v>
      </c>
      <c r="B8869" s="57" t="s">
        <v>115</v>
      </c>
      <c r="C8869" s="57" t="s">
        <v>5395</v>
      </c>
      <c r="D8869" s="57">
        <v>0</v>
      </c>
      <c r="E8869" s="57" t="s">
        <v>508</v>
      </c>
      <c r="F8869" s="57" t="s">
        <v>5396</v>
      </c>
      <c r="G8869" s="57" t="s">
        <v>5649</v>
      </c>
      <c r="H8869" s="57">
        <v>0</v>
      </c>
    </row>
    <row r="8870" spans="1:8">
      <c r="A8870" s="57" t="s">
        <v>138</v>
      </c>
      <c r="B8870" s="57" t="s">
        <v>115</v>
      </c>
      <c r="C8870" s="57" t="s">
        <v>5398</v>
      </c>
      <c r="D8870" s="57">
        <v>0</v>
      </c>
      <c r="E8870" s="57" t="s">
        <v>508</v>
      </c>
      <c r="F8870" s="57" t="s">
        <v>5399</v>
      </c>
      <c r="G8870" s="57" t="s">
        <v>5650</v>
      </c>
      <c r="H8870" s="57">
        <v>0</v>
      </c>
    </row>
    <row r="8871" spans="1:8">
      <c r="A8871" s="57" t="s">
        <v>138</v>
      </c>
      <c r="B8871" s="57" t="s">
        <v>115</v>
      </c>
      <c r="C8871" s="57" t="s">
        <v>5401</v>
      </c>
      <c r="D8871" s="57">
        <v>0</v>
      </c>
      <c r="E8871" s="57" t="s">
        <v>508</v>
      </c>
      <c r="F8871" s="57" t="s">
        <v>5402</v>
      </c>
      <c r="G8871" s="57" t="s">
        <v>5651</v>
      </c>
      <c r="H8871" s="57">
        <v>0</v>
      </c>
    </row>
    <row r="8872" spans="1:8">
      <c r="A8872" s="57" t="s">
        <v>138</v>
      </c>
      <c r="B8872" s="57" t="s">
        <v>115</v>
      </c>
      <c r="C8872" s="57" t="s">
        <v>5404</v>
      </c>
      <c r="D8872" s="57">
        <v>402.16669999999999</v>
      </c>
      <c r="E8872" s="57" t="s">
        <v>508</v>
      </c>
      <c r="F8872" s="57" t="s">
        <v>5405</v>
      </c>
      <c r="G8872" s="57" t="s">
        <v>5652</v>
      </c>
      <c r="H8872" s="57">
        <v>402.16669999999999</v>
      </c>
    </row>
    <row r="8873" spans="1:8">
      <c r="A8873" s="57" t="s">
        <v>138</v>
      </c>
      <c r="B8873" s="57" t="s">
        <v>115</v>
      </c>
      <c r="C8873" s="57" t="s">
        <v>5407</v>
      </c>
      <c r="D8873" s="57">
        <v>0.67500000000000004</v>
      </c>
      <c r="E8873" s="57" t="s">
        <v>508</v>
      </c>
      <c r="F8873" s="57" t="s">
        <v>5408</v>
      </c>
      <c r="G8873" s="57" t="s">
        <v>5653</v>
      </c>
      <c r="H8873" s="57">
        <v>0.67500000000000004</v>
      </c>
    </row>
    <row r="8874" spans="1:8">
      <c r="A8874" s="57" t="s">
        <v>138</v>
      </c>
      <c r="B8874" s="57" t="s">
        <v>115</v>
      </c>
      <c r="C8874" s="57" t="s">
        <v>5410</v>
      </c>
      <c r="D8874" s="57">
        <v>1.3333330000000001</v>
      </c>
      <c r="E8874" s="57" t="s">
        <v>508</v>
      </c>
      <c r="F8874" s="57" t="s">
        <v>5411</v>
      </c>
      <c r="G8874" s="57" t="s">
        <v>5654</v>
      </c>
      <c r="H8874" s="57">
        <v>1.3333330000000001</v>
      </c>
    </row>
    <row r="8875" spans="1:8">
      <c r="A8875" s="57" t="s">
        <v>138</v>
      </c>
      <c r="B8875" s="57" t="s">
        <v>115</v>
      </c>
      <c r="C8875" s="57" t="s">
        <v>5413</v>
      </c>
      <c r="D8875" s="57">
        <v>178</v>
      </c>
      <c r="E8875" s="57" t="s">
        <v>508</v>
      </c>
      <c r="F8875" s="57" t="s">
        <v>5414</v>
      </c>
      <c r="G8875" s="57" t="s">
        <v>5655</v>
      </c>
      <c r="H8875" s="57">
        <v>178</v>
      </c>
    </row>
    <row r="8876" spans="1:8">
      <c r="A8876" s="57" t="s">
        <v>138</v>
      </c>
      <c r="B8876" s="57" t="s">
        <v>115</v>
      </c>
      <c r="C8876" s="57" t="s">
        <v>5416</v>
      </c>
      <c r="D8876" s="57">
        <v>0</v>
      </c>
      <c r="E8876" s="57" t="s">
        <v>508</v>
      </c>
      <c r="F8876" s="57" t="s">
        <v>5417</v>
      </c>
      <c r="G8876" s="57" t="s">
        <v>5656</v>
      </c>
      <c r="H8876" s="57">
        <v>0</v>
      </c>
    </row>
    <row r="8877" spans="1:8">
      <c r="A8877" s="57" t="s">
        <v>138</v>
      </c>
      <c r="B8877" s="57" t="s">
        <v>115</v>
      </c>
      <c r="C8877" s="57" t="s">
        <v>5419</v>
      </c>
      <c r="D8877" s="57">
        <v>1.25</v>
      </c>
      <c r="E8877" s="57" t="s">
        <v>508</v>
      </c>
      <c r="F8877" s="57" t="s">
        <v>5420</v>
      </c>
      <c r="G8877" s="57" t="s">
        <v>5657</v>
      </c>
      <c r="H8877" s="57">
        <v>1.25</v>
      </c>
    </row>
    <row r="8878" spans="1:8">
      <c r="A8878" s="57" t="s">
        <v>138</v>
      </c>
      <c r="B8878" s="57" t="s">
        <v>115</v>
      </c>
      <c r="C8878" s="57" t="s">
        <v>5422</v>
      </c>
      <c r="D8878" s="57">
        <v>646.875</v>
      </c>
      <c r="E8878" s="57" t="s">
        <v>508</v>
      </c>
      <c r="F8878" s="57" t="s">
        <v>5423</v>
      </c>
      <c r="G8878" s="57" t="s">
        <v>5658</v>
      </c>
      <c r="H8878" s="57">
        <v>646.875</v>
      </c>
    </row>
    <row r="8879" spans="1:8">
      <c r="A8879" s="57" t="s">
        <v>138</v>
      </c>
      <c r="B8879" s="57" t="s">
        <v>115</v>
      </c>
      <c r="C8879" s="57" t="s">
        <v>5425</v>
      </c>
      <c r="D8879" s="57">
        <v>0.54166669999999995</v>
      </c>
      <c r="E8879" s="57" t="s">
        <v>508</v>
      </c>
      <c r="F8879" s="57" t="s">
        <v>5426</v>
      </c>
      <c r="G8879" s="57" t="s">
        <v>5659</v>
      </c>
      <c r="H8879" s="57">
        <v>0.54166669999999995</v>
      </c>
    </row>
    <row r="8880" spans="1:8">
      <c r="A8880" s="57" t="s">
        <v>138</v>
      </c>
      <c r="B8880" s="57" t="s">
        <v>115</v>
      </c>
      <c r="C8880" s="57" t="s">
        <v>5428</v>
      </c>
      <c r="D8880" s="57">
        <v>190.5</v>
      </c>
      <c r="E8880" s="57" t="s">
        <v>508</v>
      </c>
      <c r="F8880" s="57" t="s">
        <v>5429</v>
      </c>
      <c r="G8880" s="57" t="s">
        <v>5660</v>
      </c>
      <c r="H8880" s="57">
        <v>190.5</v>
      </c>
    </row>
    <row r="8881" spans="1:8">
      <c r="A8881" s="57" t="s">
        <v>138</v>
      </c>
      <c r="B8881" s="57" t="s">
        <v>115</v>
      </c>
      <c r="C8881" s="57" t="s">
        <v>5431</v>
      </c>
      <c r="D8881" s="57">
        <v>65723.06</v>
      </c>
      <c r="E8881" s="57" t="s">
        <v>508</v>
      </c>
      <c r="F8881" s="57" t="s">
        <v>5431</v>
      </c>
      <c r="G8881" s="57" t="s">
        <v>5661</v>
      </c>
      <c r="H8881" s="57">
        <v>65723.06</v>
      </c>
    </row>
    <row r="8882" spans="1:8">
      <c r="A8882" s="57" t="s">
        <v>138</v>
      </c>
      <c r="B8882" s="57" t="s">
        <v>115</v>
      </c>
      <c r="C8882" s="57" t="s">
        <v>5433</v>
      </c>
      <c r="D8882" s="57">
        <v>163.5</v>
      </c>
      <c r="E8882" s="57" t="s">
        <v>508</v>
      </c>
      <c r="F8882" s="57" t="s">
        <v>5434</v>
      </c>
      <c r="G8882" s="57" t="s">
        <v>5662</v>
      </c>
      <c r="H8882" s="57">
        <v>163.5</v>
      </c>
    </row>
    <row r="8883" spans="1:8">
      <c r="A8883" s="57" t="s">
        <v>138</v>
      </c>
      <c r="B8883" s="57" t="s">
        <v>115</v>
      </c>
      <c r="C8883" s="57" t="s">
        <v>5436</v>
      </c>
      <c r="D8883" s="57">
        <v>1.75</v>
      </c>
      <c r="E8883" s="57" t="s">
        <v>508</v>
      </c>
      <c r="F8883" s="57" t="s">
        <v>5437</v>
      </c>
      <c r="G8883" s="57" t="s">
        <v>5663</v>
      </c>
      <c r="H8883" s="57">
        <v>1.75</v>
      </c>
    </row>
    <row r="8884" spans="1:8">
      <c r="A8884" s="57" t="s">
        <v>138</v>
      </c>
      <c r="B8884" s="57" t="s">
        <v>115</v>
      </c>
      <c r="C8884" s="57" t="s">
        <v>5439</v>
      </c>
      <c r="D8884" s="57">
        <v>0.59166669999999999</v>
      </c>
      <c r="E8884" s="57" t="s">
        <v>508</v>
      </c>
      <c r="F8884" s="57" t="s">
        <v>5439</v>
      </c>
      <c r="G8884" s="57" t="s">
        <v>5664</v>
      </c>
      <c r="H8884" s="57">
        <v>0.59166669999999999</v>
      </c>
    </row>
    <row r="8885" spans="1:8">
      <c r="A8885" s="57" t="s">
        <v>138</v>
      </c>
      <c r="B8885" s="57" t="s">
        <v>115</v>
      </c>
      <c r="C8885" s="57" t="s">
        <v>5441</v>
      </c>
      <c r="D8885" s="57">
        <v>7802.5309999999999</v>
      </c>
      <c r="E8885" s="57" t="s">
        <v>508</v>
      </c>
      <c r="F8885" s="57" t="s">
        <v>5441</v>
      </c>
      <c r="G8885" s="57" t="s">
        <v>5665</v>
      </c>
      <c r="H8885" s="57">
        <v>7802.5309999999999</v>
      </c>
    </row>
    <row r="8886" spans="1:8">
      <c r="A8886" s="57" t="s">
        <v>138</v>
      </c>
      <c r="B8886" s="57" t="s">
        <v>115</v>
      </c>
      <c r="C8886" s="57" t="s">
        <v>5443</v>
      </c>
      <c r="D8886" s="57">
        <v>623.9375</v>
      </c>
      <c r="E8886" s="57" t="s">
        <v>508</v>
      </c>
      <c r="F8886" s="57" t="s">
        <v>5443</v>
      </c>
      <c r="G8886" s="57" t="s">
        <v>5666</v>
      </c>
      <c r="H8886" s="57">
        <v>623.9375</v>
      </c>
    </row>
    <row r="8887" spans="1:8">
      <c r="A8887" s="57" t="s">
        <v>138</v>
      </c>
      <c r="B8887" s="57" t="s">
        <v>115</v>
      </c>
      <c r="C8887" s="57" t="s">
        <v>5445</v>
      </c>
      <c r="D8887" s="57">
        <v>600.625</v>
      </c>
      <c r="E8887" s="57" t="s">
        <v>508</v>
      </c>
      <c r="F8887" s="57" t="s">
        <v>5446</v>
      </c>
      <c r="G8887" s="57" t="s">
        <v>5667</v>
      </c>
      <c r="H8887" s="57">
        <v>600.625</v>
      </c>
    </row>
    <row r="8888" spans="1:8">
      <c r="A8888" s="57" t="s">
        <v>129</v>
      </c>
      <c r="B8888" s="57" t="s">
        <v>114</v>
      </c>
      <c r="C8888" s="57" t="s">
        <v>5392</v>
      </c>
      <c r="D8888" s="57">
        <v>0</v>
      </c>
      <c r="E8888" s="57" t="s">
        <v>509</v>
      </c>
      <c r="F8888" s="57" t="s">
        <v>5393</v>
      </c>
      <c r="G8888" s="57" t="s">
        <v>5668</v>
      </c>
      <c r="H8888" s="57">
        <v>0</v>
      </c>
    </row>
    <row r="8889" spans="1:8">
      <c r="A8889" s="57" t="s">
        <v>129</v>
      </c>
      <c r="B8889" s="57" t="s">
        <v>114</v>
      </c>
      <c r="C8889" s="57" t="s">
        <v>5395</v>
      </c>
      <c r="D8889" s="57">
        <v>0</v>
      </c>
      <c r="E8889" s="57" t="s">
        <v>509</v>
      </c>
      <c r="F8889" s="57" t="s">
        <v>5396</v>
      </c>
      <c r="G8889" s="57" t="s">
        <v>5669</v>
      </c>
      <c r="H8889" s="57">
        <v>0</v>
      </c>
    </row>
    <row r="8890" spans="1:8">
      <c r="A8890" s="57" t="s">
        <v>129</v>
      </c>
      <c r="B8890" s="57" t="s">
        <v>114</v>
      </c>
      <c r="C8890" s="57" t="s">
        <v>5398</v>
      </c>
      <c r="D8890" s="57">
        <v>0</v>
      </c>
      <c r="E8890" s="57" t="s">
        <v>509</v>
      </c>
      <c r="F8890" s="57" t="s">
        <v>5399</v>
      </c>
      <c r="G8890" s="57" t="s">
        <v>5670</v>
      </c>
      <c r="H8890" s="57">
        <v>0</v>
      </c>
    </row>
    <row r="8891" spans="1:8">
      <c r="A8891" s="57" t="s">
        <v>129</v>
      </c>
      <c r="B8891" s="57" t="s">
        <v>114</v>
      </c>
      <c r="C8891" s="57" t="s">
        <v>5401</v>
      </c>
      <c r="D8891" s="57">
        <v>0</v>
      </c>
      <c r="E8891" s="57" t="s">
        <v>509</v>
      </c>
      <c r="F8891" s="57" t="s">
        <v>5402</v>
      </c>
      <c r="G8891" s="57" t="s">
        <v>5671</v>
      </c>
      <c r="H8891" s="57">
        <v>0</v>
      </c>
    </row>
    <row r="8892" spans="1:8">
      <c r="A8892" s="57" t="s">
        <v>129</v>
      </c>
      <c r="B8892" s="57" t="s">
        <v>114</v>
      </c>
      <c r="C8892" s="57" t="s">
        <v>5404</v>
      </c>
      <c r="D8892" s="57">
        <v>402.16669999999999</v>
      </c>
      <c r="E8892" s="57" t="s">
        <v>509</v>
      </c>
      <c r="F8892" s="57" t="s">
        <v>5405</v>
      </c>
      <c r="G8892" s="57" t="s">
        <v>5672</v>
      </c>
      <c r="H8892" s="57">
        <v>402.16669999999999</v>
      </c>
    </row>
    <row r="8893" spans="1:8">
      <c r="A8893" s="57" t="s">
        <v>129</v>
      </c>
      <c r="B8893" s="57" t="s">
        <v>114</v>
      </c>
      <c r="C8893" s="57" t="s">
        <v>5407</v>
      </c>
      <c r="D8893" s="57">
        <v>0.67500000000000004</v>
      </c>
      <c r="E8893" s="57" t="s">
        <v>509</v>
      </c>
      <c r="F8893" s="57" t="s">
        <v>5408</v>
      </c>
      <c r="G8893" s="57" t="s">
        <v>5673</v>
      </c>
      <c r="H8893" s="57">
        <v>0.67500000000000004</v>
      </c>
    </row>
    <row r="8894" spans="1:8">
      <c r="A8894" s="57" t="s">
        <v>129</v>
      </c>
      <c r="B8894" s="57" t="s">
        <v>114</v>
      </c>
      <c r="C8894" s="57" t="s">
        <v>5410</v>
      </c>
      <c r="D8894" s="57">
        <v>1.3333330000000001</v>
      </c>
      <c r="E8894" s="57" t="s">
        <v>509</v>
      </c>
      <c r="F8894" s="57" t="s">
        <v>5411</v>
      </c>
      <c r="G8894" s="57" t="s">
        <v>5674</v>
      </c>
      <c r="H8894" s="57">
        <v>1.3333330000000001</v>
      </c>
    </row>
    <row r="8895" spans="1:8">
      <c r="A8895" s="57" t="s">
        <v>129</v>
      </c>
      <c r="B8895" s="57" t="s">
        <v>114</v>
      </c>
      <c r="C8895" s="57" t="s">
        <v>5413</v>
      </c>
      <c r="D8895" s="57">
        <v>178</v>
      </c>
      <c r="E8895" s="57" t="s">
        <v>509</v>
      </c>
      <c r="F8895" s="57" t="s">
        <v>5414</v>
      </c>
      <c r="G8895" s="57" t="s">
        <v>5675</v>
      </c>
      <c r="H8895" s="57">
        <v>178</v>
      </c>
    </row>
    <row r="8896" spans="1:8">
      <c r="A8896" s="57" t="s">
        <v>129</v>
      </c>
      <c r="B8896" s="57" t="s">
        <v>114</v>
      </c>
      <c r="C8896" s="57" t="s">
        <v>5416</v>
      </c>
      <c r="D8896" s="57">
        <v>0</v>
      </c>
      <c r="E8896" s="57" t="s">
        <v>509</v>
      </c>
      <c r="F8896" s="57" t="s">
        <v>5417</v>
      </c>
      <c r="G8896" s="57" t="s">
        <v>5676</v>
      </c>
      <c r="H8896" s="57">
        <v>0</v>
      </c>
    </row>
    <row r="8897" spans="1:8">
      <c r="A8897" s="57" t="s">
        <v>129</v>
      </c>
      <c r="B8897" s="57" t="s">
        <v>114</v>
      </c>
      <c r="C8897" s="57" t="s">
        <v>5419</v>
      </c>
      <c r="D8897" s="57">
        <v>1.25</v>
      </c>
      <c r="E8897" s="57" t="s">
        <v>509</v>
      </c>
      <c r="F8897" s="57" t="s">
        <v>5420</v>
      </c>
      <c r="G8897" s="57" t="s">
        <v>5677</v>
      </c>
      <c r="H8897" s="57">
        <v>1.25</v>
      </c>
    </row>
    <row r="8898" spans="1:8">
      <c r="A8898" s="57" t="s">
        <v>129</v>
      </c>
      <c r="B8898" s="57" t="s">
        <v>114</v>
      </c>
      <c r="C8898" s="57" t="s">
        <v>5422</v>
      </c>
      <c r="D8898" s="57">
        <v>646.875</v>
      </c>
      <c r="E8898" s="57" t="s">
        <v>509</v>
      </c>
      <c r="F8898" s="57" t="s">
        <v>5423</v>
      </c>
      <c r="G8898" s="57" t="s">
        <v>5678</v>
      </c>
      <c r="H8898" s="57">
        <v>646.875</v>
      </c>
    </row>
    <row r="8899" spans="1:8">
      <c r="A8899" s="57" t="s">
        <v>129</v>
      </c>
      <c r="B8899" s="57" t="s">
        <v>114</v>
      </c>
      <c r="C8899" s="57" t="s">
        <v>5425</v>
      </c>
      <c r="D8899" s="57">
        <v>0.54166669999999995</v>
      </c>
      <c r="E8899" s="57" t="s">
        <v>509</v>
      </c>
      <c r="F8899" s="57" t="s">
        <v>5426</v>
      </c>
      <c r="G8899" s="57" t="s">
        <v>5679</v>
      </c>
      <c r="H8899" s="57">
        <v>0.54166669999999995</v>
      </c>
    </row>
    <row r="8900" spans="1:8">
      <c r="A8900" s="57" t="s">
        <v>129</v>
      </c>
      <c r="B8900" s="57" t="s">
        <v>114</v>
      </c>
      <c r="C8900" s="57" t="s">
        <v>5428</v>
      </c>
      <c r="D8900" s="57">
        <v>190.5</v>
      </c>
      <c r="E8900" s="57" t="s">
        <v>509</v>
      </c>
      <c r="F8900" s="57" t="s">
        <v>5429</v>
      </c>
      <c r="G8900" s="57" t="s">
        <v>5680</v>
      </c>
      <c r="H8900" s="57">
        <v>190.5</v>
      </c>
    </row>
    <row r="8901" spans="1:8">
      <c r="A8901" s="57" t="s">
        <v>129</v>
      </c>
      <c r="B8901" s="57" t="s">
        <v>114</v>
      </c>
      <c r="C8901" s="57" t="s">
        <v>5431</v>
      </c>
      <c r="D8901" s="57">
        <v>65723.06</v>
      </c>
      <c r="E8901" s="57" t="s">
        <v>509</v>
      </c>
      <c r="F8901" s="57" t="s">
        <v>5431</v>
      </c>
      <c r="G8901" s="57" t="s">
        <v>5681</v>
      </c>
      <c r="H8901" s="57">
        <v>65723.06</v>
      </c>
    </row>
    <row r="8902" spans="1:8">
      <c r="A8902" s="57" t="s">
        <v>129</v>
      </c>
      <c r="B8902" s="57" t="s">
        <v>114</v>
      </c>
      <c r="C8902" s="57" t="s">
        <v>5433</v>
      </c>
      <c r="D8902" s="57">
        <v>163.5</v>
      </c>
      <c r="E8902" s="57" t="s">
        <v>509</v>
      </c>
      <c r="F8902" s="57" t="s">
        <v>5434</v>
      </c>
      <c r="G8902" s="57" t="s">
        <v>5682</v>
      </c>
      <c r="H8902" s="57">
        <v>163.5</v>
      </c>
    </row>
    <row r="8903" spans="1:8">
      <c r="A8903" s="57" t="s">
        <v>129</v>
      </c>
      <c r="B8903" s="57" t="s">
        <v>114</v>
      </c>
      <c r="C8903" s="57" t="s">
        <v>5436</v>
      </c>
      <c r="D8903" s="57">
        <v>1.75</v>
      </c>
      <c r="E8903" s="57" t="s">
        <v>509</v>
      </c>
      <c r="F8903" s="57" t="s">
        <v>5437</v>
      </c>
      <c r="G8903" s="57" t="s">
        <v>5683</v>
      </c>
      <c r="H8903" s="57">
        <v>1.75</v>
      </c>
    </row>
    <row r="8904" spans="1:8">
      <c r="A8904" s="57" t="s">
        <v>129</v>
      </c>
      <c r="B8904" s="57" t="s">
        <v>114</v>
      </c>
      <c r="C8904" s="57" t="s">
        <v>5439</v>
      </c>
      <c r="D8904" s="57">
        <v>0.59166669999999999</v>
      </c>
      <c r="E8904" s="57" t="s">
        <v>509</v>
      </c>
      <c r="F8904" s="57" t="s">
        <v>5439</v>
      </c>
      <c r="G8904" s="57" t="s">
        <v>5684</v>
      </c>
      <c r="H8904" s="57">
        <v>0.59166669999999999</v>
      </c>
    </row>
    <row r="8905" spans="1:8">
      <c r="A8905" s="57" t="s">
        <v>129</v>
      </c>
      <c r="B8905" s="57" t="s">
        <v>114</v>
      </c>
      <c r="C8905" s="57" t="s">
        <v>5441</v>
      </c>
      <c r="D8905" s="57">
        <v>7802.5309999999999</v>
      </c>
      <c r="E8905" s="57" t="s">
        <v>509</v>
      </c>
      <c r="F8905" s="57" t="s">
        <v>5441</v>
      </c>
      <c r="G8905" s="57" t="s">
        <v>5685</v>
      </c>
      <c r="H8905" s="57">
        <v>7802.5309999999999</v>
      </c>
    </row>
    <row r="8906" spans="1:8">
      <c r="A8906" s="57" t="s">
        <v>129</v>
      </c>
      <c r="B8906" s="57" t="s">
        <v>114</v>
      </c>
      <c r="C8906" s="57" t="s">
        <v>5443</v>
      </c>
      <c r="D8906" s="57">
        <v>623.9375</v>
      </c>
      <c r="E8906" s="57" t="s">
        <v>509</v>
      </c>
      <c r="F8906" s="57" t="s">
        <v>5443</v>
      </c>
      <c r="G8906" s="57" t="s">
        <v>5686</v>
      </c>
      <c r="H8906" s="57">
        <v>623.9375</v>
      </c>
    </row>
    <row r="8907" spans="1:8">
      <c r="A8907" s="57" t="s">
        <v>129</v>
      </c>
      <c r="B8907" s="57" t="s">
        <v>114</v>
      </c>
      <c r="C8907" s="57" t="s">
        <v>5445</v>
      </c>
      <c r="D8907" s="57">
        <v>600.625</v>
      </c>
      <c r="E8907" s="57" t="s">
        <v>509</v>
      </c>
      <c r="F8907" s="57" t="s">
        <v>5446</v>
      </c>
      <c r="G8907" s="57" t="s">
        <v>5687</v>
      </c>
      <c r="H8907" s="57">
        <v>600.625</v>
      </c>
    </row>
    <row r="8908" spans="1:8">
      <c r="A8908" s="57" t="s">
        <v>141</v>
      </c>
      <c r="B8908" s="57" t="s">
        <v>116</v>
      </c>
      <c r="C8908" s="57" t="s">
        <v>5392</v>
      </c>
      <c r="D8908" s="57">
        <v>0</v>
      </c>
      <c r="E8908" s="57" t="s">
        <v>510</v>
      </c>
      <c r="F8908" s="57" t="s">
        <v>5393</v>
      </c>
      <c r="G8908" s="57" t="s">
        <v>5688</v>
      </c>
      <c r="H8908" s="57">
        <v>0</v>
      </c>
    </row>
    <row r="8909" spans="1:8">
      <c r="A8909" s="57" t="s">
        <v>141</v>
      </c>
      <c r="B8909" s="57" t="s">
        <v>116</v>
      </c>
      <c r="C8909" s="57" t="s">
        <v>5395</v>
      </c>
      <c r="D8909" s="57">
        <v>0</v>
      </c>
      <c r="E8909" s="57" t="s">
        <v>510</v>
      </c>
      <c r="F8909" s="57" t="s">
        <v>5396</v>
      </c>
      <c r="G8909" s="57" t="s">
        <v>5689</v>
      </c>
      <c r="H8909" s="57">
        <v>0</v>
      </c>
    </row>
    <row r="8910" spans="1:8">
      <c r="A8910" s="57" t="s">
        <v>141</v>
      </c>
      <c r="B8910" s="57" t="s">
        <v>116</v>
      </c>
      <c r="C8910" s="57" t="s">
        <v>5398</v>
      </c>
      <c r="D8910" s="57">
        <v>0</v>
      </c>
      <c r="E8910" s="57" t="s">
        <v>510</v>
      </c>
      <c r="F8910" s="57" t="s">
        <v>5399</v>
      </c>
      <c r="G8910" s="57" t="s">
        <v>5690</v>
      </c>
      <c r="H8910" s="57">
        <v>0</v>
      </c>
    </row>
    <row r="8911" spans="1:8">
      <c r="A8911" s="57" t="s">
        <v>141</v>
      </c>
      <c r="B8911" s="57" t="s">
        <v>116</v>
      </c>
      <c r="C8911" s="57" t="s">
        <v>5401</v>
      </c>
      <c r="D8911" s="57">
        <v>0</v>
      </c>
      <c r="E8911" s="57" t="s">
        <v>510</v>
      </c>
      <c r="F8911" s="57" t="s">
        <v>5402</v>
      </c>
      <c r="G8911" s="57" t="s">
        <v>5691</v>
      </c>
      <c r="H8911" s="57">
        <v>0</v>
      </c>
    </row>
    <row r="8912" spans="1:8">
      <c r="A8912" s="57" t="s">
        <v>141</v>
      </c>
      <c r="B8912" s="57" t="s">
        <v>116</v>
      </c>
      <c r="C8912" s="57" t="s">
        <v>5404</v>
      </c>
      <c r="D8912" s="57">
        <v>402.16669999999999</v>
      </c>
      <c r="E8912" s="57" t="s">
        <v>510</v>
      </c>
      <c r="F8912" s="57" t="s">
        <v>5405</v>
      </c>
      <c r="G8912" s="57" t="s">
        <v>5692</v>
      </c>
      <c r="H8912" s="57">
        <v>402.16669999999999</v>
      </c>
    </row>
    <row r="8913" spans="1:8">
      <c r="A8913" s="57" t="s">
        <v>141</v>
      </c>
      <c r="B8913" s="57" t="s">
        <v>116</v>
      </c>
      <c r="C8913" s="57" t="s">
        <v>5407</v>
      </c>
      <c r="D8913" s="57">
        <v>0.67500000000000004</v>
      </c>
      <c r="E8913" s="57" t="s">
        <v>510</v>
      </c>
      <c r="F8913" s="57" t="s">
        <v>5408</v>
      </c>
      <c r="G8913" s="57" t="s">
        <v>5693</v>
      </c>
      <c r="H8913" s="57">
        <v>0.67500000000000004</v>
      </c>
    </row>
    <row r="8914" spans="1:8">
      <c r="A8914" s="57" t="s">
        <v>141</v>
      </c>
      <c r="B8914" s="57" t="s">
        <v>116</v>
      </c>
      <c r="C8914" s="57" t="s">
        <v>5410</v>
      </c>
      <c r="D8914" s="57">
        <v>1.3333330000000001</v>
      </c>
      <c r="E8914" s="57" t="s">
        <v>510</v>
      </c>
      <c r="F8914" s="57" t="s">
        <v>5411</v>
      </c>
      <c r="G8914" s="57" t="s">
        <v>5694</v>
      </c>
      <c r="H8914" s="57">
        <v>1.3333330000000001</v>
      </c>
    </row>
    <row r="8915" spans="1:8">
      <c r="A8915" s="57" t="s">
        <v>141</v>
      </c>
      <c r="B8915" s="57" t="s">
        <v>116</v>
      </c>
      <c r="C8915" s="57" t="s">
        <v>5413</v>
      </c>
      <c r="D8915" s="57">
        <v>178</v>
      </c>
      <c r="E8915" s="57" t="s">
        <v>510</v>
      </c>
      <c r="F8915" s="57" t="s">
        <v>5414</v>
      </c>
      <c r="G8915" s="57" t="s">
        <v>5695</v>
      </c>
      <c r="H8915" s="57">
        <v>178</v>
      </c>
    </row>
    <row r="8916" spans="1:8">
      <c r="A8916" s="57" t="s">
        <v>141</v>
      </c>
      <c r="B8916" s="57" t="s">
        <v>116</v>
      </c>
      <c r="C8916" s="57" t="s">
        <v>5416</v>
      </c>
      <c r="D8916" s="57">
        <v>0</v>
      </c>
      <c r="E8916" s="57" t="s">
        <v>510</v>
      </c>
      <c r="F8916" s="57" t="s">
        <v>5417</v>
      </c>
      <c r="G8916" s="57" t="s">
        <v>5696</v>
      </c>
      <c r="H8916" s="57">
        <v>0</v>
      </c>
    </row>
    <row r="8917" spans="1:8">
      <c r="A8917" s="57" t="s">
        <v>141</v>
      </c>
      <c r="B8917" s="57" t="s">
        <v>116</v>
      </c>
      <c r="C8917" s="57" t="s">
        <v>5419</v>
      </c>
      <c r="D8917" s="57">
        <v>1.25</v>
      </c>
      <c r="E8917" s="57" t="s">
        <v>510</v>
      </c>
      <c r="F8917" s="57" t="s">
        <v>5420</v>
      </c>
      <c r="G8917" s="57" t="s">
        <v>5697</v>
      </c>
      <c r="H8917" s="57">
        <v>1.25</v>
      </c>
    </row>
    <row r="8918" spans="1:8">
      <c r="A8918" s="57" t="s">
        <v>141</v>
      </c>
      <c r="B8918" s="57" t="s">
        <v>116</v>
      </c>
      <c r="C8918" s="57" t="s">
        <v>5422</v>
      </c>
      <c r="D8918" s="57">
        <v>646.875</v>
      </c>
      <c r="E8918" s="57" t="s">
        <v>510</v>
      </c>
      <c r="F8918" s="57" t="s">
        <v>5423</v>
      </c>
      <c r="G8918" s="57" t="s">
        <v>5698</v>
      </c>
      <c r="H8918" s="57">
        <v>646.875</v>
      </c>
    </row>
    <row r="8919" spans="1:8">
      <c r="A8919" s="57" t="s">
        <v>141</v>
      </c>
      <c r="B8919" s="57" t="s">
        <v>116</v>
      </c>
      <c r="C8919" s="57" t="s">
        <v>5425</v>
      </c>
      <c r="D8919" s="57">
        <v>0.54166669999999995</v>
      </c>
      <c r="E8919" s="57" t="s">
        <v>510</v>
      </c>
      <c r="F8919" s="57" t="s">
        <v>5426</v>
      </c>
      <c r="G8919" s="57" t="s">
        <v>5699</v>
      </c>
      <c r="H8919" s="57">
        <v>0.54166669999999995</v>
      </c>
    </row>
    <row r="8920" spans="1:8">
      <c r="A8920" s="57" t="s">
        <v>141</v>
      </c>
      <c r="B8920" s="57" t="s">
        <v>116</v>
      </c>
      <c r="C8920" s="57" t="s">
        <v>5428</v>
      </c>
      <c r="D8920" s="57">
        <v>190.5</v>
      </c>
      <c r="E8920" s="57" t="s">
        <v>510</v>
      </c>
      <c r="F8920" s="57" t="s">
        <v>5429</v>
      </c>
      <c r="G8920" s="57" t="s">
        <v>5700</v>
      </c>
      <c r="H8920" s="57">
        <v>190.5</v>
      </c>
    </row>
    <row r="8921" spans="1:8">
      <c r="A8921" s="57" t="s">
        <v>141</v>
      </c>
      <c r="B8921" s="57" t="s">
        <v>116</v>
      </c>
      <c r="C8921" s="57" t="s">
        <v>5431</v>
      </c>
      <c r="D8921" s="57">
        <v>65723.06</v>
      </c>
      <c r="E8921" s="57" t="s">
        <v>510</v>
      </c>
      <c r="F8921" s="57" t="s">
        <v>5431</v>
      </c>
      <c r="G8921" s="57" t="s">
        <v>5701</v>
      </c>
      <c r="H8921" s="57">
        <v>65723.06</v>
      </c>
    </row>
    <row r="8922" spans="1:8">
      <c r="A8922" s="57" t="s">
        <v>141</v>
      </c>
      <c r="B8922" s="57" t="s">
        <v>116</v>
      </c>
      <c r="C8922" s="57" t="s">
        <v>5433</v>
      </c>
      <c r="D8922" s="57">
        <v>163.5</v>
      </c>
      <c r="E8922" s="57" t="s">
        <v>510</v>
      </c>
      <c r="F8922" s="57" t="s">
        <v>5434</v>
      </c>
      <c r="G8922" s="57" t="s">
        <v>5702</v>
      </c>
      <c r="H8922" s="57">
        <v>163.5</v>
      </c>
    </row>
    <row r="8923" spans="1:8">
      <c r="A8923" s="57" t="s">
        <v>141</v>
      </c>
      <c r="B8923" s="57" t="s">
        <v>116</v>
      </c>
      <c r="C8923" s="57" t="s">
        <v>5436</v>
      </c>
      <c r="D8923" s="57">
        <v>1.75</v>
      </c>
      <c r="E8923" s="57" t="s">
        <v>510</v>
      </c>
      <c r="F8923" s="57" t="s">
        <v>5437</v>
      </c>
      <c r="G8923" s="57" t="s">
        <v>5703</v>
      </c>
      <c r="H8923" s="57">
        <v>1.75</v>
      </c>
    </row>
    <row r="8924" spans="1:8">
      <c r="A8924" s="57" t="s">
        <v>141</v>
      </c>
      <c r="B8924" s="57" t="s">
        <v>116</v>
      </c>
      <c r="C8924" s="57" t="s">
        <v>5439</v>
      </c>
      <c r="D8924" s="57">
        <v>0.59166669999999999</v>
      </c>
      <c r="E8924" s="57" t="s">
        <v>510</v>
      </c>
      <c r="F8924" s="57" t="s">
        <v>5439</v>
      </c>
      <c r="G8924" s="57" t="s">
        <v>5704</v>
      </c>
      <c r="H8924" s="57">
        <v>0.59166669999999999</v>
      </c>
    </row>
    <row r="8925" spans="1:8">
      <c r="A8925" s="57" t="s">
        <v>141</v>
      </c>
      <c r="B8925" s="57" t="s">
        <v>116</v>
      </c>
      <c r="C8925" s="57" t="s">
        <v>5441</v>
      </c>
      <c r="D8925" s="57">
        <v>7802.5309999999999</v>
      </c>
      <c r="E8925" s="57" t="s">
        <v>510</v>
      </c>
      <c r="F8925" s="57" t="s">
        <v>5441</v>
      </c>
      <c r="G8925" s="57" t="s">
        <v>5705</v>
      </c>
      <c r="H8925" s="57">
        <v>7802.5309999999999</v>
      </c>
    </row>
    <row r="8926" spans="1:8">
      <c r="A8926" s="57" t="s">
        <v>141</v>
      </c>
      <c r="B8926" s="57" t="s">
        <v>116</v>
      </c>
      <c r="C8926" s="57" t="s">
        <v>5443</v>
      </c>
      <c r="D8926" s="57">
        <v>623.9375</v>
      </c>
      <c r="E8926" s="57" t="s">
        <v>510</v>
      </c>
      <c r="F8926" s="57" t="s">
        <v>5443</v>
      </c>
      <c r="G8926" s="57" t="s">
        <v>5706</v>
      </c>
      <c r="H8926" s="57">
        <v>623.9375</v>
      </c>
    </row>
    <row r="8927" spans="1:8">
      <c r="A8927" s="57" t="s">
        <v>141</v>
      </c>
      <c r="B8927" s="57" t="s">
        <v>116</v>
      </c>
      <c r="C8927" s="57" t="s">
        <v>5445</v>
      </c>
      <c r="D8927" s="57">
        <v>600.625</v>
      </c>
      <c r="E8927" s="57" t="s">
        <v>510</v>
      </c>
      <c r="F8927" s="57" t="s">
        <v>5446</v>
      </c>
      <c r="G8927" s="57" t="s">
        <v>5707</v>
      </c>
      <c r="H8927" s="57">
        <v>600.625</v>
      </c>
    </row>
    <row r="8928" spans="1:8">
      <c r="A8928" s="57" t="s">
        <v>175</v>
      </c>
      <c r="B8928" s="57" t="s">
        <v>118</v>
      </c>
      <c r="C8928" s="57" t="s">
        <v>5392</v>
      </c>
      <c r="D8928" s="57">
        <v>0</v>
      </c>
      <c r="E8928" s="57" t="s">
        <v>511</v>
      </c>
      <c r="F8928" s="57" t="s">
        <v>5393</v>
      </c>
      <c r="G8928" s="57" t="s">
        <v>5708</v>
      </c>
      <c r="H8928" s="57">
        <v>0</v>
      </c>
    </row>
    <row r="8929" spans="1:8">
      <c r="A8929" s="57" t="s">
        <v>175</v>
      </c>
      <c r="B8929" s="57" t="s">
        <v>118</v>
      </c>
      <c r="C8929" s="57" t="s">
        <v>5395</v>
      </c>
      <c r="D8929" s="57">
        <v>0</v>
      </c>
      <c r="E8929" s="57" t="s">
        <v>511</v>
      </c>
      <c r="F8929" s="57" t="s">
        <v>5396</v>
      </c>
      <c r="G8929" s="57" t="s">
        <v>5709</v>
      </c>
      <c r="H8929" s="57">
        <v>0</v>
      </c>
    </row>
    <row r="8930" spans="1:8">
      <c r="A8930" s="57" t="s">
        <v>175</v>
      </c>
      <c r="B8930" s="57" t="s">
        <v>118</v>
      </c>
      <c r="C8930" s="57" t="s">
        <v>5398</v>
      </c>
      <c r="D8930" s="57">
        <v>0</v>
      </c>
      <c r="E8930" s="57" t="s">
        <v>511</v>
      </c>
      <c r="F8930" s="57" t="s">
        <v>5399</v>
      </c>
      <c r="G8930" s="57" t="s">
        <v>5710</v>
      </c>
      <c r="H8930" s="57">
        <v>0</v>
      </c>
    </row>
    <row r="8931" spans="1:8">
      <c r="A8931" s="57" t="s">
        <v>175</v>
      </c>
      <c r="B8931" s="57" t="s">
        <v>118</v>
      </c>
      <c r="C8931" s="57" t="s">
        <v>5401</v>
      </c>
      <c r="D8931" s="57">
        <v>0</v>
      </c>
      <c r="E8931" s="57" t="s">
        <v>511</v>
      </c>
      <c r="F8931" s="57" t="s">
        <v>5402</v>
      </c>
      <c r="G8931" s="57" t="s">
        <v>5711</v>
      </c>
      <c r="H8931" s="57">
        <v>0</v>
      </c>
    </row>
    <row r="8932" spans="1:8">
      <c r="A8932" s="57" t="s">
        <v>175</v>
      </c>
      <c r="B8932" s="57" t="s">
        <v>118</v>
      </c>
      <c r="C8932" s="57" t="s">
        <v>5404</v>
      </c>
      <c r="D8932" s="57">
        <v>2688.4333400000005</v>
      </c>
      <c r="E8932" s="57" t="s">
        <v>511</v>
      </c>
      <c r="F8932" s="57" t="s">
        <v>5405</v>
      </c>
      <c r="G8932" s="57" t="s">
        <v>5712</v>
      </c>
      <c r="H8932" s="57">
        <v>2688.4333400000005</v>
      </c>
    </row>
    <row r="8933" spans="1:8">
      <c r="A8933" s="57" t="s">
        <v>175</v>
      </c>
      <c r="B8933" s="57" t="s">
        <v>118</v>
      </c>
      <c r="C8933" s="57" t="s">
        <v>5407</v>
      </c>
      <c r="D8933" s="57">
        <v>0.78580000000000005</v>
      </c>
      <c r="E8933" s="57" t="s">
        <v>511</v>
      </c>
      <c r="F8933" s="57" t="s">
        <v>5408</v>
      </c>
      <c r="G8933" s="57" t="s">
        <v>5713</v>
      </c>
      <c r="H8933" s="57">
        <v>0.78580000000000005</v>
      </c>
    </row>
    <row r="8934" spans="1:8">
      <c r="A8934" s="57" t="s">
        <v>175</v>
      </c>
      <c r="B8934" s="57" t="s">
        <v>118</v>
      </c>
      <c r="C8934" s="57" t="s">
        <v>5410</v>
      </c>
      <c r="D8934" s="57">
        <v>5.8666666000000003</v>
      </c>
      <c r="E8934" s="57" t="s">
        <v>511</v>
      </c>
      <c r="F8934" s="57" t="s">
        <v>5411</v>
      </c>
      <c r="G8934" s="57" t="s">
        <v>5714</v>
      </c>
      <c r="H8934" s="57">
        <v>5.8666666000000003</v>
      </c>
    </row>
    <row r="8935" spans="1:8">
      <c r="A8935" s="57" t="s">
        <v>175</v>
      </c>
      <c r="B8935" s="57" t="s">
        <v>118</v>
      </c>
      <c r="C8935" s="57" t="s">
        <v>5413</v>
      </c>
      <c r="D8935" s="57">
        <v>190</v>
      </c>
      <c r="E8935" s="57" t="s">
        <v>511</v>
      </c>
      <c r="F8935" s="57" t="s">
        <v>5414</v>
      </c>
      <c r="G8935" s="57" t="s">
        <v>5715</v>
      </c>
      <c r="H8935" s="57">
        <v>190</v>
      </c>
    </row>
    <row r="8936" spans="1:8">
      <c r="A8936" s="57" t="s">
        <v>175</v>
      </c>
      <c r="B8936" s="57" t="s">
        <v>118</v>
      </c>
      <c r="C8936" s="57" t="s">
        <v>5416</v>
      </c>
      <c r="D8936" s="57">
        <v>0</v>
      </c>
      <c r="E8936" s="57" t="s">
        <v>511</v>
      </c>
      <c r="F8936" s="57" t="s">
        <v>5417</v>
      </c>
      <c r="G8936" s="57" t="s">
        <v>5716</v>
      </c>
      <c r="H8936" s="57">
        <v>0</v>
      </c>
    </row>
    <row r="8937" spans="1:8">
      <c r="A8937" s="57" t="s">
        <v>175</v>
      </c>
      <c r="B8937" s="57" t="s">
        <v>118</v>
      </c>
      <c r="C8937" s="57" t="s">
        <v>5419</v>
      </c>
      <c r="D8937" s="57">
        <v>0.25</v>
      </c>
      <c r="E8937" s="57" t="s">
        <v>511</v>
      </c>
      <c r="F8937" s="57" t="s">
        <v>5420</v>
      </c>
      <c r="G8937" s="57" t="s">
        <v>5717</v>
      </c>
      <c r="H8937" s="57">
        <v>0.25</v>
      </c>
    </row>
    <row r="8938" spans="1:8">
      <c r="A8938" s="57" t="s">
        <v>175</v>
      </c>
      <c r="B8938" s="57" t="s">
        <v>118</v>
      </c>
      <c r="C8938" s="57" t="s">
        <v>5422</v>
      </c>
      <c r="D8938" s="57">
        <v>129.375</v>
      </c>
      <c r="E8938" s="57" t="s">
        <v>511</v>
      </c>
      <c r="F8938" s="57" t="s">
        <v>5423</v>
      </c>
      <c r="G8938" s="57" t="s">
        <v>5718</v>
      </c>
      <c r="H8938" s="57">
        <v>129.375</v>
      </c>
    </row>
    <row r="8939" spans="1:8">
      <c r="A8939" s="57" t="s">
        <v>175</v>
      </c>
      <c r="B8939" s="57" t="s">
        <v>118</v>
      </c>
      <c r="C8939" s="57" t="s">
        <v>5425</v>
      </c>
      <c r="D8939" s="57">
        <v>0.10833333999999999</v>
      </c>
      <c r="E8939" s="57" t="s">
        <v>511</v>
      </c>
      <c r="F8939" s="57" t="s">
        <v>5426</v>
      </c>
      <c r="G8939" s="57" t="s">
        <v>5719</v>
      </c>
      <c r="H8939" s="57">
        <v>0.10833333999999999</v>
      </c>
    </row>
    <row r="8940" spans="1:8">
      <c r="A8940" s="57" t="s">
        <v>175</v>
      </c>
      <c r="B8940" s="57" t="s">
        <v>118</v>
      </c>
      <c r="C8940" s="57" t="s">
        <v>5428</v>
      </c>
      <c r="D8940" s="57">
        <v>38.1</v>
      </c>
      <c r="E8940" s="57" t="s">
        <v>511</v>
      </c>
      <c r="F8940" s="57" t="s">
        <v>5429</v>
      </c>
      <c r="G8940" s="57" t="s">
        <v>5720</v>
      </c>
      <c r="H8940" s="57">
        <v>38.1</v>
      </c>
    </row>
    <row r="8941" spans="1:8">
      <c r="A8941" s="57" t="s">
        <v>175</v>
      </c>
      <c r="B8941" s="57" t="s">
        <v>118</v>
      </c>
      <c r="C8941" s="57" t="s">
        <v>5431</v>
      </c>
      <c r="D8941" s="57">
        <v>65723.060000000012</v>
      </c>
      <c r="E8941" s="57" t="s">
        <v>511</v>
      </c>
      <c r="F8941" s="57" t="s">
        <v>5431</v>
      </c>
      <c r="G8941" s="57" t="s">
        <v>5721</v>
      </c>
      <c r="H8941" s="57">
        <v>65723.060000000012</v>
      </c>
    </row>
    <row r="8942" spans="1:8">
      <c r="A8942" s="57" t="s">
        <v>175</v>
      </c>
      <c r="B8942" s="57" t="s">
        <v>118</v>
      </c>
      <c r="C8942" s="57" t="s">
        <v>5433</v>
      </c>
      <c r="D8942" s="57">
        <v>32.700000000000003</v>
      </c>
      <c r="E8942" s="57" t="s">
        <v>511</v>
      </c>
      <c r="F8942" s="57" t="s">
        <v>5434</v>
      </c>
      <c r="G8942" s="57" t="s">
        <v>5722</v>
      </c>
      <c r="H8942" s="57">
        <v>32.700000000000003</v>
      </c>
    </row>
    <row r="8943" spans="1:8">
      <c r="A8943" s="57" t="s">
        <v>175</v>
      </c>
      <c r="B8943" s="57" t="s">
        <v>118</v>
      </c>
      <c r="C8943" s="57" t="s">
        <v>5436</v>
      </c>
      <c r="D8943" s="57">
        <v>0.35</v>
      </c>
      <c r="E8943" s="57" t="s">
        <v>511</v>
      </c>
      <c r="F8943" s="57" t="s">
        <v>5437</v>
      </c>
      <c r="G8943" s="57" t="s">
        <v>5723</v>
      </c>
      <c r="H8943" s="57">
        <v>0.35</v>
      </c>
    </row>
    <row r="8944" spans="1:8">
      <c r="A8944" s="57" t="s">
        <v>175</v>
      </c>
      <c r="B8944" s="57" t="s">
        <v>118</v>
      </c>
      <c r="C8944" s="57" t="s">
        <v>5439</v>
      </c>
      <c r="D8944" s="57">
        <v>0.11833334</v>
      </c>
      <c r="E8944" s="57" t="s">
        <v>511</v>
      </c>
      <c r="F8944" s="57" t="s">
        <v>5439</v>
      </c>
      <c r="G8944" s="57" t="s">
        <v>5724</v>
      </c>
      <c r="H8944" s="57">
        <v>0.11833334</v>
      </c>
    </row>
    <row r="8945" spans="1:8">
      <c r="A8945" s="57" t="s">
        <v>175</v>
      </c>
      <c r="B8945" s="57" t="s">
        <v>118</v>
      </c>
      <c r="C8945" s="57" t="s">
        <v>5441</v>
      </c>
      <c r="D8945" s="57">
        <v>7802.5310000000009</v>
      </c>
      <c r="E8945" s="57" t="s">
        <v>511</v>
      </c>
      <c r="F8945" s="57" t="s">
        <v>5441</v>
      </c>
      <c r="G8945" s="57" t="s">
        <v>5725</v>
      </c>
      <c r="H8945" s="57">
        <v>7802.5310000000009</v>
      </c>
    </row>
    <row r="8946" spans="1:8">
      <c r="A8946" s="57" t="s">
        <v>175</v>
      </c>
      <c r="B8946" s="57" t="s">
        <v>118</v>
      </c>
      <c r="C8946" s="57" t="s">
        <v>5443</v>
      </c>
      <c r="D8946" s="57">
        <v>623.9375</v>
      </c>
      <c r="E8946" s="57" t="s">
        <v>511</v>
      </c>
      <c r="F8946" s="57" t="s">
        <v>5443</v>
      </c>
      <c r="G8946" s="57" t="s">
        <v>5726</v>
      </c>
      <c r="H8946" s="57">
        <v>623.9375</v>
      </c>
    </row>
    <row r="8947" spans="1:8">
      <c r="A8947" s="57" t="s">
        <v>175</v>
      </c>
      <c r="B8947" s="57" t="s">
        <v>118</v>
      </c>
      <c r="C8947" s="57" t="s">
        <v>5445</v>
      </c>
      <c r="D8947" s="57">
        <v>120.125</v>
      </c>
      <c r="E8947" s="57" t="s">
        <v>511</v>
      </c>
      <c r="F8947" s="57" t="s">
        <v>5446</v>
      </c>
      <c r="G8947" s="57" t="s">
        <v>5727</v>
      </c>
      <c r="H8947" s="57">
        <v>120.125</v>
      </c>
    </row>
    <row r="8948" spans="1:8">
      <c r="A8948" s="57" t="s">
        <v>633</v>
      </c>
      <c r="B8948" s="57" t="s">
        <v>117</v>
      </c>
      <c r="C8948" s="57" t="s">
        <v>5392</v>
      </c>
      <c r="D8948" s="57">
        <v>0</v>
      </c>
      <c r="E8948" s="57" t="s">
        <v>513</v>
      </c>
      <c r="F8948" s="57" t="s">
        <v>5393</v>
      </c>
      <c r="G8948" s="57" t="s">
        <v>5728</v>
      </c>
      <c r="H8948" s="57">
        <v>0</v>
      </c>
    </row>
    <row r="8949" spans="1:8">
      <c r="A8949" s="57" t="s">
        <v>633</v>
      </c>
      <c r="B8949" s="57" t="s">
        <v>117</v>
      </c>
      <c r="C8949" s="57" t="s">
        <v>5395</v>
      </c>
      <c r="D8949" s="57">
        <v>0</v>
      </c>
      <c r="E8949" s="57" t="s">
        <v>513</v>
      </c>
      <c r="F8949" s="57" t="s">
        <v>5396</v>
      </c>
      <c r="G8949" s="57" t="s">
        <v>5729</v>
      </c>
      <c r="H8949" s="57">
        <v>0</v>
      </c>
    </row>
    <row r="8950" spans="1:8">
      <c r="A8950" s="57" t="s">
        <v>633</v>
      </c>
      <c r="B8950" s="57" t="s">
        <v>117</v>
      </c>
      <c r="C8950" s="57" t="s">
        <v>5398</v>
      </c>
      <c r="D8950" s="57">
        <v>0</v>
      </c>
      <c r="E8950" s="57" t="s">
        <v>513</v>
      </c>
      <c r="F8950" s="57" t="s">
        <v>5399</v>
      </c>
      <c r="G8950" s="57" t="s">
        <v>5730</v>
      </c>
      <c r="H8950" s="57">
        <v>0</v>
      </c>
    </row>
    <row r="8951" spans="1:8">
      <c r="A8951" s="57" t="s">
        <v>633</v>
      </c>
      <c r="B8951" s="57" t="s">
        <v>117</v>
      </c>
      <c r="C8951" s="57" t="s">
        <v>5401</v>
      </c>
      <c r="D8951" s="57">
        <v>0</v>
      </c>
      <c r="E8951" s="57" t="s">
        <v>513</v>
      </c>
      <c r="F8951" s="57" t="s">
        <v>5402</v>
      </c>
      <c r="G8951" s="57" t="s">
        <v>5731</v>
      </c>
      <c r="H8951" s="57">
        <v>0</v>
      </c>
    </row>
    <row r="8952" spans="1:8">
      <c r="A8952" s="57" t="s">
        <v>633</v>
      </c>
      <c r="B8952" s="57" t="s">
        <v>117</v>
      </c>
      <c r="C8952" s="57" t="s">
        <v>5404</v>
      </c>
      <c r="D8952" s="57">
        <v>402.16669999999999</v>
      </c>
      <c r="E8952" s="57" t="s">
        <v>513</v>
      </c>
      <c r="F8952" s="57" t="s">
        <v>5405</v>
      </c>
      <c r="G8952" s="57" t="s">
        <v>5732</v>
      </c>
      <c r="H8952" s="57">
        <v>402.16669999999999</v>
      </c>
    </row>
    <row r="8953" spans="1:8">
      <c r="A8953" s="57" t="s">
        <v>633</v>
      </c>
      <c r="B8953" s="57" t="s">
        <v>117</v>
      </c>
      <c r="C8953" s="57" t="s">
        <v>5407</v>
      </c>
      <c r="D8953" s="57">
        <v>0.67499999999999993</v>
      </c>
      <c r="E8953" s="57" t="s">
        <v>513</v>
      </c>
      <c r="F8953" s="57" t="s">
        <v>5408</v>
      </c>
      <c r="G8953" s="57" t="s">
        <v>5733</v>
      </c>
      <c r="H8953" s="57">
        <v>0.67499999999999993</v>
      </c>
    </row>
    <row r="8954" spans="1:8">
      <c r="A8954" s="57" t="s">
        <v>633</v>
      </c>
      <c r="B8954" s="57" t="s">
        <v>117</v>
      </c>
      <c r="C8954" s="57" t="s">
        <v>5410</v>
      </c>
      <c r="D8954" s="57">
        <v>1.3333329999999999</v>
      </c>
      <c r="E8954" s="57" t="s">
        <v>513</v>
      </c>
      <c r="F8954" s="57" t="s">
        <v>5411</v>
      </c>
      <c r="G8954" s="57" t="s">
        <v>5734</v>
      </c>
      <c r="H8954" s="57">
        <v>1.3333329999999999</v>
      </c>
    </row>
    <row r="8955" spans="1:8">
      <c r="A8955" s="57" t="s">
        <v>633</v>
      </c>
      <c r="B8955" s="57" t="s">
        <v>117</v>
      </c>
      <c r="C8955" s="57" t="s">
        <v>5413</v>
      </c>
      <c r="D8955" s="57">
        <v>178</v>
      </c>
      <c r="E8955" s="57" t="s">
        <v>513</v>
      </c>
      <c r="F8955" s="57" t="s">
        <v>5414</v>
      </c>
      <c r="G8955" s="57" t="s">
        <v>5735</v>
      </c>
      <c r="H8955" s="57">
        <v>178</v>
      </c>
    </row>
    <row r="8956" spans="1:8">
      <c r="A8956" s="57" t="s">
        <v>633</v>
      </c>
      <c r="B8956" s="57" t="s">
        <v>117</v>
      </c>
      <c r="C8956" s="57" t="s">
        <v>5416</v>
      </c>
      <c r="D8956" s="57">
        <v>0</v>
      </c>
      <c r="E8956" s="57" t="s">
        <v>513</v>
      </c>
      <c r="F8956" s="57" t="s">
        <v>5417</v>
      </c>
      <c r="G8956" s="57" t="s">
        <v>5736</v>
      </c>
      <c r="H8956" s="57">
        <v>0</v>
      </c>
    </row>
    <row r="8957" spans="1:8">
      <c r="A8957" s="57" t="s">
        <v>633</v>
      </c>
      <c r="B8957" s="57" t="s">
        <v>117</v>
      </c>
      <c r="C8957" s="57" t="s">
        <v>5419</v>
      </c>
      <c r="D8957" s="57">
        <v>1.25</v>
      </c>
      <c r="E8957" s="57" t="s">
        <v>513</v>
      </c>
      <c r="F8957" s="57" t="s">
        <v>5420</v>
      </c>
      <c r="G8957" s="57" t="s">
        <v>5737</v>
      </c>
      <c r="H8957" s="57">
        <v>1.25</v>
      </c>
    </row>
    <row r="8958" spans="1:8">
      <c r="A8958" s="57" t="s">
        <v>633</v>
      </c>
      <c r="B8958" s="57" t="s">
        <v>117</v>
      </c>
      <c r="C8958" s="57" t="s">
        <v>5422</v>
      </c>
      <c r="D8958" s="57">
        <v>646.875</v>
      </c>
      <c r="E8958" s="57" t="s">
        <v>513</v>
      </c>
      <c r="F8958" s="57" t="s">
        <v>5423</v>
      </c>
      <c r="G8958" s="57" t="s">
        <v>5738</v>
      </c>
      <c r="H8958" s="57">
        <v>646.875</v>
      </c>
    </row>
    <row r="8959" spans="1:8">
      <c r="A8959" s="57" t="s">
        <v>633</v>
      </c>
      <c r="B8959" s="57" t="s">
        <v>117</v>
      </c>
      <c r="C8959" s="57" t="s">
        <v>5425</v>
      </c>
      <c r="D8959" s="57">
        <v>0.54166669999999995</v>
      </c>
      <c r="E8959" s="57" t="s">
        <v>513</v>
      </c>
      <c r="F8959" s="57" t="s">
        <v>5426</v>
      </c>
      <c r="G8959" s="57" t="s">
        <v>5739</v>
      </c>
      <c r="H8959" s="57">
        <v>0.54166669999999995</v>
      </c>
    </row>
    <row r="8960" spans="1:8">
      <c r="A8960" s="57" t="s">
        <v>633</v>
      </c>
      <c r="B8960" s="57" t="s">
        <v>117</v>
      </c>
      <c r="C8960" s="57" t="s">
        <v>5428</v>
      </c>
      <c r="D8960" s="57">
        <v>190.5</v>
      </c>
      <c r="E8960" s="57" t="s">
        <v>513</v>
      </c>
      <c r="F8960" s="57" t="s">
        <v>5429</v>
      </c>
      <c r="G8960" s="57" t="s">
        <v>5740</v>
      </c>
      <c r="H8960" s="57">
        <v>190.5</v>
      </c>
    </row>
    <row r="8961" spans="1:8">
      <c r="A8961" s="57" t="s">
        <v>633</v>
      </c>
      <c r="B8961" s="57" t="s">
        <v>117</v>
      </c>
      <c r="C8961" s="57" t="s">
        <v>5431</v>
      </c>
      <c r="D8961" s="57">
        <v>65723.06</v>
      </c>
      <c r="E8961" s="57" t="s">
        <v>513</v>
      </c>
      <c r="F8961" s="57" t="s">
        <v>5431</v>
      </c>
      <c r="G8961" s="57" t="s">
        <v>5741</v>
      </c>
      <c r="H8961" s="57">
        <v>65723.06</v>
      </c>
    </row>
    <row r="8962" spans="1:8">
      <c r="A8962" s="57" t="s">
        <v>633</v>
      </c>
      <c r="B8962" s="57" t="s">
        <v>117</v>
      </c>
      <c r="C8962" s="57" t="s">
        <v>5433</v>
      </c>
      <c r="D8962" s="57">
        <v>163.5</v>
      </c>
      <c r="E8962" s="57" t="s">
        <v>513</v>
      </c>
      <c r="F8962" s="57" t="s">
        <v>5434</v>
      </c>
      <c r="G8962" s="57" t="s">
        <v>5742</v>
      </c>
      <c r="H8962" s="57">
        <v>163.5</v>
      </c>
    </row>
    <row r="8963" spans="1:8">
      <c r="A8963" s="57" t="s">
        <v>633</v>
      </c>
      <c r="B8963" s="57" t="s">
        <v>117</v>
      </c>
      <c r="C8963" s="57" t="s">
        <v>5436</v>
      </c>
      <c r="D8963" s="57">
        <v>1.75</v>
      </c>
      <c r="E8963" s="57" t="s">
        <v>513</v>
      </c>
      <c r="F8963" s="57" t="s">
        <v>5437</v>
      </c>
      <c r="G8963" s="57" t="s">
        <v>5743</v>
      </c>
      <c r="H8963" s="57">
        <v>1.75</v>
      </c>
    </row>
    <row r="8964" spans="1:8">
      <c r="A8964" s="57" t="s">
        <v>633</v>
      </c>
      <c r="B8964" s="57" t="s">
        <v>117</v>
      </c>
      <c r="C8964" s="57" t="s">
        <v>5439</v>
      </c>
      <c r="D8964" s="57">
        <v>0.5916667000000001</v>
      </c>
      <c r="E8964" s="57" t="s">
        <v>513</v>
      </c>
      <c r="F8964" s="57" t="s">
        <v>5439</v>
      </c>
      <c r="G8964" s="57" t="s">
        <v>5744</v>
      </c>
      <c r="H8964" s="57">
        <v>0.5916667000000001</v>
      </c>
    </row>
    <row r="8965" spans="1:8">
      <c r="A8965" s="57" t="s">
        <v>633</v>
      </c>
      <c r="B8965" s="57" t="s">
        <v>117</v>
      </c>
      <c r="C8965" s="57" t="s">
        <v>5441</v>
      </c>
      <c r="D8965" s="57">
        <v>7802.5310000000009</v>
      </c>
      <c r="E8965" s="57" t="s">
        <v>513</v>
      </c>
      <c r="F8965" s="57" t="s">
        <v>5441</v>
      </c>
      <c r="G8965" s="57" t="s">
        <v>5745</v>
      </c>
      <c r="H8965" s="57">
        <v>7802.5310000000009</v>
      </c>
    </row>
    <row r="8966" spans="1:8">
      <c r="A8966" s="57" t="s">
        <v>633</v>
      </c>
      <c r="B8966" s="57" t="s">
        <v>117</v>
      </c>
      <c r="C8966" s="57" t="s">
        <v>5443</v>
      </c>
      <c r="D8966" s="57">
        <v>623.9375</v>
      </c>
      <c r="E8966" s="57" t="s">
        <v>513</v>
      </c>
      <c r="F8966" s="57" t="s">
        <v>5443</v>
      </c>
      <c r="G8966" s="57" t="s">
        <v>5746</v>
      </c>
      <c r="H8966" s="57">
        <v>623.9375</v>
      </c>
    </row>
    <row r="8967" spans="1:8">
      <c r="A8967" s="57" t="s">
        <v>633</v>
      </c>
      <c r="B8967" s="57" t="s">
        <v>117</v>
      </c>
      <c r="C8967" s="57" t="s">
        <v>5445</v>
      </c>
      <c r="D8967" s="57">
        <v>600.625</v>
      </c>
      <c r="E8967" s="57" t="s">
        <v>513</v>
      </c>
      <c r="F8967" s="57" t="s">
        <v>5446</v>
      </c>
      <c r="G8967" s="57" t="s">
        <v>5747</v>
      </c>
      <c r="H8967" s="57">
        <v>600.625</v>
      </c>
    </row>
    <row r="8968" spans="1:8">
      <c r="A8968" s="57" t="s">
        <v>633</v>
      </c>
      <c r="B8968" s="57" t="s">
        <v>124</v>
      </c>
      <c r="C8968" s="57" t="s">
        <v>5392</v>
      </c>
      <c r="D8968" s="57">
        <v>0</v>
      </c>
      <c r="E8968" s="57" t="s">
        <v>515</v>
      </c>
      <c r="F8968" s="57" t="s">
        <v>5393</v>
      </c>
      <c r="G8968" s="57" t="s">
        <v>5748</v>
      </c>
      <c r="H8968" s="57">
        <v>0</v>
      </c>
    </row>
    <row r="8969" spans="1:8">
      <c r="A8969" s="57" t="s">
        <v>633</v>
      </c>
      <c r="B8969" s="57" t="s">
        <v>124</v>
      </c>
      <c r="C8969" s="57" t="s">
        <v>5395</v>
      </c>
      <c r="D8969" s="57">
        <v>0</v>
      </c>
      <c r="E8969" s="57" t="s">
        <v>515</v>
      </c>
      <c r="F8969" s="57" t="s">
        <v>5396</v>
      </c>
      <c r="G8969" s="57" t="s">
        <v>5749</v>
      </c>
      <c r="H8969" s="57">
        <v>0</v>
      </c>
    </row>
    <row r="8970" spans="1:8">
      <c r="A8970" s="57" t="s">
        <v>633</v>
      </c>
      <c r="B8970" s="57" t="s">
        <v>124</v>
      </c>
      <c r="C8970" s="57" t="s">
        <v>5398</v>
      </c>
      <c r="D8970" s="57">
        <v>0</v>
      </c>
      <c r="E8970" s="57" t="s">
        <v>515</v>
      </c>
      <c r="F8970" s="57" t="s">
        <v>5399</v>
      </c>
      <c r="G8970" s="57" t="s">
        <v>5750</v>
      </c>
      <c r="H8970" s="57">
        <v>0</v>
      </c>
    </row>
    <row r="8971" spans="1:8">
      <c r="A8971" s="57" t="s">
        <v>633</v>
      </c>
      <c r="B8971" s="57" t="s">
        <v>124</v>
      </c>
      <c r="C8971" s="57" t="s">
        <v>5401</v>
      </c>
      <c r="D8971" s="57">
        <v>0</v>
      </c>
      <c r="E8971" s="57" t="s">
        <v>515</v>
      </c>
      <c r="F8971" s="57" t="s">
        <v>5402</v>
      </c>
      <c r="G8971" s="57" t="s">
        <v>5751</v>
      </c>
      <c r="H8971" s="57">
        <v>0</v>
      </c>
    </row>
    <row r="8972" spans="1:8">
      <c r="A8972" s="57" t="s">
        <v>633</v>
      </c>
      <c r="B8972" s="57" t="s">
        <v>124</v>
      </c>
      <c r="C8972" s="57" t="s">
        <v>5404</v>
      </c>
      <c r="D8972" s="57">
        <v>468.11113333333333</v>
      </c>
      <c r="E8972" s="57" t="s">
        <v>515</v>
      </c>
      <c r="F8972" s="57" t="s">
        <v>5405</v>
      </c>
      <c r="G8972" s="57" t="s">
        <v>5752</v>
      </c>
      <c r="H8972" s="57">
        <v>468.11113333333333</v>
      </c>
    </row>
    <row r="8973" spans="1:8">
      <c r="A8973" s="57" t="s">
        <v>633</v>
      </c>
      <c r="B8973" s="57" t="s">
        <v>124</v>
      </c>
      <c r="C8973" s="57" t="s">
        <v>5407</v>
      </c>
      <c r="D8973" s="57">
        <v>0.58333333333333337</v>
      </c>
      <c r="E8973" s="57" t="s">
        <v>515</v>
      </c>
      <c r="F8973" s="57" t="s">
        <v>5408</v>
      </c>
      <c r="G8973" s="57" t="s">
        <v>5753</v>
      </c>
      <c r="H8973" s="57">
        <v>0.58333333333333337</v>
      </c>
    </row>
    <row r="8974" spans="1:8">
      <c r="A8974" s="57" t="s">
        <v>633</v>
      </c>
      <c r="B8974" s="57" t="s">
        <v>124</v>
      </c>
      <c r="C8974" s="57" t="s">
        <v>5410</v>
      </c>
      <c r="D8974" s="57">
        <v>1.5555553333333334</v>
      </c>
      <c r="E8974" s="57" t="s">
        <v>515</v>
      </c>
      <c r="F8974" s="57" t="s">
        <v>5411</v>
      </c>
      <c r="G8974" s="57" t="s">
        <v>5754</v>
      </c>
      <c r="H8974" s="57">
        <v>1.5555553333333334</v>
      </c>
    </row>
    <row r="8975" spans="1:8">
      <c r="A8975" s="57" t="s">
        <v>633</v>
      </c>
      <c r="B8975" s="57" t="s">
        <v>124</v>
      </c>
      <c r="C8975" s="57" t="s">
        <v>5413</v>
      </c>
      <c r="D8975" s="57">
        <v>176.26666666666665</v>
      </c>
      <c r="E8975" s="57" t="s">
        <v>515</v>
      </c>
      <c r="F8975" s="57" t="s">
        <v>5414</v>
      </c>
      <c r="G8975" s="57" t="s">
        <v>5755</v>
      </c>
      <c r="H8975" s="57">
        <v>176.26666666666665</v>
      </c>
    </row>
    <row r="8976" spans="1:8">
      <c r="A8976" s="57" t="s">
        <v>633</v>
      </c>
      <c r="B8976" s="57" t="s">
        <v>124</v>
      </c>
      <c r="C8976" s="57" t="s">
        <v>5416</v>
      </c>
      <c r="D8976" s="57">
        <v>0</v>
      </c>
      <c r="E8976" s="57" t="s">
        <v>515</v>
      </c>
      <c r="F8976" s="57" t="s">
        <v>5417</v>
      </c>
      <c r="G8976" s="57" t="s">
        <v>5756</v>
      </c>
      <c r="H8976" s="57">
        <v>0</v>
      </c>
    </row>
    <row r="8977" spans="1:8">
      <c r="A8977" s="57" t="s">
        <v>633</v>
      </c>
      <c r="B8977" s="57" t="s">
        <v>124</v>
      </c>
      <c r="C8977" s="57" t="s">
        <v>5419</v>
      </c>
      <c r="D8977" s="57">
        <v>1.5</v>
      </c>
      <c r="E8977" s="57" t="s">
        <v>515</v>
      </c>
      <c r="F8977" s="57" t="s">
        <v>5420</v>
      </c>
      <c r="G8977" s="57" t="s">
        <v>5757</v>
      </c>
      <c r="H8977" s="57">
        <v>1.5</v>
      </c>
    </row>
    <row r="8978" spans="1:8">
      <c r="A8978" s="57" t="s">
        <v>633</v>
      </c>
      <c r="B8978" s="57" t="s">
        <v>124</v>
      </c>
      <c r="C8978" s="57" t="s">
        <v>5422</v>
      </c>
      <c r="D8978" s="57">
        <v>631.25</v>
      </c>
      <c r="E8978" s="57" t="s">
        <v>515</v>
      </c>
      <c r="F8978" s="57" t="s">
        <v>5423</v>
      </c>
      <c r="G8978" s="57" t="s">
        <v>5758</v>
      </c>
      <c r="H8978" s="57">
        <v>631.25</v>
      </c>
    </row>
    <row r="8979" spans="1:8">
      <c r="A8979" s="57" t="s">
        <v>633</v>
      </c>
      <c r="B8979" s="57" t="s">
        <v>124</v>
      </c>
      <c r="C8979" s="57" t="s">
        <v>5425</v>
      </c>
      <c r="D8979" s="57">
        <v>0.55277779999999999</v>
      </c>
      <c r="E8979" s="57" t="s">
        <v>515</v>
      </c>
      <c r="F8979" s="57" t="s">
        <v>5426</v>
      </c>
      <c r="G8979" s="57" t="s">
        <v>5759</v>
      </c>
      <c r="H8979" s="57">
        <v>0.55277779999999999</v>
      </c>
    </row>
    <row r="8980" spans="1:8">
      <c r="A8980" s="57" t="s">
        <v>633</v>
      </c>
      <c r="B8980" s="57" t="s">
        <v>124</v>
      </c>
      <c r="C8980" s="57" t="s">
        <v>5428</v>
      </c>
      <c r="D8980" s="57">
        <v>191</v>
      </c>
      <c r="E8980" s="57" t="s">
        <v>515</v>
      </c>
      <c r="F8980" s="57" t="s">
        <v>5429</v>
      </c>
      <c r="G8980" s="57" t="s">
        <v>5760</v>
      </c>
      <c r="H8980" s="57">
        <v>191</v>
      </c>
    </row>
    <row r="8981" spans="1:8">
      <c r="A8981" s="57" t="s">
        <v>633</v>
      </c>
      <c r="B8981" s="57" t="s">
        <v>124</v>
      </c>
      <c r="C8981" s="57" t="s">
        <v>5431</v>
      </c>
      <c r="D8981" s="57">
        <v>47548.706666666665</v>
      </c>
      <c r="E8981" s="57" t="s">
        <v>515</v>
      </c>
      <c r="F8981" s="57" t="s">
        <v>5431</v>
      </c>
      <c r="G8981" s="57" t="s">
        <v>5761</v>
      </c>
      <c r="H8981" s="57">
        <v>47548.706666666665</v>
      </c>
    </row>
    <row r="8982" spans="1:8">
      <c r="A8982" s="57" t="s">
        <v>633</v>
      </c>
      <c r="B8982" s="57" t="s">
        <v>124</v>
      </c>
      <c r="C8982" s="57" t="s">
        <v>5433</v>
      </c>
      <c r="D8982" s="57">
        <v>141</v>
      </c>
      <c r="E8982" s="57" t="s">
        <v>515</v>
      </c>
      <c r="F8982" s="57" t="s">
        <v>5434</v>
      </c>
      <c r="G8982" s="57" t="s">
        <v>5762</v>
      </c>
      <c r="H8982" s="57">
        <v>141</v>
      </c>
    </row>
    <row r="8983" spans="1:8">
      <c r="A8983" s="57" t="s">
        <v>633</v>
      </c>
      <c r="B8983" s="57" t="s">
        <v>124</v>
      </c>
      <c r="C8983" s="57" t="s">
        <v>5436</v>
      </c>
      <c r="D8983" s="57">
        <v>1.8333333333333333</v>
      </c>
      <c r="E8983" s="57" t="s">
        <v>515</v>
      </c>
      <c r="F8983" s="57" t="s">
        <v>5437</v>
      </c>
      <c r="G8983" s="57" t="s">
        <v>5763</v>
      </c>
      <c r="H8983" s="57">
        <v>1.8333333333333333</v>
      </c>
    </row>
    <row r="8984" spans="1:8">
      <c r="A8984" s="57" t="s">
        <v>633</v>
      </c>
      <c r="B8984" s="57" t="s">
        <v>124</v>
      </c>
      <c r="C8984" s="57" t="s">
        <v>5439</v>
      </c>
      <c r="D8984" s="57">
        <v>0.59444446666666673</v>
      </c>
      <c r="E8984" s="57" t="s">
        <v>515</v>
      </c>
      <c r="F8984" s="57" t="s">
        <v>5439</v>
      </c>
      <c r="G8984" s="57" t="s">
        <v>5764</v>
      </c>
      <c r="H8984" s="57">
        <v>0.59444446666666673</v>
      </c>
    </row>
    <row r="8985" spans="1:8">
      <c r="A8985" s="57" t="s">
        <v>633</v>
      </c>
      <c r="B8985" s="57" t="s">
        <v>124</v>
      </c>
      <c r="C8985" s="57" t="s">
        <v>5441</v>
      </c>
      <c r="D8985" s="57">
        <v>9035.0206666666654</v>
      </c>
      <c r="E8985" s="57" t="s">
        <v>515</v>
      </c>
      <c r="F8985" s="57" t="s">
        <v>5441</v>
      </c>
      <c r="G8985" s="57" t="s">
        <v>5765</v>
      </c>
      <c r="H8985" s="57">
        <v>9035.0206666666654</v>
      </c>
    </row>
    <row r="8986" spans="1:8">
      <c r="A8986" s="57" t="s">
        <v>633</v>
      </c>
      <c r="B8986" s="57" t="s">
        <v>124</v>
      </c>
      <c r="C8986" s="57" t="s">
        <v>5443</v>
      </c>
      <c r="D8986" s="57">
        <v>527.95833333333337</v>
      </c>
      <c r="E8986" s="57" t="s">
        <v>515</v>
      </c>
      <c r="F8986" s="57" t="s">
        <v>5443</v>
      </c>
      <c r="G8986" s="57" t="s">
        <v>5766</v>
      </c>
      <c r="H8986" s="57">
        <v>527.95833333333337</v>
      </c>
    </row>
    <row r="8987" spans="1:8">
      <c r="A8987" s="57" t="s">
        <v>633</v>
      </c>
      <c r="B8987" s="57" t="s">
        <v>124</v>
      </c>
      <c r="C8987" s="57" t="s">
        <v>5445</v>
      </c>
      <c r="D8987" s="57">
        <v>700.41666666666663</v>
      </c>
      <c r="E8987" s="57" t="s">
        <v>515</v>
      </c>
      <c r="F8987" s="57" t="s">
        <v>5446</v>
      </c>
      <c r="G8987" s="57" t="s">
        <v>5767</v>
      </c>
      <c r="H8987" s="57">
        <v>700.41666666666663</v>
      </c>
    </row>
    <row r="8988" spans="1:8">
      <c r="A8988" s="57" t="s">
        <v>633</v>
      </c>
      <c r="B8988" s="57" t="s">
        <v>126</v>
      </c>
      <c r="C8988" s="57" t="s">
        <v>5392</v>
      </c>
      <c r="D8988" s="57">
        <v>0</v>
      </c>
      <c r="E8988" s="57" t="s">
        <v>2584</v>
      </c>
      <c r="F8988" s="57" t="s">
        <v>5393</v>
      </c>
      <c r="G8988" s="57" t="s">
        <v>5768</v>
      </c>
      <c r="H8988" s="57">
        <v>0</v>
      </c>
    </row>
    <row r="8989" spans="1:8">
      <c r="A8989" s="57" t="s">
        <v>633</v>
      </c>
      <c r="B8989" s="57" t="s">
        <v>126</v>
      </c>
      <c r="C8989" s="57" t="s">
        <v>5395</v>
      </c>
      <c r="D8989" s="57">
        <v>0</v>
      </c>
      <c r="E8989" s="57" t="s">
        <v>2584</v>
      </c>
      <c r="F8989" s="57" t="s">
        <v>5396</v>
      </c>
      <c r="G8989" s="57" t="s">
        <v>5769</v>
      </c>
      <c r="H8989" s="57">
        <v>0</v>
      </c>
    </row>
    <row r="8990" spans="1:8">
      <c r="A8990" s="57" t="s">
        <v>633</v>
      </c>
      <c r="B8990" s="57" t="s">
        <v>126</v>
      </c>
      <c r="C8990" s="57" t="s">
        <v>5398</v>
      </c>
      <c r="D8990" s="57">
        <v>0</v>
      </c>
      <c r="E8990" s="57" t="s">
        <v>2584</v>
      </c>
      <c r="F8990" s="57" t="s">
        <v>5399</v>
      </c>
      <c r="G8990" s="57" t="s">
        <v>5770</v>
      </c>
      <c r="H8990" s="57">
        <v>0</v>
      </c>
    </row>
    <row r="8991" spans="1:8">
      <c r="A8991" s="57" t="s">
        <v>633</v>
      </c>
      <c r="B8991" s="57" t="s">
        <v>126</v>
      </c>
      <c r="C8991" s="57" t="s">
        <v>5401</v>
      </c>
      <c r="D8991" s="57">
        <v>0</v>
      </c>
      <c r="E8991" s="57" t="s">
        <v>2584</v>
      </c>
      <c r="F8991" s="57" t="s">
        <v>5402</v>
      </c>
      <c r="G8991" s="57" t="s">
        <v>5771</v>
      </c>
      <c r="H8991" s="57">
        <v>0</v>
      </c>
    </row>
    <row r="8992" spans="1:8">
      <c r="A8992" s="57" t="s">
        <v>633</v>
      </c>
      <c r="B8992" s="57" t="s">
        <v>126</v>
      </c>
      <c r="C8992" s="57" t="s">
        <v>5404</v>
      </c>
      <c r="D8992" s="57">
        <v>600</v>
      </c>
      <c r="E8992" s="57" t="s">
        <v>2584</v>
      </c>
      <c r="F8992" s="57" t="s">
        <v>5405</v>
      </c>
      <c r="G8992" s="57" t="s">
        <v>5772</v>
      </c>
      <c r="H8992" s="57">
        <v>600</v>
      </c>
    </row>
    <row r="8993" spans="1:8">
      <c r="A8993" s="57" t="s">
        <v>633</v>
      </c>
      <c r="B8993" s="57" t="s">
        <v>126</v>
      </c>
      <c r="C8993" s="57" t="s">
        <v>5407</v>
      </c>
      <c r="D8993" s="57">
        <v>0.4</v>
      </c>
      <c r="E8993" s="57" t="s">
        <v>2584</v>
      </c>
      <c r="F8993" s="57" t="s">
        <v>5408</v>
      </c>
      <c r="G8993" s="57" t="s">
        <v>5773</v>
      </c>
      <c r="H8993" s="57">
        <v>0.4</v>
      </c>
    </row>
    <row r="8994" spans="1:8">
      <c r="A8994" s="57" t="s">
        <v>633</v>
      </c>
      <c r="B8994" s="57" t="s">
        <v>126</v>
      </c>
      <c r="C8994" s="57" t="s">
        <v>5410</v>
      </c>
      <c r="D8994" s="57">
        <v>2</v>
      </c>
      <c r="E8994" s="57" t="s">
        <v>2584</v>
      </c>
      <c r="F8994" s="57" t="s">
        <v>5411</v>
      </c>
      <c r="G8994" s="57" t="s">
        <v>5774</v>
      </c>
      <c r="H8994" s="57">
        <v>2</v>
      </c>
    </row>
    <row r="8995" spans="1:8">
      <c r="A8995" s="57" t="s">
        <v>633</v>
      </c>
      <c r="B8995" s="57" t="s">
        <v>126</v>
      </c>
      <c r="C8995" s="57" t="s">
        <v>5413</v>
      </c>
      <c r="D8995" s="57">
        <v>172.8</v>
      </c>
      <c r="E8995" s="57" t="s">
        <v>2584</v>
      </c>
      <c r="F8995" s="57" t="s">
        <v>5414</v>
      </c>
      <c r="G8995" s="57" t="s">
        <v>5775</v>
      </c>
      <c r="H8995" s="57">
        <v>172.8</v>
      </c>
    </row>
    <row r="8996" spans="1:8">
      <c r="A8996" s="57" t="s">
        <v>633</v>
      </c>
      <c r="B8996" s="57" t="s">
        <v>126</v>
      </c>
      <c r="C8996" s="57" t="s">
        <v>5416</v>
      </c>
      <c r="D8996" s="57">
        <v>0</v>
      </c>
      <c r="E8996" s="57" t="s">
        <v>2584</v>
      </c>
      <c r="F8996" s="57" t="s">
        <v>5417</v>
      </c>
      <c r="G8996" s="57" t="s">
        <v>5776</v>
      </c>
      <c r="H8996" s="57">
        <v>0</v>
      </c>
    </row>
    <row r="8997" spans="1:8">
      <c r="A8997" s="57" t="s">
        <v>633</v>
      </c>
      <c r="B8997" s="57" t="s">
        <v>126</v>
      </c>
      <c r="C8997" s="57" t="s">
        <v>5419</v>
      </c>
      <c r="D8997" s="57">
        <v>2</v>
      </c>
      <c r="E8997" s="57" t="s">
        <v>2584</v>
      </c>
      <c r="F8997" s="57" t="s">
        <v>5420</v>
      </c>
      <c r="G8997" s="57" t="s">
        <v>5777</v>
      </c>
      <c r="H8997" s="57">
        <v>2</v>
      </c>
    </row>
    <row r="8998" spans="1:8">
      <c r="A8998" s="57" t="s">
        <v>633</v>
      </c>
      <c r="B8998" s="57" t="s">
        <v>126</v>
      </c>
      <c r="C8998" s="57" t="s">
        <v>5422</v>
      </c>
      <c r="D8998" s="57">
        <v>600</v>
      </c>
      <c r="E8998" s="57" t="s">
        <v>2584</v>
      </c>
      <c r="F8998" s="57" t="s">
        <v>5423</v>
      </c>
      <c r="G8998" s="57" t="s">
        <v>5778</v>
      </c>
      <c r="H8998" s="57">
        <v>600</v>
      </c>
    </row>
    <row r="8999" spans="1:8">
      <c r="A8999" s="57" t="s">
        <v>633</v>
      </c>
      <c r="B8999" s="57" t="s">
        <v>126</v>
      </c>
      <c r="C8999" s="57" t="s">
        <v>5425</v>
      </c>
      <c r="D8999" s="57">
        <v>0.57499999999999996</v>
      </c>
      <c r="E8999" s="57" t="s">
        <v>2584</v>
      </c>
      <c r="F8999" s="57" t="s">
        <v>5426</v>
      </c>
      <c r="G8999" s="57" t="s">
        <v>5779</v>
      </c>
      <c r="H8999" s="57">
        <v>0.57499999999999996</v>
      </c>
    </row>
    <row r="9000" spans="1:8">
      <c r="A9000" s="57" t="s">
        <v>633</v>
      </c>
      <c r="B9000" s="57" t="s">
        <v>126</v>
      </c>
      <c r="C9000" s="57" t="s">
        <v>5428</v>
      </c>
      <c r="D9000" s="57">
        <v>192</v>
      </c>
      <c r="E9000" s="57" t="s">
        <v>2584</v>
      </c>
      <c r="F9000" s="57" t="s">
        <v>5429</v>
      </c>
      <c r="G9000" s="57" t="s">
        <v>5780</v>
      </c>
      <c r="H9000" s="57">
        <v>192</v>
      </c>
    </row>
    <row r="9001" spans="1:8">
      <c r="A9001" s="57" t="s">
        <v>633</v>
      </c>
      <c r="B9001" s="57" t="s">
        <v>126</v>
      </c>
      <c r="C9001" s="57" t="s">
        <v>5431</v>
      </c>
      <c r="D9001" s="57">
        <v>11200</v>
      </c>
      <c r="E9001" s="57" t="s">
        <v>2584</v>
      </c>
      <c r="F9001" s="57" t="s">
        <v>5431</v>
      </c>
      <c r="G9001" s="57" t="s">
        <v>5781</v>
      </c>
      <c r="H9001" s="57">
        <v>11200</v>
      </c>
    </row>
    <row r="9002" spans="1:8">
      <c r="A9002" s="57" t="s">
        <v>633</v>
      </c>
      <c r="B9002" s="57" t="s">
        <v>126</v>
      </c>
      <c r="C9002" s="57" t="s">
        <v>5433</v>
      </c>
      <c r="D9002" s="57">
        <v>96</v>
      </c>
      <c r="E9002" s="57" t="s">
        <v>2584</v>
      </c>
      <c r="F9002" s="57" t="s">
        <v>5434</v>
      </c>
      <c r="G9002" s="57" t="s">
        <v>5782</v>
      </c>
      <c r="H9002" s="57">
        <v>96</v>
      </c>
    </row>
    <row r="9003" spans="1:8">
      <c r="A9003" s="57" t="s">
        <v>633</v>
      </c>
      <c r="B9003" s="57" t="s">
        <v>126</v>
      </c>
      <c r="C9003" s="57" t="s">
        <v>5436</v>
      </c>
      <c r="D9003" s="57">
        <v>2</v>
      </c>
      <c r="E9003" s="57" t="s">
        <v>2584</v>
      </c>
      <c r="F9003" s="57" t="s">
        <v>5437</v>
      </c>
      <c r="G9003" s="57" t="s">
        <v>5783</v>
      </c>
      <c r="H9003" s="57">
        <v>2</v>
      </c>
    </row>
    <row r="9004" spans="1:8">
      <c r="A9004" s="57" t="s">
        <v>633</v>
      </c>
      <c r="B9004" s="57" t="s">
        <v>126</v>
      </c>
      <c r="C9004" s="57" t="s">
        <v>5439</v>
      </c>
      <c r="D9004" s="57">
        <v>0.6</v>
      </c>
      <c r="E9004" s="57" t="s">
        <v>2584</v>
      </c>
      <c r="F9004" s="57" t="s">
        <v>5439</v>
      </c>
      <c r="G9004" s="57" t="s">
        <v>5784</v>
      </c>
      <c r="H9004" s="57">
        <v>0.6</v>
      </c>
    </row>
    <row r="9005" spans="1:8">
      <c r="A9005" s="57" t="s">
        <v>633</v>
      </c>
      <c r="B9005" s="57" t="s">
        <v>126</v>
      </c>
      <c r="C9005" s="57" t="s">
        <v>5441</v>
      </c>
      <c r="D9005" s="57">
        <v>11500</v>
      </c>
      <c r="E9005" s="57" t="s">
        <v>2584</v>
      </c>
      <c r="F9005" s="57" t="s">
        <v>5441</v>
      </c>
      <c r="G9005" s="57" t="s">
        <v>5785</v>
      </c>
      <c r="H9005" s="57">
        <v>11500</v>
      </c>
    </row>
    <row r="9006" spans="1:8">
      <c r="A9006" s="57" t="s">
        <v>633</v>
      </c>
      <c r="B9006" s="57" t="s">
        <v>126</v>
      </c>
      <c r="C9006" s="57" t="s">
        <v>5443</v>
      </c>
      <c r="D9006" s="57">
        <v>336</v>
      </c>
      <c r="E9006" s="57" t="s">
        <v>2584</v>
      </c>
      <c r="F9006" s="57" t="s">
        <v>5443</v>
      </c>
      <c r="G9006" s="57" t="s">
        <v>5786</v>
      </c>
      <c r="H9006" s="57">
        <v>336</v>
      </c>
    </row>
    <row r="9007" spans="1:8">
      <c r="A9007" s="57" t="s">
        <v>633</v>
      </c>
      <c r="B9007" s="57" t="s">
        <v>126</v>
      </c>
      <c r="C9007" s="57" t="s">
        <v>5445</v>
      </c>
      <c r="D9007" s="57">
        <v>900</v>
      </c>
      <c r="E9007" s="57" t="s">
        <v>2584</v>
      </c>
      <c r="F9007" s="57" t="s">
        <v>5446</v>
      </c>
      <c r="G9007" s="57" t="s">
        <v>5787</v>
      </c>
      <c r="H9007" s="57">
        <v>900</v>
      </c>
    </row>
    <row r="9008" spans="1:8">
      <c r="A9008" s="57" t="s">
        <v>188</v>
      </c>
      <c r="B9008" s="57" t="s">
        <v>123</v>
      </c>
      <c r="C9008" s="57" t="s">
        <v>5392</v>
      </c>
      <c r="D9008" s="57">
        <v>0</v>
      </c>
      <c r="E9008" s="57" t="s">
        <v>516</v>
      </c>
      <c r="F9008" s="57" t="s">
        <v>5393</v>
      </c>
      <c r="G9008" s="57" t="s">
        <v>5788</v>
      </c>
      <c r="H9008" s="57">
        <v>0</v>
      </c>
    </row>
    <row r="9009" spans="1:8">
      <c r="A9009" s="57" t="s">
        <v>188</v>
      </c>
      <c r="B9009" s="57" t="s">
        <v>123</v>
      </c>
      <c r="C9009" s="57" t="s">
        <v>5395</v>
      </c>
      <c r="D9009" s="57">
        <v>0</v>
      </c>
      <c r="E9009" s="57" t="s">
        <v>516</v>
      </c>
      <c r="F9009" s="57" t="s">
        <v>5396</v>
      </c>
      <c r="G9009" s="57" t="s">
        <v>5789</v>
      </c>
      <c r="H9009" s="57">
        <v>0</v>
      </c>
    </row>
    <row r="9010" spans="1:8">
      <c r="A9010" s="57" t="s">
        <v>188</v>
      </c>
      <c r="B9010" s="57" t="s">
        <v>123</v>
      </c>
      <c r="C9010" s="57" t="s">
        <v>5398</v>
      </c>
      <c r="D9010" s="57">
        <v>0</v>
      </c>
      <c r="E9010" s="57" t="s">
        <v>516</v>
      </c>
      <c r="F9010" s="57" t="s">
        <v>5399</v>
      </c>
      <c r="G9010" s="57" t="s">
        <v>5790</v>
      </c>
      <c r="H9010" s="57">
        <v>0</v>
      </c>
    </row>
    <row r="9011" spans="1:8">
      <c r="A9011" s="57" t="s">
        <v>188</v>
      </c>
      <c r="B9011" s="57" t="s">
        <v>123</v>
      </c>
      <c r="C9011" s="57" t="s">
        <v>5401</v>
      </c>
      <c r="D9011" s="57">
        <v>0</v>
      </c>
      <c r="E9011" s="57" t="s">
        <v>516</v>
      </c>
      <c r="F9011" s="57" t="s">
        <v>5402</v>
      </c>
      <c r="G9011" s="57" t="s">
        <v>5791</v>
      </c>
      <c r="H9011" s="57">
        <v>0</v>
      </c>
    </row>
    <row r="9012" spans="1:8">
      <c r="A9012" s="57" t="s">
        <v>188</v>
      </c>
      <c r="B9012" s="57" t="s">
        <v>123</v>
      </c>
      <c r="C9012" s="57" t="s">
        <v>5404</v>
      </c>
      <c r="D9012" s="57">
        <v>106.5</v>
      </c>
      <c r="E9012" s="57" t="s">
        <v>516</v>
      </c>
      <c r="F9012" s="57" t="s">
        <v>5405</v>
      </c>
      <c r="G9012" s="57" t="s">
        <v>5792</v>
      </c>
      <c r="H9012" s="57">
        <v>106.5</v>
      </c>
    </row>
    <row r="9013" spans="1:8">
      <c r="A9013" s="57" t="s">
        <v>188</v>
      </c>
      <c r="B9013" s="57" t="s">
        <v>123</v>
      </c>
      <c r="C9013" s="57" t="s">
        <v>5407</v>
      </c>
      <c r="D9013" s="57">
        <v>0.72499999999999998</v>
      </c>
      <c r="E9013" s="57" t="s">
        <v>516</v>
      </c>
      <c r="F9013" s="57" t="s">
        <v>5408</v>
      </c>
      <c r="G9013" s="57" t="s">
        <v>5793</v>
      </c>
      <c r="H9013" s="57">
        <v>0.72499999999999998</v>
      </c>
    </row>
    <row r="9014" spans="1:8">
      <c r="A9014" s="57" t="s">
        <v>188</v>
      </c>
      <c r="B9014" s="57" t="s">
        <v>123</v>
      </c>
      <c r="C9014" s="57" t="s">
        <v>5410</v>
      </c>
      <c r="D9014" s="57">
        <v>1</v>
      </c>
      <c r="E9014" s="57" t="s">
        <v>516</v>
      </c>
      <c r="F9014" s="57" t="s">
        <v>5411</v>
      </c>
      <c r="G9014" s="57" t="s">
        <v>5794</v>
      </c>
      <c r="H9014" s="57">
        <v>1</v>
      </c>
    </row>
    <row r="9015" spans="1:8">
      <c r="A9015" s="57" t="s">
        <v>188</v>
      </c>
      <c r="B9015" s="57" t="s">
        <v>123</v>
      </c>
      <c r="C9015" s="57" t="s">
        <v>5413</v>
      </c>
      <c r="D9015" s="57">
        <v>48</v>
      </c>
      <c r="E9015" s="57" t="s">
        <v>516</v>
      </c>
      <c r="F9015" s="57" t="s">
        <v>5414</v>
      </c>
      <c r="G9015" s="57" t="s">
        <v>5795</v>
      </c>
      <c r="H9015" s="57">
        <v>48</v>
      </c>
    </row>
    <row r="9016" spans="1:8">
      <c r="A9016" s="57" t="s">
        <v>188</v>
      </c>
      <c r="B9016" s="57" t="s">
        <v>123</v>
      </c>
      <c r="C9016" s="57" t="s">
        <v>5416</v>
      </c>
      <c r="D9016" s="57">
        <v>0</v>
      </c>
      <c r="E9016" s="57" t="s">
        <v>516</v>
      </c>
      <c r="F9016" s="57" t="s">
        <v>5417</v>
      </c>
      <c r="G9016" s="57" t="s">
        <v>5796</v>
      </c>
      <c r="H9016" s="57">
        <v>0</v>
      </c>
    </row>
    <row r="9017" spans="1:8">
      <c r="A9017" s="57" t="s">
        <v>188</v>
      </c>
      <c r="B9017" s="57" t="s">
        <v>123</v>
      </c>
      <c r="C9017" s="57" t="s">
        <v>5419</v>
      </c>
      <c r="D9017" s="57">
        <v>1</v>
      </c>
      <c r="E9017" s="57" t="s">
        <v>516</v>
      </c>
      <c r="F9017" s="57" t="s">
        <v>5420</v>
      </c>
      <c r="G9017" s="57" t="s">
        <v>5797</v>
      </c>
      <c r="H9017" s="57">
        <v>1</v>
      </c>
    </row>
    <row r="9018" spans="1:8">
      <c r="A9018" s="57" t="s">
        <v>188</v>
      </c>
      <c r="B9018" s="57" t="s">
        <v>123</v>
      </c>
      <c r="C9018" s="57" t="s">
        <v>5422</v>
      </c>
      <c r="D9018" s="57">
        <v>387.5</v>
      </c>
      <c r="E9018" s="57" t="s">
        <v>516</v>
      </c>
      <c r="F9018" s="57" t="s">
        <v>5423</v>
      </c>
      <c r="G9018" s="57" t="s">
        <v>5798</v>
      </c>
      <c r="H9018" s="57">
        <v>387.5</v>
      </c>
    </row>
    <row r="9019" spans="1:8">
      <c r="A9019" s="57" t="s">
        <v>188</v>
      </c>
      <c r="B9019" s="57" t="s">
        <v>123</v>
      </c>
      <c r="C9019" s="57" t="s">
        <v>5425</v>
      </c>
      <c r="D9019" s="57">
        <v>0.52500000000000002</v>
      </c>
      <c r="E9019" s="57" t="s">
        <v>516</v>
      </c>
      <c r="F9019" s="57" t="s">
        <v>5426</v>
      </c>
      <c r="G9019" s="57" t="s">
        <v>5799</v>
      </c>
      <c r="H9019" s="57">
        <v>0.52500000000000002</v>
      </c>
    </row>
    <row r="9020" spans="1:8">
      <c r="A9020" s="57" t="s">
        <v>188</v>
      </c>
      <c r="B9020" s="57" t="s">
        <v>123</v>
      </c>
      <c r="C9020" s="57" t="s">
        <v>5428</v>
      </c>
      <c r="D9020" s="57">
        <v>156</v>
      </c>
      <c r="E9020" s="57" t="s">
        <v>516</v>
      </c>
      <c r="F9020" s="57" t="s">
        <v>5429</v>
      </c>
      <c r="G9020" s="57" t="s">
        <v>5800</v>
      </c>
      <c r="H9020" s="57">
        <v>156</v>
      </c>
    </row>
    <row r="9021" spans="1:8">
      <c r="A9021" s="57" t="s">
        <v>188</v>
      </c>
      <c r="B9021" s="57" t="s">
        <v>123</v>
      </c>
      <c r="C9021" s="57" t="s">
        <v>5431</v>
      </c>
      <c r="D9021" s="57">
        <v>1581.25</v>
      </c>
      <c r="E9021" s="57" t="s">
        <v>516</v>
      </c>
      <c r="F9021" s="57" t="s">
        <v>5431</v>
      </c>
      <c r="G9021" s="57" t="s">
        <v>5801</v>
      </c>
      <c r="H9021" s="57">
        <v>1581.25</v>
      </c>
    </row>
    <row r="9022" spans="1:8">
      <c r="A9022" s="57" t="s">
        <v>188</v>
      </c>
      <c r="B9022" s="57" t="s">
        <v>123</v>
      </c>
      <c r="C9022" s="57" t="s">
        <v>5433</v>
      </c>
      <c r="D9022" s="57">
        <v>48</v>
      </c>
      <c r="E9022" s="57" t="s">
        <v>516</v>
      </c>
      <c r="F9022" s="57" t="s">
        <v>5434</v>
      </c>
      <c r="G9022" s="57" t="s">
        <v>5802</v>
      </c>
      <c r="H9022" s="57">
        <v>48</v>
      </c>
    </row>
    <row r="9023" spans="1:8">
      <c r="A9023" s="57" t="s">
        <v>188</v>
      </c>
      <c r="B9023" s="57" t="s">
        <v>123</v>
      </c>
      <c r="C9023" s="57" t="s">
        <v>5436</v>
      </c>
      <c r="D9023" s="57">
        <v>1</v>
      </c>
      <c r="E9023" s="57" t="s">
        <v>516</v>
      </c>
      <c r="F9023" s="57" t="s">
        <v>5437</v>
      </c>
      <c r="G9023" s="57" t="s">
        <v>5803</v>
      </c>
      <c r="H9023" s="57">
        <v>1</v>
      </c>
    </row>
    <row r="9024" spans="1:8">
      <c r="A9024" s="57" t="s">
        <v>188</v>
      </c>
      <c r="B9024" s="57" t="s">
        <v>123</v>
      </c>
      <c r="C9024" s="57" t="s">
        <v>5439</v>
      </c>
      <c r="D9024" s="57">
        <v>0.625</v>
      </c>
      <c r="E9024" s="57" t="s">
        <v>516</v>
      </c>
      <c r="F9024" s="57" t="s">
        <v>5439</v>
      </c>
      <c r="G9024" s="57" t="s">
        <v>5804</v>
      </c>
      <c r="H9024" s="57">
        <v>0.625</v>
      </c>
    </row>
    <row r="9025" spans="1:8">
      <c r="A9025" s="57" t="s">
        <v>188</v>
      </c>
      <c r="B9025" s="57" t="s">
        <v>123</v>
      </c>
      <c r="C9025" s="57" t="s">
        <v>5441</v>
      </c>
      <c r="D9025" s="57">
        <v>2985.125</v>
      </c>
      <c r="E9025" s="57" t="s">
        <v>516</v>
      </c>
      <c r="F9025" s="57" t="s">
        <v>5441</v>
      </c>
      <c r="G9025" s="57" t="s">
        <v>5805</v>
      </c>
      <c r="H9025" s="57">
        <v>2985.125</v>
      </c>
    </row>
    <row r="9026" spans="1:8">
      <c r="A9026" s="57" t="s">
        <v>188</v>
      </c>
      <c r="B9026" s="57" t="s">
        <v>123</v>
      </c>
      <c r="C9026" s="57" t="s">
        <v>5443</v>
      </c>
      <c r="D9026" s="57">
        <v>130.75</v>
      </c>
      <c r="E9026" s="57" t="s">
        <v>516</v>
      </c>
      <c r="F9026" s="57" t="s">
        <v>5443</v>
      </c>
      <c r="G9026" s="57" t="s">
        <v>5806</v>
      </c>
      <c r="H9026" s="57">
        <v>130.75</v>
      </c>
    </row>
    <row r="9027" spans="1:8">
      <c r="A9027" s="57" t="s">
        <v>188</v>
      </c>
      <c r="B9027" s="57" t="s">
        <v>123</v>
      </c>
      <c r="C9027" s="57" t="s">
        <v>5445</v>
      </c>
      <c r="D9027" s="57">
        <v>512.5</v>
      </c>
      <c r="E9027" s="57" t="s">
        <v>516</v>
      </c>
      <c r="F9027" s="57" t="s">
        <v>5446</v>
      </c>
      <c r="G9027" s="57" t="s">
        <v>5807</v>
      </c>
      <c r="H9027" s="57">
        <v>512.5</v>
      </c>
    </row>
    <row r="9028" spans="1:8">
      <c r="A9028" s="57" t="s">
        <v>142</v>
      </c>
      <c r="B9028" s="57" t="s">
        <v>116</v>
      </c>
      <c r="C9028" s="57" t="s">
        <v>5392</v>
      </c>
      <c r="D9028" s="57">
        <v>0</v>
      </c>
      <c r="E9028" s="57" t="s">
        <v>517</v>
      </c>
      <c r="F9028" s="57" t="s">
        <v>5393</v>
      </c>
      <c r="G9028" s="57" t="s">
        <v>5808</v>
      </c>
      <c r="H9028" s="57">
        <v>0</v>
      </c>
    </row>
    <row r="9029" spans="1:8">
      <c r="A9029" s="57" t="s">
        <v>142</v>
      </c>
      <c r="B9029" s="57" t="s">
        <v>116</v>
      </c>
      <c r="C9029" s="57" t="s">
        <v>5395</v>
      </c>
      <c r="D9029" s="57">
        <v>0</v>
      </c>
      <c r="E9029" s="57" t="s">
        <v>517</v>
      </c>
      <c r="F9029" s="57" t="s">
        <v>5396</v>
      </c>
      <c r="G9029" s="57" t="s">
        <v>5809</v>
      </c>
      <c r="H9029" s="57">
        <v>0</v>
      </c>
    </row>
    <row r="9030" spans="1:8">
      <c r="A9030" s="57" t="s">
        <v>142</v>
      </c>
      <c r="B9030" s="57" t="s">
        <v>116</v>
      </c>
      <c r="C9030" s="57" t="s">
        <v>5398</v>
      </c>
      <c r="D9030" s="57">
        <v>0</v>
      </c>
      <c r="E9030" s="57" t="s">
        <v>517</v>
      </c>
      <c r="F9030" s="57" t="s">
        <v>5399</v>
      </c>
      <c r="G9030" s="57" t="s">
        <v>5810</v>
      </c>
      <c r="H9030" s="57">
        <v>0</v>
      </c>
    </row>
    <row r="9031" spans="1:8">
      <c r="A9031" s="57" t="s">
        <v>142</v>
      </c>
      <c r="B9031" s="57" t="s">
        <v>116</v>
      </c>
      <c r="C9031" s="57" t="s">
        <v>5401</v>
      </c>
      <c r="D9031" s="57">
        <v>0</v>
      </c>
      <c r="E9031" s="57" t="s">
        <v>517</v>
      </c>
      <c r="F9031" s="57" t="s">
        <v>5402</v>
      </c>
      <c r="G9031" s="57" t="s">
        <v>5811</v>
      </c>
      <c r="H9031" s="57">
        <v>0</v>
      </c>
    </row>
    <row r="9032" spans="1:8">
      <c r="A9032" s="57" t="s">
        <v>142</v>
      </c>
      <c r="B9032" s="57" t="s">
        <v>116</v>
      </c>
      <c r="C9032" s="57" t="s">
        <v>5404</v>
      </c>
      <c r="D9032" s="57">
        <v>402.16669999999999</v>
      </c>
      <c r="E9032" s="57" t="s">
        <v>517</v>
      </c>
      <c r="F9032" s="57" t="s">
        <v>5405</v>
      </c>
      <c r="G9032" s="57" t="s">
        <v>5812</v>
      </c>
      <c r="H9032" s="57">
        <v>402.16669999999999</v>
      </c>
    </row>
    <row r="9033" spans="1:8">
      <c r="A9033" s="57" t="s">
        <v>142</v>
      </c>
      <c r="B9033" s="57" t="s">
        <v>116</v>
      </c>
      <c r="C9033" s="57" t="s">
        <v>5407</v>
      </c>
      <c r="D9033" s="57">
        <v>0.67500000000000004</v>
      </c>
      <c r="E9033" s="57" t="s">
        <v>517</v>
      </c>
      <c r="F9033" s="57" t="s">
        <v>5408</v>
      </c>
      <c r="G9033" s="57" t="s">
        <v>5813</v>
      </c>
      <c r="H9033" s="57">
        <v>0.67500000000000004</v>
      </c>
    </row>
    <row r="9034" spans="1:8">
      <c r="A9034" s="57" t="s">
        <v>142</v>
      </c>
      <c r="B9034" s="57" t="s">
        <v>116</v>
      </c>
      <c r="C9034" s="57" t="s">
        <v>5410</v>
      </c>
      <c r="D9034" s="57">
        <v>1.3333330000000001</v>
      </c>
      <c r="E9034" s="57" t="s">
        <v>517</v>
      </c>
      <c r="F9034" s="57" t="s">
        <v>5411</v>
      </c>
      <c r="G9034" s="57" t="s">
        <v>5814</v>
      </c>
      <c r="H9034" s="57">
        <v>1.3333330000000001</v>
      </c>
    </row>
    <row r="9035" spans="1:8">
      <c r="A9035" s="57" t="s">
        <v>142</v>
      </c>
      <c r="B9035" s="57" t="s">
        <v>116</v>
      </c>
      <c r="C9035" s="57" t="s">
        <v>5413</v>
      </c>
      <c r="D9035" s="57">
        <v>178</v>
      </c>
      <c r="E9035" s="57" t="s">
        <v>517</v>
      </c>
      <c r="F9035" s="57" t="s">
        <v>5414</v>
      </c>
      <c r="G9035" s="57" t="s">
        <v>5815</v>
      </c>
      <c r="H9035" s="57">
        <v>178</v>
      </c>
    </row>
    <row r="9036" spans="1:8">
      <c r="A9036" s="57" t="s">
        <v>142</v>
      </c>
      <c r="B9036" s="57" t="s">
        <v>116</v>
      </c>
      <c r="C9036" s="57" t="s">
        <v>5416</v>
      </c>
      <c r="D9036" s="57">
        <v>0</v>
      </c>
      <c r="E9036" s="57" t="s">
        <v>517</v>
      </c>
      <c r="F9036" s="57" t="s">
        <v>5417</v>
      </c>
      <c r="G9036" s="57" t="s">
        <v>5816</v>
      </c>
      <c r="H9036" s="57">
        <v>0</v>
      </c>
    </row>
    <row r="9037" spans="1:8">
      <c r="A9037" s="57" t="s">
        <v>142</v>
      </c>
      <c r="B9037" s="57" t="s">
        <v>116</v>
      </c>
      <c r="C9037" s="57" t="s">
        <v>5419</v>
      </c>
      <c r="D9037" s="57">
        <v>1.25</v>
      </c>
      <c r="E9037" s="57" t="s">
        <v>517</v>
      </c>
      <c r="F9037" s="57" t="s">
        <v>5420</v>
      </c>
      <c r="G9037" s="57" t="s">
        <v>5817</v>
      </c>
      <c r="H9037" s="57">
        <v>1.25</v>
      </c>
    </row>
    <row r="9038" spans="1:8">
      <c r="A9038" s="57" t="s">
        <v>142</v>
      </c>
      <c r="B9038" s="57" t="s">
        <v>116</v>
      </c>
      <c r="C9038" s="57" t="s">
        <v>5422</v>
      </c>
      <c r="D9038" s="57">
        <v>646.875</v>
      </c>
      <c r="E9038" s="57" t="s">
        <v>517</v>
      </c>
      <c r="F9038" s="57" t="s">
        <v>5423</v>
      </c>
      <c r="G9038" s="57" t="s">
        <v>5818</v>
      </c>
      <c r="H9038" s="57">
        <v>646.875</v>
      </c>
    </row>
    <row r="9039" spans="1:8">
      <c r="A9039" s="57" t="s">
        <v>142</v>
      </c>
      <c r="B9039" s="57" t="s">
        <v>116</v>
      </c>
      <c r="C9039" s="57" t="s">
        <v>5425</v>
      </c>
      <c r="D9039" s="57">
        <v>0.54166669999999995</v>
      </c>
      <c r="E9039" s="57" t="s">
        <v>517</v>
      </c>
      <c r="F9039" s="57" t="s">
        <v>5426</v>
      </c>
      <c r="G9039" s="57" t="s">
        <v>5819</v>
      </c>
      <c r="H9039" s="57">
        <v>0.54166669999999995</v>
      </c>
    </row>
    <row r="9040" spans="1:8">
      <c r="A9040" s="57" t="s">
        <v>142</v>
      </c>
      <c r="B9040" s="57" t="s">
        <v>116</v>
      </c>
      <c r="C9040" s="57" t="s">
        <v>5428</v>
      </c>
      <c r="D9040" s="57">
        <v>190.5</v>
      </c>
      <c r="E9040" s="57" t="s">
        <v>517</v>
      </c>
      <c r="F9040" s="57" t="s">
        <v>5429</v>
      </c>
      <c r="G9040" s="57" t="s">
        <v>5820</v>
      </c>
      <c r="H9040" s="57">
        <v>190.5</v>
      </c>
    </row>
    <row r="9041" spans="1:8">
      <c r="A9041" s="57" t="s">
        <v>142</v>
      </c>
      <c r="B9041" s="57" t="s">
        <v>116</v>
      </c>
      <c r="C9041" s="57" t="s">
        <v>5431</v>
      </c>
      <c r="D9041" s="57">
        <v>65723.06</v>
      </c>
      <c r="E9041" s="57" t="s">
        <v>517</v>
      </c>
      <c r="F9041" s="57" t="s">
        <v>5431</v>
      </c>
      <c r="G9041" s="57" t="s">
        <v>5821</v>
      </c>
      <c r="H9041" s="57">
        <v>65723.06</v>
      </c>
    </row>
    <row r="9042" spans="1:8">
      <c r="A9042" s="57" t="s">
        <v>142</v>
      </c>
      <c r="B9042" s="57" t="s">
        <v>116</v>
      </c>
      <c r="C9042" s="57" t="s">
        <v>5433</v>
      </c>
      <c r="D9042" s="57">
        <v>163.5</v>
      </c>
      <c r="E9042" s="57" t="s">
        <v>517</v>
      </c>
      <c r="F9042" s="57" t="s">
        <v>5434</v>
      </c>
      <c r="G9042" s="57" t="s">
        <v>5822</v>
      </c>
      <c r="H9042" s="57">
        <v>163.5</v>
      </c>
    </row>
    <row r="9043" spans="1:8">
      <c r="A9043" s="57" t="s">
        <v>142</v>
      </c>
      <c r="B9043" s="57" t="s">
        <v>116</v>
      </c>
      <c r="C9043" s="57" t="s">
        <v>5436</v>
      </c>
      <c r="D9043" s="57">
        <v>1.75</v>
      </c>
      <c r="E9043" s="57" t="s">
        <v>517</v>
      </c>
      <c r="F9043" s="57" t="s">
        <v>5437</v>
      </c>
      <c r="G9043" s="57" t="s">
        <v>5823</v>
      </c>
      <c r="H9043" s="57">
        <v>1.75</v>
      </c>
    </row>
    <row r="9044" spans="1:8">
      <c r="A9044" s="57" t="s">
        <v>142</v>
      </c>
      <c r="B9044" s="57" t="s">
        <v>116</v>
      </c>
      <c r="C9044" s="57" t="s">
        <v>5439</v>
      </c>
      <c r="D9044" s="57">
        <v>0.59166669999999999</v>
      </c>
      <c r="E9044" s="57" t="s">
        <v>517</v>
      </c>
      <c r="F9044" s="57" t="s">
        <v>5439</v>
      </c>
      <c r="G9044" s="57" t="s">
        <v>5824</v>
      </c>
      <c r="H9044" s="57">
        <v>0.59166669999999999</v>
      </c>
    </row>
    <row r="9045" spans="1:8">
      <c r="A9045" s="57" t="s">
        <v>142</v>
      </c>
      <c r="B9045" s="57" t="s">
        <v>116</v>
      </c>
      <c r="C9045" s="57" t="s">
        <v>5441</v>
      </c>
      <c r="D9045" s="57">
        <v>7802.5309999999999</v>
      </c>
      <c r="E9045" s="57" t="s">
        <v>517</v>
      </c>
      <c r="F9045" s="57" t="s">
        <v>5441</v>
      </c>
      <c r="G9045" s="57" t="s">
        <v>5825</v>
      </c>
      <c r="H9045" s="57">
        <v>7802.5309999999999</v>
      </c>
    </row>
    <row r="9046" spans="1:8">
      <c r="A9046" s="57" t="s">
        <v>142</v>
      </c>
      <c r="B9046" s="57" t="s">
        <v>116</v>
      </c>
      <c r="C9046" s="57" t="s">
        <v>5443</v>
      </c>
      <c r="D9046" s="57">
        <v>623.9375</v>
      </c>
      <c r="E9046" s="57" t="s">
        <v>517</v>
      </c>
      <c r="F9046" s="57" t="s">
        <v>5443</v>
      </c>
      <c r="G9046" s="57" t="s">
        <v>5826</v>
      </c>
      <c r="H9046" s="57">
        <v>623.9375</v>
      </c>
    </row>
    <row r="9047" spans="1:8">
      <c r="A9047" s="57" t="s">
        <v>142</v>
      </c>
      <c r="B9047" s="57" t="s">
        <v>116</v>
      </c>
      <c r="C9047" s="57" t="s">
        <v>5445</v>
      </c>
      <c r="D9047" s="57">
        <v>600.625</v>
      </c>
      <c r="E9047" s="57" t="s">
        <v>517</v>
      </c>
      <c r="F9047" s="57" t="s">
        <v>5446</v>
      </c>
      <c r="G9047" s="57" t="s">
        <v>5827</v>
      </c>
      <c r="H9047" s="57">
        <v>600.625</v>
      </c>
    </row>
    <row r="9048" spans="1:8">
      <c r="A9048" s="57" t="s">
        <v>130</v>
      </c>
      <c r="B9048" s="57" t="s">
        <v>114</v>
      </c>
      <c r="C9048" s="57" t="s">
        <v>5392</v>
      </c>
      <c r="D9048" s="57">
        <v>0</v>
      </c>
      <c r="E9048" s="57" t="s">
        <v>518</v>
      </c>
      <c r="F9048" s="57" t="s">
        <v>5393</v>
      </c>
      <c r="G9048" s="57" t="s">
        <v>5828</v>
      </c>
      <c r="H9048" s="57">
        <v>0</v>
      </c>
    </row>
    <row r="9049" spans="1:8">
      <c r="A9049" s="57" t="s">
        <v>130</v>
      </c>
      <c r="B9049" s="57" t="s">
        <v>114</v>
      </c>
      <c r="C9049" s="57" t="s">
        <v>5395</v>
      </c>
      <c r="D9049" s="57">
        <v>0</v>
      </c>
      <c r="E9049" s="57" t="s">
        <v>518</v>
      </c>
      <c r="F9049" s="57" t="s">
        <v>5396</v>
      </c>
      <c r="G9049" s="57" t="s">
        <v>5829</v>
      </c>
      <c r="H9049" s="57">
        <v>0</v>
      </c>
    </row>
    <row r="9050" spans="1:8">
      <c r="A9050" s="57" t="s">
        <v>130</v>
      </c>
      <c r="B9050" s="57" t="s">
        <v>114</v>
      </c>
      <c r="C9050" s="57" t="s">
        <v>5398</v>
      </c>
      <c r="D9050" s="57">
        <v>0</v>
      </c>
      <c r="E9050" s="57" t="s">
        <v>518</v>
      </c>
      <c r="F9050" s="57" t="s">
        <v>5399</v>
      </c>
      <c r="G9050" s="57" t="s">
        <v>5830</v>
      </c>
      <c r="H9050" s="57">
        <v>0</v>
      </c>
    </row>
    <row r="9051" spans="1:8">
      <c r="A9051" s="57" t="s">
        <v>130</v>
      </c>
      <c r="B9051" s="57" t="s">
        <v>114</v>
      </c>
      <c r="C9051" s="57" t="s">
        <v>5401</v>
      </c>
      <c r="D9051" s="57">
        <v>0</v>
      </c>
      <c r="E9051" s="57" t="s">
        <v>518</v>
      </c>
      <c r="F9051" s="57" t="s">
        <v>5402</v>
      </c>
      <c r="G9051" s="57" t="s">
        <v>5831</v>
      </c>
      <c r="H9051" s="57">
        <v>0</v>
      </c>
    </row>
    <row r="9052" spans="1:8">
      <c r="A9052" s="57" t="s">
        <v>130</v>
      </c>
      <c r="B9052" s="57" t="s">
        <v>114</v>
      </c>
      <c r="C9052" s="57" t="s">
        <v>5404</v>
      </c>
      <c r="D9052" s="57">
        <v>402.16669999999999</v>
      </c>
      <c r="E9052" s="57" t="s">
        <v>518</v>
      </c>
      <c r="F9052" s="57" t="s">
        <v>5405</v>
      </c>
      <c r="G9052" s="57" t="s">
        <v>5832</v>
      </c>
      <c r="H9052" s="57">
        <v>402.16669999999999</v>
      </c>
    </row>
    <row r="9053" spans="1:8">
      <c r="A9053" s="57" t="s">
        <v>130</v>
      </c>
      <c r="B9053" s="57" t="s">
        <v>114</v>
      </c>
      <c r="C9053" s="57" t="s">
        <v>5407</v>
      </c>
      <c r="D9053" s="57">
        <v>0.67500000000000004</v>
      </c>
      <c r="E9053" s="57" t="s">
        <v>518</v>
      </c>
      <c r="F9053" s="57" t="s">
        <v>5408</v>
      </c>
      <c r="G9053" s="57" t="s">
        <v>5833</v>
      </c>
      <c r="H9053" s="57">
        <v>0.67500000000000004</v>
      </c>
    </row>
    <row r="9054" spans="1:8">
      <c r="A9054" s="57" t="s">
        <v>130</v>
      </c>
      <c r="B9054" s="57" t="s">
        <v>114</v>
      </c>
      <c r="C9054" s="57" t="s">
        <v>5410</v>
      </c>
      <c r="D9054" s="57">
        <v>1.3333330000000001</v>
      </c>
      <c r="E9054" s="57" t="s">
        <v>518</v>
      </c>
      <c r="F9054" s="57" t="s">
        <v>5411</v>
      </c>
      <c r="G9054" s="57" t="s">
        <v>5834</v>
      </c>
      <c r="H9054" s="57">
        <v>1.3333330000000001</v>
      </c>
    </row>
    <row r="9055" spans="1:8">
      <c r="A9055" s="57" t="s">
        <v>130</v>
      </c>
      <c r="B9055" s="57" t="s">
        <v>114</v>
      </c>
      <c r="C9055" s="57" t="s">
        <v>5413</v>
      </c>
      <c r="D9055" s="57">
        <v>178</v>
      </c>
      <c r="E9055" s="57" t="s">
        <v>518</v>
      </c>
      <c r="F9055" s="57" t="s">
        <v>5414</v>
      </c>
      <c r="G9055" s="57" t="s">
        <v>5835</v>
      </c>
      <c r="H9055" s="57">
        <v>178</v>
      </c>
    </row>
    <row r="9056" spans="1:8">
      <c r="A9056" s="57" t="s">
        <v>130</v>
      </c>
      <c r="B9056" s="57" t="s">
        <v>114</v>
      </c>
      <c r="C9056" s="57" t="s">
        <v>5416</v>
      </c>
      <c r="D9056" s="57">
        <v>0</v>
      </c>
      <c r="E9056" s="57" t="s">
        <v>518</v>
      </c>
      <c r="F9056" s="57" t="s">
        <v>5417</v>
      </c>
      <c r="G9056" s="57" t="s">
        <v>5836</v>
      </c>
      <c r="H9056" s="57">
        <v>0</v>
      </c>
    </row>
    <row r="9057" spans="1:8">
      <c r="A9057" s="57" t="s">
        <v>130</v>
      </c>
      <c r="B9057" s="57" t="s">
        <v>114</v>
      </c>
      <c r="C9057" s="57" t="s">
        <v>5419</v>
      </c>
      <c r="D9057" s="57">
        <v>1.25</v>
      </c>
      <c r="E9057" s="57" t="s">
        <v>518</v>
      </c>
      <c r="F9057" s="57" t="s">
        <v>5420</v>
      </c>
      <c r="G9057" s="57" t="s">
        <v>5837</v>
      </c>
      <c r="H9057" s="57">
        <v>1.25</v>
      </c>
    </row>
    <row r="9058" spans="1:8">
      <c r="A9058" s="57" t="s">
        <v>130</v>
      </c>
      <c r="B9058" s="57" t="s">
        <v>114</v>
      </c>
      <c r="C9058" s="57" t="s">
        <v>5422</v>
      </c>
      <c r="D9058" s="57">
        <v>646.875</v>
      </c>
      <c r="E9058" s="57" t="s">
        <v>518</v>
      </c>
      <c r="F9058" s="57" t="s">
        <v>5423</v>
      </c>
      <c r="G9058" s="57" t="s">
        <v>5838</v>
      </c>
      <c r="H9058" s="57">
        <v>646.875</v>
      </c>
    </row>
    <row r="9059" spans="1:8">
      <c r="A9059" s="57" t="s">
        <v>130</v>
      </c>
      <c r="B9059" s="57" t="s">
        <v>114</v>
      </c>
      <c r="C9059" s="57" t="s">
        <v>5425</v>
      </c>
      <c r="D9059" s="57">
        <v>0.54166669999999995</v>
      </c>
      <c r="E9059" s="57" t="s">
        <v>518</v>
      </c>
      <c r="F9059" s="57" t="s">
        <v>5426</v>
      </c>
      <c r="G9059" s="57" t="s">
        <v>5839</v>
      </c>
      <c r="H9059" s="57">
        <v>0.54166669999999995</v>
      </c>
    </row>
    <row r="9060" spans="1:8">
      <c r="A9060" s="57" t="s">
        <v>130</v>
      </c>
      <c r="B9060" s="57" t="s">
        <v>114</v>
      </c>
      <c r="C9060" s="57" t="s">
        <v>5428</v>
      </c>
      <c r="D9060" s="57">
        <v>190.5</v>
      </c>
      <c r="E9060" s="57" t="s">
        <v>518</v>
      </c>
      <c r="F9060" s="57" t="s">
        <v>5429</v>
      </c>
      <c r="G9060" s="57" t="s">
        <v>5840</v>
      </c>
      <c r="H9060" s="57">
        <v>190.5</v>
      </c>
    </row>
    <row r="9061" spans="1:8">
      <c r="A9061" s="57" t="s">
        <v>130</v>
      </c>
      <c r="B9061" s="57" t="s">
        <v>114</v>
      </c>
      <c r="C9061" s="57" t="s">
        <v>5431</v>
      </c>
      <c r="D9061" s="57">
        <v>65723.06</v>
      </c>
      <c r="E9061" s="57" t="s">
        <v>518</v>
      </c>
      <c r="F9061" s="57" t="s">
        <v>5431</v>
      </c>
      <c r="G9061" s="57" t="s">
        <v>5841</v>
      </c>
      <c r="H9061" s="57">
        <v>65723.06</v>
      </c>
    </row>
    <row r="9062" spans="1:8">
      <c r="A9062" s="57" t="s">
        <v>130</v>
      </c>
      <c r="B9062" s="57" t="s">
        <v>114</v>
      </c>
      <c r="C9062" s="57" t="s">
        <v>5433</v>
      </c>
      <c r="D9062" s="57">
        <v>163.5</v>
      </c>
      <c r="E9062" s="57" t="s">
        <v>518</v>
      </c>
      <c r="F9062" s="57" t="s">
        <v>5434</v>
      </c>
      <c r="G9062" s="57" t="s">
        <v>5842</v>
      </c>
      <c r="H9062" s="57">
        <v>163.5</v>
      </c>
    </row>
    <row r="9063" spans="1:8">
      <c r="A9063" s="57" t="s">
        <v>130</v>
      </c>
      <c r="B9063" s="57" t="s">
        <v>114</v>
      </c>
      <c r="C9063" s="57" t="s">
        <v>5436</v>
      </c>
      <c r="D9063" s="57">
        <v>1.75</v>
      </c>
      <c r="E9063" s="57" t="s">
        <v>518</v>
      </c>
      <c r="F9063" s="57" t="s">
        <v>5437</v>
      </c>
      <c r="G9063" s="57" t="s">
        <v>5843</v>
      </c>
      <c r="H9063" s="57">
        <v>1.75</v>
      </c>
    </row>
    <row r="9064" spans="1:8">
      <c r="A9064" s="57" t="s">
        <v>130</v>
      </c>
      <c r="B9064" s="57" t="s">
        <v>114</v>
      </c>
      <c r="C9064" s="57" t="s">
        <v>5439</v>
      </c>
      <c r="D9064" s="57">
        <v>0.59166669999999999</v>
      </c>
      <c r="E9064" s="57" t="s">
        <v>518</v>
      </c>
      <c r="F9064" s="57" t="s">
        <v>5439</v>
      </c>
      <c r="G9064" s="57" t="s">
        <v>5844</v>
      </c>
      <c r="H9064" s="57">
        <v>0.59166669999999999</v>
      </c>
    </row>
    <row r="9065" spans="1:8">
      <c r="A9065" s="57" t="s">
        <v>130</v>
      </c>
      <c r="B9065" s="57" t="s">
        <v>114</v>
      </c>
      <c r="C9065" s="57" t="s">
        <v>5441</v>
      </c>
      <c r="D9065" s="57">
        <v>7802.5309999999999</v>
      </c>
      <c r="E9065" s="57" t="s">
        <v>518</v>
      </c>
      <c r="F9065" s="57" t="s">
        <v>5441</v>
      </c>
      <c r="G9065" s="57" t="s">
        <v>5845</v>
      </c>
      <c r="H9065" s="57">
        <v>7802.5309999999999</v>
      </c>
    </row>
    <row r="9066" spans="1:8">
      <c r="A9066" s="57" t="s">
        <v>130</v>
      </c>
      <c r="B9066" s="57" t="s">
        <v>114</v>
      </c>
      <c r="C9066" s="57" t="s">
        <v>5443</v>
      </c>
      <c r="D9066" s="57">
        <v>623.9375</v>
      </c>
      <c r="E9066" s="57" t="s">
        <v>518</v>
      </c>
      <c r="F9066" s="57" t="s">
        <v>5443</v>
      </c>
      <c r="G9066" s="57" t="s">
        <v>5846</v>
      </c>
      <c r="H9066" s="57">
        <v>623.9375</v>
      </c>
    </row>
    <row r="9067" spans="1:8">
      <c r="A9067" s="57" t="s">
        <v>130</v>
      </c>
      <c r="B9067" s="57" t="s">
        <v>114</v>
      </c>
      <c r="C9067" s="57" t="s">
        <v>5445</v>
      </c>
      <c r="D9067" s="57">
        <v>600.625</v>
      </c>
      <c r="E9067" s="57" t="s">
        <v>518</v>
      </c>
      <c r="F9067" s="57" t="s">
        <v>5446</v>
      </c>
      <c r="G9067" s="57" t="s">
        <v>5847</v>
      </c>
      <c r="H9067" s="57">
        <v>600.625</v>
      </c>
    </row>
    <row r="9068" spans="1:8">
      <c r="A9068" s="57" t="s">
        <v>634</v>
      </c>
      <c r="B9068" s="57" t="s">
        <v>81</v>
      </c>
      <c r="C9068" s="57" t="s">
        <v>5392</v>
      </c>
      <c r="D9068" s="57">
        <v>0</v>
      </c>
      <c r="E9068" s="57" t="s">
        <v>520</v>
      </c>
      <c r="F9068" s="57" t="s">
        <v>5393</v>
      </c>
      <c r="G9068" s="57" t="s">
        <v>5848</v>
      </c>
      <c r="H9068" s="57">
        <v>0</v>
      </c>
    </row>
    <row r="9069" spans="1:8">
      <c r="A9069" s="57" t="s">
        <v>634</v>
      </c>
      <c r="B9069" s="57" t="s">
        <v>81</v>
      </c>
      <c r="C9069" s="57" t="s">
        <v>5395</v>
      </c>
      <c r="D9069" s="57">
        <v>0</v>
      </c>
      <c r="E9069" s="57" t="s">
        <v>520</v>
      </c>
      <c r="F9069" s="57" t="s">
        <v>5396</v>
      </c>
      <c r="G9069" s="57" t="s">
        <v>5849</v>
      </c>
      <c r="H9069" s="57">
        <v>0</v>
      </c>
    </row>
    <row r="9070" spans="1:8">
      <c r="A9070" s="57" t="s">
        <v>634</v>
      </c>
      <c r="B9070" s="57" t="s">
        <v>81</v>
      </c>
      <c r="C9070" s="57" t="s">
        <v>5398</v>
      </c>
      <c r="D9070" s="57">
        <v>0</v>
      </c>
      <c r="E9070" s="57" t="s">
        <v>520</v>
      </c>
      <c r="F9070" s="57" t="s">
        <v>5399</v>
      </c>
      <c r="G9070" s="57" t="s">
        <v>5850</v>
      </c>
      <c r="H9070" s="57">
        <v>0</v>
      </c>
    </row>
    <row r="9071" spans="1:8">
      <c r="A9071" s="57" t="s">
        <v>634</v>
      </c>
      <c r="B9071" s="57" t="s">
        <v>81</v>
      </c>
      <c r="C9071" s="57" t="s">
        <v>5401</v>
      </c>
      <c r="D9071" s="57">
        <v>0</v>
      </c>
      <c r="E9071" s="57" t="s">
        <v>520</v>
      </c>
      <c r="F9071" s="57" t="s">
        <v>5402</v>
      </c>
      <c r="G9071" s="57" t="s">
        <v>5851</v>
      </c>
      <c r="H9071" s="57">
        <v>0</v>
      </c>
    </row>
    <row r="9072" spans="1:8">
      <c r="A9072" s="57" t="s">
        <v>634</v>
      </c>
      <c r="B9072" s="57" t="s">
        <v>81</v>
      </c>
      <c r="C9072" s="57" t="s">
        <v>5404</v>
      </c>
      <c r="D9072" s="57">
        <v>388.5518608695653</v>
      </c>
      <c r="E9072" s="57" t="s">
        <v>520</v>
      </c>
      <c r="F9072" s="57" t="s">
        <v>5405</v>
      </c>
      <c r="G9072" s="57" t="s">
        <v>5852</v>
      </c>
      <c r="H9072" s="57">
        <v>388.5518608695653</v>
      </c>
    </row>
    <row r="9073" spans="1:8">
      <c r="A9073" s="57" t="s">
        <v>634</v>
      </c>
      <c r="B9073" s="57" t="s">
        <v>81</v>
      </c>
      <c r="C9073" s="57" t="s">
        <v>5407</v>
      </c>
      <c r="D9073" s="57">
        <v>0.71161739999999996</v>
      </c>
      <c r="E9073" s="57" t="s">
        <v>520</v>
      </c>
      <c r="F9073" s="57" t="s">
        <v>5408</v>
      </c>
      <c r="G9073" s="57" t="s">
        <v>5853</v>
      </c>
      <c r="H9073" s="57">
        <v>0.71161739999999996</v>
      </c>
    </row>
    <row r="9074" spans="1:8">
      <c r="A9074" s="57" t="s">
        <v>634</v>
      </c>
      <c r="B9074" s="57" t="s">
        <v>81</v>
      </c>
      <c r="C9074" s="57" t="s">
        <v>5410</v>
      </c>
      <c r="D9074" s="57">
        <v>1.9565217391304348</v>
      </c>
      <c r="E9074" s="57" t="s">
        <v>520</v>
      </c>
      <c r="F9074" s="57" t="s">
        <v>5411</v>
      </c>
      <c r="G9074" s="57" t="s">
        <v>5854</v>
      </c>
      <c r="H9074" s="57">
        <v>1.9565217391304348</v>
      </c>
    </row>
    <row r="9075" spans="1:8">
      <c r="A9075" s="57" t="s">
        <v>634</v>
      </c>
      <c r="B9075" s="57" t="s">
        <v>81</v>
      </c>
      <c r="C9075" s="57" t="s">
        <v>5413</v>
      </c>
      <c r="D9075" s="57">
        <v>519.31298260869596</v>
      </c>
      <c r="E9075" s="57" t="s">
        <v>520</v>
      </c>
      <c r="F9075" s="57" t="s">
        <v>5414</v>
      </c>
      <c r="G9075" s="57" t="s">
        <v>5855</v>
      </c>
      <c r="H9075" s="57">
        <v>519.31298260869596</v>
      </c>
    </row>
    <row r="9076" spans="1:8">
      <c r="A9076" s="57" t="s">
        <v>634</v>
      </c>
      <c r="B9076" s="57" t="s">
        <v>81</v>
      </c>
      <c r="C9076" s="57" t="s">
        <v>5416</v>
      </c>
      <c r="D9076" s="57">
        <v>0</v>
      </c>
      <c r="E9076" s="57" t="s">
        <v>520</v>
      </c>
      <c r="F9076" s="57" t="s">
        <v>5417</v>
      </c>
      <c r="G9076" s="57" t="s">
        <v>5856</v>
      </c>
      <c r="H9076" s="57">
        <v>0</v>
      </c>
    </row>
    <row r="9077" spans="1:8">
      <c r="A9077" s="57" t="s">
        <v>634</v>
      </c>
      <c r="B9077" s="57" t="s">
        <v>81</v>
      </c>
      <c r="C9077" s="57" t="s">
        <v>5419</v>
      </c>
      <c r="D9077" s="57">
        <v>1.9565217391304348</v>
      </c>
      <c r="E9077" s="57" t="s">
        <v>520</v>
      </c>
      <c r="F9077" s="57" t="s">
        <v>5420</v>
      </c>
      <c r="G9077" s="57" t="s">
        <v>5857</v>
      </c>
      <c r="H9077" s="57">
        <v>1.9565217391304348</v>
      </c>
    </row>
    <row r="9078" spans="1:8">
      <c r="A9078" s="57" t="s">
        <v>634</v>
      </c>
      <c r="B9078" s="57" t="s">
        <v>81</v>
      </c>
      <c r="C9078" s="57" t="s">
        <v>5422</v>
      </c>
      <c r="D9078" s="57">
        <v>450.66372173913044</v>
      </c>
      <c r="E9078" s="57" t="s">
        <v>520</v>
      </c>
      <c r="F9078" s="57" t="s">
        <v>5423</v>
      </c>
      <c r="G9078" s="57" t="s">
        <v>5858</v>
      </c>
      <c r="H9078" s="57">
        <v>450.66372173913044</v>
      </c>
    </row>
    <row r="9079" spans="1:8">
      <c r="A9079" s="57" t="s">
        <v>634</v>
      </c>
      <c r="B9079" s="57" t="s">
        <v>81</v>
      </c>
      <c r="C9079" s="57" t="s">
        <v>5425</v>
      </c>
      <c r="D9079" s="57">
        <v>0.55631766956521755</v>
      </c>
      <c r="E9079" s="57" t="s">
        <v>520</v>
      </c>
      <c r="F9079" s="57" t="s">
        <v>5426</v>
      </c>
      <c r="G9079" s="57" t="s">
        <v>5859</v>
      </c>
      <c r="H9079" s="57">
        <v>0.55631766956521755</v>
      </c>
    </row>
    <row r="9080" spans="1:8">
      <c r="A9080" s="57" t="s">
        <v>634</v>
      </c>
      <c r="B9080" s="57" t="s">
        <v>81</v>
      </c>
      <c r="C9080" s="57" t="s">
        <v>5428</v>
      </c>
      <c r="D9080" s="57">
        <v>490.43529565217392</v>
      </c>
      <c r="E9080" s="57" t="s">
        <v>520</v>
      </c>
      <c r="F9080" s="57" t="s">
        <v>5429</v>
      </c>
      <c r="G9080" s="57" t="s">
        <v>5860</v>
      </c>
      <c r="H9080" s="57">
        <v>490.43529565217392</v>
      </c>
    </row>
    <row r="9081" spans="1:8">
      <c r="A9081" s="57" t="s">
        <v>634</v>
      </c>
      <c r="B9081" s="57" t="s">
        <v>81</v>
      </c>
      <c r="C9081" s="57" t="s">
        <v>5431</v>
      </c>
      <c r="D9081" s="57">
        <v>4220.054347826087</v>
      </c>
      <c r="E9081" s="57" t="s">
        <v>520</v>
      </c>
      <c r="F9081" s="57" t="s">
        <v>5431</v>
      </c>
      <c r="G9081" s="57" t="s">
        <v>5861</v>
      </c>
      <c r="H9081" s="57">
        <v>4220.054347826087</v>
      </c>
    </row>
    <row r="9082" spans="1:8">
      <c r="A9082" s="57" t="s">
        <v>634</v>
      </c>
      <c r="B9082" s="57" t="s">
        <v>81</v>
      </c>
      <c r="C9082" s="57" t="s">
        <v>5433</v>
      </c>
      <c r="D9082" s="57">
        <v>333.03458260869576</v>
      </c>
      <c r="E9082" s="57" t="s">
        <v>520</v>
      </c>
      <c r="F9082" s="57" t="s">
        <v>5434</v>
      </c>
      <c r="G9082" s="57" t="s">
        <v>5862</v>
      </c>
      <c r="H9082" s="57">
        <v>333.03458260869576</v>
      </c>
    </row>
    <row r="9083" spans="1:8">
      <c r="A9083" s="57" t="s">
        <v>634</v>
      </c>
      <c r="B9083" s="57" t="s">
        <v>81</v>
      </c>
      <c r="C9083" s="57" t="s">
        <v>5436</v>
      </c>
      <c r="D9083" s="57">
        <v>1.9565217391304348</v>
      </c>
      <c r="E9083" s="57" t="s">
        <v>520</v>
      </c>
      <c r="F9083" s="57" t="s">
        <v>5437</v>
      </c>
      <c r="G9083" s="57" t="s">
        <v>5863</v>
      </c>
      <c r="H9083" s="57">
        <v>1.9565217391304348</v>
      </c>
    </row>
    <row r="9084" spans="1:8">
      <c r="A9084" s="57" t="s">
        <v>634</v>
      </c>
      <c r="B9084" s="57" t="s">
        <v>81</v>
      </c>
      <c r="C9084" s="57" t="s">
        <v>5439</v>
      </c>
      <c r="D9084" s="57">
        <v>0.71636188695652192</v>
      </c>
      <c r="E9084" s="57" t="s">
        <v>520</v>
      </c>
      <c r="F9084" s="57" t="s">
        <v>5439</v>
      </c>
      <c r="G9084" s="57" t="s">
        <v>5864</v>
      </c>
      <c r="H9084" s="57">
        <v>0.71636188695652192</v>
      </c>
    </row>
    <row r="9085" spans="1:8">
      <c r="A9085" s="57" t="s">
        <v>634</v>
      </c>
      <c r="B9085" s="57" t="s">
        <v>81</v>
      </c>
      <c r="C9085" s="57" t="s">
        <v>5441</v>
      </c>
      <c r="D9085" s="57">
        <v>7519.1949130434778</v>
      </c>
      <c r="E9085" s="57" t="s">
        <v>520</v>
      </c>
      <c r="F9085" s="57" t="s">
        <v>5441</v>
      </c>
      <c r="G9085" s="57" t="s">
        <v>5865</v>
      </c>
      <c r="H9085" s="57">
        <v>7519.1949130434778</v>
      </c>
    </row>
    <row r="9086" spans="1:8">
      <c r="A9086" s="57" t="s">
        <v>634</v>
      </c>
      <c r="B9086" s="57" t="s">
        <v>81</v>
      </c>
      <c r="C9086" s="57" t="s">
        <v>5443</v>
      </c>
      <c r="D9086" s="57">
        <v>141.59523478260874</v>
      </c>
      <c r="E9086" s="57" t="s">
        <v>520</v>
      </c>
      <c r="F9086" s="57" t="s">
        <v>5443</v>
      </c>
      <c r="G9086" s="57" t="s">
        <v>5866</v>
      </c>
      <c r="H9086" s="57">
        <v>141.59523478260874</v>
      </c>
    </row>
    <row r="9087" spans="1:8">
      <c r="A9087" s="57" t="s">
        <v>634</v>
      </c>
      <c r="B9087" s="57" t="s">
        <v>81</v>
      </c>
      <c r="C9087" s="57" t="s">
        <v>5445</v>
      </c>
      <c r="D9087" s="57">
        <v>586.49183478260886</v>
      </c>
      <c r="E9087" s="57" t="s">
        <v>520</v>
      </c>
      <c r="F9087" s="57" t="s">
        <v>5446</v>
      </c>
      <c r="G9087" s="57" t="s">
        <v>5867</v>
      </c>
      <c r="H9087" s="57">
        <v>586.49183478260886</v>
      </c>
    </row>
    <row r="9088" spans="1:8">
      <c r="A9088" s="57" t="s">
        <v>634</v>
      </c>
      <c r="B9088" s="57" t="s">
        <v>126</v>
      </c>
      <c r="C9088" s="57" t="s">
        <v>5392</v>
      </c>
      <c r="D9088" s="57">
        <v>0</v>
      </c>
      <c r="E9088" s="57" t="s">
        <v>522</v>
      </c>
      <c r="F9088" s="57" t="s">
        <v>5393</v>
      </c>
      <c r="G9088" s="57" t="s">
        <v>5868</v>
      </c>
      <c r="H9088" s="57">
        <v>0</v>
      </c>
    </row>
    <row r="9089" spans="1:8">
      <c r="A9089" s="57" t="s">
        <v>634</v>
      </c>
      <c r="B9089" s="57" t="s">
        <v>126</v>
      </c>
      <c r="C9089" s="57" t="s">
        <v>5395</v>
      </c>
      <c r="D9089" s="57">
        <v>0</v>
      </c>
      <c r="E9089" s="57" t="s">
        <v>522</v>
      </c>
      <c r="F9089" s="57" t="s">
        <v>5396</v>
      </c>
      <c r="G9089" s="57" t="s">
        <v>5869</v>
      </c>
      <c r="H9089" s="57">
        <v>0</v>
      </c>
    </row>
    <row r="9090" spans="1:8">
      <c r="A9090" s="57" t="s">
        <v>634</v>
      </c>
      <c r="B9090" s="57" t="s">
        <v>126</v>
      </c>
      <c r="C9090" s="57" t="s">
        <v>5398</v>
      </c>
      <c r="D9090" s="57">
        <v>0</v>
      </c>
      <c r="E9090" s="57" t="s">
        <v>522</v>
      </c>
      <c r="F9090" s="57" t="s">
        <v>5399</v>
      </c>
      <c r="G9090" s="57" t="s">
        <v>5870</v>
      </c>
      <c r="H9090" s="57">
        <v>0</v>
      </c>
    </row>
    <row r="9091" spans="1:8">
      <c r="A9091" s="57" t="s">
        <v>634</v>
      </c>
      <c r="B9091" s="57" t="s">
        <v>126</v>
      </c>
      <c r="C9091" s="57" t="s">
        <v>5401</v>
      </c>
      <c r="D9091" s="57">
        <v>0</v>
      </c>
      <c r="E9091" s="57" t="s">
        <v>522</v>
      </c>
      <c r="F9091" s="57" t="s">
        <v>5402</v>
      </c>
      <c r="G9091" s="57" t="s">
        <v>5871</v>
      </c>
      <c r="H9091" s="57">
        <v>0</v>
      </c>
    </row>
    <row r="9092" spans="1:8">
      <c r="A9092" s="57" t="s">
        <v>634</v>
      </c>
      <c r="B9092" s="57" t="s">
        <v>126</v>
      </c>
      <c r="C9092" s="57" t="s">
        <v>5404</v>
      </c>
      <c r="D9092" s="57">
        <v>106.5</v>
      </c>
      <c r="E9092" s="57" t="s">
        <v>522</v>
      </c>
      <c r="F9092" s="57" t="s">
        <v>5405</v>
      </c>
      <c r="G9092" s="57" t="s">
        <v>5872</v>
      </c>
      <c r="H9092" s="57">
        <v>106.5</v>
      </c>
    </row>
    <row r="9093" spans="1:8">
      <c r="A9093" s="57" t="s">
        <v>634</v>
      </c>
      <c r="B9093" s="57" t="s">
        <v>126</v>
      </c>
      <c r="C9093" s="57" t="s">
        <v>5407</v>
      </c>
      <c r="D9093" s="57">
        <v>0.72499999999999998</v>
      </c>
      <c r="E9093" s="57" t="s">
        <v>522</v>
      </c>
      <c r="F9093" s="57" t="s">
        <v>5408</v>
      </c>
      <c r="G9093" s="57" t="s">
        <v>5873</v>
      </c>
      <c r="H9093" s="57">
        <v>0.72499999999999998</v>
      </c>
    </row>
    <row r="9094" spans="1:8">
      <c r="A9094" s="57" t="s">
        <v>634</v>
      </c>
      <c r="B9094" s="57" t="s">
        <v>126</v>
      </c>
      <c r="C9094" s="57" t="s">
        <v>5410</v>
      </c>
      <c r="D9094" s="57">
        <v>1</v>
      </c>
      <c r="E9094" s="57" t="s">
        <v>522</v>
      </c>
      <c r="F9094" s="57" t="s">
        <v>5411</v>
      </c>
      <c r="G9094" s="57" t="s">
        <v>5874</v>
      </c>
      <c r="H9094" s="57">
        <v>1</v>
      </c>
    </row>
    <row r="9095" spans="1:8">
      <c r="A9095" s="57" t="s">
        <v>634</v>
      </c>
      <c r="B9095" s="57" t="s">
        <v>126</v>
      </c>
      <c r="C9095" s="57" t="s">
        <v>5413</v>
      </c>
      <c r="D9095" s="57">
        <v>48</v>
      </c>
      <c r="E9095" s="57" t="s">
        <v>522</v>
      </c>
      <c r="F9095" s="57" t="s">
        <v>5414</v>
      </c>
      <c r="G9095" s="57" t="s">
        <v>5875</v>
      </c>
      <c r="H9095" s="57">
        <v>48</v>
      </c>
    </row>
    <row r="9096" spans="1:8">
      <c r="A9096" s="57" t="s">
        <v>634</v>
      </c>
      <c r="B9096" s="57" t="s">
        <v>126</v>
      </c>
      <c r="C9096" s="57" t="s">
        <v>5416</v>
      </c>
      <c r="D9096" s="57">
        <v>0</v>
      </c>
      <c r="E9096" s="57" t="s">
        <v>522</v>
      </c>
      <c r="F9096" s="57" t="s">
        <v>5417</v>
      </c>
      <c r="G9096" s="57" t="s">
        <v>5876</v>
      </c>
      <c r="H9096" s="57">
        <v>0</v>
      </c>
    </row>
    <row r="9097" spans="1:8">
      <c r="A9097" s="57" t="s">
        <v>634</v>
      </c>
      <c r="B9097" s="57" t="s">
        <v>126</v>
      </c>
      <c r="C9097" s="57" t="s">
        <v>5419</v>
      </c>
      <c r="D9097" s="57">
        <v>1</v>
      </c>
      <c r="E9097" s="57" t="s">
        <v>522</v>
      </c>
      <c r="F9097" s="57" t="s">
        <v>5420</v>
      </c>
      <c r="G9097" s="57" t="s">
        <v>5877</v>
      </c>
      <c r="H9097" s="57">
        <v>1</v>
      </c>
    </row>
    <row r="9098" spans="1:8">
      <c r="A9098" s="57" t="s">
        <v>634</v>
      </c>
      <c r="B9098" s="57" t="s">
        <v>126</v>
      </c>
      <c r="C9098" s="57" t="s">
        <v>5422</v>
      </c>
      <c r="D9098" s="57">
        <v>387.5</v>
      </c>
      <c r="E9098" s="57" t="s">
        <v>522</v>
      </c>
      <c r="F9098" s="57" t="s">
        <v>5423</v>
      </c>
      <c r="G9098" s="57" t="s">
        <v>5878</v>
      </c>
      <c r="H9098" s="57">
        <v>387.5</v>
      </c>
    </row>
    <row r="9099" spans="1:8">
      <c r="A9099" s="57" t="s">
        <v>634</v>
      </c>
      <c r="B9099" s="57" t="s">
        <v>126</v>
      </c>
      <c r="C9099" s="57" t="s">
        <v>5425</v>
      </c>
      <c r="D9099" s="57">
        <v>0.52500000000000002</v>
      </c>
      <c r="E9099" s="57" t="s">
        <v>522</v>
      </c>
      <c r="F9099" s="57" t="s">
        <v>5426</v>
      </c>
      <c r="G9099" s="57" t="s">
        <v>5879</v>
      </c>
      <c r="H9099" s="57">
        <v>0.52500000000000002</v>
      </c>
    </row>
    <row r="9100" spans="1:8">
      <c r="A9100" s="57" t="s">
        <v>634</v>
      </c>
      <c r="B9100" s="57" t="s">
        <v>126</v>
      </c>
      <c r="C9100" s="57" t="s">
        <v>5428</v>
      </c>
      <c r="D9100" s="57">
        <v>156</v>
      </c>
      <c r="E9100" s="57" t="s">
        <v>522</v>
      </c>
      <c r="F9100" s="57" t="s">
        <v>5429</v>
      </c>
      <c r="G9100" s="57" t="s">
        <v>5880</v>
      </c>
      <c r="H9100" s="57">
        <v>156</v>
      </c>
    </row>
    <row r="9101" spans="1:8">
      <c r="A9101" s="57" t="s">
        <v>634</v>
      </c>
      <c r="B9101" s="57" t="s">
        <v>126</v>
      </c>
      <c r="C9101" s="57" t="s">
        <v>5431</v>
      </c>
      <c r="D9101" s="57">
        <v>1581.25</v>
      </c>
      <c r="E9101" s="57" t="s">
        <v>522</v>
      </c>
      <c r="F9101" s="57" t="s">
        <v>5431</v>
      </c>
      <c r="G9101" s="57" t="s">
        <v>5881</v>
      </c>
      <c r="H9101" s="57">
        <v>1581.25</v>
      </c>
    </row>
    <row r="9102" spans="1:8">
      <c r="A9102" s="57" t="s">
        <v>634</v>
      </c>
      <c r="B9102" s="57" t="s">
        <v>126</v>
      </c>
      <c r="C9102" s="57" t="s">
        <v>5433</v>
      </c>
      <c r="D9102" s="57">
        <v>48</v>
      </c>
      <c r="E9102" s="57" t="s">
        <v>522</v>
      </c>
      <c r="F9102" s="57" t="s">
        <v>5434</v>
      </c>
      <c r="G9102" s="57" t="s">
        <v>5882</v>
      </c>
      <c r="H9102" s="57">
        <v>48</v>
      </c>
    </row>
    <row r="9103" spans="1:8">
      <c r="A9103" s="57" t="s">
        <v>634</v>
      </c>
      <c r="B9103" s="57" t="s">
        <v>126</v>
      </c>
      <c r="C9103" s="57" t="s">
        <v>5436</v>
      </c>
      <c r="D9103" s="57">
        <v>1</v>
      </c>
      <c r="E9103" s="57" t="s">
        <v>522</v>
      </c>
      <c r="F9103" s="57" t="s">
        <v>5437</v>
      </c>
      <c r="G9103" s="57" t="s">
        <v>5883</v>
      </c>
      <c r="H9103" s="57">
        <v>1</v>
      </c>
    </row>
    <row r="9104" spans="1:8">
      <c r="A9104" s="57" t="s">
        <v>634</v>
      </c>
      <c r="B9104" s="57" t="s">
        <v>126</v>
      </c>
      <c r="C9104" s="57" t="s">
        <v>5439</v>
      </c>
      <c r="D9104" s="57">
        <v>0.625</v>
      </c>
      <c r="E9104" s="57" t="s">
        <v>522</v>
      </c>
      <c r="F9104" s="57" t="s">
        <v>5439</v>
      </c>
      <c r="G9104" s="57" t="s">
        <v>5884</v>
      </c>
      <c r="H9104" s="57">
        <v>0.625</v>
      </c>
    </row>
    <row r="9105" spans="1:8">
      <c r="A9105" s="57" t="s">
        <v>634</v>
      </c>
      <c r="B9105" s="57" t="s">
        <v>126</v>
      </c>
      <c r="C9105" s="57" t="s">
        <v>5441</v>
      </c>
      <c r="D9105" s="57">
        <v>2985.125</v>
      </c>
      <c r="E9105" s="57" t="s">
        <v>522</v>
      </c>
      <c r="F9105" s="57" t="s">
        <v>5441</v>
      </c>
      <c r="G9105" s="57" t="s">
        <v>5885</v>
      </c>
      <c r="H9105" s="57">
        <v>2985.125</v>
      </c>
    </row>
    <row r="9106" spans="1:8">
      <c r="A9106" s="57" t="s">
        <v>634</v>
      </c>
      <c r="B9106" s="57" t="s">
        <v>126</v>
      </c>
      <c r="C9106" s="57" t="s">
        <v>5443</v>
      </c>
      <c r="D9106" s="57">
        <v>130.75</v>
      </c>
      <c r="E9106" s="57" t="s">
        <v>522</v>
      </c>
      <c r="F9106" s="57" t="s">
        <v>5443</v>
      </c>
      <c r="G9106" s="57" t="s">
        <v>5886</v>
      </c>
      <c r="H9106" s="57">
        <v>130.75</v>
      </c>
    </row>
    <row r="9107" spans="1:8">
      <c r="A9107" s="57" t="s">
        <v>634</v>
      </c>
      <c r="B9107" s="57" t="s">
        <v>126</v>
      </c>
      <c r="C9107" s="57" t="s">
        <v>5445</v>
      </c>
      <c r="D9107" s="57">
        <v>512.5</v>
      </c>
      <c r="E9107" s="57" t="s">
        <v>522</v>
      </c>
      <c r="F9107" s="57" t="s">
        <v>5446</v>
      </c>
      <c r="G9107" s="57" t="s">
        <v>5887</v>
      </c>
      <c r="H9107" s="57">
        <v>512.5</v>
      </c>
    </row>
    <row r="9108" spans="1:8">
      <c r="A9108" s="57" t="s">
        <v>634</v>
      </c>
      <c r="B9108" s="57" t="s">
        <v>469</v>
      </c>
      <c r="C9108" s="57" t="s">
        <v>5392</v>
      </c>
      <c r="D9108" s="57">
        <v>0</v>
      </c>
      <c r="E9108" s="57" t="s">
        <v>3539</v>
      </c>
      <c r="F9108" s="57" t="s">
        <v>5393</v>
      </c>
      <c r="G9108" s="57" t="s">
        <v>5888</v>
      </c>
      <c r="H9108" s="57">
        <v>0</v>
      </c>
    </row>
    <row r="9109" spans="1:8">
      <c r="A9109" s="57" t="s">
        <v>634</v>
      </c>
      <c r="B9109" s="57" t="s">
        <v>469</v>
      </c>
      <c r="C9109" s="57" t="s">
        <v>5395</v>
      </c>
      <c r="D9109" s="57">
        <v>0</v>
      </c>
      <c r="E9109" s="57" t="s">
        <v>3539</v>
      </c>
      <c r="F9109" s="57" t="s">
        <v>5396</v>
      </c>
      <c r="G9109" s="57" t="s">
        <v>5889</v>
      </c>
      <c r="H9109" s="57">
        <v>0</v>
      </c>
    </row>
    <row r="9110" spans="1:8">
      <c r="A9110" s="57" t="s">
        <v>634</v>
      </c>
      <c r="B9110" s="57" t="s">
        <v>469</v>
      </c>
      <c r="C9110" s="57" t="s">
        <v>5398</v>
      </c>
      <c r="D9110" s="57">
        <v>0</v>
      </c>
      <c r="E9110" s="57" t="s">
        <v>3539</v>
      </c>
      <c r="F9110" s="57" t="s">
        <v>5399</v>
      </c>
      <c r="G9110" s="57" t="s">
        <v>5890</v>
      </c>
      <c r="H9110" s="57">
        <v>0</v>
      </c>
    </row>
    <row r="9111" spans="1:8">
      <c r="A9111" s="57" t="s">
        <v>634</v>
      </c>
      <c r="B9111" s="57" t="s">
        <v>469</v>
      </c>
      <c r="C9111" s="57" t="s">
        <v>5401</v>
      </c>
      <c r="D9111" s="57">
        <v>0</v>
      </c>
      <c r="E9111" s="57" t="s">
        <v>3539</v>
      </c>
      <c r="F9111" s="57" t="s">
        <v>5402</v>
      </c>
      <c r="G9111" s="57" t="s">
        <v>5891</v>
      </c>
      <c r="H9111" s="57">
        <v>0</v>
      </c>
    </row>
    <row r="9112" spans="1:8">
      <c r="A9112" s="57" t="s">
        <v>634</v>
      </c>
      <c r="B9112" s="57" t="s">
        <v>469</v>
      </c>
      <c r="C9112" s="57" t="s">
        <v>5404</v>
      </c>
      <c r="D9112" s="57">
        <v>106.5</v>
      </c>
      <c r="E9112" s="57" t="s">
        <v>3539</v>
      </c>
      <c r="F9112" s="57" t="s">
        <v>5405</v>
      </c>
      <c r="G9112" s="57" t="s">
        <v>5892</v>
      </c>
      <c r="H9112" s="57">
        <v>106.5</v>
      </c>
    </row>
    <row r="9113" spans="1:8">
      <c r="A9113" s="57" t="s">
        <v>634</v>
      </c>
      <c r="B9113" s="57" t="s">
        <v>469</v>
      </c>
      <c r="C9113" s="57" t="s">
        <v>5407</v>
      </c>
      <c r="D9113" s="57">
        <v>0.72499999999999976</v>
      </c>
      <c r="E9113" s="57" t="s">
        <v>3539</v>
      </c>
      <c r="F9113" s="57" t="s">
        <v>5408</v>
      </c>
      <c r="G9113" s="57" t="s">
        <v>5893</v>
      </c>
      <c r="H9113" s="57">
        <v>0.72499999999999976</v>
      </c>
    </row>
    <row r="9114" spans="1:8">
      <c r="A9114" s="57" t="s">
        <v>634</v>
      </c>
      <c r="B9114" s="57" t="s">
        <v>469</v>
      </c>
      <c r="C9114" s="57" t="s">
        <v>5410</v>
      </c>
      <c r="D9114" s="57">
        <v>1</v>
      </c>
      <c r="E9114" s="57" t="s">
        <v>3539</v>
      </c>
      <c r="F9114" s="57" t="s">
        <v>5411</v>
      </c>
      <c r="G9114" s="57" t="s">
        <v>5894</v>
      </c>
      <c r="H9114" s="57">
        <v>1</v>
      </c>
    </row>
    <row r="9115" spans="1:8">
      <c r="A9115" s="57" t="s">
        <v>634</v>
      </c>
      <c r="B9115" s="57" t="s">
        <v>469</v>
      </c>
      <c r="C9115" s="57" t="s">
        <v>5413</v>
      </c>
      <c r="D9115" s="57">
        <v>48</v>
      </c>
      <c r="E9115" s="57" t="s">
        <v>3539</v>
      </c>
      <c r="F9115" s="57" t="s">
        <v>5414</v>
      </c>
      <c r="G9115" s="57" t="s">
        <v>5895</v>
      </c>
      <c r="H9115" s="57">
        <v>48</v>
      </c>
    </row>
    <row r="9116" spans="1:8">
      <c r="A9116" s="57" t="s">
        <v>634</v>
      </c>
      <c r="B9116" s="57" t="s">
        <v>469</v>
      </c>
      <c r="C9116" s="57" t="s">
        <v>5416</v>
      </c>
      <c r="D9116" s="57">
        <v>0</v>
      </c>
      <c r="E9116" s="57" t="s">
        <v>3539</v>
      </c>
      <c r="F9116" s="57" t="s">
        <v>5417</v>
      </c>
      <c r="G9116" s="57" t="s">
        <v>5896</v>
      </c>
      <c r="H9116" s="57">
        <v>0</v>
      </c>
    </row>
    <row r="9117" spans="1:8">
      <c r="A9117" s="57" t="s">
        <v>634</v>
      </c>
      <c r="B9117" s="57" t="s">
        <v>469</v>
      </c>
      <c r="C9117" s="57" t="s">
        <v>5419</v>
      </c>
      <c r="D9117" s="57">
        <v>1</v>
      </c>
      <c r="E9117" s="57" t="s">
        <v>3539</v>
      </c>
      <c r="F9117" s="57" t="s">
        <v>5420</v>
      </c>
      <c r="G9117" s="57" t="s">
        <v>5897</v>
      </c>
      <c r="H9117" s="57">
        <v>1</v>
      </c>
    </row>
    <row r="9118" spans="1:8">
      <c r="A9118" s="57" t="s">
        <v>634</v>
      </c>
      <c r="B9118" s="57" t="s">
        <v>469</v>
      </c>
      <c r="C9118" s="57" t="s">
        <v>5422</v>
      </c>
      <c r="D9118" s="57">
        <v>387.5</v>
      </c>
      <c r="E9118" s="57" t="s">
        <v>3539</v>
      </c>
      <c r="F9118" s="57" t="s">
        <v>5423</v>
      </c>
      <c r="G9118" s="57" t="s">
        <v>5898</v>
      </c>
      <c r="H9118" s="57">
        <v>387.5</v>
      </c>
    </row>
    <row r="9119" spans="1:8">
      <c r="A9119" s="57" t="s">
        <v>634</v>
      </c>
      <c r="B9119" s="57" t="s">
        <v>469</v>
      </c>
      <c r="C9119" s="57" t="s">
        <v>5425</v>
      </c>
      <c r="D9119" s="57">
        <v>0.52500000000000013</v>
      </c>
      <c r="E9119" s="57" t="s">
        <v>3539</v>
      </c>
      <c r="F9119" s="57" t="s">
        <v>5426</v>
      </c>
      <c r="G9119" s="57" t="s">
        <v>5899</v>
      </c>
      <c r="H9119" s="57">
        <v>0.52500000000000013</v>
      </c>
    </row>
    <row r="9120" spans="1:8">
      <c r="A9120" s="57" t="s">
        <v>634</v>
      </c>
      <c r="B9120" s="57" t="s">
        <v>469</v>
      </c>
      <c r="C9120" s="57" t="s">
        <v>5428</v>
      </c>
      <c r="D9120" s="57">
        <v>156</v>
      </c>
      <c r="E9120" s="57" t="s">
        <v>3539</v>
      </c>
      <c r="F9120" s="57" t="s">
        <v>5429</v>
      </c>
      <c r="G9120" s="57" t="s">
        <v>5900</v>
      </c>
      <c r="H9120" s="57">
        <v>156</v>
      </c>
    </row>
    <row r="9121" spans="1:8">
      <c r="A9121" s="57" t="s">
        <v>634</v>
      </c>
      <c r="B9121" s="57" t="s">
        <v>469</v>
      </c>
      <c r="C9121" s="57" t="s">
        <v>5431</v>
      </c>
      <c r="D9121" s="57">
        <v>1581.25</v>
      </c>
      <c r="E9121" s="57" t="s">
        <v>3539</v>
      </c>
      <c r="F9121" s="57" t="s">
        <v>5431</v>
      </c>
      <c r="G9121" s="57" t="s">
        <v>5901</v>
      </c>
      <c r="H9121" s="57">
        <v>1581.25</v>
      </c>
    </row>
    <row r="9122" spans="1:8">
      <c r="A9122" s="57" t="s">
        <v>634</v>
      </c>
      <c r="B9122" s="57" t="s">
        <v>469</v>
      </c>
      <c r="C9122" s="57" t="s">
        <v>5433</v>
      </c>
      <c r="D9122" s="57">
        <v>48</v>
      </c>
      <c r="E9122" s="57" t="s">
        <v>3539</v>
      </c>
      <c r="F9122" s="57" t="s">
        <v>5434</v>
      </c>
      <c r="G9122" s="57" t="s">
        <v>5902</v>
      </c>
      <c r="H9122" s="57">
        <v>48</v>
      </c>
    </row>
    <row r="9123" spans="1:8">
      <c r="A9123" s="57" t="s">
        <v>634</v>
      </c>
      <c r="B9123" s="57" t="s">
        <v>469</v>
      </c>
      <c r="C9123" s="57" t="s">
        <v>5436</v>
      </c>
      <c r="D9123" s="57">
        <v>1</v>
      </c>
      <c r="E9123" s="57" t="s">
        <v>3539</v>
      </c>
      <c r="F9123" s="57" t="s">
        <v>5437</v>
      </c>
      <c r="G9123" s="57" t="s">
        <v>5903</v>
      </c>
      <c r="H9123" s="57">
        <v>1</v>
      </c>
    </row>
    <row r="9124" spans="1:8">
      <c r="A9124" s="57" t="s">
        <v>634</v>
      </c>
      <c r="B9124" s="57" t="s">
        <v>469</v>
      </c>
      <c r="C9124" s="57" t="s">
        <v>5439</v>
      </c>
      <c r="D9124" s="57">
        <v>0.625</v>
      </c>
      <c r="E9124" s="57" t="s">
        <v>3539</v>
      </c>
      <c r="F9124" s="57" t="s">
        <v>5439</v>
      </c>
      <c r="G9124" s="57" t="s">
        <v>5904</v>
      </c>
      <c r="H9124" s="57">
        <v>0.625</v>
      </c>
    </row>
    <row r="9125" spans="1:8">
      <c r="A9125" s="57" t="s">
        <v>634</v>
      </c>
      <c r="B9125" s="57" t="s">
        <v>469</v>
      </c>
      <c r="C9125" s="57" t="s">
        <v>5441</v>
      </c>
      <c r="D9125" s="57">
        <v>2985.125</v>
      </c>
      <c r="E9125" s="57" t="s">
        <v>3539</v>
      </c>
      <c r="F9125" s="57" t="s">
        <v>5441</v>
      </c>
      <c r="G9125" s="57" t="s">
        <v>5905</v>
      </c>
      <c r="H9125" s="57">
        <v>2985.125</v>
      </c>
    </row>
    <row r="9126" spans="1:8">
      <c r="A9126" s="57" t="s">
        <v>634</v>
      </c>
      <c r="B9126" s="57" t="s">
        <v>469</v>
      </c>
      <c r="C9126" s="57" t="s">
        <v>5443</v>
      </c>
      <c r="D9126" s="57">
        <v>130.75</v>
      </c>
      <c r="E9126" s="57" t="s">
        <v>3539</v>
      </c>
      <c r="F9126" s="57" t="s">
        <v>5443</v>
      </c>
      <c r="G9126" s="57" t="s">
        <v>5906</v>
      </c>
      <c r="H9126" s="57">
        <v>130.75</v>
      </c>
    </row>
    <row r="9127" spans="1:8">
      <c r="A9127" s="57" t="s">
        <v>634</v>
      </c>
      <c r="B9127" s="57" t="s">
        <v>469</v>
      </c>
      <c r="C9127" s="57" t="s">
        <v>5445</v>
      </c>
      <c r="D9127" s="57">
        <v>512.5</v>
      </c>
      <c r="E9127" s="57" t="s">
        <v>3539</v>
      </c>
      <c r="F9127" s="57" t="s">
        <v>5446</v>
      </c>
      <c r="G9127" s="57" t="s">
        <v>5907</v>
      </c>
      <c r="H9127" s="57">
        <v>512.5</v>
      </c>
    </row>
    <row r="9128" spans="1:8">
      <c r="A9128" s="57" t="s">
        <v>158</v>
      </c>
      <c r="B9128" s="57" t="s">
        <v>81</v>
      </c>
      <c r="C9128" s="57" t="s">
        <v>5392</v>
      </c>
      <c r="D9128" s="57">
        <v>0</v>
      </c>
      <c r="E9128" s="57" t="s">
        <v>523</v>
      </c>
      <c r="F9128" s="57" t="s">
        <v>5393</v>
      </c>
      <c r="G9128" s="57" t="s">
        <v>5908</v>
      </c>
      <c r="H9128" s="57">
        <v>0</v>
      </c>
    </row>
    <row r="9129" spans="1:8">
      <c r="A9129" s="57" t="s">
        <v>158</v>
      </c>
      <c r="B9129" s="57" t="s">
        <v>81</v>
      </c>
      <c r="C9129" s="57" t="s">
        <v>5395</v>
      </c>
      <c r="D9129" s="57">
        <v>0</v>
      </c>
      <c r="E9129" s="57" t="s">
        <v>523</v>
      </c>
      <c r="F9129" s="57" t="s">
        <v>5396</v>
      </c>
      <c r="G9129" s="57" t="s">
        <v>5909</v>
      </c>
      <c r="H9129" s="57">
        <v>0</v>
      </c>
    </row>
    <row r="9130" spans="1:8">
      <c r="A9130" s="57" t="s">
        <v>158</v>
      </c>
      <c r="B9130" s="57" t="s">
        <v>81</v>
      </c>
      <c r="C9130" s="57" t="s">
        <v>5398</v>
      </c>
      <c r="D9130" s="57">
        <v>0</v>
      </c>
      <c r="E9130" s="57" t="s">
        <v>523</v>
      </c>
      <c r="F9130" s="57" t="s">
        <v>5399</v>
      </c>
      <c r="G9130" s="57" t="s">
        <v>5910</v>
      </c>
      <c r="H9130" s="57">
        <v>0</v>
      </c>
    </row>
    <row r="9131" spans="1:8">
      <c r="A9131" s="57" t="s">
        <v>158</v>
      </c>
      <c r="B9131" s="57" t="s">
        <v>81</v>
      </c>
      <c r="C9131" s="57" t="s">
        <v>5401</v>
      </c>
      <c r="D9131" s="57">
        <v>0</v>
      </c>
      <c r="E9131" s="57" t="s">
        <v>523</v>
      </c>
      <c r="F9131" s="57" t="s">
        <v>5402</v>
      </c>
      <c r="G9131" s="57" t="s">
        <v>5911</v>
      </c>
      <c r="H9131" s="57">
        <v>0</v>
      </c>
    </row>
    <row r="9132" spans="1:8">
      <c r="A9132" s="57" t="s">
        <v>158</v>
      </c>
      <c r="B9132" s="57" t="s">
        <v>81</v>
      </c>
      <c r="C9132" s="57" t="s">
        <v>5404</v>
      </c>
      <c r="D9132" s="57">
        <v>585.21026000000006</v>
      </c>
      <c r="E9132" s="57" t="s">
        <v>523</v>
      </c>
      <c r="F9132" s="57" t="s">
        <v>5405</v>
      </c>
      <c r="G9132" s="57" t="s">
        <v>5912</v>
      </c>
      <c r="H9132" s="57">
        <v>585.21026000000006</v>
      </c>
    </row>
    <row r="9133" spans="1:8">
      <c r="A9133" s="57" t="s">
        <v>158</v>
      </c>
      <c r="B9133" s="57" t="s">
        <v>81</v>
      </c>
      <c r="C9133" s="57" t="s">
        <v>5407</v>
      </c>
      <c r="D9133" s="57">
        <v>0.72676547999999985</v>
      </c>
      <c r="E9133" s="57" t="s">
        <v>523</v>
      </c>
      <c r="F9133" s="57" t="s">
        <v>5408</v>
      </c>
      <c r="G9133" s="57" t="s">
        <v>5913</v>
      </c>
      <c r="H9133" s="57">
        <v>0.72676547999999985</v>
      </c>
    </row>
    <row r="9134" spans="1:8">
      <c r="A9134" s="57" t="s">
        <v>158</v>
      </c>
      <c r="B9134" s="57" t="s">
        <v>81</v>
      </c>
      <c r="C9134" s="57" t="s">
        <v>5410</v>
      </c>
      <c r="D9134" s="57">
        <v>1.5596848000000001</v>
      </c>
      <c r="E9134" s="57" t="s">
        <v>523</v>
      </c>
      <c r="F9134" s="57" t="s">
        <v>5411</v>
      </c>
      <c r="G9134" s="57" t="s">
        <v>5914</v>
      </c>
      <c r="H9134" s="57">
        <v>1.5596848000000001</v>
      </c>
    </row>
    <row r="9135" spans="1:8">
      <c r="A9135" s="57" t="s">
        <v>158</v>
      </c>
      <c r="B9135" s="57" t="s">
        <v>81</v>
      </c>
      <c r="C9135" s="57" t="s">
        <v>5413</v>
      </c>
      <c r="D9135" s="57">
        <v>214.93492000000001</v>
      </c>
      <c r="E9135" s="57" t="s">
        <v>523</v>
      </c>
      <c r="F9135" s="57" t="s">
        <v>5414</v>
      </c>
      <c r="G9135" s="57" t="s">
        <v>5915</v>
      </c>
      <c r="H9135" s="57">
        <v>214.93492000000001</v>
      </c>
    </row>
    <row r="9136" spans="1:8">
      <c r="A9136" s="57" t="s">
        <v>158</v>
      </c>
      <c r="B9136" s="57" t="s">
        <v>81</v>
      </c>
      <c r="C9136" s="57" t="s">
        <v>5416</v>
      </c>
      <c r="D9136" s="57">
        <v>0</v>
      </c>
      <c r="E9136" s="57" t="s">
        <v>523</v>
      </c>
      <c r="F9136" s="57" t="s">
        <v>5417</v>
      </c>
      <c r="G9136" s="57" t="s">
        <v>5916</v>
      </c>
      <c r="H9136" s="57">
        <v>0</v>
      </c>
    </row>
    <row r="9137" spans="1:8">
      <c r="A9137" s="57" t="s">
        <v>158</v>
      </c>
      <c r="B9137" s="57" t="s">
        <v>81</v>
      </c>
      <c r="C9137" s="57" t="s">
        <v>5419</v>
      </c>
      <c r="D9137" s="57">
        <v>1.6430228</v>
      </c>
      <c r="E9137" s="57" t="s">
        <v>523</v>
      </c>
      <c r="F9137" s="57" t="s">
        <v>5420</v>
      </c>
      <c r="G9137" s="57" t="s">
        <v>5917</v>
      </c>
      <c r="H9137" s="57">
        <v>1.6430228</v>
      </c>
    </row>
    <row r="9138" spans="1:8">
      <c r="A9138" s="57" t="s">
        <v>158</v>
      </c>
      <c r="B9138" s="57" t="s">
        <v>81</v>
      </c>
      <c r="C9138" s="57" t="s">
        <v>5422</v>
      </c>
      <c r="D9138" s="57">
        <v>574.32942000000003</v>
      </c>
      <c r="E9138" s="57" t="s">
        <v>523</v>
      </c>
      <c r="F9138" s="57" t="s">
        <v>5423</v>
      </c>
      <c r="G9138" s="57" t="s">
        <v>5918</v>
      </c>
      <c r="H9138" s="57">
        <v>574.32942000000003</v>
      </c>
    </row>
    <row r="9139" spans="1:8">
      <c r="A9139" s="57" t="s">
        <v>158</v>
      </c>
      <c r="B9139" s="57" t="s">
        <v>81</v>
      </c>
      <c r="C9139" s="57" t="s">
        <v>5425</v>
      </c>
      <c r="D9139" s="57">
        <v>0.60819602000000006</v>
      </c>
      <c r="E9139" s="57" t="s">
        <v>523</v>
      </c>
      <c r="F9139" s="57" t="s">
        <v>5426</v>
      </c>
      <c r="G9139" s="57" t="s">
        <v>5919</v>
      </c>
      <c r="H9139" s="57">
        <v>0.60819602000000006</v>
      </c>
    </row>
    <row r="9140" spans="1:8">
      <c r="A9140" s="57" t="s">
        <v>158</v>
      </c>
      <c r="B9140" s="57" t="s">
        <v>81</v>
      </c>
      <c r="C9140" s="57" t="s">
        <v>5428</v>
      </c>
      <c r="D9140" s="57">
        <v>305.37455999999997</v>
      </c>
      <c r="E9140" s="57" t="s">
        <v>523</v>
      </c>
      <c r="F9140" s="57" t="s">
        <v>5429</v>
      </c>
      <c r="G9140" s="57" t="s">
        <v>5920</v>
      </c>
      <c r="H9140" s="57">
        <v>305.37455999999997</v>
      </c>
    </row>
    <row r="9141" spans="1:8">
      <c r="A9141" s="57" t="s">
        <v>158</v>
      </c>
      <c r="B9141" s="57" t="s">
        <v>81</v>
      </c>
      <c r="C9141" s="57" t="s">
        <v>5431</v>
      </c>
      <c r="D9141" s="57">
        <v>37061.923999999999</v>
      </c>
      <c r="E9141" s="57" t="s">
        <v>523</v>
      </c>
      <c r="F9141" s="57" t="s">
        <v>5431</v>
      </c>
      <c r="G9141" s="57" t="s">
        <v>5921</v>
      </c>
      <c r="H9141" s="57">
        <v>37061.923999999999</v>
      </c>
    </row>
    <row r="9142" spans="1:8">
      <c r="A9142" s="57" t="s">
        <v>158</v>
      </c>
      <c r="B9142" s="57" t="s">
        <v>81</v>
      </c>
      <c r="C9142" s="57" t="s">
        <v>5433</v>
      </c>
      <c r="D9142" s="57">
        <v>275.42519999999996</v>
      </c>
      <c r="E9142" s="57" t="s">
        <v>523</v>
      </c>
      <c r="F9142" s="57" t="s">
        <v>5434</v>
      </c>
      <c r="G9142" s="57" t="s">
        <v>5922</v>
      </c>
      <c r="H9142" s="57">
        <v>275.42519999999996</v>
      </c>
    </row>
    <row r="9143" spans="1:8">
      <c r="A9143" s="57" t="s">
        <v>158</v>
      </c>
      <c r="B9143" s="57" t="s">
        <v>81</v>
      </c>
      <c r="C9143" s="57" t="s">
        <v>5436</v>
      </c>
      <c r="D9143" s="57">
        <v>1.7201944</v>
      </c>
      <c r="E9143" s="57" t="s">
        <v>523</v>
      </c>
      <c r="F9143" s="57" t="s">
        <v>5437</v>
      </c>
      <c r="G9143" s="57" t="s">
        <v>5923</v>
      </c>
      <c r="H9143" s="57">
        <v>1.7201944</v>
      </c>
    </row>
    <row r="9144" spans="1:8">
      <c r="A9144" s="57" t="s">
        <v>158</v>
      </c>
      <c r="B9144" s="57" t="s">
        <v>81</v>
      </c>
      <c r="C9144" s="57" t="s">
        <v>5439</v>
      </c>
      <c r="D9144" s="57">
        <v>0.71980036000000003</v>
      </c>
      <c r="E9144" s="57" t="s">
        <v>523</v>
      </c>
      <c r="F9144" s="57" t="s">
        <v>5439</v>
      </c>
      <c r="G9144" s="57" t="s">
        <v>5924</v>
      </c>
      <c r="H9144" s="57">
        <v>0.71980036000000003</v>
      </c>
    </row>
    <row r="9145" spans="1:8">
      <c r="A9145" s="57" t="s">
        <v>158</v>
      </c>
      <c r="B9145" s="57" t="s">
        <v>81</v>
      </c>
      <c r="C9145" s="57" t="s">
        <v>5441</v>
      </c>
      <c r="D9145" s="57">
        <v>8194.2890000000007</v>
      </c>
      <c r="E9145" s="57" t="s">
        <v>523</v>
      </c>
      <c r="F9145" s="57" t="s">
        <v>5441</v>
      </c>
      <c r="G9145" s="57" t="s">
        <v>5925</v>
      </c>
      <c r="H9145" s="57">
        <v>8194.2890000000007</v>
      </c>
    </row>
    <row r="9146" spans="1:8">
      <c r="A9146" s="57" t="s">
        <v>158</v>
      </c>
      <c r="B9146" s="57" t="s">
        <v>81</v>
      </c>
      <c r="C9146" s="57" t="s">
        <v>5443</v>
      </c>
      <c r="D9146" s="57">
        <v>475.89224000000002</v>
      </c>
      <c r="E9146" s="57" t="s">
        <v>523</v>
      </c>
      <c r="F9146" s="57" t="s">
        <v>5443</v>
      </c>
      <c r="G9146" s="57" t="s">
        <v>5926</v>
      </c>
      <c r="H9146" s="57">
        <v>475.89224000000002</v>
      </c>
    </row>
    <row r="9147" spans="1:8">
      <c r="A9147" s="57" t="s">
        <v>158</v>
      </c>
      <c r="B9147" s="57" t="s">
        <v>81</v>
      </c>
      <c r="C9147" s="57" t="s">
        <v>5445</v>
      </c>
      <c r="D9147" s="57">
        <v>785.96157999999991</v>
      </c>
      <c r="E9147" s="57" t="s">
        <v>523</v>
      </c>
      <c r="F9147" s="57" t="s">
        <v>5446</v>
      </c>
      <c r="G9147" s="57" t="s">
        <v>5927</v>
      </c>
      <c r="H9147" s="57">
        <v>785.96157999999991</v>
      </c>
    </row>
    <row r="9148" spans="1:8">
      <c r="A9148" s="57" t="s">
        <v>171</v>
      </c>
      <c r="B9148" s="57" t="s">
        <v>117</v>
      </c>
      <c r="C9148" s="57" t="s">
        <v>5392</v>
      </c>
      <c r="D9148" s="57">
        <v>0</v>
      </c>
      <c r="E9148" s="57" t="s">
        <v>524</v>
      </c>
      <c r="F9148" s="57" t="s">
        <v>5393</v>
      </c>
      <c r="G9148" s="57" t="s">
        <v>5928</v>
      </c>
      <c r="H9148" s="57">
        <v>0</v>
      </c>
    </row>
    <row r="9149" spans="1:8">
      <c r="A9149" s="57" t="s">
        <v>171</v>
      </c>
      <c r="B9149" s="57" t="s">
        <v>117</v>
      </c>
      <c r="C9149" s="57" t="s">
        <v>5395</v>
      </c>
      <c r="D9149" s="57">
        <v>0</v>
      </c>
      <c r="E9149" s="57" t="s">
        <v>524</v>
      </c>
      <c r="F9149" s="57" t="s">
        <v>5396</v>
      </c>
      <c r="G9149" s="57" t="s">
        <v>5929</v>
      </c>
      <c r="H9149" s="57">
        <v>0</v>
      </c>
    </row>
    <row r="9150" spans="1:8">
      <c r="A9150" s="57" t="s">
        <v>171</v>
      </c>
      <c r="B9150" s="57" t="s">
        <v>117</v>
      </c>
      <c r="C9150" s="57" t="s">
        <v>5398</v>
      </c>
      <c r="D9150" s="57">
        <v>0</v>
      </c>
      <c r="E9150" s="57" t="s">
        <v>524</v>
      </c>
      <c r="F9150" s="57" t="s">
        <v>5399</v>
      </c>
      <c r="G9150" s="57" t="s">
        <v>5930</v>
      </c>
      <c r="H9150" s="57">
        <v>0</v>
      </c>
    </row>
    <row r="9151" spans="1:8">
      <c r="A9151" s="57" t="s">
        <v>171</v>
      </c>
      <c r="B9151" s="57" t="s">
        <v>117</v>
      </c>
      <c r="C9151" s="57" t="s">
        <v>5401</v>
      </c>
      <c r="D9151" s="57">
        <v>0</v>
      </c>
      <c r="E9151" s="57" t="s">
        <v>524</v>
      </c>
      <c r="F9151" s="57" t="s">
        <v>5402</v>
      </c>
      <c r="G9151" s="57" t="s">
        <v>5931</v>
      </c>
      <c r="H9151" s="57">
        <v>0</v>
      </c>
    </row>
    <row r="9152" spans="1:8">
      <c r="A9152" s="57" t="s">
        <v>171</v>
      </c>
      <c r="B9152" s="57" t="s">
        <v>117</v>
      </c>
      <c r="C9152" s="57" t="s">
        <v>5404</v>
      </c>
      <c r="D9152" s="57">
        <v>402.16669999999999</v>
      </c>
      <c r="E9152" s="57" t="s">
        <v>524</v>
      </c>
      <c r="F9152" s="57" t="s">
        <v>5405</v>
      </c>
      <c r="G9152" s="57" t="s">
        <v>5932</v>
      </c>
      <c r="H9152" s="57">
        <v>402.16669999999999</v>
      </c>
    </row>
    <row r="9153" spans="1:8">
      <c r="A9153" s="57" t="s">
        <v>171</v>
      </c>
      <c r="B9153" s="57" t="s">
        <v>117</v>
      </c>
      <c r="C9153" s="57" t="s">
        <v>5407</v>
      </c>
      <c r="D9153" s="57">
        <v>0.67500000000000016</v>
      </c>
      <c r="E9153" s="57" t="s">
        <v>524</v>
      </c>
      <c r="F9153" s="57" t="s">
        <v>5408</v>
      </c>
      <c r="G9153" s="57" t="s">
        <v>5933</v>
      </c>
      <c r="H9153" s="57">
        <v>0.67500000000000016</v>
      </c>
    </row>
    <row r="9154" spans="1:8">
      <c r="A9154" s="57" t="s">
        <v>171</v>
      </c>
      <c r="B9154" s="57" t="s">
        <v>117</v>
      </c>
      <c r="C9154" s="57" t="s">
        <v>5410</v>
      </c>
      <c r="D9154" s="57">
        <v>1.3333330000000001</v>
      </c>
      <c r="E9154" s="57" t="s">
        <v>524</v>
      </c>
      <c r="F9154" s="57" t="s">
        <v>5411</v>
      </c>
      <c r="G9154" s="57" t="s">
        <v>5934</v>
      </c>
      <c r="H9154" s="57">
        <v>1.3333330000000001</v>
      </c>
    </row>
    <row r="9155" spans="1:8">
      <c r="A9155" s="57" t="s">
        <v>171</v>
      </c>
      <c r="B9155" s="57" t="s">
        <v>117</v>
      </c>
      <c r="C9155" s="57" t="s">
        <v>5413</v>
      </c>
      <c r="D9155" s="57">
        <v>178</v>
      </c>
      <c r="E9155" s="57" t="s">
        <v>524</v>
      </c>
      <c r="F9155" s="57" t="s">
        <v>5414</v>
      </c>
      <c r="G9155" s="57" t="s">
        <v>5935</v>
      </c>
      <c r="H9155" s="57">
        <v>178</v>
      </c>
    </row>
    <row r="9156" spans="1:8">
      <c r="A9156" s="57" t="s">
        <v>171</v>
      </c>
      <c r="B9156" s="57" t="s">
        <v>117</v>
      </c>
      <c r="C9156" s="57" t="s">
        <v>5416</v>
      </c>
      <c r="D9156" s="57">
        <v>0</v>
      </c>
      <c r="E9156" s="57" t="s">
        <v>524</v>
      </c>
      <c r="F9156" s="57" t="s">
        <v>5417</v>
      </c>
      <c r="G9156" s="57" t="s">
        <v>5936</v>
      </c>
      <c r="H9156" s="57">
        <v>0</v>
      </c>
    </row>
    <row r="9157" spans="1:8">
      <c r="A9157" s="57" t="s">
        <v>171</v>
      </c>
      <c r="B9157" s="57" t="s">
        <v>117</v>
      </c>
      <c r="C9157" s="57" t="s">
        <v>5419</v>
      </c>
      <c r="D9157" s="57">
        <v>1.25</v>
      </c>
      <c r="E9157" s="57" t="s">
        <v>524</v>
      </c>
      <c r="F9157" s="57" t="s">
        <v>5420</v>
      </c>
      <c r="G9157" s="57" t="s">
        <v>5937</v>
      </c>
      <c r="H9157" s="57">
        <v>1.25</v>
      </c>
    </row>
    <row r="9158" spans="1:8">
      <c r="A9158" s="57" t="s">
        <v>171</v>
      </c>
      <c r="B9158" s="57" t="s">
        <v>117</v>
      </c>
      <c r="C9158" s="57" t="s">
        <v>5422</v>
      </c>
      <c r="D9158" s="57">
        <v>646.875</v>
      </c>
      <c r="E9158" s="57" t="s">
        <v>524</v>
      </c>
      <c r="F9158" s="57" t="s">
        <v>5423</v>
      </c>
      <c r="G9158" s="57" t="s">
        <v>5938</v>
      </c>
      <c r="H9158" s="57">
        <v>646.875</v>
      </c>
    </row>
    <row r="9159" spans="1:8">
      <c r="A9159" s="57" t="s">
        <v>171</v>
      </c>
      <c r="B9159" s="57" t="s">
        <v>117</v>
      </c>
      <c r="C9159" s="57" t="s">
        <v>5425</v>
      </c>
      <c r="D9159" s="57">
        <v>0.54166669999999995</v>
      </c>
      <c r="E9159" s="57" t="s">
        <v>524</v>
      </c>
      <c r="F9159" s="57" t="s">
        <v>5426</v>
      </c>
      <c r="G9159" s="57" t="s">
        <v>5939</v>
      </c>
      <c r="H9159" s="57">
        <v>0.54166669999999995</v>
      </c>
    </row>
    <row r="9160" spans="1:8">
      <c r="A9160" s="57" t="s">
        <v>171</v>
      </c>
      <c r="B9160" s="57" t="s">
        <v>117</v>
      </c>
      <c r="C9160" s="57" t="s">
        <v>5428</v>
      </c>
      <c r="D9160" s="57">
        <v>190.5</v>
      </c>
      <c r="E9160" s="57" t="s">
        <v>524</v>
      </c>
      <c r="F9160" s="57" t="s">
        <v>5429</v>
      </c>
      <c r="G9160" s="57" t="s">
        <v>5940</v>
      </c>
      <c r="H9160" s="57">
        <v>190.5</v>
      </c>
    </row>
    <row r="9161" spans="1:8">
      <c r="A9161" s="57" t="s">
        <v>171</v>
      </c>
      <c r="B9161" s="57" t="s">
        <v>117</v>
      </c>
      <c r="C9161" s="57" t="s">
        <v>5431</v>
      </c>
      <c r="D9161" s="57">
        <v>65723.06</v>
      </c>
      <c r="E9161" s="57" t="s">
        <v>524</v>
      </c>
      <c r="F9161" s="57" t="s">
        <v>5431</v>
      </c>
      <c r="G9161" s="57" t="s">
        <v>5941</v>
      </c>
      <c r="H9161" s="57">
        <v>65723.06</v>
      </c>
    </row>
    <row r="9162" spans="1:8">
      <c r="A9162" s="57" t="s">
        <v>171</v>
      </c>
      <c r="B9162" s="57" t="s">
        <v>117</v>
      </c>
      <c r="C9162" s="57" t="s">
        <v>5433</v>
      </c>
      <c r="D9162" s="57">
        <v>163.5</v>
      </c>
      <c r="E9162" s="57" t="s">
        <v>524</v>
      </c>
      <c r="F9162" s="57" t="s">
        <v>5434</v>
      </c>
      <c r="G9162" s="57" t="s">
        <v>5942</v>
      </c>
      <c r="H9162" s="57">
        <v>163.5</v>
      </c>
    </row>
    <row r="9163" spans="1:8">
      <c r="A9163" s="57" t="s">
        <v>171</v>
      </c>
      <c r="B9163" s="57" t="s">
        <v>117</v>
      </c>
      <c r="C9163" s="57" t="s">
        <v>5436</v>
      </c>
      <c r="D9163" s="57">
        <v>1.75</v>
      </c>
      <c r="E9163" s="57" t="s">
        <v>524</v>
      </c>
      <c r="F9163" s="57" t="s">
        <v>5437</v>
      </c>
      <c r="G9163" s="57" t="s">
        <v>5943</v>
      </c>
      <c r="H9163" s="57">
        <v>1.75</v>
      </c>
    </row>
    <row r="9164" spans="1:8">
      <c r="A9164" s="57" t="s">
        <v>171</v>
      </c>
      <c r="B9164" s="57" t="s">
        <v>117</v>
      </c>
      <c r="C9164" s="57" t="s">
        <v>5439</v>
      </c>
      <c r="D9164" s="57">
        <v>0.59166669999999999</v>
      </c>
      <c r="E9164" s="57" t="s">
        <v>524</v>
      </c>
      <c r="F9164" s="57" t="s">
        <v>5439</v>
      </c>
      <c r="G9164" s="57" t="s">
        <v>5944</v>
      </c>
      <c r="H9164" s="57">
        <v>0.59166669999999999</v>
      </c>
    </row>
    <row r="9165" spans="1:8">
      <c r="A9165" s="57" t="s">
        <v>171</v>
      </c>
      <c r="B9165" s="57" t="s">
        <v>117</v>
      </c>
      <c r="C9165" s="57" t="s">
        <v>5441</v>
      </c>
      <c r="D9165" s="57">
        <v>7802.5309999999999</v>
      </c>
      <c r="E9165" s="57" t="s">
        <v>524</v>
      </c>
      <c r="F9165" s="57" t="s">
        <v>5441</v>
      </c>
      <c r="G9165" s="57" t="s">
        <v>5945</v>
      </c>
      <c r="H9165" s="57">
        <v>7802.5309999999999</v>
      </c>
    </row>
    <row r="9166" spans="1:8">
      <c r="A9166" s="57" t="s">
        <v>171</v>
      </c>
      <c r="B9166" s="57" t="s">
        <v>117</v>
      </c>
      <c r="C9166" s="57" t="s">
        <v>5443</v>
      </c>
      <c r="D9166" s="57">
        <v>623.9375</v>
      </c>
      <c r="E9166" s="57" t="s">
        <v>524</v>
      </c>
      <c r="F9166" s="57" t="s">
        <v>5443</v>
      </c>
      <c r="G9166" s="57" t="s">
        <v>5946</v>
      </c>
      <c r="H9166" s="57">
        <v>623.9375</v>
      </c>
    </row>
    <row r="9167" spans="1:8">
      <c r="A9167" s="57" t="s">
        <v>171</v>
      </c>
      <c r="B9167" s="57" t="s">
        <v>117</v>
      </c>
      <c r="C9167" s="57" t="s">
        <v>5445</v>
      </c>
      <c r="D9167" s="57">
        <v>600.625</v>
      </c>
      <c r="E9167" s="57" t="s">
        <v>524</v>
      </c>
      <c r="F9167" s="57" t="s">
        <v>5446</v>
      </c>
      <c r="G9167" s="57" t="s">
        <v>5947</v>
      </c>
      <c r="H9167" s="57">
        <v>600.625</v>
      </c>
    </row>
    <row r="9168" spans="1:8">
      <c r="A9168" s="57" t="s">
        <v>171</v>
      </c>
      <c r="B9168" s="57" t="s">
        <v>122</v>
      </c>
      <c r="C9168" s="57" t="s">
        <v>5392</v>
      </c>
      <c r="D9168" s="57">
        <v>0</v>
      </c>
      <c r="E9168" s="57" t="s">
        <v>525</v>
      </c>
      <c r="F9168" s="57" t="s">
        <v>5393</v>
      </c>
      <c r="G9168" s="57" t="s">
        <v>5948</v>
      </c>
      <c r="H9168" s="57">
        <v>0</v>
      </c>
    </row>
    <row r="9169" spans="1:8">
      <c r="A9169" s="57" t="s">
        <v>171</v>
      </c>
      <c r="B9169" s="57" t="s">
        <v>122</v>
      </c>
      <c r="C9169" s="57" t="s">
        <v>5395</v>
      </c>
      <c r="D9169" s="57">
        <v>0</v>
      </c>
      <c r="E9169" s="57" t="s">
        <v>525</v>
      </c>
      <c r="F9169" s="57" t="s">
        <v>5396</v>
      </c>
      <c r="G9169" s="57" t="s">
        <v>5949</v>
      </c>
      <c r="H9169" s="57">
        <v>0</v>
      </c>
    </row>
    <row r="9170" spans="1:8">
      <c r="A9170" s="57" t="s">
        <v>171</v>
      </c>
      <c r="B9170" s="57" t="s">
        <v>122</v>
      </c>
      <c r="C9170" s="57" t="s">
        <v>5398</v>
      </c>
      <c r="D9170" s="57">
        <v>0</v>
      </c>
      <c r="E9170" s="57" t="s">
        <v>525</v>
      </c>
      <c r="F9170" s="57" t="s">
        <v>5399</v>
      </c>
      <c r="G9170" s="57" t="s">
        <v>5950</v>
      </c>
      <c r="H9170" s="57">
        <v>0</v>
      </c>
    </row>
    <row r="9171" spans="1:8">
      <c r="A9171" s="57" t="s">
        <v>171</v>
      </c>
      <c r="B9171" s="57" t="s">
        <v>122</v>
      </c>
      <c r="C9171" s="57" t="s">
        <v>5401</v>
      </c>
      <c r="D9171" s="57">
        <v>0</v>
      </c>
      <c r="E9171" s="57" t="s">
        <v>525</v>
      </c>
      <c r="F9171" s="57" t="s">
        <v>5402</v>
      </c>
      <c r="G9171" s="57" t="s">
        <v>5951</v>
      </c>
      <c r="H9171" s="57">
        <v>0</v>
      </c>
    </row>
    <row r="9172" spans="1:8">
      <c r="A9172" s="57" t="s">
        <v>171</v>
      </c>
      <c r="B9172" s="57" t="s">
        <v>122</v>
      </c>
      <c r="C9172" s="57" t="s">
        <v>5404</v>
      </c>
      <c r="D9172" s="57">
        <v>402.16669999999993</v>
      </c>
      <c r="E9172" s="57" t="s">
        <v>525</v>
      </c>
      <c r="F9172" s="57" t="s">
        <v>5405</v>
      </c>
      <c r="G9172" s="57" t="s">
        <v>5952</v>
      </c>
      <c r="H9172" s="57">
        <v>402.16669999999993</v>
      </c>
    </row>
    <row r="9173" spans="1:8">
      <c r="A9173" s="57" t="s">
        <v>171</v>
      </c>
      <c r="B9173" s="57" t="s">
        <v>122</v>
      </c>
      <c r="C9173" s="57" t="s">
        <v>5407</v>
      </c>
      <c r="D9173" s="57">
        <v>0.67499999999999993</v>
      </c>
      <c r="E9173" s="57" t="s">
        <v>525</v>
      </c>
      <c r="F9173" s="57" t="s">
        <v>5408</v>
      </c>
      <c r="G9173" s="57" t="s">
        <v>5953</v>
      </c>
      <c r="H9173" s="57">
        <v>0.67499999999999993</v>
      </c>
    </row>
    <row r="9174" spans="1:8">
      <c r="A9174" s="57" t="s">
        <v>171</v>
      </c>
      <c r="B9174" s="57" t="s">
        <v>122</v>
      </c>
      <c r="C9174" s="57" t="s">
        <v>5410</v>
      </c>
      <c r="D9174" s="57">
        <v>1.3333329999999999</v>
      </c>
      <c r="E9174" s="57" t="s">
        <v>525</v>
      </c>
      <c r="F9174" s="57" t="s">
        <v>5411</v>
      </c>
      <c r="G9174" s="57" t="s">
        <v>5954</v>
      </c>
      <c r="H9174" s="57">
        <v>1.3333329999999999</v>
      </c>
    </row>
    <row r="9175" spans="1:8">
      <c r="A9175" s="57" t="s">
        <v>171</v>
      </c>
      <c r="B9175" s="57" t="s">
        <v>122</v>
      </c>
      <c r="C9175" s="57" t="s">
        <v>5413</v>
      </c>
      <c r="D9175" s="57">
        <v>178</v>
      </c>
      <c r="E9175" s="57" t="s">
        <v>525</v>
      </c>
      <c r="F9175" s="57" t="s">
        <v>5414</v>
      </c>
      <c r="G9175" s="57" t="s">
        <v>5955</v>
      </c>
      <c r="H9175" s="57">
        <v>178</v>
      </c>
    </row>
    <row r="9176" spans="1:8">
      <c r="A9176" s="57" t="s">
        <v>171</v>
      </c>
      <c r="B9176" s="57" t="s">
        <v>122</v>
      </c>
      <c r="C9176" s="57" t="s">
        <v>5416</v>
      </c>
      <c r="D9176" s="57">
        <v>0</v>
      </c>
      <c r="E9176" s="57" t="s">
        <v>525</v>
      </c>
      <c r="F9176" s="57" t="s">
        <v>5417</v>
      </c>
      <c r="G9176" s="57" t="s">
        <v>5956</v>
      </c>
      <c r="H9176" s="57">
        <v>0</v>
      </c>
    </row>
    <row r="9177" spans="1:8">
      <c r="A9177" s="57" t="s">
        <v>171</v>
      </c>
      <c r="B9177" s="57" t="s">
        <v>122</v>
      </c>
      <c r="C9177" s="57" t="s">
        <v>5419</v>
      </c>
      <c r="D9177" s="57">
        <v>1.25</v>
      </c>
      <c r="E9177" s="57" t="s">
        <v>525</v>
      </c>
      <c r="F9177" s="57" t="s">
        <v>5420</v>
      </c>
      <c r="G9177" s="57" t="s">
        <v>5957</v>
      </c>
      <c r="H9177" s="57">
        <v>1.25</v>
      </c>
    </row>
    <row r="9178" spans="1:8">
      <c r="A9178" s="57" t="s">
        <v>171</v>
      </c>
      <c r="B9178" s="57" t="s">
        <v>122</v>
      </c>
      <c r="C9178" s="57" t="s">
        <v>5422</v>
      </c>
      <c r="D9178" s="57">
        <v>646.875</v>
      </c>
      <c r="E9178" s="57" t="s">
        <v>525</v>
      </c>
      <c r="F9178" s="57" t="s">
        <v>5423</v>
      </c>
      <c r="G9178" s="57" t="s">
        <v>5958</v>
      </c>
      <c r="H9178" s="57">
        <v>646.875</v>
      </c>
    </row>
    <row r="9179" spans="1:8">
      <c r="A9179" s="57" t="s">
        <v>171</v>
      </c>
      <c r="B9179" s="57" t="s">
        <v>122</v>
      </c>
      <c r="C9179" s="57" t="s">
        <v>5425</v>
      </c>
      <c r="D9179" s="57">
        <v>0.54166670000000006</v>
      </c>
      <c r="E9179" s="57" t="s">
        <v>525</v>
      </c>
      <c r="F9179" s="57" t="s">
        <v>5426</v>
      </c>
      <c r="G9179" s="57" t="s">
        <v>5959</v>
      </c>
      <c r="H9179" s="57">
        <v>0.54166670000000006</v>
      </c>
    </row>
    <row r="9180" spans="1:8">
      <c r="A9180" s="57" t="s">
        <v>171</v>
      </c>
      <c r="B9180" s="57" t="s">
        <v>122</v>
      </c>
      <c r="C9180" s="57" t="s">
        <v>5428</v>
      </c>
      <c r="D9180" s="57">
        <v>190.5</v>
      </c>
      <c r="E9180" s="57" t="s">
        <v>525</v>
      </c>
      <c r="F9180" s="57" t="s">
        <v>5429</v>
      </c>
      <c r="G9180" s="57" t="s">
        <v>5960</v>
      </c>
      <c r="H9180" s="57">
        <v>190.5</v>
      </c>
    </row>
    <row r="9181" spans="1:8">
      <c r="A9181" s="57" t="s">
        <v>171</v>
      </c>
      <c r="B9181" s="57" t="s">
        <v>122</v>
      </c>
      <c r="C9181" s="57" t="s">
        <v>5431</v>
      </c>
      <c r="D9181" s="57">
        <v>65723.060000000012</v>
      </c>
      <c r="E9181" s="57" t="s">
        <v>525</v>
      </c>
      <c r="F9181" s="57" t="s">
        <v>5431</v>
      </c>
      <c r="G9181" s="57" t="s">
        <v>5961</v>
      </c>
      <c r="H9181" s="57">
        <v>65723.060000000012</v>
      </c>
    </row>
    <row r="9182" spans="1:8">
      <c r="A9182" s="57" t="s">
        <v>171</v>
      </c>
      <c r="B9182" s="57" t="s">
        <v>122</v>
      </c>
      <c r="C9182" s="57" t="s">
        <v>5433</v>
      </c>
      <c r="D9182" s="57">
        <v>163.5</v>
      </c>
      <c r="E9182" s="57" t="s">
        <v>525</v>
      </c>
      <c r="F9182" s="57" t="s">
        <v>5434</v>
      </c>
      <c r="G9182" s="57" t="s">
        <v>5962</v>
      </c>
      <c r="H9182" s="57">
        <v>163.5</v>
      </c>
    </row>
    <row r="9183" spans="1:8">
      <c r="A9183" s="57" t="s">
        <v>171</v>
      </c>
      <c r="B9183" s="57" t="s">
        <v>122</v>
      </c>
      <c r="C9183" s="57" t="s">
        <v>5436</v>
      </c>
      <c r="D9183" s="57">
        <v>1.75</v>
      </c>
      <c r="E9183" s="57" t="s">
        <v>525</v>
      </c>
      <c r="F9183" s="57" t="s">
        <v>5437</v>
      </c>
      <c r="G9183" s="57" t="s">
        <v>5963</v>
      </c>
      <c r="H9183" s="57">
        <v>1.75</v>
      </c>
    </row>
    <row r="9184" spans="1:8">
      <c r="A9184" s="57" t="s">
        <v>171</v>
      </c>
      <c r="B9184" s="57" t="s">
        <v>122</v>
      </c>
      <c r="C9184" s="57" t="s">
        <v>5439</v>
      </c>
      <c r="D9184" s="57">
        <v>0.5916667000000001</v>
      </c>
      <c r="E9184" s="57" t="s">
        <v>525</v>
      </c>
      <c r="F9184" s="57" t="s">
        <v>5439</v>
      </c>
      <c r="G9184" s="57" t="s">
        <v>5964</v>
      </c>
      <c r="H9184" s="57">
        <v>0.5916667000000001</v>
      </c>
    </row>
    <row r="9185" spans="1:8">
      <c r="A9185" s="57" t="s">
        <v>171</v>
      </c>
      <c r="B9185" s="57" t="s">
        <v>122</v>
      </c>
      <c r="C9185" s="57" t="s">
        <v>5441</v>
      </c>
      <c r="D9185" s="57">
        <v>7802.5310000000018</v>
      </c>
      <c r="E9185" s="57" t="s">
        <v>525</v>
      </c>
      <c r="F9185" s="57" t="s">
        <v>5441</v>
      </c>
      <c r="G9185" s="57" t="s">
        <v>5965</v>
      </c>
      <c r="H9185" s="57">
        <v>7802.5310000000018</v>
      </c>
    </row>
    <row r="9186" spans="1:8">
      <c r="A9186" s="57" t="s">
        <v>171</v>
      </c>
      <c r="B9186" s="57" t="s">
        <v>122</v>
      </c>
      <c r="C9186" s="57" t="s">
        <v>5443</v>
      </c>
      <c r="D9186" s="57">
        <v>623.9375</v>
      </c>
      <c r="E9186" s="57" t="s">
        <v>525</v>
      </c>
      <c r="F9186" s="57" t="s">
        <v>5443</v>
      </c>
      <c r="G9186" s="57" t="s">
        <v>5966</v>
      </c>
      <c r="H9186" s="57">
        <v>623.9375</v>
      </c>
    </row>
    <row r="9187" spans="1:8">
      <c r="A9187" s="57" t="s">
        <v>171</v>
      </c>
      <c r="B9187" s="57" t="s">
        <v>122</v>
      </c>
      <c r="C9187" s="57" t="s">
        <v>5445</v>
      </c>
      <c r="D9187" s="57">
        <v>600.625</v>
      </c>
      <c r="E9187" s="57" t="s">
        <v>525</v>
      </c>
      <c r="F9187" s="57" t="s">
        <v>5446</v>
      </c>
      <c r="G9187" s="57" t="s">
        <v>5967</v>
      </c>
      <c r="H9187" s="57">
        <v>600.625</v>
      </c>
    </row>
    <row r="9188" spans="1:8">
      <c r="A9188" s="57" t="s">
        <v>171</v>
      </c>
      <c r="B9188" s="57" t="s">
        <v>125</v>
      </c>
      <c r="C9188" s="57" t="s">
        <v>5392</v>
      </c>
      <c r="D9188" s="57">
        <v>0</v>
      </c>
      <c r="E9188" s="57" t="s">
        <v>526</v>
      </c>
      <c r="F9188" s="57" t="s">
        <v>5393</v>
      </c>
      <c r="G9188" s="57" t="s">
        <v>5968</v>
      </c>
      <c r="H9188" s="57">
        <v>0</v>
      </c>
    </row>
    <row r="9189" spans="1:8">
      <c r="A9189" s="57" t="s">
        <v>171</v>
      </c>
      <c r="B9189" s="57" t="s">
        <v>125</v>
      </c>
      <c r="C9189" s="57" t="s">
        <v>5395</v>
      </c>
      <c r="D9189" s="57">
        <v>0</v>
      </c>
      <c r="E9189" s="57" t="s">
        <v>526</v>
      </c>
      <c r="F9189" s="57" t="s">
        <v>5396</v>
      </c>
      <c r="G9189" s="57" t="s">
        <v>5969</v>
      </c>
      <c r="H9189" s="57">
        <v>0</v>
      </c>
    </row>
    <row r="9190" spans="1:8">
      <c r="A9190" s="57" t="s">
        <v>171</v>
      </c>
      <c r="B9190" s="57" t="s">
        <v>125</v>
      </c>
      <c r="C9190" s="57" t="s">
        <v>5398</v>
      </c>
      <c r="D9190" s="57">
        <v>0</v>
      </c>
      <c r="E9190" s="57" t="s">
        <v>526</v>
      </c>
      <c r="F9190" s="57" t="s">
        <v>5399</v>
      </c>
      <c r="G9190" s="57" t="s">
        <v>5970</v>
      </c>
      <c r="H9190" s="57">
        <v>0</v>
      </c>
    </row>
    <row r="9191" spans="1:8">
      <c r="A9191" s="57" t="s">
        <v>171</v>
      </c>
      <c r="B9191" s="57" t="s">
        <v>125</v>
      </c>
      <c r="C9191" s="57" t="s">
        <v>5401</v>
      </c>
      <c r="D9191" s="57">
        <v>0</v>
      </c>
      <c r="E9191" s="57" t="s">
        <v>526</v>
      </c>
      <c r="F9191" s="57" t="s">
        <v>5402</v>
      </c>
      <c r="G9191" s="57" t="s">
        <v>5971</v>
      </c>
      <c r="H9191" s="57">
        <v>0</v>
      </c>
    </row>
    <row r="9192" spans="1:8">
      <c r="A9192" s="57" t="s">
        <v>171</v>
      </c>
      <c r="B9192" s="57" t="s">
        <v>125</v>
      </c>
      <c r="C9192" s="57" t="s">
        <v>5404</v>
      </c>
      <c r="D9192" s="57">
        <v>402.16669999999988</v>
      </c>
      <c r="E9192" s="57" t="s">
        <v>526</v>
      </c>
      <c r="F9192" s="57" t="s">
        <v>5405</v>
      </c>
      <c r="G9192" s="57" t="s">
        <v>5972</v>
      </c>
      <c r="H9192" s="57">
        <v>402.16669999999988</v>
      </c>
    </row>
    <row r="9193" spans="1:8">
      <c r="A9193" s="57" t="s">
        <v>171</v>
      </c>
      <c r="B9193" s="57" t="s">
        <v>125</v>
      </c>
      <c r="C9193" s="57" t="s">
        <v>5407</v>
      </c>
      <c r="D9193" s="57">
        <v>0.67500000000000016</v>
      </c>
      <c r="E9193" s="57" t="s">
        <v>526</v>
      </c>
      <c r="F9193" s="57" t="s">
        <v>5408</v>
      </c>
      <c r="G9193" s="57" t="s">
        <v>5973</v>
      </c>
      <c r="H9193" s="57">
        <v>0.67500000000000016</v>
      </c>
    </row>
    <row r="9194" spans="1:8">
      <c r="A9194" s="57" t="s">
        <v>171</v>
      </c>
      <c r="B9194" s="57" t="s">
        <v>125</v>
      </c>
      <c r="C9194" s="57" t="s">
        <v>5410</v>
      </c>
      <c r="D9194" s="57">
        <v>1.3333329999999999</v>
      </c>
      <c r="E9194" s="57" t="s">
        <v>526</v>
      </c>
      <c r="F9194" s="57" t="s">
        <v>5411</v>
      </c>
      <c r="G9194" s="57" t="s">
        <v>5974</v>
      </c>
      <c r="H9194" s="57">
        <v>1.3333329999999999</v>
      </c>
    </row>
    <row r="9195" spans="1:8">
      <c r="A9195" s="57" t="s">
        <v>171</v>
      </c>
      <c r="B9195" s="57" t="s">
        <v>125</v>
      </c>
      <c r="C9195" s="57" t="s">
        <v>5413</v>
      </c>
      <c r="D9195" s="57">
        <v>178</v>
      </c>
      <c r="E9195" s="57" t="s">
        <v>526</v>
      </c>
      <c r="F9195" s="57" t="s">
        <v>5414</v>
      </c>
      <c r="G9195" s="57" t="s">
        <v>5975</v>
      </c>
      <c r="H9195" s="57">
        <v>178</v>
      </c>
    </row>
    <row r="9196" spans="1:8">
      <c r="A9196" s="57" t="s">
        <v>171</v>
      </c>
      <c r="B9196" s="57" t="s">
        <v>125</v>
      </c>
      <c r="C9196" s="57" t="s">
        <v>5416</v>
      </c>
      <c r="D9196" s="57">
        <v>0</v>
      </c>
      <c r="E9196" s="57" t="s">
        <v>526</v>
      </c>
      <c r="F9196" s="57" t="s">
        <v>5417</v>
      </c>
      <c r="G9196" s="57" t="s">
        <v>5976</v>
      </c>
      <c r="H9196" s="57">
        <v>0</v>
      </c>
    </row>
    <row r="9197" spans="1:8">
      <c r="A9197" s="57" t="s">
        <v>171</v>
      </c>
      <c r="B9197" s="57" t="s">
        <v>125</v>
      </c>
      <c r="C9197" s="57" t="s">
        <v>5419</v>
      </c>
      <c r="D9197" s="57">
        <v>1.25</v>
      </c>
      <c r="E9197" s="57" t="s">
        <v>526</v>
      </c>
      <c r="F9197" s="57" t="s">
        <v>5420</v>
      </c>
      <c r="G9197" s="57" t="s">
        <v>5977</v>
      </c>
      <c r="H9197" s="57">
        <v>1.25</v>
      </c>
    </row>
    <row r="9198" spans="1:8">
      <c r="A9198" s="57" t="s">
        <v>171</v>
      </c>
      <c r="B9198" s="57" t="s">
        <v>125</v>
      </c>
      <c r="C9198" s="57" t="s">
        <v>5422</v>
      </c>
      <c r="D9198" s="57">
        <v>646.875</v>
      </c>
      <c r="E9198" s="57" t="s">
        <v>526</v>
      </c>
      <c r="F9198" s="57" t="s">
        <v>5423</v>
      </c>
      <c r="G9198" s="57" t="s">
        <v>5978</v>
      </c>
      <c r="H9198" s="57">
        <v>646.875</v>
      </c>
    </row>
    <row r="9199" spans="1:8">
      <c r="A9199" s="57" t="s">
        <v>171</v>
      </c>
      <c r="B9199" s="57" t="s">
        <v>125</v>
      </c>
      <c r="C9199" s="57" t="s">
        <v>5425</v>
      </c>
      <c r="D9199" s="57">
        <v>0.54166670000000017</v>
      </c>
      <c r="E9199" s="57" t="s">
        <v>526</v>
      </c>
      <c r="F9199" s="57" t="s">
        <v>5426</v>
      </c>
      <c r="G9199" s="57" t="s">
        <v>5979</v>
      </c>
      <c r="H9199" s="57">
        <v>0.54166670000000017</v>
      </c>
    </row>
    <row r="9200" spans="1:8">
      <c r="A9200" s="57" t="s">
        <v>171</v>
      </c>
      <c r="B9200" s="57" t="s">
        <v>125</v>
      </c>
      <c r="C9200" s="57" t="s">
        <v>5428</v>
      </c>
      <c r="D9200" s="57">
        <v>190.5</v>
      </c>
      <c r="E9200" s="57" t="s">
        <v>526</v>
      </c>
      <c r="F9200" s="57" t="s">
        <v>5429</v>
      </c>
      <c r="G9200" s="57" t="s">
        <v>5980</v>
      </c>
      <c r="H9200" s="57">
        <v>190.5</v>
      </c>
    </row>
    <row r="9201" spans="1:8">
      <c r="A9201" s="57" t="s">
        <v>171</v>
      </c>
      <c r="B9201" s="57" t="s">
        <v>125</v>
      </c>
      <c r="C9201" s="57" t="s">
        <v>5431</v>
      </c>
      <c r="D9201" s="57">
        <v>65723.060000000027</v>
      </c>
      <c r="E9201" s="57" t="s">
        <v>526</v>
      </c>
      <c r="F9201" s="57" t="s">
        <v>5431</v>
      </c>
      <c r="G9201" s="57" t="s">
        <v>5981</v>
      </c>
      <c r="H9201" s="57">
        <v>65723.060000000027</v>
      </c>
    </row>
    <row r="9202" spans="1:8">
      <c r="A9202" s="57" t="s">
        <v>171</v>
      </c>
      <c r="B9202" s="57" t="s">
        <v>125</v>
      </c>
      <c r="C9202" s="57" t="s">
        <v>5433</v>
      </c>
      <c r="D9202" s="57">
        <v>163.5</v>
      </c>
      <c r="E9202" s="57" t="s">
        <v>526</v>
      </c>
      <c r="F9202" s="57" t="s">
        <v>5434</v>
      </c>
      <c r="G9202" s="57" t="s">
        <v>5982</v>
      </c>
      <c r="H9202" s="57">
        <v>163.5</v>
      </c>
    </row>
    <row r="9203" spans="1:8">
      <c r="A9203" s="57" t="s">
        <v>171</v>
      </c>
      <c r="B9203" s="57" t="s">
        <v>125</v>
      </c>
      <c r="C9203" s="57" t="s">
        <v>5436</v>
      </c>
      <c r="D9203" s="57">
        <v>1.75</v>
      </c>
      <c r="E9203" s="57" t="s">
        <v>526</v>
      </c>
      <c r="F9203" s="57" t="s">
        <v>5437</v>
      </c>
      <c r="G9203" s="57" t="s">
        <v>5983</v>
      </c>
      <c r="H9203" s="57">
        <v>1.75</v>
      </c>
    </row>
    <row r="9204" spans="1:8">
      <c r="A9204" s="57" t="s">
        <v>171</v>
      </c>
      <c r="B9204" s="57" t="s">
        <v>125</v>
      </c>
      <c r="C9204" s="57" t="s">
        <v>5439</v>
      </c>
      <c r="D9204" s="57">
        <v>0.59166669999999999</v>
      </c>
      <c r="E9204" s="57" t="s">
        <v>526</v>
      </c>
      <c r="F9204" s="57" t="s">
        <v>5439</v>
      </c>
      <c r="G9204" s="57" t="s">
        <v>5984</v>
      </c>
      <c r="H9204" s="57">
        <v>0.59166669999999999</v>
      </c>
    </row>
    <row r="9205" spans="1:8">
      <c r="A9205" s="57" t="s">
        <v>171</v>
      </c>
      <c r="B9205" s="57" t="s">
        <v>125</v>
      </c>
      <c r="C9205" s="57" t="s">
        <v>5441</v>
      </c>
      <c r="D9205" s="57">
        <v>7802.5310000000018</v>
      </c>
      <c r="E9205" s="57" t="s">
        <v>526</v>
      </c>
      <c r="F9205" s="57" t="s">
        <v>5441</v>
      </c>
      <c r="G9205" s="57" t="s">
        <v>5985</v>
      </c>
      <c r="H9205" s="57">
        <v>7802.5310000000018</v>
      </c>
    </row>
    <row r="9206" spans="1:8">
      <c r="A9206" s="57" t="s">
        <v>171</v>
      </c>
      <c r="B9206" s="57" t="s">
        <v>125</v>
      </c>
      <c r="C9206" s="57" t="s">
        <v>5443</v>
      </c>
      <c r="D9206" s="57">
        <v>623.9375</v>
      </c>
      <c r="E9206" s="57" t="s">
        <v>526</v>
      </c>
      <c r="F9206" s="57" t="s">
        <v>5443</v>
      </c>
      <c r="G9206" s="57" t="s">
        <v>5986</v>
      </c>
      <c r="H9206" s="57">
        <v>623.9375</v>
      </c>
    </row>
    <row r="9207" spans="1:8">
      <c r="A9207" s="57" t="s">
        <v>171</v>
      </c>
      <c r="B9207" s="57" t="s">
        <v>125</v>
      </c>
      <c r="C9207" s="57" t="s">
        <v>5445</v>
      </c>
      <c r="D9207" s="57">
        <v>600.625</v>
      </c>
      <c r="E9207" s="57" t="s">
        <v>526</v>
      </c>
      <c r="F9207" s="57" t="s">
        <v>5446</v>
      </c>
      <c r="G9207" s="57" t="s">
        <v>5987</v>
      </c>
      <c r="H9207" s="57">
        <v>600.625</v>
      </c>
    </row>
    <row r="9208" spans="1:8">
      <c r="A9208" s="57" t="s">
        <v>143</v>
      </c>
      <c r="B9208" s="57" t="s">
        <v>116</v>
      </c>
      <c r="C9208" s="57" t="s">
        <v>5392</v>
      </c>
      <c r="D9208" s="57">
        <v>0</v>
      </c>
      <c r="E9208" s="57" t="s">
        <v>527</v>
      </c>
      <c r="F9208" s="57" t="s">
        <v>5393</v>
      </c>
      <c r="G9208" s="57" t="s">
        <v>5988</v>
      </c>
      <c r="H9208" s="57">
        <v>0</v>
      </c>
    </row>
    <row r="9209" spans="1:8">
      <c r="A9209" s="57" t="s">
        <v>143</v>
      </c>
      <c r="B9209" s="57" t="s">
        <v>116</v>
      </c>
      <c r="C9209" s="57" t="s">
        <v>5395</v>
      </c>
      <c r="D9209" s="57">
        <v>0</v>
      </c>
      <c r="E9209" s="57" t="s">
        <v>527</v>
      </c>
      <c r="F9209" s="57" t="s">
        <v>5396</v>
      </c>
      <c r="G9209" s="57" t="s">
        <v>5989</v>
      </c>
      <c r="H9209" s="57">
        <v>0</v>
      </c>
    </row>
    <row r="9210" spans="1:8">
      <c r="A9210" s="57" t="s">
        <v>143</v>
      </c>
      <c r="B9210" s="57" t="s">
        <v>116</v>
      </c>
      <c r="C9210" s="57" t="s">
        <v>5398</v>
      </c>
      <c r="D9210" s="57">
        <v>0</v>
      </c>
      <c r="E9210" s="57" t="s">
        <v>527</v>
      </c>
      <c r="F9210" s="57" t="s">
        <v>5399</v>
      </c>
      <c r="G9210" s="57" t="s">
        <v>5990</v>
      </c>
      <c r="H9210" s="57">
        <v>0</v>
      </c>
    </row>
    <row r="9211" spans="1:8">
      <c r="A9211" s="57" t="s">
        <v>143</v>
      </c>
      <c r="B9211" s="57" t="s">
        <v>116</v>
      </c>
      <c r="C9211" s="57" t="s">
        <v>5401</v>
      </c>
      <c r="D9211" s="57">
        <v>0</v>
      </c>
      <c r="E9211" s="57" t="s">
        <v>527</v>
      </c>
      <c r="F9211" s="57" t="s">
        <v>5402</v>
      </c>
      <c r="G9211" s="57" t="s">
        <v>5991</v>
      </c>
      <c r="H9211" s="57">
        <v>0</v>
      </c>
    </row>
    <row r="9212" spans="1:8">
      <c r="A9212" s="57" t="s">
        <v>143</v>
      </c>
      <c r="B9212" s="57" t="s">
        <v>116</v>
      </c>
      <c r="C9212" s="57" t="s">
        <v>5404</v>
      </c>
      <c r="D9212" s="57">
        <v>402.16669999999999</v>
      </c>
      <c r="E9212" s="57" t="s">
        <v>527</v>
      </c>
      <c r="F9212" s="57" t="s">
        <v>5405</v>
      </c>
      <c r="G9212" s="57" t="s">
        <v>5992</v>
      </c>
      <c r="H9212" s="57">
        <v>402.16669999999999</v>
      </c>
    </row>
    <row r="9213" spans="1:8">
      <c r="A9213" s="57" t="s">
        <v>143</v>
      </c>
      <c r="B9213" s="57" t="s">
        <v>116</v>
      </c>
      <c r="C9213" s="57" t="s">
        <v>5407</v>
      </c>
      <c r="D9213" s="57">
        <v>0.67500000000000004</v>
      </c>
      <c r="E9213" s="57" t="s">
        <v>527</v>
      </c>
      <c r="F9213" s="57" t="s">
        <v>5408</v>
      </c>
      <c r="G9213" s="57" t="s">
        <v>5993</v>
      </c>
      <c r="H9213" s="57">
        <v>0.67500000000000004</v>
      </c>
    </row>
    <row r="9214" spans="1:8">
      <c r="A9214" s="57" t="s">
        <v>143</v>
      </c>
      <c r="B9214" s="57" t="s">
        <v>116</v>
      </c>
      <c r="C9214" s="57" t="s">
        <v>5410</v>
      </c>
      <c r="D9214" s="57">
        <v>1.3333330000000001</v>
      </c>
      <c r="E9214" s="57" t="s">
        <v>527</v>
      </c>
      <c r="F9214" s="57" t="s">
        <v>5411</v>
      </c>
      <c r="G9214" s="57" t="s">
        <v>5994</v>
      </c>
      <c r="H9214" s="57">
        <v>1.3333330000000001</v>
      </c>
    </row>
    <row r="9215" spans="1:8">
      <c r="A9215" s="57" t="s">
        <v>143</v>
      </c>
      <c r="B9215" s="57" t="s">
        <v>116</v>
      </c>
      <c r="C9215" s="57" t="s">
        <v>5413</v>
      </c>
      <c r="D9215" s="57">
        <v>178</v>
      </c>
      <c r="E9215" s="57" t="s">
        <v>527</v>
      </c>
      <c r="F9215" s="57" t="s">
        <v>5414</v>
      </c>
      <c r="G9215" s="57" t="s">
        <v>5995</v>
      </c>
      <c r="H9215" s="57">
        <v>178</v>
      </c>
    </row>
    <row r="9216" spans="1:8">
      <c r="A9216" s="57" t="s">
        <v>143</v>
      </c>
      <c r="B9216" s="57" t="s">
        <v>116</v>
      </c>
      <c r="C9216" s="57" t="s">
        <v>5416</v>
      </c>
      <c r="D9216" s="57">
        <v>0</v>
      </c>
      <c r="E9216" s="57" t="s">
        <v>527</v>
      </c>
      <c r="F9216" s="57" t="s">
        <v>5417</v>
      </c>
      <c r="G9216" s="57" t="s">
        <v>5996</v>
      </c>
      <c r="H9216" s="57">
        <v>0</v>
      </c>
    </row>
    <row r="9217" spans="1:8">
      <c r="A9217" s="57" t="s">
        <v>143</v>
      </c>
      <c r="B9217" s="57" t="s">
        <v>116</v>
      </c>
      <c r="C9217" s="57" t="s">
        <v>5419</v>
      </c>
      <c r="D9217" s="57">
        <v>1.25</v>
      </c>
      <c r="E9217" s="57" t="s">
        <v>527</v>
      </c>
      <c r="F9217" s="57" t="s">
        <v>5420</v>
      </c>
      <c r="G9217" s="57" t="s">
        <v>5997</v>
      </c>
      <c r="H9217" s="57">
        <v>1.25</v>
      </c>
    </row>
    <row r="9218" spans="1:8">
      <c r="A9218" s="57" t="s">
        <v>143</v>
      </c>
      <c r="B9218" s="57" t="s">
        <v>116</v>
      </c>
      <c r="C9218" s="57" t="s">
        <v>5422</v>
      </c>
      <c r="D9218" s="57">
        <v>646.875</v>
      </c>
      <c r="E9218" s="57" t="s">
        <v>527</v>
      </c>
      <c r="F9218" s="57" t="s">
        <v>5423</v>
      </c>
      <c r="G9218" s="57" t="s">
        <v>5998</v>
      </c>
      <c r="H9218" s="57">
        <v>646.875</v>
      </c>
    </row>
    <row r="9219" spans="1:8">
      <c r="A9219" s="57" t="s">
        <v>143</v>
      </c>
      <c r="B9219" s="57" t="s">
        <v>116</v>
      </c>
      <c r="C9219" s="57" t="s">
        <v>5425</v>
      </c>
      <c r="D9219" s="57">
        <v>0.54166669999999995</v>
      </c>
      <c r="E9219" s="57" t="s">
        <v>527</v>
      </c>
      <c r="F9219" s="57" t="s">
        <v>5426</v>
      </c>
      <c r="G9219" s="57" t="s">
        <v>5999</v>
      </c>
      <c r="H9219" s="57">
        <v>0.54166669999999995</v>
      </c>
    </row>
    <row r="9220" spans="1:8">
      <c r="A9220" s="57" t="s">
        <v>143</v>
      </c>
      <c r="B9220" s="57" t="s">
        <v>116</v>
      </c>
      <c r="C9220" s="57" t="s">
        <v>5428</v>
      </c>
      <c r="D9220" s="57">
        <v>190.5</v>
      </c>
      <c r="E9220" s="57" t="s">
        <v>527</v>
      </c>
      <c r="F9220" s="57" t="s">
        <v>5429</v>
      </c>
      <c r="G9220" s="57" t="s">
        <v>6000</v>
      </c>
      <c r="H9220" s="57">
        <v>190.5</v>
      </c>
    </row>
    <row r="9221" spans="1:8">
      <c r="A9221" s="57" t="s">
        <v>143</v>
      </c>
      <c r="B9221" s="57" t="s">
        <v>116</v>
      </c>
      <c r="C9221" s="57" t="s">
        <v>5431</v>
      </c>
      <c r="D9221" s="57">
        <v>65723.06</v>
      </c>
      <c r="E9221" s="57" t="s">
        <v>527</v>
      </c>
      <c r="F9221" s="57" t="s">
        <v>5431</v>
      </c>
      <c r="G9221" s="57" t="s">
        <v>6001</v>
      </c>
      <c r="H9221" s="57">
        <v>65723.06</v>
      </c>
    </row>
    <row r="9222" spans="1:8">
      <c r="A9222" s="57" t="s">
        <v>143</v>
      </c>
      <c r="B9222" s="57" t="s">
        <v>116</v>
      </c>
      <c r="C9222" s="57" t="s">
        <v>5433</v>
      </c>
      <c r="D9222" s="57">
        <v>163.5</v>
      </c>
      <c r="E9222" s="57" t="s">
        <v>527</v>
      </c>
      <c r="F9222" s="57" t="s">
        <v>5434</v>
      </c>
      <c r="G9222" s="57" t="s">
        <v>6002</v>
      </c>
      <c r="H9222" s="57">
        <v>163.5</v>
      </c>
    </row>
    <row r="9223" spans="1:8">
      <c r="A9223" s="57" t="s">
        <v>143</v>
      </c>
      <c r="B9223" s="57" t="s">
        <v>116</v>
      </c>
      <c r="C9223" s="57" t="s">
        <v>5436</v>
      </c>
      <c r="D9223" s="57">
        <v>1.75</v>
      </c>
      <c r="E9223" s="57" t="s">
        <v>527</v>
      </c>
      <c r="F9223" s="57" t="s">
        <v>5437</v>
      </c>
      <c r="G9223" s="57" t="s">
        <v>6003</v>
      </c>
      <c r="H9223" s="57">
        <v>1.75</v>
      </c>
    </row>
    <row r="9224" spans="1:8">
      <c r="A9224" s="57" t="s">
        <v>143</v>
      </c>
      <c r="B9224" s="57" t="s">
        <v>116</v>
      </c>
      <c r="C9224" s="57" t="s">
        <v>5439</v>
      </c>
      <c r="D9224" s="57">
        <v>0.59166669999999999</v>
      </c>
      <c r="E9224" s="57" t="s">
        <v>527</v>
      </c>
      <c r="F9224" s="57" t="s">
        <v>5439</v>
      </c>
      <c r="G9224" s="57" t="s">
        <v>6004</v>
      </c>
      <c r="H9224" s="57">
        <v>0.59166669999999999</v>
      </c>
    </row>
    <row r="9225" spans="1:8">
      <c r="A9225" s="57" t="s">
        <v>143</v>
      </c>
      <c r="B9225" s="57" t="s">
        <v>116</v>
      </c>
      <c r="C9225" s="57" t="s">
        <v>5441</v>
      </c>
      <c r="D9225" s="57">
        <v>7802.5309999999999</v>
      </c>
      <c r="E9225" s="57" t="s">
        <v>527</v>
      </c>
      <c r="F9225" s="57" t="s">
        <v>5441</v>
      </c>
      <c r="G9225" s="57" t="s">
        <v>6005</v>
      </c>
      <c r="H9225" s="57">
        <v>7802.5309999999999</v>
      </c>
    </row>
    <row r="9226" spans="1:8">
      <c r="A9226" s="57" t="s">
        <v>143</v>
      </c>
      <c r="B9226" s="57" t="s">
        <v>116</v>
      </c>
      <c r="C9226" s="57" t="s">
        <v>5443</v>
      </c>
      <c r="D9226" s="57">
        <v>623.9375</v>
      </c>
      <c r="E9226" s="57" t="s">
        <v>527</v>
      </c>
      <c r="F9226" s="57" t="s">
        <v>5443</v>
      </c>
      <c r="G9226" s="57" t="s">
        <v>6006</v>
      </c>
      <c r="H9226" s="57">
        <v>623.9375</v>
      </c>
    </row>
    <row r="9227" spans="1:8">
      <c r="A9227" s="57" t="s">
        <v>143</v>
      </c>
      <c r="B9227" s="57" t="s">
        <v>116</v>
      </c>
      <c r="C9227" s="57" t="s">
        <v>5445</v>
      </c>
      <c r="D9227" s="57">
        <v>600.625</v>
      </c>
      <c r="E9227" s="57" t="s">
        <v>527</v>
      </c>
      <c r="F9227" s="57" t="s">
        <v>5446</v>
      </c>
      <c r="G9227" s="57" t="s">
        <v>6007</v>
      </c>
      <c r="H9227" s="57">
        <v>600.625</v>
      </c>
    </row>
    <row r="9228" spans="1:8">
      <c r="A9228" s="57" t="s">
        <v>181</v>
      </c>
      <c r="B9228" s="57" t="s">
        <v>120</v>
      </c>
      <c r="C9228" s="57" t="s">
        <v>5392</v>
      </c>
      <c r="D9228" s="57">
        <v>0</v>
      </c>
      <c r="E9228" s="57" t="s">
        <v>528</v>
      </c>
      <c r="F9228" s="57" t="s">
        <v>5393</v>
      </c>
      <c r="G9228" s="57" t="s">
        <v>6008</v>
      </c>
      <c r="H9228" s="57">
        <v>0</v>
      </c>
    </row>
    <row r="9229" spans="1:8">
      <c r="A9229" s="57" t="s">
        <v>181</v>
      </c>
      <c r="B9229" s="57" t="s">
        <v>120</v>
      </c>
      <c r="C9229" s="57" t="s">
        <v>5395</v>
      </c>
      <c r="D9229" s="57">
        <v>0</v>
      </c>
      <c r="E9229" s="57" t="s">
        <v>528</v>
      </c>
      <c r="F9229" s="57" t="s">
        <v>5396</v>
      </c>
      <c r="G9229" s="57" t="s">
        <v>6009</v>
      </c>
      <c r="H9229" s="57">
        <v>0</v>
      </c>
    </row>
    <row r="9230" spans="1:8">
      <c r="A9230" s="57" t="s">
        <v>181</v>
      </c>
      <c r="B9230" s="57" t="s">
        <v>120</v>
      </c>
      <c r="C9230" s="57" t="s">
        <v>5398</v>
      </c>
      <c r="D9230" s="57">
        <v>0</v>
      </c>
      <c r="E9230" s="57" t="s">
        <v>528</v>
      </c>
      <c r="F9230" s="57" t="s">
        <v>5399</v>
      </c>
      <c r="G9230" s="57" t="s">
        <v>6010</v>
      </c>
      <c r="H9230" s="57">
        <v>0</v>
      </c>
    </row>
    <row r="9231" spans="1:8">
      <c r="A9231" s="57" t="s">
        <v>181</v>
      </c>
      <c r="B9231" s="57" t="s">
        <v>120</v>
      </c>
      <c r="C9231" s="57" t="s">
        <v>5401</v>
      </c>
      <c r="D9231" s="57">
        <v>0</v>
      </c>
      <c r="E9231" s="57" t="s">
        <v>528</v>
      </c>
      <c r="F9231" s="57" t="s">
        <v>5402</v>
      </c>
      <c r="G9231" s="57" t="s">
        <v>6011</v>
      </c>
      <c r="H9231" s="57">
        <v>0</v>
      </c>
    </row>
    <row r="9232" spans="1:8">
      <c r="A9232" s="57" t="s">
        <v>181</v>
      </c>
      <c r="B9232" s="57" t="s">
        <v>120</v>
      </c>
      <c r="C9232" s="57" t="s">
        <v>5404</v>
      </c>
      <c r="D9232" s="57">
        <v>402.16669999999999</v>
      </c>
      <c r="E9232" s="57" t="s">
        <v>528</v>
      </c>
      <c r="F9232" s="57" t="s">
        <v>5405</v>
      </c>
      <c r="G9232" s="57" t="s">
        <v>6012</v>
      </c>
      <c r="H9232" s="57">
        <v>402.16669999999999</v>
      </c>
    </row>
    <row r="9233" spans="1:8">
      <c r="A9233" s="57" t="s">
        <v>181</v>
      </c>
      <c r="B9233" s="57" t="s">
        <v>120</v>
      </c>
      <c r="C9233" s="57" t="s">
        <v>5407</v>
      </c>
      <c r="D9233" s="57">
        <v>0.67500000000000016</v>
      </c>
      <c r="E9233" s="57" t="s">
        <v>528</v>
      </c>
      <c r="F9233" s="57" t="s">
        <v>5408</v>
      </c>
      <c r="G9233" s="57" t="s">
        <v>6013</v>
      </c>
      <c r="H9233" s="57">
        <v>0.67500000000000016</v>
      </c>
    </row>
    <row r="9234" spans="1:8">
      <c r="A9234" s="57" t="s">
        <v>181</v>
      </c>
      <c r="B9234" s="57" t="s">
        <v>120</v>
      </c>
      <c r="C9234" s="57" t="s">
        <v>5410</v>
      </c>
      <c r="D9234" s="57">
        <v>1.3333330000000001</v>
      </c>
      <c r="E9234" s="57" t="s">
        <v>528</v>
      </c>
      <c r="F9234" s="57" t="s">
        <v>5411</v>
      </c>
      <c r="G9234" s="57" t="s">
        <v>6014</v>
      </c>
      <c r="H9234" s="57">
        <v>1.3333330000000001</v>
      </c>
    </row>
    <row r="9235" spans="1:8">
      <c r="A9235" s="57" t="s">
        <v>181</v>
      </c>
      <c r="B9235" s="57" t="s">
        <v>120</v>
      </c>
      <c r="C9235" s="57" t="s">
        <v>5413</v>
      </c>
      <c r="D9235" s="57">
        <v>178</v>
      </c>
      <c r="E9235" s="57" t="s">
        <v>528</v>
      </c>
      <c r="F9235" s="57" t="s">
        <v>5414</v>
      </c>
      <c r="G9235" s="57" t="s">
        <v>6015</v>
      </c>
      <c r="H9235" s="57">
        <v>178</v>
      </c>
    </row>
    <row r="9236" spans="1:8">
      <c r="A9236" s="57" t="s">
        <v>181</v>
      </c>
      <c r="B9236" s="57" t="s">
        <v>120</v>
      </c>
      <c r="C9236" s="57" t="s">
        <v>5416</v>
      </c>
      <c r="D9236" s="57">
        <v>0</v>
      </c>
      <c r="E9236" s="57" t="s">
        <v>528</v>
      </c>
      <c r="F9236" s="57" t="s">
        <v>5417</v>
      </c>
      <c r="G9236" s="57" t="s">
        <v>6016</v>
      </c>
      <c r="H9236" s="57">
        <v>0</v>
      </c>
    </row>
    <row r="9237" spans="1:8">
      <c r="A9237" s="57" t="s">
        <v>181</v>
      </c>
      <c r="B9237" s="57" t="s">
        <v>120</v>
      </c>
      <c r="C9237" s="57" t="s">
        <v>5419</v>
      </c>
      <c r="D9237" s="57">
        <v>1.25</v>
      </c>
      <c r="E9237" s="57" t="s">
        <v>528</v>
      </c>
      <c r="F9237" s="57" t="s">
        <v>5420</v>
      </c>
      <c r="G9237" s="57" t="s">
        <v>6017</v>
      </c>
      <c r="H9237" s="57">
        <v>1.25</v>
      </c>
    </row>
    <row r="9238" spans="1:8">
      <c r="A9238" s="57" t="s">
        <v>181</v>
      </c>
      <c r="B9238" s="57" t="s">
        <v>120</v>
      </c>
      <c r="C9238" s="57" t="s">
        <v>5422</v>
      </c>
      <c r="D9238" s="57">
        <v>646.875</v>
      </c>
      <c r="E9238" s="57" t="s">
        <v>528</v>
      </c>
      <c r="F9238" s="57" t="s">
        <v>5423</v>
      </c>
      <c r="G9238" s="57" t="s">
        <v>6018</v>
      </c>
      <c r="H9238" s="57">
        <v>646.875</v>
      </c>
    </row>
    <row r="9239" spans="1:8">
      <c r="A9239" s="57" t="s">
        <v>181</v>
      </c>
      <c r="B9239" s="57" t="s">
        <v>120</v>
      </c>
      <c r="C9239" s="57" t="s">
        <v>5425</v>
      </c>
      <c r="D9239" s="57">
        <v>0.54166669999999995</v>
      </c>
      <c r="E9239" s="57" t="s">
        <v>528</v>
      </c>
      <c r="F9239" s="57" t="s">
        <v>5426</v>
      </c>
      <c r="G9239" s="57" t="s">
        <v>6019</v>
      </c>
      <c r="H9239" s="57">
        <v>0.54166669999999995</v>
      </c>
    </row>
    <row r="9240" spans="1:8">
      <c r="A9240" s="57" t="s">
        <v>181</v>
      </c>
      <c r="B9240" s="57" t="s">
        <v>120</v>
      </c>
      <c r="C9240" s="57" t="s">
        <v>5428</v>
      </c>
      <c r="D9240" s="57">
        <v>190.5</v>
      </c>
      <c r="E9240" s="57" t="s">
        <v>528</v>
      </c>
      <c r="F9240" s="57" t="s">
        <v>5429</v>
      </c>
      <c r="G9240" s="57" t="s">
        <v>6020</v>
      </c>
      <c r="H9240" s="57">
        <v>190.5</v>
      </c>
    </row>
    <row r="9241" spans="1:8">
      <c r="A9241" s="57" t="s">
        <v>181</v>
      </c>
      <c r="B9241" s="57" t="s">
        <v>120</v>
      </c>
      <c r="C9241" s="57" t="s">
        <v>5431</v>
      </c>
      <c r="D9241" s="57">
        <v>65723.06</v>
      </c>
      <c r="E9241" s="57" t="s">
        <v>528</v>
      </c>
      <c r="F9241" s="57" t="s">
        <v>5431</v>
      </c>
      <c r="G9241" s="57" t="s">
        <v>6021</v>
      </c>
      <c r="H9241" s="57">
        <v>65723.06</v>
      </c>
    </row>
    <row r="9242" spans="1:8">
      <c r="A9242" s="57" t="s">
        <v>181</v>
      </c>
      <c r="B9242" s="57" t="s">
        <v>120</v>
      </c>
      <c r="C9242" s="57" t="s">
        <v>5433</v>
      </c>
      <c r="D9242" s="57">
        <v>163.5</v>
      </c>
      <c r="E9242" s="57" t="s">
        <v>528</v>
      </c>
      <c r="F9242" s="57" t="s">
        <v>5434</v>
      </c>
      <c r="G9242" s="57" t="s">
        <v>6022</v>
      </c>
      <c r="H9242" s="57">
        <v>163.5</v>
      </c>
    </row>
    <row r="9243" spans="1:8">
      <c r="A9243" s="57" t="s">
        <v>181</v>
      </c>
      <c r="B9243" s="57" t="s">
        <v>120</v>
      </c>
      <c r="C9243" s="57" t="s">
        <v>5436</v>
      </c>
      <c r="D9243" s="57">
        <v>1.75</v>
      </c>
      <c r="E9243" s="57" t="s">
        <v>528</v>
      </c>
      <c r="F9243" s="57" t="s">
        <v>5437</v>
      </c>
      <c r="G9243" s="57" t="s">
        <v>6023</v>
      </c>
      <c r="H9243" s="57">
        <v>1.75</v>
      </c>
    </row>
    <row r="9244" spans="1:8">
      <c r="A9244" s="57" t="s">
        <v>181</v>
      </c>
      <c r="B9244" s="57" t="s">
        <v>120</v>
      </c>
      <c r="C9244" s="57" t="s">
        <v>5439</v>
      </c>
      <c r="D9244" s="57">
        <v>0.59166669999999999</v>
      </c>
      <c r="E9244" s="57" t="s">
        <v>528</v>
      </c>
      <c r="F9244" s="57" t="s">
        <v>5439</v>
      </c>
      <c r="G9244" s="57" t="s">
        <v>6024</v>
      </c>
      <c r="H9244" s="57">
        <v>0.59166669999999999</v>
      </c>
    </row>
    <row r="9245" spans="1:8">
      <c r="A9245" s="57" t="s">
        <v>181</v>
      </c>
      <c r="B9245" s="57" t="s">
        <v>120</v>
      </c>
      <c r="C9245" s="57" t="s">
        <v>5441</v>
      </c>
      <c r="D9245" s="57">
        <v>7802.5309999999999</v>
      </c>
      <c r="E9245" s="57" t="s">
        <v>528</v>
      </c>
      <c r="F9245" s="57" t="s">
        <v>5441</v>
      </c>
      <c r="G9245" s="57" t="s">
        <v>6025</v>
      </c>
      <c r="H9245" s="57">
        <v>7802.5309999999999</v>
      </c>
    </row>
    <row r="9246" spans="1:8">
      <c r="A9246" s="57" t="s">
        <v>181</v>
      </c>
      <c r="B9246" s="57" t="s">
        <v>120</v>
      </c>
      <c r="C9246" s="57" t="s">
        <v>5443</v>
      </c>
      <c r="D9246" s="57">
        <v>623.9375</v>
      </c>
      <c r="E9246" s="57" t="s">
        <v>528</v>
      </c>
      <c r="F9246" s="57" t="s">
        <v>5443</v>
      </c>
      <c r="G9246" s="57" t="s">
        <v>6026</v>
      </c>
      <c r="H9246" s="57">
        <v>623.9375</v>
      </c>
    </row>
    <row r="9247" spans="1:8">
      <c r="A9247" s="57" t="s">
        <v>181</v>
      </c>
      <c r="B9247" s="57" t="s">
        <v>120</v>
      </c>
      <c r="C9247" s="57" t="s">
        <v>5445</v>
      </c>
      <c r="D9247" s="57">
        <v>600.625</v>
      </c>
      <c r="E9247" s="57" t="s">
        <v>528</v>
      </c>
      <c r="F9247" s="57" t="s">
        <v>5446</v>
      </c>
      <c r="G9247" s="57" t="s">
        <v>6027</v>
      </c>
      <c r="H9247" s="57">
        <v>600.625</v>
      </c>
    </row>
    <row r="9248" spans="1:8">
      <c r="A9248" s="57" t="s">
        <v>144</v>
      </c>
      <c r="B9248" s="57" t="s">
        <v>116</v>
      </c>
      <c r="C9248" s="57" t="s">
        <v>5392</v>
      </c>
      <c r="D9248" s="57">
        <v>0</v>
      </c>
      <c r="E9248" s="57" t="s">
        <v>529</v>
      </c>
      <c r="F9248" s="57" t="s">
        <v>5393</v>
      </c>
      <c r="G9248" s="57" t="s">
        <v>6028</v>
      </c>
      <c r="H9248" s="57">
        <v>0</v>
      </c>
    </row>
    <row r="9249" spans="1:8">
      <c r="A9249" s="57" t="s">
        <v>144</v>
      </c>
      <c r="B9249" s="57" t="s">
        <v>116</v>
      </c>
      <c r="C9249" s="57" t="s">
        <v>5395</v>
      </c>
      <c r="D9249" s="57">
        <v>0</v>
      </c>
      <c r="E9249" s="57" t="s">
        <v>529</v>
      </c>
      <c r="F9249" s="57" t="s">
        <v>5396</v>
      </c>
      <c r="G9249" s="57" t="s">
        <v>6029</v>
      </c>
      <c r="H9249" s="57">
        <v>0</v>
      </c>
    </row>
    <row r="9250" spans="1:8">
      <c r="A9250" s="57" t="s">
        <v>144</v>
      </c>
      <c r="B9250" s="57" t="s">
        <v>116</v>
      </c>
      <c r="C9250" s="57" t="s">
        <v>5398</v>
      </c>
      <c r="D9250" s="57">
        <v>0</v>
      </c>
      <c r="E9250" s="57" t="s">
        <v>529</v>
      </c>
      <c r="F9250" s="57" t="s">
        <v>5399</v>
      </c>
      <c r="G9250" s="57" t="s">
        <v>6030</v>
      </c>
      <c r="H9250" s="57">
        <v>0</v>
      </c>
    </row>
    <row r="9251" spans="1:8">
      <c r="A9251" s="57" t="s">
        <v>144</v>
      </c>
      <c r="B9251" s="57" t="s">
        <v>116</v>
      </c>
      <c r="C9251" s="57" t="s">
        <v>5401</v>
      </c>
      <c r="D9251" s="57">
        <v>0</v>
      </c>
      <c r="E9251" s="57" t="s">
        <v>529</v>
      </c>
      <c r="F9251" s="57" t="s">
        <v>5402</v>
      </c>
      <c r="G9251" s="57" t="s">
        <v>6031</v>
      </c>
      <c r="H9251" s="57">
        <v>0</v>
      </c>
    </row>
    <row r="9252" spans="1:8">
      <c r="A9252" s="57" t="s">
        <v>144</v>
      </c>
      <c r="B9252" s="57" t="s">
        <v>116</v>
      </c>
      <c r="C9252" s="57" t="s">
        <v>5404</v>
      </c>
      <c r="D9252" s="57">
        <v>402.16669999999999</v>
      </c>
      <c r="E9252" s="57" t="s">
        <v>529</v>
      </c>
      <c r="F9252" s="57" t="s">
        <v>5405</v>
      </c>
      <c r="G9252" s="57" t="s">
        <v>6032</v>
      </c>
      <c r="H9252" s="57">
        <v>402.16669999999999</v>
      </c>
    </row>
    <row r="9253" spans="1:8">
      <c r="A9253" s="57" t="s">
        <v>144</v>
      </c>
      <c r="B9253" s="57" t="s">
        <v>116</v>
      </c>
      <c r="C9253" s="57" t="s">
        <v>5407</v>
      </c>
      <c r="D9253" s="57">
        <v>0.67500000000000004</v>
      </c>
      <c r="E9253" s="57" t="s">
        <v>529</v>
      </c>
      <c r="F9253" s="57" t="s">
        <v>5408</v>
      </c>
      <c r="G9253" s="57" t="s">
        <v>6033</v>
      </c>
      <c r="H9253" s="57">
        <v>0.67500000000000004</v>
      </c>
    </row>
    <row r="9254" spans="1:8">
      <c r="A9254" s="57" t="s">
        <v>144</v>
      </c>
      <c r="B9254" s="57" t="s">
        <v>116</v>
      </c>
      <c r="C9254" s="57" t="s">
        <v>5410</v>
      </c>
      <c r="D9254" s="57">
        <v>1.3333330000000001</v>
      </c>
      <c r="E9254" s="57" t="s">
        <v>529</v>
      </c>
      <c r="F9254" s="57" t="s">
        <v>5411</v>
      </c>
      <c r="G9254" s="57" t="s">
        <v>6034</v>
      </c>
      <c r="H9254" s="57">
        <v>1.3333330000000001</v>
      </c>
    </row>
    <row r="9255" spans="1:8">
      <c r="A9255" s="57" t="s">
        <v>144</v>
      </c>
      <c r="B9255" s="57" t="s">
        <v>116</v>
      </c>
      <c r="C9255" s="57" t="s">
        <v>5413</v>
      </c>
      <c r="D9255" s="57">
        <v>178</v>
      </c>
      <c r="E9255" s="57" t="s">
        <v>529</v>
      </c>
      <c r="F9255" s="57" t="s">
        <v>5414</v>
      </c>
      <c r="G9255" s="57" t="s">
        <v>6035</v>
      </c>
      <c r="H9255" s="57">
        <v>178</v>
      </c>
    </row>
    <row r="9256" spans="1:8">
      <c r="A9256" s="57" t="s">
        <v>144</v>
      </c>
      <c r="B9256" s="57" t="s">
        <v>116</v>
      </c>
      <c r="C9256" s="57" t="s">
        <v>5416</v>
      </c>
      <c r="D9256" s="57">
        <v>0</v>
      </c>
      <c r="E9256" s="57" t="s">
        <v>529</v>
      </c>
      <c r="F9256" s="57" t="s">
        <v>5417</v>
      </c>
      <c r="G9256" s="57" t="s">
        <v>6036</v>
      </c>
      <c r="H9256" s="57">
        <v>0</v>
      </c>
    </row>
    <row r="9257" spans="1:8">
      <c r="A9257" s="57" t="s">
        <v>144</v>
      </c>
      <c r="B9257" s="57" t="s">
        <v>116</v>
      </c>
      <c r="C9257" s="57" t="s">
        <v>5419</v>
      </c>
      <c r="D9257" s="57">
        <v>1.25</v>
      </c>
      <c r="E9257" s="57" t="s">
        <v>529</v>
      </c>
      <c r="F9257" s="57" t="s">
        <v>5420</v>
      </c>
      <c r="G9257" s="57" t="s">
        <v>6037</v>
      </c>
      <c r="H9257" s="57">
        <v>1.25</v>
      </c>
    </row>
    <row r="9258" spans="1:8">
      <c r="A9258" s="57" t="s">
        <v>144</v>
      </c>
      <c r="B9258" s="57" t="s">
        <v>116</v>
      </c>
      <c r="C9258" s="57" t="s">
        <v>5422</v>
      </c>
      <c r="D9258" s="57">
        <v>646.875</v>
      </c>
      <c r="E9258" s="57" t="s">
        <v>529</v>
      </c>
      <c r="F9258" s="57" t="s">
        <v>5423</v>
      </c>
      <c r="G9258" s="57" t="s">
        <v>6038</v>
      </c>
      <c r="H9258" s="57">
        <v>646.875</v>
      </c>
    </row>
    <row r="9259" spans="1:8">
      <c r="A9259" s="57" t="s">
        <v>144</v>
      </c>
      <c r="B9259" s="57" t="s">
        <v>116</v>
      </c>
      <c r="C9259" s="57" t="s">
        <v>5425</v>
      </c>
      <c r="D9259" s="57">
        <v>0.54166669999999995</v>
      </c>
      <c r="E9259" s="57" t="s">
        <v>529</v>
      </c>
      <c r="F9259" s="57" t="s">
        <v>5426</v>
      </c>
      <c r="G9259" s="57" t="s">
        <v>6039</v>
      </c>
      <c r="H9259" s="57">
        <v>0.54166669999999995</v>
      </c>
    </row>
    <row r="9260" spans="1:8">
      <c r="A9260" s="57" t="s">
        <v>144</v>
      </c>
      <c r="B9260" s="57" t="s">
        <v>116</v>
      </c>
      <c r="C9260" s="57" t="s">
        <v>5428</v>
      </c>
      <c r="D9260" s="57">
        <v>190.5</v>
      </c>
      <c r="E9260" s="57" t="s">
        <v>529</v>
      </c>
      <c r="F9260" s="57" t="s">
        <v>5429</v>
      </c>
      <c r="G9260" s="57" t="s">
        <v>6040</v>
      </c>
      <c r="H9260" s="57">
        <v>190.5</v>
      </c>
    </row>
    <row r="9261" spans="1:8">
      <c r="A9261" s="57" t="s">
        <v>144</v>
      </c>
      <c r="B9261" s="57" t="s">
        <v>116</v>
      </c>
      <c r="C9261" s="57" t="s">
        <v>5431</v>
      </c>
      <c r="D9261" s="57">
        <v>65723.06</v>
      </c>
      <c r="E9261" s="57" t="s">
        <v>529</v>
      </c>
      <c r="F9261" s="57" t="s">
        <v>5431</v>
      </c>
      <c r="G9261" s="57" t="s">
        <v>6041</v>
      </c>
      <c r="H9261" s="57">
        <v>65723.06</v>
      </c>
    </row>
    <row r="9262" spans="1:8">
      <c r="A9262" s="57" t="s">
        <v>144</v>
      </c>
      <c r="B9262" s="57" t="s">
        <v>116</v>
      </c>
      <c r="C9262" s="57" t="s">
        <v>5433</v>
      </c>
      <c r="D9262" s="57">
        <v>163.5</v>
      </c>
      <c r="E9262" s="57" t="s">
        <v>529</v>
      </c>
      <c r="F9262" s="57" t="s">
        <v>5434</v>
      </c>
      <c r="G9262" s="57" t="s">
        <v>6042</v>
      </c>
      <c r="H9262" s="57">
        <v>163.5</v>
      </c>
    </row>
    <row r="9263" spans="1:8">
      <c r="A9263" s="57" t="s">
        <v>144</v>
      </c>
      <c r="B9263" s="57" t="s">
        <v>116</v>
      </c>
      <c r="C9263" s="57" t="s">
        <v>5436</v>
      </c>
      <c r="D9263" s="57">
        <v>1.75</v>
      </c>
      <c r="E9263" s="57" t="s">
        <v>529</v>
      </c>
      <c r="F9263" s="57" t="s">
        <v>5437</v>
      </c>
      <c r="G9263" s="57" t="s">
        <v>6043</v>
      </c>
      <c r="H9263" s="57">
        <v>1.75</v>
      </c>
    </row>
    <row r="9264" spans="1:8">
      <c r="A9264" s="57" t="s">
        <v>144</v>
      </c>
      <c r="B9264" s="57" t="s">
        <v>116</v>
      </c>
      <c r="C9264" s="57" t="s">
        <v>5439</v>
      </c>
      <c r="D9264" s="57">
        <v>0.59166669999999999</v>
      </c>
      <c r="E9264" s="57" t="s">
        <v>529</v>
      </c>
      <c r="F9264" s="57" t="s">
        <v>5439</v>
      </c>
      <c r="G9264" s="57" t="s">
        <v>6044</v>
      </c>
      <c r="H9264" s="57">
        <v>0.59166669999999999</v>
      </c>
    </row>
    <row r="9265" spans="1:8">
      <c r="A9265" s="57" t="s">
        <v>144</v>
      </c>
      <c r="B9265" s="57" t="s">
        <v>116</v>
      </c>
      <c r="C9265" s="57" t="s">
        <v>5441</v>
      </c>
      <c r="D9265" s="57">
        <v>7802.5309999999999</v>
      </c>
      <c r="E9265" s="57" t="s">
        <v>529</v>
      </c>
      <c r="F9265" s="57" t="s">
        <v>5441</v>
      </c>
      <c r="G9265" s="57" t="s">
        <v>6045</v>
      </c>
      <c r="H9265" s="57">
        <v>7802.5309999999999</v>
      </c>
    </row>
    <row r="9266" spans="1:8">
      <c r="A9266" s="57" t="s">
        <v>144</v>
      </c>
      <c r="B9266" s="57" t="s">
        <v>116</v>
      </c>
      <c r="C9266" s="57" t="s">
        <v>5443</v>
      </c>
      <c r="D9266" s="57">
        <v>623.9375</v>
      </c>
      <c r="E9266" s="57" t="s">
        <v>529</v>
      </c>
      <c r="F9266" s="57" t="s">
        <v>5443</v>
      </c>
      <c r="G9266" s="57" t="s">
        <v>6046</v>
      </c>
      <c r="H9266" s="57">
        <v>623.9375</v>
      </c>
    </row>
    <row r="9267" spans="1:8">
      <c r="A9267" s="57" t="s">
        <v>144</v>
      </c>
      <c r="B9267" s="57" t="s">
        <v>116</v>
      </c>
      <c r="C9267" s="57" t="s">
        <v>5445</v>
      </c>
      <c r="D9267" s="57">
        <v>600.625</v>
      </c>
      <c r="E9267" s="57" t="s">
        <v>529</v>
      </c>
      <c r="F9267" s="57" t="s">
        <v>5446</v>
      </c>
      <c r="G9267" s="57" t="s">
        <v>6047</v>
      </c>
      <c r="H9267" s="57">
        <v>600.625</v>
      </c>
    </row>
    <row r="9268" spans="1:8">
      <c r="A9268" s="57" t="s">
        <v>144</v>
      </c>
      <c r="B9268" s="57" t="s">
        <v>117</v>
      </c>
      <c r="C9268" s="57" t="s">
        <v>5392</v>
      </c>
      <c r="D9268" s="57">
        <v>0</v>
      </c>
      <c r="E9268" s="57" t="s">
        <v>530</v>
      </c>
      <c r="F9268" s="57" t="s">
        <v>5393</v>
      </c>
      <c r="G9268" s="57" t="s">
        <v>6048</v>
      </c>
      <c r="H9268" s="57">
        <v>0</v>
      </c>
    </row>
    <row r="9269" spans="1:8">
      <c r="A9269" s="57" t="s">
        <v>144</v>
      </c>
      <c r="B9269" s="57" t="s">
        <v>117</v>
      </c>
      <c r="C9269" s="57" t="s">
        <v>5395</v>
      </c>
      <c r="D9269" s="57">
        <v>0</v>
      </c>
      <c r="E9269" s="57" t="s">
        <v>530</v>
      </c>
      <c r="F9269" s="57" t="s">
        <v>5396</v>
      </c>
      <c r="G9269" s="57" t="s">
        <v>6049</v>
      </c>
      <c r="H9269" s="57">
        <v>0</v>
      </c>
    </row>
    <row r="9270" spans="1:8">
      <c r="A9270" s="57" t="s">
        <v>144</v>
      </c>
      <c r="B9270" s="57" t="s">
        <v>117</v>
      </c>
      <c r="C9270" s="57" t="s">
        <v>5398</v>
      </c>
      <c r="D9270" s="57">
        <v>0</v>
      </c>
      <c r="E9270" s="57" t="s">
        <v>530</v>
      </c>
      <c r="F9270" s="57" t="s">
        <v>5399</v>
      </c>
      <c r="G9270" s="57" t="s">
        <v>6050</v>
      </c>
      <c r="H9270" s="57">
        <v>0</v>
      </c>
    </row>
    <row r="9271" spans="1:8">
      <c r="A9271" s="57" t="s">
        <v>144</v>
      </c>
      <c r="B9271" s="57" t="s">
        <v>117</v>
      </c>
      <c r="C9271" s="57" t="s">
        <v>5401</v>
      </c>
      <c r="D9271" s="57">
        <v>0</v>
      </c>
      <c r="E9271" s="57" t="s">
        <v>530</v>
      </c>
      <c r="F9271" s="57" t="s">
        <v>5402</v>
      </c>
      <c r="G9271" s="57" t="s">
        <v>6051</v>
      </c>
      <c r="H9271" s="57">
        <v>0</v>
      </c>
    </row>
    <row r="9272" spans="1:8">
      <c r="A9272" s="57" t="s">
        <v>144</v>
      </c>
      <c r="B9272" s="57" t="s">
        <v>117</v>
      </c>
      <c r="C9272" s="57" t="s">
        <v>5404</v>
      </c>
      <c r="D9272" s="57">
        <v>402.16669999999999</v>
      </c>
      <c r="E9272" s="57" t="s">
        <v>530</v>
      </c>
      <c r="F9272" s="57" t="s">
        <v>5405</v>
      </c>
      <c r="G9272" s="57" t="s">
        <v>6052</v>
      </c>
      <c r="H9272" s="57">
        <v>402.16669999999999</v>
      </c>
    </row>
    <row r="9273" spans="1:8">
      <c r="A9273" s="57" t="s">
        <v>144</v>
      </c>
      <c r="B9273" s="57" t="s">
        <v>117</v>
      </c>
      <c r="C9273" s="57" t="s">
        <v>5407</v>
      </c>
      <c r="D9273" s="57">
        <v>0.67500000000000016</v>
      </c>
      <c r="E9273" s="57" t="s">
        <v>530</v>
      </c>
      <c r="F9273" s="57" t="s">
        <v>5408</v>
      </c>
      <c r="G9273" s="57" t="s">
        <v>6053</v>
      </c>
      <c r="H9273" s="57">
        <v>0.67500000000000016</v>
      </c>
    </row>
    <row r="9274" spans="1:8">
      <c r="A9274" s="57" t="s">
        <v>144</v>
      </c>
      <c r="B9274" s="57" t="s">
        <v>117</v>
      </c>
      <c r="C9274" s="57" t="s">
        <v>5410</v>
      </c>
      <c r="D9274" s="57">
        <v>1.3333330000000001</v>
      </c>
      <c r="E9274" s="57" t="s">
        <v>530</v>
      </c>
      <c r="F9274" s="57" t="s">
        <v>5411</v>
      </c>
      <c r="G9274" s="57" t="s">
        <v>6054</v>
      </c>
      <c r="H9274" s="57">
        <v>1.3333330000000001</v>
      </c>
    </row>
    <row r="9275" spans="1:8">
      <c r="A9275" s="57" t="s">
        <v>144</v>
      </c>
      <c r="B9275" s="57" t="s">
        <v>117</v>
      </c>
      <c r="C9275" s="57" t="s">
        <v>5413</v>
      </c>
      <c r="D9275" s="57">
        <v>178</v>
      </c>
      <c r="E9275" s="57" t="s">
        <v>530</v>
      </c>
      <c r="F9275" s="57" t="s">
        <v>5414</v>
      </c>
      <c r="G9275" s="57" t="s">
        <v>6055</v>
      </c>
      <c r="H9275" s="57">
        <v>178</v>
      </c>
    </row>
    <row r="9276" spans="1:8">
      <c r="A9276" s="57" t="s">
        <v>144</v>
      </c>
      <c r="B9276" s="57" t="s">
        <v>117</v>
      </c>
      <c r="C9276" s="57" t="s">
        <v>5416</v>
      </c>
      <c r="D9276" s="57">
        <v>0</v>
      </c>
      <c r="E9276" s="57" t="s">
        <v>530</v>
      </c>
      <c r="F9276" s="57" t="s">
        <v>5417</v>
      </c>
      <c r="G9276" s="57" t="s">
        <v>6056</v>
      </c>
      <c r="H9276" s="57">
        <v>0</v>
      </c>
    </row>
    <row r="9277" spans="1:8">
      <c r="A9277" s="57" t="s">
        <v>144</v>
      </c>
      <c r="B9277" s="57" t="s">
        <v>117</v>
      </c>
      <c r="C9277" s="57" t="s">
        <v>5419</v>
      </c>
      <c r="D9277" s="57">
        <v>1.25</v>
      </c>
      <c r="E9277" s="57" t="s">
        <v>530</v>
      </c>
      <c r="F9277" s="57" t="s">
        <v>5420</v>
      </c>
      <c r="G9277" s="57" t="s">
        <v>6057</v>
      </c>
      <c r="H9277" s="57">
        <v>1.25</v>
      </c>
    </row>
    <row r="9278" spans="1:8">
      <c r="A9278" s="57" t="s">
        <v>144</v>
      </c>
      <c r="B9278" s="57" t="s">
        <v>117</v>
      </c>
      <c r="C9278" s="57" t="s">
        <v>5422</v>
      </c>
      <c r="D9278" s="57">
        <v>646.875</v>
      </c>
      <c r="E9278" s="57" t="s">
        <v>530</v>
      </c>
      <c r="F9278" s="57" t="s">
        <v>5423</v>
      </c>
      <c r="G9278" s="57" t="s">
        <v>6058</v>
      </c>
      <c r="H9278" s="57">
        <v>646.875</v>
      </c>
    </row>
    <row r="9279" spans="1:8">
      <c r="A9279" s="57" t="s">
        <v>144</v>
      </c>
      <c r="B9279" s="57" t="s">
        <v>117</v>
      </c>
      <c r="C9279" s="57" t="s">
        <v>5425</v>
      </c>
      <c r="D9279" s="57">
        <v>0.54166669999999995</v>
      </c>
      <c r="E9279" s="57" t="s">
        <v>530</v>
      </c>
      <c r="F9279" s="57" t="s">
        <v>5426</v>
      </c>
      <c r="G9279" s="57" t="s">
        <v>6059</v>
      </c>
      <c r="H9279" s="57">
        <v>0.54166669999999995</v>
      </c>
    </row>
    <row r="9280" spans="1:8">
      <c r="A9280" s="57" t="s">
        <v>144</v>
      </c>
      <c r="B9280" s="57" t="s">
        <v>117</v>
      </c>
      <c r="C9280" s="57" t="s">
        <v>5428</v>
      </c>
      <c r="D9280" s="57">
        <v>190.5</v>
      </c>
      <c r="E9280" s="57" t="s">
        <v>530</v>
      </c>
      <c r="F9280" s="57" t="s">
        <v>5429</v>
      </c>
      <c r="G9280" s="57" t="s">
        <v>6060</v>
      </c>
      <c r="H9280" s="57">
        <v>190.5</v>
      </c>
    </row>
    <row r="9281" spans="1:8">
      <c r="A9281" s="57" t="s">
        <v>144</v>
      </c>
      <c r="B9281" s="57" t="s">
        <v>117</v>
      </c>
      <c r="C9281" s="57" t="s">
        <v>5431</v>
      </c>
      <c r="D9281" s="57">
        <v>65723.06</v>
      </c>
      <c r="E9281" s="57" t="s">
        <v>530</v>
      </c>
      <c r="F9281" s="57" t="s">
        <v>5431</v>
      </c>
      <c r="G9281" s="57" t="s">
        <v>6061</v>
      </c>
      <c r="H9281" s="57">
        <v>65723.06</v>
      </c>
    </row>
    <row r="9282" spans="1:8">
      <c r="A9282" s="57" t="s">
        <v>144</v>
      </c>
      <c r="B9282" s="57" t="s">
        <v>117</v>
      </c>
      <c r="C9282" s="57" t="s">
        <v>5433</v>
      </c>
      <c r="D9282" s="57">
        <v>163.5</v>
      </c>
      <c r="E9282" s="57" t="s">
        <v>530</v>
      </c>
      <c r="F9282" s="57" t="s">
        <v>5434</v>
      </c>
      <c r="G9282" s="57" t="s">
        <v>6062</v>
      </c>
      <c r="H9282" s="57">
        <v>163.5</v>
      </c>
    </row>
    <row r="9283" spans="1:8">
      <c r="A9283" s="57" t="s">
        <v>144</v>
      </c>
      <c r="B9283" s="57" t="s">
        <v>117</v>
      </c>
      <c r="C9283" s="57" t="s">
        <v>5436</v>
      </c>
      <c r="D9283" s="57">
        <v>1.75</v>
      </c>
      <c r="E9283" s="57" t="s">
        <v>530</v>
      </c>
      <c r="F9283" s="57" t="s">
        <v>5437</v>
      </c>
      <c r="G9283" s="57" t="s">
        <v>6063</v>
      </c>
      <c r="H9283" s="57">
        <v>1.75</v>
      </c>
    </row>
    <row r="9284" spans="1:8">
      <c r="A9284" s="57" t="s">
        <v>144</v>
      </c>
      <c r="B9284" s="57" t="s">
        <v>117</v>
      </c>
      <c r="C9284" s="57" t="s">
        <v>5439</v>
      </c>
      <c r="D9284" s="57">
        <v>0.59166669999999999</v>
      </c>
      <c r="E9284" s="57" t="s">
        <v>530</v>
      </c>
      <c r="F9284" s="57" t="s">
        <v>5439</v>
      </c>
      <c r="G9284" s="57" t="s">
        <v>6064</v>
      </c>
      <c r="H9284" s="57">
        <v>0.59166669999999999</v>
      </c>
    </row>
    <row r="9285" spans="1:8">
      <c r="A9285" s="57" t="s">
        <v>144</v>
      </c>
      <c r="B9285" s="57" t="s">
        <v>117</v>
      </c>
      <c r="C9285" s="57" t="s">
        <v>5441</v>
      </c>
      <c r="D9285" s="57">
        <v>7802.5309999999999</v>
      </c>
      <c r="E9285" s="57" t="s">
        <v>530</v>
      </c>
      <c r="F9285" s="57" t="s">
        <v>5441</v>
      </c>
      <c r="G9285" s="57" t="s">
        <v>6065</v>
      </c>
      <c r="H9285" s="57">
        <v>7802.5309999999999</v>
      </c>
    </row>
    <row r="9286" spans="1:8">
      <c r="A9286" s="57" t="s">
        <v>144</v>
      </c>
      <c r="B9286" s="57" t="s">
        <v>117</v>
      </c>
      <c r="C9286" s="57" t="s">
        <v>5443</v>
      </c>
      <c r="D9286" s="57">
        <v>623.9375</v>
      </c>
      <c r="E9286" s="57" t="s">
        <v>530</v>
      </c>
      <c r="F9286" s="57" t="s">
        <v>5443</v>
      </c>
      <c r="G9286" s="57" t="s">
        <v>6066</v>
      </c>
      <c r="H9286" s="57">
        <v>623.9375</v>
      </c>
    </row>
    <row r="9287" spans="1:8">
      <c r="A9287" s="57" t="s">
        <v>144</v>
      </c>
      <c r="B9287" s="57" t="s">
        <v>117</v>
      </c>
      <c r="C9287" s="57" t="s">
        <v>5445</v>
      </c>
      <c r="D9287" s="57">
        <v>600.625</v>
      </c>
      <c r="E9287" s="57" t="s">
        <v>530</v>
      </c>
      <c r="F9287" s="57" t="s">
        <v>5446</v>
      </c>
      <c r="G9287" s="57" t="s">
        <v>6067</v>
      </c>
      <c r="H9287" s="57">
        <v>600.625</v>
      </c>
    </row>
    <row r="9288" spans="1:8">
      <c r="A9288" s="57" t="s">
        <v>144</v>
      </c>
      <c r="B9288" s="57" t="s">
        <v>121</v>
      </c>
      <c r="C9288" s="57" t="s">
        <v>5392</v>
      </c>
      <c r="D9288" s="57">
        <v>0</v>
      </c>
      <c r="E9288" s="57" t="s">
        <v>531</v>
      </c>
      <c r="F9288" s="57" t="s">
        <v>5393</v>
      </c>
      <c r="G9288" s="57" t="s">
        <v>6068</v>
      </c>
      <c r="H9288" s="57">
        <v>0</v>
      </c>
    </row>
    <row r="9289" spans="1:8">
      <c r="A9289" s="57" t="s">
        <v>144</v>
      </c>
      <c r="B9289" s="57" t="s">
        <v>121</v>
      </c>
      <c r="C9289" s="57" t="s">
        <v>5395</v>
      </c>
      <c r="D9289" s="57">
        <v>0</v>
      </c>
      <c r="E9289" s="57" t="s">
        <v>531</v>
      </c>
      <c r="F9289" s="57" t="s">
        <v>5396</v>
      </c>
      <c r="G9289" s="57" t="s">
        <v>6069</v>
      </c>
      <c r="H9289" s="57">
        <v>0</v>
      </c>
    </row>
    <row r="9290" spans="1:8">
      <c r="A9290" s="57" t="s">
        <v>144</v>
      </c>
      <c r="B9290" s="57" t="s">
        <v>121</v>
      </c>
      <c r="C9290" s="57" t="s">
        <v>5398</v>
      </c>
      <c r="D9290" s="57">
        <v>0</v>
      </c>
      <c r="E9290" s="57" t="s">
        <v>531</v>
      </c>
      <c r="F9290" s="57" t="s">
        <v>5399</v>
      </c>
      <c r="G9290" s="57" t="s">
        <v>6070</v>
      </c>
      <c r="H9290" s="57">
        <v>0</v>
      </c>
    </row>
    <row r="9291" spans="1:8">
      <c r="A9291" s="57" t="s">
        <v>144</v>
      </c>
      <c r="B9291" s="57" t="s">
        <v>121</v>
      </c>
      <c r="C9291" s="57" t="s">
        <v>5401</v>
      </c>
      <c r="D9291" s="57">
        <v>0</v>
      </c>
      <c r="E9291" s="57" t="s">
        <v>531</v>
      </c>
      <c r="F9291" s="57" t="s">
        <v>5402</v>
      </c>
      <c r="G9291" s="57" t="s">
        <v>6071</v>
      </c>
      <c r="H9291" s="57">
        <v>0</v>
      </c>
    </row>
    <row r="9292" spans="1:8">
      <c r="A9292" s="57" t="s">
        <v>144</v>
      </c>
      <c r="B9292" s="57" t="s">
        <v>121</v>
      </c>
      <c r="C9292" s="57" t="s">
        <v>5404</v>
      </c>
      <c r="D9292" s="57">
        <v>402.16669999999988</v>
      </c>
      <c r="E9292" s="57" t="s">
        <v>531</v>
      </c>
      <c r="F9292" s="57" t="s">
        <v>5405</v>
      </c>
      <c r="G9292" s="57" t="s">
        <v>6072</v>
      </c>
      <c r="H9292" s="57">
        <v>402.16669999999988</v>
      </c>
    </row>
    <row r="9293" spans="1:8">
      <c r="A9293" s="57" t="s">
        <v>144</v>
      </c>
      <c r="B9293" s="57" t="s">
        <v>121</v>
      </c>
      <c r="C9293" s="57" t="s">
        <v>5407</v>
      </c>
      <c r="D9293" s="57">
        <v>0.67500000000000004</v>
      </c>
      <c r="E9293" s="57" t="s">
        <v>531</v>
      </c>
      <c r="F9293" s="57" t="s">
        <v>5408</v>
      </c>
      <c r="G9293" s="57" t="s">
        <v>6073</v>
      </c>
      <c r="H9293" s="57">
        <v>0.67500000000000004</v>
      </c>
    </row>
    <row r="9294" spans="1:8">
      <c r="A9294" s="57" t="s">
        <v>144</v>
      </c>
      <c r="B9294" s="57" t="s">
        <v>121</v>
      </c>
      <c r="C9294" s="57" t="s">
        <v>5410</v>
      </c>
      <c r="D9294" s="57">
        <v>1.3333329999999999</v>
      </c>
      <c r="E9294" s="57" t="s">
        <v>531</v>
      </c>
      <c r="F9294" s="57" t="s">
        <v>5411</v>
      </c>
      <c r="G9294" s="57" t="s">
        <v>6074</v>
      </c>
      <c r="H9294" s="57">
        <v>1.3333329999999999</v>
      </c>
    </row>
    <row r="9295" spans="1:8">
      <c r="A9295" s="57" t="s">
        <v>144</v>
      </c>
      <c r="B9295" s="57" t="s">
        <v>121</v>
      </c>
      <c r="C9295" s="57" t="s">
        <v>5413</v>
      </c>
      <c r="D9295" s="57">
        <v>178</v>
      </c>
      <c r="E9295" s="57" t="s">
        <v>531</v>
      </c>
      <c r="F9295" s="57" t="s">
        <v>5414</v>
      </c>
      <c r="G9295" s="57" t="s">
        <v>6075</v>
      </c>
      <c r="H9295" s="57">
        <v>178</v>
      </c>
    </row>
    <row r="9296" spans="1:8">
      <c r="A9296" s="57" t="s">
        <v>144</v>
      </c>
      <c r="B9296" s="57" t="s">
        <v>121</v>
      </c>
      <c r="C9296" s="57" t="s">
        <v>5416</v>
      </c>
      <c r="D9296" s="57">
        <v>0</v>
      </c>
      <c r="E9296" s="57" t="s">
        <v>531</v>
      </c>
      <c r="F9296" s="57" t="s">
        <v>5417</v>
      </c>
      <c r="G9296" s="57" t="s">
        <v>6076</v>
      </c>
      <c r="H9296" s="57">
        <v>0</v>
      </c>
    </row>
    <row r="9297" spans="1:8">
      <c r="A9297" s="57" t="s">
        <v>144</v>
      </c>
      <c r="B9297" s="57" t="s">
        <v>121</v>
      </c>
      <c r="C9297" s="57" t="s">
        <v>5419</v>
      </c>
      <c r="D9297" s="57">
        <v>1.25</v>
      </c>
      <c r="E9297" s="57" t="s">
        <v>531</v>
      </c>
      <c r="F9297" s="57" t="s">
        <v>5420</v>
      </c>
      <c r="G9297" s="57" t="s">
        <v>6077</v>
      </c>
      <c r="H9297" s="57">
        <v>1.25</v>
      </c>
    </row>
    <row r="9298" spans="1:8">
      <c r="A9298" s="57" t="s">
        <v>144</v>
      </c>
      <c r="B9298" s="57" t="s">
        <v>121</v>
      </c>
      <c r="C9298" s="57" t="s">
        <v>5422</v>
      </c>
      <c r="D9298" s="57">
        <v>646.875</v>
      </c>
      <c r="E9298" s="57" t="s">
        <v>531</v>
      </c>
      <c r="F9298" s="57" t="s">
        <v>5423</v>
      </c>
      <c r="G9298" s="57" t="s">
        <v>6078</v>
      </c>
      <c r="H9298" s="57">
        <v>646.875</v>
      </c>
    </row>
    <row r="9299" spans="1:8">
      <c r="A9299" s="57" t="s">
        <v>144</v>
      </c>
      <c r="B9299" s="57" t="s">
        <v>121</v>
      </c>
      <c r="C9299" s="57" t="s">
        <v>5425</v>
      </c>
      <c r="D9299" s="57">
        <v>0.54166670000000017</v>
      </c>
      <c r="E9299" s="57" t="s">
        <v>531</v>
      </c>
      <c r="F9299" s="57" t="s">
        <v>5426</v>
      </c>
      <c r="G9299" s="57" t="s">
        <v>6079</v>
      </c>
      <c r="H9299" s="57">
        <v>0.54166670000000017</v>
      </c>
    </row>
    <row r="9300" spans="1:8">
      <c r="A9300" s="57" t="s">
        <v>144</v>
      </c>
      <c r="B9300" s="57" t="s">
        <v>121</v>
      </c>
      <c r="C9300" s="57" t="s">
        <v>5428</v>
      </c>
      <c r="D9300" s="57">
        <v>190.5</v>
      </c>
      <c r="E9300" s="57" t="s">
        <v>531</v>
      </c>
      <c r="F9300" s="57" t="s">
        <v>5429</v>
      </c>
      <c r="G9300" s="57" t="s">
        <v>6080</v>
      </c>
      <c r="H9300" s="57">
        <v>190.5</v>
      </c>
    </row>
    <row r="9301" spans="1:8">
      <c r="A9301" s="57" t="s">
        <v>144</v>
      </c>
      <c r="B9301" s="57" t="s">
        <v>121</v>
      </c>
      <c r="C9301" s="57" t="s">
        <v>5431</v>
      </c>
      <c r="D9301" s="57">
        <v>65723.060000000027</v>
      </c>
      <c r="E9301" s="57" t="s">
        <v>531</v>
      </c>
      <c r="F9301" s="57" t="s">
        <v>5431</v>
      </c>
      <c r="G9301" s="57" t="s">
        <v>6081</v>
      </c>
      <c r="H9301" s="57">
        <v>65723.060000000027</v>
      </c>
    </row>
    <row r="9302" spans="1:8">
      <c r="A9302" s="57" t="s">
        <v>144</v>
      </c>
      <c r="B9302" s="57" t="s">
        <v>121</v>
      </c>
      <c r="C9302" s="57" t="s">
        <v>5433</v>
      </c>
      <c r="D9302" s="57">
        <v>163.5</v>
      </c>
      <c r="E9302" s="57" t="s">
        <v>531</v>
      </c>
      <c r="F9302" s="57" t="s">
        <v>5434</v>
      </c>
      <c r="G9302" s="57" t="s">
        <v>6082</v>
      </c>
      <c r="H9302" s="57">
        <v>163.5</v>
      </c>
    </row>
    <row r="9303" spans="1:8">
      <c r="A9303" s="57" t="s">
        <v>144</v>
      </c>
      <c r="B9303" s="57" t="s">
        <v>121</v>
      </c>
      <c r="C9303" s="57" t="s">
        <v>5436</v>
      </c>
      <c r="D9303" s="57">
        <v>1.75</v>
      </c>
      <c r="E9303" s="57" t="s">
        <v>531</v>
      </c>
      <c r="F9303" s="57" t="s">
        <v>5437</v>
      </c>
      <c r="G9303" s="57" t="s">
        <v>6083</v>
      </c>
      <c r="H9303" s="57">
        <v>1.75</v>
      </c>
    </row>
    <row r="9304" spans="1:8">
      <c r="A9304" s="57" t="s">
        <v>144</v>
      </c>
      <c r="B9304" s="57" t="s">
        <v>121</v>
      </c>
      <c r="C9304" s="57" t="s">
        <v>5439</v>
      </c>
      <c r="D9304" s="57">
        <v>0.5916667000000001</v>
      </c>
      <c r="E9304" s="57" t="s">
        <v>531</v>
      </c>
      <c r="F9304" s="57" t="s">
        <v>5439</v>
      </c>
      <c r="G9304" s="57" t="s">
        <v>6084</v>
      </c>
      <c r="H9304" s="57">
        <v>0.5916667000000001</v>
      </c>
    </row>
    <row r="9305" spans="1:8">
      <c r="A9305" s="57" t="s">
        <v>144</v>
      </c>
      <c r="B9305" s="57" t="s">
        <v>121</v>
      </c>
      <c r="C9305" s="57" t="s">
        <v>5441</v>
      </c>
      <c r="D9305" s="57">
        <v>7802.5310000000018</v>
      </c>
      <c r="E9305" s="57" t="s">
        <v>531</v>
      </c>
      <c r="F9305" s="57" t="s">
        <v>5441</v>
      </c>
      <c r="G9305" s="57" t="s">
        <v>6085</v>
      </c>
      <c r="H9305" s="57">
        <v>7802.5310000000018</v>
      </c>
    </row>
    <row r="9306" spans="1:8">
      <c r="A9306" s="57" t="s">
        <v>144</v>
      </c>
      <c r="B9306" s="57" t="s">
        <v>121</v>
      </c>
      <c r="C9306" s="57" t="s">
        <v>5443</v>
      </c>
      <c r="D9306" s="57">
        <v>623.9375</v>
      </c>
      <c r="E9306" s="57" t="s">
        <v>531</v>
      </c>
      <c r="F9306" s="57" t="s">
        <v>5443</v>
      </c>
      <c r="G9306" s="57" t="s">
        <v>6086</v>
      </c>
      <c r="H9306" s="57">
        <v>623.9375</v>
      </c>
    </row>
    <row r="9307" spans="1:8">
      <c r="A9307" s="57" t="s">
        <v>144</v>
      </c>
      <c r="B9307" s="57" t="s">
        <v>121</v>
      </c>
      <c r="C9307" s="57" t="s">
        <v>5445</v>
      </c>
      <c r="D9307" s="57">
        <v>600.625</v>
      </c>
      <c r="E9307" s="57" t="s">
        <v>531</v>
      </c>
      <c r="F9307" s="57" t="s">
        <v>5446</v>
      </c>
      <c r="G9307" s="57" t="s">
        <v>6087</v>
      </c>
      <c r="H9307" s="57">
        <v>600.625</v>
      </c>
    </row>
    <row r="9308" spans="1:8">
      <c r="A9308" s="57" t="s">
        <v>144</v>
      </c>
      <c r="B9308" s="57" t="s">
        <v>124</v>
      </c>
      <c r="C9308" s="57" t="s">
        <v>5392</v>
      </c>
      <c r="D9308" s="57">
        <v>0</v>
      </c>
      <c r="E9308" s="57" t="s">
        <v>532</v>
      </c>
      <c r="F9308" s="57" t="s">
        <v>5393</v>
      </c>
      <c r="G9308" s="57" t="s">
        <v>6088</v>
      </c>
      <c r="H9308" s="57">
        <v>0</v>
      </c>
    </row>
    <row r="9309" spans="1:8">
      <c r="A9309" s="57" t="s">
        <v>144</v>
      </c>
      <c r="B9309" s="57" t="s">
        <v>124</v>
      </c>
      <c r="C9309" s="57" t="s">
        <v>5395</v>
      </c>
      <c r="D9309" s="57">
        <v>0</v>
      </c>
      <c r="E9309" s="57" t="s">
        <v>532</v>
      </c>
      <c r="F9309" s="57" t="s">
        <v>5396</v>
      </c>
      <c r="G9309" s="57" t="s">
        <v>6089</v>
      </c>
      <c r="H9309" s="57">
        <v>0</v>
      </c>
    </row>
    <row r="9310" spans="1:8">
      <c r="A9310" s="57" t="s">
        <v>144</v>
      </c>
      <c r="B9310" s="57" t="s">
        <v>124</v>
      </c>
      <c r="C9310" s="57" t="s">
        <v>5398</v>
      </c>
      <c r="D9310" s="57">
        <v>0</v>
      </c>
      <c r="E9310" s="57" t="s">
        <v>532</v>
      </c>
      <c r="F9310" s="57" t="s">
        <v>5399</v>
      </c>
      <c r="G9310" s="57" t="s">
        <v>6090</v>
      </c>
      <c r="H9310" s="57">
        <v>0</v>
      </c>
    </row>
    <row r="9311" spans="1:8">
      <c r="A9311" s="57" t="s">
        <v>144</v>
      </c>
      <c r="B9311" s="57" t="s">
        <v>124</v>
      </c>
      <c r="C9311" s="57" t="s">
        <v>5401</v>
      </c>
      <c r="D9311" s="57">
        <v>0</v>
      </c>
      <c r="E9311" s="57" t="s">
        <v>532</v>
      </c>
      <c r="F9311" s="57" t="s">
        <v>5402</v>
      </c>
      <c r="G9311" s="57" t="s">
        <v>6091</v>
      </c>
      <c r="H9311" s="57">
        <v>0</v>
      </c>
    </row>
    <row r="9312" spans="1:8">
      <c r="A9312" s="57" t="s">
        <v>144</v>
      </c>
      <c r="B9312" s="57" t="s">
        <v>124</v>
      </c>
      <c r="C9312" s="57" t="s">
        <v>5404</v>
      </c>
      <c r="D9312" s="57">
        <v>402.16669999999999</v>
      </c>
      <c r="E9312" s="57" t="s">
        <v>532</v>
      </c>
      <c r="F9312" s="57" t="s">
        <v>5405</v>
      </c>
      <c r="G9312" s="57" t="s">
        <v>6092</v>
      </c>
      <c r="H9312" s="57">
        <v>402.16669999999999</v>
      </c>
    </row>
    <row r="9313" spans="1:8">
      <c r="A9313" s="57" t="s">
        <v>144</v>
      </c>
      <c r="B9313" s="57" t="s">
        <v>124</v>
      </c>
      <c r="C9313" s="57" t="s">
        <v>5407</v>
      </c>
      <c r="D9313" s="57">
        <v>0.67500000000000004</v>
      </c>
      <c r="E9313" s="57" t="s">
        <v>532</v>
      </c>
      <c r="F9313" s="57" t="s">
        <v>5408</v>
      </c>
      <c r="G9313" s="57" t="s">
        <v>6093</v>
      </c>
      <c r="H9313" s="57">
        <v>0.67500000000000004</v>
      </c>
    </row>
    <row r="9314" spans="1:8">
      <c r="A9314" s="57" t="s">
        <v>144</v>
      </c>
      <c r="B9314" s="57" t="s">
        <v>124</v>
      </c>
      <c r="C9314" s="57" t="s">
        <v>5410</v>
      </c>
      <c r="D9314" s="57">
        <v>1.3333330000000001</v>
      </c>
      <c r="E9314" s="57" t="s">
        <v>532</v>
      </c>
      <c r="F9314" s="57" t="s">
        <v>5411</v>
      </c>
      <c r="G9314" s="57" t="s">
        <v>6094</v>
      </c>
      <c r="H9314" s="57">
        <v>1.3333330000000001</v>
      </c>
    </row>
    <row r="9315" spans="1:8">
      <c r="A9315" s="57" t="s">
        <v>144</v>
      </c>
      <c r="B9315" s="57" t="s">
        <v>124</v>
      </c>
      <c r="C9315" s="57" t="s">
        <v>5413</v>
      </c>
      <c r="D9315" s="57">
        <v>178</v>
      </c>
      <c r="E9315" s="57" t="s">
        <v>532</v>
      </c>
      <c r="F9315" s="57" t="s">
        <v>5414</v>
      </c>
      <c r="G9315" s="57" t="s">
        <v>6095</v>
      </c>
      <c r="H9315" s="57">
        <v>178</v>
      </c>
    </row>
    <row r="9316" spans="1:8">
      <c r="A9316" s="57" t="s">
        <v>144</v>
      </c>
      <c r="B9316" s="57" t="s">
        <v>124</v>
      </c>
      <c r="C9316" s="57" t="s">
        <v>5416</v>
      </c>
      <c r="D9316" s="57">
        <v>0</v>
      </c>
      <c r="E9316" s="57" t="s">
        <v>532</v>
      </c>
      <c r="F9316" s="57" t="s">
        <v>5417</v>
      </c>
      <c r="G9316" s="57" t="s">
        <v>6096</v>
      </c>
      <c r="H9316" s="57">
        <v>0</v>
      </c>
    </row>
    <row r="9317" spans="1:8">
      <c r="A9317" s="57" t="s">
        <v>144</v>
      </c>
      <c r="B9317" s="57" t="s">
        <v>124</v>
      </c>
      <c r="C9317" s="57" t="s">
        <v>5419</v>
      </c>
      <c r="D9317" s="57">
        <v>1.25</v>
      </c>
      <c r="E9317" s="57" t="s">
        <v>532</v>
      </c>
      <c r="F9317" s="57" t="s">
        <v>5420</v>
      </c>
      <c r="G9317" s="57" t="s">
        <v>6097</v>
      </c>
      <c r="H9317" s="57">
        <v>1.25</v>
      </c>
    </row>
    <row r="9318" spans="1:8">
      <c r="A9318" s="57" t="s">
        <v>144</v>
      </c>
      <c r="B9318" s="57" t="s">
        <v>124</v>
      </c>
      <c r="C9318" s="57" t="s">
        <v>5422</v>
      </c>
      <c r="D9318" s="57">
        <v>646.875</v>
      </c>
      <c r="E9318" s="57" t="s">
        <v>532</v>
      </c>
      <c r="F9318" s="57" t="s">
        <v>5423</v>
      </c>
      <c r="G9318" s="57" t="s">
        <v>6098</v>
      </c>
      <c r="H9318" s="57">
        <v>646.875</v>
      </c>
    </row>
    <row r="9319" spans="1:8">
      <c r="A9319" s="57" t="s">
        <v>144</v>
      </c>
      <c r="B9319" s="57" t="s">
        <v>124</v>
      </c>
      <c r="C9319" s="57" t="s">
        <v>5425</v>
      </c>
      <c r="D9319" s="57">
        <v>0.54166669999999995</v>
      </c>
      <c r="E9319" s="57" t="s">
        <v>532</v>
      </c>
      <c r="F9319" s="57" t="s">
        <v>5426</v>
      </c>
      <c r="G9319" s="57" t="s">
        <v>6099</v>
      </c>
      <c r="H9319" s="57">
        <v>0.54166669999999995</v>
      </c>
    </row>
    <row r="9320" spans="1:8">
      <c r="A9320" s="57" t="s">
        <v>144</v>
      </c>
      <c r="B9320" s="57" t="s">
        <v>124</v>
      </c>
      <c r="C9320" s="57" t="s">
        <v>5428</v>
      </c>
      <c r="D9320" s="57">
        <v>190.5</v>
      </c>
      <c r="E9320" s="57" t="s">
        <v>532</v>
      </c>
      <c r="F9320" s="57" t="s">
        <v>5429</v>
      </c>
      <c r="G9320" s="57" t="s">
        <v>6100</v>
      </c>
      <c r="H9320" s="57">
        <v>190.5</v>
      </c>
    </row>
    <row r="9321" spans="1:8">
      <c r="A9321" s="57" t="s">
        <v>144</v>
      </c>
      <c r="B9321" s="57" t="s">
        <v>124</v>
      </c>
      <c r="C9321" s="57" t="s">
        <v>5431</v>
      </c>
      <c r="D9321" s="57">
        <v>65723.06</v>
      </c>
      <c r="E9321" s="57" t="s">
        <v>532</v>
      </c>
      <c r="F9321" s="57" t="s">
        <v>5431</v>
      </c>
      <c r="G9321" s="57" t="s">
        <v>6101</v>
      </c>
      <c r="H9321" s="57">
        <v>65723.06</v>
      </c>
    </row>
    <row r="9322" spans="1:8">
      <c r="A9322" s="57" t="s">
        <v>144</v>
      </c>
      <c r="B9322" s="57" t="s">
        <v>124</v>
      </c>
      <c r="C9322" s="57" t="s">
        <v>5433</v>
      </c>
      <c r="D9322" s="57">
        <v>163.5</v>
      </c>
      <c r="E9322" s="57" t="s">
        <v>532</v>
      </c>
      <c r="F9322" s="57" t="s">
        <v>5434</v>
      </c>
      <c r="G9322" s="57" t="s">
        <v>6102</v>
      </c>
      <c r="H9322" s="57">
        <v>163.5</v>
      </c>
    </row>
    <row r="9323" spans="1:8">
      <c r="A9323" s="57" t="s">
        <v>144</v>
      </c>
      <c r="B9323" s="57" t="s">
        <v>124</v>
      </c>
      <c r="C9323" s="57" t="s">
        <v>5436</v>
      </c>
      <c r="D9323" s="57">
        <v>1.75</v>
      </c>
      <c r="E9323" s="57" t="s">
        <v>532</v>
      </c>
      <c r="F9323" s="57" t="s">
        <v>5437</v>
      </c>
      <c r="G9323" s="57" t="s">
        <v>6103</v>
      </c>
      <c r="H9323" s="57">
        <v>1.75</v>
      </c>
    </row>
    <row r="9324" spans="1:8">
      <c r="A9324" s="57" t="s">
        <v>144</v>
      </c>
      <c r="B9324" s="57" t="s">
        <v>124</v>
      </c>
      <c r="C9324" s="57" t="s">
        <v>5439</v>
      </c>
      <c r="D9324" s="57">
        <v>0.59166669999999999</v>
      </c>
      <c r="E9324" s="57" t="s">
        <v>532</v>
      </c>
      <c r="F9324" s="57" t="s">
        <v>5439</v>
      </c>
      <c r="G9324" s="57" t="s">
        <v>6104</v>
      </c>
      <c r="H9324" s="57">
        <v>0.59166669999999999</v>
      </c>
    </row>
    <row r="9325" spans="1:8">
      <c r="A9325" s="57" t="s">
        <v>144</v>
      </c>
      <c r="B9325" s="57" t="s">
        <v>124</v>
      </c>
      <c r="C9325" s="57" t="s">
        <v>5441</v>
      </c>
      <c r="D9325" s="57">
        <v>7802.5309999999999</v>
      </c>
      <c r="E9325" s="57" t="s">
        <v>532</v>
      </c>
      <c r="F9325" s="57" t="s">
        <v>5441</v>
      </c>
      <c r="G9325" s="57" t="s">
        <v>6105</v>
      </c>
      <c r="H9325" s="57">
        <v>7802.5309999999999</v>
      </c>
    </row>
    <row r="9326" spans="1:8">
      <c r="A9326" s="57" t="s">
        <v>144</v>
      </c>
      <c r="B9326" s="57" t="s">
        <v>124</v>
      </c>
      <c r="C9326" s="57" t="s">
        <v>5443</v>
      </c>
      <c r="D9326" s="57">
        <v>623.9375</v>
      </c>
      <c r="E9326" s="57" t="s">
        <v>532</v>
      </c>
      <c r="F9326" s="57" t="s">
        <v>5443</v>
      </c>
      <c r="G9326" s="57" t="s">
        <v>6106</v>
      </c>
      <c r="H9326" s="57">
        <v>623.9375</v>
      </c>
    </row>
    <row r="9327" spans="1:8">
      <c r="A9327" s="57" t="s">
        <v>144</v>
      </c>
      <c r="B9327" s="57" t="s">
        <v>124</v>
      </c>
      <c r="C9327" s="57" t="s">
        <v>5445</v>
      </c>
      <c r="D9327" s="57">
        <v>600.625</v>
      </c>
      <c r="E9327" s="57" t="s">
        <v>532</v>
      </c>
      <c r="F9327" s="57" t="s">
        <v>5446</v>
      </c>
      <c r="G9327" s="57" t="s">
        <v>6107</v>
      </c>
      <c r="H9327" s="57">
        <v>600.625</v>
      </c>
    </row>
    <row r="9328" spans="1:8">
      <c r="A9328" s="57" t="s">
        <v>635</v>
      </c>
      <c r="B9328" s="57" t="s">
        <v>81</v>
      </c>
      <c r="C9328" s="57" t="s">
        <v>5392</v>
      </c>
      <c r="D9328" s="57">
        <v>0</v>
      </c>
      <c r="E9328" s="57" t="s">
        <v>534</v>
      </c>
      <c r="F9328" s="57" t="s">
        <v>5393</v>
      </c>
      <c r="G9328" s="57" t="s">
        <v>6108</v>
      </c>
      <c r="H9328" s="57">
        <v>0</v>
      </c>
    </row>
    <row r="9329" spans="1:8">
      <c r="A9329" s="57" t="s">
        <v>635</v>
      </c>
      <c r="B9329" s="57" t="s">
        <v>81</v>
      </c>
      <c r="C9329" s="57" t="s">
        <v>5395</v>
      </c>
      <c r="D9329" s="57">
        <v>0</v>
      </c>
      <c r="E9329" s="57" t="s">
        <v>534</v>
      </c>
      <c r="F9329" s="57" t="s">
        <v>5396</v>
      </c>
      <c r="G9329" s="57" t="s">
        <v>6109</v>
      </c>
      <c r="H9329" s="57">
        <v>0</v>
      </c>
    </row>
    <row r="9330" spans="1:8">
      <c r="A9330" s="57" t="s">
        <v>635</v>
      </c>
      <c r="B9330" s="57" t="s">
        <v>81</v>
      </c>
      <c r="C9330" s="57" t="s">
        <v>5398</v>
      </c>
      <c r="D9330" s="57">
        <v>0</v>
      </c>
      <c r="E9330" s="57" t="s">
        <v>534</v>
      </c>
      <c r="F9330" s="57" t="s">
        <v>5399</v>
      </c>
      <c r="G9330" s="57" t="s">
        <v>6110</v>
      </c>
      <c r="H9330" s="57">
        <v>0</v>
      </c>
    </row>
    <row r="9331" spans="1:8">
      <c r="A9331" s="57" t="s">
        <v>635</v>
      </c>
      <c r="B9331" s="57" t="s">
        <v>81</v>
      </c>
      <c r="C9331" s="57" t="s">
        <v>5401</v>
      </c>
      <c r="D9331" s="57">
        <v>0</v>
      </c>
      <c r="E9331" s="57" t="s">
        <v>534</v>
      </c>
      <c r="F9331" s="57" t="s">
        <v>5402</v>
      </c>
      <c r="G9331" s="57" t="s">
        <v>6111</v>
      </c>
      <c r="H9331" s="57">
        <v>0</v>
      </c>
    </row>
    <row r="9332" spans="1:8">
      <c r="A9332" s="57" t="s">
        <v>635</v>
      </c>
      <c r="B9332" s="57" t="s">
        <v>81</v>
      </c>
      <c r="C9332" s="57" t="s">
        <v>5404</v>
      </c>
      <c r="D9332" s="57">
        <v>707.23929999999996</v>
      </c>
      <c r="E9332" s="57" t="s">
        <v>534</v>
      </c>
      <c r="F9332" s="57" t="s">
        <v>5405</v>
      </c>
      <c r="G9332" s="57" t="s">
        <v>6112</v>
      </c>
      <c r="H9332" s="57">
        <v>707.23929999999996</v>
      </c>
    </row>
    <row r="9333" spans="1:8">
      <c r="A9333" s="57" t="s">
        <v>635</v>
      </c>
      <c r="B9333" s="57" t="s">
        <v>81</v>
      </c>
      <c r="C9333" s="57" t="s">
        <v>5407</v>
      </c>
      <c r="D9333" s="57">
        <v>0.76127579999999995</v>
      </c>
      <c r="E9333" s="57" t="s">
        <v>534</v>
      </c>
      <c r="F9333" s="57" t="s">
        <v>5408</v>
      </c>
      <c r="G9333" s="57" t="s">
        <v>6113</v>
      </c>
      <c r="H9333" s="57">
        <v>0.76127579999999995</v>
      </c>
    </row>
    <row r="9334" spans="1:8">
      <c r="A9334" s="57" t="s">
        <v>635</v>
      </c>
      <c r="B9334" s="57" t="s">
        <v>81</v>
      </c>
      <c r="C9334" s="57" t="s">
        <v>5410</v>
      </c>
      <c r="D9334" s="57">
        <v>1.7105859999999999</v>
      </c>
      <c r="E9334" s="57" t="s">
        <v>534</v>
      </c>
      <c r="F9334" s="57" t="s">
        <v>5411</v>
      </c>
      <c r="G9334" s="57" t="s">
        <v>6114</v>
      </c>
      <c r="H9334" s="57">
        <v>1.7105859999999999</v>
      </c>
    </row>
    <row r="9335" spans="1:8">
      <c r="A9335" s="57" t="s">
        <v>635</v>
      </c>
      <c r="B9335" s="57" t="s">
        <v>81</v>
      </c>
      <c r="C9335" s="57" t="s">
        <v>5413</v>
      </c>
      <c r="D9335" s="57">
        <v>239.5582</v>
      </c>
      <c r="E9335" s="57" t="s">
        <v>534</v>
      </c>
      <c r="F9335" s="57" t="s">
        <v>5414</v>
      </c>
      <c r="G9335" s="57" t="s">
        <v>6115</v>
      </c>
      <c r="H9335" s="57">
        <v>239.5582</v>
      </c>
    </row>
    <row r="9336" spans="1:8">
      <c r="A9336" s="57" t="s">
        <v>635</v>
      </c>
      <c r="B9336" s="57" t="s">
        <v>81</v>
      </c>
      <c r="C9336" s="57" t="s">
        <v>5416</v>
      </c>
      <c r="D9336" s="57">
        <v>0</v>
      </c>
      <c r="E9336" s="57" t="s">
        <v>534</v>
      </c>
      <c r="F9336" s="57" t="s">
        <v>5417</v>
      </c>
      <c r="G9336" s="57" t="s">
        <v>6116</v>
      </c>
      <c r="H9336" s="57">
        <v>0</v>
      </c>
    </row>
    <row r="9337" spans="1:8">
      <c r="A9337" s="57" t="s">
        <v>635</v>
      </c>
      <c r="B9337" s="57" t="s">
        <v>81</v>
      </c>
      <c r="C9337" s="57" t="s">
        <v>5419</v>
      </c>
      <c r="D9337" s="57">
        <v>1.905038</v>
      </c>
      <c r="E9337" s="57" t="s">
        <v>534</v>
      </c>
      <c r="F9337" s="57" t="s">
        <v>5420</v>
      </c>
      <c r="G9337" s="57" t="s">
        <v>6117</v>
      </c>
      <c r="H9337" s="57">
        <v>1.905038</v>
      </c>
    </row>
    <row r="9338" spans="1:8">
      <c r="A9338" s="57" t="s">
        <v>635</v>
      </c>
      <c r="B9338" s="57" t="s">
        <v>81</v>
      </c>
      <c r="C9338" s="57" t="s">
        <v>5422</v>
      </c>
      <c r="D9338" s="57">
        <v>525.96569999999997</v>
      </c>
      <c r="E9338" s="57" t="s">
        <v>534</v>
      </c>
      <c r="F9338" s="57" t="s">
        <v>5423</v>
      </c>
      <c r="G9338" s="57" t="s">
        <v>6118</v>
      </c>
      <c r="H9338" s="57">
        <v>525.96569999999997</v>
      </c>
    </row>
    <row r="9339" spans="1:8">
      <c r="A9339" s="57" t="s">
        <v>635</v>
      </c>
      <c r="B9339" s="57" t="s">
        <v>81</v>
      </c>
      <c r="C9339" s="57" t="s">
        <v>5425</v>
      </c>
      <c r="D9339" s="57">
        <v>0.65254889999999999</v>
      </c>
      <c r="E9339" s="57" t="s">
        <v>534</v>
      </c>
      <c r="F9339" s="57" t="s">
        <v>5426</v>
      </c>
      <c r="G9339" s="57" t="s">
        <v>6119</v>
      </c>
      <c r="H9339" s="57">
        <v>0.65254889999999999</v>
      </c>
    </row>
    <row r="9340" spans="1:8">
      <c r="A9340" s="57" t="s">
        <v>635</v>
      </c>
      <c r="B9340" s="57" t="s">
        <v>81</v>
      </c>
      <c r="C9340" s="57" t="s">
        <v>5428</v>
      </c>
      <c r="D9340" s="57">
        <v>381.95760000000001</v>
      </c>
      <c r="E9340" s="57" t="s">
        <v>534</v>
      </c>
      <c r="F9340" s="57" t="s">
        <v>5429</v>
      </c>
      <c r="G9340" s="57" t="s">
        <v>6120</v>
      </c>
      <c r="H9340" s="57">
        <v>381.95760000000001</v>
      </c>
    </row>
    <row r="9341" spans="1:8">
      <c r="A9341" s="57" t="s">
        <v>635</v>
      </c>
      <c r="B9341" s="57" t="s">
        <v>81</v>
      </c>
      <c r="C9341" s="57" t="s">
        <v>5431</v>
      </c>
      <c r="D9341" s="57">
        <v>17954.5</v>
      </c>
      <c r="E9341" s="57" t="s">
        <v>534</v>
      </c>
      <c r="F9341" s="57" t="s">
        <v>5431</v>
      </c>
      <c r="G9341" s="57" t="s">
        <v>6121</v>
      </c>
      <c r="H9341" s="57">
        <v>17954.5</v>
      </c>
    </row>
    <row r="9342" spans="1:8">
      <c r="A9342" s="57" t="s">
        <v>635</v>
      </c>
      <c r="B9342" s="57" t="s">
        <v>81</v>
      </c>
      <c r="C9342" s="57" t="s">
        <v>5433</v>
      </c>
      <c r="D9342" s="57">
        <v>350.04199999999997</v>
      </c>
      <c r="E9342" s="57" t="s">
        <v>534</v>
      </c>
      <c r="F9342" s="57" t="s">
        <v>5434</v>
      </c>
      <c r="G9342" s="57" t="s">
        <v>6122</v>
      </c>
      <c r="H9342" s="57">
        <v>350.04199999999997</v>
      </c>
    </row>
    <row r="9343" spans="1:8">
      <c r="A9343" s="57" t="s">
        <v>635</v>
      </c>
      <c r="B9343" s="57" t="s">
        <v>81</v>
      </c>
      <c r="C9343" s="57" t="s">
        <v>5436</v>
      </c>
      <c r="D9343" s="57">
        <v>1.7003239999999999</v>
      </c>
      <c r="E9343" s="57" t="s">
        <v>534</v>
      </c>
      <c r="F9343" s="57" t="s">
        <v>5437</v>
      </c>
      <c r="G9343" s="57" t="s">
        <v>6123</v>
      </c>
      <c r="H9343" s="57">
        <v>1.7003239999999999</v>
      </c>
    </row>
    <row r="9344" spans="1:8">
      <c r="A9344" s="57" t="s">
        <v>635</v>
      </c>
      <c r="B9344" s="57" t="s">
        <v>81</v>
      </c>
      <c r="C9344" s="57" t="s">
        <v>5439</v>
      </c>
      <c r="D9344" s="57">
        <v>0.80522280000000002</v>
      </c>
      <c r="E9344" s="57" t="s">
        <v>534</v>
      </c>
      <c r="F9344" s="57" t="s">
        <v>5439</v>
      </c>
      <c r="G9344" s="57" t="s">
        <v>6124</v>
      </c>
      <c r="H9344" s="57">
        <v>0.80522280000000002</v>
      </c>
    </row>
    <row r="9345" spans="1:8">
      <c r="A9345" s="57" t="s">
        <v>635</v>
      </c>
      <c r="B9345" s="57" t="s">
        <v>81</v>
      </c>
      <c r="C9345" s="57" t="s">
        <v>5441</v>
      </c>
      <c r="D9345" s="57">
        <v>8455.4609999999993</v>
      </c>
      <c r="E9345" s="57" t="s">
        <v>534</v>
      </c>
      <c r="F9345" s="57" t="s">
        <v>5441</v>
      </c>
      <c r="G9345" s="57" t="s">
        <v>6125</v>
      </c>
      <c r="H9345" s="57">
        <v>8455.4609999999993</v>
      </c>
    </row>
    <row r="9346" spans="1:8">
      <c r="A9346" s="57" t="s">
        <v>635</v>
      </c>
      <c r="B9346" s="57" t="s">
        <v>81</v>
      </c>
      <c r="C9346" s="57" t="s">
        <v>5443</v>
      </c>
      <c r="D9346" s="57">
        <v>377.19540000000001</v>
      </c>
      <c r="E9346" s="57" t="s">
        <v>534</v>
      </c>
      <c r="F9346" s="57" t="s">
        <v>5443</v>
      </c>
      <c r="G9346" s="57" t="s">
        <v>6126</v>
      </c>
      <c r="H9346" s="57">
        <v>377.19540000000001</v>
      </c>
    </row>
    <row r="9347" spans="1:8">
      <c r="A9347" s="57" t="s">
        <v>635</v>
      </c>
      <c r="B9347" s="57" t="s">
        <v>81</v>
      </c>
      <c r="C9347" s="57" t="s">
        <v>5445</v>
      </c>
      <c r="D9347" s="57">
        <v>909.51930000000004</v>
      </c>
      <c r="E9347" s="57" t="s">
        <v>534</v>
      </c>
      <c r="F9347" s="57" t="s">
        <v>5446</v>
      </c>
      <c r="G9347" s="57" t="s">
        <v>6127</v>
      </c>
      <c r="H9347" s="57">
        <v>909.51930000000004</v>
      </c>
    </row>
    <row r="9348" spans="1:8">
      <c r="A9348" s="57" t="s">
        <v>635</v>
      </c>
      <c r="B9348" s="57" t="s">
        <v>126</v>
      </c>
      <c r="C9348" s="57" t="s">
        <v>5392</v>
      </c>
      <c r="D9348" s="57">
        <v>0</v>
      </c>
      <c r="E9348" s="57" t="s">
        <v>536</v>
      </c>
      <c r="F9348" s="57" t="s">
        <v>5393</v>
      </c>
      <c r="G9348" s="57" t="s">
        <v>6128</v>
      </c>
      <c r="H9348" s="57">
        <v>0</v>
      </c>
    </row>
    <row r="9349" spans="1:8">
      <c r="A9349" s="57" t="s">
        <v>635</v>
      </c>
      <c r="B9349" s="57" t="s">
        <v>126</v>
      </c>
      <c r="C9349" s="57" t="s">
        <v>5395</v>
      </c>
      <c r="D9349" s="57">
        <v>0</v>
      </c>
      <c r="E9349" s="57" t="s">
        <v>536</v>
      </c>
      <c r="F9349" s="57" t="s">
        <v>5396</v>
      </c>
      <c r="G9349" s="57" t="s">
        <v>6129</v>
      </c>
      <c r="H9349" s="57">
        <v>0</v>
      </c>
    </row>
    <row r="9350" spans="1:8">
      <c r="A9350" s="57" t="s">
        <v>635</v>
      </c>
      <c r="B9350" s="57" t="s">
        <v>126</v>
      </c>
      <c r="C9350" s="57" t="s">
        <v>5398</v>
      </c>
      <c r="D9350" s="57">
        <v>0</v>
      </c>
      <c r="E9350" s="57" t="s">
        <v>536</v>
      </c>
      <c r="F9350" s="57" t="s">
        <v>5399</v>
      </c>
      <c r="G9350" s="57" t="s">
        <v>6130</v>
      </c>
      <c r="H9350" s="57">
        <v>0</v>
      </c>
    </row>
    <row r="9351" spans="1:8">
      <c r="A9351" s="57" t="s">
        <v>635</v>
      </c>
      <c r="B9351" s="57" t="s">
        <v>126</v>
      </c>
      <c r="C9351" s="57" t="s">
        <v>5401</v>
      </c>
      <c r="D9351" s="57">
        <v>0</v>
      </c>
      <c r="E9351" s="57" t="s">
        <v>536</v>
      </c>
      <c r="F9351" s="57" t="s">
        <v>5402</v>
      </c>
      <c r="G9351" s="57" t="s">
        <v>6131</v>
      </c>
      <c r="H9351" s="57">
        <v>0</v>
      </c>
    </row>
    <row r="9352" spans="1:8">
      <c r="A9352" s="57" t="s">
        <v>635</v>
      </c>
      <c r="B9352" s="57" t="s">
        <v>126</v>
      </c>
      <c r="C9352" s="57" t="s">
        <v>5404</v>
      </c>
      <c r="D9352" s="57">
        <v>600</v>
      </c>
      <c r="E9352" s="57" t="s">
        <v>536</v>
      </c>
      <c r="F9352" s="57" t="s">
        <v>5405</v>
      </c>
      <c r="G9352" s="57" t="s">
        <v>6132</v>
      </c>
      <c r="H9352" s="57">
        <v>600</v>
      </c>
    </row>
    <row r="9353" spans="1:8">
      <c r="A9353" s="57" t="s">
        <v>635</v>
      </c>
      <c r="B9353" s="57" t="s">
        <v>126</v>
      </c>
      <c r="C9353" s="57" t="s">
        <v>5407</v>
      </c>
      <c r="D9353" s="57">
        <v>0.4</v>
      </c>
      <c r="E9353" s="57" t="s">
        <v>536</v>
      </c>
      <c r="F9353" s="57" t="s">
        <v>5408</v>
      </c>
      <c r="G9353" s="57" t="s">
        <v>6133</v>
      </c>
      <c r="H9353" s="57">
        <v>0.4</v>
      </c>
    </row>
    <row r="9354" spans="1:8">
      <c r="A9354" s="57" t="s">
        <v>635</v>
      </c>
      <c r="B9354" s="57" t="s">
        <v>126</v>
      </c>
      <c r="C9354" s="57" t="s">
        <v>5410</v>
      </c>
      <c r="D9354" s="57">
        <v>2</v>
      </c>
      <c r="E9354" s="57" t="s">
        <v>536</v>
      </c>
      <c r="F9354" s="57" t="s">
        <v>5411</v>
      </c>
      <c r="G9354" s="57" t="s">
        <v>6134</v>
      </c>
      <c r="H9354" s="57">
        <v>2</v>
      </c>
    </row>
    <row r="9355" spans="1:8">
      <c r="A9355" s="57" t="s">
        <v>635</v>
      </c>
      <c r="B9355" s="57" t="s">
        <v>126</v>
      </c>
      <c r="C9355" s="57" t="s">
        <v>5413</v>
      </c>
      <c r="D9355" s="57">
        <v>172.8</v>
      </c>
      <c r="E9355" s="57" t="s">
        <v>536</v>
      </c>
      <c r="F9355" s="57" t="s">
        <v>5414</v>
      </c>
      <c r="G9355" s="57" t="s">
        <v>6135</v>
      </c>
      <c r="H9355" s="57">
        <v>172.8</v>
      </c>
    </row>
    <row r="9356" spans="1:8">
      <c r="A9356" s="57" t="s">
        <v>635</v>
      </c>
      <c r="B9356" s="57" t="s">
        <v>126</v>
      </c>
      <c r="C9356" s="57" t="s">
        <v>5416</v>
      </c>
      <c r="D9356" s="57">
        <v>0</v>
      </c>
      <c r="E9356" s="57" t="s">
        <v>536</v>
      </c>
      <c r="F9356" s="57" t="s">
        <v>5417</v>
      </c>
      <c r="G9356" s="57" t="s">
        <v>6136</v>
      </c>
      <c r="H9356" s="57">
        <v>0</v>
      </c>
    </row>
    <row r="9357" spans="1:8">
      <c r="A9357" s="57" t="s">
        <v>635</v>
      </c>
      <c r="B9357" s="57" t="s">
        <v>126</v>
      </c>
      <c r="C9357" s="57" t="s">
        <v>5419</v>
      </c>
      <c r="D9357" s="57">
        <v>2</v>
      </c>
      <c r="E9357" s="57" t="s">
        <v>536</v>
      </c>
      <c r="F9357" s="57" t="s">
        <v>5420</v>
      </c>
      <c r="G9357" s="57" t="s">
        <v>6137</v>
      </c>
      <c r="H9357" s="57">
        <v>2</v>
      </c>
    </row>
    <row r="9358" spans="1:8">
      <c r="A9358" s="57" t="s">
        <v>635</v>
      </c>
      <c r="B9358" s="57" t="s">
        <v>126</v>
      </c>
      <c r="C9358" s="57" t="s">
        <v>5422</v>
      </c>
      <c r="D9358" s="57">
        <v>600</v>
      </c>
      <c r="E9358" s="57" t="s">
        <v>536</v>
      </c>
      <c r="F9358" s="57" t="s">
        <v>5423</v>
      </c>
      <c r="G9358" s="57" t="s">
        <v>6138</v>
      </c>
      <c r="H9358" s="57">
        <v>600</v>
      </c>
    </row>
    <row r="9359" spans="1:8">
      <c r="A9359" s="57" t="s">
        <v>635</v>
      </c>
      <c r="B9359" s="57" t="s">
        <v>126</v>
      </c>
      <c r="C9359" s="57" t="s">
        <v>5425</v>
      </c>
      <c r="D9359" s="57">
        <v>0.57499999999999996</v>
      </c>
      <c r="E9359" s="57" t="s">
        <v>536</v>
      </c>
      <c r="F9359" s="57" t="s">
        <v>5426</v>
      </c>
      <c r="G9359" s="57" t="s">
        <v>6139</v>
      </c>
      <c r="H9359" s="57">
        <v>0.57499999999999996</v>
      </c>
    </row>
    <row r="9360" spans="1:8">
      <c r="A9360" s="57" t="s">
        <v>635</v>
      </c>
      <c r="B9360" s="57" t="s">
        <v>126</v>
      </c>
      <c r="C9360" s="57" t="s">
        <v>5428</v>
      </c>
      <c r="D9360" s="57">
        <v>192</v>
      </c>
      <c r="E9360" s="57" t="s">
        <v>536</v>
      </c>
      <c r="F9360" s="57" t="s">
        <v>5429</v>
      </c>
      <c r="G9360" s="57" t="s">
        <v>6140</v>
      </c>
      <c r="H9360" s="57">
        <v>192</v>
      </c>
    </row>
    <row r="9361" spans="1:8">
      <c r="A9361" s="57" t="s">
        <v>635</v>
      </c>
      <c r="B9361" s="57" t="s">
        <v>126</v>
      </c>
      <c r="C9361" s="57" t="s">
        <v>5431</v>
      </c>
      <c r="D9361" s="57">
        <v>11200</v>
      </c>
      <c r="E9361" s="57" t="s">
        <v>536</v>
      </c>
      <c r="F9361" s="57" t="s">
        <v>5431</v>
      </c>
      <c r="G9361" s="57" t="s">
        <v>6141</v>
      </c>
      <c r="H9361" s="57">
        <v>11200</v>
      </c>
    </row>
    <row r="9362" spans="1:8">
      <c r="A9362" s="57" t="s">
        <v>635</v>
      </c>
      <c r="B9362" s="57" t="s">
        <v>126</v>
      </c>
      <c r="C9362" s="57" t="s">
        <v>5433</v>
      </c>
      <c r="D9362" s="57">
        <v>96</v>
      </c>
      <c r="E9362" s="57" t="s">
        <v>536</v>
      </c>
      <c r="F9362" s="57" t="s">
        <v>5434</v>
      </c>
      <c r="G9362" s="57" t="s">
        <v>6142</v>
      </c>
      <c r="H9362" s="57">
        <v>96</v>
      </c>
    </row>
    <row r="9363" spans="1:8">
      <c r="A9363" s="57" t="s">
        <v>635</v>
      </c>
      <c r="B9363" s="57" t="s">
        <v>126</v>
      </c>
      <c r="C9363" s="57" t="s">
        <v>5436</v>
      </c>
      <c r="D9363" s="57">
        <v>2</v>
      </c>
      <c r="E9363" s="57" t="s">
        <v>536</v>
      </c>
      <c r="F9363" s="57" t="s">
        <v>5437</v>
      </c>
      <c r="G9363" s="57" t="s">
        <v>6143</v>
      </c>
      <c r="H9363" s="57">
        <v>2</v>
      </c>
    </row>
    <row r="9364" spans="1:8">
      <c r="A9364" s="57" t="s">
        <v>635</v>
      </c>
      <c r="B9364" s="57" t="s">
        <v>126</v>
      </c>
      <c r="C9364" s="57" t="s">
        <v>5439</v>
      </c>
      <c r="D9364" s="57">
        <v>0.6</v>
      </c>
      <c r="E9364" s="57" t="s">
        <v>536</v>
      </c>
      <c r="F9364" s="57" t="s">
        <v>5439</v>
      </c>
      <c r="G9364" s="57" t="s">
        <v>6144</v>
      </c>
      <c r="H9364" s="57">
        <v>0.6</v>
      </c>
    </row>
    <row r="9365" spans="1:8">
      <c r="A9365" s="57" t="s">
        <v>635</v>
      </c>
      <c r="B9365" s="57" t="s">
        <v>126</v>
      </c>
      <c r="C9365" s="57" t="s">
        <v>5441</v>
      </c>
      <c r="D9365" s="57">
        <v>11500</v>
      </c>
      <c r="E9365" s="57" t="s">
        <v>536</v>
      </c>
      <c r="F9365" s="57" t="s">
        <v>5441</v>
      </c>
      <c r="G9365" s="57" t="s">
        <v>6145</v>
      </c>
      <c r="H9365" s="57">
        <v>11500</v>
      </c>
    </row>
    <row r="9366" spans="1:8">
      <c r="A9366" s="57" t="s">
        <v>635</v>
      </c>
      <c r="B9366" s="57" t="s">
        <v>126</v>
      </c>
      <c r="C9366" s="57" t="s">
        <v>5443</v>
      </c>
      <c r="D9366" s="57">
        <v>336</v>
      </c>
      <c r="E9366" s="57" t="s">
        <v>536</v>
      </c>
      <c r="F9366" s="57" t="s">
        <v>5443</v>
      </c>
      <c r="G9366" s="57" t="s">
        <v>6146</v>
      </c>
      <c r="H9366" s="57">
        <v>336</v>
      </c>
    </row>
    <row r="9367" spans="1:8">
      <c r="A9367" s="57" t="s">
        <v>635</v>
      </c>
      <c r="B9367" s="57" t="s">
        <v>126</v>
      </c>
      <c r="C9367" s="57" t="s">
        <v>5445</v>
      </c>
      <c r="D9367" s="57">
        <v>900</v>
      </c>
      <c r="E9367" s="57" t="s">
        <v>536</v>
      </c>
      <c r="F9367" s="57" t="s">
        <v>5446</v>
      </c>
      <c r="G9367" s="57" t="s">
        <v>6147</v>
      </c>
      <c r="H9367" s="57">
        <v>900</v>
      </c>
    </row>
    <row r="9368" spans="1:8">
      <c r="A9368" s="57" t="s">
        <v>131</v>
      </c>
      <c r="B9368" s="57" t="s">
        <v>114</v>
      </c>
      <c r="C9368" s="57" t="s">
        <v>5392</v>
      </c>
      <c r="D9368" s="57">
        <v>0</v>
      </c>
      <c r="E9368" s="57" t="s">
        <v>537</v>
      </c>
      <c r="F9368" s="57" t="s">
        <v>5393</v>
      </c>
      <c r="G9368" s="57" t="s">
        <v>6148</v>
      </c>
      <c r="H9368" s="57">
        <v>0</v>
      </c>
    </row>
    <row r="9369" spans="1:8">
      <c r="A9369" s="57" t="s">
        <v>131</v>
      </c>
      <c r="B9369" s="57" t="s">
        <v>114</v>
      </c>
      <c r="C9369" s="57" t="s">
        <v>5395</v>
      </c>
      <c r="D9369" s="57">
        <v>0</v>
      </c>
      <c r="E9369" s="57" t="s">
        <v>537</v>
      </c>
      <c r="F9369" s="57" t="s">
        <v>5396</v>
      </c>
      <c r="G9369" s="57" t="s">
        <v>6149</v>
      </c>
      <c r="H9369" s="57">
        <v>0</v>
      </c>
    </row>
    <row r="9370" spans="1:8">
      <c r="A9370" s="57" t="s">
        <v>131</v>
      </c>
      <c r="B9370" s="57" t="s">
        <v>114</v>
      </c>
      <c r="C9370" s="57" t="s">
        <v>5398</v>
      </c>
      <c r="D9370" s="57">
        <v>0</v>
      </c>
      <c r="E9370" s="57" t="s">
        <v>537</v>
      </c>
      <c r="F9370" s="57" t="s">
        <v>5399</v>
      </c>
      <c r="G9370" s="57" t="s">
        <v>6150</v>
      </c>
      <c r="H9370" s="57">
        <v>0</v>
      </c>
    </row>
    <row r="9371" spans="1:8">
      <c r="A9371" s="57" t="s">
        <v>131</v>
      </c>
      <c r="B9371" s="57" t="s">
        <v>114</v>
      </c>
      <c r="C9371" s="57" t="s">
        <v>5401</v>
      </c>
      <c r="D9371" s="57">
        <v>0</v>
      </c>
      <c r="E9371" s="57" t="s">
        <v>537</v>
      </c>
      <c r="F9371" s="57" t="s">
        <v>5402</v>
      </c>
      <c r="G9371" s="57" t="s">
        <v>6151</v>
      </c>
      <c r="H9371" s="57">
        <v>0</v>
      </c>
    </row>
    <row r="9372" spans="1:8">
      <c r="A9372" s="57" t="s">
        <v>131</v>
      </c>
      <c r="B9372" s="57" t="s">
        <v>114</v>
      </c>
      <c r="C9372" s="57" t="s">
        <v>5404</v>
      </c>
      <c r="D9372" s="57">
        <v>402.16669999999999</v>
      </c>
      <c r="E9372" s="57" t="s">
        <v>537</v>
      </c>
      <c r="F9372" s="57" t="s">
        <v>5405</v>
      </c>
      <c r="G9372" s="57" t="s">
        <v>6152</v>
      </c>
      <c r="H9372" s="57">
        <v>402.16669999999999</v>
      </c>
    </row>
    <row r="9373" spans="1:8">
      <c r="A9373" s="57" t="s">
        <v>131</v>
      </c>
      <c r="B9373" s="57" t="s">
        <v>114</v>
      </c>
      <c r="C9373" s="57" t="s">
        <v>5407</v>
      </c>
      <c r="D9373" s="57">
        <v>0.67500000000000004</v>
      </c>
      <c r="E9373" s="57" t="s">
        <v>537</v>
      </c>
      <c r="F9373" s="57" t="s">
        <v>5408</v>
      </c>
      <c r="G9373" s="57" t="s">
        <v>6153</v>
      </c>
      <c r="H9373" s="57">
        <v>0.67500000000000004</v>
      </c>
    </row>
    <row r="9374" spans="1:8">
      <c r="A9374" s="57" t="s">
        <v>131</v>
      </c>
      <c r="B9374" s="57" t="s">
        <v>114</v>
      </c>
      <c r="C9374" s="57" t="s">
        <v>5410</v>
      </c>
      <c r="D9374" s="57">
        <v>1.3333330000000001</v>
      </c>
      <c r="E9374" s="57" t="s">
        <v>537</v>
      </c>
      <c r="F9374" s="57" t="s">
        <v>5411</v>
      </c>
      <c r="G9374" s="57" t="s">
        <v>6154</v>
      </c>
      <c r="H9374" s="57">
        <v>1.3333330000000001</v>
      </c>
    </row>
    <row r="9375" spans="1:8">
      <c r="A9375" s="57" t="s">
        <v>131</v>
      </c>
      <c r="B9375" s="57" t="s">
        <v>114</v>
      </c>
      <c r="C9375" s="57" t="s">
        <v>5413</v>
      </c>
      <c r="D9375" s="57">
        <v>178</v>
      </c>
      <c r="E9375" s="57" t="s">
        <v>537</v>
      </c>
      <c r="F9375" s="57" t="s">
        <v>5414</v>
      </c>
      <c r="G9375" s="57" t="s">
        <v>6155</v>
      </c>
      <c r="H9375" s="57">
        <v>178</v>
      </c>
    </row>
    <row r="9376" spans="1:8">
      <c r="A9376" s="57" t="s">
        <v>131</v>
      </c>
      <c r="B9376" s="57" t="s">
        <v>114</v>
      </c>
      <c r="C9376" s="57" t="s">
        <v>5416</v>
      </c>
      <c r="D9376" s="57">
        <v>0</v>
      </c>
      <c r="E9376" s="57" t="s">
        <v>537</v>
      </c>
      <c r="F9376" s="57" t="s">
        <v>5417</v>
      </c>
      <c r="G9376" s="57" t="s">
        <v>6156</v>
      </c>
      <c r="H9376" s="57">
        <v>0</v>
      </c>
    </row>
    <row r="9377" spans="1:8">
      <c r="A9377" s="57" t="s">
        <v>131</v>
      </c>
      <c r="B9377" s="57" t="s">
        <v>114</v>
      </c>
      <c r="C9377" s="57" t="s">
        <v>5419</v>
      </c>
      <c r="D9377" s="57">
        <v>1.25</v>
      </c>
      <c r="E9377" s="57" t="s">
        <v>537</v>
      </c>
      <c r="F9377" s="57" t="s">
        <v>5420</v>
      </c>
      <c r="G9377" s="57" t="s">
        <v>6157</v>
      </c>
      <c r="H9377" s="57">
        <v>1.25</v>
      </c>
    </row>
    <row r="9378" spans="1:8">
      <c r="A9378" s="57" t="s">
        <v>131</v>
      </c>
      <c r="B9378" s="57" t="s">
        <v>114</v>
      </c>
      <c r="C9378" s="57" t="s">
        <v>5422</v>
      </c>
      <c r="D9378" s="57">
        <v>646.875</v>
      </c>
      <c r="E9378" s="57" t="s">
        <v>537</v>
      </c>
      <c r="F9378" s="57" t="s">
        <v>5423</v>
      </c>
      <c r="G9378" s="57" t="s">
        <v>6158</v>
      </c>
      <c r="H9378" s="57">
        <v>646.875</v>
      </c>
    </row>
    <row r="9379" spans="1:8">
      <c r="A9379" s="57" t="s">
        <v>131</v>
      </c>
      <c r="B9379" s="57" t="s">
        <v>114</v>
      </c>
      <c r="C9379" s="57" t="s">
        <v>5425</v>
      </c>
      <c r="D9379" s="57">
        <v>0.54166669999999995</v>
      </c>
      <c r="E9379" s="57" t="s">
        <v>537</v>
      </c>
      <c r="F9379" s="57" t="s">
        <v>5426</v>
      </c>
      <c r="G9379" s="57" t="s">
        <v>6159</v>
      </c>
      <c r="H9379" s="57">
        <v>0.54166669999999995</v>
      </c>
    </row>
    <row r="9380" spans="1:8">
      <c r="A9380" s="57" t="s">
        <v>131</v>
      </c>
      <c r="B9380" s="57" t="s">
        <v>114</v>
      </c>
      <c r="C9380" s="57" t="s">
        <v>5428</v>
      </c>
      <c r="D9380" s="57">
        <v>190.5</v>
      </c>
      <c r="E9380" s="57" t="s">
        <v>537</v>
      </c>
      <c r="F9380" s="57" t="s">
        <v>5429</v>
      </c>
      <c r="G9380" s="57" t="s">
        <v>6160</v>
      </c>
      <c r="H9380" s="57">
        <v>190.5</v>
      </c>
    </row>
    <row r="9381" spans="1:8">
      <c r="A9381" s="57" t="s">
        <v>131</v>
      </c>
      <c r="B9381" s="57" t="s">
        <v>114</v>
      </c>
      <c r="C9381" s="57" t="s">
        <v>5431</v>
      </c>
      <c r="D9381" s="57">
        <v>65723.06</v>
      </c>
      <c r="E9381" s="57" t="s">
        <v>537</v>
      </c>
      <c r="F9381" s="57" t="s">
        <v>5431</v>
      </c>
      <c r="G9381" s="57" t="s">
        <v>6161</v>
      </c>
      <c r="H9381" s="57">
        <v>65723.06</v>
      </c>
    </row>
    <row r="9382" spans="1:8">
      <c r="A9382" s="57" t="s">
        <v>131</v>
      </c>
      <c r="B9382" s="57" t="s">
        <v>114</v>
      </c>
      <c r="C9382" s="57" t="s">
        <v>5433</v>
      </c>
      <c r="D9382" s="57">
        <v>163.5</v>
      </c>
      <c r="E9382" s="57" t="s">
        <v>537</v>
      </c>
      <c r="F9382" s="57" t="s">
        <v>5434</v>
      </c>
      <c r="G9382" s="57" t="s">
        <v>6162</v>
      </c>
      <c r="H9382" s="57">
        <v>163.5</v>
      </c>
    </row>
    <row r="9383" spans="1:8">
      <c r="A9383" s="57" t="s">
        <v>131</v>
      </c>
      <c r="B9383" s="57" t="s">
        <v>114</v>
      </c>
      <c r="C9383" s="57" t="s">
        <v>5436</v>
      </c>
      <c r="D9383" s="57">
        <v>1.75</v>
      </c>
      <c r="E9383" s="57" t="s">
        <v>537</v>
      </c>
      <c r="F9383" s="57" t="s">
        <v>5437</v>
      </c>
      <c r="G9383" s="57" t="s">
        <v>6163</v>
      </c>
      <c r="H9383" s="57">
        <v>1.75</v>
      </c>
    </row>
    <row r="9384" spans="1:8">
      <c r="A9384" s="57" t="s">
        <v>131</v>
      </c>
      <c r="B9384" s="57" t="s">
        <v>114</v>
      </c>
      <c r="C9384" s="57" t="s">
        <v>5439</v>
      </c>
      <c r="D9384" s="57">
        <v>0.59166669999999999</v>
      </c>
      <c r="E9384" s="57" t="s">
        <v>537</v>
      </c>
      <c r="F9384" s="57" t="s">
        <v>5439</v>
      </c>
      <c r="G9384" s="57" t="s">
        <v>6164</v>
      </c>
      <c r="H9384" s="57">
        <v>0.59166669999999999</v>
      </c>
    </row>
    <row r="9385" spans="1:8">
      <c r="A9385" s="57" t="s">
        <v>131</v>
      </c>
      <c r="B9385" s="57" t="s">
        <v>114</v>
      </c>
      <c r="C9385" s="57" t="s">
        <v>5441</v>
      </c>
      <c r="D9385" s="57">
        <v>7802.5309999999999</v>
      </c>
      <c r="E9385" s="57" t="s">
        <v>537</v>
      </c>
      <c r="F9385" s="57" t="s">
        <v>5441</v>
      </c>
      <c r="G9385" s="57" t="s">
        <v>6165</v>
      </c>
      <c r="H9385" s="57">
        <v>7802.5309999999999</v>
      </c>
    </row>
    <row r="9386" spans="1:8">
      <c r="A9386" s="57" t="s">
        <v>131</v>
      </c>
      <c r="B9386" s="57" t="s">
        <v>114</v>
      </c>
      <c r="C9386" s="57" t="s">
        <v>5443</v>
      </c>
      <c r="D9386" s="57">
        <v>623.9375</v>
      </c>
      <c r="E9386" s="57" t="s">
        <v>537</v>
      </c>
      <c r="F9386" s="57" t="s">
        <v>5443</v>
      </c>
      <c r="G9386" s="57" t="s">
        <v>6166</v>
      </c>
      <c r="H9386" s="57">
        <v>623.9375</v>
      </c>
    </row>
    <row r="9387" spans="1:8">
      <c r="A9387" s="57" t="s">
        <v>131</v>
      </c>
      <c r="B9387" s="57" t="s">
        <v>114</v>
      </c>
      <c r="C9387" s="57" t="s">
        <v>5445</v>
      </c>
      <c r="D9387" s="57">
        <v>600.625</v>
      </c>
      <c r="E9387" s="57" t="s">
        <v>537</v>
      </c>
      <c r="F9387" s="57" t="s">
        <v>5446</v>
      </c>
      <c r="G9387" s="57" t="s">
        <v>6167</v>
      </c>
      <c r="H9387" s="57">
        <v>600.625</v>
      </c>
    </row>
    <row r="9388" spans="1:8">
      <c r="A9388" s="57" t="s">
        <v>172</v>
      </c>
      <c r="B9388" s="57" t="s">
        <v>117</v>
      </c>
      <c r="C9388" s="57" t="s">
        <v>5392</v>
      </c>
      <c r="D9388" s="57">
        <v>0</v>
      </c>
      <c r="E9388" s="57" t="s">
        <v>538</v>
      </c>
      <c r="F9388" s="57" t="s">
        <v>5393</v>
      </c>
      <c r="G9388" s="57" t="s">
        <v>6168</v>
      </c>
      <c r="H9388" s="57">
        <v>0</v>
      </c>
    </row>
    <row r="9389" spans="1:8">
      <c r="A9389" s="57" t="s">
        <v>172</v>
      </c>
      <c r="B9389" s="57" t="s">
        <v>117</v>
      </c>
      <c r="C9389" s="57" t="s">
        <v>5395</v>
      </c>
      <c r="D9389" s="57">
        <v>0</v>
      </c>
      <c r="E9389" s="57" t="s">
        <v>538</v>
      </c>
      <c r="F9389" s="57" t="s">
        <v>5396</v>
      </c>
      <c r="G9389" s="57" t="s">
        <v>6169</v>
      </c>
      <c r="H9389" s="57">
        <v>0</v>
      </c>
    </row>
    <row r="9390" spans="1:8">
      <c r="A9390" s="57" t="s">
        <v>172</v>
      </c>
      <c r="B9390" s="57" t="s">
        <v>117</v>
      </c>
      <c r="C9390" s="57" t="s">
        <v>5398</v>
      </c>
      <c r="D9390" s="57">
        <v>0</v>
      </c>
      <c r="E9390" s="57" t="s">
        <v>538</v>
      </c>
      <c r="F9390" s="57" t="s">
        <v>5399</v>
      </c>
      <c r="G9390" s="57" t="s">
        <v>6170</v>
      </c>
      <c r="H9390" s="57">
        <v>0</v>
      </c>
    </row>
    <row r="9391" spans="1:8">
      <c r="A9391" s="57" t="s">
        <v>172</v>
      </c>
      <c r="B9391" s="57" t="s">
        <v>117</v>
      </c>
      <c r="C9391" s="57" t="s">
        <v>5401</v>
      </c>
      <c r="D9391" s="57">
        <v>0</v>
      </c>
      <c r="E9391" s="57" t="s">
        <v>538</v>
      </c>
      <c r="F9391" s="57" t="s">
        <v>5402</v>
      </c>
      <c r="G9391" s="57" t="s">
        <v>6171</v>
      </c>
      <c r="H9391" s="57">
        <v>0</v>
      </c>
    </row>
    <row r="9392" spans="1:8">
      <c r="A9392" s="57" t="s">
        <v>172</v>
      </c>
      <c r="B9392" s="57" t="s">
        <v>117</v>
      </c>
      <c r="C9392" s="57" t="s">
        <v>5404</v>
      </c>
      <c r="D9392" s="57">
        <v>402.16669999999993</v>
      </c>
      <c r="E9392" s="57" t="s">
        <v>538</v>
      </c>
      <c r="F9392" s="57" t="s">
        <v>5405</v>
      </c>
      <c r="G9392" s="57" t="s">
        <v>6172</v>
      </c>
      <c r="H9392" s="57">
        <v>402.16669999999993</v>
      </c>
    </row>
    <row r="9393" spans="1:8">
      <c r="A9393" s="57" t="s">
        <v>172</v>
      </c>
      <c r="B9393" s="57" t="s">
        <v>117</v>
      </c>
      <c r="C9393" s="57" t="s">
        <v>5407</v>
      </c>
      <c r="D9393" s="57">
        <v>0.67499999999999993</v>
      </c>
      <c r="E9393" s="57" t="s">
        <v>538</v>
      </c>
      <c r="F9393" s="57" t="s">
        <v>5408</v>
      </c>
      <c r="G9393" s="57" t="s">
        <v>6173</v>
      </c>
      <c r="H9393" s="57">
        <v>0.67499999999999993</v>
      </c>
    </row>
    <row r="9394" spans="1:8">
      <c r="A9394" s="57" t="s">
        <v>172</v>
      </c>
      <c r="B9394" s="57" t="s">
        <v>117</v>
      </c>
      <c r="C9394" s="57" t="s">
        <v>5410</v>
      </c>
      <c r="D9394" s="57">
        <v>1.3333329999999999</v>
      </c>
      <c r="E9394" s="57" t="s">
        <v>538</v>
      </c>
      <c r="F9394" s="57" t="s">
        <v>5411</v>
      </c>
      <c r="G9394" s="57" t="s">
        <v>6174</v>
      </c>
      <c r="H9394" s="57">
        <v>1.3333329999999999</v>
      </c>
    </row>
    <row r="9395" spans="1:8">
      <c r="A9395" s="57" t="s">
        <v>172</v>
      </c>
      <c r="B9395" s="57" t="s">
        <v>117</v>
      </c>
      <c r="C9395" s="57" t="s">
        <v>5413</v>
      </c>
      <c r="D9395" s="57">
        <v>178</v>
      </c>
      <c r="E9395" s="57" t="s">
        <v>538</v>
      </c>
      <c r="F9395" s="57" t="s">
        <v>5414</v>
      </c>
      <c r="G9395" s="57" t="s">
        <v>6175</v>
      </c>
      <c r="H9395" s="57">
        <v>178</v>
      </c>
    </row>
    <row r="9396" spans="1:8">
      <c r="A9396" s="57" t="s">
        <v>172</v>
      </c>
      <c r="B9396" s="57" t="s">
        <v>117</v>
      </c>
      <c r="C9396" s="57" t="s">
        <v>5416</v>
      </c>
      <c r="D9396" s="57">
        <v>0</v>
      </c>
      <c r="E9396" s="57" t="s">
        <v>538</v>
      </c>
      <c r="F9396" s="57" t="s">
        <v>5417</v>
      </c>
      <c r="G9396" s="57" t="s">
        <v>6176</v>
      </c>
      <c r="H9396" s="57">
        <v>0</v>
      </c>
    </row>
    <row r="9397" spans="1:8">
      <c r="A9397" s="57" t="s">
        <v>172</v>
      </c>
      <c r="B9397" s="57" t="s">
        <v>117</v>
      </c>
      <c r="C9397" s="57" t="s">
        <v>5419</v>
      </c>
      <c r="D9397" s="57">
        <v>1.25</v>
      </c>
      <c r="E9397" s="57" t="s">
        <v>538</v>
      </c>
      <c r="F9397" s="57" t="s">
        <v>5420</v>
      </c>
      <c r="G9397" s="57" t="s">
        <v>6177</v>
      </c>
      <c r="H9397" s="57">
        <v>1.25</v>
      </c>
    </row>
    <row r="9398" spans="1:8">
      <c r="A9398" s="57" t="s">
        <v>172</v>
      </c>
      <c r="B9398" s="57" t="s">
        <v>117</v>
      </c>
      <c r="C9398" s="57" t="s">
        <v>5422</v>
      </c>
      <c r="D9398" s="57">
        <v>646.875</v>
      </c>
      <c r="E9398" s="57" t="s">
        <v>538</v>
      </c>
      <c r="F9398" s="57" t="s">
        <v>5423</v>
      </c>
      <c r="G9398" s="57" t="s">
        <v>6178</v>
      </c>
      <c r="H9398" s="57">
        <v>646.875</v>
      </c>
    </row>
    <row r="9399" spans="1:8">
      <c r="A9399" s="57" t="s">
        <v>172</v>
      </c>
      <c r="B9399" s="57" t="s">
        <v>117</v>
      </c>
      <c r="C9399" s="57" t="s">
        <v>5425</v>
      </c>
      <c r="D9399" s="57">
        <v>0.54166670000000006</v>
      </c>
      <c r="E9399" s="57" t="s">
        <v>538</v>
      </c>
      <c r="F9399" s="57" t="s">
        <v>5426</v>
      </c>
      <c r="G9399" s="57" t="s">
        <v>6179</v>
      </c>
      <c r="H9399" s="57">
        <v>0.54166670000000006</v>
      </c>
    </row>
    <row r="9400" spans="1:8">
      <c r="A9400" s="57" t="s">
        <v>172</v>
      </c>
      <c r="B9400" s="57" t="s">
        <v>117</v>
      </c>
      <c r="C9400" s="57" t="s">
        <v>5428</v>
      </c>
      <c r="D9400" s="57">
        <v>190.5</v>
      </c>
      <c r="E9400" s="57" t="s">
        <v>538</v>
      </c>
      <c r="F9400" s="57" t="s">
        <v>5429</v>
      </c>
      <c r="G9400" s="57" t="s">
        <v>6180</v>
      </c>
      <c r="H9400" s="57">
        <v>190.5</v>
      </c>
    </row>
    <row r="9401" spans="1:8">
      <c r="A9401" s="57" t="s">
        <v>172</v>
      </c>
      <c r="B9401" s="57" t="s">
        <v>117</v>
      </c>
      <c r="C9401" s="57" t="s">
        <v>5431</v>
      </c>
      <c r="D9401" s="57">
        <v>65723.060000000012</v>
      </c>
      <c r="E9401" s="57" t="s">
        <v>538</v>
      </c>
      <c r="F9401" s="57" t="s">
        <v>5431</v>
      </c>
      <c r="G9401" s="57" t="s">
        <v>6181</v>
      </c>
      <c r="H9401" s="57">
        <v>65723.060000000012</v>
      </c>
    </row>
    <row r="9402" spans="1:8">
      <c r="A9402" s="57" t="s">
        <v>172</v>
      </c>
      <c r="B9402" s="57" t="s">
        <v>117</v>
      </c>
      <c r="C9402" s="57" t="s">
        <v>5433</v>
      </c>
      <c r="D9402" s="57">
        <v>163.5</v>
      </c>
      <c r="E9402" s="57" t="s">
        <v>538</v>
      </c>
      <c r="F9402" s="57" t="s">
        <v>5434</v>
      </c>
      <c r="G9402" s="57" t="s">
        <v>6182</v>
      </c>
      <c r="H9402" s="57">
        <v>163.5</v>
      </c>
    </row>
    <row r="9403" spans="1:8">
      <c r="A9403" s="57" t="s">
        <v>172</v>
      </c>
      <c r="B9403" s="57" t="s">
        <v>117</v>
      </c>
      <c r="C9403" s="57" t="s">
        <v>5436</v>
      </c>
      <c r="D9403" s="57">
        <v>1.75</v>
      </c>
      <c r="E9403" s="57" t="s">
        <v>538</v>
      </c>
      <c r="F9403" s="57" t="s">
        <v>5437</v>
      </c>
      <c r="G9403" s="57" t="s">
        <v>6183</v>
      </c>
      <c r="H9403" s="57">
        <v>1.75</v>
      </c>
    </row>
    <row r="9404" spans="1:8">
      <c r="A9404" s="57" t="s">
        <v>172</v>
      </c>
      <c r="B9404" s="57" t="s">
        <v>117</v>
      </c>
      <c r="C9404" s="57" t="s">
        <v>5439</v>
      </c>
      <c r="D9404" s="57">
        <v>0.5916667000000001</v>
      </c>
      <c r="E9404" s="57" t="s">
        <v>538</v>
      </c>
      <c r="F9404" s="57" t="s">
        <v>5439</v>
      </c>
      <c r="G9404" s="57" t="s">
        <v>6184</v>
      </c>
      <c r="H9404" s="57">
        <v>0.5916667000000001</v>
      </c>
    </row>
    <row r="9405" spans="1:8">
      <c r="A9405" s="57" t="s">
        <v>172</v>
      </c>
      <c r="B9405" s="57" t="s">
        <v>117</v>
      </c>
      <c r="C9405" s="57" t="s">
        <v>5441</v>
      </c>
      <c r="D9405" s="57">
        <v>7802.5310000000018</v>
      </c>
      <c r="E9405" s="57" t="s">
        <v>538</v>
      </c>
      <c r="F9405" s="57" t="s">
        <v>5441</v>
      </c>
      <c r="G9405" s="57" t="s">
        <v>6185</v>
      </c>
      <c r="H9405" s="57">
        <v>7802.5310000000018</v>
      </c>
    </row>
    <row r="9406" spans="1:8">
      <c r="A9406" s="57" t="s">
        <v>172</v>
      </c>
      <c r="B9406" s="57" t="s">
        <v>117</v>
      </c>
      <c r="C9406" s="57" t="s">
        <v>5443</v>
      </c>
      <c r="D9406" s="57">
        <v>623.9375</v>
      </c>
      <c r="E9406" s="57" t="s">
        <v>538</v>
      </c>
      <c r="F9406" s="57" t="s">
        <v>5443</v>
      </c>
      <c r="G9406" s="57" t="s">
        <v>6186</v>
      </c>
      <c r="H9406" s="57">
        <v>623.9375</v>
      </c>
    </row>
    <row r="9407" spans="1:8">
      <c r="A9407" s="57" t="s">
        <v>172</v>
      </c>
      <c r="B9407" s="57" t="s">
        <v>117</v>
      </c>
      <c r="C9407" s="57" t="s">
        <v>5445</v>
      </c>
      <c r="D9407" s="57">
        <v>600.625</v>
      </c>
      <c r="E9407" s="57" t="s">
        <v>538</v>
      </c>
      <c r="F9407" s="57" t="s">
        <v>5446</v>
      </c>
      <c r="G9407" s="57" t="s">
        <v>6187</v>
      </c>
      <c r="H9407" s="57">
        <v>600.625</v>
      </c>
    </row>
    <row r="9408" spans="1:8">
      <c r="A9408" s="57" t="s">
        <v>132</v>
      </c>
      <c r="B9408" s="57" t="s">
        <v>114</v>
      </c>
      <c r="C9408" s="57" t="s">
        <v>5392</v>
      </c>
      <c r="D9408" s="57">
        <v>0</v>
      </c>
      <c r="E9408" s="57" t="s">
        <v>540</v>
      </c>
      <c r="F9408" s="57" t="s">
        <v>5393</v>
      </c>
      <c r="G9408" s="57" t="s">
        <v>6188</v>
      </c>
      <c r="H9408" s="57">
        <v>0</v>
      </c>
    </row>
    <row r="9409" spans="1:8">
      <c r="A9409" s="57" t="s">
        <v>132</v>
      </c>
      <c r="B9409" s="57" t="s">
        <v>114</v>
      </c>
      <c r="C9409" s="57" t="s">
        <v>5395</v>
      </c>
      <c r="D9409" s="57">
        <v>0</v>
      </c>
      <c r="E9409" s="57" t="s">
        <v>540</v>
      </c>
      <c r="F9409" s="57" t="s">
        <v>5396</v>
      </c>
      <c r="G9409" s="57" t="s">
        <v>6189</v>
      </c>
      <c r="H9409" s="57">
        <v>0</v>
      </c>
    </row>
    <row r="9410" spans="1:8">
      <c r="A9410" s="57" t="s">
        <v>132</v>
      </c>
      <c r="B9410" s="57" t="s">
        <v>114</v>
      </c>
      <c r="C9410" s="57" t="s">
        <v>5398</v>
      </c>
      <c r="D9410" s="57">
        <v>0</v>
      </c>
      <c r="E9410" s="57" t="s">
        <v>540</v>
      </c>
      <c r="F9410" s="57" t="s">
        <v>5399</v>
      </c>
      <c r="G9410" s="57" t="s">
        <v>6190</v>
      </c>
      <c r="H9410" s="57">
        <v>0</v>
      </c>
    </row>
    <row r="9411" spans="1:8">
      <c r="A9411" s="57" t="s">
        <v>132</v>
      </c>
      <c r="B9411" s="57" t="s">
        <v>114</v>
      </c>
      <c r="C9411" s="57" t="s">
        <v>5401</v>
      </c>
      <c r="D9411" s="57">
        <v>0</v>
      </c>
      <c r="E9411" s="57" t="s">
        <v>540</v>
      </c>
      <c r="F9411" s="57" t="s">
        <v>5402</v>
      </c>
      <c r="G9411" s="57" t="s">
        <v>6191</v>
      </c>
      <c r="H9411" s="57">
        <v>0</v>
      </c>
    </row>
    <row r="9412" spans="1:8">
      <c r="A9412" s="57" t="s">
        <v>132</v>
      </c>
      <c r="B9412" s="57" t="s">
        <v>114</v>
      </c>
      <c r="C9412" s="57" t="s">
        <v>5404</v>
      </c>
      <c r="D9412" s="57">
        <v>402.16669999999999</v>
      </c>
      <c r="E9412" s="57" t="s">
        <v>540</v>
      </c>
      <c r="F9412" s="57" t="s">
        <v>5405</v>
      </c>
      <c r="G9412" s="57" t="s">
        <v>6192</v>
      </c>
      <c r="H9412" s="57">
        <v>402.16669999999999</v>
      </c>
    </row>
    <row r="9413" spans="1:8">
      <c r="A9413" s="57" t="s">
        <v>132</v>
      </c>
      <c r="B9413" s="57" t="s">
        <v>114</v>
      </c>
      <c r="C9413" s="57" t="s">
        <v>5407</v>
      </c>
      <c r="D9413" s="57">
        <v>0.67500000000000004</v>
      </c>
      <c r="E9413" s="57" t="s">
        <v>540</v>
      </c>
      <c r="F9413" s="57" t="s">
        <v>5408</v>
      </c>
      <c r="G9413" s="57" t="s">
        <v>6193</v>
      </c>
      <c r="H9413" s="57">
        <v>0.67500000000000004</v>
      </c>
    </row>
    <row r="9414" spans="1:8">
      <c r="A9414" s="57" t="s">
        <v>132</v>
      </c>
      <c r="B9414" s="57" t="s">
        <v>114</v>
      </c>
      <c r="C9414" s="57" t="s">
        <v>5410</v>
      </c>
      <c r="D9414" s="57">
        <v>1.3333330000000001</v>
      </c>
      <c r="E9414" s="57" t="s">
        <v>540</v>
      </c>
      <c r="F9414" s="57" t="s">
        <v>5411</v>
      </c>
      <c r="G9414" s="57" t="s">
        <v>6194</v>
      </c>
      <c r="H9414" s="57">
        <v>1.3333330000000001</v>
      </c>
    </row>
    <row r="9415" spans="1:8">
      <c r="A9415" s="57" t="s">
        <v>132</v>
      </c>
      <c r="B9415" s="57" t="s">
        <v>114</v>
      </c>
      <c r="C9415" s="57" t="s">
        <v>5413</v>
      </c>
      <c r="D9415" s="57">
        <v>178</v>
      </c>
      <c r="E9415" s="57" t="s">
        <v>540</v>
      </c>
      <c r="F9415" s="57" t="s">
        <v>5414</v>
      </c>
      <c r="G9415" s="57" t="s">
        <v>6195</v>
      </c>
      <c r="H9415" s="57">
        <v>178</v>
      </c>
    </row>
    <row r="9416" spans="1:8">
      <c r="A9416" s="57" t="s">
        <v>132</v>
      </c>
      <c r="B9416" s="57" t="s">
        <v>114</v>
      </c>
      <c r="C9416" s="57" t="s">
        <v>5416</v>
      </c>
      <c r="D9416" s="57">
        <v>0</v>
      </c>
      <c r="E9416" s="57" t="s">
        <v>540</v>
      </c>
      <c r="F9416" s="57" t="s">
        <v>5417</v>
      </c>
      <c r="G9416" s="57" t="s">
        <v>6196</v>
      </c>
      <c r="H9416" s="57">
        <v>0</v>
      </c>
    </row>
    <row r="9417" spans="1:8">
      <c r="A9417" s="57" t="s">
        <v>132</v>
      </c>
      <c r="B9417" s="57" t="s">
        <v>114</v>
      </c>
      <c r="C9417" s="57" t="s">
        <v>5419</v>
      </c>
      <c r="D9417" s="57">
        <v>1.25</v>
      </c>
      <c r="E9417" s="57" t="s">
        <v>540</v>
      </c>
      <c r="F9417" s="57" t="s">
        <v>5420</v>
      </c>
      <c r="G9417" s="57" t="s">
        <v>6197</v>
      </c>
      <c r="H9417" s="57">
        <v>1.25</v>
      </c>
    </row>
    <row r="9418" spans="1:8">
      <c r="A9418" s="57" t="s">
        <v>132</v>
      </c>
      <c r="B9418" s="57" t="s">
        <v>114</v>
      </c>
      <c r="C9418" s="57" t="s">
        <v>5422</v>
      </c>
      <c r="D9418" s="57">
        <v>646.875</v>
      </c>
      <c r="E9418" s="57" t="s">
        <v>540</v>
      </c>
      <c r="F9418" s="57" t="s">
        <v>5423</v>
      </c>
      <c r="G9418" s="57" t="s">
        <v>6198</v>
      </c>
      <c r="H9418" s="57">
        <v>646.875</v>
      </c>
    </row>
    <row r="9419" spans="1:8">
      <c r="A9419" s="57" t="s">
        <v>132</v>
      </c>
      <c r="B9419" s="57" t="s">
        <v>114</v>
      </c>
      <c r="C9419" s="57" t="s">
        <v>5425</v>
      </c>
      <c r="D9419" s="57">
        <v>0.54166669999999995</v>
      </c>
      <c r="E9419" s="57" t="s">
        <v>540</v>
      </c>
      <c r="F9419" s="57" t="s">
        <v>5426</v>
      </c>
      <c r="G9419" s="57" t="s">
        <v>6199</v>
      </c>
      <c r="H9419" s="57">
        <v>0.54166669999999995</v>
      </c>
    </row>
    <row r="9420" spans="1:8">
      <c r="A9420" s="57" t="s">
        <v>132</v>
      </c>
      <c r="B9420" s="57" t="s">
        <v>114</v>
      </c>
      <c r="C9420" s="57" t="s">
        <v>5428</v>
      </c>
      <c r="D9420" s="57">
        <v>190.5</v>
      </c>
      <c r="E9420" s="57" t="s">
        <v>540</v>
      </c>
      <c r="F9420" s="57" t="s">
        <v>5429</v>
      </c>
      <c r="G9420" s="57" t="s">
        <v>6200</v>
      </c>
      <c r="H9420" s="57">
        <v>190.5</v>
      </c>
    </row>
    <row r="9421" spans="1:8">
      <c r="A9421" s="57" t="s">
        <v>132</v>
      </c>
      <c r="B9421" s="57" t="s">
        <v>114</v>
      </c>
      <c r="C9421" s="57" t="s">
        <v>5431</v>
      </c>
      <c r="D9421" s="57">
        <v>65723.06</v>
      </c>
      <c r="E9421" s="57" t="s">
        <v>540</v>
      </c>
      <c r="F9421" s="57" t="s">
        <v>5431</v>
      </c>
      <c r="G9421" s="57" t="s">
        <v>6201</v>
      </c>
      <c r="H9421" s="57">
        <v>65723.06</v>
      </c>
    </row>
    <row r="9422" spans="1:8">
      <c r="A9422" s="57" t="s">
        <v>132</v>
      </c>
      <c r="B9422" s="57" t="s">
        <v>114</v>
      </c>
      <c r="C9422" s="57" t="s">
        <v>5433</v>
      </c>
      <c r="D9422" s="57">
        <v>163.5</v>
      </c>
      <c r="E9422" s="57" t="s">
        <v>540</v>
      </c>
      <c r="F9422" s="57" t="s">
        <v>5434</v>
      </c>
      <c r="G9422" s="57" t="s">
        <v>6202</v>
      </c>
      <c r="H9422" s="57">
        <v>163.5</v>
      </c>
    </row>
    <row r="9423" spans="1:8">
      <c r="A9423" s="57" t="s">
        <v>132</v>
      </c>
      <c r="B9423" s="57" t="s">
        <v>114</v>
      </c>
      <c r="C9423" s="57" t="s">
        <v>5436</v>
      </c>
      <c r="D9423" s="57">
        <v>1.75</v>
      </c>
      <c r="E9423" s="57" t="s">
        <v>540</v>
      </c>
      <c r="F9423" s="57" t="s">
        <v>5437</v>
      </c>
      <c r="G9423" s="57" t="s">
        <v>6203</v>
      </c>
      <c r="H9423" s="57">
        <v>1.75</v>
      </c>
    </row>
    <row r="9424" spans="1:8">
      <c r="A9424" s="57" t="s">
        <v>132</v>
      </c>
      <c r="B9424" s="57" t="s">
        <v>114</v>
      </c>
      <c r="C9424" s="57" t="s">
        <v>5439</v>
      </c>
      <c r="D9424" s="57">
        <v>0.59166669999999999</v>
      </c>
      <c r="E9424" s="57" t="s">
        <v>540</v>
      </c>
      <c r="F9424" s="57" t="s">
        <v>5439</v>
      </c>
      <c r="G9424" s="57" t="s">
        <v>6204</v>
      </c>
      <c r="H9424" s="57">
        <v>0.59166669999999999</v>
      </c>
    </row>
    <row r="9425" spans="1:8">
      <c r="A9425" s="57" t="s">
        <v>132</v>
      </c>
      <c r="B9425" s="57" t="s">
        <v>114</v>
      </c>
      <c r="C9425" s="57" t="s">
        <v>5441</v>
      </c>
      <c r="D9425" s="57">
        <v>7802.5309999999999</v>
      </c>
      <c r="E9425" s="57" t="s">
        <v>540</v>
      </c>
      <c r="F9425" s="57" t="s">
        <v>5441</v>
      </c>
      <c r="G9425" s="57" t="s">
        <v>6205</v>
      </c>
      <c r="H9425" s="57">
        <v>7802.5309999999999</v>
      </c>
    </row>
    <row r="9426" spans="1:8">
      <c r="A9426" s="57" t="s">
        <v>132</v>
      </c>
      <c r="B9426" s="57" t="s">
        <v>114</v>
      </c>
      <c r="C9426" s="57" t="s">
        <v>5443</v>
      </c>
      <c r="D9426" s="57">
        <v>623.9375</v>
      </c>
      <c r="E9426" s="57" t="s">
        <v>540</v>
      </c>
      <c r="F9426" s="57" t="s">
        <v>5443</v>
      </c>
      <c r="G9426" s="57" t="s">
        <v>6206</v>
      </c>
      <c r="H9426" s="57">
        <v>623.9375</v>
      </c>
    </row>
    <row r="9427" spans="1:8">
      <c r="A9427" s="57" t="s">
        <v>132</v>
      </c>
      <c r="B9427" s="57" t="s">
        <v>114</v>
      </c>
      <c r="C9427" s="57" t="s">
        <v>5445</v>
      </c>
      <c r="D9427" s="57">
        <v>600.625</v>
      </c>
      <c r="E9427" s="57" t="s">
        <v>540</v>
      </c>
      <c r="F9427" s="57" t="s">
        <v>5446</v>
      </c>
      <c r="G9427" s="57" t="s">
        <v>6207</v>
      </c>
      <c r="H9427" s="57">
        <v>600.625</v>
      </c>
    </row>
    <row r="9428" spans="1:8">
      <c r="A9428" s="57" t="s">
        <v>145</v>
      </c>
      <c r="B9428" s="57" t="s">
        <v>116</v>
      </c>
      <c r="C9428" s="57" t="s">
        <v>5392</v>
      </c>
      <c r="D9428" s="57">
        <v>0</v>
      </c>
      <c r="E9428" s="57" t="s">
        <v>541</v>
      </c>
      <c r="F9428" s="57" t="s">
        <v>5393</v>
      </c>
      <c r="G9428" s="57" t="s">
        <v>6208</v>
      </c>
      <c r="H9428" s="57">
        <v>0</v>
      </c>
    </row>
    <row r="9429" spans="1:8">
      <c r="A9429" s="57" t="s">
        <v>145</v>
      </c>
      <c r="B9429" s="57" t="s">
        <v>116</v>
      </c>
      <c r="C9429" s="57" t="s">
        <v>5395</v>
      </c>
      <c r="D9429" s="57">
        <v>0</v>
      </c>
      <c r="E9429" s="57" t="s">
        <v>541</v>
      </c>
      <c r="F9429" s="57" t="s">
        <v>5396</v>
      </c>
      <c r="G9429" s="57" t="s">
        <v>6209</v>
      </c>
      <c r="H9429" s="57">
        <v>0</v>
      </c>
    </row>
    <row r="9430" spans="1:8">
      <c r="A9430" s="57" t="s">
        <v>145</v>
      </c>
      <c r="B9430" s="57" t="s">
        <v>116</v>
      </c>
      <c r="C9430" s="57" t="s">
        <v>5398</v>
      </c>
      <c r="D9430" s="57">
        <v>0</v>
      </c>
      <c r="E9430" s="57" t="s">
        <v>541</v>
      </c>
      <c r="F9430" s="57" t="s">
        <v>5399</v>
      </c>
      <c r="G9430" s="57" t="s">
        <v>6210</v>
      </c>
      <c r="H9430" s="57">
        <v>0</v>
      </c>
    </row>
    <row r="9431" spans="1:8">
      <c r="A9431" s="57" t="s">
        <v>145</v>
      </c>
      <c r="B9431" s="57" t="s">
        <v>116</v>
      </c>
      <c r="C9431" s="57" t="s">
        <v>5401</v>
      </c>
      <c r="D9431" s="57">
        <v>0</v>
      </c>
      <c r="E9431" s="57" t="s">
        <v>541</v>
      </c>
      <c r="F9431" s="57" t="s">
        <v>5402</v>
      </c>
      <c r="G9431" s="57" t="s">
        <v>6211</v>
      </c>
      <c r="H9431" s="57">
        <v>0</v>
      </c>
    </row>
    <row r="9432" spans="1:8">
      <c r="A9432" s="57" t="s">
        <v>145</v>
      </c>
      <c r="B9432" s="57" t="s">
        <v>116</v>
      </c>
      <c r="C9432" s="57" t="s">
        <v>5404</v>
      </c>
      <c r="D9432" s="57">
        <v>402.16669999999999</v>
      </c>
      <c r="E9432" s="57" t="s">
        <v>541</v>
      </c>
      <c r="F9432" s="57" t="s">
        <v>5405</v>
      </c>
      <c r="G9432" s="57" t="s">
        <v>6212</v>
      </c>
      <c r="H9432" s="57">
        <v>402.16669999999999</v>
      </c>
    </row>
    <row r="9433" spans="1:8">
      <c r="A9433" s="57" t="s">
        <v>145</v>
      </c>
      <c r="B9433" s="57" t="s">
        <v>116</v>
      </c>
      <c r="C9433" s="57" t="s">
        <v>5407</v>
      </c>
      <c r="D9433" s="57">
        <v>0.67500000000000004</v>
      </c>
      <c r="E9433" s="57" t="s">
        <v>541</v>
      </c>
      <c r="F9433" s="57" t="s">
        <v>5408</v>
      </c>
      <c r="G9433" s="57" t="s">
        <v>6213</v>
      </c>
      <c r="H9433" s="57">
        <v>0.67500000000000004</v>
      </c>
    </row>
    <row r="9434" spans="1:8">
      <c r="A9434" s="57" t="s">
        <v>145</v>
      </c>
      <c r="B9434" s="57" t="s">
        <v>116</v>
      </c>
      <c r="C9434" s="57" t="s">
        <v>5410</v>
      </c>
      <c r="D9434" s="57">
        <v>1.3333330000000001</v>
      </c>
      <c r="E9434" s="57" t="s">
        <v>541</v>
      </c>
      <c r="F9434" s="57" t="s">
        <v>5411</v>
      </c>
      <c r="G9434" s="57" t="s">
        <v>6214</v>
      </c>
      <c r="H9434" s="57">
        <v>1.3333330000000001</v>
      </c>
    </row>
    <row r="9435" spans="1:8">
      <c r="A9435" s="57" t="s">
        <v>145</v>
      </c>
      <c r="B9435" s="57" t="s">
        <v>116</v>
      </c>
      <c r="C9435" s="57" t="s">
        <v>5413</v>
      </c>
      <c r="D9435" s="57">
        <v>178</v>
      </c>
      <c r="E9435" s="57" t="s">
        <v>541</v>
      </c>
      <c r="F9435" s="57" t="s">
        <v>5414</v>
      </c>
      <c r="G9435" s="57" t="s">
        <v>6215</v>
      </c>
      <c r="H9435" s="57">
        <v>178</v>
      </c>
    </row>
    <row r="9436" spans="1:8">
      <c r="A9436" s="57" t="s">
        <v>145</v>
      </c>
      <c r="B9436" s="57" t="s">
        <v>116</v>
      </c>
      <c r="C9436" s="57" t="s">
        <v>5416</v>
      </c>
      <c r="D9436" s="57">
        <v>0</v>
      </c>
      <c r="E9436" s="57" t="s">
        <v>541</v>
      </c>
      <c r="F9436" s="57" t="s">
        <v>5417</v>
      </c>
      <c r="G9436" s="57" t="s">
        <v>6216</v>
      </c>
      <c r="H9436" s="57">
        <v>0</v>
      </c>
    </row>
    <row r="9437" spans="1:8">
      <c r="A9437" s="57" t="s">
        <v>145</v>
      </c>
      <c r="B9437" s="57" t="s">
        <v>116</v>
      </c>
      <c r="C9437" s="57" t="s">
        <v>5419</v>
      </c>
      <c r="D9437" s="57">
        <v>1.25</v>
      </c>
      <c r="E9437" s="57" t="s">
        <v>541</v>
      </c>
      <c r="F9437" s="57" t="s">
        <v>5420</v>
      </c>
      <c r="G9437" s="57" t="s">
        <v>6217</v>
      </c>
      <c r="H9437" s="57">
        <v>1.25</v>
      </c>
    </row>
    <row r="9438" spans="1:8">
      <c r="A9438" s="57" t="s">
        <v>145</v>
      </c>
      <c r="B9438" s="57" t="s">
        <v>116</v>
      </c>
      <c r="C9438" s="57" t="s">
        <v>5422</v>
      </c>
      <c r="D9438" s="57">
        <v>646.875</v>
      </c>
      <c r="E9438" s="57" t="s">
        <v>541</v>
      </c>
      <c r="F9438" s="57" t="s">
        <v>5423</v>
      </c>
      <c r="G9438" s="57" t="s">
        <v>6218</v>
      </c>
      <c r="H9438" s="57">
        <v>646.875</v>
      </c>
    </row>
    <row r="9439" spans="1:8">
      <c r="A9439" s="57" t="s">
        <v>145</v>
      </c>
      <c r="B9439" s="57" t="s">
        <v>116</v>
      </c>
      <c r="C9439" s="57" t="s">
        <v>5425</v>
      </c>
      <c r="D9439" s="57">
        <v>0.54166669999999995</v>
      </c>
      <c r="E9439" s="57" t="s">
        <v>541</v>
      </c>
      <c r="F9439" s="57" t="s">
        <v>5426</v>
      </c>
      <c r="G9439" s="57" t="s">
        <v>6219</v>
      </c>
      <c r="H9439" s="57">
        <v>0.54166669999999995</v>
      </c>
    </row>
    <row r="9440" spans="1:8">
      <c r="A9440" s="57" t="s">
        <v>145</v>
      </c>
      <c r="B9440" s="57" t="s">
        <v>116</v>
      </c>
      <c r="C9440" s="57" t="s">
        <v>5428</v>
      </c>
      <c r="D9440" s="57">
        <v>190.5</v>
      </c>
      <c r="E9440" s="57" t="s">
        <v>541</v>
      </c>
      <c r="F9440" s="57" t="s">
        <v>5429</v>
      </c>
      <c r="G9440" s="57" t="s">
        <v>6220</v>
      </c>
      <c r="H9440" s="57">
        <v>190.5</v>
      </c>
    </row>
    <row r="9441" spans="1:8">
      <c r="A9441" s="57" t="s">
        <v>145</v>
      </c>
      <c r="B9441" s="57" t="s">
        <v>116</v>
      </c>
      <c r="C9441" s="57" t="s">
        <v>5431</v>
      </c>
      <c r="D9441" s="57">
        <v>65723.06</v>
      </c>
      <c r="E9441" s="57" t="s">
        <v>541</v>
      </c>
      <c r="F9441" s="57" t="s">
        <v>5431</v>
      </c>
      <c r="G9441" s="57" t="s">
        <v>6221</v>
      </c>
      <c r="H9441" s="57">
        <v>65723.06</v>
      </c>
    </row>
    <row r="9442" spans="1:8">
      <c r="A9442" s="57" t="s">
        <v>145</v>
      </c>
      <c r="B9442" s="57" t="s">
        <v>116</v>
      </c>
      <c r="C9442" s="57" t="s">
        <v>5433</v>
      </c>
      <c r="D9442" s="57">
        <v>163.5</v>
      </c>
      <c r="E9442" s="57" t="s">
        <v>541</v>
      </c>
      <c r="F9442" s="57" t="s">
        <v>5434</v>
      </c>
      <c r="G9442" s="57" t="s">
        <v>6222</v>
      </c>
      <c r="H9442" s="57">
        <v>163.5</v>
      </c>
    </row>
    <row r="9443" spans="1:8">
      <c r="A9443" s="57" t="s">
        <v>145</v>
      </c>
      <c r="B9443" s="57" t="s">
        <v>116</v>
      </c>
      <c r="C9443" s="57" t="s">
        <v>5436</v>
      </c>
      <c r="D9443" s="57">
        <v>1.75</v>
      </c>
      <c r="E9443" s="57" t="s">
        <v>541</v>
      </c>
      <c r="F9443" s="57" t="s">
        <v>5437</v>
      </c>
      <c r="G9443" s="57" t="s">
        <v>6223</v>
      </c>
      <c r="H9443" s="57">
        <v>1.75</v>
      </c>
    </row>
    <row r="9444" spans="1:8">
      <c r="A9444" s="57" t="s">
        <v>145</v>
      </c>
      <c r="B9444" s="57" t="s">
        <v>116</v>
      </c>
      <c r="C9444" s="57" t="s">
        <v>5439</v>
      </c>
      <c r="D9444" s="57">
        <v>0.59166669999999999</v>
      </c>
      <c r="E9444" s="57" t="s">
        <v>541</v>
      </c>
      <c r="F9444" s="57" t="s">
        <v>5439</v>
      </c>
      <c r="G9444" s="57" t="s">
        <v>6224</v>
      </c>
      <c r="H9444" s="57">
        <v>0.59166669999999999</v>
      </c>
    </row>
    <row r="9445" spans="1:8">
      <c r="A9445" s="57" t="s">
        <v>145</v>
      </c>
      <c r="B9445" s="57" t="s">
        <v>116</v>
      </c>
      <c r="C9445" s="57" t="s">
        <v>5441</v>
      </c>
      <c r="D9445" s="57">
        <v>7802.5309999999999</v>
      </c>
      <c r="E9445" s="57" t="s">
        <v>541</v>
      </c>
      <c r="F9445" s="57" t="s">
        <v>5441</v>
      </c>
      <c r="G9445" s="57" t="s">
        <v>6225</v>
      </c>
      <c r="H9445" s="57">
        <v>7802.5309999999999</v>
      </c>
    </row>
    <row r="9446" spans="1:8">
      <c r="A9446" s="57" t="s">
        <v>145</v>
      </c>
      <c r="B9446" s="57" t="s">
        <v>116</v>
      </c>
      <c r="C9446" s="57" t="s">
        <v>5443</v>
      </c>
      <c r="D9446" s="57">
        <v>623.9375</v>
      </c>
      <c r="E9446" s="57" t="s">
        <v>541</v>
      </c>
      <c r="F9446" s="57" t="s">
        <v>5443</v>
      </c>
      <c r="G9446" s="57" t="s">
        <v>6226</v>
      </c>
      <c r="H9446" s="57">
        <v>623.9375</v>
      </c>
    </row>
    <row r="9447" spans="1:8">
      <c r="A9447" s="57" t="s">
        <v>145</v>
      </c>
      <c r="B9447" s="57" t="s">
        <v>116</v>
      </c>
      <c r="C9447" s="57" t="s">
        <v>5445</v>
      </c>
      <c r="D9447" s="57">
        <v>600.625</v>
      </c>
      <c r="E9447" s="57" t="s">
        <v>541</v>
      </c>
      <c r="F9447" s="57" t="s">
        <v>5446</v>
      </c>
      <c r="G9447" s="57" t="s">
        <v>6227</v>
      </c>
      <c r="H9447" s="57">
        <v>600.625</v>
      </c>
    </row>
    <row r="9448" spans="1:8">
      <c r="A9448" s="57" t="s">
        <v>145</v>
      </c>
      <c r="B9448" s="57" t="s">
        <v>122</v>
      </c>
      <c r="C9448" s="57" t="s">
        <v>5392</v>
      </c>
      <c r="D9448" s="57">
        <v>0</v>
      </c>
      <c r="E9448" s="57" t="s">
        <v>542</v>
      </c>
      <c r="F9448" s="57" t="s">
        <v>5393</v>
      </c>
      <c r="G9448" s="57" t="s">
        <v>6228</v>
      </c>
      <c r="H9448" s="57">
        <v>0</v>
      </c>
    </row>
    <row r="9449" spans="1:8">
      <c r="A9449" s="57" t="s">
        <v>145</v>
      </c>
      <c r="B9449" s="57" t="s">
        <v>122</v>
      </c>
      <c r="C9449" s="57" t="s">
        <v>5395</v>
      </c>
      <c r="D9449" s="57">
        <v>0</v>
      </c>
      <c r="E9449" s="57" t="s">
        <v>542</v>
      </c>
      <c r="F9449" s="57" t="s">
        <v>5396</v>
      </c>
      <c r="G9449" s="57" t="s">
        <v>6229</v>
      </c>
      <c r="H9449" s="57">
        <v>0</v>
      </c>
    </row>
    <row r="9450" spans="1:8">
      <c r="A9450" s="57" t="s">
        <v>145</v>
      </c>
      <c r="B9450" s="57" t="s">
        <v>122</v>
      </c>
      <c r="C9450" s="57" t="s">
        <v>5398</v>
      </c>
      <c r="D9450" s="57">
        <v>0</v>
      </c>
      <c r="E9450" s="57" t="s">
        <v>542</v>
      </c>
      <c r="F9450" s="57" t="s">
        <v>5399</v>
      </c>
      <c r="G9450" s="57" t="s">
        <v>6230</v>
      </c>
      <c r="H9450" s="57">
        <v>0</v>
      </c>
    </row>
    <row r="9451" spans="1:8">
      <c r="A9451" s="57" t="s">
        <v>145</v>
      </c>
      <c r="B9451" s="57" t="s">
        <v>122</v>
      </c>
      <c r="C9451" s="57" t="s">
        <v>5401</v>
      </c>
      <c r="D9451" s="57">
        <v>0</v>
      </c>
      <c r="E9451" s="57" t="s">
        <v>542</v>
      </c>
      <c r="F9451" s="57" t="s">
        <v>5402</v>
      </c>
      <c r="G9451" s="57" t="s">
        <v>6231</v>
      </c>
      <c r="H9451" s="57">
        <v>0</v>
      </c>
    </row>
    <row r="9452" spans="1:8">
      <c r="A9452" s="57" t="s">
        <v>145</v>
      </c>
      <c r="B9452" s="57" t="s">
        <v>122</v>
      </c>
      <c r="C9452" s="57" t="s">
        <v>5404</v>
      </c>
      <c r="D9452" s="57">
        <v>402.16669999999999</v>
      </c>
      <c r="E9452" s="57" t="s">
        <v>542</v>
      </c>
      <c r="F9452" s="57" t="s">
        <v>5405</v>
      </c>
      <c r="G9452" s="57" t="s">
        <v>6232</v>
      </c>
      <c r="H9452" s="57">
        <v>402.16669999999999</v>
      </c>
    </row>
    <row r="9453" spans="1:8">
      <c r="A9453" s="57" t="s">
        <v>145</v>
      </c>
      <c r="B9453" s="57" t="s">
        <v>122</v>
      </c>
      <c r="C9453" s="57" t="s">
        <v>5407</v>
      </c>
      <c r="D9453" s="57">
        <v>0.67500000000000004</v>
      </c>
      <c r="E9453" s="57" t="s">
        <v>542</v>
      </c>
      <c r="F9453" s="57" t="s">
        <v>5408</v>
      </c>
      <c r="G9453" s="57" t="s">
        <v>6233</v>
      </c>
      <c r="H9453" s="57">
        <v>0.67500000000000004</v>
      </c>
    </row>
    <row r="9454" spans="1:8">
      <c r="A9454" s="57" t="s">
        <v>145</v>
      </c>
      <c r="B9454" s="57" t="s">
        <v>122</v>
      </c>
      <c r="C9454" s="57" t="s">
        <v>5410</v>
      </c>
      <c r="D9454" s="57">
        <v>1.3333330000000001</v>
      </c>
      <c r="E9454" s="57" t="s">
        <v>542</v>
      </c>
      <c r="F9454" s="57" t="s">
        <v>5411</v>
      </c>
      <c r="G9454" s="57" t="s">
        <v>6234</v>
      </c>
      <c r="H9454" s="57">
        <v>1.3333330000000001</v>
      </c>
    </row>
    <row r="9455" spans="1:8">
      <c r="A9455" s="57" t="s">
        <v>145</v>
      </c>
      <c r="B9455" s="57" t="s">
        <v>122</v>
      </c>
      <c r="C9455" s="57" t="s">
        <v>5413</v>
      </c>
      <c r="D9455" s="57">
        <v>178</v>
      </c>
      <c r="E9455" s="57" t="s">
        <v>542</v>
      </c>
      <c r="F9455" s="57" t="s">
        <v>5414</v>
      </c>
      <c r="G9455" s="57" t="s">
        <v>6235</v>
      </c>
      <c r="H9455" s="57">
        <v>178</v>
      </c>
    </row>
    <row r="9456" spans="1:8">
      <c r="A9456" s="57" t="s">
        <v>145</v>
      </c>
      <c r="B9456" s="57" t="s">
        <v>122</v>
      </c>
      <c r="C9456" s="57" t="s">
        <v>5416</v>
      </c>
      <c r="D9456" s="57">
        <v>0</v>
      </c>
      <c r="E9456" s="57" t="s">
        <v>542</v>
      </c>
      <c r="F9456" s="57" t="s">
        <v>5417</v>
      </c>
      <c r="G9456" s="57" t="s">
        <v>6236</v>
      </c>
      <c r="H9456" s="57">
        <v>0</v>
      </c>
    </row>
    <row r="9457" spans="1:8">
      <c r="A9457" s="57" t="s">
        <v>145</v>
      </c>
      <c r="B9457" s="57" t="s">
        <v>122</v>
      </c>
      <c r="C9457" s="57" t="s">
        <v>5419</v>
      </c>
      <c r="D9457" s="57">
        <v>1.25</v>
      </c>
      <c r="E9457" s="57" t="s">
        <v>542</v>
      </c>
      <c r="F9457" s="57" t="s">
        <v>5420</v>
      </c>
      <c r="G9457" s="57" t="s">
        <v>6237</v>
      </c>
      <c r="H9457" s="57">
        <v>1.25</v>
      </c>
    </row>
    <row r="9458" spans="1:8">
      <c r="A9458" s="57" t="s">
        <v>145</v>
      </c>
      <c r="B9458" s="57" t="s">
        <v>122</v>
      </c>
      <c r="C9458" s="57" t="s">
        <v>5422</v>
      </c>
      <c r="D9458" s="57">
        <v>646.875</v>
      </c>
      <c r="E9458" s="57" t="s">
        <v>542</v>
      </c>
      <c r="F9458" s="57" t="s">
        <v>5423</v>
      </c>
      <c r="G9458" s="57" t="s">
        <v>6238</v>
      </c>
      <c r="H9458" s="57">
        <v>646.875</v>
      </c>
    </row>
    <row r="9459" spans="1:8">
      <c r="A9459" s="57" t="s">
        <v>145</v>
      </c>
      <c r="B9459" s="57" t="s">
        <v>122</v>
      </c>
      <c r="C9459" s="57" t="s">
        <v>5425</v>
      </c>
      <c r="D9459" s="57">
        <v>0.54166669999999995</v>
      </c>
      <c r="E9459" s="57" t="s">
        <v>542</v>
      </c>
      <c r="F9459" s="57" t="s">
        <v>5426</v>
      </c>
      <c r="G9459" s="57" t="s">
        <v>6239</v>
      </c>
      <c r="H9459" s="57">
        <v>0.54166669999999995</v>
      </c>
    </row>
    <row r="9460" spans="1:8">
      <c r="A9460" s="57" t="s">
        <v>145</v>
      </c>
      <c r="B9460" s="57" t="s">
        <v>122</v>
      </c>
      <c r="C9460" s="57" t="s">
        <v>5428</v>
      </c>
      <c r="D9460" s="57">
        <v>190.5</v>
      </c>
      <c r="E9460" s="57" t="s">
        <v>542</v>
      </c>
      <c r="F9460" s="57" t="s">
        <v>5429</v>
      </c>
      <c r="G9460" s="57" t="s">
        <v>6240</v>
      </c>
      <c r="H9460" s="57">
        <v>190.5</v>
      </c>
    </row>
    <row r="9461" spans="1:8">
      <c r="A9461" s="57" t="s">
        <v>145</v>
      </c>
      <c r="B9461" s="57" t="s">
        <v>122</v>
      </c>
      <c r="C9461" s="57" t="s">
        <v>5431</v>
      </c>
      <c r="D9461" s="57">
        <v>65723.06</v>
      </c>
      <c r="E9461" s="57" t="s">
        <v>542</v>
      </c>
      <c r="F9461" s="57" t="s">
        <v>5431</v>
      </c>
      <c r="G9461" s="57" t="s">
        <v>6241</v>
      </c>
      <c r="H9461" s="57">
        <v>65723.06</v>
      </c>
    </row>
    <row r="9462" spans="1:8">
      <c r="A9462" s="57" t="s">
        <v>145</v>
      </c>
      <c r="B9462" s="57" t="s">
        <v>122</v>
      </c>
      <c r="C9462" s="57" t="s">
        <v>5433</v>
      </c>
      <c r="D9462" s="57">
        <v>163.5</v>
      </c>
      <c r="E9462" s="57" t="s">
        <v>542</v>
      </c>
      <c r="F9462" s="57" t="s">
        <v>5434</v>
      </c>
      <c r="G9462" s="57" t="s">
        <v>6242</v>
      </c>
      <c r="H9462" s="57">
        <v>163.5</v>
      </c>
    </row>
    <row r="9463" spans="1:8">
      <c r="A9463" s="57" t="s">
        <v>145</v>
      </c>
      <c r="B9463" s="57" t="s">
        <v>122</v>
      </c>
      <c r="C9463" s="57" t="s">
        <v>5436</v>
      </c>
      <c r="D9463" s="57">
        <v>1.75</v>
      </c>
      <c r="E9463" s="57" t="s">
        <v>542</v>
      </c>
      <c r="F9463" s="57" t="s">
        <v>5437</v>
      </c>
      <c r="G9463" s="57" t="s">
        <v>6243</v>
      </c>
      <c r="H9463" s="57">
        <v>1.75</v>
      </c>
    </row>
    <row r="9464" spans="1:8">
      <c r="A9464" s="57" t="s">
        <v>145</v>
      </c>
      <c r="B9464" s="57" t="s">
        <v>122</v>
      </c>
      <c r="C9464" s="57" t="s">
        <v>5439</v>
      </c>
      <c r="D9464" s="57">
        <v>0.59166669999999999</v>
      </c>
      <c r="E9464" s="57" t="s">
        <v>542</v>
      </c>
      <c r="F9464" s="57" t="s">
        <v>5439</v>
      </c>
      <c r="G9464" s="57" t="s">
        <v>6244</v>
      </c>
      <c r="H9464" s="57">
        <v>0.59166669999999999</v>
      </c>
    </row>
    <row r="9465" spans="1:8">
      <c r="A9465" s="57" t="s">
        <v>145</v>
      </c>
      <c r="B9465" s="57" t="s">
        <v>122</v>
      </c>
      <c r="C9465" s="57" t="s">
        <v>5441</v>
      </c>
      <c r="D9465" s="57">
        <v>7802.5309999999999</v>
      </c>
      <c r="E9465" s="57" t="s">
        <v>542</v>
      </c>
      <c r="F9465" s="57" t="s">
        <v>5441</v>
      </c>
      <c r="G9465" s="57" t="s">
        <v>6245</v>
      </c>
      <c r="H9465" s="57">
        <v>7802.5309999999999</v>
      </c>
    </row>
    <row r="9466" spans="1:8">
      <c r="A9466" s="57" t="s">
        <v>145</v>
      </c>
      <c r="B9466" s="57" t="s">
        <v>122</v>
      </c>
      <c r="C9466" s="57" t="s">
        <v>5443</v>
      </c>
      <c r="D9466" s="57">
        <v>623.9375</v>
      </c>
      <c r="E9466" s="57" t="s">
        <v>542</v>
      </c>
      <c r="F9466" s="57" t="s">
        <v>5443</v>
      </c>
      <c r="G9466" s="57" t="s">
        <v>6246</v>
      </c>
      <c r="H9466" s="57">
        <v>623.9375</v>
      </c>
    </row>
    <row r="9467" spans="1:8">
      <c r="A9467" s="57" t="s">
        <v>145</v>
      </c>
      <c r="B9467" s="57" t="s">
        <v>122</v>
      </c>
      <c r="C9467" s="57" t="s">
        <v>5445</v>
      </c>
      <c r="D9467" s="57">
        <v>600.625</v>
      </c>
      <c r="E9467" s="57" t="s">
        <v>542</v>
      </c>
      <c r="F9467" s="57" t="s">
        <v>5446</v>
      </c>
      <c r="G9467" s="57" t="s">
        <v>6247</v>
      </c>
      <c r="H9467" s="57">
        <v>600.625</v>
      </c>
    </row>
    <row r="9468" spans="1:8">
      <c r="A9468" s="57" t="s">
        <v>133</v>
      </c>
      <c r="B9468" s="57" t="s">
        <v>114</v>
      </c>
      <c r="C9468" s="57" t="s">
        <v>5392</v>
      </c>
      <c r="D9468" s="57">
        <v>0</v>
      </c>
      <c r="E9468" s="57" t="s">
        <v>543</v>
      </c>
      <c r="F9468" s="57" t="s">
        <v>5393</v>
      </c>
      <c r="G9468" s="57" t="s">
        <v>6248</v>
      </c>
      <c r="H9468" s="57">
        <v>0</v>
      </c>
    </row>
    <row r="9469" spans="1:8">
      <c r="A9469" s="57" t="s">
        <v>133</v>
      </c>
      <c r="B9469" s="57" t="s">
        <v>114</v>
      </c>
      <c r="C9469" s="57" t="s">
        <v>5395</v>
      </c>
      <c r="D9469" s="57">
        <v>0</v>
      </c>
      <c r="E9469" s="57" t="s">
        <v>543</v>
      </c>
      <c r="F9469" s="57" t="s">
        <v>5396</v>
      </c>
      <c r="G9469" s="57" t="s">
        <v>6249</v>
      </c>
      <c r="H9469" s="57">
        <v>0</v>
      </c>
    </row>
    <row r="9470" spans="1:8">
      <c r="A9470" s="57" t="s">
        <v>133</v>
      </c>
      <c r="B9470" s="57" t="s">
        <v>114</v>
      </c>
      <c r="C9470" s="57" t="s">
        <v>5398</v>
      </c>
      <c r="D9470" s="57">
        <v>0</v>
      </c>
      <c r="E9470" s="57" t="s">
        <v>543</v>
      </c>
      <c r="F9470" s="57" t="s">
        <v>5399</v>
      </c>
      <c r="G9470" s="57" t="s">
        <v>6250</v>
      </c>
      <c r="H9470" s="57">
        <v>0</v>
      </c>
    </row>
    <row r="9471" spans="1:8">
      <c r="A9471" s="57" t="s">
        <v>133</v>
      </c>
      <c r="B9471" s="57" t="s">
        <v>114</v>
      </c>
      <c r="C9471" s="57" t="s">
        <v>5401</v>
      </c>
      <c r="D9471" s="57">
        <v>0</v>
      </c>
      <c r="E9471" s="57" t="s">
        <v>543</v>
      </c>
      <c r="F9471" s="57" t="s">
        <v>5402</v>
      </c>
      <c r="G9471" s="57" t="s">
        <v>6251</v>
      </c>
      <c r="H9471" s="57">
        <v>0</v>
      </c>
    </row>
    <row r="9472" spans="1:8">
      <c r="A9472" s="57" t="s">
        <v>133</v>
      </c>
      <c r="B9472" s="57" t="s">
        <v>114</v>
      </c>
      <c r="C9472" s="57" t="s">
        <v>5404</v>
      </c>
      <c r="D9472" s="57">
        <v>402.16669999999999</v>
      </c>
      <c r="E9472" s="57" t="s">
        <v>543</v>
      </c>
      <c r="F9472" s="57" t="s">
        <v>5405</v>
      </c>
      <c r="G9472" s="57" t="s">
        <v>6252</v>
      </c>
      <c r="H9472" s="57">
        <v>402.16669999999999</v>
      </c>
    </row>
    <row r="9473" spans="1:8">
      <c r="A9473" s="57" t="s">
        <v>133</v>
      </c>
      <c r="B9473" s="57" t="s">
        <v>114</v>
      </c>
      <c r="C9473" s="57" t="s">
        <v>5407</v>
      </c>
      <c r="D9473" s="57">
        <v>0.67500000000000004</v>
      </c>
      <c r="E9473" s="57" t="s">
        <v>543</v>
      </c>
      <c r="F9473" s="57" t="s">
        <v>5408</v>
      </c>
      <c r="G9473" s="57" t="s">
        <v>6253</v>
      </c>
      <c r="H9473" s="57">
        <v>0.67500000000000004</v>
      </c>
    </row>
    <row r="9474" spans="1:8">
      <c r="A9474" s="57" t="s">
        <v>133</v>
      </c>
      <c r="B9474" s="57" t="s">
        <v>114</v>
      </c>
      <c r="C9474" s="57" t="s">
        <v>5410</v>
      </c>
      <c r="D9474" s="57">
        <v>1.3333330000000001</v>
      </c>
      <c r="E9474" s="57" t="s">
        <v>543</v>
      </c>
      <c r="F9474" s="57" t="s">
        <v>5411</v>
      </c>
      <c r="G9474" s="57" t="s">
        <v>6254</v>
      </c>
      <c r="H9474" s="57">
        <v>1.3333330000000001</v>
      </c>
    </row>
    <row r="9475" spans="1:8">
      <c r="A9475" s="57" t="s">
        <v>133</v>
      </c>
      <c r="B9475" s="57" t="s">
        <v>114</v>
      </c>
      <c r="C9475" s="57" t="s">
        <v>5413</v>
      </c>
      <c r="D9475" s="57">
        <v>178</v>
      </c>
      <c r="E9475" s="57" t="s">
        <v>543</v>
      </c>
      <c r="F9475" s="57" t="s">
        <v>5414</v>
      </c>
      <c r="G9475" s="57" t="s">
        <v>6255</v>
      </c>
      <c r="H9475" s="57">
        <v>178</v>
      </c>
    </row>
    <row r="9476" spans="1:8">
      <c r="A9476" s="57" t="s">
        <v>133</v>
      </c>
      <c r="B9476" s="57" t="s">
        <v>114</v>
      </c>
      <c r="C9476" s="57" t="s">
        <v>5416</v>
      </c>
      <c r="D9476" s="57">
        <v>0</v>
      </c>
      <c r="E9476" s="57" t="s">
        <v>543</v>
      </c>
      <c r="F9476" s="57" t="s">
        <v>5417</v>
      </c>
      <c r="G9476" s="57" t="s">
        <v>6256</v>
      </c>
      <c r="H9476" s="57">
        <v>0</v>
      </c>
    </row>
    <row r="9477" spans="1:8">
      <c r="A9477" s="57" t="s">
        <v>133</v>
      </c>
      <c r="B9477" s="57" t="s">
        <v>114</v>
      </c>
      <c r="C9477" s="57" t="s">
        <v>5419</v>
      </c>
      <c r="D9477" s="57">
        <v>1.25</v>
      </c>
      <c r="E9477" s="57" t="s">
        <v>543</v>
      </c>
      <c r="F9477" s="57" t="s">
        <v>5420</v>
      </c>
      <c r="G9477" s="57" t="s">
        <v>6257</v>
      </c>
      <c r="H9477" s="57">
        <v>1.25</v>
      </c>
    </row>
    <row r="9478" spans="1:8">
      <c r="A9478" s="57" t="s">
        <v>133</v>
      </c>
      <c r="B9478" s="57" t="s">
        <v>114</v>
      </c>
      <c r="C9478" s="57" t="s">
        <v>5422</v>
      </c>
      <c r="D9478" s="57">
        <v>646.875</v>
      </c>
      <c r="E9478" s="57" t="s">
        <v>543</v>
      </c>
      <c r="F9478" s="57" t="s">
        <v>5423</v>
      </c>
      <c r="G9478" s="57" t="s">
        <v>6258</v>
      </c>
      <c r="H9478" s="57">
        <v>646.875</v>
      </c>
    </row>
    <row r="9479" spans="1:8">
      <c r="A9479" s="57" t="s">
        <v>133</v>
      </c>
      <c r="B9479" s="57" t="s">
        <v>114</v>
      </c>
      <c r="C9479" s="57" t="s">
        <v>5425</v>
      </c>
      <c r="D9479" s="57">
        <v>0.54166669999999995</v>
      </c>
      <c r="E9479" s="57" t="s">
        <v>543</v>
      </c>
      <c r="F9479" s="57" t="s">
        <v>5426</v>
      </c>
      <c r="G9479" s="57" t="s">
        <v>6259</v>
      </c>
      <c r="H9479" s="57">
        <v>0.54166669999999995</v>
      </c>
    </row>
    <row r="9480" spans="1:8">
      <c r="A9480" s="57" t="s">
        <v>133</v>
      </c>
      <c r="B9480" s="57" t="s">
        <v>114</v>
      </c>
      <c r="C9480" s="57" t="s">
        <v>5428</v>
      </c>
      <c r="D9480" s="57">
        <v>190.5</v>
      </c>
      <c r="E9480" s="57" t="s">
        <v>543</v>
      </c>
      <c r="F9480" s="57" t="s">
        <v>5429</v>
      </c>
      <c r="G9480" s="57" t="s">
        <v>6260</v>
      </c>
      <c r="H9480" s="57">
        <v>190.5</v>
      </c>
    </row>
    <row r="9481" spans="1:8">
      <c r="A9481" s="57" t="s">
        <v>133</v>
      </c>
      <c r="B9481" s="57" t="s">
        <v>114</v>
      </c>
      <c r="C9481" s="57" t="s">
        <v>5431</v>
      </c>
      <c r="D9481" s="57">
        <v>65723.06</v>
      </c>
      <c r="E9481" s="57" t="s">
        <v>543</v>
      </c>
      <c r="F9481" s="57" t="s">
        <v>5431</v>
      </c>
      <c r="G9481" s="57" t="s">
        <v>6261</v>
      </c>
      <c r="H9481" s="57">
        <v>65723.06</v>
      </c>
    </row>
    <row r="9482" spans="1:8">
      <c r="A9482" s="57" t="s">
        <v>133</v>
      </c>
      <c r="B9482" s="57" t="s">
        <v>114</v>
      </c>
      <c r="C9482" s="57" t="s">
        <v>5433</v>
      </c>
      <c r="D9482" s="57">
        <v>163.5</v>
      </c>
      <c r="E9482" s="57" t="s">
        <v>543</v>
      </c>
      <c r="F9482" s="57" t="s">
        <v>5434</v>
      </c>
      <c r="G9482" s="57" t="s">
        <v>6262</v>
      </c>
      <c r="H9482" s="57">
        <v>163.5</v>
      </c>
    </row>
    <row r="9483" spans="1:8">
      <c r="A9483" s="57" t="s">
        <v>133</v>
      </c>
      <c r="B9483" s="57" t="s">
        <v>114</v>
      </c>
      <c r="C9483" s="57" t="s">
        <v>5436</v>
      </c>
      <c r="D9483" s="57">
        <v>1.75</v>
      </c>
      <c r="E9483" s="57" t="s">
        <v>543</v>
      </c>
      <c r="F9483" s="57" t="s">
        <v>5437</v>
      </c>
      <c r="G9483" s="57" t="s">
        <v>6263</v>
      </c>
      <c r="H9483" s="57">
        <v>1.75</v>
      </c>
    </row>
    <row r="9484" spans="1:8">
      <c r="A9484" s="57" t="s">
        <v>133</v>
      </c>
      <c r="B9484" s="57" t="s">
        <v>114</v>
      </c>
      <c r="C9484" s="57" t="s">
        <v>5439</v>
      </c>
      <c r="D9484" s="57">
        <v>0.59166669999999999</v>
      </c>
      <c r="E9484" s="57" t="s">
        <v>543</v>
      </c>
      <c r="F9484" s="57" t="s">
        <v>5439</v>
      </c>
      <c r="G9484" s="57" t="s">
        <v>6264</v>
      </c>
      <c r="H9484" s="57">
        <v>0.59166669999999999</v>
      </c>
    </row>
    <row r="9485" spans="1:8">
      <c r="A9485" s="57" t="s">
        <v>133</v>
      </c>
      <c r="B9485" s="57" t="s">
        <v>114</v>
      </c>
      <c r="C9485" s="57" t="s">
        <v>5441</v>
      </c>
      <c r="D9485" s="57">
        <v>7802.5309999999999</v>
      </c>
      <c r="E9485" s="57" t="s">
        <v>543</v>
      </c>
      <c r="F9485" s="57" t="s">
        <v>5441</v>
      </c>
      <c r="G9485" s="57" t="s">
        <v>6265</v>
      </c>
      <c r="H9485" s="57">
        <v>7802.5309999999999</v>
      </c>
    </row>
    <row r="9486" spans="1:8">
      <c r="A9486" s="57" t="s">
        <v>133</v>
      </c>
      <c r="B9486" s="57" t="s">
        <v>114</v>
      </c>
      <c r="C9486" s="57" t="s">
        <v>5443</v>
      </c>
      <c r="D9486" s="57">
        <v>623.9375</v>
      </c>
      <c r="E9486" s="57" t="s">
        <v>543</v>
      </c>
      <c r="F9486" s="57" t="s">
        <v>5443</v>
      </c>
      <c r="G9486" s="57" t="s">
        <v>6266</v>
      </c>
      <c r="H9486" s="57">
        <v>623.9375</v>
      </c>
    </row>
    <row r="9487" spans="1:8">
      <c r="A9487" s="57" t="s">
        <v>133</v>
      </c>
      <c r="B9487" s="57" t="s">
        <v>114</v>
      </c>
      <c r="C9487" s="57" t="s">
        <v>5445</v>
      </c>
      <c r="D9487" s="57">
        <v>600.625</v>
      </c>
      <c r="E9487" s="57" t="s">
        <v>543</v>
      </c>
      <c r="F9487" s="57" t="s">
        <v>5446</v>
      </c>
      <c r="G9487" s="57" t="s">
        <v>6267</v>
      </c>
      <c r="H9487" s="57">
        <v>600.625</v>
      </c>
    </row>
    <row r="9488" spans="1:8">
      <c r="A9488" s="57" t="s">
        <v>160</v>
      </c>
      <c r="B9488" s="57" t="s">
        <v>81</v>
      </c>
      <c r="C9488" s="57" t="s">
        <v>5392</v>
      </c>
      <c r="D9488" s="57">
        <v>0</v>
      </c>
      <c r="E9488" s="57" t="s">
        <v>544</v>
      </c>
      <c r="F9488" s="57" t="s">
        <v>5393</v>
      </c>
      <c r="G9488" s="57" t="s">
        <v>6268</v>
      </c>
      <c r="H9488" s="57">
        <v>0</v>
      </c>
    </row>
    <row r="9489" spans="1:8">
      <c r="A9489" s="57" t="s">
        <v>160</v>
      </c>
      <c r="B9489" s="57" t="s">
        <v>81</v>
      </c>
      <c r="C9489" s="57" t="s">
        <v>5395</v>
      </c>
      <c r="D9489" s="57">
        <v>0</v>
      </c>
      <c r="E9489" s="57" t="s">
        <v>544</v>
      </c>
      <c r="F9489" s="57" t="s">
        <v>5396</v>
      </c>
      <c r="G9489" s="57" t="s">
        <v>6269</v>
      </c>
      <c r="H9489" s="57">
        <v>0</v>
      </c>
    </row>
    <row r="9490" spans="1:8">
      <c r="A9490" s="57" t="s">
        <v>160</v>
      </c>
      <c r="B9490" s="57" t="s">
        <v>81</v>
      </c>
      <c r="C9490" s="57" t="s">
        <v>5398</v>
      </c>
      <c r="D9490" s="57">
        <v>0</v>
      </c>
      <c r="E9490" s="57" t="s">
        <v>544</v>
      </c>
      <c r="F9490" s="57" t="s">
        <v>5399</v>
      </c>
      <c r="G9490" s="57" t="s">
        <v>6270</v>
      </c>
      <c r="H9490" s="57">
        <v>0</v>
      </c>
    </row>
    <row r="9491" spans="1:8">
      <c r="A9491" s="57" t="s">
        <v>160</v>
      </c>
      <c r="B9491" s="57" t="s">
        <v>81</v>
      </c>
      <c r="C9491" s="57" t="s">
        <v>5401</v>
      </c>
      <c r="D9491" s="57">
        <v>0</v>
      </c>
      <c r="E9491" s="57" t="s">
        <v>544</v>
      </c>
      <c r="F9491" s="57" t="s">
        <v>5402</v>
      </c>
      <c r="G9491" s="57" t="s">
        <v>6271</v>
      </c>
      <c r="H9491" s="57">
        <v>0</v>
      </c>
    </row>
    <row r="9492" spans="1:8">
      <c r="A9492" s="57" t="s">
        <v>160</v>
      </c>
      <c r="B9492" s="57" t="s">
        <v>81</v>
      </c>
      <c r="C9492" s="57" t="s">
        <v>5404</v>
      </c>
      <c r="D9492" s="57">
        <v>165.47448</v>
      </c>
      <c r="E9492" s="57" t="s">
        <v>544</v>
      </c>
      <c r="F9492" s="57" t="s">
        <v>5405</v>
      </c>
      <c r="G9492" s="57" t="s">
        <v>6272</v>
      </c>
      <c r="H9492" s="57">
        <v>165.47448</v>
      </c>
    </row>
    <row r="9493" spans="1:8">
      <c r="A9493" s="57" t="s">
        <v>160</v>
      </c>
      <c r="B9493" s="57" t="s">
        <v>81</v>
      </c>
      <c r="C9493" s="57" t="s">
        <v>5407</v>
      </c>
      <c r="D9493" s="57">
        <v>0.72220181999999999</v>
      </c>
      <c r="E9493" s="57" t="s">
        <v>544</v>
      </c>
      <c r="F9493" s="57" t="s">
        <v>5408</v>
      </c>
      <c r="G9493" s="57" t="s">
        <v>6273</v>
      </c>
      <c r="H9493" s="57">
        <v>0.72220181999999999</v>
      </c>
    </row>
    <row r="9494" spans="1:8">
      <c r="A9494" s="57" t="s">
        <v>160</v>
      </c>
      <c r="B9494" s="57" t="s">
        <v>81</v>
      </c>
      <c r="C9494" s="57" t="s">
        <v>5410</v>
      </c>
      <c r="D9494" s="57">
        <v>1.2</v>
      </c>
      <c r="E9494" s="57" t="s">
        <v>544</v>
      </c>
      <c r="F9494" s="57" t="s">
        <v>5411</v>
      </c>
      <c r="G9494" s="57" t="s">
        <v>6274</v>
      </c>
      <c r="H9494" s="57">
        <v>1.2</v>
      </c>
    </row>
    <row r="9495" spans="1:8">
      <c r="A9495" s="57" t="s">
        <v>160</v>
      </c>
      <c r="B9495" s="57" t="s">
        <v>81</v>
      </c>
      <c r="C9495" s="57" t="s">
        <v>5413</v>
      </c>
      <c r="D9495" s="57">
        <v>146.54725999999999</v>
      </c>
      <c r="E9495" s="57" t="s">
        <v>544</v>
      </c>
      <c r="F9495" s="57" t="s">
        <v>5414</v>
      </c>
      <c r="G9495" s="57" t="s">
        <v>6275</v>
      </c>
      <c r="H9495" s="57">
        <v>146.54725999999999</v>
      </c>
    </row>
    <row r="9496" spans="1:8">
      <c r="A9496" s="57" t="s">
        <v>160</v>
      </c>
      <c r="B9496" s="57" t="s">
        <v>81</v>
      </c>
      <c r="C9496" s="57" t="s">
        <v>5416</v>
      </c>
      <c r="D9496" s="57">
        <v>0</v>
      </c>
      <c r="E9496" s="57" t="s">
        <v>544</v>
      </c>
      <c r="F9496" s="57" t="s">
        <v>5417</v>
      </c>
      <c r="G9496" s="57" t="s">
        <v>6276</v>
      </c>
      <c r="H9496" s="57">
        <v>0</v>
      </c>
    </row>
    <row r="9497" spans="1:8">
      <c r="A9497" s="57" t="s">
        <v>160</v>
      </c>
      <c r="B9497" s="57" t="s">
        <v>81</v>
      </c>
      <c r="C9497" s="57" t="s">
        <v>5419</v>
      </c>
      <c r="D9497" s="57">
        <v>1.2</v>
      </c>
      <c r="E9497" s="57" t="s">
        <v>544</v>
      </c>
      <c r="F9497" s="57" t="s">
        <v>5420</v>
      </c>
      <c r="G9497" s="57" t="s">
        <v>6277</v>
      </c>
      <c r="H9497" s="57">
        <v>1.2</v>
      </c>
    </row>
    <row r="9498" spans="1:8">
      <c r="A9498" s="57" t="s">
        <v>160</v>
      </c>
      <c r="B9498" s="57" t="s">
        <v>81</v>
      </c>
      <c r="C9498" s="57" t="s">
        <v>5422</v>
      </c>
      <c r="D9498" s="57">
        <v>400.70695999999998</v>
      </c>
      <c r="E9498" s="57" t="s">
        <v>544</v>
      </c>
      <c r="F9498" s="57" t="s">
        <v>5423</v>
      </c>
      <c r="G9498" s="57" t="s">
        <v>6278</v>
      </c>
      <c r="H9498" s="57">
        <v>400.70695999999998</v>
      </c>
    </row>
    <row r="9499" spans="1:8">
      <c r="A9499" s="57" t="s">
        <v>160</v>
      </c>
      <c r="B9499" s="57" t="s">
        <v>81</v>
      </c>
      <c r="C9499" s="57" t="s">
        <v>5425</v>
      </c>
      <c r="D9499" s="57">
        <v>0.53154824000000001</v>
      </c>
      <c r="E9499" s="57" t="s">
        <v>544</v>
      </c>
      <c r="F9499" s="57" t="s">
        <v>5426</v>
      </c>
      <c r="G9499" s="57" t="s">
        <v>6279</v>
      </c>
      <c r="H9499" s="57">
        <v>0.53154824000000001</v>
      </c>
    </row>
    <row r="9500" spans="1:8">
      <c r="A9500" s="57" t="s">
        <v>160</v>
      </c>
      <c r="B9500" s="57" t="s">
        <v>81</v>
      </c>
      <c r="C9500" s="57" t="s">
        <v>5428</v>
      </c>
      <c r="D9500" s="57">
        <v>225.92738</v>
      </c>
      <c r="E9500" s="57" t="s">
        <v>544</v>
      </c>
      <c r="F9500" s="57" t="s">
        <v>5429</v>
      </c>
      <c r="G9500" s="57" t="s">
        <v>6280</v>
      </c>
      <c r="H9500" s="57">
        <v>225.92738</v>
      </c>
    </row>
    <row r="9501" spans="1:8">
      <c r="A9501" s="57" t="s">
        <v>160</v>
      </c>
      <c r="B9501" s="57" t="s">
        <v>81</v>
      </c>
      <c r="C9501" s="57" t="s">
        <v>5431</v>
      </c>
      <c r="D9501" s="57">
        <v>2133</v>
      </c>
      <c r="E9501" s="57" t="s">
        <v>544</v>
      </c>
      <c r="F9501" s="57" t="s">
        <v>5431</v>
      </c>
      <c r="G9501" s="57" t="s">
        <v>6281</v>
      </c>
      <c r="H9501" s="57">
        <v>2133</v>
      </c>
    </row>
    <row r="9502" spans="1:8">
      <c r="A9502" s="57" t="s">
        <v>160</v>
      </c>
      <c r="B9502" s="57" t="s">
        <v>81</v>
      </c>
      <c r="C9502" s="57" t="s">
        <v>5433</v>
      </c>
      <c r="D9502" s="57">
        <v>107.59814000000001</v>
      </c>
      <c r="E9502" s="57" t="s">
        <v>544</v>
      </c>
      <c r="F9502" s="57" t="s">
        <v>5434</v>
      </c>
      <c r="G9502" s="57" t="s">
        <v>6282</v>
      </c>
      <c r="H9502" s="57">
        <v>107.59814000000001</v>
      </c>
    </row>
    <row r="9503" spans="1:8">
      <c r="A9503" s="57" t="s">
        <v>160</v>
      </c>
      <c r="B9503" s="57" t="s">
        <v>81</v>
      </c>
      <c r="C9503" s="57" t="s">
        <v>5436</v>
      </c>
      <c r="D9503" s="57">
        <v>1.2</v>
      </c>
      <c r="E9503" s="57" t="s">
        <v>544</v>
      </c>
      <c r="F9503" s="57" t="s">
        <v>5437</v>
      </c>
      <c r="G9503" s="57" t="s">
        <v>6283</v>
      </c>
      <c r="H9503" s="57">
        <v>1.2</v>
      </c>
    </row>
    <row r="9504" spans="1:8">
      <c r="A9504" s="57" t="s">
        <v>160</v>
      </c>
      <c r="B9504" s="57" t="s">
        <v>81</v>
      </c>
      <c r="C9504" s="57" t="s">
        <v>5439</v>
      </c>
      <c r="D9504" s="57">
        <v>0.64410294000000001</v>
      </c>
      <c r="E9504" s="57" t="s">
        <v>544</v>
      </c>
      <c r="F9504" s="57" t="s">
        <v>5439</v>
      </c>
      <c r="G9504" s="57" t="s">
        <v>6284</v>
      </c>
      <c r="H9504" s="57">
        <v>0.64410294000000001</v>
      </c>
    </row>
    <row r="9505" spans="1:8">
      <c r="A9505" s="57" t="s">
        <v>160</v>
      </c>
      <c r="B9505" s="57" t="s">
        <v>81</v>
      </c>
      <c r="C9505" s="57" t="s">
        <v>5441</v>
      </c>
      <c r="D9505" s="57">
        <v>3933.1578</v>
      </c>
      <c r="E9505" s="57" t="s">
        <v>544</v>
      </c>
      <c r="F9505" s="57" t="s">
        <v>5441</v>
      </c>
      <c r="G9505" s="57" t="s">
        <v>6285</v>
      </c>
      <c r="H9505" s="57">
        <v>3933.1578</v>
      </c>
    </row>
    <row r="9506" spans="1:8">
      <c r="A9506" s="57" t="s">
        <v>160</v>
      </c>
      <c r="B9506" s="57" t="s">
        <v>81</v>
      </c>
      <c r="C9506" s="57" t="s">
        <v>5443</v>
      </c>
      <c r="D9506" s="57">
        <v>133.01764</v>
      </c>
      <c r="E9506" s="57" t="s">
        <v>544</v>
      </c>
      <c r="F9506" s="57" t="s">
        <v>5443</v>
      </c>
      <c r="G9506" s="57" t="s">
        <v>6286</v>
      </c>
      <c r="H9506" s="57">
        <v>133.01764</v>
      </c>
    </row>
    <row r="9507" spans="1:8">
      <c r="A9507" s="57" t="s">
        <v>160</v>
      </c>
      <c r="B9507" s="57" t="s">
        <v>81</v>
      </c>
      <c r="C9507" s="57" t="s">
        <v>5445</v>
      </c>
      <c r="D9507" s="57">
        <v>527.97101999999995</v>
      </c>
      <c r="E9507" s="57" t="s">
        <v>544</v>
      </c>
      <c r="F9507" s="57" t="s">
        <v>5446</v>
      </c>
      <c r="G9507" s="57" t="s">
        <v>6287</v>
      </c>
      <c r="H9507" s="57">
        <v>527.97101999999995</v>
      </c>
    </row>
    <row r="9508" spans="1:8">
      <c r="A9508" s="57" t="s">
        <v>161</v>
      </c>
      <c r="B9508" s="57" t="s">
        <v>81</v>
      </c>
      <c r="C9508" s="57" t="s">
        <v>5392</v>
      </c>
      <c r="D9508" s="57">
        <v>0</v>
      </c>
      <c r="E9508" s="57" t="s">
        <v>545</v>
      </c>
      <c r="F9508" s="57" t="s">
        <v>5393</v>
      </c>
      <c r="G9508" s="57" t="s">
        <v>6288</v>
      </c>
      <c r="H9508" s="57">
        <v>0</v>
      </c>
    </row>
    <row r="9509" spans="1:8">
      <c r="A9509" s="57" t="s">
        <v>161</v>
      </c>
      <c r="B9509" s="57" t="s">
        <v>81</v>
      </c>
      <c r="C9509" s="57" t="s">
        <v>5395</v>
      </c>
      <c r="D9509" s="57">
        <v>0</v>
      </c>
      <c r="E9509" s="57" t="s">
        <v>545</v>
      </c>
      <c r="F9509" s="57" t="s">
        <v>5396</v>
      </c>
      <c r="G9509" s="57" t="s">
        <v>6289</v>
      </c>
      <c r="H9509" s="57">
        <v>0</v>
      </c>
    </row>
    <row r="9510" spans="1:8">
      <c r="A9510" s="57" t="s">
        <v>161</v>
      </c>
      <c r="B9510" s="57" t="s">
        <v>81</v>
      </c>
      <c r="C9510" s="57" t="s">
        <v>5398</v>
      </c>
      <c r="D9510" s="57">
        <v>0</v>
      </c>
      <c r="E9510" s="57" t="s">
        <v>545</v>
      </c>
      <c r="F9510" s="57" t="s">
        <v>5399</v>
      </c>
      <c r="G9510" s="57" t="s">
        <v>6290</v>
      </c>
      <c r="H9510" s="57">
        <v>0</v>
      </c>
    </row>
    <row r="9511" spans="1:8">
      <c r="A9511" s="57" t="s">
        <v>161</v>
      </c>
      <c r="B9511" s="57" t="s">
        <v>81</v>
      </c>
      <c r="C9511" s="57" t="s">
        <v>5401</v>
      </c>
      <c r="D9511" s="57">
        <v>0</v>
      </c>
      <c r="E9511" s="57" t="s">
        <v>545</v>
      </c>
      <c r="F9511" s="57" t="s">
        <v>5402</v>
      </c>
      <c r="G9511" s="57" t="s">
        <v>6291</v>
      </c>
      <c r="H9511" s="57">
        <v>0</v>
      </c>
    </row>
    <row r="9512" spans="1:8">
      <c r="A9512" s="57" t="s">
        <v>161</v>
      </c>
      <c r="B9512" s="57" t="s">
        <v>81</v>
      </c>
      <c r="C9512" s="57" t="s">
        <v>5404</v>
      </c>
      <c r="D9512" s="57">
        <v>402.16669999999999</v>
      </c>
      <c r="E9512" s="57" t="s">
        <v>545</v>
      </c>
      <c r="F9512" s="57" t="s">
        <v>5405</v>
      </c>
      <c r="G9512" s="57" t="s">
        <v>6292</v>
      </c>
      <c r="H9512" s="57">
        <v>402.16669999999999</v>
      </c>
    </row>
    <row r="9513" spans="1:8">
      <c r="A9513" s="57" t="s">
        <v>161</v>
      </c>
      <c r="B9513" s="57" t="s">
        <v>81</v>
      </c>
      <c r="C9513" s="57" t="s">
        <v>5407</v>
      </c>
      <c r="D9513" s="57">
        <v>0.67500000000000016</v>
      </c>
      <c r="E9513" s="57" t="s">
        <v>545</v>
      </c>
      <c r="F9513" s="57" t="s">
        <v>5408</v>
      </c>
      <c r="G9513" s="57" t="s">
        <v>6293</v>
      </c>
      <c r="H9513" s="57">
        <v>0.67500000000000016</v>
      </c>
    </row>
    <row r="9514" spans="1:8">
      <c r="A9514" s="57" t="s">
        <v>161</v>
      </c>
      <c r="B9514" s="57" t="s">
        <v>81</v>
      </c>
      <c r="C9514" s="57" t="s">
        <v>5410</v>
      </c>
      <c r="D9514" s="57">
        <v>1.3333330000000001</v>
      </c>
      <c r="E9514" s="57" t="s">
        <v>545</v>
      </c>
      <c r="F9514" s="57" t="s">
        <v>5411</v>
      </c>
      <c r="G9514" s="57" t="s">
        <v>6294</v>
      </c>
      <c r="H9514" s="57">
        <v>1.3333330000000001</v>
      </c>
    </row>
    <row r="9515" spans="1:8">
      <c r="A9515" s="57" t="s">
        <v>161</v>
      </c>
      <c r="B9515" s="57" t="s">
        <v>81</v>
      </c>
      <c r="C9515" s="57" t="s">
        <v>5413</v>
      </c>
      <c r="D9515" s="57">
        <v>178</v>
      </c>
      <c r="E9515" s="57" t="s">
        <v>545</v>
      </c>
      <c r="F9515" s="57" t="s">
        <v>5414</v>
      </c>
      <c r="G9515" s="57" t="s">
        <v>6295</v>
      </c>
      <c r="H9515" s="57">
        <v>178</v>
      </c>
    </row>
    <row r="9516" spans="1:8">
      <c r="A9516" s="57" t="s">
        <v>161</v>
      </c>
      <c r="B9516" s="57" t="s">
        <v>81</v>
      </c>
      <c r="C9516" s="57" t="s">
        <v>5416</v>
      </c>
      <c r="D9516" s="57">
        <v>0</v>
      </c>
      <c r="E9516" s="57" t="s">
        <v>545</v>
      </c>
      <c r="F9516" s="57" t="s">
        <v>5417</v>
      </c>
      <c r="G9516" s="57" t="s">
        <v>6296</v>
      </c>
      <c r="H9516" s="57">
        <v>0</v>
      </c>
    </row>
    <row r="9517" spans="1:8">
      <c r="A9517" s="57" t="s">
        <v>161</v>
      </c>
      <c r="B9517" s="57" t="s">
        <v>81</v>
      </c>
      <c r="C9517" s="57" t="s">
        <v>5419</v>
      </c>
      <c r="D9517" s="57">
        <v>1.25</v>
      </c>
      <c r="E9517" s="57" t="s">
        <v>545</v>
      </c>
      <c r="F9517" s="57" t="s">
        <v>5420</v>
      </c>
      <c r="G9517" s="57" t="s">
        <v>6297</v>
      </c>
      <c r="H9517" s="57">
        <v>1.25</v>
      </c>
    </row>
    <row r="9518" spans="1:8">
      <c r="A9518" s="57" t="s">
        <v>161</v>
      </c>
      <c r="B9518" s="57" t="s">
        <v>81</v>
      </c>
      <c r="C9518" s="57" t="s">
        <v>5422</v>
      </c>
      <c r="D9518" s="57">
        <v>646.875</v>
      </c>
      <c r="E9518" s="57" t="s">
        <v>545</v>
      </c>
      <c r="F9518" s="57" t="s">
        <v>5423</v>
      </c>
      <c r="G9518" s="57" t="s">
        <v>6298</v>
      </c>
      <c r="H9518" s="57">
        <v>646.875</v>
      </c>
    </row>
    <row r="9519" spans="1:8">
      <c r="A9519" s="57" t="s">
        <v>161</v>
      </c>
      <c r="B9519" s="57" t="s">
        <v>81</v>
      </c>
      <c r="C9519" s="57" t="s">
        <v>5425</v>
      </c>
      <c r="D9519" s="57">
        <v>0.54166669999999995</v>
      </c>
      <c r="E9519" s="57" t="s">
        <v>545</v>
      </c>
      <c r="F9519" s="57" t="s">
        <v>5426</v>
      </c>
      <c r="G9519" s="57" t="s">
        <v>6299</v>
      </c>
      <c r="H9519" s="57">
        <v>0.54166669999999995</v>
      </c>
    </row>
    <row r="9520" spans="1:8">
      <c r="A9520" s="57" t="s">
        <v>161</v>
      </c>
      <c r="B9520" s="57" t="s">
        <v>81</v>
      </c>
      <c r="C9520" s="57" t="s">
        <v>5428</v>
      </c>
      <c r="D9520" s="57">
        <v>190.5</v>
      </c>
      <c r="E9520" s="57" t="s">
        <v>545</v>
      </c>
      <c r="F9520" s="57" t="s">
        <v>5429</v>
      </c>
      <c r="G9520" s="57" t="s">
        <v>6300</v>
      </c>
      <c r="H9520" s="57">
        <v>190.5</v>
      </c>
    </row>
    <row r="9521" spans="1:8">
      <c r="A9521" s="57" t="s">
        <v>161</v>
      </c>
      <c r="B9521" s="57" t="s">
        <v>81</v>
      </c>
      <c r="C9521" s="57" t="s">
        <v>5431</v>
      </c>
      <c r="D9521" s="57">
        <v>65723.06</v>
      </c>
      <c r="E9521" s="57" t="s">
        <v>545</v>
      </c>
      <c r="F9521" s="57" t="s">
        <v>5431</v>
      </c>
      <c r="G9521" s="57" t="s">
        <v>6301</v>
      </c>
      <c r="H9521" s="57">
        <v>65723.06</v>
      </c>
    </row>
    <row r="9522" spans="1:8">
      <c r="A9522" s="57" t="s">
        <v>161</v>
      </c>
      <c r="B9522" s="57" t="s">
        <v>81</v>
      </c>
      <c r="C9522" s="57" t="s">
        <v>5433</v>
      </c>
      <c r="D9522" s="57">
        <v>163.5</v>
      </c>
      <c r="E9522" s="57" t="s">
        <v>545</v>
      </c>
      <c r="F9522" s="57" t="s">
        <v>5434</v>
      </c>
      <c r="G9522" s="57" t="s">
        <v>6302</v>
      </c>
      <c r="H9522" s="57">
        <v>163.5</v>
      </c>
    </row>
    <row r="9523" spans="1:8">
      <c r="A9523" s="57" t="s">
        <v>161</v>
      </c>
      <c r="B9523" s="57" t="s">
        <v>81</v>
      </c>
      <c r="C9523" s="57" t="s">
        <v>5436</v>
      </c>
      <c r="D9523" s="57">
        <v>1.75</v>
      </c>
      <c r="E9523" s="57" t="s">
        <v>545</v>
      </c>
      <c r="F9523" s="57" t="s">
        <v>5437</v>
      </c>
      <c r="G9523" s="57" t="s">
        <v>6303</v>
      </c>
      <c r="H9523" s="57">
        <v>1.75</v>
      </c>
    </row>
    <row r="9524" spans="1:8">
      <c r="A9524" s="57" t="s">
        <v>161</v>
      </c>
      <c r="B9524" s="57" t="s">
        <v>81</v>
      </c>
      <c r="C9524" s="57" t="s">
        <v>5439</v>
      </c>
      <c r="D9524" s="57">
        <v>0.59166669999999999</v>
      </c>
      <c r="E9524" s="57" t="s">
        <v>545</v>
      </c>
      <c r="F9524" s="57" t="s">
        <v>5439</v>
      </c>
      <c r="G9524" s="57" t="s">
        <v>6304</v>
      </c>
      <c r="H9524" s="57">
        <v>0.59166669999999999</v>
      </c>
    </row>
    <row r="9525" spans="1:8">
      <c r="A9525" s="57" t="s">
        <v>161</v>
      </c>
      <c r="B9525" s="57" t="s">
        <v>81</v>
      </c>
      <c r="C9525" s="57" t="s">
        <v>5441</v>
      </c>
      <c r="D9525" s="57">
        <v>7802.5309999999999</v>
      </c>
      <c r="E9525" s="57" t="s">
        <v>545</v>
      </c>
      <c r="F9525" s="57" t="s">
        <v>5441</v>
      </c>
      <c r="G9525" s="57" t="s">
        <v>6305</v>
      </c>
      <c r="H9525" s="57">
        <v>7802.5309999999999</v>
      </c>
    </row>
    <row r="9526" spans="1:8">
      <c r="A9526" s="57" t="s">
        <v>161</v>
      </c>
      <c r="B9526" s="57" t="s">
        <v>81</v>
      </c>
      <c r="C9526" s="57" t="s">
        <v>5443</v>
      </c>
      <c r="D9526" s="57">
        <v>623.9375</v>
      </c>
      <c r="E9526" s="57" t="s">
        <v>545</v>
      </c>
      <c r="F9526" s="57" t="s">
        <v>5443</v>
      </c>
      <c r="G9526" s="57" t="s">
        <v>6306</v>
      </c>
      <c r="H9526" s="57">
        <v>623.9375</v>
      </c>
    </row>
    <row r="9527" spans="1:8">
      <c r="A9527" s="57" t="s">
        <v>161</v>
      </c>
      <c r="B9527" s="57" t="s">
        <v>81</v>
      </c>
      <c r="C9527" s="57" t="s">
        <v>5445</v>
      </c>
      <c r="D9527" s="57">
        <v>600.625</v>
      </c>
      <c r="E9527" s="57" t="s">
        <v>545</v>
      </c>
      <c r="F9527" s="57" t="s">
        <v>5446</v>
      </c>
      <c r="G9527" s="57" t="s">
        <v>6307</v>
      </c>
      <c r="H9527" s="57">
        <v>600.625</v>
      </c>
    </row>
    <row r="9528" spans="1:8">
      <c r="A9528" s="57" t="s">
        <v>161</v>
      </c>
      <c r="B9528" s="57" t="s">
        <v>120</v>
      </c>
      <c r="C9528" s="57" t="s">
        <v>5392</v>
      </c>
      <c r="D9528" s="57">
        <v>0</v>
      </c>
      <c r="E9528" s="57" t="s">
        <v>546</v>
      </c>
      <c r="F9528" s="57" t="s">
        <v>5393</v>
      </c>
      <c r="G9528" s="57" t="s">
        <v>6308</v>
      </c>
      <c r="H9528" s="57">
        <v>0</v>
      </c>
    </row>
    <row r="9529" spans="1:8">
      <c r="A9529" s="57" t="s">
        <v>161</v>
      </c>
      <c r="B9529" s="57" t="s">
        <v>120</v>
      </c>
      <c r="C9529" s="57" t="s">
        <v>5395</v>
      </c>
      <c r="D9529" s="57">
        <v>0</v>
      </c>
      <c r="E9529" s="57" t="s">
        <v>546</v>
      </c>
      <c r="F9529" s="57" t="s">
        <v>5396</v>
      </c>
      <c r="G9529" s="57" t="s">
        <v>6309</v>
      </c>
      <c r="H9529" s="57">
        <v>0</v>
      </c>
    </row>
    <row r="9530" spans="1:8">
      <c r="A9530" s="57" t="s">
        <v>161</v>
      </c>
      <c r="B9530" s="57" t="s">
        <v>120</v>
      </c>
      <c r="C9530" s="57" t="s">
        <v>5398</v>
      </c>
      <c r="D9530" s="57">
        <v>0</v>
      </c>
      <c r="E9530" s="57" t="s">
        <v>546</v>
      </c>
      <c r="F9530" s="57" t="s">
        <v>5399</v>
      </c>
      <c r="G9530" s="57" t="s">
        <v>6310</v>
      </c>
      <c r="H9530" s="57">
        <v>0</v>
      </c>
    </row>
    <row r="9531" spans="1:8">
      <c r="A9531" s="57" t="s">
        <v>161</v>
      </c>
      <c r="B9531" s="57" t="s">
        <v>120</v>
      </c>
      <c r="C9531" s="57" t="s">
        <v>5401</v>
      </c>
      <c r="D9531" s="57">
        <v>0</v>
      </c>
      <c r="E9531" s="57" t="s">
        <v>546</v>
      </c>
      <c r="F9531" s="57" t="s">
        <v>5402</v>
      </c>
      <c r="G9531" s="57" t="s">
        <v>6311</v>
      </c>
      <c r="H9531" s="57">
        <v>0</v>
      </c>
    </row>
    <row r="9532" spans="1:8">
      <c r="A9532" s="57" t="s">
        <v>161</v>
      </c>
      <c r="B9532" s="57" t="s">
        <v>120</v>
      </c>
      <c r="C9532" s="57" t="s">
        <v>5404</v>
      </c>
      <c r="D9532" s="57">
        <v>469.60944999999998</v>
      </c>
      <c r="E9532" s="57" t="s">
        <v>546</v>
      </c>
      <c r="F9532" s="57" t="s">
        <v>5405</v>
      </c>
      <c r="G9532" s="57" t="s">
        <v>6312</v>
      </c>
      <c r="H9532" s="57">
        <v>469.60944999999998</v>
      </c>
    </row>
    <row r="9533" spans="1:8">
      <c r="A9533" s="57" t="s">
        <v>161</v>
      </c>
      <c r="B9533" s="57" t="s">
        <v>120</v>
      </c>
      <c r="C9533" s="57" t="s">
        <v>5407</v>
      </c>
      <c r="D9533" s="57">
        <v>0.65303485000000006</v>
      </c>
      <c r="E9533" s="57" t="s">
        <v>546</v>
      </c>
      <c r="F9533" s="57" t="s">
        <v>5408</v>
      </c>
      <c r="G9533" s="57" t="s">
        <v>6313</v>
      </c>
      <c r="H9533" s="57">
        <v>0.65303485000000006</v>
      </c>
    </row>
    <row r="9534" spans="1:8">
      <c r="A9534" s="57" t="s">
        <v>161</v>
      </c>
      <c r="B9534" s="57" t="s">
        <v>120</v>
      </c>
      <c r="C9534" s="57" t="s">
        <v>5410</v>
      </c>
      <c r="D9534" s="57">
        <v>1.6666665000000001</v>
      </c>
      <c r="E9534" s="57" t="s">
        <v>546</v>
      </c>
      <c r="F9534" s="57" t="s">
        <v>5411</v>
      </c>
      <c r="G9534" s="57" t="s">
        <v>6314</v>
      </c>
      <c r="H9534" s="57">
        <v>1.6666665000000001</v>
      </c>
    </row>
    <row r="9535" spans="1:8">
      <c r="A9535" s="57" t="s">
        <v>161</v>
      </c>
      <c r="B9535" s="57" t="s">
        <v>120</v>
      </c>
      <c r="C9535" s="57" t="s">
        <v>5413</v>
      </c>
      <c r="D9535" s="57">
        <v>195.46269999999998</v>
      </c>
      <c r="E9535" s="57" t="s">
        <v>546</v>
      </c>
      <c r="F9535" s="57" t="s">
        <v>5414</v>
      </c>
      <c r="G9535" s="57" t="s">
        <v>6315</v>
      </c>
      <c r="H9535" s="57">
        <v>195.46269999999998</v>
      </c>
    </row>
    <row r="9536" spans="1:8">
      <c r="A9536" s="57" t="s">
        <v>161</v>
      </c>
      <c r="B9536" s="57" t="s">
        <v>120</v>
      </c>
      <c r="C9536" s="57" t="s">
        <v>5416</v>
      </c>
      <c r="D9536" s="57">
        <v>0</v>
      </c>
      <c r="E9536" s="57" t="s">
        <v>546</v>
      </c>
      <c r="F9536" s="57" t="s">
        <v>5417</v>
      </c>
      <c r="G9536" s="57" t="s">
        <v>6316</v>
      </c>
      <c r="H9536" s="57">
        <v>0</v>
      </c>
    </row>
    <row r="9537" spans="1:8">
      <c r="A9537" s="57" t="s">
        <v>161</v>
      </c>
      <c r="B9537" s="57" t="s">
        <v>120</v>
      </c>
      <c r="C9537" s="57" t="s">
        <v>5419</v>
      </c>
      <c r="D9537" s="57">
        <v>0.625</v>
      </c>
      <c r="E9537" s="57" t="s">
        <v>546</v>
      </c>
      <c r="F9537" s="57" t="s">
        <v>5420</v>
      </c>
      <c r="G9537" s="57" t="s">
        <v>6317</v>
      </c>
      <c r="H9537" s="57">
        <v>0.625</v>
      </c>
    </row>
    <row r="9538" spans="1:8">
      <c r="A9538" s="57" t="s">
        <v>161</v>
      </c>
      <c r="B9538" s="57" t="s">
        <v>120</v>
      </c>
      <c r="C9538" s="57" t="s">
        <v>5422</v>
      </c>
      <c r="D9538" s="57">
        <v>323.4375</v>
      </c>
      <c r="E9538" s="57" t="s">
        <v>546</v>
      </c>
      <c r="F9538" s="57" t="s">
        <v>5423</v>
      </c>
      <c r="G9538" s="57" t="s">
        <v>6318</v>
      </c>
      <c r="H9538" s="57">
        <v>323.4375</v>
      </c>
    </row>
    <row r="9539" spans="1:8">
      <c r="A9539" s="57" t="s">
        <v>161</v>
      </c>
      <c r="B9539" s="57" t="s">
        <v>120</v>
      </c>
      <c r="C9539" s="57" t="s">
        <v>5425</v>
      </c>
      <c r="D9539" s="57">
        <v>0.27083334999999997</v>
      </c>
      <c r="E9539" s="57" t="s">
        <v>546</v>
      </c>
      <c r="F9539" s="57" t="s">
        <v>5426</v>
      </c>
      <c r="G9539" s="57" t="s">
        <v>6319</v>
      </c>
      <c r="H9539" s="57">
        <v>0.27083334999999997</v>
      </c>
    </row>
    <row r="9540" spans="1:8">
      <c r="A9540" s="57" t="s">
        <v>161</v>
      </c>
      <c r="B9540" s="57" t="s">
        <v>120</v>
      </c>
      <c r="C9540" s="57" t="s">
        <v>5428</v>
      </c>
      <c r="D9540" s="57">
        <v>95.25</v>
      </c>
      <c r="E9540" s="57" t="s">
        <v>546</v>
      </c>
      <c r="F9540" s="57" t="s">
        <v>5429</v>
      </c>
      <c r="G9540" s="57" t="s">
        <v>6320</v>
      </c>
      <c r="H9540" s="57">
        <v>95.25</v>
      </c>
    </row>
    <row r="9541" spans="1:8">
      <c r="A9541" s="57" t="s">
        <v>161</v>
      </c>
      <c r="B9541" s="57" t="s">
        <v>120</v>
      </c>
      <c r="C9541" s="57" t="s">
        <v>5431</v>
      </c>
      <c r="D9541" s="57">
        <v>34823.737999999998</v>
      </c>
      <c r="E9541" s="57" t="s">
        <v>546</v>
      </c>
      <c r="F9541" s="57" t="s">
        <v>5431</v>
      </c>
      <c r="G9541" s="57" t="s">
        <v>6321</v>
      </c>
      <c r="H9541" s="57">
        <v>34823.737999999998</v>
      </c>
    </row>
    <row r="9542" spans="1:8">
      <c r="A9542" s="57" t="s">
        <v>161</v>
      </c>
      <c r="B9542" s="57" t="s">
        <v>120</v>
      </c>
      <c r="C9542" s="57" t="s">
        <v>5433</v>
      </c>
      <c r="D9542" s="57">
        <v>81.75</v>
      </c>
      <c r="E9542" s="57" t="s">
        <v>546</v>
      </c>
      <c r="F9542" s="57" t="s">
        <v>5434</v>
      </c>
      <c r="G9542" s="57" t="s">
        <v>6322</v>
      </c>
      <c r="H9542" s="57">
        <v>81.75</v>
      </c>
    </row>
    <row r="9543" spans="1:8">
      <c r="A9543" s="57" t="s">
        <v>161</v>
      </c>
      <c r="B9543" s="57" t="s">
        <v>120</v>
      </c>
      <c r="C9543" s="57" t="s">
        <v>5436</v>
      </c>
      <c r="D9543" s="57">
        <v>0.875</v>
      </c>
      <c r="E9543" s="57" t="s">
        <v>546</v>
      </c>
      <c r="F9543" s="57" t="s">
        <v>5437</v>
      </c>
      <c r="G9543" s="57" t="s">
        <v>6323</v>
      </c>
      <c r="H9543" s="57">
        <v>0.875</v>
      </c>
    </row>
    <row r="9544" spans="1:8">
      <c r="A9544" s="57" t="s">
        <v>161</v>
      </c>
      <c r="B9544" s="57" t="s">
        <v>120</v>
      </c>
      <c r="C9544" s="57" t="s">
        <v>5439</v>
      </c>
      <c r="D9544" s="57">
        <v>0.29583334999999999</v>
      </c>
      <c r="E9544" s="57" t="s">
        <v>546</v>
      </c>
      <c r="F9544" s="57" t="s">
        <v>5439</v>
      </c>
      <c r="G9544" s="57" t="s">
        <v>6324</v>
      </c>
      <c r="H9544" s="57">
        <v>0.29583334999999999</v>
      </c>
    </row>
    <row r="9545" spans="1:8">
      <c r="A9545" s="57" t="s">
        <v>161</v>
      </c>
      <c r="B9545" s="57" t="s">
        <v>120</v>
      </c>
      <c r="C9545" s="57" t="s">
        <v>5441</v>
      </c>
      <c r="D9545" s="57">
        <v>5911.4655000000002</v>
      </c>
      <c r="E9545" s="57" t="s">
        <v>546</v>
      </c>
      <c r="F9545" s="57" t="s">
        <v>5441</v>
      </c>
      <c r="G9545" s="57" t="s">
        <v>6325</v>
      </c>
      <c r="H9545" s="57">
        <v>5911.4655000000002</v>
      </c>
    </row>
    <row r="9546" spans="1:8">
      <c r="A9546" s="57" t="s">
        <v>161</v>
      </c>
      <c r="B9546" s="57" t="s">
        <v>120</v>
      </c>
      <c r="C9546" s="57" t="s">
        <v>5443</v>
      </c>
      <c r="D9546" s="57">
        <v>477.24485000000004</v>
      </c>
      <c r="E9546" s="57" t="s">
        <v>546</v>
      </c>
      <c r="F9546" s="57" t="s">
        <v>5443</v>
      </c>
      <c r="G9546" s="57" t="s">
        <v>6326</v>
      </c>
      <c r="H9546" s="57">
        <v>477.24485000000004</v>
      </c>
    </row>
    <row r="9547" spans="1:8">
      <c r="A9547" s="57" t="s">
        <v>161</v>
      </c>
      <c r="B9547" s="57" t="s">
        <v>120</v>
      </c>
      <c r="C9547" s="57" t="s">
        <v>5445</v>
      </c>
      <c r="D9547" s="57">
        <v>300.3125</v>
      </c>
      <c r="E9547" s="57" t="s">
        <v>546</v>
      </c>
      <c r="F9547" s="57" t="s">
        <v>5446</v>
      </c>
      <c r="G9547" s="57" t="s">
        <v>6327</v>
      </c>
      <c r="H9547" s="57">
        <v>300.3125</v>
      </c>
    </row>
    <row r="9548" spans="1:8">
      <c r="A9548" s="57" t="s">
        <v>146</v>
      </c>
      <c r="B9548" s="57" t="s">
        <v>116</v>
      </c>
      <c r="C9548" s="57" t="s">
        <v>5392</v>
      </c>
      <c r="D9548" s="57">
        <v>0</v>
      </c>
      <c r="E9548" s="57" t="s">
        <v>547</v>
      </c>
      <c r="F9548" s="57" t="s">
        <v>5393</v>
      </c>
      <c r="G9548" s="57" t="s">
        <v>6328</v>
      </c>
      <c r="H9548" s="57">
        <v>0</v>
      </c>
    </row>
    <row r="9549" spans="1:8">
      <c r="A9549" s="57" t="s">
        <v>146</v>
      </c>
      <c r="B9549" s="57" t="s">
        <v>116</v>
      </c>
      <c r="C9549" s="57" t="s">
        <v>5395</v>
      </c>
      <c r="D9549" s="57">
        <v>0</v>
      </c>
      <c r="E9549" s="57" t="s">
        <v>547</v>
      </c>
      <c r="F9549" s="57" t="s">
        <v>5396</v>
      </c>
      <c r="G9549" s="57" t="s">
        <v>6329</v>
      </c>
      <c r="H9549" s="57">
        <v>0</v>
      </c>
    </row>
    <row r="9550" spans="1:8">
      <c r="A9550" s="57" t="s">
        <v>146</v>
      </c>
      <c r="B9550" s="57" t="s">
        <v>116</v>
      </c>
      <c r="C9550" s="57" t="s">
        <v>5398</v>
      </c>
      <c r="D9550" s="57">
        <v>0</v>
      </c>
      <c r="E9550" s="57" t="s">
        <v>547</v>
      </c>
      <c r="F9550" s="57" t="s">
        <v>5399</v>
      </c>
      <c r="G9550" s="57" t="s">
        <v>6330</v>
      </c>
      <c r="H9550" s="57">
        <v>0</v>
      </c>
    </row>
    <row r="9551" spans="1:8">
      <c r="A9551" s="57" t="s">
        <v>146</v>
      </c>
      <c r="B9551" s="57" t="s">
        <v>116</v>
      </c>
      <c r="C9551" s="57" t="s">
        <v>5401</v>
      </c>
      <c r="D9551" s="57">
        <v>0</v>
      </c>
      <c r="E9551" s="57" t="s">
        <v>547</v>
      </c>
      <c r="F9551" s="57" t="s">
        <v>5402</v>
      </c>
      <c r="G9551" s="57" t="s">
        <v>6331</v>
      </c>
      <c r="H9551" s="57">
        <v>0</v>
      </c>
    </row>
    <row r="9552" spans="1:8">
      <c r="A9552" s="57" t="s">
        <v>146</v>
      </c>
      <c r="B9552" s="57" t="s">
        <v>116</v>
      </c>
      <c r="C9552" s="57" t="s">
        <v>5404</v>
      </c>
      <c r="D9552" s="57">
        <v>402.16669999999999</v>
      </c>
      <c r="E9552" s="57" t="s">
        <v>547</v>
      </c>
      <c r="F9552" s="57" t="s">
        <v>5405</v>
      </c>
      <c r="G9552" s="57" t="s">
        <v>6332</v>
      </c>
      <c r="H9552" s="57">
        <v>402.16669999999999</v>
      </c>
    </row>
    <row r="9553" spans="1:8">
      <c r="A9553" s="57" t="s">
        <v>146</v>
      </c>
      <c r="B9553" s="57" t="s">
        <v>116</v>
      </c>
      <c r="C9553" s="57" t="s">
        <v>5407</v>
      </c>
      <c r="D9553" s="57">
        <v>0.67500000000000004</v>
      </c>
      <c r="E9553" s="57" t="s">
        <v>547</v>
      </c>
      <c r="F9553" s="57" t="s">
        <v>5408</v>
      </c>
      <c r="G9553" s="57" t="s">
        <v>6333</v>
      </c>
      <c r="H9553" s="57">
        <v>0.67500000000000004</v>
      </c>
    </row>
    <row r="9554" spans="1:8">
      <c r="A9554" s="57" t="s">
        <v>146</v>
      </c>
      <c r="B9554" s="57" t="s">
        <v>116</v>
      </c>
      <c r="C9554" s="57" t="s">
        <v>5410</v>
      </c>
      <c r="D9554" s="57">
        <v>1.3333330000000001</v>
      </c>
      <c r="E9554" s="57" t="s">
        <v>547</v>
      </c>
      <c r="F9554" s="57" t="s">
        <v>5411</v>
      </c>
      <c r="G9554" s="57" t="s">
        <v>6334</v>
      </c>
      <c r="H9554" s="57">
        <v>1.3333330000000001</v>
      </c>
    </row>
    <row r="9555" spans="1:8">
      <c r="A9555" s="57" t="s">
        <v>146</v>
      </c>
      <c r="B9555" s="57" t="s">
        <v>116</v>
      </c>
      <c r="C9555" s="57" t="s">
        <v>5413</v>
      </c>
      <c r="D9555" s="57">
        <v>178</v>
      </c>
      <c r="E9555" s="57" t="s">
        <v>547</v>
      </c>
      <c r="F9555" s="57" t="s">
        <v>5414</v>
      </c>
      <c r="G9555" s="57" t="s">
        <v>6335</v>
      </c>
      <c r="H9555" s="57">
        <v>178</v>
      </c>
    </row>
    <row r="9556" spans="1:8">
      <c r="A9556" s="57" t="s">
        <v>146</v>
      </c>
      <c r="B9556" s="57" t="s">
        <v>116</v>
      </c>
      <c r="C9556" s="57" t="s">
        <v>5416</v>
      </c>
      <c r="D9556" s="57">
        <v>0</v>
      </c>
      <c r="E9556" s="57" t="s">
        <v>547</v>
      </c>
      <c r="F9556" s="57" t="s">
        <v>5417</v>
      </c>
      <c r="G9556" s="57" t="s">
        <v>6336</v>
      </c>
      <c r="H9556" s="57">
        <v>0</v>
      </c>
    </row>
    <row r="9557" spans="1:8">
      <c r="A9557" s="57" t="s">
        <v>146</v>
      </c>
      <c r="B9557" s="57" t="s">
        <v>116</v>
      </c>
      <c r="C9557" s="57" t="s">
        <v>5419</v>
      </c>
      <c r="D9557" s="57">
        <v>1.25</v>
      </c>
      <c r="E9557" s="57" t="s">
        <v>547</v>
      </c>
      <c r="F9557" s="57" t="s">
        <v>5420</v>
      </c>
      <c r="G9557" s="57" t="s">
        <v>6337</v>
      </c>
      <c r="H9557" s="57">
        <v>1.25</v>
      </c>
    </row>
    <row r="9558" spans="1:8">
      <c r="A9558" s="57" t="s">
        <v>146</v>
      </c>
      <c r="B9558" s="57" t="s">
        <v>116</v>
      </c>
      <c r="C9558" s="57" t="s">
        <v>5422</v>
      </c>
      <c r="D9558" s="57">
        <v>646.875</v>
      </c>
      <c r="E9558" s="57" t="s">
        <v>547</v>
      </c>
      <c r="F9558" s="57" t="s">
        <v>5423</v>
      </c>
      <c r="G9558" s="57" t="s">
        <v>6338</v>
      </c>
      <c r="H9558" s="57">
        <v>646.875</v>
      </c>
    </row>
    <row r="9559" spans="1:8">
      <c r="A9559" s="57" t="s">
        <v>146</v>
      </c>
      <c r="B9559" s="57" t="s">
        <v>116</v>
      </c>
      <c r="C9559" s="57" t="s">
        <v>5425</v>
      </c>
      <c r="D9559" s="57">
        <v>0.54166669999999995</v>
      </c>
      <c r="E9559" s="57" t="s">
        <v>547</v>
      </c>
      <c r="F9559" s="57" t="s">
        <v>5426</v>
      </c>
      <c r="G9559" s="57" t="s">
        <v>6339</v>
      </c>
      <c r="H9559" s="57">
        <v>0.54166669999999995</v>
      </c>
    </row>
    <row r="9560" spans="1:8">
      <c r="A9560" s="57" t="s">
        <v>146</v>
      </c>
      <c r="B9560" s="57" t="s">
        <v>116</v>
      </c>
      <c r="C9560" s="57" t="s">
        <v>5428</v>
      </c>
      <c r="D9560" s="57">
        <v>190.5</v>
      </c>
      <c r="E9560" s="57" t="s">
        <v>547</v>
      </c>
      <c r="F9560" s="57" t="s">
        <v>5429</v>
      </c>
      <c r="G9560" s="57" t="s">
        <v>6340</v>
      </c>
      <c r="H9560" s="57">
        <v>190.5</v>
      </c>
    </row>
    <row r="9561" spans="1:8">
      <c r="A9561" s="57" t="s">
        <v>146</v>
      </c>
      <c r="B9561" s="57" t="s">
        <v>116</v>
      </c>
      <c r="C9561" s="57" t="s">
        <v>5431</v>
      </c>
      <c r="D9561" s="57">
        <v>65723.06</v>
      </c>
      <c r="E9561" s="57" t="s">
        <v>547</v>
      </c>
      <c r="F9561" s="57" t="s">
        <v>5431</v>
      </c>
      <c r="G9561" s="57" t="s">
        <v>6341</v>
      </c>
      <c r="H9561" s="57">
        <v>65723.06</v>
      </c>
    </row>
    <row r="9562" spans="1:8">
      <c r="A9562" s="57" t="s">
        <v>146</v>
      </c>
      <c r="B9562" s="57" t="s">
        <v>116</v>
      </c>
      <c r="C9562" s="57" t="s">
        <v>5433</v>
      </c>
      <c r="D9562" s="57">
        <v>163.5</v>
      </c>
      <c r="E9562" s="57" t="s">
        <v>547</v>
      </c>
      <c r="F9562" s="57" t="s">
        <v>5434</v>
      </c>
      <c r="G9562" s="57" t="s">
        <v>6342</v>
      </c>
      <c r="H9562" s="57">
        <v>163.5</v>
      </c>
    </row>
    <row r="9563" spans="1:8">
      <c r="A9563" s="57" t="s">
        <v>146</v>
      </c>
      <c r="B9563" s="57" t="s">
        <v>116</v>
      </c>
      <c r="C9563" s="57" t="s">
        <v>5436</v>
      </c>
      <c r="D9563" s="57">
        <v>1.75</v>
      </c>
      <c r="E9563" s="57" t="s">
        <v>547</v>
      </c>
      <c r="F9563" s="57" t="s">
        <v>5437</v>
      </c>
      <c r="G9563" s="57" t="s">
        <v>6343</v>
      </c>
      <c r="H9563" s="57">
        <v>1.75</v>
      </c>
    </row>
    <row r="9564" spans="1:8">
      <c r="A9564" s="57" t="s">
        <v>146</v>
      </c>
      <c r="B9564" s="57" t="s">
        <v>116</v>
      </c>
      <c r="C9564" s="57" t="s">
        <v>5439</v>
      </c>
      <c r="D9564" s="57">
        <v>0.59166669999999999</v>
      </c>
      <c r="E9564" s="57" t="s">
        <v>547</v>
      </c>
      <c r="F9564" s="57" t="s">
        <v>5439</v>
      </c>
      <c r="G9564" s="57" t="s">
        <v>6344</v>
      </c>
      <c r="H9564" s="57">
        <v>0.59166669999999999</v>
      </c>
    </row>
    <row r="9565" spans="1:8">
      <c r="A9565" s="57" t="s">
        <v>146</v>
      </c>
      <c r="B9565" s="57" t="s">
        <v>116</v>
      </c>
      <c r="C9565" s="57" t="s">
        <v>5441</v>
      </c>
      <c r="D9565" s="57">
        <v>7802.5309999999999</v>
      </c>
      <c r="E9565" s="57" t="s">
        <v>547</v>
      </c>
      <c r="F9565" s="57" t="s">
        <v>5441</v>
      </c>
      <c r="G9565" s="57" t="s">
        <v>6345</v>
      </c>
      <c r="H9565" s="57">
        <v>7802.5309999999999</v>
      </c>
    </row>
    <row r="9566" spans="1:8">
      <c r="A9566" s="57" t="s">
        <v>146</v>
      </c>
      <c r="B9566" s="57" t="s">
        <v>116</v>
      </c>
      <c r="C9566" s="57" t="s">
        <v>5443</v>
      </c>
      <c r="D9566" s="57">
        <v>623.9375</v>
      </c>
      <c r="E9566" s="57" t="s">
        <v>547</v>
      </c>
      <c r="F9566" s="57" t="s">
        <v>5443</v>
      </c>
      <c r="G9566" s="57" t="s">
        <v>6346</v>
      </c>
      <c r="H9566" s="57">
        <v>623.9375</v>
      </c>
    </row>
    <row r="9567" spans="1:8">
      <c r="A9567" s="57" t="s">
        <v>146</v>
      </c>
      <c r="B9567" s="57" t="s">
        <v>116</v>
      </c>
      <c r="C9567" s="57" t="s">
        <v>5445</v>
      </c>
      <c r="D9567" s="57">
        <v>600.625</v>
      </c>
      <c r="E9567" s="57" t="s">
        <v>547</v>
      </c>
      <c r="F9567" s="57" t="s">
        <v>5446</v>
      </c>
      <c r="G9567" s="57" t="s">
        <v>6347</v>
      </c>
      <c r="H9567" s="57">
        <v>600.625</v>
      </c>
    </row>
    <row r="9568" spans="1:8">
      <c r="A9568" s="57" t="s">
        <v>147</v>
      </c>
      <c r="B9568" s="57" t="s">
        <v>116</v>
      </c>
      <c r="C9568" s="57" t="s">
        <v>5392</v>
      </c>
      <c r="D9568" s="57">
        <v>0</v>
      </c>
      <c r="E9568" s="57" t="s">
        <v>549</v>
      </c>
      <c r="F9568" s="57" t="s">
        <v>5393</v>
      </c>
      <c r="G9568" s="57" t="s">
        <v>6348</v>
      </c>
      <c r="H9568" s="57">
        <v>0</v>
      </c>
    </row>
    <row r="9569" spans="1:8">
      <c r="A9569" s="57" t="s">
        <v>147</v>
      </c>
      <c r="B9569" s="57" t="s">
        <v>116</v>
      </c>
      <c r="C9569" s="57" t="s">
        <v>5395</v>
      </c>
      <c r="D9569" s="57">
        <v>0</v>
      </c>
      <c r="E9569" s="57" t="s">
        <v>549</v>
      </c>
      <c r="F9569" s="57" t="s">
        <v>5396</v>
      </c>
      <c r="G9569" s="57" t="s">
        <v>6349</v>
      </c>
      <c r="H9569" s="57">
        <v>0</v>
      </c>
    </row>
    <row r="9570" spans="1:8">
      <c r="A9570" s="57" t="s">
        <v>147</v>
      </c>
      <c r="B9570" s="57" t="s">
        <v>116</v>
      </c>
      <c r="C9570" s="57" t="s">
        <v>5398</v>
      </c>
      <c r="D9570" s="57">
        <v>0</v>
      </c>
      <c r="E9570" s="57" t="s">
        <v>549</v>
      </c>
      <c r="F9570" s="57" t="s">
        <v>5399</v>
      </c>
      <c r="G9570" s="57" t="s">
        <v>6350</v>
      </c>
      <c r="H9570" s="57">
        <v>0</v>
      </c>
    </row>
    <row r="9571" spans="1:8">
      <c r="A9571" s="57" t="s">
        <v>147</v>
      </c>
      <c r="B9571" s="57" t="s">
        <v>116</v>
      </c>
      <c r="C9571" s="57" t="s">
        <v>5401</v>
      </c>
      <c r="D9571" s="57">
        <v>0</v>
      </c>
      <c r="E9571" s="57" t="s">
        <v>549</v>
      </c>
      <c r="F9571" s="57" t="s">
        <v>5402</v>
      </c>
      <c r="G9571" s="57" t="s">
        <v>6351</v>
      </c>
      <c r="H9571" s="57">
        <v>0</v>
      </c>
    </row>
    <row r="9572" spans="1:8">
      <c r="A9572" s="57" t="s">
        <v>147</v>
      </c>
      <c r="B9572" s="57" t="s">
        <v>116</v>
      </c>
      <c r="C9572" s="57" t="s">
        <v>5404</v>
      </c>
      <c r="D9572" s="57">
        <v>402.16669999999999</v>
      </c>
      <c r="E9572" s="57" t="s">
        <v>549</v>
      </c>
      <c r="F9572" s="57" t="s">
        <v>5405</v>
      </c>
      <c r="G9572" s="57" t="s">
        <v>6352</v>
      </c>
      <c r="H9572" s="57">
        <v>402.16669999999999</v>
      </c>
    </row>
    <row r="9573" spans="1:8">
      <c r="A9573" s="57" t="s">
        <v>147</v>
      </c>
      <c r="B9573" s="57" t="s">
        <v>116</v>
      </c>
      <c r="C9573" s="57" t="s">
        <v>5407</v>
      </c>
      <c r="D9573" s="57">
        <v>0.67500000000000004</v>
      </c>
      <c r="E9573" s="57" t="s">
        <v>549</v>
      </c>
      <c r="F9573" s="57" t="s">
        <v>5408</v>
      </c>
      <c r="G9573" s="57" t="s">
        <v>6353</v>
      </c>
      <c r="H9573" s="57">
        <v>0.67500000000000004</v>
      </c>
    </row>
    <row r="9574" spans="1:8">
      <c r="A9574" s="57" t="s">
        <v>147</v>
      </c>
      <c r="B9574" s="57" t="s">
        <v>116</v>
      </c>
      <c r="C9574" s="57" t="s">
        <v>5410</v>
      </c>
      <c r="D9574" s="57">
        <v>1.3333330000000001</v>
      </c>
      <c r="E9574" s="57" t="s">
        <v>549</v>
      </c>
      <c r="F9574" s="57" t="s">
        <v>5411</v>
      </c>
      <c r="G9574" s="57" t="s">
        <v>6354</v>
      </c>
      <c r="H9574" s="57">
        <v>1.3333330000000001</v>
      </c>
    </row>
    <row r="9575" spans="1:8">
      <c r="A9575" s="57" t="s">
        <v>147</v>
      </c>
      <c r="B9575" s="57" t="s">
        <v>116</v>
      </c>
      <c r="C9575" s="57" t="s">
        <v>5413</v>
      </c>
      <c r="D9575" s="57">
        <v>178</v>
      </c>
      <c r="E9575" s="57" t="s">
        <v>549</v>
      </c>
      <c r="F9575" s="57" t="s">
        <v>5414</v>
      </c>
      <c r="G9575" s="57" t="s">
        <v>6355</v>
      </c>
      <c r="H9575" s="57">
        <v>178</v>
      </c>
    </row>
    <row r="9576" spans="1:8">
      <c r="A9576" s="57" t="s">
        <v>147</v>
      </c>
      <c r="B9576" s="57" t="s">
        <v>116</v>
      </c>
      <c r="C9576" s="57" t="s">
        <v>5416</v>
      </c>
      <c r="D9576" s="57">
        <v>0</v>
      </c>
      <c r="E9576" s="57" t="s">
        <v>549</v>
      </c>
      <c r="F9576" s="57" t="s">
        <v>5417</v>
      </c>
      <c r="G9576" s="57" t="s">
        <v>6356</v>
      </c>
      <c r="H9576" s="57">
        <v>0</v>
      </c>
    </row>
    <row r="9577" spans="1:8">
      <c r="A9577" s="57" t="s">
        <v>147</v>
      </c>
      <c r="B9577" s="57" t="s">
        <v>116</v>
      </c>
      <c r="C9577" s="57" t="s">
        <v>5419</v>
      </c>
      <c r="D9577" s="57">
        <v>1.25</v>
      </c>
      <c r="E9577" s="57" t="s">
        <v>549</v>
      </c>
      <c r="F9577" s="57" t="s">
        <v>5420</v>
      </c>
      <c r="G9577" s="57" t="s">
        <v>6357</v>
      </c>
      <c r="H9577" s="57">
        <v>1.25</v>
      </c>
    </row>
    <row r="9578" spans="1:8">
      <c r="A9578" s="57" t="s">
        <v>147</v>
      </c>
      <c r="B9578" s="57" t="s">
        <v>116</v>
      </c>
      <c r="C9578" s="57" t="s">
        <v>5422</v>
      </c>
      <c r="D9578" s="57">
        <v>646.875</v>
      </c>
      <c r="E9578" s="57" t="s">
        <v>549</v>
      </c>
      <c r="F9578" s="57" t="s">
        <v>5423</v>
      </c>
      <c r="G9578" s="57" t="s">
        <v>6358</v>
      </c>
      <c r="H9578" s="57">
        <v>646.875</v>
      </c>
    </row>
    <row r="9579" spans="1:8">
      <c r="A9579" s="57" t="s">
        <v>147</v>
      </c>
      <c r="B9579" s="57" t="s">
        <v>116</v>
      </c>
      <c r="C9579" s="57" t="s">
        <v>5425</v>
      </c>
      <c r="D9579" s="57">
        <v>0.54166669999999995</v>
      </c>
      <c r="E9579" s="57" t="s">
        <v>549</v>
      </c>
      <c r="F9579" s="57" t="s">
        <v>5426</v>
      </c>
      <c r="G9579" s="57" t="s">
        <v>6359</v>
      </c>
      <c r="H9579" s="57">
        <v>0.54166669999999995</v>
      </c>
    </row>
    <row r="9580" spans="1:8">
      <c r="A9580" s="57" t="s">
        <v>147</v>
      </c>
      <c r="B9580" s="57" t="s">
        <v>116</v>
      </c>
      <c r="C9580" s="57" t="s">
        <v>5428</v>
      </c>
      <c r="D9580" s="57">
        <v>190.5</v>
      </c>
      <c r="E9580" s="57" t="s">
        <v>549</v>
      </c>
      <c r="F9580" s="57" t="s">
        <v>5429</v>
      </c>
      <c r="G9580" s="57" t="s">
        <v>6360</v>
      </c>
      <c r="H9580" s="57">
        <v>190.5</v>
      </c>
    </row>
    <row r="9581" spans="1:8">
      <c r="A9581" s="57" t="s">
        <v>147</v>
      </c>
      <c r="B9581" s="57" t="s">
        <v>116</v>
      </c>
      <c r="C9581" s="57" t="s">
        <v>5431</v>
      </c>
      <c r="D9581" s="57">
        <v>65723.06</v>
      </c>
      <c r="E9581" s="57" t="s">
        <v>549</v>
      </c>
      <c r="F9581" s="57" t="s">
        <v>5431</v>
      </c>
      <c r="G9581" s="57" t="s">
        <v>6361</v>
      </c>
      <c r="H9581" s="57">
        <v>65723.06</v>
      </c>
    </row>
    <row r="9582" spans="1:8">
      <c r="A9582" s="57" t="s">
        <v>147</v>
      </c>
      <c r="B9582" s="57" t="s">
        <v>116</v>
      </c>
      <c r="C9582" s="57" t="s">
        <v>5433</v>
      </c>
      <c r="D9582" s="57">
        <v>163.5</v>
      </c>
      <c r="E9582" s="57" t="s">
        <v>549</v>
      </c>
      <c r="F9582" s="57" t="s">
        <v>5434</v>
      </c>
      <c r="G9582" s="57" t="s">
        <v>6362</v>
      </c>
      <c r="H9582" s="57">
        <v>163.5</v>
      </c>
    </row>
    <row r="9583" spans="1:8">
      <c r="A9583" s="57" t="s">
        <v>147</v>
      </c>
      <c r="B9583" s="57" t="s">
        <v>116</v>
      </c>
      <c r="C9583" s="57" t="s">
        <v>5436</v>
      </c>
      <c r="D9583" s="57">
        <v>1.75</v>
      </c>
      <c r="E9583" s="57" t="s">
        <v>549</v>
      </c>
      <c r="F9583" s="57" t="s">
        <v>5437</v>
      </c>
      <c r="G9583" s="57" t="s">
        <v>6363</v>
      </c>
      <c r="H9583" s="57">
        <v>1.75</v>
      </c>
    </row>
    <row r="9584" spans="1:8">
      <c r="A9584" s="57" t="s">
        <v>147</v>
      </c>
      <c r="B9584" s="57" t="s">
        <v>116</v>
      </c>
      <c r="C9584" s="57" t="s">
        <v>5439</v>
      </c>
      <c r="D9584" s="57">
        <v>0.59166669999999999</v>
      </c>
      <c r="E9584" s="57" t="s">
        <v>549</v>
      </c>
      <c r="F9584" s="57" t="s">
        <v>5439</v>
      </c>
      <c r="G9584" s="57" t="s">
        <v>6364</v>
      </c>
      <c r="H9584" s="57">
        <v>0.59166669999999999</v>
      </c>
    </row>
    <row r="9585" spans="1:8">
      <c r="A9585" s="57" t="s">
        <v>147</v>
      </c>
      <c r="B9585" s="57" t="s">
        <v>116</v>
      </c>
      <c r="C9585" s="57" t="s">
        <v>5441</v>
      </c>
      <c r="D9585" s="57">
        <v>7802.5309999999999</v>
      </c>
      <c r="E9585" s="57" t="s">
        <v>549</v>
      </c>
      <c r="F9585" s="57" t="s">
        <v>5441</v>
      </c>
      <c r="G9585" s="57" t="s">
        <v>6365</v>
      </c>
      <c r="H9585" s="57">
        <v>7802.5309999999999</v>
      </c>
    </row>
    <row r="9586" spans="1:8">
      <c r="A9586" s="57" t="s">
        <v>147</v>
      </c>
      <c r="B9586" s="57" t="s">
        <v>116</v>
      </c>
      <c r="C9586" s="57" t="s">
        <v>5443</v>
      </c>
      <c r="D9586" s="57">
        <v>623.9375</v>
      </c>
      <c r="E9586" s="57" t="s">
        <v>549</v>
      </c>
      <c r="F9586" s="57" t="s">
        <v>5443</v>
      </c>
      <c r="G9586" s="57" t="s">
        <v>6366</v>
      </c>
      <c r="H9586" s="57">
        <v>623.9375</v>
      </c>
    </row>
    <row r="9587" spans="1:8">
      <c r="A9587" s="57" t="s">
        <v>147</v>
      </c>
      <c r="B9587" s="57" t="s">
        <v>116</v>
      </c>
      <c r="C9587" s="57" t="s">
        <v>5445</v>
      </c>
      <c r="D9587" s="57">
        <v>600.625</v>
      </c>
      <c r="E9587" s="57" t="s">
        <v>549</v>
      </c>
      <c r="F9587" s="57" t="s">
        <v>5446</v>
      </c>
      <c r="G9587" s="57" t="s">
        <v>6367</v>
      </c>
      <c r="H9587" s="57">
        <v>600.625</v>
      </c>
    </row>
    <row r="9588" spans="1:8">
      <c r="A9588" s="57" t="s">
        <v>176</v>
      </c>
      <c r="B9588" s="57" t="s">
        <v>118</v>
      </c>
      <c r="C9588" s="57" t="s">
        <v>5392</v>
      </c>
      <c r="D9588" s="57">
        <v>0</v>
      </c>
      <c r="E9588" s="57" t="s">
        <v>550</v>
      </c>
      <c r="F9588" s="57" t="s">
        <v>5393</v>
      </c>
      <c r="G9588" s="57" t="s">
        <v>6368</v>
      </c>
      <c r="H9588" s="57">
        <v>0</v>
      </c>
    </row>
    <row r="9589" spans="1:8">
      <c r="A9589" s="57" t="s">
        <v>176</v>
      </c>
      <c r="B9589" s="57" t="s">
        <v>118</v>
      </c>
      <c r="C9589" s="57" t="s">
        <v>5395</v>
      </c>
      <c r="D9589" s="57">
        <v>0</v>
      </c>
      <c r="E9589" s="57" t="s">
        <v>550</v>
      </c>
      <c r="F9589" s="57" t="s">
        <v>5396</v>
      </c>
      <c r="G9589" s="57" t="s">
        <v>6369</v>
      </c>
      <c r="H9589" s="57">
        <v>0</v>
      </c>
    </row>
    <row r="9590" spans="1:8">
      <c r="A9590" s="57" t="s">
        <v>176</v>
      </c>
      <c r="B9590" s="57" t="s">
        <v>118</v>
      </c>
      <c r="C9590" s="57" t="s">
        <v>5398</v>
      </c>
      <c r="D9590" s="57">
        <v>0</v>
      </c>
      <c r="E9590" s="57" t="s">
        <v>550</v>
      </c>
      <c r="F9590" s="57" t="s">
        <v>5399</v>
      </c>
      <c r="G9590" s="57" t="s">
        <v>6370</v>
      </c>
      <c r="H9590" s="57">
        <v>0</v>
      </c>
    </row>
    <row r="9591" spans="1:8">
      <c r="A9591" s="57" t="s">
        <v>176</v>
      </c>
      <c r="B9591" s="57" t="s">
        <v>118</v>
      </c>
      <c r="C9591" s="57" t="s">
        <v>5401</v>
      </c>
      <c r="D9591" s="57">
        <v>0</v>
      </c>
      <c r="E9591" s="57" t="s">
        <v>550</v>
      </c>
      <c r="F9591" s="57" t="s">
        <v>5402</v>
      </c>
      <c r="G9591" s="57" t="s">
        <v>6371</v>
      </c>
      <c r="H9591" s="57">
        <v>0</v>
      </c>
    </row>
    <row r="9592" spans="1:8">
      <c r="A9592" s="57" t="s">
        <v>176</v>
      </c>
      <c r="B9592" s="57" t="s">
        <v>118</v>
      </c>
      <c r="C9592" s="57" t="s">
        <v>5404</v>
      </c>
      <c r="D9592" s="57">
        <v>560.93521666666652</v>
      </c>
      <c r="E9592" s="57" t="s">
        <v>550</v>
      </c>
      <c r="F9592" s="57" t="s">
        <v>5405</v>
      </c>
      <c r="G9592" s="57" t="s">
        <v>6372</v>
      </c>
      <c r="H9592" s="57">
        <v>560.93521666666652</v>
      </c>
    </row>
    <row r="9593" spans="1:8">
      <c r="A9593" s="57" t="s">
        <v>176</v>
      </c>
      <c r="B9593" s="57" t="s">
        <v>118</v>
      </c>
      <c r="C9593" s="57" t="s">
        <v>5407</v>
      </c>
      <c r="D9593" s="57">
        <v>0.6826944444444446</v>
      </c>
      <c r="E9593" s="57" t="s">
        <v>550</v>
      </c>
      <c r="F9593" s="57" t="s">
        <v>5408</v>
      </c>
      <c r="G9593" s="57" t="s">
        <v>6373</v>
      </c>
      <c r="H9593" s="57">
        <v>0.6826944444444446</v>
      </c>
    </row>
    <row r="9594" spans="1:8">
      <c r="A9594" s="57" t="s">
        <v>176</v>
      </c>
      <c r="B9594" s="57" t="s">
        <v>118</v>
      </c>
      <c r="C9594" s="57" t="s">
        <v>5410</v>
      </c>
      <c r="D9594" s="57">
        <v>1.6481478333333333</v>
      </c>
      <c r="E9594" s="57" t="s">
        <v>550</v>
      </c>
      <c r="F9594" s="57" t="s">
        <v>5411</v>
      </c>
      <c r="G9594" s="57" t="s">
        <v>6374</v>
      </c>
      <c r="H9594" s="57">
        <v>1.6481478333333333</v>
      </c>
    </row>
    <row r="9595" spans="1:8">
      <c r="A9595" s="57" t="s">
        <v>176</v>
      </c>
      <c r="B9595" s="57" t="s">
        <v>118</v>
      </c>
      <c r="C9595" s="57" t="s">
        <v>5413</v>
      </c>
      <c r="D9595" s="57">
        <v>178.83333333333334</v>
      </c>
      <c r="E9595" s="57" t="s">
        <v>550</v>
      </c>
      <c r="F9595" s="57" t="s">
        <v>5414</v>
      </c>
      <c r="G9595" s="57" t="s">
        <v>6375</v>
      </c>
      <c r="H9595" s="57">
        <v>178.83333333333334</v>
      </c>
    </row>
    <row r="9596" spans="1:8">
      <c r="A9596" s="57" t="s">
        <v>176</v>
      </c>
      <c r="B9596" s="57" t="s">
        <v>118</v>
      </c>
      <c r="C9596" s="57" t="s">
        <v>5416</v>
      </c>
      <c r="D9596" s="57">
        <v>0</v>
      </c>
      <c r="E9596" s="57" t="s">
        <v>550</v>
      </c>
      <c r="F9596" s="57" t="s">
        <v>5417</v>
      </c>
      <c r="G9596" s="57" t="s">
        <v>6376</v>
      </c>
      <c r="H9596" s="57">
        <v>0</v>
      </c>
    </row>
    <row r="9597" spans="1:8">
      <c r="A9597" s="57" t="s">
        <v>176</v>
      </c>
      <c r="B9597" s="57" t="s">
        <v>118</v>
      </c>
      <c r="C9597" s="57" t="s">
        <v>5419</v>
      </c>
      <c r="D9597" s="57">
        <v>1.1805555555555556</v>
      </c>
      <c r="E9597" s="57" t="s">
        <v>550</v>
      </c>
      <c r="F9597" s="57" t="s">
        <v>5420</v>
      </c>
      <c r="G9597" s="57" t="s">
        <v>6377</v>
      </c>
      <c r="H9597" s="57">
        <v>1.1805555555555556</v>
      </c>
    </row>
    <row r="9598" spans="1:8">
      <c r="A9598" s="57" t="s">
        <v>176</v>
      </c>
      <c r="B9598" s="57" t="s">
        <v>118</v>
      </c>
      <c r="C9598" s="57" t="s">
        <v>5422</v>
      </c>
      <c r="D9598" s="57">
        <v>610.9375</v>
      </c>
      <c r="E9598" s="57" t="s">
        <v>550</v>
      </c>
      <c r="F9598" s="57" t="s">
        <v>5423</v>
      </c>
      <c r="G9598" s="57" t="s">
        <v>6378</v>
      </c>
      <c r="H9598" s="57">
        <v>610.9375</v>
      </c>
    </row>
    <row r="9599" spans="1:8">
      <c r="A9599" s="57" t="s">
        <v>176</v>
      </c>
      <c r="B9599" s="57" t="s">
        <v>118</v>
      </c>
      <c r="C9599" s="57" t="s">
        <v>5425</v>
      </c>
      <c r="D9599" s="57">
        <v>0.51157410555555571</v>
      </c>
      <c r="E9599" s="57" t="s">
        <v>550</v>
      </c>
      <c r="F9599" s="57" t="s">
        <v>5426</v>
      </c>
      <c r="G9599" s="57" t="s">
        <v>6379</v>
      </c>
      <c r="H9599" s="57">
        <v>0.51157410555555571</v>
      </c>
    </row>
    <row r="9600" spans="1:8">
      <c r="A9600" s="57" t="s">
        <v>176</v>
      </c>
      <c r="B9600" s="57" t="s">
        <v>118</v>
      </c>
      <c r="C9600" s="57" t="s">
        <v>5428</v>
      </c>
      <c r="D9600" s="57">
        <v>179.91666666666666</v>
      </c>
      <c r="E9600" s="57" t="s">
        <v>550</v>
      </c>
      <c r="F9600" s="57" t="s">
        <v>5429</v>
      </c>
      <c r="G9600" s="57" t="s">
        <v>6380</v>
      </c>
      <c r="H9600" s="57">
        <v>179.91666666666666</v>
      </c>
    </row>
    <row r="9601" spans="1:8">
      <c r="A9601" s="57" t="s">
        <v>176</v>
      </c>
      <c r="B9601" s="57" t="s">
        <v>118</v>
      </c>
      <c r="C9601" s="57" t="s">
        <v>5431</v>
      </c>
      <c r="D9601" s="57">
        <v>65723.060000000027</v>
      </c>
      <c r="E9601" s="57" t="s">
        <v>550</v>
      </c>
      <c r="F9601" s="57" t="s">
        <v>5431</v>
      </c>
      <c r="G9601" s="57" t="s">
        <v>6381</v>
      </c>
      <c r="H9601" s="57">
        <v>65723.060000000027</v>
      </c>
    </row>
    <row r="9602" spans="1:8">
      <c r="A9602" s="57" t="s">
        <v>176</v>
      </c>
      <c r="B9602" s="57" t="s">
        <v>118</v>
      </c>
      <c r="C9602" s="57" t="s">
        <v>5433</v>
      </c>
      <c r="D9602" s="57">
        <v>154.41666666666666</v>
      </c>
      <c r="E9602" s="57" t="s">
        <v>550</v>
      </c>
      <c r="F9602" s="57" t="s">
        <v>5434</v>
      </c>
      <c r="G9602" s="57" t="s">
        <v>6382</v>
      </c>
      <c r="H9602" s="57">
        <v>154.41666666666666</v>
      </c>
    </row>
    <row r="9603" spans="1:8">
      <c r="A9603" s="57" t="s">
        <v>176</v>
      </c>
      <c r="B9603" s="57" t="s">
        <v>118</v>
      </c>
      <c r="C9603" s="57" t="s">
        <v>5436</v>
      </c>
      <c r="D9603" s="57">
        <v>1.6527777777777777</v>
      </c>
      <c r="E9603" s="57" t="s">
        <v>550</v>
      </c>
      <c r="F9603" s="57" t="s">
        <v>5437</v>
      </c>
      <c r="G9603" s="57" t="s">
        <v>6383</v>
      </c>
      <c r="H9603" s="57">
        <v>1.6527777777777777</v>
      </c>
    </row>
    <row r="9604" spans="1:8">
      <c r="A9604" s="57" t="s">
        <v>176</v>
      </c>
      <c r="B9604" s="57" t="s">
        <v>118</v>
      </c>
      <c r="C9604" s="57" t="s">
        <v>5439</v>
      </c>
      <c r="D9604" s="57">
        <v>0.55879632777777777</v>
      </c>
      <c r="E9604" s="57" t="s">
        <v>550</v>
      </c>
      <c r="F9604" s="57" t="s">
        <v>5439</v>
      </c>
      <c r="G9604" s="57" t="s">
        <v>6384</v>
      </c>
      <c r="H9604" s="57">
        <v>0.55879632777777777</v>
      </c>
    </row>
    <row r="9605" spans="1:8">
      <c r="A9605" s="57" t="s">
        <v>176</v>
      </c>
      <c r="B9605" s="57" t="s">
        <v>118</v>
      </c>
      <c r="C9605" s="57" t="s">
        <v>5441</v>
      </c>
      <c r="D9605" s="57">
        <v>7802.5310000000009</v>
      </c>
      <c r="E9605" s="57" t="s">
        <v>550</v>
      </c>
      <c r="F9605" s="57" t="s">
        <v>5441</v>
      </c>
      <c r="G9605" s="57" t="s">
        <v>6385</v>
      </c>
      <c r="H9605" s="57">
        <v>7802.5310000000009</v>
      </c>
    </row>
    <row r="9606" spans="1:8">
      <c r="A9606" s="57" t="s">
        <v>176</v>
      </c>
      <c r="B9606" s="57" t="s">
        <v>118</v>
      </c>
      <c r="C9606" s="57" t="s">
        <v>5443</v>
      </c>
      <c r="D9606" s="57">
        <v>623.9375</v>
      </c>
      <c r="E9606" s="57" t="s">
        <v>550</v>
      </c>
      <c r="F9606" s="57" t="s">
        <v>5443</v>
      </c>
      <c r="G9606" s="57" t="s">
        <v>6386</v>
      </c>
      <c r="H9606" s="57">
        <v>623.9375</v>
      </c>
    </row>
    <row r="9607" spans="1:8">
      <c r="A9607" s="57" t="s">
        <v>176</v>
      </c>
      <c r="B9607" s="57" t="s">
        <v>118</v>
      </c>
      <c r="C9607" s="57" t="s">
        <v>5445</v>
      </c>
      <c r="D9607" s="57">
        <v>567.25694444444446</v>
      </c>
      <c r="E9607" s="57" t="s">
        <v>550</v>
      </c>
      <c r="F9607" s="57" t="s">
        <v>5446</v>
      </c>
      <c r="G9607" s="57" t="s">
        <v>6387</v>
      </c>
      <c r="H9607" s="57">
        <v>567.25694444444446</v>
      </c>
    </row>
    <row r="9608" spans="1:8">
      <c r="A9608" s="57" t="s">
        <v>193</v>
      </c>
      <c r="B9608" s="57" t="s">
        <v>125</v>
      </c>
      <c r="C9608" s="57" t="s">
        <v>5392</v>
      </c>
      <c r="D9608" s="57">
        <v>0</v>
      </c>
      <c r="E9608" s="57" t="s">
        <v>551</v>
      </c>
      <c r="F9608" s="57" t="s">
        <v>5393</v>
      </c>
      <c r="G9608" s="57" t="s">
        <v>6388</v>
      </c>
      <c r="H9608" s="57">
        <v>0</v>
      </c>
    </row>
    <row r="9609" spans="1:8">
      <c r="A9609" s="57" t="s">
        <v>193</v>
      </c>
      <c r="B9609" s="57" t="s">
        <v>125</v>
      </c>
      <c r="C9609" s="57" t="s">
        <v>5395</v>
      </c>
      <c r="D9609" s="57">
        <v>0</v>
      </c>
      <c r="E9609" s="57" t="s">
        <v>551</v>
      </c>
      <c r="F9609" s="57" t="s">
        <v>5396</v>
      </c>
      <c r="G9609" s="57" t="s">
        <v>6389</v>
      </c>
      <c r="H9609" s="57">
        <v>0</v>
      </c>
    </row>
    <row r="9610" spans="1:8">
      <c r="A9610" s="57" t="s">
        <v>193</v>
      </c>
      <c r="B9610" s="57" t="s">
        <v>125</v>
      </c>
      <c r="C9610" s="57" t="s">
        <v>5398</v>
      </c>
      <c r="D9610" s="57">
        <v>0</v>
      </c>
      <c r="E9610" s="57" t="s">
        <v>551</v>
      </c>
      <c r="F9610" s="57" t="s">
        <v>5399</v>
      </c>
      <c r="G9610" s="57" t="s">
        <v>6390</v>
      </c>
      <c r="H9610" s="57">
        <v>0</v>
      </c>
    </row>
    <row r="9611" spans="1:8">
      <c r="A9611" s="57" t="s">
        <v>193</v>
      </c>
      <c r="B9611" s="57" t="s">
        <v>125</v>
      </c>
      <c r="C9611" s="57" t="s">
        <v>5401</v>
      </c>
      <c r="D9611" s="57">
        <v>0</v>
      </c>
      <c r="E9611" s="57" t="s">
        <v>551</v>
      </c>
      <c r="F9611" s="57" t="s">
        <v>5402</v>
      </c>
      <c r="G9611" s="57" t="s">
        <v>6391</v>
      </c>
      <c r="H9611" s="57">
        <v>0</v>
      </c>
    </row>
    <row r="9612" spans="1:8">
      <c r="A9612" s="57" t="s">
        <v>193</v>
      </c>
      <c r="B9612" s="57" t="s">
        <v>125</v>
      </c>
      <c r="C9612" s="57" t="s">
        <v>5404</v>
      </c>
      <c r="D9612" s="57">
        <v>402.16670000000005</v>
      </c>
      <c r="E9612" s="57" t="s">
        <v>551</v>
      </c>
      <c r="F9612" s="57" t="s">
        <v>5405</v>
      </c>
      <c r="G9612" s="57" t="s">
        <v>6392</v>
      </c>
      <c r="H9612" s="57">
        <v>402.16670000000005</v>
      </c>
    </row>
    <row r="9613" spans="1:8">
      <c r="A9613" s="57" t="s">
        <v>193</v>
      </c>
      <c r="B9613" s="57" t="s">
        <v>125</v>
      </c>
      <c r="C9613" s="57" t="s">
        <v>5407</v>
      </c>
      <c r="D9613" s="57">
        <v>0.67499999999999993</v>
      </c>
      <c r="E9613" s="57" t="s">
        <v>551</v>
      </c>
      <c r="F9613" s="57" t="s">
        <v>5408</v>
      </c>
      <c r="G9613" s="57" t="s">
        <v>6393</v>
      </c>
      <c r="H9613" s="57">
        <v>0.67499999999999993</v>
      </c>
    </row>
    <row r="9614" spans="1:8">
      <c r="A9614" s="57" t="s">
        <v>193</v>
      </c>
      <c r="B9614" s="57" t="s">
        <v>125</v>
      </c>
      <c r="C9614" s="57" t="s">
        <v>5410</v>
      </c>
      <c r="D9614" s="57">
        <v>1.3333329999999999</v>
      </c>
      <c r="E9614" s="57" t="s">
        <v>551</v>
      </c>
      <c r="F9614" s="57" t="s">
        <v>5411</v>
      </c>
      <c r="G9614" s="57" t="s">
        <v>6394</v>
      </c>
      <c r="H9614" s="57">
        <v>1.3333329999999999</v>
      </c>
    </row>
    <row r="9615" spans="1:8">
      <c r="A9615" s="57" t="s">
        <v>193</v>
      </c>
      <c r="B9615" s="57" t="s">
        <v>125</v>
      </c>
      <c r="C9615" s="57" t="s">
        <v>5413</v>
      </c>
      <c r="D9615" s="57">
        <v>178</v>
      </c>
      <c r="E9615" s="57" t="s">
        <v>551</v>
      </c>
      <c r="F9615" s="57" t="s">
        <v>5414</v>
      </c>
      <c r="G9615" s="57" t="s">
        <v>6395</v>
      </c>
      <c r="H9615" s="57">
        <v>178</v>
      </c>
    </row>
    <row r="9616" spans="1:8">
      <c r="A9616" s="57" t="s">
        <v>193</v>
      </c>
      <c r="B9616" s="57" t="s">
        <v>125</v>
      </c>
      <c r="C9616" s="57" t="s">
        <v>5416</v>
      </c>
      <c r="D9616" s="57">
        <v>0</v>
      </c>
      <c r="E9616" s="57" t="s">
        <v>551</v>
      </c>
      <c r="F9616" s="57" t="s">
        <v>5417</v>
      </c>
      <c r="G9616" s="57" t="s">
        <v>6396</v>
      </c>
      <c r="H9616" s="57">
        <v>0</v>
      </c>
    </row>
    <row r="9617" spans="1:8">
      <c r="A9617" s="57" t="s">
        <v>193</v>
      </c>
      <c r="B9617" s="57" t="s">
        <v>125</v>
      </c>
      <c r="C9617" s="57" t="s">
        <v>5419</v>
      </c>
      <c r="D9617" s="57">
        <v>1.25</v>
      </c>
      <c r="E9617" s="57" t="s">
        <v>551</v>
      </c>
      <c r="F9617" s="57" t="s">
        <v>5420</v>
      </c>
      <c r="G9617" s="57" t="s">
        <v>6397</v>
      </c>
      <c r="H9617" s="57">
        <v>1.25</v>
      </c>
    </row>
    <row r="9618" spans="1:8">
      <c r="A9618" s="57" t="s">
        <v>193</v>
      </c>
      <c r="B9618" s="57" t="s">
        <v>125</v>
      </c>
      <c r="C9618" s="57" t="s">
        <v>5422</v>
      </c>
      <c r="D9618" s="57">
        <v>646.875</v>
      </c>
      <c r="E9618" s="57" t="s">
        <v>551</v>
      </c>
      <c r="F9618" s="57" t="s">
        <v>5423</v>
      </c>
      <c r="G9618" s="57" t="s">
        <v>6398</v>
      </c>
      <c r="H9618" s="57">
        <v>646.875</v>
      </c>
    </row>
    <row r="9619" spans="1:8">
      <c r="A9619" s="57" t="s">
        <v>193</v>
      </c>
      <c r="B9619" s="57" t="s">
        <v>125</v>
      </c>
      <c r="C9619" s="57" t="s">
        <v>5425</v>
      </c>
      <c r="D9619" s="57">
        <v>0.54166669999999995</v>
      </c>
      <c r="E9619" s="57" t="s">
        <v>551</v>
      </c>
      <c r="F9619" s="57" t="s">
        <v>5426</v>
      </c>
      <c r="G9619" s="57" t="s">
        <v>6399</v>
      </c>
      <c r="H9619" s="57">
        <v>0.54166669999999995</v>
      </c>
    </row>
    <row r="9620" spans="1:8">
      <c r="A9620" s="57" t="s">
        <v>193</v>
      </c>
      <c r="B9620" s="57" t="s">
        <v>125</v>
      </c>
      <c r="C9620" s="57" t="s">
        <v>5428</v>
      </c>
      <c r="D9620" s="57">
        <v>190.5</v>
      </c>
      <c r="E9620" s="57" t="s">
        <v>551</v>
      </c>
      <c r="F9620" s="57" t="s">
        <v>5429</v>
      </c>
      <c r="G9620" s="57" t="s">
        <v>6400</v>
      </c>
      <c r="H9620" s="57">
        <v>190.5</v>
      </c>
    </row>
    <row r="9621" spans="1:8">
      <c r="A9621" s="57" t="s">
        <v>193</v>
      </c>
      <c r="B9621" s="57" t="s">
        <v>125</v>
      </c>
      <c r="C9621" s="57" t="s">
        <v>5431</v>
      </c>
      <c r="D9621" s="57">
        <v>65723.06</v>
      </c>
      <c r="E9621" s="57" t="s">
        <v>551</v>
      </c>
      <c r="F9621" s="57" t="s">
        <v>5431</v>
      </c>
      <c r="G9621" s="57" t="s">
        <v>6401</v>
      </c>
      <c r="H9621" s="57">
        <v>65723.06</v>
      </c>
    </row>
    <row r="9622" spans="1:8">
      <c r="A9622" s="57" t="s">
        <v>193</v>
      </c>
      <c r="B9622" s="57" t="s">
        <v>125</v>
      </c>
      <c r="C9622" s="57" t="s">
        <v>5433</v>
      </c>
      <c r="D9622" s="57">
        <v>163.5</v>
      </c>
      <c r="E9622" s="57" t="s">
        <v>551</v>
      </c>
      <c r="F9622" s="57" t="s">
        <v>5434</v>
      </c>
      <c r="G9622" s="57" t="s">
        <v>6402</v>
      </c>
      <c r="H9622" s="57">
        <v>163.5</v>
      </c>
    </row>
    <row r="9623" spans="1:8">
      <c r="A9623" s="57" t="s">
        <v>193</v>
      </c>
      <c r="B9623" s="57" t="s">
        <v>125</v>
      </c>
      <c r="C9623" s="57" t="s">
        <v>5436</v>
      </c>
      <c r="D9623" s="57">
        <v>1.75</v>
      </c>
      <c r="E9623" s="57" t="s">
        <v>551</v>
      </c>
      <c r="F9623" s="57" t="s">
        <v>5437</v>
      </c>
      <c r="G9623" s="57" t="s">
        <v>6403</v>
      </c>
      <c r="H9623" s="57">
        <v>1.75</v>
      </c>
    </row>
    <row r="9624" spans="1:8">
      <c r="A9624" s="57" t="s">
        <v>193</v>
      </c>
      <c r="B9624" s="57" t="s">
        <v>125</v>
      </c>
      <c r="C9624" s="57" t="s">
        <v>5439</v>
      </c>
      <c r="D9624" s="57">
        <v>0.5916667000000001</v>
      </c>
      <c r="E9624" s="57" t="s">
        <v>551</v>
      </c>
      <c r="F9624" s="57" t="s">
        <v>5439</v>
      </c>
      <c r="G9624" s="57" t="s">
        <v>6404</v>
      </c>
      <c r="H9624" s="57">
        <v>0.5916667000000001</v>
      </c>
    </row>
    <row r="9625" spans="1:8">
      <c r="A9625" s="57" t="s">
        <v>193</v>
      </c>
      <c r="B9625" s="57" t="s">
        <v>125</v>
      </c>
      <c r="C9625" s="57" t="s">
        <v>5441</v>
      </c>
      <c r="D9625" s="57">
        <v>7802.5310000000009</v>
      </c>
      <c r="E9625" s="57" t="s">
        <v>551</v>
      </c>
      <c r="F9625" s="57" t="s">
        <v>5441</v>
      </c>
      <c r="G9625" s="57" t="s">
        <v>6405</v>
      </c>
      <c r="H9625" s="57">
        <v>7802.5310000000009</v>
      </c>
    </row>
    <row r="9626" spans="1:8">
      <c r="A9626" s="57" t="s">
        <v>193</v>
      </c>
      <c r="B9626" s="57" t="s">
        <v>125</v>
      </c>
      <c r="C9626" s="57" t="s">
        <v>5443</v>
      </c>
      <c r="D9626" s="57">
        <v>623.9375</v>
      </c>
      <c r="E9626" s="57" t="s">
        <v>551</v>
      </c>
      <c r="F9626" s="57" t="s">
        <v>5443</v>
      </c>
      <c r="G9626" s="57" t="s">
        <v>6406</v>
      </c>
      <c r="H9626" s="57">
        <v>623.9375</v>
      </c>
    </row>
    <row r="9627" spans="1:8">
      <c r="A9627" s="57" t="s">
        <v>193</v>
      </c>
      <c r="B9627" s="57" t="s">
        <v>125</v>
      </c>
      <c r="C9627" s="57" t="s">
        <v>5445</v>
      </c>
      <c r="D9627" s="57">
        <v>600.625</v>
      </c>
      <c r="E9627" s="57" t="s">
        <v>551</v>
      </c>
      <c r="F9627" s="57" t="s">
        <v>5446</v>
      </c>
      <c r="G9627" s="57" t="s">
        <v>6407</v>
      </c>
      <c r="H9627" s="57">
        <v>600.625</v>
      </c>
    </row>
    <row r="9628" spans="1:8">
      <c r="A9628" s="57" t="s">
        <v>162</v>
      </c>
      <c r="B9628" s="57" t="s">
        <v>81</v>
      </c>
      <c r="C9628" s="57" t="s">
        <v>5392</v>
      </c>
      <c r="D9628" s="57">
        <v>0</v>
      </c>
      <c r="E9628" s="57" t="s">
        <v>552</v>
      </c>
      <c r="F9628" s="57" t="s">
        <v>5393</v>
      </c>
      <c r="G9628" s="57" t="s">
        <v>6408</v>
      </c>
      <c r="H9628" s="57">
        <v>0</v>
      </c>
    </row>
    <row r="9629" spans="1:8">
      <c r="A9629" s="57" t="s">
        <v>162</v>
      </c>
      <c r="B9629" s="57" t="s">
        <v>81</v>
      </c>
      <c r="C9629" s="57" t="s">
        <v>5395</v>
      </c>
      <c r="D9629" s="57">
        <v>0</v>
      </c>
      <c r="E9629" s="57" t="s">
        <v>552</v>
      </c>
      <c r="F9629" s="57" t="s">
        <v>5396</v>
      </c>
      <c r="G9629" s="57" t="s">
        <v>6409</v>
      </c>
      <c r="H9629" s="57">
        <v>0</v>
      </c>
    </row>
    <row r="9630" spans="1:8">
      <c r="A9630" s="57" t="s">
        <v>162</v>
      </c>
      <c r="B9630" s="57" t="s">
        <v>81</v>
      </c>
      <c r="C9630" s="57" t="s">
        <v>5398</v>
      </c>
      <c r="D9630" s="57">
        <v>0</v>
      </c>
      <c r="E9630" s="57" t="s">
        <v>552</v>
      </c>
      <c r="F9630" s="57" t="s">
        <v>5399</v>
      </c>
      <c r="G9630" s="57" t="s">
        <v>6410</v>
      </c>
      <c r="H9630" s="57">
        <v>0</v>
      </c>
    </row>
    <row r="9631" spans="1:8">
      <c r="A9631" s="57" t="s">
        <v>162</v>
      </c>
      <c r="B9631" s="57" t="s">
        <v>81</v>
      </c>
      <c r="C9631" s="57" t="s">
        <v>5401</v>
      </c>
      <c r="D9631" s="57">
        <v>0</v>
      </c>
      <c r="E9631" s="57" t="s">
        <v>552</v>
      </c>
      <c r="F9631" s="57" t="s">
        <v>5402</v>
      </c>
      <c r="G9631" s="57" t="s">
        <v>6411</v>
      </c>
      <c r="H9631" s="57">
        <v>0</v>
      </c>
    </row>
    <row r="9632" spans="1:8">
      <c r="A9632" s="57" t="s">
        <v>162</v>
      </c>
      <c r="B9632" s="57" t="s">
        <v>81</v>
      </c>
      <c r="C9632" s="57" t="s">
        <v>5404</v>
      </c>
      <c r="D9632" s="57">
        <v>402.16669999999999</v>
      </c>
      <c r="E9632" s="57" t="s">
        <v>552</v>
      </c>
      <c r="F9632" s="57" t="s">
        <v>5405</v>
      </c>
      <c r="G9632" s="57" t="s">
        <v>6412</v>
      </c>
      <c r="H9632" s="57">
        <v>402.16669999999999</v>
      </c>
    </row>
    <row r="9633" spans="1:8">
      <c r="A9633" s="57" t="s">
        <v>162</v>
      </c>
      <c r="B9633" s="57" t="s">
        <v>81</v>
      </c>
      <c r="C9633" s="57" t="s">
        <v>5407</v>
      </c>
      <c r="D9633" s="57">
        <v>0.67500000000000004</v>
      </c>
      <c r="E9633" s="57" t="s">
        <v>552</v>
      </c>
      <c r="F9633" s="57" t="s">
        <v>5408</v>
      </c>
      <c r="G9633" s="57" t="s">
        <v>6413</v>
      </c>
      <c r="H9633" s="57">
        <v>0.67500000000000004</v>
      </c>
    </row>
    <row r="9634" spans="1:8">
      <c r="A9634" s="57" t="s">
        <v>162</v>
      </c>
      <c r="B9634" s="57" t="s">
        <v>81</v>
      </c>
      <c r="C9634" s="57" t="s">
        <v>5410</v>
      </c>
      <c r="D9634" s="57">
        <v>1.3333330000000001</v>
      </c>
      <c r="E9634" s="57" t="s">
        <v>552</v>
      </c>
      <c r="F9634" s="57" t="s">
        <v>5411</v>
      </c>
      <c r="G9634" s="57" t="s">
        <v>6414</v>
      </c>
      <c r="H9634" s="57">
        <v>1.3333330000000001</v>
      </c>
    </row>
    <row r="9635" spans="1:8">
      <c r="A9635" s="57" t="s">
        <v>162</v>
      </c>
      <c r="B9635" s="57" t="s">
        <v>81</v>
      </c>
      <c r="C9635" s="57" t="s">
        <v>5413</v>
      </c>
      <c r="D9635" s="57">
        <v>178</v>
      </c>
      <c r="E9635" s="57" t="s">
        <v>552</v>
      </c>
      <c r="F9635" s="57" t="s">
        <v>5414</v>
      </c>
      <c r="G9635" s="57" t="s">
        <v>6415</v>
      </c>
      <c r="H9635" s="57">
        <v>178</v>
      </c>
    </row>
    <row r="9636" spans="1:8">
      <c r="A9636" s="57" t="s">
        <v>162</v>
      </c>
      <c r="B9636" s="57" t="s">
        <v>81</v>
      </c>
      <c r="C9636" s="57" t="s">
        <v>5416</v>
      </c>
      <c r="D9636" s="57">
        <v>0</v>
      </c>
      <c r="E9636" s="57" t="s">
        <v>552</v>
      </c>
      <c r="F9636" s="57" t="s">
        <v>5417</v>
      </c>
      <c r="G9636" s="57" t="s">
        <v>6416</v>
      </c>
      <c r="H9636" s="57">
        <v>0</v>
      </c>
    </row>
    <row r="9637" spans="1:8">
      <c r="A9637" s="57" t="s">
        <v>162</v>
      </c>
      <c r="B9637" s="57" t="s">
        <v>81</v>
      </c>
      <c r="C9637" s="57" t="s">
        <v>5419</v>
      </c>
      <c r="D9637" s="57">
        <v>1.25</v>
      </c>
      <c r="E9637" s="57" t="s">
        <v>552</v>
      </c>
      <c r="F9637" s="57" t="s">
        <v>5420</v>
      </c>
      <c r="G9637" s="57" t="s">
        <v>6417</v>
      </c>
      <c r="H9637" s="57">
        <v>1.25</v>
      </c>
    </row>
    <row r="9638" spans="1:8">
      <c r="A9638" s="57" t="s">
        <v>162</v>
      </c>
      <c r="B9638" s="57" t="s">
        <v>81</v>
      </c>
      <c r="C9638" s="57" t="s">
        <v>5422</v>
      </c>
      <c r="D9638" s="57">
        <v>646.875</v>
      </c>
      <c r="E9638" s="57" t="s">
        <v>552</v>
      </c>
      <c r="F9638" s="57" t="s">
        <v>5423</v>
      </c>
      <c r="G9638" s="57" t="s">
        <v>6418</v>
      </c>
      <c r="H9638" s="57">
        <v>646.875</v>
      </c>
    </row>
    <row r="9639" spans="1:8">
      <c r="A9639" s="57" t="s">
        <v>162</v>
      </c>
      <c r="B9639" s="57" t="s">
        <v>81</v>
      </c>
      <c r="C9639" s="57" t="s">
        <v>5425</v>
      </c>
      <c r="D9639" s="57">
        <v>0.54166669999999995</v>
      </c>
      <c r="E9639" s="57" t="s">
        <v>552</v>
      </c>
      <c r="F9639" s="57" t="s">
        <v>5426</v>
      </c>
      <c r="G9639" s="57" t="s">
        <v>6419</v>
      </c>
      <c r="H9639" s="57">
        <v>0.54166669999999995</v>
      </c>
    </row>
    <row r="9640" spans="1:8">
      <c r="A9640" s="57" t="s">
        <v>162</v>
      </c>
      <c r="B9640" s="57" t="s">
        <v>81</v>
      </c>
      <c r="C9640" s="57" t="s">
        <v>5428</v>
      </c>
      <c r="D9640" s="57">
        <v>190.5</v>
      </c>
      <c r="E9640" s="57" t="s">
        <v>552</v>
      </c>
      <c r="F9640" s="57" t="s">
        <v>5429</v>
      </c>
      <c r="G9640" s="57" t="s">
        <v>6420</v>
      </c>
      <c r="H9640" s="57">
        <v>190.5</v>
      </c>
    </row>
    <row r="9641" spans="1:8">
      <c r="A9641" s="57" t="s">
        <v>162</v>
      </c>
      <c r="B9641" s="57" t="s">
        <v>81</v>
      </c>
      <c r="C9641" s="57" t="s">
        <v>5431</v>
      </c>
      <c r="D9641" s="57">
        <v>65723.06</v>
      </c>
      <c r="E9641" s="57" t="s">
        <v>552</v>
      </c>
      <c r="F9641" s="57" t="s">
        <v>5431</v>
      </c>
      <c r="G9641" s="57" t="s">
        <v>6421</v>
      </c>
      <c r="H9641" s="57">
        <v>65723.06</v>
      </c>
    </row>
    <row r="9642" spans="1:8">
      <c r="A9642" s="57" t="s">
        <v>162</v>
      </c>
      <c r="B9642" s="57" t="s">
        <v>81</v>
      </c>
      <c r="C9642" s="57" t="s">
        <v>5433</v>
      </c>
      <c r="D9642" s="57">
        <v>163.5</v>
      </c>
      <c r="E9642" s="57" t="s">
        <v>552</v>
      </c>
      <c r="F9642" s="57" t="s">
        <v>5434</v>
      </c>
      <c r="G9642" s="57" t="s">
        <v>6422</v>
      </c>
      <c r="H9642" s="57">
        <v>163.5</v>
      </c>
    </row>
    <row r="9643" spans="1:8">
      <c r="A9643" s="57" t="s">
        <v>162</v>
      </c>
      <c r="B9643" s="57" t="s">
        <v>81</v>
      </c>
      <c r="C9643" s="57" t="s">
        <v>5436</v>
      </c>
      <c r="D9643" s="57">
        <v>1.75</v>
      </c>
      <c r="E9643" s="57" t="s">
        <v>552</v>
      </c>
      <c r="F9643" s="57" t="s">
        <v>5437</v>
      </c>
      <c r="G9643" s="57" t="s">
        <v>6423</v>
      </c>
      <c r="H9643" s="57">
        <v>1.75</v>
      </c>
    </row>
    <row r="9644" spans="1:8">
      <c r="A9644" s="57" t="s">
        <v>162</v>
      </c>
      <c r="B9644" s="57" t="s">
        <v>81</v>
      </c>
      <c r="C9644" s="57" t="s">
        <v>5439</v>
      </c>
      <c r="D9644" s="57">
        <v>0.59166669999999999</v>
      </c>
      <c r="E9644" s="57" t="s">
        <v>552</v>
      </c>
      <c r="F9644" s="57" t="s">
        <v>5439</v>
      </c>
      <c r="G9644" s="57" t="s">
        <v>6424</v>
      </c>
      <c r="H9644" s="57">
        <v>0.59166669999999999</v>
      </c>
    </row>
    <row r="9645" spans="1:8">
      <c r="A9645" s="57" t="s">
        <v>162</v>
      </c>
      <c r="B9645" s="57" t="s">
        <v>81</v>
      </c>
      <c r="C9645" s="57" t="s">
        <v>5441</v>
      </c>
      <c r="D9645" s="57">
        <v>7802.5309999999999</v>
      </c>
      <c r="E9645" s="57" t="s">
        <v>552</v>
      </c>
      <c r="F9645" s="57" t="s">
        <v>5441</v>
      </c>
      <c r="G9645" s="57" t="s">
        <v>6425</v>
      </c>
      <c r="H9645" s="57">
        <v>7802.5309999999999</v>
      </c>
    </row>
    <row r="9646" spans="1:8">
      <c r="A9646" s="57" t="s">
        <v>162</v>
      </c>
      <c r="B9646" s="57" t="s">
        <v>81</v>
      </c>
      <c r="C9646" s="57" t="s">
        <v>5443</v>
      </c>
      <c r="D9646" s="57">
        <v>623.9375</v>
      </c>
      <c r="E9646" s="57" t="s">
        <v>552</v>
      </c>
      <c r="F9646" s="57" t="s">
        <v>5443</v>
      </c>
      <c r="G9646" s="57" t="s">
        <v>6426</v>
      </c>
      <c r="H9646" s="57">
        <v>623.9375</v>
      </c>
    </row>
    <row r="9647" spans="1:8">
      <c r="A9647" s="57" t="s">
        <v>162</v>
      </c>
      <c r="B9647" s="57" t="s">
        <v>81</v>
      </c>
      <c r="C9647" s="57" t="s">
        <v>5445</v>
      </c>
      <c r="D9647" s="57">
        <v>600.625</v>
      </c>
      <c r="E9647" s="57" t="s">
        <v>552</v>
      </c>
      <c r="F9647" s="57" t="s">
        <v>5446</v>
      </c>
      <c r="G9647" s="57" t="s">
        <v>6427</v>
      </c>
      <c r="H9647" s="57">
        <v>600.625</v>
      </c>
    </row>
    <row r="9648" spans="1:8">
      <c r="A9648" s="57" t="s">
        <v>177</v>
      </c>
      <c r="B9648" s="57" t="s">
        <v>118</v>
      </c>
      <c r="C9648" s="57" t="s">
        <v>5392</v>
      </c>
      <c r="D9648" s="57">
        <v>0</v>
      </c>
      <c r="E9648" s="57" t="s">
        <v>553</v>
      </c>
      <c r="F9648" s="57" t="s">
        <v>5393</v>
      </c>
      <c r="G9648" s="57" t="s">
        <v>6428</v>
      </c>
      <c r="H9648" s="57">
        <v>0</v>
      </c>
    </row>
    <row r="9649" spans="1:8">
      <c r="A9649" s="57" t="s">
        <v>177</v>
      </c>
      <c r="B9649" s="57" t="s">
        <v>118</v>
      </c>
      <c r="C9649" s="57" t="s">
        <v>5395</v>
      </c>
      <c r="D9649" s="57">
        <v>0</v>
      </c>
      <c r="E9649" s="57" t="s">
        <v>553</v>
      </c>
      <c r="F9649" s="57" t="s">
        <v>5396</v>
      </c>
      <c r="G9649" s="57" t="s">
        <v>6429</v>
      </c>
      <c r="H9649" s="57">
        <v>0</v>
      </c>
    </row>
    <row r="9650" spans="1:8">
      <c r="A9650" s="57" t="s">
        <v>177</v>
      </c>
      <c r="B9650" s="57" t="s">
        <v>118</v>
      </c>
      <c r="C9650" s="57" t="s">
        <v>5398</v>
      </c>
      <c r="D9650" s="57">
        <v>0</v>
      </c>
      <c r="E9650" s="57" t="s">
        <v>553</v>
      </c>
      <c r="F9650" s="57" t="s">
        <v>5399</v>
      </c>
      <c r="G9650" s="57" t="s">
        <v>6430</v>
      </c>
      <c r="H9650" s="57">
        <v>0</v>
      </c>
    </row>
    <row r="9651" spans="1:8">
      <c r="A9651" s="57" t="s">
        <v>177</v>
      </c>
      <c r="B9651" s="57" t="s">
        <v>118</v>
      </c>
      <c r="C9651" s="57" t="s">
        <v>5401</v>
      </c>
      <c r="D9651" s="57">
        <v>0</v>
      </c>
      <c r="E9651" s="57" t="s">
        <v>553</v>
      </c>
      <c r="F9651" s="57" t="s">
        <v>5402</v>
      </c>
      <c r="G9651" s="57" t="s">
        <v>6431</v>
      </c>
      <c r="H9651" s="57">
        <v>0</v>
      </c>
    </row>
    <row r="9652" spans="1:8">
      <c r="A9652" s="57" t="s">
        <v>177</v>
      </c>
      <c r="B9652" s="57" t="s">
        <v>118</v>
      </c>
      <c r="C9652" s="57" t="s">
        <v>5404</v>
      </c>
      <c r="D9652" s="57">
        <v>402.16669999999999</v>
      </c>
      <c r="E9652" s="57" t="s">
        <v>553</v>
      </c>
      <c r="F9652" s="57" t="s">
        <v>5405</v>
      </c>
      <c r="G9652" s="57" t="s">
        <v>6432</v>
      </c>
      <c r="H9652" s="57">
        <v>402.16669999999999</v>
      </c>
    </row>
    <row r="9653" spans="1:8">
      <c r="A9653" s="57" t="s">
        <v>177</v>
      </c>
      <c r="B9653" s="57" t="s">
        <v>118</v>
      </c>
      <c r="C9653" s="57" t="s">
        <v>5407</v>
      </c>
      <c r="D9653" s="57">
        <v>0.67500000000000004</v>
      </c>
      <c r="E9653" s="57" t="s">
        <v>553</v>
      </c>
      <c r="F9653" s="57" t="s">
        <v>5408</v>
      </c>
      <c r="G9653" s="57" t="s">
        <v>6433</v>
      </c>
      <c r="H9653" s="57">
        <v>0.67500000000000004</v>
      </c>
    </row>
    <row r="9654" spans="1:8">
      <c r="A9654" s="57" t="s">
        <v>177</v>
      </c>
      <c r="B9654" s="57" t="s">
        <v>118</v>
      </c>
      <c r="C9654" s="57" t="s">
        <v>5410</v>
      </c>
      <c r="D9654" s="57">
        <v>1.3333330000000001</v>
      </c>
      <c r="E9654" s="57" t="s">
        <v>553</v>
      </c>
      <c r="F9654" s="57" t="s">
        <v>5411</v>
      </c>
      <c r="G9654" s="57" t="s">
        <v>6434</v>
      </c>
      <c r="H9654" s="57">
        <v>1.3333330000000001</v>
      </c>
    </row>
    <row r="9655" spans="1:8">
      <c r="A9655" s="57" t="s">
        <v>177</v>
      </c>
      <c r="B9655" s="57" t="s">
        <v>118</v>
      </c>
      <c r="C9655" s="57" t="s">
        <v>5413</v>
      </c>
      <c r="D9655" s="57">
        <v>178</v>
      </c>
      <c r="E9655" s="57" t="s">
        <v>553</v>
      </c>
      <c r="F9655" s="57" t="s">
        <v>5414</v>
      </c>
      <c r="G9655" s="57" t="s">
        <v>6435</v>
      </c>
      <c r="H9655" s="57">
        <v>178</v>
      </c>
    </row>
    <row r="9656" spans="1:8">
      <c r="A9656" s="57" t="s">
        <v>177</v>
      </c>
      <c r="B9656" s="57" t="s">
        <v>118</v>
      </c>
      <c r="C9656" s="57" t="s">
        <v>5416</v>
      </c>
      <c r="D9656" s="57">
        <v>0</v>
      </c>
      <c r="E9656" s="57" t="s">
        <v>553</v>
      </c>
      <c r="F9656" s="57" t="s">
        <v>5417</v>
      </c>
      <c r="G9656" s="57" t="s">
        <v>6436</v>
      </c>
      <c r="H9656" s="57">
        <v>0</v>
      </c>
    </row>
    <row r="9657" spans="1:8">
      <c r="A9657" s="57" t="s">
        <v>177</v>
      </c>
      <c r="B9657" s="57" t="s">
        <v>118</v>
      </c>
      <c r="C9657" s="57" t="s">
        <v>5419</v>
      </c>
      <c r="D9657" s="57">
        <v>1.25</v>
      </c>
      <c r="E9657" s="57" t="s">
        <v>553</v>
      </c>
      <c r="F9657" s="57" t="s">
        <v>5420</v>
      </c>
      <c r="G9657" s="57" t="s">
        <v>6437</v>
      </c>
      <c r="H9657" s="57">
        <v>1.25</v>
      </c>
    </row>
    <row r="9658" spans="1:8">
      <c r="A9658" s="57" t="s">
        <v>177</v>
      </c>
      <c r="B9658" s="57" t="s">
        <v>118</v>
      </c>
      <c r="C9658" s="57" t="s">
        <v>5422</v>
      </c>
      <c r="D9658" s="57">
        <v>646.875</v>
      </c>
      <c r="E9658" s="57" t="s">
        <v>553</v>
      </c>
      <c r="F9658" s="57" t="s">
        <v>5423</v>
      </c>
      <c r="G9658" s="57" t="s">
        <v>6438</v>
      </c>
      <c r="H9658" s="57">
        <v>646.875</v>
      </c>
    </row>
    <row r="9659" spans="1:8">
      <c r="A9659" s="57" t="s">
        <v>177</v>
      </c>
      <c r="B9659" s="57" t="s">
        <v>118</v>
      </c>
      <c r="C9659" s="57" t="s">
        <v>5425</v>
      </c>
      <c r="D9659" s="57">
        <v>0.54166669999999995</v>
      </c>
      <c r="E9659" s="57" t="s">
        <v>553</v>
      </c>
      <c r="F9659" s="57" t="s">
        <v>5426</v>
      </c>
      <c r="G9659" s="57" t="s">
        <v>6439</v>
      </c>
      <c r="H9659" s="57">
        <v>0.54166669999999995</v>
      </c>
    </row>
    <row r="9660" spans="1:8">
      <c r="A9660" s="57" t="s">
        <v>177</v>
      </c>
      <c r="B9660" s="57" t="s">
        <v>118</v>
      </c>
      <c r="C9660" s="57" t="s">
        <v>5428</v>
      </c>
      <c r="D9660" s="57">
        <v>190.5</v>
      </c>
      <c r="E9660" s="57" t="s">
        <v>553</v>
      </c>
      <c r="F9660" s="57" t="s">
        <v>5429</v>
      </c>
      <c r="G9660" s="57" t="s">
        <v>6440</v>
      </c>
      <c r="H9660" s="57">
        <v>190.5</v>
      </c>
    </row>
    <row r="9661" spans="1:8">
      <c r="A9661" s="57" t="s">
        <v>177</v>
      </c>
      <c r="B9661" s="57" t="s">
        <v>118</v>
      </c>
      <c r="C9661" s="57" t="s">
        <v>5431</v>
      </c>
      <c r="D9661" s="57">
        <v>65723.06</v>
      </c>
      <c r="E9661" s="57" t="s">
        <v>553</v>
      </c>
      <c r="F9661" s="57" t="s">
        <v>5431</v>
      </c>
      <c r="G9661" s="57" t="s">
        <v>6441</v>
      </c>
      <c r="H9661" s="57">
        <v>65723.06</v>
      </c>
    </row>
    <row r="9662" spans="1:8">
      <c r="A9662" s="57" t="s">
        <v>177</v>
      </c>
      <c r="B9662" s="57" t="s">
        <v>118</v>
      </c>
      <c r="C9662" s="57" t="s">
        <v>5433</v>
      </c>
      <c r="D9662" s="57">
        <v>163.5</v>
      </c>
      <c r="E9662" s="57" t="s">
        <v>553</v>
      </c>
      <c r="F9662" s="57" t="s">
        <v>5434</v>
      </c>
      <c r="G9662" s="57" t="s">
        <v>6442</v>
      </c>
      <c r="H9662" s="57">
        <v>163.5</v>
      </c>
    </row>
    <row r="9663" spans="1:8">
      <c r="A9663" s="57" t="s">
        <v>177</v>
      </c>
      <c r="B9663" s="57" t="s">
        <v>118</v>
      </c>
      <c r="C9663" s="57" t="s">
        <v>5436</v>
      </c>
      <c r="D9663" s="57">
        <v>1.75</v>
      </c>
      <c r="E9663" s="57" t="s">
        <v>553</v>
      </c>
      <c r="F9663" s="57" t="s">
        <v>5437</v>
      </c>
      <c r="G9663" s="57" t="s">
        <v>6443</v>
      </c>
      <c r="H9663" s="57">
        <v>1.75</v>
      </c>
    </row>
    <row r="9664" spans="1:8">
      <c r="A9664" s="57" t="s">
        <v>177</v>
      </c>
      <c r="B9664" s="57" t="s">
        <v>118</v>
      </c>
      <c r="C9664" s="57" t="s">
        <v>5439</v>
      </c>
      <c r="D9664" s="57">
        <v>0.59166669999999999</v>
      </c>
      <c r="E9664" s="57" t="s">
        <v>553</v>
      </c>
      <c r="F9664" s="57" t="s">
        <v>5439</v>
      </c>
      <c r="G9664" s="57" t="s">
        <v>6444</v>
      </c>
      <c r="H9664" s="57">
        <v>0.59166669999999999</v>
      </c>
    </row>
    <row r="9665" spans="1:8">
      <c r="A9665" s="57" t="s">
        <v>177</v>
      </c>
      <c r="B9665" s="57" t="s">
        <v>118</v>
      </c>
      <c r="C9665" s="57" t="s">
        <v>5441</v>
      </c>
      <c r="D9665" s="57">
        <v>7802.5309999999999</v>
      </c>
      <c r="E9665" s="57" t="s">
        <v>553</v>
      </c>
      <c r="F9665" s="57" t="s">
        <v>5441</v>
      </c>
      <c r="G9665" s="57" t="s">
        <v>6445</v>
      </c>
      <c r="H9665" s="57">
        <v>7802.5309999999999</v>
      </c>
    </row>
    <row r="9666" spans="1:8">
      <c r="A9666" s="57" t="s">
        <v>177</v>
      </c>
      <c r="B9666" s="57" t="s">
        <v>118</v>
      </c>
      <c r="C9666" s="57" t="s">
        <v>5443</v>
      </c>
      <c r="D9666" s="57">
        <v>623.9375</v>
      </c>
      <c r="E9666" s="57" t="s">
        <v>553</v>
      </c>
      <c r="F9666" s="57" t="s">
        <v>5443</v>
      </c>
      <c r="G9666" s="57" t="s">
        <v>6446</v>
      </c>
      <c r="H9666" s="57">
        <v>623.9375</v>
      </c>
    </row>
    <row r="9667" spans="1:8">
      <c r="A9667" s="57" t="s">
        <v>177</v>
      </c>
      <c r="B9667" s="57" t="s">
        <v>118</v>
      </c>
      <c r="C9667" s="57" t="s">
        <v>5445</v>
      </c>
      <c r="D9667" s="57">
        <v>600.625</v>
      </c>
      <c r="E9667" s="57" t="s">
        <v>553</v>
      </c>
      <c r="F9667" s="57" t="s">
        <v>5446</v>
      </c>
      <c r="G9667" s="57" t="s">
        <v>6447</v>
      </c>
      <c r="H9667" s="57">
        <v>600.625</v>
      </c>
    </row>
    <row r="9668" spans="1:8">
      <c r="A9668" s="57" t="s">
        <v>148</v>
      </c>
      <c r="B9668" s="57" t="s">
        <v>116</v>
      </c>
      <c r="C9668" s="57" t="s">
        <v>5392</v>
      </c>
      <c r="D9668" s="57">
        <v>0</v>
      </c>
      <c r="E9668" s="57" t="s">
        <v>554</v>
      </c>
      <c r="F9668" s="57" t="s">
        <v>5393</v>
      </c>
      <c r="G9668" s="57" t="s">
        <v>6448</v>
      </c>
      <c r="H9668" s="57">
        <v>0</v>
      </c>
    </row>
    <row r="9669" spans="1:8">
      <c r="A9669" s="57" t="s">
        <v>148</v>
      </c>
      <c r="B9669" s="57" t="s">
        <v>116</v>
      </c>
      <c r="C9669" s="57" t="s">
        <v>5395</v>
      </c>
      <c r="D9669" s="57">
        <v>0</v>
      </c>
      <c r="E9669" s="57" t="s">
        <v>554</v>
      </c>
      <c r="F9669" s="57" t="s">
        <v>5396</v>
      </c>
      <c r="G9669" s="57" t="s">
        <v>6449</v>
      </c>
      <c r="H9669" s="57">
        <v>0</v>
      </c>
    </row>
    <row r="9670" spans="1:8">
      <c r="A9670" s="57" t="s">
        <v>148</v>
      </c>
      <c r="B9670" s="57" t="s">
        <v>116</v>
      </c>
      <c r="C9670" s="57" t="s">
        <v>5398</v>
      </c>
      <c r="D9670" s="57">
        <v>0</v>
      </c>
      <c r="E9670" s="57" t="s">
        <v>554</v>
      </c>
      <c r="F9670" s="57" t="s">
        <v>5399</v>
      </c>
      <c r="G9670" s="57" t="s">
        <v>6450</v>
      </c>
      <c r="H9670" s="57">
        <v>0</v>
      </c>
    </row>
    <row r="9671" spans="1:8">
      <c r="A9671" s="57" t="s">
        <v>148</v>
      </c>
      <c r="B9671" s="57" t="s">
        <v>116</v>
      </c>
      <c r="C9671" s="57" t="s">
        <v>5401</v>
      </c>
      <c r="D9671" s="57">
        <v>0</v>
      </c>
      <c r="E9671" s="57" t="s">
        <v>554</v>
      </c>
      <c r="F9671" s="57" t="s">
        <v>5402</v>
      </c>
      <c r="G9671" s="57" t="s">
        <v>6451</v>
      </c>
      <c r="H9671" s="57">
        <v>0</v>
      </c>
    </row>
    <row r="9672" spans="1:8">
      <c r="A9672" s="57" t="s">
        <v>148</v>
      </c>
      <c r="B9672" s="57" t="s">
        <v>116</v>
      </c>
      <c r="C9672" s="57" t="s">
        <v>5404</v>
      </c>
      <c r="D9672" s="57">
        <v>402.16669999999999</v>
      </c>
      <c r="E9672" s="57" t="s">
        <v>554</v>
      </c>
      <c r="F9672" s="57" t="s">
        <v>5405</v>
      </c>
      <c r="G9672" s="57" t="s">
        <v>6452</v>
      </c>
      <c r="H9672" s="57">
        <v>402.16669999999999</v>
      </c>
    </row>
    <row r="9673" spans="1:8">
      <c r="A9673" s="57" t="s">
        <v>148</v>
      </c>
      <c r="B9673" s="57" t="s">
        <v>116</v>
      </c>
      <c r="C9673" s="57" t="s">
        <v>5407</v>
      </c>
      <c r="D9673" s="57">
        <v>0.67499999999999993</v>
      </c>
      <c r="E9673" s="57" t="s">
        <v>554</v>
      </c>
      <c r="F9673" s="57" t="s">
        <v>5408</v>
      </c>
      <c r="G9673" s="57" t="s">
        <v>6453</v>
      </c>
      <c r="H9673" s="57">
        <v>0.67499999999999993</v>
      </c>
    </row>
    <row r="9674" spans="1:8">
      <c r="A9674" s="57" t="s">
        <v>148</v>
      </c>
      <c r="B9674" s="57" t="s">
        <v>116</v>
      </c>
      <c r="C9674" s="57" t="s">
        <v>5410</v>
      </c>
      <c r="D9674" s="57">
        <v>1.3333329999999999</v>
      </c>
      <c r="E9674" s="57" t="s">
        <v>554</v>
      </c>
      <c r="F9674" s="57" t="s">
        <v>5411</v>
      </c>
      <c r="G9674" s="57" t="s">
        <v>6454</v>
      </c>
      <c r="H9674" s="57">
        <v>1.3333329999999999</v>
      </c>
    </row>
    <row r="9675" spans="1:8">
      <c r="A9675" s="57" t="s">
        <v>148</v>
      </c>
      <c r="B9675" s="57" t="s">
        <v>116</v>
      </c>
      <c r="C9675" s="57" t="s">
        <v>5413</v>
      </c>
      <c r="D9675" s="57">
        <v>178</v>
      </c>
      <c r="E9675" s="57" t="s">
        <v>554</v>
      </c>
      <c r="F9675" s="57" t="s">
        <v>5414</v>
      </c>
      <c r="G9675" s="57" t="s">
        <v>6455</v>
      </c>
      <c r="H9675" s="57">
        <v>178</v>
      </c>
    </row>
    <row r="9676" spans="1:8">
      <c r="A9676" s="57" t="s">
        <v>148</v>
      </c>
      <c r="B9676" s="57" t="s">
        <v>116</v>
      </c>
      <c r="C9676" s="57" t="s">
        <v>5416</v>
      </c>
      <c r="D9676" s="57">
        <v>0</v>
      </c>
      <c r="E9676" s="57" t="s">
        <v>554</v>
      </c>
      <c r="F9676" s="57" t="s">
        <v>5417</v>
      </c>
      <c r="G9676" s="57" t="s">
        <v>6456</v>
      </c>
      <c r="H9676" s="57">
        <v>0</v>
      </c>
    </row>
    <row r="9677" spans="1:8">
      <c r="A9677" s="57" t="s">
        <v>148</v>
      </c>
      <c r="B9677" s="57" t="s">
        <v>116</v>
      </c>
      <c r="C9677" s="57" t="s">
        <v>5419</v>
      </c>
      <c r="D9677" s="57">
        <v>1.25</v>
      </c>
      <c r="E9677" s="57" t="s">
        <v>554</v>
      </c>
      <c r="F9677" s="57" t="s">
        <v>5420</v>
      </c>
      <c r="G9677" s="57" t="s">
        <v>6457</v>
      </c>
      <c r="H9677" s="57">
        <v>1.25</v>
      </c>
    </row>
    <row r="9678" spans="1:8">
      <c r="A9678" s="57" t="s">
        <v>148</v>
      </c>
      <c r="B9678" s="57" t="s">
        <v>116</v>
      </c>
      <c r="C9678" s="57" t="s">
        <v>5422</v>
      </c>
      <c r="D9678" s="57">
        <v>646.875</v>
      </c>
      <c r="E9678" s="57" t="s">
        <v>554</v>
      </c>
      <c r="F9678" s="57" t="s">
        <v>5423</v>
      </c>
      <c r="G9678" s="57" t="s">
        <v>6458</v>
      </c>
      <c r="H9678" s="57">
        <v>646.875</v>
      </c>
    </row>
    <row r="9679" spans="1:8">
      <c r="A9679" s="57" t="s">
        <v>148</v>
      </c>
      <c r="B9679" s="57" t="s">
        <v>116</v>
      </c>
      <c r="C9679" s="57" t="s">
        <v>5425</v>
      </c>
      <c r="D9679" s="57">
        <v>0.54166669999999995</v>
      </c>
      <c r="E9679" s="57" t="s">
        <v>554</v>
      </c>
      <c r="F9679" s="57" t="s">
        <v>5426</v>
      </c>
      <c r="G9679" s="57" t="s">
        <v>6459</v>
      </c>
      <c r="H9679" s="57">
        <v>0.54166669999999995</v>
      </c>
    </row>
    <row r="9680" spans="1:8">
      <c r="A9680" s="57" t="s">
        <v>148</v>
      </c>
      <c r="B9680" s="57" t="s">
        <v>116</v>
      </c>
      <c r="C9680" s="57" t="s">
        <v>5428</v>
      </c>
      <c r="D9680" s="57">
        <v>190.5</v>
      </c>
      <c r="E9680" s="57" t="s">
        <v>554</v>
      </c>
      <c r="F9680" s="57" t="s">
        <v>5429</v>
      </c>
      <c r="G9680" s="57" t="s">
        <v>6460</v>
      </c>
      <c r="H9680" s="57">
        <v>190.5</v>
      </c>
    </row>
    <row r="9681" spans="1:8">
      <c r="A9681" s="57" t="s">
        <v>148</v>
      </c>
      <c r="B9681" s="57" t="s">
        <v>116</v>
      </c>
      <c r="C9681" s="57" t="s">
        <v>5431</v>
      </c>
      <c r="D9681" s="57">
        <v>65723.06</v>
      </c>
      <c r="E9681" s="57" t="s">
        <v>554</v>
      </c>
      <c r="F9681" s="57" t="s">
        <v>5431</v>
      </c>
      <c r="G9681" s="57" t="s">
        <v>6461</v>
      </c>
      <c r="H9681" s="57">
        <v>65723.06</v>
      </c>
    </row>
    <row r="9682" spans="1:8">
      <c r="A9682" s="57" t="s">
        <v>148</v>
      </c>
      <c r="B9682" s="57" t="s">
        <v>116</v>
      </c>
      <c r="C9682" s="57" t="s">
        <v>5433</v>
      </c>
      <c r="D9682" s="57">
        <v>163.5</v>
      </c>
      <c r="E9682" s="57" t="s">
        <v>554</v>
      </c>
      <c r="F9682" s="57" t="s">
        <v>5434</v>
      </c>
      <c r="G9682" s="57" t="s">
        <v>6462</v>
      </c>
      <c r="H9682" s="57">
        <v>163.5</v>
      </c>
    </row>
    <row r="9683" spans="1:8">
      <c r="A9683" s="57" t="s">
        <v>148</v>
      </c>
      <c r="B9683" s="57" t="s">
        <v>116</v>
      </c>
      <c r="C9683" s="57" t="s">
        <v>5436</v>
      </c>
      <c r="D9683" s="57">
        <v>1.75</v>
      </c>
      <c r="E9683" s="57" t="s">
        <v>554</v>
      </c>
      <c r="F9683" s="57" t="s">
        <v>5437</v>
      </c>
      <c r="G9683" s="57" t="s">
        <v>6463</v>
      </c>
      <c r="H9683" s="57">
        <v>1.75</v>
      </c>
    </row>
    <row r="9684" spans="1:8">
      <c r="A9684" s="57" t="s">
        <v>148</v>
      </c>
      <c r="B9684" s="57" t="s">
        <v>116</v>
      </c>
      <c r="C9684" s="57" t="s">
        <v>5439</v>
      </c>
      <c r="D9684" s="57">
        <v>0.5916667000000001</v>
      </c>
      <c r="E9684" s="57" t="s">
        <v>554</v>
      </c>
      <c r="F9684" s="57" t="s">
        <v>5439</v>
      </c>
      <c r="G9684" s="57" t="s">
        <v>6464</v>
      </c>
      <c r="H9684" s="57">
        <v>0.5916667000000001</v>
      </c>
    </row>
    <row r="9685" spans="1:8">
      <c r="A9685" s="57" t="s">
        <v>148</v>
      </c>
      <c r="B9685" s="57" t="s">
        <v>116</v>
      </c>
      <c r="C9685" s="57" t="s">
        <v>5441</v>
      </c>
      <c r="D9685" s="57">
        <v>7802.5309999999999</v>
      </c>
      <c r="E9685" s="57" t="s">
        <v>554</v>
      </c>
      <c r="F9685" s="57" t="s">
        <v>5441</v>
      </c>
      <c r="G9685" s="57" t="s">
        <v>6465</v>
      </c>
      <c r="H9685" s="57">
        <v>7802.5309999999999</v>
      </c>
    </row>
    <row r="9686" spans="1:8">
      <c r="A9686" s="57" t="s">
        <v>148</v>
      </c>
      <c r="B9686" s="57" t="s">
        <v>116</v>
      </c>
      <c r="C9686" s="57" t="s">
        <v>5443</v>
      </c>
      <c r="D9686" s="57">
        <v>623.9375</v>
      </c>
      <c r="E9686" s="57" t="s">
        <v>554</v>
      </c>
      <c r="F9686" s="57" t="s">
        <v>5443</v>
      </c>
      <c r="G9686" s="57" t="s">
        <v>6466</v>
      </c>
      <c r="H9686" s="57">
        <v>623.9375</v>
      </c>
    </row>
    <row r="9687" spans="1:8">
      <c r="A9687" s="57" t="s">
        <v>148</v>
      </c>
      <c r="B9687" s="57" t="s">
        <v>116</v>
      </c>
      <c r="C9687" s="57" t="s">
        <v>5445</v>
      </c>
      <c r="D9687" s="57">
        <v>600.625</v>
      </c>
      <c r="E9687" s="57" t="s">
        <v>554</v>
      </c>
      <c r="F9687" s="57" t="s">
        <v>5446</v>
      </c>
      <c r="G9687" s="57" t="s">
        <v>6467</v>
      </c>
      <c r="H9687" s="57">
        <v>600.625</v>
      </c>
    </row>
    <row r="9688" spans="1:8">
      <c r="A9688" s="57" t="s">
        <v>134</v>
      </c>
      <c r="B9688" s="57" t="s">
        <v>114</v>
      </c>
      <c r="C9688" s="57" t="s">
        <v>5392</v>
      </c>
      <c r="D9688" s="57">
        <v>0</v>
      </c>
      <c r="E9688" s="57" t="s">
        <v>555</v>
      </c>
      <c r="F9688" s="57" t="s">
        <v>5393</v>
      </c>
      <c r="G9688" s="57" t="s">
        <v>6468</v>
      </c>
      <c r="H9688" s="57">
        <v>0</v>
      </c>
    </row>
    <row r="9689" spans="1:8">
      <c r="A9689" s="57" t="s">
        <v>134</v>
      </c>
      <c r="B9689" s="57" t="s">
        <v>114</v>
      </c>
      <c r="C9689" s="57" t="s">
        <v>5395</v>
      </c>
      <c r="D9689" s="57">
        <v>0</v>
      </c>
      <c r="E9689" s="57" t="s">
        <v>555</v>
      </c>
      <c r="F9689" s="57" t="s">
        <v>5396</v>
      </c>
      <c r="G9689" s="57" t="s">
        <v>6469</v>
      </c>
      <c r="H9689" s="57">
        <v>0</v>
      </c>
    </row>
    <row r="9690" spans="1:8">
      <c r="A9690" s="57" t="s">
        <v>134</v>
      </c>
      <c r="B9690" s="57" t="s">
        <v>114</v>
      </c>
      <c r="C9690" s="57" t="s">
        <v>5398</v>
      </c>
      <c r="D9690" s="57">
        <v>0</v>
      </c>
      <c r="E9690" s="57" t="s">
        <v>555</v>
      </c>
      <c r="F9690" s="57" t="s">
        <v>5399</v>
      </c>
      <c r="G9690" s="57" t="s">
        <v>6470</v>
      </c>
      <c r="H9690" s="57">
        <v>0</v>
      </c>
    </row>
    <row r="9691" spans="1:8">
      <c r="A9691" s="57" t="s">
        <v>134</v>
      </c>
      <c r="B9691" s="57" t="s">
        <v>114</v>
      </c>
      <c r="C9691" s="57" t="s">
        <v>5401</v>
      </c>
      <c r="D9691" s="57">
        <v>0</v>
      </c>
      <c r="E9691" s="57" t="s">
        <v>555</v>
      </c>
      <c r="F9691" s="57" t="s">
        <v>5402</v>
      </c>
      <c r="G9691" s="57" t="s">
        <v>6471</v>
      </c>
      <c r="H9691" s="57">
        <v>0</v>
      </c>
    </row>
    <row r="9692" spans="1:8">
      <c r="A9692" s="57" t="s">
        <v>134</v>
      </c>
      <c r="B9692" s="57" t="s">
        <v>114</v>
      </c>
      <c r="C9692" s="57" t="s">
        <v>5404</v>
      </c>
      <c r="D9692" s="57">
        <v>402.16669999999988</v>
      </c>
      <c r="E9692" s="57" t="s">
        <v>555</v>
      </c>
      <c r="F9692" s="57" t="s">
        <v>5405</v>
      </c>
      <c r="G9692" s="57" t="s">
        <v>6472</v>
      </c>
      <c r="H9692" s="57">
        <v>402.16669999999988</v>
      </c>
    </row>
    <row r="9693" spans="1:8">
      <c r="A9693" s="57" t="s">
        <v>134</v>
      </c>
      <c r="B9693" s="57" t="s">
        <v>114</v>
      </c>
      <c r="C9693" s="57" t="s">
        <v>5407</v>
      </c>
      <c r="D9693" s="57">
        <v>0.67500000000000016</v>
      </c>
      <c r="E9693" s="57" t="s">
        <v>555</v>
      </c>
      <c r="F9693" s="57" t="s">
        <v>5408</v>
      </c>
      <c r="G9693" s="57" t="s">
        <v>6473</v>
      </c>
      <c r="H9693" s="57">
        <v>0.67500000000000016</v>
      </c>
    </row>
    <row r="9694" spans="1:8">
      <c r="A9694" s="57" t="s">
        <v>134</v>
      </c>
      <c r="B9694" s="57" t="s">
        <v>114</v>
      </c>
      <c r="C9694" s="57" t="s">
        <v>5410</v>
      </c>
      <c r="D9694" s="57">
        <v>1.3333329999999999</v>
      </c>
      <c r="E9694" s="57" t="s">
        <v>555</v>
      </c>
      <c r="F9694" s="57" t="s">
        <v>5411</v>
      </c>
      <c r="G9694" s="57" t="s">
        <v>6474</v>
      </c>
      <c r="H9694" s="57">
        <v>1.3333329999999999</v>
      </c>
    </row>
    <row r="9695" spans="1:8">
      <c r="A9695" s="57" t="s">
        <v>134</v>
      </c>
      <c r="B9695" s="57" t="s">
        <v>114</v>
      </c>
      <c r="C9695" s="57" t="s">
        <v>5413</v>
      </c>
      <c r="D9695" s="57">
        <v>178</v>
      </c>
      <c r="E9695" s="57" t="s">
        <v>555</v>
      </c>
      <c r="F9695" s="57" t="s">
        <v>5414</v>
      </c>
      <c r="G9695" s="57" t="s">
        <v>6475</v>
      </c>
      <c r="H9695" s="57">
        <v>178</v>
      </c>
    </row>
    <row r="9696" spans="1:8">
      <c r="A9696" s="57" t="s">
        <v>134</v>
      </c>
      <c r="B9696" s="57" t="s">
        <v>114</v>
      </c>
      <c r="C9696" s="57" t="s">
        <v>5416</v>
      </c>
      <c r="D9696" s="57">
        <v>0</v>
      </c>
      <c r="E9696" s="57" t="s">
        <v>555</v>
      </c>
      <c r="F9696" s="57" t="s">
        <v>5417</v>
      </c>
      <c r="G9696" s="57" t="s">
        <v>6476</v>
      </c>
      <c r="H9696" s="57">
        <v>0</v>
      </c>
    </row>
    <row r="9697" spans="1:8">
      <c r="A9697" s="57" t="s">
        <v>134</v>
      </c>
      <c r="B9697" s="57" t="s">
        <v>114</v>
      </c>
      <c r="C9697" s="57" t="s">
        <v>5419</v>
      </c>
      <c r="D9697" s="57">
        <v>1.25</v>
      </c>
      <c r="E9697" s="57" t="s">
        <v>555</v>
      </c>
      <c r="F9697" s="57" t="s">
        <v>5420</v>
      </c>
      <c r="G9697" s="57" t="s">
        <v>6477</v>
      </c>
      <c r="H9697" s="57">
        <v>1.25</v>
      </c>
    </row>
    <row r="9698" spans="1:8">
      <c r="A9698" s="57" t="s">
        <v>134</v>
      </c>
      <c r="B9698" s="57" t="s">
        <v>114</v>
      </c>
      <c r="C9698" s="57" t="s">
        <v>5422</v>
      </c>
      <c r="D9698" s="57">
        <v>646.875</v>
      </c>
      <c r="E9698" s="57" t="s">
        <v>555</v>
      </c>
      <c r="F9698" s="57" t="s">
        <v>5423</v>
      </c>
      <c r="G9698" s="57" t="s">
        <v>6478</v>
      </c>
      <c r="H9698" s="57">
        <v>646.875</v>
      </c>
    </row>
    <row r="9699" spans="1:8">
      <c r="A9699" s="57" t="s">
        <v>134</v>
      </c>
      <c r="B9699" s="57" t="s">
        <v>114</v>
      </c>
      <c r="C9699" s="57" t="s">
        <v>5425</v>
      </c>
      <c r="D9699" s="57">
        <v>0.54166670000000017</v>
      </c>
      <c r="E9699" s="57" t="s">
        <v>555</v>
      </c>
      <c r="F9699" s="57" t="s">
        <v>5426</v>
      </c>
      <c r="G9699" s="57" t="s">
        <v>6479</v>
      </c>
      <c r="H9699" s="57">
        <v>0.54166670000000017</v>
      </c>
    </row>
    <row r="9700" spans="1:8">
      <c r="A9700" s="57" t="s">
        <v>134</v>
      </c>
      <c r="B9700" s="57" t="s">
        <v>114</v>
      </c>
      <c r="C9700" s="57" t="s">
        <v>5428</v>
      </c>
      <c r="D9700" s="57">
        <v>190.5</v>
      </c>
      <c r="E9700" s="57" t="s">
        <v>555</v>
      </c>
      <c r="F9700" s="57" t="s">
        <v>5429</v>
      </c>
      <c r="G9700" s="57" t="s">
        <v>6480</v>
      </c>
      <c r="H9700" s="57">
        <v>190.5</v>
      </c>
    </row>
    <row r="9701" spans="1:8">
      <c r="A9701" s="57" t="s">
        <v>134</v>
      </c>
      <c r="B9701" s="57" t="s">
        <v>114</v>
      </c>
      <c r="C9701" s="57" t="s">
        <v>5431</v>
      </c>
      <c r="D9701" s="57">
        <v>65723.060000000027</v>
      </c>
      <c r="E9701" s="57" t="s">
        <v>555</v>
      </c>
      <c r="F9701" s="57" t="s">
        <v>5431</v>
      </c>
      <c r="G9701" s="57" t="s">
        <v>6481</v>
      </c>
      <c r="H9701" s="57">
        <v>65723.060000000027</v>
      </c>
    </row>
    <row r="9702" spans="1:8">
      <c r="A9702" s="57" t="s">
        <v>134</v>
      </c>
      <c r="B9702" s="57" t="s">
        <v>114</v>
      </c>
      <c r="C9702" s="57" t="s">
        <v>5433</v>
      </c>
      <c r="D9702" s="57">
        <v>163.5</v>
      </c>
      <c r="E9702" s="57" t="s">
        <v>555</v>
      </c>
      <c r="F9702" s="57" t="s">
        <v>5434</v>
      </c>
      <c r="G9702" s="57" t="s">
        <v>6482</v>
      </c>
      <c r="H9702" s="57">
        <v>163.5</v>
      </c>
    </row>
    <row r="9703" spans="1:8">
      <c r="A9703" s="57" t="s">
        <v>134</v>
      </c>
      <c r="B9703" s="57" t="s">
        <v>114</v>
      </c>
      <c r="C9703" s="57" t="s">
        <v>5436</v>
      </c>
      <c r="D9703" s="57">
        <v>1.75</v>
      </c>
      <c r="E9703" s="57" t="s">
        <v>555</v>
      </c>
      <c r="F9703" s="57" t="s">
        <v>5437</v>
      </c>
      <c r="G9703" s="57" t="s">
        <v>6483</v>
      </c>
      <c r="H9703" s="57">
        <v>1.75</v>
      </c>
    </row>
    <row r="9704" spans="1:8">
      <c r="A9704" s="57" t="s">
        <v>134</v>
      </c>
      <c r="B9704" s="57" t="s">
        <v>114</v>
      </c>
      <c r="C9704" s="57" t="s">
        <v>5439</v>
      </c>
      <c r="D9704" s="57">
        <v>0.59166669999999999</v>
      </c>
      <c r="E9704" s="57" t="s">
        <v>555</v>
      </c>
      <c r="F9704" s="57" t="s">
        <v>5439</v>
      </c>
      <c r="G9704" s="57" t="s">
        <v>6484</v>
      </c>
      <c r="H9704" s="57">
        <v>0.59166669999999999</v>
      </c>
    </row>
    <row r="9705" spans="1:8">
      <c r="A9705" s="57" t="s">
        <v>134</v>
      </c>
      <c r="B9705" s="57" t="s">
        <v>114</v>
      </c>
      <c r="C9705" s="57" t="s">
        <v>5441</v>
      </c>
      <c r="D9705" s="57">
        <v>7802.5310000000018</v>
      </c>
      <c r="E9705" s="57" t="s">
        <v>555</v>
      </c>
      <c r="F9705" s="57" t="s">
        <v>5441</v>
      </c>
      <c r="G9705" s="57" t="s">
        <v>6485</v>
      </c>
      <c r="H9705" s="57">
        <v>7802.5310000000018</v>
      </c>
    </row>
    <row r="9706" spans="1:8">
      <c r="A9706" s="57" t="s">
        <v>134</v>
      </c>
      <c r="B9706" s="57" t="s">
        <v>114</v>
      </c>
      <c r="C9706" s="57" t="s">
        <v>5443</v>
      </c>
      <c r="D9706" s="57">
        <v>623.9375</v>
      </c>
      <c r="E9706" s="57" t="s">
        <v>555</v>
      </c>
      <c r="F9706" s="57" t="s">
        <v>5443</v>
      </c>
      <c r="G9706" s="57" t="s">
        <v>6486</v>
      </c>
      <c r="H9706" s="57">
        <v>623.9375</v>
      </c>
    </row>
    <row r="9707" spans="1:8">
      <c r="A9707" s="57" t="s">
        <v>134</v>
      </c>
      <c r="B9707" s="57" t="s">
        <v>114</v>
      </c>
      <c r="C9707" s="57" t="s">
        <v>5445</v>
      </c>
      <c r="D9707" s="57">
        <v>600.625</v>
      </c>
      <c r="E9707" s="57" t="s">
        <v>555</v>
      </c>
      <c r="F9707" s="57" t="s">
        <v>5446</v>
      </c>
      <c r="G9707" s="57" t="s">
        <v>6487</v>
      </c>
      <c r="H9707" s="57">
        <v>600.625</v>
      </c>
    </row>
    <row r="9708" spans="1:8">
      <c r="A9708" s="57" t="s">
        <v>182</v>
      </c>
      <c r="B9708" s="57" t="s">
        <v>120</v>
      </c>
      <c r="C9708" s="57" t="s">
        <v>5392</v>
      </c>
      <c r="D9708" s="57">
        <v>0</v>
      </c>
      <c r="E9708" s="57" t="s">
        <v>556</v>
      </c>
      <c r="F9708" s="57" t="s">
        <v>5393</v>
      </c>
      <c r="G9708" s="57" t="s">
        <v>6488</v>
      </c>
      <c r="H9708" s="57">
        <v>0</v>
      </c>
    </row>
    <row r="9709" spans="1:8">
      <c r="A9709" s="57" t="s">
        <v>182</v>
      </c>
      <c r="B9709" s="57" t="s">
        <v>120</v>
      </c>
      <c r="C9709" s="57" t="s">
        <v>5395</v>
      </c>
      <c r="D9709" s="57">
        <v>0</v>
      </c>
      <c r="E9709" s="57" t="s">
        <v>556</v>
      </c>
      <c r="F9709" s="57" t="s">
        <v>5396</v>
      </c>
      <c r="G9709" s="57" t="s">
        <v>6489</v>
      </c>
      <c r="H9709" s="57">
        <v>0</v>
      </c>
    </row>
    <row r="9710" spans="1:8">
      <c r="A9710" s="57" t="s">
        <v>182</v>
      </c>
      <c r="B9710" s="57" t="s">
        <v>120</v>
      </c>
      <c r="C9710" s="57" t="s">
        <v>5398</v>
      </c>
      <c r="D9710" s="57">
        <v>0</v>
      </c>
      <c r="E9710" s="57" t="s">
        <v>556</v>
      </c>
      <c r="F9710" s="57" t="s">
        <v>5399</v>
      </c>
      <c r="G9710" s="57" t="s">
        <v>6490</v>
      </c>
      <c r="H9710" s="57">
        <v>0</v>
      </c>
    </row>
    <row r="9711" spans="1:8">
      <c r="A9711" s="57" t="s">
        <v>182</v>
      </c>
      <c r="B9711" s="57" t="s">
        <v>120</v>
      </c>
      <c r="C9711" s="57" t="s">
        <v>5401</v>
      </c>
      <c r="D9711" s="57">
        <v>0</v>
      </c>
      <c r="E9711" s="57" t="s">
        <v>556</v>
      </c>
      <c r="F9711" s="57" t="s">
        <v>5402</v>
      </c>
      <c r="G9711" s="57" t="s">
        <v>6491</v>
      </c>
      <c r="H9711" s="57">
        <v>0</v>
      </c>
    </row>
    <row r="9712" spans="1:8">
      <c r="A9712" s="57" t="s">
        <v>182</v>
      </c>
      <c r="B9712" s="57" t="s">
        <v>120</v>
      </c>
      <c r="C9712" s="57" t="s">
        <v>5404</v>
      </c>
      <c r="D9712" s="57">
        <v>0</v>
      </c>
      <c r="E9712" s="57" t="s">
        <v>556</v>
      </c>
      <c r="F9712" s="57" t="s">
        <v>5405</v>
      </c>
      <c r="G9712" s="57" t="s">
        <v>6492</v>
      </c>
      <c r="H9712" s="57">
        <v>0</v>
      </c>
    </row>
    <row r="9713" spans="1:8">
      <c r="A9713" s="57" t="s">
        <v>182</v>
      </c>
      <c r="B9713" s="57" t="s">
        <v>120</v>
      </c>
      <c r="C9713" s="57" t="s">
        <v>5407</v>
      </c>
      <c r="D9713" s="57">
        <v>0</v>
      </c>
      <c r="E9713" s="57" t="s">
        <v>556</v>
      </c>
      <c r="F9713" s="57" t="s">
        <v>5408</v>
      </c>
      <c r="G9713" s="57" t="s">
        <v>6493</v>
      </c>
      <c r="H9713" s="57">
        <v>0</v>
      </c>
    </row>
    <row r="9714" spans="1:8">
      <c r="A9714" s="57" t="s">
        <v>182</v>
      </c>
      <c r="B9714" s="57" t="s">
        <v>120</v>
      </c>
      <c r="C9714" s="57" t="s">
        <v>5410</v>
      </c>
      <c r="D9714" s="57">
        <v>0</v>
      </c>
      <c r="E9714" s="57" t="s">
        <v>556</v>
      </c>
      <c r="F9714" s="57" t="s">
        <v>5411</v>
      </c>
      <c r="G9714" s="57" t="s">
        <v>6494</v>
      </c>
      <c r="H9714" s="57">
        <v>0</v>
      </c>
    </row>
    <row r="9715" spans="1:8">
      <c r="A9715" s="57" t="s">
        <v>182</v>
      </c>
      <c r="B9715" s="57" t="s">
        <v>120</v>
      </c>
      <c r="C9715" s="57" t="s">
        <v>5413</v>
      </c>
      <c r="D9715" s="57">
        <v>0</v>
      </c>
      <c r="E9715" s="57" t="s">
        <v>556</v>
      </c>
      <c r="F9715" s="57" t="s">
        <v>5414</v>
      </c>
      <c r="G9715" s="57" t="s">
        <v>6495</v>
      </c>
      <c r="H9715" s="57">
        <v>0</v>
      </c>
    </row>
    <row r="9716" spans="1:8">
      <c r="A9716" s="57" t="s">
        <v>182</v>
      </c>
      <c r="B9716" s="57" t="s">
        <v>120</v>
      </c>
      <c r="C9716" s="57" t="s">
        <v>5416</v>
      </c>
      <c r="D9716" s="57">
        <v>0</v>
      </c>
      <c r="E9716" s="57" t="s">
        <v>556</v>
      </c>
      <c r="F9716" s="57" t="s">
        <v>5417</v>
      </c>
      <c r="G9716" s="57" t="s">
        <v>6496</v>
      </c>
      <c r="H9716" s="57">
        <v>0</v>
      </c>
    </row>
    <row r="9717" spans="1:8">
      <c r="A9717" s="57" t="s">
        <v>182</v>
      </c>
      <c r="B9717" s="57" t="s">
        <v>120</v>
      </c>
      <c r="C9717" s="57" t="s">
        <v>5419</v>
      </c>
      <c r="D9717" s="57">
        <v>1.25</v>
      </c>
      <c r="E9717" s="57" t="s">
        <v>556</v>
      </c>
      <c r="F9717" s="57" t="s">
        <v>5420</v>
      </c>
      <c r="G9717" s="57" t="s">
        <v>6497</v>
      </c>
      <c r="H9717" s="57">
        <v>1.25</v>
      </c>
    </row>
    <row r="9718" spans="1:8">
      <c r="A9718" s="57" t="s">
        <v>182</v>
      </c>
      <c r="B9718" s="57" t="s">
        <v>120</v>
      </c>
      <c r="C9718" s="57" t="s">
        <v>5422</v>
      </c>
      <c r="D9718" s="57">
        <v>2403</v>
      </c>
      <c r="E9718" s="57" t="s">
        <v>556</v>
      </c>
      <c r="F9718" s="57" t="s">
        <v>5423</v>
      </c>
      <c r="G9718" s="57" t="s">
        <v>6498</v>
      </c>
      <c r="H9718" s="57">
        <v>2403</v>
      </c>
    </row>
    <row r="9719" spans="1:8">
      <c r="A9719" s="57" t="s">
        <v>182</v>
      </c>
      <c r="B9719" s="57" t="s">
        <v>120</v>
      </c>
      <c r="C9719" s="57" t="s">
        <v>5425</v>
      </c>
      <c r="D9719" s="57">
        <v>0.67</v>
      </c>
      <c r="E9719" s="57" t="s">
        <v>556</v>
      </c>
      <c r="F9719" s="57" t="s">
        <v>5426</v>
      </c>
      <c r="G9719" s="57" t="s">
        <v>6499</v>
      </c>
      <c r="H9719" s="57">
        <v>0.67</v>
      </c>
    </row>
    <row r="9720" spans="1:8">
      <c r="A9720" s="57" t="s">
        <v>182</v>
      </c>
      <c r="B9720" s="57" t="s">
        <v>120</v>
      </c>
      <c r="C9720" s="57" t="s">
        <v>5428</v>
      </c>
      <c r="D9720" s="57">
        <v>133</v>
      </c>
      <c r="E9720" s="57" t="s">
        <v>556</v>
      </c>
      <c r="F9720" s="57" t="s">
        <v>5429</v>
      </c>
      <c r="G9720" s="57" t="s">
        <v>6500</v>
      </c>
      <c r="H9720" s="57">
        <v>133</v>
      </c>
    </row>
    <row r="9721" spans="1:8">
      <c r="A9721" s="57" t="s">
        <v>182</v>
      </c>
      <c r="B9721" s="57" t="s">
        <v>120</v>
      </c>
      <c r="C9721" s="57" t="s">
        <v>5431</v>
      </c>
      <c r="D9721" s="57">
        <v>0</v>
      </c>
      <c r="E9721" s="57" t="s">
        <v>556</v>
      </c>
      <c r="F9721" s="57" t="s">
        <v>5431</v>
      </c>
      <c r="G9721" s="57" t="s">
        <v>6501</v>
      </c>
      <c r="H9721" s="57">
        <v>0</v>
      </c>
    </row>
    <row r="9722" spans="1:8">
      <c r="A9722" s="57" t="s">
        <v>182</v>
      </c>
      <c r="B9722" s="57" t="s">
        <v>120</v>
      </c>
      <c r="C9722" s="57" t="s">
        <v>5433</v>
      </c>
      <c r="D9722" s="57">
        <v>0</v>
      </c>
      <c r="E9722" s="57" t="s">
        <v>556</v>
      </c>
      <c r="F9722" s="57" t="s">
        <v>5434</v>
      </c>
      <c r="G9722" s="57" t="s">
        <v>6502</v>
      </c>
      <c r="H9722" s="57">
        <v>0</v>
      </c>
    </row>
    <row r="9723" spans="1:8">
      <c r="A9723" s="57" t="s">
        <v>182</v>
      </c>
      <c r="B9723" s="57" t="s">
        <v>120</v>
      </c>
      <c r="C9723" s="57" t="s">
        <v>5436</v>
      </c>
      <c r="D9723" s="57">
        <v>0</v>
      </c>
      <c r="E9723" s="57" t="s">
        <v>556</v>
      </c>
      <c r="F9723" s="57" t="s">
        <v>5437</v>
      </c>
      <c r="G9723" s="57" t="s">
        <v>6503</v>
      </c>
      <c r="H9723" s="57">
        <v>0</v>
      </c>
    </row>
    <row r="9724" spans="1:8">
      <c r="A9724" s="57" t="s">
        <v>182</v>
      </c>
      <c r="B9724" s="57" t="s">
        <v>120</v>
      </c>
      <c r="C9724" s="57" t="s">
        <v>5439</v>
      </c>
      <c r="D9724" s="57">
        <v>0</v>
      </c>
      <c r="E9724" s="57" t="s">
        <v>556</v>
      </c>
      <c r="F9724" s="57" t="s">
        <v>5439</v>
      </c>
      <c r="G9724" s="57" t="s">
        <v>6504</v>
      </c>
      <c r="H9724" s="57">
        <v>0</v>
      </c>
    </row>
    <row r="9725" spans="1:8">
      <c r="A9725" s="57" t="s">
        <v>182</v>
      </c>
      <c r="B9725" s="57" t="s">
        <v>120</v>
      </c>
      <c r="C9725" s="57" t="s">
        <v>5441</v>
      </c>
      <c r="D9725" s="57">
        <v>7000</v>
      </c>
      <c r="E9725" s="57" t="s">
        <v>556</v>
      </c>
      <c r="F9725" s="57" t="s">
        <v>5441</v>
      </c>
      <c r="G9725" s="57" t="s">
        <v>6505</v>
      </c>
      <c r="H9725" s="57">
        <v>7000</v>
      </c>
    </row>
    <row r="9726" spans="1:8">
      <c r="A9726" s="57" t="s">
        <v>182</v>
      </c>
      <c r="B9726" s="57" t="s">
        <v>120</v>
      </c>
      <c r="C9726" s="57" t="s">
        <v>5443</v>
      </c>
      <c r="D9726" s="57">
        <v>480</v>
      </c>
      <c r="E9726" s="57" t="s">
        <v>556</v>
      </c>
      <c r="F9726" s="57" t="s">
        <v>5443</v>
      </c>
      <c r="G9726" s="57" t="s">
        <v>6506</v>
      </c>
      <c r="H9726" s="57">
        <v>480</v>
      </c>
    </row>
    <row r="9727" spans="1:8">
      <c r="A9727" s="57" t="s">
        <v>182</v>
      </c>
      <c r="B9727" s="57" t="s">
        <v>120</v>
      </c>
      <c r="C9727" s="57" t="s">
        <v>5445</v>
      </c>
      <c r="D9727" s="57">
        <v>0</v>
      </c>
      <c r="E9727" s="57" t="s">
        <v>556</v>
      </c>
      <c r="F9727" s="57" t="s">
        <v>5446</v>
      </c>
      <c r="G9727" s="57" t="s">
        <v>6507</v>
      </c>
      <c r="H9727" s="57">
        <v>0</v>
      </c>
    </row>
    <row r="9728" spans="1:8">
      <c r="A9728" s="57" t="s">
        <v>190</v>
      </c>
      <c r="B9728" s="57" t="s">
        <v>124</v>
      </c>
      <c r="C9728" s="57" t="s">
        <v>5392</v>
      </c>
      <c r="D9728" s="57">
        <v>0</v>
      </c>
      <c r="E9728" s="57" t="s">
        <v>557</v>
      </c>
      <c r="F9728" s="57" t="s">
        <v>5393</v>
      </c>
      <c r="G9728" s="57" t="s">
        <v>6508</v>
      </c>
      <c r="H9728" s="57">
        <v>0</v>
      </c>
    </row>
    <row r="9729" spans="1:8">
      <c r="A9729" s="57" t="s">
        <v>190</v>
      </c>
      <c r="B9729" s="57" t="s">
        <v>124</v>
      </c>
      <c r="C9729" s="57" t="s">
        <v>5395</v>
      </c>
      <c r="D9729" s="57">
        <v>0</v>
      </c>
      <c r="E9729" s="57" t="s">
        <v>557</v>
      </c>
      <c r="F9729" s="57" t="s">
        <v>5396</v>
      </c>
      <c r="G9729" s="57" t="s">
        <v>6509</v>
      </c>
      <c r="H9729" s="57">
        <v>0</v>
      </c>
    </row>
    <row r="9730" spans="1:8">
      <c r="A9730" s="57" t="s">
        <v>190</v>
      </c>
      <c r="B9730" s="57" t="s">
        <v>124</v>
      </c>
      <c r="C9730" s="57" t="s">
        <v>5398</v>
      </c>
      <c r="D9730" s="57">
        <v>0</v>
      </c>
      <c r="E9730" s="57" t="s">
        <v>557</v>
      </c>
      <c r="F9730" s="57" t="s">
        <v>5399</v>
      </c>
      <c r="G9730" s="57" t="s">
        <v>6510</v>
      </c>
      <c r="H9730" s="57">
        <v>0</v>
      </c>
    </row>
    <row r="9731" spans="1:8">
      <c r="A9731" s="57" t="s">
        <v>190</v>
      </c>
      <c r="B9731" s="57" t="s">
        <v>124</v>
      </c>
      <c r="C9731" s="57" t="s">
        <v>5401</v>
      </c>
      <c r="D9731" s="57">
        <v>0</v>
      </c>
      <c r="E9731" s="57" t="s">
        <v>557</v>
      </c>
      <c r="F9731" s="57" t="s">
        <v>5402</v>
      </c>
      <c r="G9731" s="57" t="s">
        <v>6511</v>
      </c>
      <c r="H9731" s="57">
        <v>0</v>
      </c>
    </row>
    <row r="9732" spans="1:8">
      <c r="A9732" s="57" t="s">
        <v>190</v>
      </c>
      <c r="B9732" s="57" t="s">
        <v>124</v>
      </c>
      <c r="C9732" s="57" t="s">
        <v>5404</v>
      </c>
      <c r="D9732" s="57">
        <v>402.16670000000005</v>
      </c>
      <c r="E9732" s="57" t="s">
        <v>557</v>
      </c>
      <c r="F9732" s="57" t="s">
        <v>5405</v>
      </c>
      <c r="G9732" s="57" t="s">
        <v>6512</v>
      </c>
      <c r="H9732" s="57">
        <v>402.16670000000005</v>
      </c>
    </row>
    <row r="9733" spans="1:8">
      <c r="A9733" s="57" t="s">
        <v>190</v>
      </c>
      <c r="B9733" s="57" t="s">
        <v>124</v>
      </c>
      <c r="C9733" s="57" t="s">
        <v>5407</v>
      </c>
      <c r="D9733" s="57">
        <v>0.67499999999999993</v>
      </c>
      <c r="E9733" s="57" t="s">
        <v>557</v>
      </c>
      <c r="F9733" s="57" t="s">
        <v>5408</v>
      </c>
      <c r="G9733" s="57" t="s">
        <v>6513</v>
      </c>
      <c r="H9733" s="57">
        <v>0.67499999999999993</v>
      </c>
    </row>
    <row r="9734" spans="1:8">
      <c r="A9734" s="57" t="s">
        <v>190</v>
      </c>
      <c r="B9734" s="57" t="s">
        <v>124</v>
      </c>
      <c r="C9734" s="57" t="s">
        <v>5410</v>
      </c>
      <c r="D9734" s="57">
        <v>1.3333329999999999</v>
      </c>
      <c r="E9734" s="57" t="s">
        <v>557</v>
      </c>
      <c r="F9734" s="57" t="s">
        <v>5411</v>
      </c>
      <c r="G9734" s="57" t="s">
        <v>6514</v>
      </c>
      <c r="H9734" s="57">
        <v>1.3333329999999999</v>
      </c>
    </row>
    <row r="9735" spans="1:8">
      <c r="A9735" s="57" t="s">
        <v>190</v>
      </c>
      <c r="B9735" s="57" t="s">
        <v>124</v>
      </c>
      <c r="C9735" s="57" t="s">
        <v>5413</v>
      </c>
      <c r="D9735" s="57">
        <v>178</v>
      </c>
      <c r="E9735" s="57" t="s">
        <v>557</v>
      </c>
      <c r="F9735" s="57" t="s">
        <v>5414</v>
      </c>
      <c r="G9735" s="57" t="s">
        <v>6515</v>
      </c>
      <c r="H9735" s="57">
        <v>178</v>
      </c>
    </row>
    <row r="9736" spans="1:8">
      <c r="A9736" s="57" t="s">
        <v>190</v>
      </c>
      <c r="B9736" s="57" t="s">
        <v>124</v>
      </c>
      <c r="C9736" s="57" t="s">
        <v>5416</v>
      </c>
      <c r="D9736" s="57">
        <v>0</v>
      </c>
      <c r="E9736" s="57" t="s">
        <v>557</v>
      </c>
      <c r="F9736" s="57" t="s">
        <v>5417</v>
      </c>
      <c r="G9736" s="57" t="s">
        <v>6516</v>
      </c>
      <c r="H9736" s="57">
        <v>0</v>
      </c>
    </row>
    <row r="9737" spans="1:8">
      <c r="A9737" s="57" t="s">
        <v>190</v>
      </c>
      <c r="B9737" s="57" t="s">
        <v>124</v>
      </c>
      <c r="C9737" s="57" t="s">
        <v>5419</v>
      </c>
      <c r="D9737" s="57">
        <v>1.25</v>
      </c>
      <c r="E9737" s="57" t="s">
        <v>557</v>
      </c>
      <c r="F9737" s="57" t="s">
        <v>5420</v>
      </c>
      <c r="G9737" s="57" t="s">
        <v>6517</v>
      </c>
      <c r="H9737" s="57">
        <v>1.25</v>
      </c>
    </row>
    <row r="9738" spans="1:8">
      <c r="A9738" s="57" t="s">
        <v>190</v>
      </c>
      <c r="B9738" s="57" t="s">
        <v>124</v>
      </c>
      <c r="C9738" s="57" t="s">
        <v>5422</v>
      </c>
      <c r="D9738" s="57">
        <v>646.875</v>
      </c>
      <c r="E9738" s="57" t="s">
        <v>557</v>
      </c>
      <c r="F9738" s="57" t="s">
        <v>5423</v>
      </c>
      <c r="G9738" s="57" t="s">
        <v>6518</v>
      </c>
      <c r="H9738" s="57">
        <v>646.875</v>
      </c>
    </row>
    <row r="9739" spans="1:8">
      <c r="A9739" s="57" t="s">
        <v>190</v>
      </c>
      <c r="B9739" s="57" t="s">
        <v>124</v>
      </c>
      <c r="C9739" s="57" t="s">
        <v>5425</v>
      </c>
      <c r="D9739" s="57">
        <v>0.54166669999999995</v>
      </c>
      <c r="E9739" s="57" t="s">
        <v>557</v>
      </c>
      <c r="F9739" s="57" t="s">
        <v>5426</v>
      </c>
      <c r="G9739" s="57" t="s">
        <v>6519</v>
      </c>
      <c r="H9739" s="57">
        <v>0.54166669999999995</v>
      </c>
    </row>
    <row r="9740" spans="1:8">
      <c r="A9740" s="57" t="s">
        <v>190</v>
      </c>
      <c r="B9740" s="57" t="s">
        <v>124</v>
      </c>
      <c r="C9740" s="57" t="s">
        <v>5428</v>
      </c>
      <c r="D9740" s="57">
        <v>190.5</v>
      </c>
      <c r="E9740" s="57" t="s">
        <v>557</v>
      </c>
      <c r="F9740" s="57" t="s">
        <v>5429</v>
      </c>
      <c r="G9740" s="57" t="s">
        <v>6520</v>
      </c>
      <c r="H9740" s="57">
        <v>190.5</v>
      </c>
    </row>
    <row r="9741" spans="1:8">
      <c r="A9741" s="57" t="s">
        <v>190</v>
      </c>
      <c r="B9741" s="57" t="s">
        <v>124</v>
      </c>
      <c r="C9741" s="57" t="s">
        <v>5431</v>
      </c>
      <c r="D9741" s="57">
        <v>65723.06</v>
      </c>
      <c r="E9741" s="57" t="s">
        <v>557</v>
      </c>
      <c r="F9741" s="57" t="s">
        <v>5431</v>
      </c>
      <c r="G9741" s="57" t="s">
        <v>6521</v>
      </c>
      <c r="H9741" s="57">
        <v>65723.06</v>
      </c>
    </row>
    <row r="9742" spans="1:8">
      <c r="A9742" s="57" t="s">
        <v>190</v>
      </c>
      <c r="B9742" s="57" t="s">
        <v>124</v>
      </c>
      <c r="C9742" s="57" t="s">
        <v>5433</v>
      </c>
      <c r="D9742" s="57">
        <v>163.5</v>
      </c>
      <c r="E9742" s="57" t="s">
        <v>557</v>
      </c>
      <c r="F9742" s="57" t="s">
        <v>5434</v>
      </c>
      <c r="G9742" s="57" t="s">
        <v>6522</v>
      </c>
      <c r="H9742" s="57">
        <v>163.5</v>
      </c>
    </row>
    <row r="9743" spans="1:8">
      <c r="A9743" s="57" t="s">
        <v>190</v>
      </c>
      <c r="B9743" s="57" t="s">
        <v>124</v>
      </c>
      <c r="C9743" s="57" t="s">
        <v>5436</v>
      </c>
      <c r="D9743" s="57">
        <v>1.75</v>
      </c>
      <c r="E9743" s="57" t="s">
        <v>557</v>
      </c>
      <c r="F9743" s="57" t="s">
        <v>5437</v>
      </c>
      <c r="G9743" s="57" t="s">
        <v>6523</v>
      </c>
      <c r="H9743" s="57">
        <v>1.75</v>
      </c>
    </row>
    <row r="9744" spans="1:8">
      <c r="A9744" s="57" t="s">
        <v>190</v>
      </c>
      <c r="B9744" s="57" t="s">
        <v>124</v>
      </c>
      <c r="C9744" s="57" t="s">
        <v>5439</v>
      </c>
      <c r="D9744" s="57">
        <v>0.5916667000000001</v>
      </c>
      <c r="E9744" s="57" t="s">
        <v>557</v>
      </c>
      <c r="F9744" s="57" t="s">
        <v>5439</v>
      </c>
      <c r="G9744" s="57" t="s">
        <v>6524</v>
      </c>
      <c r="H9744" s="57">
        <v>0.5916667000000001</v>
      </c>
    </row>
    <row r="9745" spans="1:8">
      <c r="A9745" s="57" t="s">
        <v>190</v>
      </c>
      <c r="B9745" s="57" t="s">
        <v>124</v>
      </c>
      <c r="C9745" s="57" t="s">
        <v>5441</v>
      </c>
      <c r="D9745" s="57">
        <v>7802.5310000000009</v>
      </c>
      <c r="E9745" s="57" t="s">
        <v>557</v>
      </c>
      <c r="F9745" s="57" t="s">
        <v>5441</v>
      </c>
      <c r="G9745" s="57" t="s">
        <v>6525</v>
      </c>
      <c r="H9745" s="57">
        <v>7802.5310000000009</v>
      </c>
    </row>
    <row r="9746" spans="1:8">
      <c r="A9746" s="57" t="s">
        <v>190</v>
      </c>
      <c r="B9746" s="57" t="s">
        <v>124</v>
      </c>
      <c r="C9746" s="57" t="s">
        <v>5443</v>
      </c>
      <c r="D9746" s="57">
        <v>623.9375</v>
      </c>
      <c r="E9746" s="57" t="s">
        <v>557</v>
      </c>
      <c r="F9746" s="57" t="s">
        <v>5443</v>
      </c>
      <c r="G9746" s="57" t="s">
        <v>6526</v>
      </c>
      <c r="H9746" s="57">
        <v>623.9375</v>
      </c>
    </row>
    <row r="9747" spans="1:8">
      <c r="A9747" s="57" t="s">
        <v>190</v>
      </c>
      <c r="B9747" s="57" t="s">
        <v>124</v>
      </c>
      <c r="C9747" s="57" t="s">
        <v>5445</v>
      </c>
      <c r="D9747" s="57">
        <v>600.625</v>
      </c>
      <c r="E9747" s="57" t="s">
        <v>557</v>
      </c>
      <c r="F9747" s="57" t="s">
        <v>5446</v>
      </c>
      <c r="G9747" s="57" t="s">
        <v>6527</v>
      </c>
      <c r="H9747" s="57">
        <v>600.625</v>
      </c>
    </row>
    <row r="9748" spans="1:8">
      <c r="A9748" s="57" t="s">
        <v>183</v>
      </c>
      <c r="B9748" s="57" t="s">
        <v>120</v>
      </c>
      <c r="C9748" s="57" t="s">
        <v>5392</v>
      </c>
      <c r="D9748" s="57">
        <v>0</v>
      </c>
      <c r="E9748" s="57" t="s">
        <v>559</v>
      </c>
      <c r="F9748" s="57" t="s">
        <v>5393</v>
      </c>
      <c r="G9748" s="57" t="s">
        <v>6528</v>
      </c>
      <c r="H9748" s="57">
        <v>0</v>
      </c>
    </row>
    <row r="9749" spans="1:8">
      <c r="A9749" s="57" t="s">
        <v>183</v>
      </c>
      <c r="B9749" s="57" t="s">
        <v>120</v>
      </c>
      <c r="C9749" s="57" t="s">
        <v>5395</v>
      </c>
      <c r="D9749" s="57">
        <v>0</v>
      </c>
      <c r="E9749" s="57" t="s">
        <v>559</v>
      </c>
      <c r="F9749" s="57" t="s">
        <v>5396</v>
      </c>
      <c r="G9749" s="57" t="s">
        <v>6529</v>
      </c>
      <c r="H9749" s="57">
        <v>0</v>
      </c>
    </row>
    <row r="9750" spans="1:8">
      <c r="A9750" s="57" t="s">
        <v>183</v>
      </c>
      <c r="B9750" s="57" t="s">
        <v>120</v>
      </c>
      <c r="C9750" s="57" t="s">
        <v>5398</v>
      </c>
      <c r="D9750" s="57">
        <v>0</v>
      </c>
      <c r="E9750" s="57" t="s">
        <v>559</v>
      </c>
      <c r="F9750" s="57" t="s">
        <v>5399</v>
      </c>
      <c r="G9750" s="57" t="s">
        <v>6530</v>
      </c>
      <c r="H9750" s="57">
        <v>0</v>
      </c>
    </row>
    <row r="9751" spans="1:8">
      <c r="A9751" s="57" t="s">
        <v>183</v>
      </c>
      <c r="B9751" s="57" t="s">
        <v>120</v>
      </c>
      <c r="C9751" s="57" t="s">
        <v>5401</v>
      </c>
      <c r="D9751" s="57">
        <v>0</v>
      </c>
      <c r="E9751" s="57" t="s">
        <v>559</v>
      </c>
      <c r="F9751" s="57" t="s">
        <v>5402</v>
      </c>
      <c r="G9751" s="57" t="s">
        <v>6531</v>
      </c>
      <c r="H9751" s="57">
        <v>0</v>
      </c>
    </row>
    <row r="9752" spans="1:8">
      <c r="A9752" s="57" t="s">
        <v>183</v>
      </c>
      <c r="B9752" s="57" t="s">
        <v>120</v>
      </c>
      <c r="C9752" s="57" t="s">
        <v>5404</v>
      </c>
      <c r="D9752" s="57">
        <v>402.16669999999999</v>
      </c>
      <c r="E9752" s="57" t="s">
        <v>559</v>
      </c>
      <c r="F9752" s="57" t="s">
        <v>5405</v>
      </c>
      <c r="G9752" s="57" t="s">
        <v>6532</v>
      </c>
      <c r="H9752" s="57">
        <v>402.16669999999999</v>
      </c>
    </row>
    <row r="9753" spans="1:8">
      <c r="A9753" s="57" t="s">
        <v>183</v>
      </c>
      <c r="B9753" s="57" t="s">
        <v>120</v>
      </c>
      <c r="C9753" s="57" t="s">
        <v>5407</v>
      </c>
      <c r="D9753" s="57">
        <v>0.67500000000000004</v>
      </c>
      <c r="E9753" s="57" t="s">
        <v>559</v>
      </c>
      <c r="F9753" s="57" t="s">
        <v>5408</v>
      </c>
      <c r="G9753" s="57" t="s">
        <v>6533</v>
      </c>
      <c r="H9753" s="57">
        <v>0.67500000000000004</v>
      </c>
    </row>
    <row r="9754" spans="1:8">
      <c r="A9754" s="57" t="s">
        <v>183</v>
      </c>
      <c r="B9754" s="57" t="s">
        <v>120</v>
      </c>
      <c r="C9754" s="57" t="s">
        <v>5410</v>
      </c>
      <c r="D9754" s="57">
        <v>1.3333330000000001</v>
      </c>
      <c r="E9754" s="57" t="s">
        <v>559</v>
      </c>
      <c r="F9754" s="57" t="s">
        <v>5411</v>
      </c>
      <c r="G9754" s="57" t="s">
        <v>6534</v>
      </c>
      <c r="H9754" s="57">
        <v>1.3333330000000001</v>
      </c>
    </row>
    <row r="9755" spans="1:8">
      <c r="A9755" s="57" t="s">
        <v>183</v>
      </c>
      <c r="B9755" s="57" t="s">
        <v>120</v>
      </c>
      <c r="C9755" s="57" t="s">
        <v>5413</v>
      </c>
      <c r="D9755" s="57">
        <v>178</v>
      </c>
      <c r="E9755" s="57" t="s">
        <v>559</v>
      </c>
      <c r="F9755" s="57" t="s">
        <v>5414</v>
      </c>
      <c r="G9755" s="57" t="s">
        <v>6535</v>
      </c>
      <c r="H9755" s="57">
        <v>178</v>
      </c>
    </row>
    <row r="9756" spans="1:8">
      <c r="A9756" s="57" t="s">
        <v>183</v>
      </c>
      <c r="B9756" s="57" t="s">
        <v>120</v>
      </c>
      <c r="C9756" s="57" t="s">
        <v>5416</v>
      </c>
      <c r="D9756" s="57">
        <v>0</v>
      </c>
      <c r="E9756" s="57" t="s">
        <v>559</v>
      </c>
      <c r="F9756" s="57" t="s">
        <v>5417</v>
      </c>
      <c r="G9756" s="57" t="s">
        <v>6536</v>
      </c>
      <c r="H9756" s="57">
        <v>0</v>
      </c>
    </row>
    <row r="9757" spans="1:8">
      <c r="A9757" s="57" t="s">
        <v>183</v>
      </c>
      <c r="B9757" s="57" t="s">
        <v>120</v>
      </c>
      <c r="C9757" s="57" t="s">
        <v>5419</v>
      </c>
      <c r="D9757" s="57">
        <v>1.25</v>
      </c>
      <c r="E9757" s="57" t="s">
        <v>559</v>
      </c>
      <c r="F9757" s="57" t="s">
        <v>5420</v>
      </c>
      <c r="G9757" s="57" t="s">
        <v>6537</v>
      </c>
      <c r="H9757" s="57">
        <v>1.25</v>
      </c>
    </row>
    <row r="9758" spans="1:8">
      <c r="A9758" s="57" t="s">
        <v>183</v>
      </c>
      <c r="B9758" s="57" t="s">
        <v>120</v>
      </c>
      <c r="C9758" s="57" t="s">
        <v>5422</v>
      </c>
      <c r="D9758" s="57">
        <v>646.875</v>
      </c>
      <c r="E9758" s="57" t="s">
        <v>559</v>
      </c>
      <c r="F9758" s="57" t="s">
        <v>5423</v>
      </c>
      <c r="G9758" s="57" t="s">
        <v>6538</v>
      </c>
      <c r="H9758" s="57">
        <v>646.875</v>
      </c>
    </row>
    <row r="9759" spans="1:8">
      <c r="A9759" s="57" t="s">
        <v>183</v>
      </c>
      <c r="B9759" s="57" t="s">
        <v>120</v>
      </c>
      <c r="C9759" s="57" t="s">
        <v>5425</v>
      </c>
      <c r="D9759" s="57">
        <v>0.54166669999999995</v>
      </c>
      <c r="E9759" s="57" t="s">
        <v>559</v>
      </c>
      <c r="F9759" s="57" t="s">
        <v>5426</v>
      </c>
      <c r="G9759" s="57" t="s">
        <v>6539</v>
      </c>
      <c r="H9759" s="57">
        <v>0.54166669999999995</v>
      </c>
    </row>
    <row r="9760" spans="1:8">
      <c r="A9760" s="57" t="s">
        <v>183</v>
      </c>
      <c r="B9760" s="57" t="s">
        <v>120</v>
      </c>
      <c r="C9760" s="57" t="s">
        <v>5428</v>
      </c>
      <c r="D9760" s="57">
        <v>190.5</v>
      </c>
      <c r="E9760" s="57" t="s">
        <v>559</v>
      </c>
      <c r="F9760" s="57" t="s">
        <v>5429</v>
      </c>
      <c r="G9760" s="57" t="s">
        <v>6540</v>
      </c>
      <c r="H9760" s="57">
        <v>190.5</v>
      </c>
    </row>
    <row r="9761" spans="1:8">
      <c r="A9761" s="57" t="s">
        <v>183</v>
      </c>
      <c r="B9761" s="57" t="s">
        <v>120</v>
      </c>
      <c r="C9761" s="57" t="s">
        <v>5431</v>
      </c>
      <c r="D9761" s="57">
        <v>65723.06</v>
      </c>
      <c r="E9761" s="57" t="s">
        <v>559</v>
      </c>
      <c r="F9761" s="57" t="s">
        <v>5431</v>
      </c>
      <c r="G9761" s="57" t="s">
        <v>6541</v>
      </c>
      <c r="H9761" s="57">
        <v>65723.06</v>
      </c>
    </row>
    <row r="9762" spans="1:8">
      <c r="A9762" s="57" t="s">
        <v>183</v>
      </c>
      <c r="B9762" s="57" t="s">
        <v>120</v>
      </c>
      <c r="C9762" s="57" t="s">
        <v>5433</v>
      </c>
      <c r="D9762" s="57">
        <v>163.5</v>
      </c>
      <c r="E9762" s="57" t="s">
        <v>559</v>
      </c>
      <c r="F9762" s="57" t="s">
        <v>5434</v>
      </c>
      <c r="G9762" s="57" t="s">
        <v>6542</v>
      </c>
      <c r="H9762" s="57">
        <v>163.5</v>
      </c>
    </row>
    <row r="9763" spans="1:8">
      <c r="A9763" s="57" t="s">
        <v>183</v>
      </c>
      <c r="B9763" s="57" t="s">
        <v>120</v>
      </c>
      <c r="C9763" s="57" t="s">
        <v>5436</v>
      </c>
      <c r="D9763" s="57">
        <v>1.75</v>
      </c>
      <c r="E9763" s="57" t="s">
        <v>559</v>
      </c>
      <c r="F9763" s="57" t="s">
        <v>5437</v>
      </c>
      <c r="G9763" s="57" t="s">
        <v>6543</v>
      </c>
      <c r="H9763" s="57">
        <v>1.75</v>
      </c>
    </row>
    <row r="9764" spans="1:8">
      <c r="A9764" s="57" t="s">
        <v>183</v>
      </c>
      <c r="B9764" s="57" t="s">
        <v>120</v>
      </c>
      <c r="C9764" s="57" t="s">
        <v>5439</v>
      </c>
      <c r="D9764" s="57">
        <v>0.59166669999999999</v>
      </c>
      <c r="E9764" s="57" t="s">
        <v>559</v>
      </c>
      <c r="F9764" s="57" t="s">
        <v>5439</v>
      </c>
      <c r="G9764" s="57" t="s">
        <v>6544</v>
      </c>
      <c r="H9764" s="57">
        <v>0.59166669999999999</v>
      </c>
    </row>
    <row r="9765" spans="1:8">
      <c r="A9765" s="57" t="s">
        <v>183</v>
      </c>
      <c r="B9765" s="57" t="s">
        <v>120</v>
      </c>
      <c r="C9765" s="57" t="s">
        <v>5441</v>
      </c>
      <c r="D9765" s="57">
        <v>7802.5309999999999</v>
      </c>
      <c r="E9765" s="57" t="s">
        <v>559</v>
      </c>
      <c r="F9765" s="57" t="s">
        <v>5441</v>
      </c>
      <c r="G9765" s="57" t="s">
        <v>6545</v>
      </c>
      <c r="H9765" s="57">
        <v>7802.5309999999999</v>
      </c>
    </row>
    <row r="9766" spans="1:8">
      <c r="A9766" s="57" t="s">
        <v>183</v>
      </c>
      <c r="B9766" s="57" t="s">
        <v>120</v>
      </c>
      <c r="C9766" s="57" t="s">
        <v>5443</v>
      </c>
      <c r="D9766" s="57">
        <v>623.9375</v>
      </c>
      <c r="E9766" s="57" t="s">
        <v>559</v>
      </c>
      <c r="F9766" s="57" t="s">
        <v>5443</v>
      </c>
      <c r="G9766" s="57" t="s">
        <v>6546</v>
      </c>
      <c r="H9766" s="57">
        <v>623.9375</v>
      </c>
    </row>
    <row r="9767" spans="1:8">
      <c r="A9767" s="57" t="s">
        <v>183</v>
      </c>
      <c r="B9767" s="57" t="s">
        <v>120</v>
      </c>
      <c r="C9767" s="57" t="s">
        <v>5445</v>
      </c>
      <c r="D9767" s="57">
        <v>600.625</v>
      </c>
      <c r="E9767" s="57" t="s">
        <v>559</v>
      </c>
      <c r="F9767" s="57" t="s">
        <v>5446</v>
      </c>
      <c r="G9767" s="57" t="s">
        <v>6547</v>
      </c>
      <c r="H9767" s="57">
        <v>600.625</v>
      </c>
    </row>
    <row r="9768" spans="1:8">
      <c r="A9768" s="57" t="s">
        <v>183</v>
      </c>
      <c r="B9768" s="57" t="s">
        <v>477</v>
      </c>
      <c r="C9768" s="57" t="s">
        <v>5392</v>
      </c>
      <c r="D9768" s="57">
        <v>0</v>
      </c>
      <c r="E9768" s="57" t="s">
        <v>4167</v>
      </c>
      <c r="F9768" s="57" t="s">
        <v>5393</v>
      </c>
      <c r="G9768" s="57" t="s">
        <v>6548</v>
      </c>
      <c r="H9768" s="57">
        <v>0</v>
      </c>
    </row>
    <row r="9769" spans="1:8">
      <c r="A9769" s="57" t="s">
        <v>183</v>
      </c>
      <c r="B9769" s="57" t="s">
        <v>477</v>
      </c>
      <c r="C9769" s="57" t="s">
        <v>5395</v>
      </c>
      <c r="D9769" s="57">
        <v>0</v>
      </c>
      <c r="E9769" s="57" t="s">
        <v>4167</v>
      </c>
      <c r="F9769" s="57" t="s">
        <v>5396</v>
      </c>
      <c r="G9769" s="57" t="s">
        <v>6549</v>
      </c>
      <c r="H9769" s="57">
        <v>0</v>
      </c>
    </row>
    <row r="9770" spans="1:8">
      <c r="A9770" s="57" t="s">
        <v>183</v>
      </c>
      <c r="B9770" s="57" t="s">
        <v>477</v>
      </c>
      <c r="C9770" s="57" t="s">
        <v>5398</v>
      </c>
      <c r="D9770" s="57">
        <v>0</v>
      </c>
      <c r="E9770" s="57" t="s">
        <v>4167</v>
      </c>
      <c r="F9770" s="57" t="s">
        <v>5399</v>
      </c>
      <c r="G9770" s="57" t="s">
        <v>6550</v>
      </c>
      <c r="H9770" s="57">
        <v>0</v>
      </c>
    </row>
    <row r="9771" spans="1:8">
      <c r="A9771" s="57" t="s">
        <v>183</v>
      </c>
      <c r="B9771" s="57" t="s">
        <v>477</v>
      </c>
      <c r="C9771" s="57" t="s">
        <v>5401</v>
      </c>
      <c r="D9771" s="57">
        <v>0</v>
      </c>
      <c r="E9771" s="57" t="s">
        <v>4167</v>
      </c>
      <c r="F9771" s="57" t="s">
        <v>5402</v>
      </c>
      <c r="G9771" s="57" t="s">
        <v>6551</v>
      </c>
      <c r="H9771" s="57">
        <v>0</v>
      </c>
    </row>
    <row r="9772" spans="1:8">
      <c r="A9772" s="57" t="s">
        <v>183</v>
      </c>
      <c r="B9772" s="57" t="s">
        <v>477</v>
      </c>
      <c r="C9772" s="57" t="s">
        <v>5404</v>
      </c>
      <c r="D9772" s="57">
        <v>402.16669999999999</v>
      </c>
      <c r="E9772" s="57" t="s">
        <v>4167</v>
      </c>
      <c r="F9772" s="57" t="s">
        <v>5405</v>
      </c>
      <c r="G9772" s="57" t="s">
        <v>6552</v>
      </c>
      <c r="H9772" s="57">
        <v>402.16669999999999</v>
      </c>
    </row>
    <row r="9773" spans="1:8">
      <c r="A9773" s="57" t="s">
        <v>183</v>
      </c>
      <c r="B9773" s="57" t="s">
        <v>477</v>
      </c>
      <c r="C9773" s="57" t="s">
        <v>5407</v>
      </c>
      <c r="D9773" s="57">
        <v>0.67500000000000004</v>
      </c>
      <c r="E9773" s="57" t="s">
        <v>4167</v>
      </c>
      <c r="F9773" s="57" t="s">
        <v>5408</v>
      </c>
      <c r="G9773" s="57" t="s">
        <v>6553</v>
      </c>
      <c r="H9773" s="57">
        <v>0.67500000000000004</v>
      </c>
    </row>
    <row r="9774" spans="1:8">
      <c r="A9774" s="57" t="s">
        <v>183</v>
      </c>
      <c r="B9774" s="57" t="s">
        <v>477</v>
      </c>
      <c r="C9774" s="57" t="s">
        <v>5410</v>
      </c>
      <c r="D9774" s="57">
        <v>1.3333330000000001</v>
      </c>
      <c r="E9774" s="57" t="s">
        <v>4167</v>
      </c>
      <c r="F9774" s="57" t="s">
        <v>5411</v>
      </c>
      <c r="G9774" s="57" t="s">
        <v>6554</v>
      </c>
      <c r="H9774" s="57">
        <v>1.3333330000000001</v>
      </c>
    </row>
    <row r="9775" spans="1:8">
      <c r="A9775" s="57" t="s">
        <v>183</v>
      </c>
      <c r="B9775" s="57" t="s">
        <v>477</v>
      </c>
      <c r="C9775" s="57" t="s">
        <v>5413</v>
      </c>
      <c r="D9775" s="57">
        <v>178</v>
      </c>
      <c r="E9775" s="57" t="s">
        <v>4167</v>
      </c>
      <c r="F9775" s="57" t="s">
        <v>5414</v>
      </c>
      <c r="G9775" s="57" t="s">
        <v>6555</v>
      </c>
      <c r="H9775" s="57">
        <v>178</v>
      </c>
    </row>
    <row r="9776" spans="1:8">
      <c r="A9776" s="57" t="s">
        <v>183</v>
      </c>
      <c r="B9776" s="57" t="s">
        <v>477</v>
      </c>
      <c r="C9776" s="57" t="s">
        <v>5416</v>
      </c>
      <c r="D9776" s="57">
        <v>0</v>
      </c>
      <c r="E9776" s="57" t="s">
        <v>4167</v>
      </c>
      <c r="F9776" s="57" t="s">
        <v>5417</v>
      </c>
      <c r="G9776" s="57" t="s">
        <v>6556</v>
      </c>
      <c r="H9776" s="57">
        <v>0</v>
      </c>
    </row>
    <row r="9777" spans="1:8">
      <c r="A9777" s="57" t="s">
        <v>183</v>
      </c>
      <c r="B9777" s="57" t="s">
        <v>477</v>
      </c>
      <c r="C9777" s="57" t="s">
        <v>5419</v>
      </c>
      <c r="D9777" s="57">
        <v>1.25</v>
      </c>
      <c r="E9777" s="57" t="s">
        <v>4167</v>
      </c>
      <c r="F9777" s="57" t="s">
        <v>5420</v>
      </c>
      <c r="G9777" s="57" t="s">
        <v>6557</v>
      </c>
      <c r="H9777" s="57">
        <v>1.25</v>
      </c>
    </row>
    <row r="9778" spans="1:8">
      <c r="A9778" s="57" t="s">
        <v>183</v>
      </c>
      <c r="B9778" s="57" t="s">
        <v>477</v>
      </c>
      <c r="C9778" s="57" t="s">
        <v>5422</v>
      </c>
      <c r="D9778" s="57">
        <v>646.875</v>
      </c>
      <c r="E9778" s="57" t="s">
        <v>4167</v>
      </c>
      <c r="F9778" s="57" t="s">
        <v>5423</v>
      </c>
      <c r="G9778" s="57" t="s">
        <v>6558</v>
      </c>
      <c r="H9778" s="57">
        <v>646.875</v>
      </c>
    </row>
    <row r="9779" spans="1:8">
      <c r="A9779" s="57" t="s">
        <v>183</v>
      </c>
      <c r="B9779" s="57" t="s">
        <v>477</v>
      </c>
      <c r="C9779" s="57" t="s">
        <v>5425</v>
      </c>
      <c r="D9779" s="57">
        <v>0.54166669999999995</v>
      </c>
      <c r="E9779" s="57" t="s">
        <v>4167</v>
      </c>
      <c r="F9779" s="57" t="s">
        <v>5426</v>
      </c>
      <c r="G9779" s="57" t="s">
        <v>6559</v>
      </c>
      <c r="H9779" s="57">
        <v>0.54166669999999995</v>
      </c>
    </row>
    <row r="9780" spans="1:8">
      <c r="A9780" s="57" t="s">
        <v>183</v>
      </c>
      <c r="B9780" s="57" t="s">
        <v>477</v>
      </c>
      <c r="C9780" s="57" t="s">
        <v>5428</v>
      </c>
      <c r="D9780" s="57">
        <v>190.5</v>
      </c>
      <c r="E9780" s="57" t="s">
        <v>4167</v>
      </c>
      <c r="F9780" s="57" t="s">
        <v>5429</v>
      </c>
      <c r="G9780" s="57" t="s">
        <v>6560</v>
      </c>
      <c r="H9780" s="57">
        <v>190.5</v>
      </c>
    </row>
    <row r="9781" spans="1:8">
      <c r="A9781" s="57" t="s">
        <v>183</v>
      </c>
      <c r="B9781" s="57" t="s">
        <v>477</v>
      </c>
      <c r="C9781" s="57" t="s">
        <v>5431</v>
      </c>
      <c r="D9781" s="57">
        <v>65723.06</v>
      </c>
      <c r="E9781" s="57" t="s">
        <v>4167</v>
      </c>
      <c r="F9781" s="57" t="s">
        <v>5431</v>
      </c>
      <c r="G9781" s="57" t="s">
        <v>6561</v>
      </c>
      <c r="H9781" s="57">
        <v>65723.06</v>
      </c>
    </row>
    <row r="9782" spans="1:8">
      <c r="A9782" s="57" t="s">
        <v>183</v>
      </c>
      <c r="B9782" s="57" t="s">
        <v>477</v>
      </c>
      <c r="C9782" s="57" t="s">
        <v>5433</v>
      </c>
      <c r="D9782" s="57">
        <v>163.5</v>
      </c>
      <c r="E9782" s="57" t="s">
        <v>4167</v>
      </c>
      <c r="F9782" s="57" t="s">
        <v>5434</v>
      </c>
      <c r="G9782" s="57" t="s">
        <v>6562</v>
      </c>
      <c r="H9782" s="57">
        <v>163.5</v>
      </c>
    </row>
    <row r="9783" spans="1:8">
      <c r="A9783" s="57" t="s">
        <v>183</v>
      </c>
      <c r="B9783" s="57" t="s">
        <v>477</v>
      </c>
      <c r="C9783" s="57" t="s">
        <v>5436</v>
      </c>
      <c r="D9783" s="57">
        <v>1.75</v>
      </c>
      <c r="E9783" s="57" t="s">
        <v>4167</v>
      </c>
      <c r="F9783" s="57" t="s">
        <v>5437</v>
      </c>
      <c r="G9783" s="57" t="s">
        <v>6563</v>
      </c>
      <c r="H9783" s="57">
        <v>1.75</v>
      </c>
    </row>
    <row r="9784" spans="1:8">
      <c r="A9784" s="57" t="s">
        <v>183</v>
      </c>
      <c r="B9784" s="57" t="s">
        <v>477</v>
      </c>
      <c r="C9784" s="57" t="s">
        <v>5439</v>
      </c>
      <c r="D9784" s="57">
        <v>0.59166669999999999</v>
      </c>
      <c r="E9784" s="57" t="s">
        <v>4167</v>
      </c>
      <c r="F9784" s="57" t="s">
        <v>5439</v>
      </c>
      <c r="G9784" s="57" t="s">
        <v>6564</v>
      </c>
      <c r="H9784" s="57">
        <v>0.59166669999999999</v>
      </c>
    </row>
    <row r="9785" spans="1:8">
      <c r="A9785" s="57" t="s">
        <v>183</v>
      </c>
      <c r="B9785" s="57" t="s">
        <v>477</v>
      </c>
      <c r="C9785" s="57" t="s">
        <v>5441</v>
      </c>
      <c r="D9785" s="57">
        <v>7802.5309999999999</v>
      </c>
      <c r="E9785" s="57" t="s">
        <v>4167</v>
      </c>
      <c r="F9785" s="57" t="s">
        <v>5441</v>
      </c>
      <c r="G9785" s="57" t="s">
        <v>6565</v>
      </c>
      <c r="H9785" s="57">
        <v>7802.5309999999999</v>
      </c>
    </row>
    <row r="9786" spans="1:8">
      <c r="A9786" s="57" t="s">
        <v>183</v>
      </c>
      <c r="B9786" s="57" t="s">
        <v>477</v>
      </c>
      <c r="C9786" s="57" t="s">
        <v>5443</v>
      </c>
      <c r="D9786" s="57">
        <v>623.9375</v>
      </c>
      <c r="E9786" s="57" t="s">
        <v>4167</v>
      </c>
      <c r="F9786" s="57" t="s">
        <v>5443</v>
      </c>
      <c r="G9786" s="57" t="s">
        <v>6566</v>
      </c>
      <c r="H9786" s="57">
        <v>623.9375</v>
      </c>
    </row>
    <row r="9787" spans="1:8">
      <c r="A9787" s="57" t="s">
        <v>183</v>
      </c>
      <c r="B9787" s="57" t="s">
        <v>477</v>
      </c>
      <c r="C9787" s="57" t="s">
        <v>5445</v>
      </c>
      <c r="D9787" s="57">
        <v>600.625</v>
      </c>
      <c r="E9787" s="57" t="s">
        <v>4167</v>
      </c>
      <c r="F9787" s="57" t="s">
        <v>5446</v>
      </c>
      <c r="G9787" s="57" t="s">
        <v>6567</v>
      </c>
      <c r="H9787" s="57">
        <v>600.625</v>
      </c>
    </row>
    <row r="9788" spans="1:8">
      <c r="A9788" s="57" t="s">
        <v>183</v>
      </c>
      <c r="B9788" s="57" t="s">
        <v>485</v>
      </c>
      <c r="C9788" s="57" t="s">
        <v>5392</v>
      </c>
      <c r="D9788" s="57">
        <v>0</v>
      </c>
      <c r="E9788" s="57" t="s">
        <v>4187</v>
      </c>
      <c r="F9788" s="57" t="s">
        <v>5393</v>
      </c>
      <c r="G9788" s="57" t="s">
        <v>6568</v>
      </c>
      <c r="H9788" s="57">
        <v>0</v>
      </c>
    </row>
    <row r="9789" spans="1:8">
      <c r="A9789" s="57" t="s">
        <v>183</v>
      </c>
      <c r="B9789" s="57" t="s">
        <v>485</v>
      </c>
      <c r="C9789" s="57" t="s">
        <v>5395</v>
      </c>
      <c r="D9789" s="57">
        <v>0</v>
      </c>
      <c r="E9789" s="57" t="s">
        <v>4187</v>
      </c>
      <c r="F9789" s="57" t="s">
        <v>5396</v>
      </c>
      <c r="G9789" s="57" t="s">
        <v>6569</v>
      </c>
      <c r="H9789" s="57">
        <v>0</v>
      </c>
    </row>
    <row r="9790" spans="1:8">
      <c r="A9790" s="57" t="s">
        <v>183</v>
      </c>
      <c r="B9790" s="57" t="s">
        <v>485</v>
      </c>
      <c r="C9790" s="57" t="s">
        <v>5398</v>
      </c>
      <c r="D9790" s="57">
        <v>0</v>
      </c>
      <c r="E9790" s="57" t="s">
        <v>4187</v>
      </c>
      <c r="F9790" s="57" t="s">
        <v>5399</v>
      </c>
      <c r="G9790" s="57" t="s">
        <v>6570</v>
      </c>
      <c r="H9790" s="57">
        <v>0</v>
      </c>
    </row>
    <row r="9791" spans="1:8">
      <c r="A9791" s="57" t="s">
        <v>183</v>
      </c>
      <c r="B9791" s="57" t="s">
        <v>485</v>
      </c>
      <c r="C9791" s="57" t="s">
        <v>5401</v>
      </c>
      <c r="D9791" s="57">
        <v>0</v>
      </c>
      <c r="E9791" s="57" t="s">
        <v>4187</v>
      </c>
      <c r="F9791" s="57" t="s">
        <v>5402</v>
      </c>
      <c r="G9791" s="57" t="s">
        <v>6571</v>
      </c>
      <c r="H9791" s="57">
        <v>0</v>
      </c>
    </row>
    <row r="9792" spans="1:8">
      <c r="A9792" s="57" t="s">
        <v>183</v>
      </c>
      <c r="B9792" s="57" t="s">
        <v>485</v>
      </c>
      <c r="C9792" s="57" t="s">
        <v>5404</v>
      </c>
      <c r="D9792" s="57">
        <v>402.16669999999988</v>
      </c>
      <c r="E9792" s="57" t="s">
        <v>4187</v>
      </c>
      <c r="F9792" s="57" t="s">
        <v>5405</v>
      </c>
      <c r="G9792" s="57" t="s">
        <v>6572</v>
      </c>
      <c r="H9792" s="57">
        <v>402.16669999999988</v>
      </c>
    </row>
    <row r="9793" spans="1:8">
      <c r="A9793" s="57" t="s">
        <v>183</v>
      </c>
      <c r="B9793" s="57" t="s">
        <v>485</v>
      </c>
      <c r="C9793" s="57" t="s">
        <v>5407</v>
      </c>
      <c r="D9793" s="57">
        <v>0.67500000000000027</v>
      </c>
      <c r="E9793" s="57" t="s">
        <v>4187</v>
      </c>
      <c r="F9793" s="57" t="s">
        <v>5408</v>
      </c>
      <c r="G9793" s="57" t="s">
        <v>6573</v>
      </c>
      <c r="H9793" s="57">
        <v>0.67500000000000027</v>
      </c>
    </row>
    <row r="9794" spans="1:8">
      <c r="A9794" s="57" t="s">
        <v>183</v>
      </c>
      <c r="B9794" s="57" t="s">
        <v>485</v>
      </c>
      <c r="C9794" s="57" t="s">
        <v>5410</v>
      </c>
      <c r="D9794" s="57">
        <v>1.3333329999999999</v>
      </c>
      <c r="E9794" s="57" t="s">
        <v>4187</v>
      </c>
      <c r="F9794" s="57" t="s">
        <v>5411</v>
      </c>
      <c r="G9794" s="57" t="s">
        <v>6574</v>
      </c>
      <c r="H9794" s="57">
        <v>1.3333329999999999</v>
      </c>
    </row>
    <row r="9795" spans="1:8">
      <c r="A9795" s="57" t="s">
        <v>183</v>
      </c>
      <c r="B9795" s="57" t="s">
        <v>485</v>
      </c>
      <c r="C9795" s="57" t="s">
        <v>5413</v>
      </c>
      <c r="D9795" s="57">
        <v>178</v>
      </c>
      <c r="E9795" s="57" t="s">
        <v>4187</v>
      </c>
      <c r="F9795" s="57" t="s">
        <v>5414</v>
      </c>
      <c r="G9795" s="57" t="s">
        <v>6575</v>
      </c>
      <c r="H9795" s="57">
        <v>178</v>
      </c>
    </row>
    <row r="9796" spans="1:8">
      <c r="A9796" s="57" t="s">
        <v>183</v>
      </c>
      <c r="B9796" s="57" t="s">
        <v>485</v>
      </c>
      <c r="C9796" s="57" t="s">
        <v>5416</v>
      </c>
      <c r="D9796" s="57">
        <v>0</v>
      </c>
      <c r="E9796" s="57" t="s">
        <v>4187</v>
      </c>
      <c r="F9796" s="57" t="s">
        <v>5417</v>
      </c>
      <c r="G9796" s="57" t="s">
        <v>6576</v>
      </c>
      <c r="H9796" s="57">
        <v>0</v>
      </c>
    </row>
    <row r="9797" spans="1:8">
      <c r="A9797" s="57" t="s">
        <v>183</v>
      </c>
      <c r="B9797" s="57" t="s">
        <v>485</v>
      </c>
      <c r="C9797" s="57" t="s">
        <v>5419</v>
      </c>
      <c r="D9797" s="57">
        <v>1.25</v>
      </c>
      <c r="E9797" s="57" t="s">
        <v>4187</v>
      </c>
      <c r="F9797" s="57" t="s">
        <v>5420</v>
      </c>
      <c r="G9797" s="57" t="s">
        <v>6577</v>
      </c>
      <c r="H9797" s="57">
        <v>1.25</v>
      </c>
    </row>
    <row r="9798" spans="1:8">
      <c r="A9798" s="57" t="s">
        <v>183</v>
      </c>
      <c r="B9798" s="57" t="s">
        <v>485</v>
      </c>
      <c r="C9798" s="57" t="s">
        <v>5422</v>
      </c>
      <c r="D9798" s="57">
        <v>646.875</v>
      </c>
      <c r="E9798" s="57" t="s">
        <v>4187</v>
      </c>
      <c r="F9798" s="57" t="s">
        <v>5423</v>
      </c>
      <c r="G9798" s="57" t="s">
        <v>6578</v>
      </c>
      <c r="H9798" s="57">
        <v>646.875</v>
      </c>
    </row>
    <row r="9799" spans="1:8">
      <c r="A9799" s="57" t="s">
        <v>183</v>
      </c>
      <c r="B9799" s="57" t="s">
        <v>485</v>
      </c>
      <c r="C9799" s="57" t="s">
        <v>5425</v>
      </c>
      <c r="D9799" s="57">
        <v>0.54166670000000017</v>
      </c>
      <c r="E9799" s="57" t="s">
        <v>4187</v>
      </c>
      <c r="F9799" s="57" t="s">
        <v>5426</v>
      </c>
      <c r="G9799" s="57" t="s">
        <v>6579</v>
      </c>
      <c r="H9799" s="57">
        <v>0.54166670000000017</v>
      </c>
    </row>
    <row r="9800" spans="1:8">
      <c r="A9800" s="57" t="s">
        <v>183</v>
      </c>
      <c r="B9800" s="57" t="s">
        <v>485</v>
      </c>
      <c r="C9800" s="57" t="s">
        <v>5428</v>
      </c>
      <c r="D9800" s="57">
        <v>190.5</v>
      </c>
      <c r="E9800" s="57" t="s">
        <v>4187</v>
      </c>
      <c r="F9800" s="57" t="s">
        <v>5429</v>
      </c>
      <c r="G9800" s="57" t="s">
        <v>6580</v>
      </c>
      <c r="H9800" s="57">
        <v>190.5</v>
      </c>
    </row>
    <row r="9801" spans="1:8">
      <c r="A9801" s="57" t="s">
        <v>183</v>
      </c>
      <c r="B9801" s="57" t="s">
        <v>485</v>
      </c>
      <c r="C9801" s="57" t="s">
        <v>5431</v>
      </c>
      <c r="D9801" s="57">
        <v>65723.060000000027</v>
      </c>
      <c r="E9801" s="57" t="s">
        <v>4187</v>
      </c>
      <c r="F9801" s="57" t="s">
        <v>5431</v>
      </c>
      <c r="G9801" s="57" t="s">
        <v>6581</v>
      </c>
      <c r="H9801" s="57">
        <v>65723.060000000027</v>
      </c>
    </row>
    <row r="9802" spans="1:8">
      <c r="A9802" s="57" t="s">
        <v>183</v>
      </c>
      <c r="B9802" s="57" t="s">
        <v>485</v>
      </c>
      <c r="C9802" s="57" t="s">
        <v>5433</v>
      </c>
      <c r="D9802" s="57">
        <v>163.5</v>
      </c>
      <c r="E9802" s="57" t="s">
        <v>4187</v>
      </c>
      <c r="F9802" s="57" t="s">
        <v>5434</v>
      </c>
      <c r="G9802" s="57" t="s">
        <v>6582</v>
      </c>
      <c r="H9802" s="57">
        <v>163.5</v>
      </c>
    </row>
    <row r="9803" spans="1:8">
      <c r="A9803" s="57" t="s">
        <v>183</v>
      </c>
      <c r="B9803" s="57" t="s">
        <v>485</v>
      </c>
      <c r="C9803" s="57" t="s">
        <v>5436</v>
      </c>
      <c r="D9803" s="57">
        <v>1.75</v>
      </c>
      <c r="E9803" s="57" t="s">
        <v>4187</v>
      </c>
      <c r="F9803" s="57" t="s">
        <v>5437</v>
      </c>
      <c r="G9803" s="57" t="s">
        <v>6583</v>
      </c>
      <c r="H9803" s="57">
        <v>1.75</v>
      </c>
    </row>
    <row r="9804" spans="1:8">
      <c r="A9804" s="57" t="s">
        <v>183</v>
      </c>
      <c r="B9804" s="57" t="s">
        <v>485</v>
      </c>
      <c r="C9804" s="57" t="s">
        <v>5439</v>
      </c>
      <c r="D9804" s="57">
        <v>0.59166669999999988</v>
      </c>
      <c r="E9804" s="57" t="s">
        <v>4187</v>
      </c>
      <c r="F9804" s="57" t="s">
        <v>5439</v>
      </c>
      <c r="G9804" s="57" t="s">
        <v>6584</v>
      </c>
      <c r="H9804" s="57">
        <v>0.59166669999999988</v>
      </c>
    </row>
    <row r="9805" spans="1:8">
      <c r="A9805" s="57" t="s">
        <v>183</v>
      </c>
      <c r="B9805" s="57" t="s">
        <v>485</v>
      </c>
      <c r="C9805" s="57" t="s">
        <v>5441</v>
      </c>
      <c r="D9805" s="57">
        <v>7802.530999999999</v>
      </c>
      <c r="E9805" s="57" t="s">
        <v>4187</v>
      </c>
      <c r="F9805" s="57" t="s">
        <v>5441</v>
      </c>
      <c r="G9805" s="57" t="s">
        <v>6585</v>
      </c>
      <c r="H9805" s="57">
        <v>7802.530999999999</v>
      </c>
    </row>
    <row r="9806" spans="1:8">
      <c r="A9806" s="57" t="s">
        <v>183</v>
      </c>
      <c r="B9806" s="57" t="s">
        <v>485</v>
      </c>
      <c r="C9806" s="57" t="s">
        <v>5443</v>
      </c>
      <c r="D9806" s="57">
        <v>623.9375</v>
      </c>
      <c r="E9806" s="57" t="s">
        <v>4187</v>
      </c>
      <c r="F9806" s="57" t="s">
        <v>5443</v>
      </c>
      <c r="G9806" s="57" t="s">
        <v>6586</v>
      </c>
      <c r="H9806" s="57">
        <v>623.9375</v>
      </c>
    </row>
    <row r="9807" spans="1:8">
      <c r="A9807" s="57" t="s">
        <v>183</v>
      </c>
      <c r="B9807" s="57" t="s">
        <v>485</v>
      </c>
      <c r="C9807" s="57" t="s">
        <v>5445</v>
      </c>
      <c r="D9807" s="57">
        <v>600.625</v>
      </c>
      <c r="E9807" s="57" t="s">
        <v>4187</v>
      </c>
      <c r="F9807" s="57" t="s">
        <v>5446</v>
      </c>
      <c r="G9807" s="57" t="s">
        <v>6587</v>
      </c>
      <c r="H9807" s="57">
        <v>600.625</v>
      </c>
    </row>
    <row r="9808" spans="1:8">
      <c r="A9808" s="57" t="s">
        <v>636</v>
      </c>
      <c r="B9808" s="57" t="s">
        <v>81</v>
      </c>
      <c r="C9808" s="57" t="s">
        <v>5392</v>
      </c>
      <c r="D9808" s="57">
        <v>0</v>
      </c>
      <c r="E9808" s="57" t="s">
        <v>561</v>
      </c>
      <c r="F9808" s="57" t="s">
        <v>5393</v>
      </c>
      <c r="G9808" s="57" t="s">
        <v>6588</v>
      </c>
      <c r="H9808" s="57">
        <v>0</v>
      </c>
    </row>
    <row r="9809" spans="1:8">
      <c r="A9809" s="57" t="s">
        <v>636</v>
      </c>
      <c r="B9809" s="57" t="s">
        <v>81</v>
      </c>
      <c r="C9809" s="57" t="s">
        <v>5395</v>
      </c>
      <c r="D9809" s="57">
        <v>0</v>
      </c>
      <c r="E9809" s="57" t="s">
        <v>561</v>
      </c>
      <c r="F9809" s="57" t="s">
        <v>5396</v>
      </c>
      <c r="G9809" s="57" t="s">
        <v>6589</v>
      </c>
      <c r="H9809" s="57">
        <v>0</v>
      </c>
    </row>
    <row r="9810" spans="1:8">
      <c r="A9810" s="57" t="s">
        <v>636</v>
      </c>
      <c r="B9810" s="57" t="s">
        <v>81</v>
      </c>
      <c r="C9810" s="57" t="s">
        <v>5398</v>
      </c>
      <c r="D9810" s="57">
        <v>0</v>
      </c>
      <c r="E9810" s="57" t="s">
        <v>561</v>
      </c>
      <c r="F9810" s="57" t="s">
        <v>5399</v>
      </c>
      <c r="G9810" s="57" t="s">
        <v>6590</v>
      </c>
      <c r="H9810" s="57">
        <v>0</v>
      </c>
    </row>
    <row r="9811" spans="1:8">
      <c r="A9811" s="57" t="s">
        <v>636</v>
      </c>
      <c r="B9811" s="57" t="s">
        <v>81</v>
      </c>
      <c r="C9811" s="57" t="s">
        <v>5401</v>
      </c>
      <c r="D9811" s="57">
        <v>0</v>
      </c>
      <c r="E9811" s="57" t="s">
        <v>561</v>
      </c>
      <c r="F9811" s="57" t="s">
        <v>5402</v>
      </c>
      <c r="G9811" s="57" t="s">
        <v>6591</v>
      </c>
      <c r="H9811" s="57">
        <v>0</v>
      </c>
    </row>
    <row r="9812" spans="1:8">
      <c r="A9812" s="57" t="s">
        <v>636</v>
      </c>
      <c r="B9812" s="57" t="s">
        <v>81</v>
      </c>
      <c r="C9812" s="57" t="s">
        <v>5404</v>
      </c>
      <c r="D9812" s="57">
        <v>402.16669999999999</v>
      </c>
      <c r="E9812" s="57" t="s">
        <v>561</v>
      </c>
      <c r="F9812" s="57" t="s">
        <v>5405</v>
      </c>
      <c r="G9812" s="57" t="s">
        <v>6592</v>
      </c>
      <c r="H9812" s="57">
        <v>402.16669999999999</v>
      </c>
    </row>
    <row r="9813" spans="1:8">
      <c r="A9813" s="57" t="s">
        <v>636</v>
      </c>
      <c r="B9813" s="57" t="s">
        <v>81</v>
      </c>
      <c r="C9813" s="57" t="s">
        <v>5407</v>
      </c>
      <c r="D9813" s="57">
        <v>0.67500000000000004</v>
      </c>
      <c r="E9813" s="57" t="s">
        <v>561</v>
      </c>
      <c r="F9813" s="57" t="s">
        <v>5408</v>
      </c>
      <c r="G9813" s="57" t="s">
        <v>6593</v>
      </c>
      <c r="H9813" s="57">
        <v>0.67500000000000004</v>
      </c>
    </row>
    <row r="9814" spans="1:8">
      <c r="A9814" s="57" t="s">
        <v>636</v>
      </c>
      <c r="B9814" s="57" t="s">
        <v>81</v>
      </c>
      <c r="C9814" s="57" t="s">
        <v>5410</v>
      </c>
      <c r="D9814" s="57">
        <v>1.3333330000000001</v>
      </c>
      <c r="E9814" s="57" t="s">
        <v>561</v>
      </c>
      <c r="F9814" s="57" t="s">
        <v>5411</v>
      </c>
      <c r="G9814" s="57" t="s">
        <v>6594</v>
      </c>
      <c r="H9814" s="57">
        <v>1.3333330000000001</v>
      </c>
    </row>
    <row r="9815" spans="1:8">
      <c r="A9815" s="57" t="s">
        <v>636</v>
      </c>
      <c r="B9815" s="57" t="s">
        <v>81</v>
      </c>
      <c r="C9815" s="57" t="s">
        <v>5413</v>
      </c>
      <c r="D9815" s="57">
        <v>178</v>
      </c>
      <c r="E9815" s="57" t="s">
        <v>561</v>
      </c>
      <c r="F9815" s="57" t="s">
        <v>5414</v>
      </c>
      <c r="G9815" s="57" t="s">
        <v>6595</v>
      </c>
      <c r="H9815" s="57">
        <v>178</v>
      </c>
    </row>
    <row r="9816" spans="1:8">
      <c r="A9816" s="57" t="s">
        <v>636</v>
      </c>
      <c r="B9816" s="57" t="s">
        <v>81</v>
      </c>
      <c r="C9816" s="57" t="s">
        <v>5416</v>
      </c>
      <c r="D9816" s="57">
        <v>0</v>
      </c>
      <c r="E9816" s="57" t="s">
        <v>561</v>
      </c>
      <c r="F9816" s="57" t="s">
        <v>5417</v>
      </c>
      <c r="G9816" s="57" t="s">
        <v>6596</v>
      </c>
      <c r="H9816" s="57">
        <v>0</v>
      </c>
    </row>
    <row r="9817" spans="1:8">
      <c r="A9817" s="57" t="s">
        <v>636</v>
      </c>
      <c r="B9817" s="57" t="s">
        <v>81</v>
      </c>
      <c r="C9817" s="57" t="s">
        <v>5419</v>
      </c>
      <c r="D9817" s="57">
        <v>1.25</v>
      </c>
      <c r="E9817" s="57" t="s">
        <v>561</v>
      </c>
      <c r="F9817" s="57" t="s">
        <v>5420</v>
      </c>
      <c r="G9817" s="57" t="s">
        <v>6597</v>
      </c>
      <c r="H9817" s="57">
        <v>1.25</v>
      </c>
    </row>
    <row r="9818" spans="1:8">
      <c r="A9818" s="57" t="s">
        <v>636</v>
      </c>
      <c r="B9818" s="57" t="s">
        <v>81</v>
      </c>
      <c r="C9818" s="57" t="s">
        <v>5422</v>
      </c>
      <c r="D9818" s="57">
        <v>646.875</v>
      </c>
      <c r="E9818" s="57" t="s">
        <v>561</v>
      </c>
      <c r="F9818" s="57" t="s">
        <v>5423</v>
      </c>
      <c r="G9818" s="57" t="s">
        <v>6598</v>
      </c>
      <c r="H9818" s="57">
        <v>646.875</v>
      </c>
    </row>
    <row r="9819" spans="1:8">
      <c r="A9819" s="57" t="s">
        <v>636</v>
      </c>
      <c r="B9819" s="57" t="s">
        <v>81</v>
      </c>
      <c r="C9819" s="57" t="s">
        <v>5425</v>
      </c>
      <c r="D9819" s="57">
        <v>0.54166669999999995</v>
      </c>
      <c r="E9819" s="57" t="s">
        <v>561</v>
      </c>
      <c r="F9819" s="57" t="s">
        <v>5426</v>
      </c>
      <c r="G9819" s="57" t="s">
        <v>6599</v>
      </c>
      <c r="H9819" s="57">
        <v>0.54166669999999995</v>
      </c>
    </row>
    <row r="9820" spans="1:8">
      <c r="A9820" s="57" t="s">
        <v>636</v>
      </c>
      <c r="B9820" s="57" t="s">
        <v>81</v>
      </c>
      <c r="C9820" s="57" t="s">
        <v>5428</v>
      </c>
      <c r="D9820" s="57">
        <v>190.5</v>
      </c>
      <c r="E9820" s="57" t="s">
        <v>561</v>
      </c>
      <c r="F9820" s="57" t="s">
        <v>5429</v>
      </c>
      <c r="G9820" s="57" t="s">
        <v>6600</v>
      </c>
      <c r="H9820" s="57">
        <v>190.5</v>
      </c>
    </row>
    <row r="9821" spans="1:8">
      <c r="A9821" s="57" t="s">
        <v>636</v>
      </c>
      <c r="B9821" s="57" t="s">
        <v>81</v>
      </c>
      <c r="C9821" s="57" t="s">
        <v>5431</v>
      </c>
      <c r="D9821" s="57">
        <v>65723.06</v>
      </c>
      <c r="E9821" s="57" t="s">
        <v>561</v>
      </c>
      <c r="F9821" s="57" t="s">
        <v>5431</v>
      </c>
      <c r="G9821" s="57" t="s">
        <v>6601</v>
      </c>
      <c r="H9821" s="57">
        <v>65723.06</v>
      </c>
    </row>
    <row r="9822" spans="1:8">
      <c r="A9822" s="57" t="s">
        <v>636</v>
      </c>
      <c r="B9822" s="57" t="s">
        <v>81</v>
      </c>
      <c r="C9822" s="57" t="s">
        <v>5433</v>
      </c>
      <c r="D9822" s="57">
        <v>163.5</v>
      </c>
      <c r="E9822" s="57" t="s">
        <v>561</v>
      </c>
      <c r="F9822" s="57" t="s">
        <v>5434</v>
      </c>
      <c r="G9822" s="57" t="s">
        <v>6602</v>
      </c>
      <c r="H9822" s="57">
        <v>163.5</v>
      </c>
    </row>
    <row r="9823" spans="1:8">
      <c r="A9823" s="57" t="s">
        <v>636</v>
      </c>
      <c r="B9823" s="57" t="s">
        <v>81</v>
      </c>
      <c r="C9823" s="57" t="s">
        <v>5436</v>
      </c>
      <c r="D9823" s="57">
        <v>1.75</v>
      </c>
      <c r="E9823" s="57" t="s">
        <v>561</v>
      </c>
      <c r="F9823" s="57" t="s">
        <v>5437</v>
      </c>
      <c r="G9823" s="57" t="s">
        <v>6603</v>
      </c>
      <c r="H9823" s="57">
        <v>1.75</v>
      </c>
    </row>
    <row r="9824" spans="1:8">
      <c r="A9824" s="57" t="s">
        <v>636</v>
      </c>
      <c r="B9824" s="57" t="s">
        <v>81</v>
      </c>
      <c r="C9824" s="57" t="s">
        <v>5439</v>
      </c>
      <c r="D9824" s="57">
        <v>0.59166669999999999</v>
      </c>
      <c r="E9824" s="57" t="s">
        <v>561</v>
      </c>
      <c r="F9824" s="57" t="s">
        <v>5439</v>
      </c>
      <c r="G9824" s="57" t="s">
        <v>6604</v>
      </c>
      <c r="H9824" s="57">
        <v>0.59166669999999999</v>
      </c>
    </row>
    <row r="9825" spans="1:8">
      <c r="A9825" s="57" t="s">
        <v>636</v>
      </c>
      <c r="B9825" s="57" t="s">
        <v>81</v>
      </c>
      <c r="C9825" s="57" t="s">
        <v>5441</v>
      </c>
      <c r="D9825" s="57">
        <v>7802.5309999999999</v>
      </c>
      <c r="E9825" s="57" t="s">
        <v>561</v>
      </c>
      <c r="F9825" s="57" t="s">
        <v>5441</v>
      </c>
      <c r="G9825" s="57" t="s">
        <v>6605</v>
      </c>
      <c r="H9825" s="57">
        <v>7802.5309999999999</v>
      </c>
    </row>
    <row r="9826" spans="1:8">
      <c r="A9826" s="57" t="s">
        <v>636</v>
      </c>
      <c r="B9826" s="57" t="s">
        <v>81</v>
      </c>
      <c r="C9826" s="57" t="s">
        <v>5443</v>
      </c>
      <c r="D9826" s="57">
        <v>623.9375</v>
      </c>
      <c r="E9826" s="57" t="s">
        <v>561</v>
      </c>
      <c r="F9826" s="57" t="s">
        <v>5443</v>
      </c>
      <c r="G9826" s="57" t="s">
        <v>6606</v>
      </c>
      <c r="H9826" s="57">
        <v>623.9375</v>
      </c>
    </row>
    <row r="9827" spans="1:8">
      <c r="A9827" s="57" t="s">
        <v>636</v>
      </c>
      <c r="B9827" s="57" t="s">
        <v>81</v>
      </c>
      <c r="C9827" s="57" t="s">
        <v>5445</v>
      </c>
      <c r="D9827" s="57">
        <v>600.625</v>
      </c>
      <c r="E9827" s="57" t="s">
        <v>561</v>
      </c>
      <c r="F9827" s="57" t="s">
        <v>5446</v>
      </c>
      <c r="G9827" s="57" t="s">
        <v>6607</v>
      </c>
      <c r="H9827" s="57">
        <v>600.625</v>
      </c>
    </row>
    <row r="9828" spans="1:8">
      <c r="A9828" s="57" t="s">
        <v>636</v>
      </c>
      <c r="B9828" s="57" t="s">
        <v>124</v>
      </c>
      <c r="C9828" s="57" t="s">
        <v>5392</v>
      </c>
      <c r="D9828" s="57">
        <v>0</v>
      </c>
      <c r="E9828" s="57" t="s">
        <v>563</v>
      </c>
      <c r="F9828" s="57" t="s">
        <v>5393</v>
      </c>
      <c r="G9828" s="57" t="s">
        <v>6608</v>
      </c>
      <c r="H9828" s="57">
        <v>0</v>
      </c>
    </row>
    <row r="9829" spans="1:8">
      <c r="A9829" s="57" t="s">
        <v>636</v>
      </c>
      <c r="B9829" s="57" t="s">
        <v>124</v>
      </c>
      <c r="C9829" s="57" t="s">
        <v>5395</v>
      </c>
      <c r="D9829" s="57">
        <v>0</v>
      </c>
      <c r="E9829" s="57" t="s">
        <v>563</v>
      </c>
      <c r="F9829" s="57" t="s">
        <v>5396</v>
      </c>
      <c r="G9829" s="57" t="s">
        <v>6609</v>
      </c>
      <c r="H9829" s="57">
        <v>0</v>
      </c>
    </row>
    <row r="9830" spans="1:8">
      <c r="A9830" s="57" t="s">
        <v>636</v>
      </c>
      <c r="B9830" s="57" t="s">
        <v>124</v>
      </c>
      <c r="C9830" s="57" t="s">
        <v>5398</v>
      </c>
      <c r="D9830" s="57">
        <v>0</v>
      </c>
      <c r="E9830" s="57" t="s">
        <v>563</v>
      </c>
      <c r="F9830" s="57" t="s">
        <v>5399</v>
      </c>
      <c r="G9830" s="57" t="s">
        <v>6610</v>
      </c>
      <c r="H9830" s="57">
        <v>0</v>
      </c>
    </row>
    <row r="9831" spans="1:8">
      <c r="A9831" s="57" t="s">
        <v>636</v>
      </c>
      <c r="B9831" s="57" t="s">
        <v>124</v>
      </c>
      <c r="C9831" s="57" t="s">
        <v>5401</v>
      </c>
      <c r="D9831" s="57">
        <v>0</v>
      </c>
      <c r="E9831" s="57" t="s">
        <v>563</v>
      </c>
      <c r="F9831" s="57" t="s">
        <v>5402</v>
      </c>
      <c r="G9831" s="57" t="s">
        <v>6611</v>
      </c>
      <c r="H9831" s="57">
        <v>0</v>
      </c>
    </row>
    <row r="9832" spans="1:8">
      <c r="A9832" s="57" t="s">
        <v>636</v>
      </c>
      <c r="B9832" s="57" t="s">
        <v>124</v>
      </c>
      <c r="C9832" s="57" t="s">
        <v>5404</v>
      </c>
      <c r="D9832" s="57">
        <v>470.83279999999996</v>
      </c>
      <c r="E9832" s="57" t="s">
        <v>563</v>
      </c>
      <c r="F9832" s="57" t="s">
        <v>5405</v>
      </c>
      <c r="G9832" s="57" t="s">
        <v>6612</v>
      </c>
      <c r="H9832" s="57">
        <v>470.83279999999996</v>
      </c>
    </row>
    <row r="9833" spans="1:8">
      <c r="A9833" s="57" t="s">
        <v>636</v>
      </c>
      <c r="B9833" s="57" t="s">
        <v>124</v>
      </c>
      <c r="C9833" s="57" t="s">
        <v>5407</v>
      </c>
      <c r="D9833" s="57">
        <v>0.69054594000000002</v>
      </c>
      <c r="E9833" s="57" t="s">
        <v>563</v>
      </c>
      <c r="F9833" s="57" t="s">
        <v>5408</v>
      </c>
      <c r="G9833" s="57" t="s">
        <v>6613</v>
      </c>
      <c r="H9833" s="57">
        <v>0.69054594000000002</v>
      </c>
    </row>
    <row r="9834" spans="1:8">
      <c r="A9834" s="57" t="s">
        <v>636</v>
      </c>
      <c r="B9834" s="57" t="s">
        <v>124</v>
      </c>
      <c r="C9834" s="57" t="s">
        <v>5410</v>
      </c>
      <c r="D9834" s="57">
        <v>2.9333331999999999</v>
      </c>
      <c r="E9834" s="57" t="s">
        <v>563</v>
      </c>
      <c r="F9834" s="57" t="s">
        <v>5411</v>
      </c>
      <c r="G9834" s="57" t="s">
        <v>6614</v>
      </c>
      <c r="H9834" s="57">
        <v>2.9333331999999999</v>
      </c>
    </row>
    <row r="9835" spans="1:8">
      <c r="A9835" s="57" t="s">
        <v>636</v>
      </c>
      <c r="B9835" s="57" t="s">
        <v>124</v>
      </c>
      <c r="C9835" s="57" t="s">
        <v>5413</v>
      </c>
      <c r="D9835" s="57">
        <v>186.38043999999999</v>
      </c>
      <c r="E9835" s="57" t="s">
        <v>563</v>
      </c>
      <c r="F9835" s="57" t="s">
        <v>5414</v>
      </c>
      <c r="G9835" s="57" t="s">
        <v>6615</v>
      </c>
      <c r="H9835" s="57">
        <v>186.38043999999999</v>
      </c>
    </row>
    <row r="9836" spans="1:8">
      <c r="A9836" s="57" t="s">
        <v>636</v>
      </c>
      <c r="B9836" s="57" t="s">
        <v>124</v>
      </c>
      <c r="C9836" s="57" t="s">
        <v>5416</v>
      </c>
      <c r="D9836" s="57">
        <v>0</v>
      </c>
      <c r="E9836" s="57" t="s">
        <v>563</v>
      </c>
      <c r="F9836" s="57" t="s">
        <v>5417</v>
      </c>
      <c r="G9836" s="57" t="s">
        <v>6616</v>
      </c>
      <c r="H9836" s="57">
        <v>0</v>
      </c>
    </row>
    <row r="9837" spans="1:8">
      <c r="A9837" s="57" t="s">
        <v>636</v>
      </c>
      <c r="B9837" s="57" t="s">
        <v>124</v>
      </c>
      <c r="C9837" s="57" t="s">
        <v>5419</v>
      </c>
      <c r="D9837" s="57">
        <v>0.5</v>
      </c>
      <c r="E9837" s="57" t="s">
        <v>563</v>
      </c>
      <c r="F9837" s="57" t="s">
        <v>5420</v>
      </c>
      <c r="G9837" s="57" t="s">
        <v>6617</v>
      </c>
      <c r="H9837" s="57">
        <v>0.5</v>
      </c>
    </row>
    <row r="9838" spans="1:8">
      <c r="A9838" s="57" t="s">
        <v>636</v>
      </c>
      <c r="B9838" s="57" t="s">
        <v>124</v>
      </c>
      <c r="C9838" s="57" t="s">
        <v>5422</v>
      </c>
      <c r="D9838" s="57">
        <v>258.75</v>
      </c>
      <c r="E9838" s="57" t="s">
        <v>563</v>
      </c>
      <c r="F9838" s="57" t="s">
        <v>5423</v>
      </c>
      <c r="G9838" s="57" t="s">
        <v>6618</v>
      </c>
      <c r="H9838" s="57">
        <v>258.75</v>
      </c>
    </row>
    <row r="9839" spans="1:8">
      <c r="A9839" s="57" t="s">
        <v>636</v>
      </c>
      <c r="B9839" s="57" t="s">
        <v>124</v>
      </c>
      <c r="C9839" s="57" t="s">
        <v>5425</v>
      </c>
      <c r="D9839" s="57">
        <v>0.21666667999999997</v>
      </c>
      <c r="E9839" s="57" t="s">
        <v>563</v>
      </c>
      <c r="F9839" s="57" t="s">
        <v>5426</v>
      </c>
      <c r="G9839" s="57" t="s">
        <v>6619</v>
      </c>
      <c r="H9839" s="57">
        <v>0.21666667999999997</v>
      </c>
    </row>
    <row r="9840" spans="1:8">
      <c r="A9840" s="57" t="s">
        <v>636</v>
      </c>
      <c r="B9840" s="57" t="s">
        <v>124</v>
      </c>
      <c r="C9840" s="57" t="s">
        <v>5428</v>
      </c>
      <c r="D9840" s="57">
        <v>76.2</v>
      </c>
      <c r="E9840" s="57" t="s">
        <v>563</v>
      </c>
      <c r="F9840" s="57" t="s">
        <v>5429</v>
      </c>
      <c r="G9840" s="57" t="s">
        <v>6620</v>
      </c>
      <c r="H9840" s="57">
        <v>76.2</v>
      </c>
    </row>
    <row r="9841" spans="1:8">
      <c r="A9841" s="57" t="s">
        <v>636</v>
      </c>
      <c r="B9841" s="57" t="s">
        <v>124</v>
      </c>
      <c r="C9841" s="57" t="s">
        <v>5431</v>
      </c>
      <c r="D9841" s="57">
        <v>29539.919199999997</v>
      </c>
      <c r="E9841" s="57" t="s">
        <v>563</v>
      </c>
      <c r="F9841" s="57" t="s">
        <v>5431</v>
      </c>
      <c r="G9841" s="57" t="s">
        <v>6621</v>
      </c>
      <c r="H9841" s="57">
        <v>29539.919199999997</v>
      </c>
    </row>
    <row r="9842" spans="1:8">
      <c r="A9842" s="57" t="s">
        <v>636</v>
      </c>
      <c r="B9842" s="57" t="s">
        <v>124</v>
      </c>
      <c r="C9842" s="57" t="s">
        <v>5433</v>
      </c>
      <c r="D9842" s="57">
        <v>65.400000000000006</v>
      </c>
      <c r="E9842" s="57" t="s">
        <v>563</v>
      </c>
      <c r="F9842" s="57" t="s">
        <v>5434</v>
      </c>
      <c r="G9842" s="57" t="s">
        <v>6622</v>
      </c>
      <c r="H9842" s="57">
        <v>65.400000000000006</v>
      </c>
    </row>
    <row r="9843" spans="1:8">
      <c r="A9843" s="57" t="s">
        <v>636</v>
      </c>
      <c r="B9843" s="57" t="s">
        <v>124</v>
      </c>
      <c r="C9843" s="57" t="s">
        <v>5436</v>
      </c>
      <c r="D9843" s="57">
        <v>0.7</v>
      </c>
      <c r="E9843" s="57" t="s">
        <v>563</v>
      </c>
      <c r="F9843" s="57" t="s">
        <v>5437</v>
      </c>
      <c r="G9843" s="57" t="s">
        <v>6623</v>
      </c>
      <c r="H9843" s="57">
        <v>0.7</v>
      </c>
    </row>
    <row r="9844" spans="1:8">
      <c r="A9844" s="57" t="s">
        <v>636</v>
      </c>
      <c r="B9844" s="57" t="s">
        <v>124</v>
      </c>
      <c r="C9844" s="57" t="s">
        <v>5439</v>
      </c>
      <c r="D9844" s="57">
        <v>0.23666667999999999</v>
      </c>
      <c r="E9844" s="57" t="s">
        <v>563</v>
      </c>
      <c r="F9844" s="57" t="s">
        <v>5439</v>
      </c>
      <c r="G9844" s="57" t="s">
        <v>6624</v>
      </c>
      <c r="H9844" s="57">
        <v>0.23666667999999999</v>
      </c>
    </row>
    <row r="9845" spans="1:8">
      <c r="A9845" s="57" t="s">
        <v>636</v>
      </c>
      <c r="B9845" s="57" t="s">
        <v>124</v>
      </c>
      <c r="C9845" s="57" t="s">
        <v>5441</v>
      </c>
      <c r="D9845" s="57">
        <v>6747.0820000000003</v>
      </c>
      <c r="E9845" s="57" t="s">
        <v>563</v>
      </c>
      <c r="F9845" s="57" t="s">
        <v>5441</v>
      </c>
      <c r="G9845" s="57" t="s">
        <v>6625</v>
      </c>
      <c r="H9845" s="57">
        <v>6747.0820000000003</v>
      </c>
    </row>
    <row r="9846" spans="1:8">
      <c r="A9846" s="57" t="s">
        <v>636</v>
      </c>
      <c r="B9846" s="57" t="s">
        <v>124</v>
      </c>
      <c r="C9846" s="57" t="s">
        <v>5443</v>
      </c>
      <c r="D9846" s="57">
        <v>421.23984000000002</v>
      </c>
      <c r="E9846" s="57" t="s">
        <v>563</v>
      </c>
      <c r="F9846" s="57" t="s">
        <v>5443</v>
      </c>
      <c r="G9846" s="57" t="s">
        <v>6626</v>
      </c>
      <c r="H9846" s="57">
        <v>421.23984000000002</v>
      </c>
    </row>
    <row r="9847" spans="1:8">
      <c r="A9847" s="57" t="s">
        <v>636</v>
      </c>
      <c r="B9847" s="57" t="s">
        <v>124</v>
      </c>
      <c r="C9847" s="57" t="s">
        <v>5445</v>
      </c>
      <c r="D9847" s="57">
        <v>240.25</v>
      </c>
      <c r="E9847" s="57" t="s">
        <v>563</v>
      </c>
      <c r="F9847" s="57" t="s">
        <v>5446</v>
      </c>
      <c r="G9847" s="57" t="s">
        <v>6627</v>
      </c>
      <c r="H9847" s="57">
        <v>240.25</v>
      </c>
    </row>
    <row r="9848" spans="1:8">
      <c r="A9848" s="57" t="s">
        <v>139</v>
      </c>
      <c r="B9848" s="57" t="s">
        <v>115</v>
      </c>
      <c r="C9848" s="57" t="s">
        <v>5392</v>
      </c>
      <c r="D9848" s="57">
        <v>0</v>
      </c>
      <c r="E9848" s="57" t="s">
        <v>564</v>
      </c>
      <c r="F9848" s="57" t="s">
        <v>5393</v>
      </c>
      <c r="G9848" s="57" t="s">
        <v>6628</v>
      </c>
      <c r="H9848" s="57">
        <v>0</v>
      </c>
    </row>
    <row r="9849" spans="1:8">
      <c r="A9849" s="57" t="s">
        <v>139</v>
      </c>
      <c r="B9849" s="57" t="s">
        <v>115</v>
      </c>
      <c r="C9849" s="57" t="s">
        <v>5395</v>
      </c>
      <c r="D9849" s="57">
        <v>0</v>
      </c>
      <c r="E9849" s="57" t="s">
        <v>564</v>
      </c>
      <c r="F9849" s="57" t="s">
        <v>5396</v>
      </c>
      <c r="G9849" s="57" t="s">
        <v>6629</v>
      </c>
      <c r="H9849" s="57">
        <v>0</v>
      </c>
    </row>
    <row r="9850" spans="1:8">
      <c r="A9850" s="57" t="s">
        <v>139</v>
      </c>
      <c r="B9850" s="57" t="s">
        <v>115</v>
      </c>
      <c r="C9850" s="57" t="s">
        <v>5398</v>
      </c>
      <c r="D9850" s="57">
        <v>0</v>
      </c>
      <c r="E9850" s="57" t="s">
        <v>564</v>
      </c>
      <c r="F9850" s="57" t="s">
        <v>5399</v>
      </c>
      <c r="G9850" s="57" t="s">
        <v>6630</v>
      </c>
      <c r="H9850" s="57">
        <v>0</v>
      </c>
    </row>
    <row r="9851" spans="1:8">
      <c r="A9851" s="57" t="s">
        <v>139</v>
      </c>
      <c r="B9851" s="57" t="s">
        <v>115</v>
      </c>
      <c r="C9851" s="57" t="s">
        <v>5401</v>
      </c>
      <c r="D9851" s="57">
        <v>0</v>
      </c>
      <c r="E9851" s="57" t="s">
        <v>564</v>
      </c>
      <c r="F9851" s="57" t="s">
        <v>5402</v>
      </c>
      <c r="G9851" s="57" t="s">
        <v>6631</v>
      </c>
      <c r="H9851" s="57">
        <v>0</v>
      </c>
    </row>
    <row r="9852" spans="1:8">
      <c r="A9852" s="57" t="s">
        <v>139</v>
      </c>
      <c r="B9852" s="57" t="s">
        <v>115</v>
      </c>
      <c r="C9852" s="57" t="s">
        <v>5404</v>
      </c>
      <c r="D9852" s="57">
        <v>402.16669999999999</v>
      </c>
      <c r="E9852" s="57" t="s">
        <v>564</v>
      </c>
      <c r="F9852" s="57" t="s">
        <v>5405</v>
      </c>
      <c r="G9852" s="57" t="s">
        <v>6632</v>
      </c>
      <c r="H9852" s="57">
        <v>402.16669999999999</v>
      </c>
    </row>
    <row r="9853" spans="1:8">
      <c r="A9853" s="57" t="s">
        <v>139</v>
      </c>
      <c r="B9853" s="57" t="s">
        <v>115</v>
      </c>
      <c r="C9853" s="57" t="s">
        <v>5407</v>
      </c>
      <c r="D9853" s="57">
        <v>0.67500000000000004</v>
      </c>
      <c r="E9853" s="57" t="s">
        <v>564</v>
      </c>
      <c r="F9853" s="57" t="s">
        <v>5408</v>
      </c>
      <c r="G9853" s="57" t="s">
        <v>6633</v>
      </c>
      <c r="H9853" s="57">
        <v>0.67500000000000004</v>
      </c>
    </row>
    <row r="9854" spans="1:8">
      <c r="A9854" s="57" t="s">
        <v>139</v>
      </c>
      <c r="B9854" s="57" t="s">
        <v>115</v>
      </c>
      <c r="C9854" s="57" t="s">
        <v>5410</v>
      </c>
      <c r="D9854" s="57">
        <v>1.3333330000000001</v>
      </c>
      <c r="E9854" s="57" t="s">
        <v>564</v>
      </c>
      <c r="F9854" s="57" t="s">
        <v>5411</v>
      </c>
      <c r="G9854" s="57" t="s">
        <v>6634</v>
      </c>
      <c r="H9854" s="57">
        <v>1.3333330000000001</v>
      </c>
    </row>
    <row r="9855" spans="1:8">
      <c r="A9855" s="57" t="s">
        <v>139</v>
      </c>
      <c r="B9855" s="57" t="s">
        <v>115</v>
      </c>
      <c r="C9855" s="57" t="s">
        <v>5413</v>
      </c>
      <c r="D9855" s="57">
        <v>178</v>
      </c>
      <c r="E9855" s="57" t="s">
        <v>564</v>
      </c>
      <c r="F9855" s="57" t="s">
        <v>5414</v>
      </c>
      <c r="G9855" s="57" t="s">
        <v>6635</v>
      </c>
      <c r="H9855" s="57">
        <v>178</v>
      </c>
    </row>
    <row r="9856" spans="1:8">
      <c r="A9856" s="57" t="s">
        <v>139</v>
      </c>
      <c r="B9856" s="57" t="s">
        <v>115</v>
      </c>
      <c r="C9856" s="57" t="s">
        <v>5416</v>
      </c>
      <c r="D9856" s="57">
        <v>0</v>
      </c>
      <c r="E9856" s="57" t="s">
        <v>564</v>
      </c>
      <c r="F9856" s="57" t="s">
        <v>5417</v>
      </c>
      <c r="G9856" s="57" t="s">
        <v>6636</v>
      </c>
      <c r="H9856" s="57">
        <v>0</v>
      </c>
    </row>
    <row r="9857" spans="1:8">
      <c r="A9857" s="57" t="s">
        <v>139</v>
      </c>
      <c r="B9857" s="57" t="s">
        <v>115</v>
      </c>
      <c r="C9857" s="57" t="s">
        <v>5419</v>
      </c>
      <c r="D9857" s="57">
        <v>1.25</v>
      </c>
      <c r="E9857" s="57" t="s">
        <v>564</v>
      </c>
      <c r="F9857" s="57" t="s">
        <v>5420</v>
      </c>
      <c r="G9857" s="57" t="s">
        <v>6637</v>
      </c>
      <c r="H9857" s="57">
        <v>1.25</v>
      </c>
    </row>
    <row r="9858" spans="1:8">
      <c r="A9858" s="57" t="s">
        <v>139</v>
      </c>
      <c r="B9858" s="57" t="s">
        <v>115</v>
      </c>
      <c r="C9858" s="57" t="s">
        <v>5422</v>
      </c>
      <c r="D9858" s="57">
        <v>646.875</v>
      </c>
      <c r="E9858" s="57" t="s">
        <v>564</v>
      </c>
      <c r="F9858" s="57" t="s">
        <v>5423</v>
      </c>
      <c r="G9858" s="57" t="s">
        <v>6638</v>
      </c>
      <c r="H9858" s="57">
        <v>646.875</v>
      </c>
    </row>
    <row r="9859" spans="1:8">
      <c r="A9859" s="57" t="s">
        <v>139</v>
      </c>
      <c r="B9859" s="57" t="s">
        <v>115</v>
      </c>
      <c r="C9859" s="57" t="s">
        <v>5425</v>
      </c>
      <c r="D9859" s="57">
        <v>0.54166669999999995</v>
      </c>
      <c r="E9859" s="57" t="s">
        <v>564</v>
      </c>
      <c r="F9859" s="57" t="s">
        <v>5426</v>
      </c>
      <c r="G9859" s="57" t="s">
        <v>6639</v>
      </c>
      <c r="H9859" s="57">
        <v>0.54166669999999995</v>
      </c>
    </row>
    <row r="9860" spans="1:8">
      <c r="A9860" s="57" t="s">
        <v>139</v>
      </c>
      <c r="B9860" s="57" t="s">
        <v>115</v>
      </c>
      <c r="C9860" s="57" t="s">
        <v>5428</v>
      </c>
      <c r="D9860" s="57">
        <v>190.5</v>
      </c>
      <c r="E9860" s="57" t="s">
        <v>564</v>
      </c>
      <c r="F9860" s="57" t="s">
        <v>5429</v>
      </c>
      <c r="G9860" s="57" t="s">
        <v>6640</v>
      </c>
      <c r="H9860" s="57">
        <v>190.5</v>
      </c>
    </row>
    <row r="9861" spans="1:8">
      <c r="A9861" s="57" t="s">
        <v>139</v>
      </c>
      <c r="B9861" s="57" t="s">
        <v>115</v>
      </c>
      <c r="C9861" s="57" t="s">
        <v>5431</v>
      </c>
      <c r="D9861" s="57">
        <v>65723.06</v>
      </c>
      <c r="E9861" s="57" t="s">
        <v>564</v>
      </c>
      <c r="F9861" s="57" t="s">
        <v>5431</v>
      </c>
      <c r="G9861" s="57" t="s">
        <v>6641</v>
      </c>
      <c r="H9861" s="57">
        <v>65723.06</v>
      </c>
    </row>
    <row r="9862" spans="1:8">
      <c r="A9862" s="57" t="s">
        <v>139</v>
      </c>
      <c r="B9862" s="57" t="s">
        <v>115</v>
      </c>
      <c r="C9862" s="57" t="s">
        <v>5433</v>
      </c>
      <c r="D9862" s="57">
        <v>163.5</v>
      </c>
      <c r="E9862" s="57" t="s">
        <v>564</v>
      </c>
      <c r="F9862" s="57" t="s">
        <v>5434</v>
      </c>
      <c r="G9862" s="57" t="s">
        <v>6642</v>
      </c>
      <c r="H9862" s="57">
        <v>163.5</v>
      </c>
    </row>
    <row r="9863" spans="1:8">
      <c r="A9863" s="57" t="s">
        <v>139</v>
      </c>
      <c r="B9863" s="57" t="s">
        <v>115</v>
      </c>
      <c r="C9863" s="57" t="s">
        <v>5436</v>
      </c>
      <c r="D9863" s="57">
        <v>1.75</v>
      </c>
      <c r="E9863" s="57" t="s">
        <v>564</v>
      </c>
      <c r="F9863" s="57" t="s">
        <v>5437</v>
      </c>
      <c r="G9863" s="57" t="s">
        <v>6643</v>
      </c>
      <c r="H9863" s="57">
        <v>1.75</v>
      </c>
    </row>
    <row r="9864" spans="1:8">
      <c r="A9864" s="57" t="s">
        <v>139</v>
      </c>
      <c r="B9864" s="57" t="s">
        <v>115</v>
      </c>
      <c r="C9864" s="57" t="s">
        <v>5439</v>
      </c>
      <c r="D9864" s="57">
        <v>0.59166669999999999</v>
      </c>
      <c r="E9864" s="57" t="s">
        <v>564</v>
      </c>
      <c r="F9864" s="57" t="s">
        <v>5439</v>
      </c>
      <c r="G9864" s="57" t="s">
        <v>6644</v>
      </c>
      <c r="H9864" s="57">
        <v>0.59166669999999999</v>
      </c>
    </row>
    <row r="9865" spans="1:8">
      <c r="A9865" s="57" t="s">
        <v>139</v>
      </c>
      <c r="B9865" s="57" t="s">
        <v>115</v>
      </c>
      <c r="C9865" s="57" t="s">
        <v>5441</v>
      </c>
      <c r="D9865" s="57">
        <v>7802.5309999999999</v>
      </c>
      <c r="E9865" s="57" t="s">
        <v>564</v>
      </c>
      <c r="F9865" s="57" t="s">
        <v>5441</v>
      </c>
      <c r="G9865" s="57" t="s">
        <v>6645</v>
      </c>
      <c r="H9865" s="57">
        <v>7802.5309999999999</v>
      </c>
    </row>
    <row r="9866" spans="1:8">
      <c r="A9866" s="57" t="s">
        <v>139</v>
      </c>
      <c r="B9866" s="57" t="s">
        <v>115</v>
      </c>
      <c r="C9866" s="57" t="s">
        <v>5443</v>
      </c>
      <c r="D9866" s="57">
        <v>623.9375</v>
      </c>
      <c r="E9866" s="57" t="s">
        <v>564</v>
      </c>
      <c r="F9866" s="57" t="s">
        <v>5443</v>
      </c>
      <c r="G9866" s="57" t="s">
        <v>6646</v>
      </c>
      <c r="H9866" s="57">
        <v>623.9375</v>
      </c>
    </row>
    <row r="9867" spans="1:8">
      <c r="A9867" s="57" t="s">
        <v>139</v>
      </c>
      <c r="B9867" s="57" t="s">
        <v>115</v>
      </c>
      <c r="C9867" s="57" t="s">
        <v>5445</v>
      </c>
      <c r="D9867" s="57">
        <v>600.625</v>
      </c>
      <c r="E9867" s="57" t="s">
        <v>564</v>
      </c>
      <c r="F9867" s="57" t="s">
        <v>5446</v>
      </c>
      <c r="G9867" s="57" t="s">
        <v>6647</v>
      </c>
      <c r="H9867" s="57">
        <v>600.625</v>
      </c>
    </row>
    <row r="9868" spans="1:8">
      <c r="A9868" s="57" t="s">
        <v>139</v>
      </c>
      <c r="B9868" s="57" t="s">
        <v>120</v>
      </c>
      <c r="C9868" s="57" t="s">
        <v>5392</v>
      </c>
      <c r="D9868" s="57">
        <v>0</v>
      </c>
      <c r="E9868" s="57" t="s">
        <v>565</v>
      </c>
      <c r="F9868" s="57" t="s">
        <v>5393</v>
      </c>
      <c r="G9868" s="57" t="s">
        <v>6648</v>
      </c>
      <c r="H9868" s="57">
        <v>0</v>
      </c>
    </row>
    <row r="9869" spans="1:8">
      <c r="A9869" s="57" t="s">
        <v>139</v>
      </c>
      <c r="B9869" s="57" t="s">
        <v>120</v>
      </c>
      <c r="C9869" s="57" t="s">
        <v>5395</v>
      </c>
      <c r="D9869" s="57">
        <v>0</v>
      </c>
      <c r="E9869" s="57" t="s">
        <v>565</v>
      </c>
      <c r="F9869" s="57" t="s">
        <v>5396</v>
      </c>
      <c r="G9869" s="57" t="s">
        <v>6649</v>
      </c>
      <c r="H9869" s="57">
        <v>0</v>
      </c>
    </row>
    <row r="9870" spans="1:8">
      <c r="A9870" s="57" t="s">
        <v>139</v>
      </c>
      <c r="B9870" s="57" t="s">
        <v>120</v>
      </c>
      <c r="C9870" s="57" t="s">
        <v>5398</v>
      </c>
      <c r="D9870" s="57">
        <v>0</v>
      </c>
      <c r="E9870" s="57" t="s">
        <v>565</v>
      </c>
      <c r="F9870" s="57" t="s">
        <v>5399</v>
      </c>
      <c r="G9870" s="57" t="s">
        <v>6650</v>
      </c>
      <c r="H9870" s="57">
        <v>0</v>
      </c>
    </row>
    <row r="9871" spans="1:8">
      <c r="A9871" s="57" t="s">
        <v>139</v>
      </c>
      <c r="B9871" s="57" t="s">
        <v>120</v>
      </c>
      <c r="C9871" s="57" t="s">
        <v>5401</v>
      </c>
      <c r="D9871" s="57">
        <v>0</v>
      </c>
      <c r="E9871" s="57" t="s">
        <v>565</v>
      </c>
      <c r="F9871" s="57" t="s">
        <v>5402</v>
      </c>
      <c r="G9871" s="57" t="s">
        <v>6651</v>
      </c>
      <c r="H9871" s="57">
        <v>0</v>
      </c>
    </row>
    <row r="9872" spans="1:8">
      <c r="A9872" s="57" t="s">
        <v>139</v>
      </c>
      <c r="B9872" s="57" t="s">
        <v>120</v>
      </c>
      <c r="C9872" s="57" t="s">
        <v>5404</v>
      </c>
      <c r="D9872" s="57">
        <v>402.16669999999999</v>
      </c>
      <c r="E9872" s="57" t="s">
        <v>565</v>
      </c>
      <c r="F9872" s="57" t="s">
        <v>5405</v>
      </c>
      <c r="G9872" s="57" t="s">
        <v>6652</v>
      </c>
      <c r="H9872" s="57">
        <v>402.16669999999999</v>
      </c>
    </row>
    <row r="9873" spans="1:8">
      <c r="A9873" s="57" t="s">
        <v>139</v>
      </c>
      <c r="B9873" s="57" t="s">
        <v>120</v>
      </c>
      <c r="C9873" s="57" t="s">
        <v>5407</v>
      </c>
      <c r="D9873" s="57">
        <v>0.67500000000000004</v>
      </c>
      <c r="E9873" s="57" t="s">
        <v>565</v>
      </c>
      <c r="F9873" s="57" t="s">
        <v>5408</v>
      </c>
      <c r="G9873" s="57" t="s">
        <v>6653</v>
      </c>
      <c r="H9873" s="57">
        <v>0.67500000000000004</v>
      </c>
    </row>
    <row r="9874" spans="1:8">
      <c r="A9874" s="57" t="s">
        <v>139</v>
      </c>
      <c r="B9874" s="57" t="s">
        <v>120</v>
      </c>
      <c r="C9874" s="57" t="s">
        <v>5410</v>
      </c>
      <c r="D9874" s="57">
        <v>1.3333330000000001</v>
      </c>
      <c r="E9874" s="57" t="s">
        <v>565</v>
      </c>
      <c r="F9874" s="57" t="s">
        <v>5411</v>
      </c>
      <c r="G9874" s="57" t="s">
        <v>6654</v>
      </c>
      <c r="H9874" s="57">
        <v>1.3333330000000001</v>
      </c>
    </row>
    <row r="9875" spans="1:8">
      <c r="A9875" s="57" t="s">
        <v>139</v>
      </c>
      <c r="B9875" s="57" t="s">
        <v>120</v>
      </c>
      <c r="C9875" s="57" t="s">
        <v>5413</v>
      </c>
      <c r="D9875" s="57">
        <v>178</v>
      </c>
      <c r="E9875" s="57" t="s">
        <v>565</v>
      </c>
      <c r="F9875" s="57" t="s">
        <v>5414</v>
      </c>
      <c r="G9875" s="57" t="s">
        <v>6655</v>
      </c>
      <c r="H9875" s="57">
        <v>178</v>
      </c>
    </row>
    <row r="9876" spans="1:8">
      <c r="A9876" s="57" t="s">
        <v>139</v>
      </c>
      <c r="B9876" s="57" t="s">
        <v>120</v>
      </c>
      <c r="C9876" s="57" t="s">
        <v>5416</v>
      </c>
      <c r="D9876" s="57">
        <v>0</v>
      </c>
      <c r="E9876" s="57" t="s">
        <v>565</v>
      </c>
      <c r="F9876" s="57" t="s">
        <v>5417</v>
      </c>
      <c r="G9876" s="57" t="s">
        <v>6656</v>
      </c>
      <c r="H9876" s="57">
        <v>0</v>
      </c>
    </row>
    <row r="9877" spans="1:8">
      <c r="A9877" s="57" t="s">
        <v>139</v>
      </c>
      <c r="B9877" s="57" t="s">
        <v>120</v>
      </c>
      <c r="C9877" s="57" t="s">
        <v>5419</v>
      </c>
      <c r="D9877" s="57">
        <v>1.25</v>
      </c>
      <c r="E9877" s="57" t="s">
        <v>565</v>
      </c>
      <c r="F9877" s="57" t="s">
        <v>5420</v>
      </c>
      <c r="G9877" s="57" t="s">
        <v>6657</v>
      </c>
      <c r="H9877" s="57">
        <v>1.25</v>
      </c>
    </row>
    <row r="9878" spans="1:8">
      <c r="A9878" s="57" t="s">
        <v>139</v>
      </c>
      <c r="B9878" s="57" t="s">
        <v>120</v>
      </c>
      <c r="C9878" s="57" t="s">
        <v>5422</v>
      </c>
      <c r="D9878" s="57">
        <v>646.875</v>
      </c>
      <c r="E9878" s="57" t="s">
        <v>565</v>
      </c>
      <c r="F9878" s="57" t="s">
        <v>5423</v>
      </c>
      <c r="G9878" s="57" t="s">
        <v>6658</v>
      </c>
      <c r="H9878" s="57">
        <v>646.875</v>
      </c>
    </row>
    <row r="9879" spans="1:8">
      <c r="A9879" s="57" t="s">
        <v>139</v>
      </c>
      <c r="B9879" s="57" t="s">
        <v>120</v>
      </c>
      <c r="C9879" s="57" t="s">
        <v>5425</v>
      </c>
      <c r="D9879" s="57">
        <v>0.54166669999999995</v>
      </c>
      <c r="E9879" s="57" t="s">
        <v>565</v>
      </c>
      <c r="F9879" s="57" t="s">
        <v>5426</v>
      </c>
      <c r="G9879" s="57" t="s">
        <v>6659</v>
      </c>
      <c r="H9879" s="57">
        <v>0.54166669999999995</v>
      </c>
    </row>
    <row r="9880" spans="1:8">
      <c r="A9880" s="57" t="s">
        <v>139</v>
      </c>
      <c r="B9880" s="57" t="s">
        <v>120</v>
      </c>
      <c r="C9880" s="57" t="s">
        <v>5428</v>
      </c>
      <c r="D9880" s="57">
        <v>190.5</v>
      </c>
      <c r="E9880" s="57" t="s">
        <v>565</v>
      </c>
      <c r="F9880" s="57" t="s">
        <v>5429</v>
      </c>
      <c r="G9880" s="57" t="s">
        <v>6660</v>
      </c>
      <c r="H9880" s="57">
        <v>190.5</v>
      </c>
    </row>
    <row r="9881" spans="1:8">
      <c r="A9881" s="57" t="s">
        <v>139</v>
      </c>
      <c r="B9881" s="57" t="s">
        <v>120</v>
      </c>
      <c r="C9881" s="57" t="s">
        <v>5431</v>
      </c>
      <c r="D9881" s="57">
        <v>65723.06</v>
      </c>
      <c r="E9881" s="57" t="s">
        <v>565</v>
      </c>
      <c r="F9881" s="57" t="s">
        <v>5431</v>
      </c>
      <c r="G9881" s="57" t="s">
        <v>6661</v>
      </c>
      <c r="H9881" s="57">
        <v>65723.06</v>
      </c>
    </row>
    <row r="9882" spans="1:8">
      <c r="A9882" s="57" t="s">
        <v>139</v>
      </c>
      <c r="B9882" s="57" t="s">
        <v>120</v>
      </c>
      <c r="C9882" s="57" t="s">
        <v>5433</v>
      </c>
      <c r="D9882" s="57">
        <v>163.5</v>
      </c>
      <c r="E9882" s="57" t="s">
        <v>565</v>
      </c>
      <c r="F9882" s="57" t="s">
        <v>5434</v>
      </c>
      <c r="G9882" s="57" t="s">
        <v>6662</v>
      </c>
      <c r="H9882" s="57">
        <v>163.5</v>
      </c>
    </row>
    <row r="9883" spans="1:8">
      <c r="A9883" s="57" t="s">
        <v>139</v>
      </c>
      <c r="B9883" s="57" t="s">
        <v>120</v>
      </c>
      <c r="C9883" s="57" t="s">
        <v>5436</v>
      </c>
      <c r="D9883" s="57">
        <v>1.75</v>
      </c>
      <c r="E9883" s="57" t="s">
        <v>565</v>
      </c>
      <c r="F9883" s="57" t="s">
        <v>5437</v>
      </c>
      <c r="G9883" s="57" t="s">
        <v>6663</v>
      </c>
      <c r="H9883" s="57">
        <v>1.75</v>
      </c>
    </row>
    <row r="9884" spans="1:8">
      <c r="A9884" s="57" t="s">
        <v>139</v>
      </c>
      <c r="B9884" s="57" t="s">
        <v>120</v>
      </c>
      <c r="C9884" s="57" t="s">
        <v>5439</v>
      </c>
      <c r="D9884" s="57">
        <v>0.59166669999999999</v>
      </c>
      <c r="E9884" s="57" t="s">
        <v>565</v>
      </c>
      <c r="F9884" s="57" t="s">
        <v>5439</v>
      </c>
      <c r="G9884" s="57" t="s">
        <v>6664</v>
      </c>
      <c r="H9884" s="57">
        <v>0.59166669999999999</v>
      </c>
    </row>
    <row r="9885" spans="1:8">
      <c r="A9885" s="57" t="s">
        <v>139</v>
      </c>
      <c r="B9885" s="57" t="s">
        <v>120</v>
      </c>
      <c r="C9885" s="57" t="s">
        <v>5441</v>
      </c>
      <c r="D9885" s="57">
        <v>7802.5309999999999</v>
      </c>
      <c r="E9885" s="57" t="s">
        <v>565</v>
      </c>
      <c r="F9885" s="57" t="s">
        <v>5441</v>
      </c>
      <c r="G9885" s="57" t="s">
        <v>6665</v>
      </c>
      <c r="H9885" s="57">
        <v>7802.5309999999999</v>
      </c>
    </row>
    <row r="9886" spans="1:8">
      <c r="A9886" s="57" t="s">
        <v>139</v>
      </c>
      <c r="B9886" s="57" t="s">
        <v>120</v>
      </c>
      <c r="C9886" s="57" t="s">
        <v>5443</v>
      </c>
      <c r="D9886" s="57">
        <v>623.9375</v>
      </c>
      <c r="E9886" s="57" t="s">
        <v>565</v>
      </c>
      <c r="F9886" s="57" t="s">
        <v>5443</v>
      </c>
      <c r="G9886" s="57" t="s">
        <v>6666</v>
      </c>
      <c r="H9886" s="57">
        <v>623.9375</v>
      </c>
    </row>
    <row r="9887" spans="1:8">
      <c r="A9887" s="57" t="s">
        <v>139</v>
      </c>
      <c r="B9887" s="57" t="s">
        <v>120</v>
      </c>
      <c r="C9887" s="57" t="s">
        <v>5445</v>
      </c>
      <c r="D9887" s="57">
        <v>600.625</v>
      </c>
      <c r="E9887" s="57" t="s">
        <v>565</v>
      </c>
      <c r="F9887" s="57" t="s">
        <v>5446</v>
      </c>
      <c r="G9887" s="57" t="s">
        <v>6667</v>
      </c>
      <c r="H9887" s="57">
        <v>600.625</v>
      </c>
    </row>
    <row r="9888" spans="1:8">
      <c r="A9888" s="57" t="s">
        <v>637</v>
      </c>
      <c r="B9888" s="57" t="s">
        <v>120</v>
      </c>
      <c r="C9888" s="57" t="s">
        <v>5392</v>
      </c>
      <c r="D9888" s="57">
        <v>0</v>
      </c>
      <c r="E9888" s="57" t="s">
        <v>567</v>
      </c>
      <c r="F9888" s="57" t="s">
        <v>5393</v>
      </c>
      <c r="G9888" s="57" t="s">
        <v>6668</v>
      </c>
      <c r="H9888" s="57">
        <v>0</v>
      </c>
    </row>
    <row r="9889" spans="1:8">
      <c r="A9889" s="57" t="s">
        <v>637</v>
      </c>
      <c r="B9889" s="57" t="s">
        <v>120</v>
      </c>
      <c r="C9889" s="57" t="s">
        <v>5395</v>
      </c>
      <c r="D9889" s="57">
        <v>0</v>
      </c>
      <c r="E9889" s="57" t="s">
        <v>567</v>
      </c>
      <c r="F9889" s="57" t="s">
        <v>5396</v>
      </c>
      <c r="G9889" s="57" t="s">
        <v>6669</v>
      </c>
      <c r="H9889" s="57">
        <v>0</v>
      </c>
    </row>
    <row r="9890" spans="1:8">
      <c r="A9890" s="57" t="s">
        <v>637</v>
      </c>
      <c r="B9890" s="57" t="s">
        <v>120</v>
      </c>
      <c r="C9890" s="57" t="s">
        <v>5398</v>
      </c>
      <c r="D9890" s="57">
        <v>0</v>
      </c>
      <c r="E9890" s="57" t="s">
        <v>567</v>
      </c>
      <c r="F9890" s="57" t="s">
        <v>5399</v>
      </c>
      <c r="G9890" s="57" t="s">
        <v>6670</v>
      </c>
      <c r="H9890" s="57">
        <v>0</v>
      </c>
    </row>
    <row r="9891" spans="1:8">
      <c r="A9891" s="57" t="s">
        <v>637</v>
      </c>
      <c r="B9891" s="57" t="s">
        <v>120</v>
      </c>
      <c r="C9891" s="57" t="s">
        <v>5401</v>
      </c>
      <c r="D9891" s="57">
        <v>0</v>
      </c>
      <c r="E9891" s="57" t="s">
        <v>567</v>
      </c>
      <c r="F9891" s="57" t="s">
        <v>5402</v>
      </c>
      <c r="G9891" s="57" t="s">
        <v>6671</v>
      </c>
      <c r="H9891" s="57">
        <v>0</v>
      </c>
    </row>
    <row r="9892" spans="1:8">
      <c r="A9892" s="57" t="s">
        <v>637</v>
      </c>
      <c r="B9892" s="57" t="s">
        <v>120</v>
      </c>
      <c r="C9892" s="57" t="s">
        <v>5404</v>
      </c>
      <c r="D9892" s="57">
        <v>0</v>
      </c>
      <c r="E9892" s="57" t="s">
        <v>567</v>
      </c>
      <c r="F9892" s="57" t="s">
        <v>5405</v>
      </c>
      <c r="G9892" s="57" t="s">
        <v>6672</v>
      </c>
      <c r="H9892" s="57">
        <v>0</v>
      </c>
    </row>
    <row r="9893" spans="1:8">
      <c r="A9893" s="57" t="s">
        <v>637</v>
      </c>
      <c r="B9893" s="57" t="s">
        <v>120</v>
      </c>
      <c r="C9893" s="57" t="s">
        <v>5407</v>
      </c>
      <c r="D9893" s="57">
        <v>0</v>
      </c>
      <c r="E9893" s="57" t="s">
        <v>567</v>
      </c>
      <c r="F9893" s="57" t="s">
        <v>5408</v>
      </c>
      <c r="G9893" s="57" t="s">
        <v>6673</v>
      </c>
      <c r="H9893" s="57">
        <v>0</v>
      </c>
    </row>
    <row r="9894" spans="1:8">
      <c r="A9894" s="57" t="s">
        <v>637</v>
      </c>
      <c r="B9894" s="57" t="s">
        <v>120</v>
      </c>
      <c r="C9894" s="57" t="s">
        <v>5410</v>
      </c>
      <c r="D9894" s="57">
        <v>0</v>
      </c>
      <c r="E9894" s="57" t="s">
        <v>567</v>
      </c>
      <c r="F9894" s="57" t="s">
        <v>5411</v>
      </c>
      <c r="G9894" s="57" t="s">
        <v>6674</v>
      </c>
      <c r="H9894" s="57">
        <v>0</v>
      </c>
    </row>
    <row r="9895" spans="1:8">
      <c r="A9895" s="57" t="s">
        <v>637</v>
      </c>
      <c r="B9895" s="57" t="s">
        <v>120</v>
      </c>
      <c r="C9895" s="57" t="s">
        <v>5413</v>
      </c>
      <c r="D9895" s="57">
        <v>0</v>
      </c>
      <c r="E9895" s="57" t="s">
        <v>567</v>
      </c>
      <c r="F9895" s="57" t="s">
        <v>5414</v>
      </c>
      <c r="G9895" s="57" t="s">
        <v>6675</v>
      </c>
      <c r="H9895" s="57">
        <v>0</v>
      </c>
    </row>
    <row r="9896" spans="1:8">
      <c r="A9896" s="57" t="s">
        <v>637</v>
      </c>
      <c r="B9896" s="57" t="s">
        <v>120</v>
      </c>
      <c r="C9896" s="57" t="s">
        <v>5416</v>
      </c>
      <c r="D9896" s="57">
        <v>0</v>
      </c>
      <c r="E9896" s="57" t="s">
        <v>567</v>
      </c>
      <c r="F9896" s="57" t="s">
        <v>5417</v>
      </c>
      <c r="G9896" s="57" t="s">
        <v>6676</v>
      </c>
      <c r="H9896" s="57">
        <v>0</v>
      </c>
    </row>
    <row r="9897" spans="1:8">
      <c r="A9897" s="57" t="s">
        <v>637</v>
      </c>
      <c r="B9897" s="57" t="s">
        <v>120</v>
      </c>
      <c r="C9897" s="57" t="s">
        <v>5419</v>
      </c>
      <c r="D9897" s="57">
        <v>1.25</v>
      </c>
      <c r="E9897" s="57" t="s">
        <v>567</v>
      </c>
      <c r="F9897" s="57" t="s">
        <v>5420</v>
      </c>
      <c r="G9897" s="57" t="s">
        <v>6677</v>
      </c>
      <c r="H9897" s="57">
        <v>1.25</v>
      </c>
    </row>
    <row r="9898" spans="1:8">
      <c r="A9898" s="57" t="s">
        <v>637</v>
      </c>
      <c r="B9898" s="57" t="s">
        <v>120</v>
      </c>
      <c r="C9898" s="57" t="s">
        <v>5422</v>
      </c>
      <c r="D9898" s="57">
        <v>2403</v>
      </c>
      <c r="E9898" s="57" t="s">
        <v>567</v>
      </c>
      <c r="F9898" s="57" t="s">
        <v>5423</v>
      </c>
      <c r="G9898" s="57" t="s">
        <v>6678</v>
      </c>
      <c r="H9898" s="57">
        <v>2403</v>
      </c>
    </row>
    <row r="9899" spans="1:8">
      <c r="A9899" s="57" t="s">
        <v>637</v>
      </c>
      <c r="B9899" s="57" t="s">
        <v>120</v>
      </c>
      <c r="C9899" s="57" t="s">
        <v>5425</v>
      </c>
      <c r="D9899" s="57">
        <v>0.67</v>
      </c>
      <c r="E9899" s="57" t="s">
        <v>567</v>
      </c>
      <c r="F9899" s="57" t="s">
        <v>5426</v>
      </c>
      <c r="G9899" s="57" t="s">
        <v>6679</v>
      </c>
      <c r="H9899" s="57">
        <v>0.67</v>
      </c>
    </row>
    <row r="9900" spans="1:8">
      <c r="A9900" s="57" t="s">
        <v>637</v>
      </c>
      <c r="B9900" s="57" t="s">
        <v>120</v>
      </c>
      <c r="C9900" s="57" t="s">
        <v>5428</v>
      </c>
      <c r="D9900" s="57">
        <v>133</v>
      </c>
      <c r="E9900" s="57" t="s">
        <v>567</v>
      </c>
      <c r="F9900" s="57" t="s">
        <v>5429</v>
      </c>
      <c r="G9900" s="57" t="s">
        <v>6680</v>
      </c>
      <c r="H9900" s="57">
        <v>133</v>
      </c>
    </row>
    <row r="9901" spans="1:8">
      <c r="A9901" s="57" t="s">
        <v>637</v>
      </c>
      <c r="B9901" s="57" t="s">
        <v>120</v>
      </c>
      <c r="C9901" s="57" t="s">
        <v>5431</v>
      </c>
      <c r="D9901" s="57">
        <v>0</v>
      </c>
      <c r="E9901" s="57" t="s">
        <v>567</v>
      </c>
      <c r="F9901" s="57" t="s">
        <v>5431</v>
      </c>
      <c r="G9901" s="57" t="s">
        <v>6681</v>
      </c>
      <c r="H9901" s="57">
        <v>0</v>
      </c>
    </row>
    <row r="9902" spans="1:8">
      <c r="A9902" s="57" t="s">
        <v>637</v>
      </c>
      <c r="B9902" s="57" t="s">
        <v>120</v>
      </c>
      <c r="C9902" s="57" t="s">
        <v>5433</v>
      </c>
      <c r="D9902" s="57">
        <v>0</v>
      </c>
      <c r="E9902" s="57" t="s">
        <v>567</v>
      </c>
      <c r="F9902" s="57" t="s">
        <v>5434</v>
      </c>
      <c r="G9902" s="57" t="s">
        <v>6682</v>
      </c>
      <c r="H9902" s="57">
        <v>0</v>
      </c>
    </row>
    <row r="9903" spans="1:8">
      <c r="A9903" s="57" t="s">
        <v>637</v>
      </c>
      <c r="B9903" s="57" t="s">
        <v>120</v>
      </c>
      <c r="C9903" s="57" t="s">
        <v>5436</v>
      </c>
      <c r="D9903" s="57">
        <v>0</v>
      </c>
      <c r="E9903" s="57" t="s">
        <v>567</v>
      </c>
      <c r="F9903" s="57" t="s">
        <v>5437</v>
      </c>
      <c r="G9903" s="57" t="s">
        <v>6683</v>
      </c>
      <c r="H9903" s="57">
        <v>0</v>
      </c>
    </row>
    <row r="9904" spans="1:8">
      <c r="A9904" s="57" t="s">
        <v>637</v>
      </c>
      <c r="B9904" s="57" t="s">
        <v>120</v>
      </c>
      <c r="C9904" s="57" t="s">
        <v>5439</v>
      </c>
      <c r="D9904" s="57">
        <v>0</v>
      </c>
      <c r="E9904" s="57" t="s">
        <v>567</v>
      </c>
      <c r="F9904" s="57" t="s">
        <v>5439</v>
      </c>
      <c r="G9904" s="57" t="s">
        <v>6684</v>
      </c>
      <c r="H9904" s="57">
        <v>0</v>
      </c>
    </row>
    <row r="9905" spans="1:8">
      <c r="A9905" s="57" t="s">
        <v>637</v>
      </c>
      <c r="B9905" s="57" t="s">
        <v>120</v>
      </c>
      <c r="C9905" s="57" t="s">
        <v>5441</v>
      </c>
      <c r="D9905" s="57">
        <v>7000</v>
      </c>
      <c r="E9905" s="57" t="s">
        <v>567</v>
      </c>
      <c r="F9905" s="57" t="s">
        <v>5441</v>
      </c>
      <c r="G9905" s="57" t="s">
        <v>6685</v>
      </c>
      <c r="H9905" s="57">
        <v>7000</v>
      </c>
    </row>
    <row r="9906" spans="1:8">
      <c r="A9906" s="57" t="s">
        <v>637</v>
      </c>
      <c r="B9906" s="57" t="s">
        <v>120</v>
      </c>
      <c r="C9906" s="57" t="s">
        <v>5443</v>
      </c>
      <c r="D9906" s="57">
        <v>480</v>
      </c>
      <c r="E9906" s="57" t="s">
        <v>567</v>
      </c>
      <c r="F9906" s="57" t="s">
        <v>5443</v>
      </c>
      <c r="G9906" s="57" t="s">
        <v>6686</v>
      </c>
      <c r="H9906" s="57">
        <v>480</v>
      </c>
    </row>
    <row r="9907" spans="1:8">
      <c r="A9907" s="57" t="s">
        <v>637</v>
      </c>
      <c r="B9907" s="57" t="s">
        <v>120</v>
      </c>
      <c r="C9907" s="57" t="s">
        <v>5445</v>
      </c>
      <c r="D9907" s="57">
        <v>0</v>
      </c>
      <c r="E9907" s="57" t="s">
        <v>567</v>
      </c>
      <c r="F9907" s="57" t="s">
        <v>5446</v>
      </c>
      <c r="G9907" s="57" t="s">
        <v>6687</v>
      </c>
      <c r="H9907" s="57">
        <v>0</v>
      </c>
    </row>
    <row r="9908" spans="1:8">
      <c r="A9908" s="57" t="s">
        <v>637</v>
      </c>
      <c r="B9908" s="57" t="s">
        <v>485</v>
      </c>
      <c r="C9908" s="57" t="s">
        <v>5392</v>
      </c>
      <c r="D9908" s="57">
        <v>0</v>
      </c>
      <c r="E9908" s="57" t="s">
        <v>4302</v>
      </c>
      <c r="F9908" s="57" t="s">
        <v>5393</v>
      </c>
      <c r="G9908" s="57" t="s">
        <v>6688</v>
      </c>
      <c r="H9908" s="57">
        <v>0</v>
      </c>
    </row>
    <row r="9909" spans="1:8">
      <c r="A9909" s="57" t="s">
        <v>637</v>
      </c>
      <c r="B9909" s="57" t="s">
        <v>485</v>
      </c>
      <c r="C9909" s="57" t="s">
        <v>5395</v>
      </c>
      <c r="D9909" s="57">
        <v>0</v>
      </c>
      <c r="E9909" s="57" t="s">
        <v>4302</v>
      </c>
      <c r="F9909" s="57" t="s">
        <v>5396</v>
      </c>
      <c r="G9909" s="57" t="s">
        <v>6689</v>
      </c>
      <c r="H9909" s="57">
        <v>0</v>
      </c>
    </row>
    <row r="9910" spans="1:8">
      <c r="A9910" s="57" t="s">
        <v>637</v>
      </c>
      <c r="B9910" s="57" t="s">
        <v>485</v>
      </c>
      <c r="C9910" s="57" t="s">
        <v>5398</v>
      </c>
      <c r="D9910" s="57">
        <v>0</v>
      </c>
      <c r="E9910" s="57" t="s">
        <v>4302</v>
      </c>
      <c r="F9910" s="57" t="s">
        <v>5399</v>
      </c>
      <c r="G9910" s="57" t="s">
        <v>6690</v>
      </c>
      <c r="H9910" s="57">
        <v>0</v>
      </c>
    </row>
    <row r="9911" spans="1:8">
      <c r="A9911" s="57" t="s">
        <v>637</v>
      </c>
      <c r="B9911" s="57" t="s">
        <v>485</v>
      </c>
      <c r="C9911" s="57" t="s">
        <v>5401</v>
      </c>
      <c r="D9911" s="57">
        <v>0</v>
      </c>
      <c r="E9911" s="57" t="s">
        <v>4302</v>
      </c>
      <c r="F9911" s="57" t="s">
        <v>5402</v>
      </c>
      <c r="G9911" s="57" t="s">
        <v>6691</v>
      </c>
      <c r="H9911" s="57">
        <v>0</v>
      </c>
    </row>
    <row r="9912" spans="1:8">
      <c r="A9912" s="57" t="s">
        <v>637</v>
      </c>
      <c r="B9912" s="57" t="s">
        <v>485</v>
      </c>
      <c r="C9912" s="57" t="s">
        <v>5404</v>
      </c>
      <c r="D9912" s="57">
        <v>0</v>
      </c>
      <c r="E9912" s="57" t="s">
        <v>4302</v>
      </c>
      <c r="F9912" s="57" t="s">
        <v>5405</v>
      </c>
      <c r="G9912" s="57" t="s">
        <v>6692</v>
      </c>
      <c r="H9912" s="57">
        <v>0</v>
      </c>
    </row>
    <row r="9913" spans="1:8">
      <c r="A9913" s="57" t="s">
        <v>637</v>
      </c>
      <c r="B9913" s="57" t="s">
        <v>485</v>
      </c>
      <c r="C9913" s="57" t="s">
        <v>5407</v>
      </c>
      <c r="D9913" s="57">
        <v>0</v>
      </c>
      <c r="E9913" s="57" t="s">
        <v>4302</v>
      </c>
      <c r="F9913" s="57" t="s">
        <v>5408</v>
      </c>
      <c r="G9913" s="57" t="s">
        <v>6693</v>
      </c>
      <c r="H9913" s="57">
        <v>0</v>
      </c>
    </row>
    <row r="9914" spans="1:8">
      <c r="A9914" s="57" t="s">
        <v>637</v>
      </c>
      <c r="B9914" s="57" t="s">
        <v>485</v>
      </c>
      <c r="C9914" s="57" t="s">
        <v>5410</v>
      </c>
      <c r="D9914" s="57">
        <v>0</v>
      </c>
      <c r="E9914" s="57" t="s">
        <v>4302</v>
      </c>
      <c r="F9914" s="57" t="s">
        <v>5411</v>
      </c>
      <c r="G9914" s="57" t="s">
        <v>6694</v>
      </c>
      <c r="H9914" s="57">
        <v>0</v>
      </c>
    </row>
    <row r="9915" spans="1:8">
      <c r="A9915" s="57" t="s">
        <v>637</v>
      </c>
      <c r="B9915" s="57" t="s">
        <v>485</v>
      </c>
      <c r="C9915" s="57" t="s">
        <v>5413</v>
      </c>
      <c r="D9915" s="57">
        <v>0</v>
      </c>
      <c r="E9915" s="57" t="s">
        <v>4302</v>
      </c>
      <c r="F9915" s="57" t="s">
        <v>5414</v>
      </c>
      <c r="G9915" s="57" t="s">
        <v>6695</v>
      </c>
      <c r="H9915" s="57">
        <v>0</v>
      </c>
    </row>
    <row r="9916" spans="1:8">
      <c r="A9916" s="57" t="s">
        <v>637</v>
      </c>
      <c r="B9916" s="57" t="s">
        <v>485</v>
      </c>
      <c r="C9916" s="57" t="s">
        <v>5416</v>
      </c>
      <c r="D9916" s="57">
        <v>0</v>
      </c>
      <c r="E9916" s="57" t="s">
        <v>4302</v>
      </c>
      <c r="F9916" s="57" t="s">
        <v>5417</v>
      </c>
      <c r="G9916" s="57" t="s">
        <v>6696</v>
      </c>
      <c r="H9916" s="57">
        <v>0</v>
      </c>
    </row>
    <row r="9917" spans="1:8">
      <c r="A9917" s="57" t="s">
        <v>637</v>
      </c>
      <c r="B9917" s="57" t="s">
        <v>485</v>
      </c>
      <c r="C9917" s="57" t="s">
        <v>5419</v>
      </c>
      <c r="D9917" s="57">
        <v>1.25</v>
      </c>
      <c r="E9917" s="57" t="s">
        <v>4302</v>
      </c>
      <c r="F9917" s="57" t="s">
        <v>5420</v>
      </c>
      <c r="G9917" s="57" t="s">
        <v>6697</v>
      </c>
      <c r="H9917" s="57">
        <v>1.25</v>
      </c>
    </row>
    <row r="9918" spans="1:8">
      <c r="A9918" s="57" t="s">
        <v>637</v>
      </c>
      <c r="B9918" s="57" t="s">
        <v>485</v>
      </c>
      <c r="C9918" s="57" t="s">
        <v>5422</v>
      </c>
      <c r="D9918" s="57">
        <v>2403</v>
      </c>
      <c r="E9918" s="57" t="s">
        <v>4302</v>
      </c>
      <c r="F9918" s="57" t="s">
        <v>5423</v>
      </c>
      <c r="G9918" s="57" t="s">
        <v>6698</v>
      </c>
      <c r="H9918" s="57">
        <v>2403</v>
      </c>
    </row>
    <row r="9919" spans="1:8">
      <c r="A9919" s="57" t="s">
        <v>637</v>
      </c>
      <c r="B9919" s="57" t="s">
        <v>485</v>
      </c>
      <c r="C9919" s="57" t="s">
        <v>5425</v>
      </c>
      <c r="D9919" s="57">
        <v>0.67000000000000093</v>
      </c>
      <c r="E9919" s="57" t="s">
        <v>4302</v>
      </c>
      <c r="F9919" s="57" t="s">
        <v>5426</v>
      </c>
      <c r="G9919" s="57" t="s">
        <v>6699</v>
      </c>
      <c r="H9919" s="57">
        <v>0.67000000000000093</v>
      </c>
    </row>
    <row r="9920" spans="1:8">
      <c r="A9920" s="57" t="s">
        <v>637</v>
      </c>
      <c r="B9920" s="57" t="s">
        <v>485</v>
      </c>
      <c r="C9920" s="57" t="s">
        <v>5428</v>
      </c>
      <c r="D9920" s="57">
        <v>133</v>
      </c>
      <c r="E9920" s="57" t="s">
        <v>4302</v>
      </c>
      <c r="F9920" s="57" t="s">
        <v>5429</v>
      </c>
      <c r="G9920" s="57" t="s">
        <v>6700</v>
      </c>
      <c r="H9920" s="57">
        <v>133</v>
      </c>
    </row>
    <row r="9921" spans="1:8">
      <c r="A9921" s="57" t="s">
        <v>637</v>
      </c>
      <c r="B9921" s="57" t="s">
        <v>485</v>
      </c>
      <c r="C9921" s="57" t="s">
        <v>5431</v>
      </c>
      <c r="D9921" s="57">
        <v>0</v>
      </c>
      <c r="E9921" s="57" t="s">
        <v>4302</v>
      </c>
      <c r="F9921" s="57" t="s">
        <v>5431</v>
      </c>
      <c r="G9921" s="57" t="s">
        <v>6701</v>
      </c>
      <c r="H9921" s="57">
        <v>0</v>
      </c>
    </row>
    <row r="9922" spans="1:8">
      <c r="A9922" s="57" t="s">
        <v>637</v>
      </c>
      <c r="B9922" s="57" t="s">
        <v>485</v>
      </c>
      <c r="C9922" s="57" t="s">
        <v>5433</v>
      </c>
      <c r="D9922" s="57">
        <v>0</v>
      </c>
      <c r="E9922" s="57" t="s">
        <v>4302</v>
      </c>
      <c r="F9922" s="57" t="s">
        <v>5434</v>
      </c>
      <c r="G9922" s="57" t="s">
        <v>6702</v>
      </c>
      <c r="H9922" s="57">
        <v>0</v>
      </c>
    </row>
    <row r="9923" spans="1:8">
      <c r="A9923" s="57" t="s">
        <v>637</v>
      </c>
      <c r="B9923" s="57" t="s">
        <v>485</v>
      </c>
      <c r="C9923" s="57" t="s">
        <v>5436</v>
      </c>
      <c r="D9923" s="57">
        <v>0</v>
      </c>
      <c r="E9923" s="57" t="s">
        <v>4302</v>
      </c>
      <c r="F9923" s="57" t="s">
        <v>5437</v>
      </c>
      <c r="G9923" s="57" t="s">
        <v>6703</v>
      </c>
      <c r="H9923" s="57">
        <v>0</v>
      </c>
    </row>
    <row r="9924" spans="1:8">
      <c r="A9924" s="57" t="s">
        <v>637</v>
      </c>
      <c r="B9924" s="57" t="s">
        <v>485</v>
      </c>
      <c r="C9924" s="57" t="s">
        <v>5439</v>
      </c>
      <c r="D9924" s="57">
        <v>0</v>
      </c>
      <c r="E9924" s="57" t="s">
        <v>4302</v>
      </c>
      <c r="F9924" s="57" t="s">
        <v>5439</v>
      </c>
      <c r="G9924" s="57" t="s">
        <v>6704</v>
      </c>
      <c r="H9924" s="57">
        <v>0</v>
      </c>
    </row>
    <row r="9925" spans="1:8">
      <c r="A9925" s="57" t="s">
        <v>637</v>
      </c>
      <c r="B9925" s="57" t="s">
        <v>485</v>
      </c>
      <c r="C9925" s="57" t="s">
        <v>5441</v>
      </c>
      <c r="D9925" s="57">
        <v>7000</v>
      </c>
      <c r="E9925" s="57" t="s">
        <v>4302</v>
      </c>
      <c r="F9925" s="57" t="s">
        <v>5441</v>
      </c>
      <c r="G9925" s="57" t="s">
        <v>6705</v>
      </c>
      <c r="H9925" s="57">
        <v>7000</v>
      </c>
    </row>
    <row r="9926" spans="1:8">
      <c r="A9926" s="57" t="s">
        <v>637</v>
      </c>
      <c r="B9926" s="57" t="s">
        <v>485</v>
      </c>
      <c r="C9926" s="57" t="s">
        <v>5443</v>
      </c>
      <c r="D9926" s="57">
        <v>480</v>
      </c>
      <c r="E9926" s="57" t="s">
        <v>4302</v>
      </c>
      <c r="F9926" s="57" t="s">
        <v>5443</v>
      </c>
      <c r="G9926" s="57" t="s">
        <v>6706</v>
      </c>
      <c r="H9926" s="57">
        <v>480</v>
      </c>
    </row>
    <row r="9927" spans="1:8">
      <c r="A9927" s="57" t="s">
        <v>637</v>
      </c>
      <c r="B9927" s="57" t="s">
        <v>485</v>
      </c>
      <c r="C9927" s="57" t="s">
        <v>5445</v>
      </c>
      <c r="D9927" s="57">
        <v>0</v>
      </c>
      <c r="E9927" s="57" t="s">
        <v>4302</v>
      </c>
      <c r="F9927" s="57" t="s">
        <v>5446</v>
      </c>
      <c r="G9927" s="57" t="s">
        <v>6707</v>
      </c>
      <c r="H9927" s="57">
        <v>0</v>
      </c>
    </row>
    <row r="9928" spans="1:8">
      <c r="A9928" s="57" t="s">
        <v>638</v>
      </c>
      <c r="B9928" s="57" t="s">
        <v>81</v>
      </c>
      <c r="C9928" s="57" t="s">
        <v>5392</v>
      </c>
      <c r="D9928" s="57">
        <v>0</v>
      </c>
      <c r="E9928" s="57" t="s">
        <v>569</v>
      </c>
      <c r="F9928" s="57" t="s">
        <v>5393</v>
      </c>
      <c r="G9928" s="57" t="s">
        <v>6708</v>
      </c>
      <c r="H9928" s="57">
        <v>0</v>
      </c>
    </row>
    <row r="9929" spans="1:8">
      <c r="A9929" s="57" t="s">
        <v>638</v>
      </c>
      <c r="B9929" s="57" t="s">
        <v>81</v>
      </c>
      <c r="C9929" s="57" t="s">
        <v>5395</v>
      </c>
      <c r="D9929" s="57">
        <v>0</v>
      </c>
      <c r="E9929" s="57" t="s">
        <v>569</v>
      </c>
      <c r="F9929" s="57" t="s">
        <v>5396</v>
      </c>
      <c r="G9929" s="57" t="s">
        <v>6709</v>
      </c>
      <c r="H9929" s="57">
        <v>0</v>
      </c>
    </row>
    <row r="9930" spans="1:8">
      <c r="A9930" s="57" t="s">
        <v>638</v>
      </c>
      <c r="B9930" s="57" t="s">
        <v>81</v>
      </c>
      <c r="C9930" s="57" t="s">
        <v>5398</v>
      </c>
      <c r="D9930" s="57">
        <v>0</v>
      </c>
      <c r="E9930" s="57" t="s">
        <v>569</v>
      </c>
      <c r="F9930" s="57" t="s">
        <v>5399</v>
      </c>
      <c r="G9930" s="57" t="s">
        <v>6710</v>
      </c>
      <c r="H9930" s="57">
        <v>0</v>
      </c>
    </row>
    <row r="9931" spans="1:8">
      <c r="A9931" s="57" t="s">
        <v>638</v>
      </c>
      <c r="B9931" s="57" t="s">
        <v>81</v>
      </c>
      <c r="C9931" s="57" t="s">
        <v>5401</v>
      </c>
      <c r="D9931" s="57">
        <v>0</v>
      </c>
      <c r="E9931" s="57" t="s">
        <v>569</v>
      </c>
      <c r="F9931" s="57" t="s">
        <v>5402</v>
      </c>
      <c r="G9931" s="57" t="s">
        <v>6711</v>
      </c>
      <c r="H9931" s="57">
        <v>0</v>
      </c>
    </row>
    <row r="9932" spans="1:8">
      <c r="A9932" s="57" t="s">
        <v>638</v>
      </c>
      <c r="B9932" s="57" t="s">
        <v>81</v>
      </c>
      <c r="C9932" s="57" t="s">
        <v>5404</v>
      </c>
      <c r="D9932" s="57">
        <v>707.23930000000007</v>
      </c>
      <c r="E9932" s="57" t="s">
        <v>569</v>
      </c>
      <c r="F9932" s="57" t="s">
        <v>5405</v>
      </c>
      <c r="G9932" s="57" t="s">
        <v>6712</v>
      </c>
      <c r="H9932" s="57">
        <v>707.23930000000007</v>
      </c>
    </row>
    <row r="9933" spans="1:8">
      <c r="A9933" s="57" t="s">
        <v>638</v>
      </c>
      <c r="B9933" s="57" t="s">
        <v>81</v>
      </c>
      <c r="C9933" s="57" t="s">
        <v>5407</v>
      </c>
      <c r="D9933" s="57">
        <v>0.76127579999999995</v>
      </c>
      <c r="E9933" s="57" t="s">
        <v>569</v>
      </c>
      <c r="F9933" s="57" t="s">
        <v>5408</v>
      </c>
      <c r="G9933" s="57" t="s">
        <v>6713</v>
      </c>
      <c r="H9933" s="57">
        <v>0.76127579999999995</v>
      </c>
    </row>
    <row r="9934" spans="1:8">
      <c r="A9934" s="57" t="s">
        <v>638</v>
      </c>
      <c r="B9934" s="57" t="s">
        <v>81</v>
      </c>
      <c r="C9934" s="57" t="s">
        <v>5410</v>
      </c>
      <c r="D9934" s="57">
        <v>1.7105859999999999</v>
      </c>
      <c r="E9934" s="57" t="s">
        <v>569</v>
      </c>
      <c r="F9934" s="57" t="s">
        <v>5411</v>
      </c>
      <c r="G9934" s="57" t="s">
        <v>6714</v>
      </c>
      <c r="H9934" s="57">
        <v>1.7105859999999999</v>
      </c>
    </row>
    <row r="9935" spans="1:8">
      <c r="A9935" s="57" t="s">
        <v>638</v>
      </c>
      <c r="B9935" s="57" t="s">
        <v>81</v>
      </c>
      <c r="C9935" s="57" t="s">
        <v>5413</v>
      </c>
      <c r="D9935" s="57">
        <v>239.55819999999997</v>
      </c>
      <c r="E9935" s="57" t="s">
        <v>569</v>
      </c>
      <c r="F9935" s="57" t="s">
        <v>5414</v>
      </c>
      <c r="G9935" s="57" t="s">
        <v>6715</v>
      </c>
      <c r="H9935" s="57">
        <v>239.55819999999997</v>
      </c>
    </row>
    <row r="9936" spans="1:8">
      <c r="A9936" s="57" t="s">
        <v>638</v>
      </c>
      <c r="B9936" s="57" t="s">
        <v>81</v>
      </c>
      <c r="C9936" s="57" t="s">
        <v>5416</v>
      </c>
      <c r="D9936" s="57">
        <v>0</v>
      </c>
      <c r="E9936" s="57" t="s">
        <v>569</v>
      </c>
      <c r="F9936" s="57" t="s">
        <v>5417</v>
      </c>
      <c r="G9936" s="57" t="s">
        <v>6716</v>
      </c>
      <c r="H9936" s="57">
        <v>0</v>
      </c>
    </row>
    <row r="9937" spans="1:8">
      <c r="A9937" s="57" t="s">
        <v>638</v>
      </c>
      <c r="B9937" s="57" t="s">
        <v>81</v>
      </c>
      <c r="C9937" s="57" t="s">
        <v>5419</v>
      </c>
      <c r="D9937" s="57">
        <v>1.905038</v>
      </c>
      <c r="E9937" s="57" t="s">
        <v>569</v>
      </c>
      <c r="F9937" s="57" t="s">
        <v>5420</v>
      </c>
      <c r="G9937" s="57" t="s">
        <v>6717</v>
      </c>
      <c r="H9937" s="57">
        <v>1.905038</v>
      </c>
    </row>
    <row r="9938" spans="1:8">
      <c r="A9938" s="57" t="s">
        <v>638</v>
      </c>
      <c r="B9938" s="57" t="s">
        <v>81</v>
      </c>
      <c r="C9938" s="57" t="s">
        <v>5422</v>
      </c>
      <c r="D9938" s="57">
        <v>525.96569999999986</v>
      </c>
      <c r="E9938" s="57" t="s">
        <v>569</v>
      </c>
      <c r="F9938" s="57" t="s">
        <v>5423</v>
      </c>
      <c r="G9938" s="57" t="s">
        <v>6718</v>
      </c>
      <c r="H9938" s="57">
        <v>525.96569999999986</v>
      </c>
    </row>
    <row r="9939" spans="1:8">
      <c r="A9939" s="57" t="s">
        <v>638</v>
      </c>
      <c r="B9939" s="57" t="s">
        <v>81</v>
      </c>
      <c r="C9939" s="57" t="s">
        <v>5425</v>
      </c>
      <c r="D9939" s="57">
        <v>0.6525489000000001</v>
      </c>
      <c r="E9939" s="57" t="s">
        <v>569</v>
      </c>
      <c r="F9939" s="57" t="s">
        <v>5426</v>
      </c>
      <c r="G9939" s="57" t="s">
        <v>6719</v>
      </c>
      <c r="H9939" s="57">
        <v>0.6525489000000001</v>
      </c>
    </row>
    <row r="9940" spans="1:8">
      <c r="A9940" s="57" t="s">
        <v>638</v>
      </c>
      <c r="B9940" s="57" t="s">
        <v>81</v>
      </c>
      <c r="C9940" s="57" t="s">
        <v>5428</v>
      </c>
      <c r="D9940" s="57">
        <v>381.95760000000001</v>
      </c>
      <c r="E9940" s="57" t="s">
        <v>569</v>
      </c>
      <c r="F9940" s="57" t="s">
        <v>5429</v>
      </c>
      <c r="G9940" s="57" t="s">
        <v>6720</v>
      </c>
      <c r="H9940" s="57">
        <v>381.95760000000001</v>
      </c>
    </row>
    <row r="9941" spans="1:8">
      <c r="A9941" s="57" t="s">
        <v>638</v>
      </c>
      <c r="B9941" s="57" t="s">
        <v>81</v>
      </c>
      <c r="C9941" s="57" t="s">
        <v>5431</v>
      </c>
      <c r="D9941" s="57">
        <v>17954.5</v>
      </c>
      <c r="E9941" s="57" t="s">
        <v>569</v>
      </c>
      <c r="F9941" s="57" t="s">
        <v>5431</v>
      </c>
      <c r="G9941" s="57" t="s">
        <v>6721</v>
      </c>
      <c r="H9941" s="57">
        <v>17954.5</v>
      </c>
    </row>
    <row r="9942" spans="1:8">
      <c r="A9942" s="57" t="s">
        <v>638</v>
      </c>
      <c r="B9942" s="57" t="s">
        <v>81</v>
      </c>
      <c r="C9942" s="57" t="s">
        <v>5433</v>
      </c>
      <c r="D9942" s="57">
        <v>350.04199999999997</v>
      </c>
      <c r="E9942" s="57" t="s">
        <v>569</v>
      </c>
      <c r="F9942" s="57" t="s">
        <v>5434</v>
      </c>
      <c r="G9942" s="57" t="s">
        <v>6722</v>
      </c>
      <c r="H9942" s="57">
        <v>350.04199999999997</v>
      </c>
    </row>
    <row r="9943" spans="1:8">
      <c r="A9943" s="57" t="s">
        <v>638</v>
      </c>
      <c r="B9943" s="57" t="s">
        <v>81</v>
      </c>
      <c r="C9943" s="57" t="s">
        <v>5436</v>
      </c>
      <c r="D9943" s="57">
        <v>1.7003239999999999</v>
      </c>
      <c r="E9943" s="57" t="s">
        <v>569</v>
      </c>
      <c r="F9943" s="57" t="s">
        <v>5437</v>
      </c>
      <c r="G9943" s="57" t="s">
        <v>6723</v>
      </c>
      <c r="H9943" s="57">
        <v>1.7003239999999999</v>
      </c>
    </row>
    <row r="9944" spans="1:8">
      <c r="A9944" s="57" t="s">
        <v>638</v>
      </c>
      <c r="B9944" s="57" t="s">
        <v>81</v>
      </c>
      <c r="C9944" s="57" t="s">
        <v>5439</v>
      </c>
      <c r="D9944" s="57">
        <v>0.80522280000000002</v>
      </c>
      <c r="E9944" s="57" t="s">
        <v>569</v>
      </c>
      <c r="F9944" s="57" t="s">
        <v>5439</v>
      </c>
      <c r="G9944" s="57" t="s">
        <v>6724</v>
      </c>
      <c r="H9944" s="57">
        <v>0.80522280000000002</v>
      </c>
    </row>
    <row r="9945" spans="1:8">
      <c r="A9945" s="57" t="s">
        <v>638</v>
      </c>
      <c r="B9945" s="57" t="s">
        <v>81</v>
      </c>
      <c r="C9945" s="57" t="s">
        <v>5441</v>
      </c>
      <c r="D9945" s="57">
        <v>8455.4609999999975</v>
      </c>
      <c r="E9945" s="57" t="s">
        <v>569</v>
      </c>
      <c r="F9945" s="57" t="s">
        <v>5441</v>
      </c>
      <c r="G9945" s="57" t="s">
        <v>6725</v>
      </c>
      <c r="H9945" s="57">
        <v>8455.4609999999975</v>
      </c>
    </row>
    <row r="9946" spans="1:8">
      <c r="A9946" s="57" t="s">
        <v>638</v>
      </c>
      <c r="B9946" s="57" t="s">
        <v>81</v>
      </c>
      <c r="C9946" s="57" t="s">
        <v>5443</v>
      </c>
      <c r="D9946" s="57">
        <v>377.19540000000001</v>
      </c>
      <c r="E9946" s="57" t="s">
        <v>569</v>
      </c>
      <c r="F9946" s="57" t="s">
        <v>5443</v>
      </c>
      <c r="G9946" s="57" t="s">
        <v>6726</v>
      </c>
      <c r="H9946" s="57">
        <v>377.19540000000001</v>
      </c>
    </row>
    <row r="9947" spans="1:8">
      <c r="A9947" s="57" t="s">
        <v>638</v>
      </c>
      <c r="B9947" s="57" t="s">
        <v>81</v>
      </c>
      <c r="C9947" s="57" t="s">
        <v>5445</v>
      </c>
      <c r="D9947" s="57">
        <v>909.51930000000004</v>
      </c>
      <c r="E9947" s="57" t="s">
        <v>569</v>
      </c>
      <c r="F9947" s="57" t="s">
        <v>5446</v>
      </c>
      <c r="G9947" s="57" t="s">
        <v>6727</v>
      </c>
      <c r="H9947" s="57">
        <v>909.51930000000004</v>
      </c>
    </row>
    <row r="9948" spans="1:8">
      <c r="A9948" s="57" t="s">
        <v>140</v>
      </c>
      <c r="B9948" s="57" t="s">
        <v>115</v>
      </c>
      <c r="C9948" s="57" t="s">
        <v>5392</v>
      </c>
      <c r="D9948" s="57">
        <v>0</v>
      </c>
      <c r="E9948" s="57" t="s">
        <v>570</v>
      </c>
      <c r="F9948" s="57" t="s">
        <v>5393</v>
      </c>
      <c r="G9948" s="57" t="s">
        <v>6728</v>
      </c>
      <c r="H9948" s="57">
        <v>0</v>
      </c>
    </row>
    <row r="9949" spans="1:8">
      <c r="A9949" s="57" t="s">
        <v>140</v>
      </c>
      <c r="B9949" s="57" t="s">
        <v>115</v>
      </c>
      <c r="C9949" s="57" t="s">
        <v>5395</v>
      </c>
      <c r="D9949" s="57">
        <v>0</v>
      </c>
      <c r="E9949" s="57" t="s">
        <v>570</v>
      </c>
      <c r="F9949" s="57" t="s">
        <v>5396</v>
      </c>
      <c r="G9949" s="57" t="s">
        <v>6729</v>
      </c>
      <c r="H9949" s="57">
        <v>0</v>
      </c>
    </row>
    <row r="9950" spans="1:8">
      <c r="A9950" s="57" t="s">
        <v>140</v>
      </c>
      <c r="B9950" s="57" t="s">
        <v>115</v>
      </c>
      <c r="C9950" s="57" t="s">
        <v>5398</v>
      </c>
      <c r="D9950" s="57">
        <v>0</v>
      </c>
      <c r="E9950" s="57" t="s">
        <v>570</v>
      </c>
      <c r="F9950" s="57" t="s">
        <v>5399</v>
      </c>
      <c r="G9950" s="57" t="s">
        <v>6730</v>
      </c>
      <c r="H9950" s="57">
        <v>0</v>
      </c>
    </row>
    <row r="9951" spans="1:8">
      <c r="A9951" s="57" t="s">
        <v>140</v>
      </c>
      <c r="B9951" s="57" t="s">
        <v>115</v>
      </c>
      <c r="C9951" s="57" t="s">
        <v>5401</v>
      </c>
      <c r="D9951" s="57">
        <v>0</v>
      </c>
      <c r="E9951" s="57" t="s">
        <v>570</v>
      </c>
      <c r="F9951" s="57" t="s">
        <v>5402</v>
      </c>
      <c r="G9951" s="57" t="s">
        <v>6731</v>
      </c>
      <c r="H9951" s="57">
        <v>0</v>
      </c>
    </row>
    <row r="9952" spans="1:8">
      <c r="A9952" s="57" t="s">
        <v>140</v>
      </c>
      <c r="B9952" s="57" t="s">
        <v>115</v>
      </c>
      <c r="C9952" s="57" t="s">
        <v>5404</v>
      </c>
      <c r="D9952" s="57">
        <v>402.16669999999999</v>
      </c>
      <c r="E9952" s="57" t="s">
        <v>570</v>
      </c>
      <c r="F9952" s="57" t="s">
        <v>5405</v>
      </c>
      <c r="G9952" s="57" t="s">
        <v>6732</v>
      </c>
      <c r="H9952" s="57">
        <v>402.16669999999999</v>
      </c>
    </row>
    <row r="9953" spans="1:8">
      <c r="A9953" s="57" t="s">
        <v>140</v>
      </c>
      <c r="B9953" s="57" t="s">
        <v>115</v>
      </c>
      <c r="C9953" s="57" t="s">
        <v>5407</v>
      </c>
      <c r="D9953" s="57">
        <v>0.67500000000000004</v>
      </c>
      <c r="E9953" s="57" t="s">
        <v>570</v>
      </c>
      <c r="F9953" s="57" t="s">
        <v>5408</v>
      </c>
      <c r="G9953" s="57" t="s">
        <v>6733</v>
      </c>
      <c r="H9953" s="57">
        <v>0.67500000000000004</v>
      </c>
    </row>
    <row r="9954" spans="1:8">
      <c r="A9954" s="57" t="s">
        <v>140</v>
      </c>
      <c r="B9954" s="57" t="s">
        <v>115</v>
      </c>
      <c r="C9954" s="57" t="s">
        <v>5410</v>
      </c>
      <c r="D9954" s="57">
        <v>1.3333330000000001</v>
      </c>
      <c r="E9954" s="57" t="s">
        <v>570</v>
      </c>
      <c r="F9954" s="57" t="s">
        <v>5411</v>
      </c>
      <c r="G9954" s="57" t="s">
        <v>6734</v>
      </c>
      <c r="H9954" s="57">
        <v>1.3333330000000001</v>
      </c>
    </row>
    <row r="9955" spans="1:8">
      <c r="A9955" s="57" t="s">
        <v>140</v>
      </c>
      <c r="B9955" s="57" t="s">
        <v>115</v>
      </c>
      <c r="C9955" s="57" t="s">
        <v>5413</v>
      </c>
      <c r="D9955" s="57">
        <v>178</v>
      </c>
      <c r="E9955" s="57" t="s">
        <v>570</v>
      </c>
      <c r="F9955" s="57" t="s">
        <v>5414</v>
      </c>
      <c r="G9955" s="57" t="s">
        <v>6735</v>
      </c>
      <c r="H9955" s="57">
        <v>178</v>
      </c>
    </row>
    <row r="9956" spans="1:8">
      <c r="A9956" s="57" t="s">
        <v>140</v>
      </c>
      <c r="B9956" s="57" t="s">
        <v>115</v>
      </c>
      <c r="C9956" s="57" t="s">
        <v>5416</v>
      </c>
      <c r="D9956" s="57">
        <v>0</v>
      </c>
      <c r="E9956" s="57" t="s">
        <v>570</v>
      </c>
      <c r="F9956" s="57" t="s">
        <v>5417</v>
      </c>
      <c r="G9956" s="57" t="s">
        <v>6736</v>
      </c>
      <c r="H9956" s="57">
        <v>0</v>
      </c>
    </row>
    <row r="9957" spans="1:8">
      <c r="A9957" s="57" t="s">
        <v>140</v>
      </c>
      <c r="B9957" s="57" t="s">
        <v>115</v>
      </c>
      <c r="C9957" s="57" t="s">
        <v>5419</v>
      </c>
      <c r="D9957" s="57">
        <v>1.25</v>
      </c>
      <c r="E9957" s="57" t="s">
        <v>570</v>
      </c>
      <c r="F9957" s="57" t="s">
        <v>5420</v>
      </c>
      <c r="G9957" s="57" t="s">
        <v>6737</v>
      </c>
      <c r="H9957" s="57">
        <v>1.25</v>
      </c>
    </row>
    <row r="9958" spans="1:8">
      <c r="A9958" s="57" t="s">
        <v>140</v>
      </c>
      <c r="B9958" s="57" t="s">
        <v>115</v>
      </c>
      <c r="C9958" s="57" t="s">
        <v>5422</v>
      </c>
      <c r="D9958" s="57">
        <v>646.875</v>
      </c>
      <c r="E9958" s="57" t="s">
        <v>570</v>
      </c>
      <c r="F9958" s="57" t="s">
        <v>5423</v>
      </c>
      <c r="G9958" s="57" t="s">
        <v>6738</v>
      </c>
      <c r="H9958" s="57">
        <v>646.875</v>
      </c>
    </row>
    <row r="9959" spans="1:8">
      <c r="A9959" s="57" t="s">
        <v>140</v>
      </c>
      <c r="B9959" s="57" t="s">
        <v>115</v>
      </c>
      <c r="C9959" s="57" t="s">
        <v>5425</v>
      </c>
      <c r="D9959" s="57">
        <v>0.54166669999999995</v>
      </c>
      <c r="E9959" s="57" t="s">
        <v>570</v>
      </c>
      <c r="F9959" s="57" t="s">
        <v>5426</v>
      </c>
      <c r="G9959" s="57" t="s">
        <v>6739</v>
      </c>
      <c r="H9959" s="57">
        <v>0.54166669999999995</v>
      </c>
    </row>
    <row r="9960" spans="1:8">
      <c r="A9960" s="57" t="s">
        <v>140</v>
      </c>
      <c r="B9960" s="57" t="s">
        <v>115</v>
      </c>
      <c r="C9960" s="57" t="s">
        <v>5428</v>
      </c>
      <c r="D9960" s="57">
        <v>190.5</v>
      </c>
      <c r="E9960" s="57" t="s">
        <v>570</v>
      </c>
      <c r="F9960" s="57" t="s">
        <v>5429</v>
      </c>
      <c r="G9960" s="57" t="s">
        <v>6740</v>
      </c>
      <c r="H9960" s="57">
        <v>190.5</v>
      </c>
    </row>
    <row r="9961" spans="1:8">
      <c r="A9961" s="57" t="s">
        <v>140</v>
      </c>
      <c r="B9961" s="57" t="s">
        <v>115</v>
      </c>
      <c r="C9961" s="57" t="s">
        <v>5431</v>
      </c>
      <c r="D9961" s="57">
        <v>65723.06</v>
      </c>
      <c r="E9961" s="57" t="s">
        <v>570</v>
      </c>
      <c r="F9961" s="57" t="s">
        <v>5431</v>
      </c>
      <c r="G9961" s="57" t="s">
        <v>6741</v>
      </c>
      <c r="H9961" s="57">
        <v>65723.06</v>
      </c>
    </row>
    <row r="9962" spans="1:8">
      <c r="A9962" s="57" t="s">
        <v>140</v>
      </c>
      <c r="B9962" s="57" t="s">
        <v>115</v>
      </c>
      <c r="C9962" s="57" t="s">
        <v>5433</v>
      </c>
      <c r="D9962" s="57">
        <v>163.5</v>
      </c>
      <c r="E9962" s="57" t="s">
        <v>570</v>
      </c>
      <c r="F9962" s="57" t="s">
        <v>5434</v>
      </c>
      <c r="G9962" s="57" t="s">
        <v>6742</v>
      </c>
      <c r="H9962" s="57">
        <v>163.5</v>
      </c>
    </row>
    <row r="9963" spans="1:8">
      <c r="A9963" s="57" t="s">
        <v>140</v>
      </c>
      <c r="B9963" s="57" t="s">
        <v>115</v>
      </c>
      <c r="C9963" s="57" t="s">
        <v>5436</v>
      </c>
      <c r="D9963" s="57">
        <v>1.75</v>
      </c>
      <c r="E9963" s="57" t="s">
        <v>570</v>
      </c>
      <c r="F9963" s="57" t="s">
        <v>5437</v>
      </c>
      <c r="G9963" s="57" t="s">
        <v>6743</v>
      </c>
      <c r="H9963" s="57">
        <v>1.75</v>
      </c>
    </row>
    <row r="9964" spans="1:8">
      <c r="A9964" s="57" t="s">
        <v>140</v>
      </c>
      <c r="B9964" s="57" t="s">
        <v>115</v>
      </c>
      <c r="C9964" s="57" t="s">
        <v>5439</v>
      </c>
      <c r="D9964" s="57">
        <v>0.59166669999999999</v>
      </c>
      <c r="E9964" s="57" t="s">
        <v>570</v>
      </c>
      <c r="F9964" s="57" t="s">
        <v>5439</v>
      </c>
      <c r="G9964" s="57" t="s">
        <v>6744</v>
      </c>
      <c r="H9964" s="57">
        <v>0.59166669999999999</v>
      </c>
    </row>
    <row r="9965" spans="1:8">
      <c r="A9965" s="57" t="s">
        <v>140</v>
      </c>
      <c r="B9965" s="57" t="s">
        <v>115</v>
      </c>
      <c r="C9965" s="57" t="s">
        <v>5441</v>
      </c>
      <c r="D9965" s="57">
        <v>7802.5309999999999</v>
      </c>
      <c r="E9965" s="57" t="s">
        <v>570</v>
      </c>
      <c r="F9965" s="57" t="s">
        <v>5441</v>
      </c>
      <c r="G9965" s="57" t="s">
        <v>6745</v>
      </c>
      <c r="H9965" s="57">
        <v>7802.5309999999999</v>
      </c>
    </row>
    <row r="9966" spans="1:8">
      <c r="A9966" s="57" t="s">
        <v>140</v>
      </c>
      <c r="B9966" s="57" t="s">
        <v>115</v>
      </c>
      <c r="C9966" s="57" t="s">
        <v>5443</v>
      </c>
      <c r="D9966" s="57">
        <v>623.9375</v>
      </c>
      <c r="E9966" s="57" t="s">
        <v>570</v>
      </c>
      <c r="F9966" s="57" t="s">
        <v>5443</v>
      </c>
      <c r="G9966" s="57" t="s">
        <v>6746</v>
      </c>
      <c r="H9966" s="57">
        <v>623.9375</v>
      </c>
    </row>
    <row r="9967" spans="1:8">
      <c r="A9967" s="57" t="s">
        <v>140</v>
      </c>
      <c r="B9967" s="57" t="s">
        <v>115</v>
      </c>
      <c r="C9967" s="57" t="s">
        <v>5445</v>
      </c>
      <c r="D9967" s="57">
        <v>600.625</v>
      </c>
      <c r="E9967" s="57" t="s">
        <v>570</v>
      </c>
      <c r="F9967" s="57" t="s">
        <v>5446</v>
      </c>
      <c r="G9967" s="57" t="s">
        <v>6747</v>
      </c>
      <c r="H9967" s="57">
        <v>600.625</v>
      </c>
    </row>
    <row r="9968" spans="1:8">
      <c r="A9968" s="57" t="s">
        <v>140</v>
      </c>
      <c r="B9968" s="57" t="s">
        <v>124</v>
      </c>
      <c r="C9968" s="57" t="s">
        <v>5392</v>
      </c>
      <c r="D9968" s="57">
        <v>0</v>
      </c>
      <c r="E9968" s="57" t="s">
        <v>571</v>
      </c>
      <c r="F9968" s="57" t="s">
        <v>5393</v>
      </c>
      <c r="G9968" s="57" t="s">
        <v>6748</v>
      </c>
      <c r="H9968" s="57">
        <v>0</v>
      </c>
    </row>
    <row r="9969" spans="1:8">
      <c r="A9969" s="57" t="s">
        <v>140</v>
      </c>
      <c r="B9969" s="57" t="s">
        <v>124</v>
      </c>
      <c r="C9969" s="57" t="s">
        <v>5395</v>
      </c>
      <c r="D9969" s="57">
        <v>0</v>
      </c>
      <c r="E9969" s="57" t="s">
        <v>571</v>
      </c>
      <c r="F9969" s="57" t="s">
        <v>5396</v>
      </c>
      <c r="G9969" s="57" t="s">
        <v>6749</v>
      </c>
      <c r="H9969" s="57">
        <v>0</v>
      </c>
    </row>
    <row r="9970" spans="1:8">
      <c r="A9970" s="57" t="s">
        <v>140</v>
      </c>
      <c r="B9970" s="57" t="s">
        <v>124</v>
      </c>
      <c r="C9970" s="57" t="s">
        <v>5398</v>
      </c>
      <c r="D9970" s="57">
        <v>0</v>
      </c>
      <c r="E9970" s="57" t="s">
        <v>571</v>
      </c>
      <c r="F9970" s="57" t="s">
        <v>5399</v>
      </c>
      <c r="G9970" s="57" t="s">
        <v>6750</v>
      </c>
      <c r="H9970" s="57">
        <v>0</v>
      </c>
    </row>
    <row r="9971" spans="1:8">
      <c r="A9971" s="57" t="s">
        <v>140</v>
      </c>
      <c r="B9971" s="57" t="s">
        <v>124</v>
      </c>
      <c r="C9971" s="57" t="s">
        <v>5401</v>
      </c>
      <c r="D9971" s="57">
        <v>0</v>
      </c>
      <c r="E9971" s="57" t="s">
        <v>571</v>
      </c>
      <c r="F9971" s="57" t="s">
        <v>5402</v>
      </c>
      <c r="G9971" s="57" t="s">
        <v>6751</v>
      </c>
      <c r="H9971" s="57">
        <v>0</v>
      </c>
    </row>
    <row r="9972" spans="1:8">
      <c r="A9972" s="57" t="s">
        <v>140</v>
      </c>
      <c r="B9972" s="57" t="s">
        <v>124</v>
      </c>
      <c r="C9972" s="57" t="s">
        <v>5404</v>
      </c>
      <c r="D9972" s="57">
        <v>402.16669999999999</v>
      </c>
      <c r="E9972" s="57" t="s">
        <v>571</v>
      </c>
      <c r="F9972" s="57" t="s">
        <v>5405</v>
      </c>
      <c r="G9972" s="57" t="s">
        <v>6752</v>
      </c>
      <c r="H9972" s="57">
        <v>402.16669999999999</v>
      </c>
    </row>
    <row r="9973" spans="1:8">
      <c r="A9973" s="57" t="s">
        <v>140</v>
      </c>
      <c r="B9973" s="57" t="s">
        <v>124</v>
      </c>
      <c r="C9973" s="57" t="s">
        <v>5407</v>
      </c>
      <c r="D9973" s="57">
        <v>0.67500000000000004</v>
      </c>
      <c r="E9973" s="57" t="s">
        <v>571</v>
      </c>
      <c r="F9973" s="57" t="s">
        <v>5408</v>
      </c>
      <c r="G9973" s="57" t="s">
        <v>6753</v>
      </c>
      <c r="H9973" s="57">
        <v>0.67500000000000004</v>
      </c>
    </row>
    <row r="9974" spans="1:8">
      <c r="A9974" s="57" t="s">
        <v>140</v>
      </c>
      <c r="B9974" s="57" t="s">
        <v>124</v>
      </c>
      <c r="C9974" s="57" t="s">
        <v>5410</v>
      </c>
      <c r="D9974" s="57">
        <v>1.3333330000000001</v>
      </c>
      <c r="E9974" s="57" t="s">
        <v>571</v>
      </c>
      <c r="F9974" s="57" t="s">
        <v>5411</v>
      </c>
      <c r="G9974" s="57" t="s">
        <v>6754</v>
      </c>
      <c r="H9974" s="57">
        <v>1.3333330000000001</v>
      </c>
    </row>
    <row r="9975" spans="1:8">
      <c r="A9975" s="57" t="s">
        <v>140</v>
      </c>
      <c r="B9975" s="57" t="s">
        <v>124</v>
      </c>
      <c r="C9975" s="57" t="s">
        <v>5413</v>
      </c>
      <c r="D9975" s="57">
        <v>178</v>
      </c>
      <c r="E9975" s="57" t="s">
        <v>571</v>
      </c>
      <c r="F9975" s="57" t="s">
        <v>5414</v>
      </c>
      <c r="G9975" s="57" t="s">
        <v>6755</v>
      </c>
      <c r="H9975" s="57">
        <v>178</v>
      </c>
    </row>
    <row r="9976" spans="1:8">
      <c r="A9976" s="57" t="s">
        <v>140</v>
      </c>
      <c r="B9976" s="57" t="s">
        <v>124</v>
      </c>
      <c r="C9976" s="57" t="s">
        <v>5416</v>
      </c>
      <c r="D9976" s="57">
        <v>0</v>
      </c>
      <c r="E9976" s="57" t="s">
        <v>571</v>
      </c>
      <c r="F9976" s="57" t="s">
        <v>5417</v>
      </c>
      <c r="G9976" s="57" t="s">
        <v>6756</v>
      </c>
      <c r="H9976" s="57">
        <v>0</v>
      </c>
    </row>
    <row r="9977" spans="1:8">
      <c r="A9977" s="57" t="s">
        <v>140</v>
      </c>
      <c r="B9977" s="57" t="s">
        <v>124</v>
      </c>
      <c r="C9977" s="57" t="s">
        <v>5419</v>
      </c>
      <c r="D9977" s="57">
        <v>1.25</v>
      </c>
      <c r="E9977" s="57" t="s">
        <v>571</v>
      </c>
      <c r="F9977" s="57" t="s">
        <v>5420</v>
      </c>
      <c r="G9977" s="57" t="s">
        <v>6757</v>
      </c>
      <c r="H9977" s="57">
        <v>1.25</v>
      </c>
    </row>
    <row r="9978" spans="1:8">
      <c r="A9978" s="57" t="s">
        <v>140</v>
      </c>
      <c r="B9978" s="57" t="s">
        <v>124</v>
      </c>
      <c r="C9978" s="57" t="s">
        <v>5422</v>
      </c>
      <c r="D9978" s="57">
        <v>646.875</v>
      </c>
      <c r="E9978" s="57" t="s">
        <v>571</v>
      </c>
      <c r="F9978" s="57" t="s">
        <v>5423</v>
      </c>
      <c r="G9978" s="57" t="s">
        <v>6758</v>
      </c>
      <c r="H9978" s="57">
        <v>646.875</v>
      </c>
    </row>
    <row r="9979" spans="1:8">
      <c r="A9979" s="57" t="s">
        <v>140</v>
      </c>
      <c r="B9979" s="57" t="s">
        <v>124</v>
      </c>
      <c r="C9979" s="57" t="s">
        <v>5425</v>
      </c>
      <c r="D9979" s="57">
        <v>0.54166669999999995</v>
      </c>
      <c r="E9979" s="57" t="s">
        <v>571</v>
      </c>
      <c r="F9979" s="57" t="s">
        <v>5426</v>
      </c>
      <c r="G9979" s="57" t="s">
        <v>6759</v>
      </c>
      <c r="H9979" s="57">
        <v>0.54166669999999995</v>
      </c>
    </row>
    <row r="9980" spans="1:8">
      <c r="A9980" s="57" t="s">
        <v>140</v>
      </c>
      <c r="B9980" s="57" t="s">
        <v>124</v>
      </c>
      <c r="C9980" s="57" t="s">
        <v>5428</v>
      </c>
      <c r="D9980" s="57">
        <v>190.5</v>
      </c>
      <c r="E9980" s="57" t="s">
        <v>571</v>
      </c>
      <c r="F9980" s="57" t="s">
        <v>5429</v>
      </c>
      <c r="G9980" s="57" t="s">
        <v>6760</v>
      </c>
      <c r="H9980" s="57">
        <v>190.5</v>
      </c>
    </row>
    <row r="9981" spans="1:8">
      <c r="A9981" s="57" t="s">
        <v>140</v>
      </c>
      <c r="B9981" s="57" t="s">
        <v>124</v>
      </c>
      <c r="C9981" s="57" t="s">
        <v>5431</v>
      </c>
      <c r="D9981" s="57">
        <v>65723.06</v>
      </c>
      <c r="E9981" s="57" t="s">
        <v>571</v>
      </c>
      <c r="F9981" s="57" t="s">
        <v>5431</v>
      </c>
      <c r="G9981" s="57" t="s">
        <v>6761</v>
      </c>
      <c r="H9981" s="57">
        <v>65723.06</v>
      </c>
    </row>
    <row r="9982" spans="1:8">
      <c r="A9982" s="57" t="s">
        <v>140</v>
      </c>
      <c r="B9982" s="57" t="s">
        <v>124</v>
      </c>
      <c r="C9982" s="57" t="s">
        <v>5433</v>
      </c>
      <c r="D9982" s="57">
        <v>163.5</v>
      </c>
      <c r="E9982" s="57" t="s">
        <v>571</v>
      </c>
      <c r="F9982" s="57" t="s">
        <v>5434</v>
      </c>
      <c r="G9982" s="57" t="s">
        <v>6762</v>
      </c>
      <c r="H9982" s="57">
        <v>163.5</v>
      </c>
    </row>
    <row r="9983" spans="1:8">
      <c r="A9983" s="57" t="s">
        <v>140</v>
      </c>
      <c r="B9983" s="57" t="s">
        <v>124</v>
      </c>
      <c r="C9983" s="57" t="s">
        <v>5436</v>
      </c>
      <c r="D9983" s="57">
        <v>1.75</v>
      </c>
      <c r="E9983" s="57" t="s">
        <v>571</v>
      </c>
      <c r="F9983" s="57" t="s">
        <v>5437</v>
      </c>
      <c r="G9983" s="57" t="s">
        <v>6763</v>
      </c>
      <c r="H9983" s="57">
        <v>1.75</v>
      </c>
    </row>
    <row r="9984" spans="1:8">
      <c r="A9984" s="57" t="s">
        <v>140</v>
      </c>
      <c r="B9984" s="57" t="s">
        <v>124</v>
      </c>
      <c r="C9984" s="57" t="s">
        <v>5439</v>
      </c>
      <c r="D9984" s="57">
        <v>0.59166669999999999</v>
      </c>
      <c r="E9984" s="57" t="s">
        <v>571</v>
      </c>
      <c r="F9984" s="57" t="s">
        <v>5439</v>
      </c>
      <c r="G9984" s="57" t="s">
        <v>6764</v>
      </c>
      <c r="H9984" s="57">
        <v>0.59166669999999999</v>
      </c>
    </row>
    <row r="9985" spans="1:8">
      <c r="A9985" s="57" t="s">
        <v>140</v>
      </c>
      <c r="B9985" s="57" t="s">
        <v>124</v>
      </c>
      <c r="C9985" s="57" t="s">
        <v>5441</v>
      </c>
      <c r="D9985" s="57">
        <v>7802.5309999999999</v>
      </c>
      <c r="E9985" s="57" t="s">
        <v>571</v>
      </c>
      <c r="F9985" s="57" t="s">
        <v>5441</v>
      </c>
      <c r="G9985" s="57" t="s">
        <v>6765</v>
      </c>
      <c r="H9985" s="57">
        <v>7802.5309999999999</v>
      </c>
    </row>
    <row r="9986" spans="1:8">
      <c r="A9986" s="57" t="s">
        <v>140</v>
      </c>
      <c r="B9986" s="57" t="s">
        <v>124</v>
      </c>
      <c r="C9986" s="57" t="s">
        <v>5443</v>
      </c>
      <c r="D9986" s="57">
        <v>623.9375</v>
      </c>
      <c r="E9986" s="57" t="s">
        <v>571</v>
      </c>
      <c r="F9986" s="57" t="s">
        <v>5443</v>
      </c>
      <c r="G9986" s="57" t="s">
        <v>6766</v>
      </c>
      <c r="H9986" s="57">
        <v>623.9375</v>
      </c>
    </row>
    <row r="9987" spans="1:8">
      <c r="A9987" s="57" t="s">
        <v>140</v>
      </c>
      <c r="B9987" s="57" t="s">
        <v>124</v>
      </c>
      <c r="C9987" s="57" t="s">
        <v>5445</v>
      </c>
      <c r="D9987" s="57">
        <v>600.625</v>
      </c>
      <c r="E9987" s="57" t="s">
        <v>571</v>
      </c>
      <c r="F9987" s="57" t="s">
        <v>5446</v>
      </c>
      <c r="G9987" s="57" t="s">
        <v>6767</v>
      </c>
      <c r="H9987" s="57">
        <v>600.625</v>
      </c>
    </row>
    <row r="9988" spans="1:8">
      <c r="A9988" s="57" t="s">
        <v>639</v>
      </c>
      <c r="B9988" s="57" t="s">
        <v>118</v>
      </c>
      <c r="C9988" s="57" t="s">
        <v>5392</v>
      </c>
      <c r="D9988" s="57">
        <v>0</v>
      </c>
      <c r="E9988" s="57" t="s">
        <v>573</v>
      </c>
      <c r="F9988" s="57" t="s">
        <v>5393</v>
      </c>
      <c r="G9988" s="57" t="s">
        <v>6768</v>
      </c>
      <c r="H9988" s="57">
        <v>0</v>
      </c>
    </row>
    <row r="9989" spans="1:8">
      <c r="A9989" s="57" t="s">
        <v>639</v>
      </c>
      <c r="B9989" s="57" t="s">
        <v>118</v>
      </c>
      <c r="C9989" s="57" t="s">
        <v>5395</v>
      </c>
      <c r="D9989" s="57">
        <v>0</v>
      </c>
      <c r="E9989" s="57" t="s">
        <v>573</v>
      </c>
      <c r="F9989" s="57" t="s">
        <v>5396</v>
      </c>
      <c r="G9989" s="57" t="s">
        <v>6769</v>
      </c>
      <c r="H9989" s="57">
        <v>0</v>
      </c>
    </row>
    <row r="9990" spans="1:8">
      <c r="A9990" s="57" t="s">
        <v>639</v>
      </c>
      <c r="B9990" s="57" t="s">
        <v>118</v>
      </c>
      <c r="C9990" s="57" t="s">
        <v>5398</v>
      </c>
      <c r="D9990" s="57">
        <v>0</v>
      </c>
      <c r="E9990" s="57" t="s">
        <v>573</v>
      </c>
      <c r="F9990" s="57" t="s">
        <v>5399</v>
      </c>
      <c r="G9990" s="57" t="s">
        <v>6770</v>
      </c>
      <c r="H9990" s="57">
        <v>0</v>
      </c>
    </row>
    <row r="9991" spans="1:8">
      <c r="A9991" s="57" t="s">
        <v>639</v>
      </c>
      <c r="B9991" s="57" t="s">
        <v>118</v>
      </c>
      <c r="C9991" s="57" t="s">
        <v>5401</v>
      </c>
      <c r="D9991" s="57">
        <v>0</v>
      </c>
      <c r="E9991" s="57" t="s">
        <v>573</v>
      </c>
      <c r="F9991" s="57" t="s">
        <v>5402</v>
      </c>
      <c r="G9991" s="57" t="s">
        <v>6771</v>
      </c>
      <c r="H9991" s="57">
        <v>0</v>
      </c>
    </row>
    <row r="9992" spans="1:8">
      <c r="A9992" s="57" t="s">
        <v>639</v>
      </c>
      <c r="B9992" s="57" t="s">
        <v>118</v>
      </c>
      <c r="C9992" s="57" t="s">
        <v>5404</v>
      </c>
      <c r="D9992" s="57">
        <v>1290.2550000000001</v>
      </c>
      <c r="E9992" s="57" t="s">
        <v>573</v>
      </c>
      <c r="F9992" s="57" t="s">
        <v>5405</v>
      </c>
      <c r="G9992" s="57" t="s">
        <v>6772</v>
      </c>
      <c r="H9992" s="57">
        <v>1290.2550000000001</v>
      </c>
    </row>
    <row r="9993" spans="1:8">
      <c r="A9993" s="57" t="s">
        <v>639</v>
      </c>
      <c r="B9993" s="57" t="s">
        <v>118</v>
      </c>
      <c r="C9993" s="57" t="s">
        <v>5407</v>
      </c>
      <c r="D9993" s="57">
        <v>0.67382339999999996</v>
      </c>
      <c r="E9993" s="57" t="s">
        <v>573</v>
      </c>
      <c r="F9993" s="57" t="s">
        <v>5408</v>
      </c>
      <c r="G9993" s="57" t="s">
        <v>6773</v>
      </c>
      <c r="H9993" s="57">
        <v>0.67382339999999996</v>
      </c>
    </row>
    <row r="9994" spans="1:8">
      <c r="A9994" s="57" t="s">
        <v>639</v>
      </c>
      <c r="B9994" s="57" t="s">
        <v>118</v>
      </c>
      <c r="C9994" s="57" t="s">
        <v>5410</v>
      </c>
      <c r="D9994" s="57">
        <v>0.97400828500000003</v>
      </c>
      <c r="E9994" s="57" t="s">
        <v>573</v>
      </c>
      <c r="F9994" s="57" t="s">
        <v>5411</v>
      </c>
      <c r="G9994" s="57" t="s">
        <v>6774</v>
      </c>
      <c r="H9994" s="57">
        <v>0.97400828500000003</v>
      </c>
    </row>
    <row r="9995" spans="1:8">
      <c r="A9995" s="57" t="s">
        <v>639</v>
      </c>
      <c r="B9995" s="57" t="s">
        <v>118</v>
      </c>
      <c r="C9995" s="57" t="s">
        <v>5413</v>
      </c>
      <c r="D9995" s="57">
        <v>403.62360000000001</v>
      </c>
      <c r="E9995" s="57" t="s">
        <v>573</v>
      </c>
      <c r="F9995" s="57" t="s">
        <v>5414</v>
      </c>
      <c r="G9995" s="57" t="s">
        <v>6775</v>
      </c>
      <c r="H9995" s="57">
        <v>403.62360000000001</v>
      </c>
    </row>
    <row r="9996" spans="1:8">
      <c r="A9996" s="57" t="s">
        <v>639</v>
      </c>
      <c r="B9996" s="57" t="s">
        <v>118</v>
      </c>
      <c r="C9996" s="57" t="s">
        <v>5416</v>
      </c>
      <c r="D9996" s="57">
        <v>0</v>
      </c>
      <c r="E9996" s="57" t="s">
        <v>573</v>
      </c>
      <c r="F9996" s="57" t="s">
        <v>5417</v>
      </c>
      <c r="G9996" s="57" t="s">
        <v>6776</v>
      </c>
      <c r="H9996" s="57">
        <v>0</v>
      </c>
    </row>
    <row r="9997" spans="1:8">
      <c r="A9997" s="57" t="s">
        <v>639</v>
      </c>
      <c r="B9997" s="57" t="s">
        <v>118</v>
      </c>
      <c r="C9997" s="57" t="s">
        <v>5419</v>
      </c>
      <c r="D9997" s="57">
        <v>0.53571449999999998</v>
      </c>
      <c r="E9997" s="57" t="s">
        <v>573</v>
      </c>
      <c r="F9997" s="57" t="s">
        <v>5420</v>
      </c>
      <c r="G9997" s="57" t="s">
        <v>6777</v>
      </c>
      <c r="H9997" s="57">
        <v>0.53571449999999998</v>
      </c>
    </row>
    <row r="9998" spans="1:8">
      <c r="A9998" s="57" t="s">
        <v>639</v>
      </c>
      <c r="B9998" s="57" t="s">
        <v>118</v>
      </c>
      <c r="C9998" s="57" t="s">
        <v>5422</v>
      </c>
      <c r="D9998" s="57">
        <v>228.47900000000001</v>
      </c>
      <c r="E9998" s="57" t="s">
        <v>573</v>
      </c>
      <c r="F9998" s="57" t="s">
        <v>5423</v>
      </c>
      <c r="G9998" s="57" t="s">
        <v>6778</v>
      </c>
      <c r="H9998" s="57">
        <v>228.47900000000001</v>
      </c>
    </row>
    <row r="9999" spans="1:8">
      <c r="A9999" s="57" t="s">
        <v>639</v>
      </c>
      <c r="B9999" s="57" t="s">
        <v>118</v>
      </c>
      <c r="C9999" s="57" t="s">
        <v>5425</v>
      </c>
      <c r="D9999" s="57">
        <v>0.33455560000000001</v>
      </c>
      <c r="E9999" s="57" t="s">
        <v>573</v>
      </c>
      <c r="F9999" s="57" t="s">
        <v>5426</v>
      </c>
      <c r="G9999" s="57" t="s">
        <v>6779</v>
      </c>
      <c r="H9999" s="57">
        <v>0.33455560000000001</v>
      </c>
    </row>
    <row r="10000" spans="1:8">
      <c r="A10000" s="57" t="s">
        <v>639</v>
      </c>
      <c r="B10000" s="57" t="s">
        <v>118</v>
      </c>
      <c r="C10000" s="57" t="s">
        <v>5428</v>
      </c>
      <c r="D10000" s="57">
        <v>33.5837</v>
      </c>
      <c r="E10000" s="57" t="s">
        <v>573</v>
      </c>
      <c r="F10000" s="57" t="s">
        <v>5429</v>
      </c>
      <c r="G10000" s="57" t="s">
        <v>6780</v>
      </c>
      <c r="H10000" s="57">
        <v>33.5837</v>
      </c>
    </row>
    <row r="10001" spans="1:8">
      <c r="A10001" s="57" t="s">
        <v>639</v>
      </c>
      <c r="B10001" s="57" t="s">
        <v>118</v>
      </c>
      <c r="C10001" s="57" t="s">
        <v>5431</v>
      </c>
      <c r="D10001" s="57">
        <v>33092.187700000002</v>
      </c>
      <c r="E10001" s="57" t="s">
        <v>573</v>
      </c>
      <c r="F10001" s="57" t="s">
        <v>5431</v>
      </c>
      <c r="G10001" s="57" t="s">
        <v>6781</v>
      </c>
      <c r="H10001" s="57">
        <v>33092.187700000002</v>
      </c>
    </row>
    <row r="10002" spans="1:8">
      <c r="A10002" s="57" t="s">
        <v>639</v>
      </c>
      <c r="B10002" s="57" t="s">
        <v>118</v>
      </c>
      <c r="C10002" s="57" t="s">
        <v>5433</v>
      </c>
      <c r="D10002" s="57">
        <v>27.582245</v>
      </c>
      <c r="E10002" s="57" t="s">
        <v>573</v>
      </c>
      <c r="F10002" s="57" t="s">
        <v>5434</v>
      </c>
      <c r="G10002" s="57" t="s">
        <v>6782</v>
      </c>
      <c r="H10002" s="57">
        <v>27.582245</v>
      </c>
    </row>
    <row r="10003" spans="1:8">
      <c r="A10003" s="57" t="s">
        <v>639</v>
      </c>
      <c r="B10003" s="57" t="s">
        <v>118</v>
      </c>
      <c r="C10003" s="57" t="s">
        <v>5436</v>
      </c>
      <c r="D10003" s="57">
        <v>0.32142854999999998</v>
      </c>
      <c r="E10003" s="57" t="s">
        <v>573</v>
      </c>
      <c r="F10003" s="57" t="s">
        <v>5437</v>
      </c>
      <c r="G10003" s="57" t="s">
        <v>6783</v>
      </c>
      <c r="H10003" s="57">
        <v>0.32142854999999998</v>
      </c>
    </row>
    <row r="10004" spans="1:8">
      <c r="A10004" s="57" t="s">
        <v>639</v>
      </c>
      <c r="B10004" s="57" t="s">
        <v>118</v>
      </c>
      <c r="C10004" s="57" t="s">
        <v>5439</v>
      </c>
      <c r="D10004" s="57">
        <v>0.33028564999999999</v>
      </c>
      <c r="E10004" s="57" t="s">
        <v>573</v>
      </c>
      <c r="F10004" s="57" t="s">
        <v>5439</v>
      </c>
      <c r="G10004" s="57" t="s">
        <v>6784</v>
      </c>
      <c r="H10004" s="57">
        <v>0.33028564999999999</v>
      </c>
    </row>
    <row r="10005" spans="1:8">
      <c r="A10005" s="57" t="s">
        <v>639</v>
      </c>
      <c r="B10005" s="57" t="s">
        <v>118</v>
      </c>
      <c r="C10005" s="57" t="s">
        <v>5441</v>
      </c>
      <c r="D10005" s="57">
        <v>4903.4259999999995</v>
      </c>
      <c r="E10005" s="57" t="s">
        <v>573</v>
      </c>
      <c r="F10005" s="57" t="s">
        <v>5441</v>
      </c>
      <c r="G10005" s="57" t="s">
        <v>6785</v>
      </c>
      <c r="H10005" s="57">
        <v>4903.4259999999995</v>
      </c>
    </row>
    <row r="10006" spans="1:8">
      <c r="A10006" s="57" t="s">
        <v>639</v>
      </c>
      <c r="B10006" s="57" t="s">
        <v>118</v>
      </c>
      <c r="C10006" s="57" t="s">
        <v>5443</v>
      </c>
      <c r="D10006" s="57">
        <v>348.56808000000001</v>
      </c>
      <c r="E10006" s="57" t="s">
        <v>573</v>
      </c>
      <c r="F10006" s="57" t="s">
        <v>5443</v>
      </c>
      <c r="G10006" s="57" t="s">
        <v>6786</v>
      </c>
      <c r="H10006" s="57">
        <v>348.56808000000001</v>
      </c>
    </row>
    <row r="10007" spans="1:8">
      <c r="A10007" s="57" t="s">
        <v>639</v>
      </c>
      <c r="B10007" s="57" t="s">
        <v>118</v>
      </c>
      <c r="C10007" s="57" t="s">
        <v>5445</v>
      </c>
      <c r="D10007" s="57">
        <v>202.65275</v>
      </c>
      <c r="E10007" s="57" t="s">
        <v>573</v>
      </c>
      <c r="F10007" s="57" t="s">
        <v>5446</v>
      </c>
      <c r="G10007" s="57" t="s">
        <v>6787</v>
      </c>
      <c r="H10007" s="57">
        <v>202.65275</v>
      </c>
    </row>
    <row r="10008" spans="1:8">
      <c r="A10008" s="57" t="s">
        <v>639</v>
      </c>
      <c r="B10008" s="57" t="s">
        <v>123</v>
      </c>
      <c r="C10008" s="57" t="s">
        <v>5392</v>
      </c>
      <c r="D10008" s="57">
        <v>0</v>
      </c>
      <c r="E10008" s="57" t="s">
        <v>575</v>
      </c>
      <c r="F10008" s="57" t="s">
        <v>5393</v>
      </c>
      <c r="G10008" s="57" t="s">
        <v>6788</v>
      </c>
      <c r="H10008" s="57">
        <v>0</v>
      </c>
    </row>
    <row r="10009" spans="1:8">
      <c r="A10009" s="57" t="s">
        <v>639</v>
      </c>
      <c r="B10009" s="57" t="s">
        <v>123</v>
      </c>
      <c r="C10009" s="57" t="s">
        <v>5395</v>
      </c>
      <c r="D10009" s="57">
        <v>0</v>
      </c>
      <c r="E10009" s="57" t="s">
        <v>575</v>
      </c>
      <c r="F10009" s="57" t="s">
        <v>5396</v>
      </c>
      <c r="G10009" s="57" t="s">
        <v>6789</v>
      </c>
      <c r="H10009" s="57">
        <v>0</v>
      </c>
    </row>
    <row r="10010" spans="1:8">
      <c r="A10010" s="57" t="s">
        <v>639</v>
      </c>
      <c r="B10010" s="57" t="s">
        <v>123</v>
      </c>
      <c r="C10010" s="57" t="s">
        <v>5398</v>
      </c>
      <c r="D10010" s="57">
        <v>0</v>
      </c>
      <c r="E10010" s="57" t="s">
        <v>575</v>
      </c>
      <c r="F10010" s="57" t="s">
        <v>5399</v>
      </c>
      <c r="G10010" s="57" t="s">
        <v>6790</v>
      </c>
      <c r="H10010" s="57">
        <v>0</v>
      </c>
    </row>
    <row r="10011" spans="1:8">
      <c r="A10011" s="57" t="s">
        <v>639</v>
      </c>
      <c r="B10011" s="57" t="s">
        <v>123</v>
      </c>
      <c r="C10011" s="57" t="s">
        <v>5401</v>
      </c>
      <c r="D10011" s="57">
        <v>0</v>
      </c>
      <c r="E10011" s="57" t="s">
        <v>575</v>
      </c>
      <c r="F10011" s="57" t="s">
        <v>5402</v>
      </c>
      <c r="G10011" s="57" t="s">
        <v>6791</v>
      </c>
      <c r="H10011" s="57">
        <v>0</v>
      </c>
    </row>
    <row r="10012" spans="1:8">
      <c r="A10012" s="57" t="s">
        <v>639</v>
      </c>
      <c r="B10012" s="57" t="s">
        <v>123</v>
      </c>
      <c r="C10012" s="57" t="s">
        <v>5404</v>
      </c>
      <c r="D10012" s="57">
        <v>402.16669999999999</v>
      </c>
      <c r="E10012" s="57" t="s">
        <v>575</v>
      </c>
      <c r="F10012" s="57" t="s">
        <v>5405</v>
      </c>
      <c r="G10012" s="57" t="s">
        <v>6792</v>
      </c>
      <c r="H10012" s="57">
        <v>402.16669999999999</v>
      </c>
    </row>
    <row r="10013" spans="1:8">
      <c r="A10013" s="57" t="s">
        <v>639</v>
      </c>
      <c r="B10013" s="57" t="s">
        <v>123</v>
      </c>
      <c r="C10013" s="57" t="s">
        <v>5407</v>
      </c>
      <c r="D10013" s="57">
        <v>0.67500000000000004</v>
      </c>
      <c r="E10013" s="57" t="s">
        <v>575</v>
      </c>
      <c r="F10013" s="57" t="s">
        <v>5408</v>
      </c>
      <c r="G10013" s="57" t="s">
        <v>6793</v>
      </c>
      <c r="H10013" s="57">
        <v>0.67500000000000004</v>
      </c>
    </row>
    <row r="10014" spans="1:8">
      <c r="A10014" s="57" t="s">
        <v>639</v>
      </c>
      <c r="B10014" s="57" t="s">
        <v>123</v>
      </c>
      <c r="C10014" s="57" t="s">
        <v>5410</v>
      </c>
      <c r="D10014" s="57">
        <v>1.3333330000000001</v>
      </c>
      <c r="E10014" s="57" t="s">
        <v>575</v>
      </c>
      <c r="F10014" s="57" t="s">
        <v>5411</v>
      </c>
      <c r="G10014" s="57" t="s">
        <v>6794</v>
      </c>
      <c r="H10014" s="57">
        <v>1.3333330000000001</v>
      </c>
    </row>
    <row r="10015" spans="1:8">
      <c r="A10015" s="57" t="s">
        <v>639</v>
      </c>
      <c r="B10015" s="57" t="s">
        <v>123</v>
      </c>
      <c r="C10015" s="57" t="s">
        <v>5413</v>
      </c>
      <c r="D10015" s="57">
        <v>178</v>
      </c>
      <c r="E10015" s="57" t="s">
        <v>575</v>
      </c>
      <c r="F10015" s="57" t="s">
        <v>5414</v>
      </c>
      <c r="G10015" s="57" t="s">
        <v>6795</v>
      </c>
      <c r="H10015" s="57">
        <v>178</v>
      </c>
    </row>
    <row r="10016" spans="1:8">
      <c r="A10016" s="57" t="s">
        <v>639</v>
      </c>
      <c r="B10016" s="57" t="s">
        <v>123</v>
      </c>
      <c r="C10016" s="57" t="s">
        <v>5416</v>
      </c>
      <c r="D10016" s="57">
        <v>0</v>
      </c>
      <c r="E10016" s="57" t="s">
        <v>575</v>
      </c>
      <c r="F10016" s="57" t="s">
        <v>5417</v>
      </c>
      <c r="G10016" s="57" t="s">
        <v>6796</v>
      </c>
      <c r="H10016" s="57">
        <v>0</v>
      </c>
    </row>
    <row r="10017" spans="1:8">
      <c r="A10017" s="57" t="s">
        <v>639</v>
      </c>
      <c r="B10017" s="57" t="s">
        <v>123</v>
      </c>
      <c r="C10017" s="57" t="s">
        <v>5419</v>
      </c>
      <c r="D10017" s="57">
        <v>1.25</v>
      </c>
      <c r="E10017" s="57" t="s">
        <v>575</v>
      </c>
      <c r="F10017" s="57" t="s">
        <v>5420</v>
      </c>
      <c r="G10017" s="57" t="s">
        <v>6797</v>
      </c>
      <c r="H10017" s="57">
        <v>1.25</v>
      </c>
    </row>
    <row r="10018" spans="1:8">
      <c r="A10018" s="57" t="s">
        <v>639</v>
      </c>
      <c r="B10018" s="57" t="s">
        <v>123</v>
      </c>
      <c r="C10018" s="57" t="s">
        <v>5422</v>
      </c>
      <c r="D10018" s="57">
        <v>646.875</v>
      </c>
      <c r="E10018" s="57" t="s">
        <v>575</v>
      </c>
      <c r="F10018" s="57" t="s">
        <v>5423</v>
      </c>
      <c r="G10018" s="57" t="s">
        <v>6798</v>
      </c>
      <c r="H10018" s="57">
        <v>646.875</v>
      </c>
    </row>
    <row r="10019" spans="1:8">
      <c r="A10019" s="57" t="s">
        <v>639</v>
      </c>
      <c r="B10019" s="57" t="s">
        <v>123</v>
      </c>
      <c r="C10019" s="57" t="s">
        <v>5425</v>
      </c>
      <c r="D10019" s="57">
        <v>0.54166669999999995</v>
      </c>
      <c r="E10019" s="57" t="s">
        <v>575</v>
      </c>
      <c r="F10019" s="57" t="s">
        <v>5426</v>
      </c>
      <c r="G10019" s="57" t="s">
        <v>6799</v>
      </c>
      <c r="H10019" s="57">
        <v>0.54166669999999995</v>
      </c>
    </row>
    <row r="10020" spans="1:8">
      <c r="A10020" s="57" t="s">
        <v>639</v>
      </c>
      <c r="B10020" s="57" t="s">
        <v>123</v>
      </c>
      <c r="C10020" s="57" t="s">
        <v>5428</v>
      </c>
      <c r="D10020" s="57">
        <v>190.5</v>
      </c>
      <c r="E10020" s="57" t="s">
        <v>575</v>
      </c>
      <c r="F10020" s="57" t="s">
        <v>5429</v>
      </c>
      <c r="G10020" s="57" t="s">
        <v>6800</v>
      </c>
      <c r="H10020" s="57">
        <v>190.5</v>
      </c>
    </row>
    <row r="10021" spans="1:8">
      <c r="A10021" s="57" t="s">
        <v>639</v>
      </c>
      <c r="B10021" s="57" t="s">
        <v>123</v>
      </c>
      <c r="C10021" s="57" t="s">
        <v>5431</v>
      </c>
      <c r="D10021" s="57">
        <v>65723.06</v>
      </c>
      <c r="E10021" s="57" t="s">
        <v>575</v>
      </c>
      <c r="F10021" s="57" t="s">
        <v>5431</v>
      </c>
      <c r="G10021" s="57" t="s">
        <v>6801</v>
      </c>
      <c r="H10021" s="57">
        <v>65723.06</v>
      </c>
    </row>
    <row r="10022" spans="1:8">
      <c r="A10022" s="57" t="s">
        <v>639</v>
      </c>
      <c r="B10022" s="57" t="s">
        <v>123</v>
      </c>
      <c r="C10022" s="57" t="s">
        <v>5433</v>
      </c>
      <c r="D10022" s="57">
        <v>163.5</v>
      </c>
      <c r="E10022" s="57" t="s">
        <v>575</v>
      </c>
      <c r="F10022" s="57" t="s">
        <v>5434</v>
      </c>
      <c r="G10022" s="57" t="s">
        <v>6802</v>
      </c>
      <c r="H10022" s="57">
        <v>163.5</v>
      </c>
    </row>
    <row r="10023" spans="1:8">
      <c r="A10023" s="57" t="s">
        <v>639</v>
      </c>
      <c r="B10023" s="57" t="s">
        <v>123</v>
      </c>
      <c r="C10023" s="57" t="s">
        <v>5436</v>
      </c>
      <c r="D10023" s="57">
        <v>1.75</v>
      </c>
      <c r="E10023" s="57" t="s">
        <v>575</v>
      </c>
      <c r="F10023" s="57" t="s">
        <v>5437</v>
      </c>
      <c r="G10023" s="57" t="s">
        <v>6803</v>
      </c>
      <c r="H10023" s="57">
        <v>1.75</v>
      </c>
    </row>
    <row r="10024" spans="1:8">
      <c r="A10024" s="57" t="s">
        <v>639</v>
      </c>
      <c r="B10024" s="57" t="s">
        <v>123</v>
      </c>
      <c r="C10024" s="57" t="s">
        <v>5439</v>
      </c>
      <c r="D10024" s="57">
        <v>0.59166669999999999</v>
      </c>
      <c r="E10024" s="57" t="s">
        <v>575</v>
      </c>
      <c r="F10024" s="57" t="s">
        <v>5439</v>
      </c>
      <c r="G10024" s="57" t="s">
        <v>6804</v>
      </c>
      <c r="H10024" s="57">
        <v>0.59166669999999999</v>
      </c>
    </row>
    <row r="10025" spans="1:8">
      <c r="A10025" s="57" t="s">
        <v>639</v>
      </c>
      <c r="B10025" s="57" t="s">
        <v>123</v>
      </c>
      <c r="C10025" s="57" t="s">
        <v>5441</v>
      </c>
      <c r="D10025" s="57">
        <v>7802.5309999999999</v>
      </c>
      <c r="E10025" s="57" t="s">
        <v>575</v>
      </c>
      <c r="F10025" s="57" t="s">
        <v>5441</v>
      </c>
      <c r="G10025" s="57" t="s">
        <v>6805</v>
      </c>
      <c r="H10025" s="57">
        <v>7802.5309999999999</v>
      </c>
    </row>
    <row r="10026" spans="1:8">
      <c r="A10026" s="57" t="s">
        <v>639</v>
      </c>
      <c r="B10026" s="57" t="s">
        <v>123</v>
      </c>
      <c r="C10026" s="57" t="s">
        <v>5443</v>
      </c>
      <c r="D10026" s="57">
        <v>623.9375</v>
      </c>
      <c r="E10026" s="57" t="s">
        <v>575</v>
      </c>
      <c r="F10026" s="57" t="s">
        <v>5443</v>
      </c>
      <c r="G10026" s="57" t="s">
        <v>6806</v>
      </c>
      <c r="H10026" s="57">
        <v>623.9375</v>
      </c>
    </row>
    <row r="10027" spans="1:8">
      <c r="A10027" s="57" t="s">
        <v>639</v>
      </c>
      <c r="B10027" s="57" t="s">
        <v>123</v>
      </c>
      <c r="C10027" s="57" t="s">
        <v>5445</v>
      </c>
      <c r="D10027" s="57">
        <v>600.625</v>
      </c>
      <c r="E10027" s="57" t="s">
        <v>575</v>
      </c>
      <c r="F10027" s="57" t="s">
        <v>5446</v>
      </c>
      <c r="G10027" s="57" t="s">
        <v>6807</v>
      </c>
      <c r="H10027" s="57">
        <v>600.625</v>
      </c>
    </row>
    <row r="10028" spans="1:8">
      <c r="A10028" s="57" t="s">
        <v>639</v>
      </c>
      <c r="B10028" s="57" t="s">
        <v>126</v>
      </c>
      <c r="C10028" s="57" t="s">
        <v>5392</v>
      </c>
      <c r="D10028" s="57">
        <v>0</v>
      </c>
      <c r="E10028" s="57" t="s">
        <v>577</v>
      </c>
      <c r="F10028" s="57" t="s">
        <v>5393</v>
      </c>
      <c r="G10028" s="57" t="s">
        <v>6808</v>
      </c>
      <c r="H10028" s="57">
        <v>0</v>
      </c>
    </row>
    <row r="10029" spans="1:8">
      <c r="A10029" s="57" t="s">
        <v>639</v>
      </c>
      <c r="B10029" s="57" t="s">
        <v>126</v>
      </c>
      <c r="C10029" s="57" t="s">
        <v>5395</v>
      </c>
      <c r="D10029" s="57">
        <v>0</v>
      </c>
      <c r="E10029" s="57" t="s">
        <v>577</v>
      </c>
      <c r="F10029" s="57" t="s">
        <v>5396</v>
      </c>
      <c r="G10029" s="57" t="s">
        <v>6809</v>
      </c>
      <c r="H10029" s="57">
        <v>0</v>
      </c>
    </row>
    <row r="10030" spans="1:8">
      <c r="A10030" s="57" t="s">
        <v>639</v>
      </c>
      <c r="B10030" s="57" t="s">
        <v>126</v>
      </c>
      <c r="C10030" s="57" t="s">
        <v>5398</v>
      </c>
      <c r="D10030" s="57">
        <v>0</v>
      </c>
      <c r="E10030" s="57" t="s">
        <v>577</v>
      </c>
      <c r="F10030" s="57" t="s">
        <v>5399</v>
      </c>
      <c r="G10030" s="57" t="s">
        <v>6810</v>
      </c>
      <c r="H10030" s="57">
        <v>0</v>
      </c>
    </row>
    <row r="10031" spans="1:8">
      <c r="A10031" s="57" t="s">
        <v>639</v>
      </c>
      <c r="B10031" s="57" t="s">
        <v>126</v>
      </c>
      <c r="C10031" s="57" t="s">
        <v>5401</v>
      </c>
      <c r="D10031" s="57">
        <v>0</v>
      </c>
      <c r="E10031" s="57" t="s">
        <v>577</v>
      </c>
      <c r="F10031" s="57" t="s">
        <v>5402</v>
      </c>
      <c r="G10031" s="57" t="s">
        <v>6811</v>
      </c>
      <c r="H10031" s="57">
        <v>0</v>
      </c>
    </row>
    <row r="10032" spans="1:8">
      <c r="A10032" s="57" t="s">
        <v>639</v>
      </c>
      <c r="B10032" s="57" t="s">
        <v>126</v>
      </c>
      <c r="C10032" s="57" t="s">
        <v>5404</v>
      </c>
      <c r="D10032" s="57">
        <v>378.88095714285708</v>
      </c>
      <c r="E10032" s="57" t="s">
        <v>577</v>
      </c>
      <c r="F10032" s="57" t="s">
        <v>5405</v>
      </c>
      <c r="G10032" s="57" t="s">
        <v>6812</v>
      </c>
      <c r="H10032" s="57">
        <v>378.88095714285708</v>
      </c>
    </row>
    <row r="10033" spans="1:8">
      <c r="A10033" s="57" t="s">
        <v>639</v>
      </c>
      <c r="B10033" s="57" t="s">
        <v>126</v>
      </c>
      <c r="C10033" s="57" t="s">
        <v>5407</v>
      </c>
      <c r="D10033" s="57">
        <v>0.6964285714285714</v>
      </c>
      <c r="E10033" s="57" t="s">
        <v>577</v>
      </c>
      <c r="F10033" s="57" t="s">
        <v>5408</v>
      </c>
      <c r="G10033" s="57" t="s">
        <v>6813</v>
      </c>
      <c r="H10033" s="57">
        <v>0.6964285714285714</v>
      </c>
    </row>
    <row r="10034" spans="1:8">
      <c r="A10034" s="57" t="s">
        <v>639</v>
      </c>
      <c r="B10034" s="57" t="s">
        <v>126</v>
      </c>
      <c r="C10034" s="57" t="s">
        <v>5410</v>
      </c>
      <c r="D10034" s="57">
        <v>0.25170063142857141</v>
      </c>
      <c r="E10034" s="57" t="s">
        <v>577</v>
      </c>
      <c r="F10034" s="57" t="s">
        <v>5411</v>
      </c>
      <c r="G10034" s="57" t="s">
        <v>6814</v>
      </c>
      <c r="H10034" s="57">
        <v>0.25170063142857141</v>
      </c>
    </row>
    <row r="10035" spans="1:8">
      <c r="A10035" s="57" t="s">
        <v>639</v>
      </c>
      <c r="B10035" s="57" t="s">
        <v>126</v>
      </c>
      <c r="C10035" s="57" t="s">
        <v>5413</v>
      </c>
      <c r="D10035" s="57">
        <v>282.57142857142856</v>
      </c>
      <c r="E10035" s="57" t="s">
        <v>577</v>
      </c>
      <c r="F10035" s="57" t="s">
        <v>5414</v>
      </c>
      <c r="G10035" s="57" t="s">
        <v>6815</v>
      </c>
      <c r="H10035" s="57">
        <v>282.57142857142856</v>
      </c>
    </row>
    <row r="10036" spans="1:8">
      <c r="A10036" s="57" t="s">
        <v>639</v>
      </c>
      <c r="B10036" s="57" t="s">
        <v>126</v>
      </c>
      <c r="C10036" s="57" t="s">
        <v>5416</v>
      </c>
      <c r="D10036" s="57">
        <v>0</v>
      </c>
      <c r="E10036" s="57" t="s">
        <v>577</v>
      </c>
      <c r="F10036" s="57" t="s">
        <v>5417</v>
      </c>
      <c r="G10036" s="57" t="s">
        <v>6816</v>
      </c>
      <c r="H10036" s="57">
        <v>0</v>
      </c>
    </row>
    <row r="10037" spans="1:8">
      <c r="A10037" s="57" t="s">
        <v>639</v>
      </c>
      <c r="B10037" s="57" t="s">
        <v>126</v>
      </c>
      <c r="C10037" s="57" t="s">
        <v>5419</v>
      </c>
      <c r="D10037" s="57">
        <v>1.0969391428571429</v>
      </c>
      <c r="E10037" s="57" t="s">
        <v>577</v>
      </c>
      <c r="F10037" s="57" t="s">
        <v>5420</v>
      </c>
      <c r="G10037" s="57" t="s">
        <v>6817</v>
      </c>
      <c r="H10037" s="57">
        <v>1.0969391428571429</v>
      </c>
    </row>
    <row r="10038" spans="1:8">
      <c r="A10038" s="57" t="s">
        <v>639</v>
      </c>
      <c r="B10038" s="57" t="s">
        <v>126</v>
      </c>
      <c r="C10038" s="57" t="s">
        <v>5422</v>
      </c>
      <c r="D10038" s="57">
        <v>484.08900000000006</v>
      </c>
      <c r="E10038" s="57" t="s">
        <v>577</v>
      </c>
      <c r="F10038" s="57" t="s">
        <v>5423</v>
      </c>
      <c r="G10038" s="57" t="s">
        <v>6818</v>
      </c>
      <c r="H10038" s="57">
        <v>484.08900000000006</v>
      </c>
    </row>
    <row r="10039" spans="1:8">
      <c r="A10039" s="57" t="s">
        <v>639</v>
      </c>
      <c r="B10039" s="57" t="s">
        <v>126</v>
      </c>
      <c r="C10039" s="57" t="s">
        <v>5425</v>
      </c>
      <c r="D10039" s="57">
        <v>0.6509048428571429</v>
      </c>
      <c r="E10039" s="57" t="s">
        <v>577</v>
      </c>
      <c r="F10039" s="57" t="s">
        <v>5426</v>
      </c>
      <c r="G10039" s="57" t="s">
        <v>6819</v>
      </c>
      <c r="H10039" s="57">
        <v>0.6509048428571429</v>
      </c>
    </row>
    <row r="10040" spans="1:8">
      <c r="A10040" s="57" t="s">
        <v>639</v>
      </c>
      <c r="B10040" s="57" t="s">
        <v>126</v>
      </c>
      <c r="C10040" s="57" t="s">
        <v>5428</v>
      </c>
      <c r="D10040" s="57">
        <v>84.786342857142856</v>
      </c>
      <c r="E10040" s="57" t="s">
        <v>577</v>
      </c>
      <c r="F10040" s="57" t="s">
        <v>5429</v>
      </c>
      <c r="G10040" s="57" t="s">
        <v>6820</v>
      </c>
      <c r="H10040" s="57">
        <v>84.786342857142856</v>
      </c>
    </row>
    <row r="10041" spans="1:8">
      <c r="A10041" s="57" t="s">
        <v>639</v>
      </c>
      <c r="B10041" s="57" t="s">
        <v>126</v>
      </c>
      <c r="C10041" s="57" t="s">
        <v>5431</v>
      </c>
      <c r="D10041" s="57">
        <v>9784.4217714285733</v>
      </c>
      <c r="E10041" s="57" t="s">
        <v>577</v>
      </c>
      <c r="F10041" s="57" t="s">
        <v>5431</v>
      </c>
      <c r="G10041" s="57" t="s">
        <v>6821</v>
      </c>
      <c r="H10041" s="57">
        <v>9784.4217714285733</v>
      </c>
    </row>
    <row r="10042" spans="1:8">
      <c r="A10042" s="57" t="s">
        <v>639</v>
      </c>
      <c r="B10042" s="57" t="s">
        <v>126</v>
      </c>
      <c r="C10042" s="57" t="s">
        <v>5433</v>
      </c>
      <c r="D10042" s="57">
        <v>70.640991428571425</v>
      </c>
      <c r="E10042" s="57" t="s">
        <v>577</v>
      </c>
      <c r="F10042" s="57" t="s">
        <v>5434</v>
      </c>
      <c r="G10042" s="57" t="s">
        <v>6822</v>
      </c>
      <c r="H10042" s="57">
        <v>70.640991428571425</v>
      </c>
    </row>
    <row r="10043" spans="1:8">
      <c r="A10043" s="57" t="s">
        <v>639</v>
      </c>
      <c r="B10043" s="57" t="s">
        <v>126</v>
      </c>
      <c r="C10043" s="57" t="s">
        <v>5436</v>
      </c>
      <c r="D10043" s="57">
        <v>0.80102037142857141</v>
      </c>
      <c r="E10043" s="57" t="s">
        <v>577</v>
      </c>
      <c r="F10043" s="57" t="s">
        <v>5437</v>
      </c>
      <c r="G10043" s="57" t="s">
        <v>6823</v>
      </c>
      <c r="H10043" s="57">
        <v>0.80102037142857141</v>
      </c>
    </row>
    <row r="10044" spans="1:8">
      <c r="A10044" s="57" t="s">
        <v>639</v>
      </c>
      <c r="B10044" s="57" t="s">
        <v>126</v>
      </c>
      <c r="C10044" s="57" t="s">
        <v>5439</v>
      </c>
      <c r="D10044" s="57">
        <v>0.65072778571428569</v>
      </c>
      <c r="E10044" s="57" t="s">
        <v>577</v>
      </c>
      <c r="F10044" s="57" t="s">
        <v>5439</v>
      </c>
      <c r="G10044" s="57" t="s">
        <v>6824</v>
      </c>
      <c r="H10044" s="57">
        <v>0.65072778571428569</v>
      </c>
    </row>
    <row r="10045" spans="1:8">
      <c r="A10045" s="57" t="s">
        <v>639</v>
      </c>
      <c r="B10045" s="57" t="s">
        <v>126</v>
      </c>
      <c r="C10045" s="57" t="s">
        <v>5441</v>
      </c>
      <c r="D10045" s="57">
        <v>2832.6367142857139</v>
      </c>
      <c r="E10045" s="57" t="s">
        <v>577</v>
      </c>
      <c r="F10045" s="57" t="s">
        <v>5441</v>
      </c>
      <c r="G10045" s="57" t="s">
        <v>6825</v>
      </c>
      <c r="H10045" s="57">
        <v>2832.6367142857139</v>
      </c>
    </row>
    <row r="10046" spans="1:8">
      <c r="A10046" s="57" t="s">
        <v>639</v>
      </c>
      <c r="B10046" s="57" t="s">
        <v>126</v>
      </c>
      <c r="C10046" s="57" t="s">
        <v>5443</v>
      </c>
      <c r="D10046" s="57">
        <v>151.87563714285716</v>
      </c>
      <c r="E10046" s="57" t="s">
        <v>577</v>
      </c>
      <c r="F10046" s="57" t="s">
        <v>5443</v>
      </c>
      <c r="G10046" s="57" t="s">
        <v>6826</v>
      </c>
      <c r="H10046" s="57">
        <v>151.87563714285716</v>
      </c>
    </row>
    <row r="10047" spans="1:8">
      <c r="A10047" s="57" t="s">
        <v>639</v>
      </c>
      <c r="B10047" s="57" t="s">
        <v>126</v>
      </c>
      <c r="C10047" s="57" t="s">
        <v>5445</v>
      </c>
      <c r="D10047" s="57">
        <v>433.20828571428564</v>
      </c>
      <c r="E10047" s="57" t="s">
        <v>577</v>
      </c>
      <c r="F10047" s="57" t="s">
        <v>5446</v>
      </c>
      <c r="G10047" s="57" t="s">
        <v>6827</v>
      </c>
      <c r="H10047" s="57">
        <v>433.20828571428564</v>
      </c>
    </row>
    <row r="10048" spans="1:8">
      <c r="A10048" s="57" t="s">
        <v>194</v>
      </c>
      <c r="B10048" s="57" t="s">
        <v>125</v>
      </c>
      <c r="C10048" s="57" t="s">
        <v>5392</v>
      </c>
      <c r="D10048" s="57">
        <v>0</v>
      </c>
      <c r="E10048" s="57" t="s">
        <v>578</v>
      </c>
      <c r="F10048" s="57" t="s">
        <v>5393</v>
      </c>
      <c r="G10048" s="57" t="s">
        <v>6828</v>
      </c>
      <c r="H10048" s="57">
        <v>0</v>
      </c>
    </row>
    <row r="10049" spans="1:8">
      <c r="A10049" s="57" t="s">
        <v>194</v>
      </c>
      <c r="B10049" s="57" t="s">
        <v>125</v>
      </c>
      <c r="C10049" s="57" t="s">
        <v>5395</v>
      </c>
      <c r="D10049" s="57">
        <v>0</v>
      </c>
      <c r="E10049" s="57" t="s">
        <v>578</v>
      </c>
      <c r="F10049" s="57" t="s">
        <v>5396</v>
      </c>
      <c r="G10049" s="57" t="s">
        <v>6829</v>
      </c>
      <c r="H10049" s="57">
        <v>0</v>
      </c>
    </row>
    <row r="10050" spans="1:8">
      <c r="A10050" s="57" t="s">
        <v>194</v>
      </c>
      <c r="B10050" s="57" t="s">
        <v>125</v>
      </c>
      <c r="C10050" s="57" t="s">
        <v>5398</v>
      </c>
      <c r="D10050" s="57">
        <v>0</v>
      </c>
      <c r="E10050" s="57" t="s">
        <v>578</v>
      </c>
      <c r="F10050" s="57" t="s">
        <v>5399</v>
      </c>
      <c r="G10050" s="57" t="s">
        <v>6830</v>
      </c>
      <c r="H10050" s="57">
        <v>0</v>
      </c>
    </row>
    <row r="10051" spans="1:8">
      <c r="A10051" s="57" t="s">
        <v>194</v>
      </c>
      <c r="B10051" s="57" t="s">
        <v>125</v>
      </c>
      <c r="C10051" s="57" t="s">
        <v>5401</v>
      </c>
      <c r="D10051" s="57">
        <v>0</v>
      </c>
      <c r="E10051" s="57" t="s">
        <v>578</v>
      </c>
      <c r="F10051" s="57" t="s">
        <v>5402</v>
      </c>
      <c r="G10051" s="57" t="s">
        <v>6831</v>
      </c>
      <c r="H10051" s="57">
        <v>0</v>
      </c>
    </row>
    <row r="10052" spans="1:8">
      <c r="A10052" s="57" t="s">
        <v>194</v>
      </c>
      <c r="B10052" s="57" t="s">
        <v>125</v>
      </c>
      <c r="C10052" s="57" t="s">
        <v>5404</v>
      </c>
      <c r="D10052" s="57">
        <v>402.16669999999999</v>
      </c>
      <c r="E10052" s="57" t="s">
        <v>578</v>
      </c>
      <c r="F10052" s="57" t="s">
        <v>5405</v>
      </c>
      <c r="G10052" s="57" t="s">
        <v>6832</v>
      </c>
      <c r="H10052" s="57">
        <v>402.16669999999999</v>
      </c>
    </row>
    <row r="10053" spans="1:8">
      <c r="A10053" s="57" t="s">
        <v>194</v>
      </c>
      <c r="B10053" s="57" t="s">
        <v>125</v>
      </c>
      <c r="C10053" s="57" t="s">
        <v>5407</v>
      </c>
      <c r="D10053" s="57">
        <v>0.67499999999999993</v>
      </c>
      <c r="E10053" s="57" t="s">
        <v>578</v>
      </c>
      <c r="F10053" s="57" t="s">
        <v>5408</v>
      </c>
      <c r="G10053" s="57" t="s">
        <v>6833</v>
      </c>
      <c r="H10053" s="57">
        <v>0.67499999999999993</v>
      </c>
    </row>
    <row r="10054" spans="1:8">
      <c r="A10054" s="57" t="s">
        <v>194</v>
      </c>
      <c r="B10054" s="57" t="s">
        <v>125</v>
      </c>
      <c r="C10054" s="57" t="s">
        <v>5410</v>
      </c>
      <c r="D10054" s="57">
        <v>1.3333329999999999</v>
      </c>
      <c r="E10054" s="57" t="s">
        <v>578</v>
      </c>
      <c r="F10054" s="57" t="s">
        <v>5411</v>
      </c>
      <c r="G10054" s="57" t="s">
        <v>6834</v>
      </c>
      <c r="H10054" s="57">
        <v>1.3333329999999999</v>
      </c>
    </row>
    <row r="10055" spans="1:8">
      <c r="A10055" s="57" t="s">
        <v>194</v>
      </c>
      <c r="B10055" s="57" t="s">
        <v>125</v>
      </c>
      <c r="C10055" s="57" t="s">
        <v>5413</v>
      </c>
      <c r="D10055" s="57">
        <v>178</v>
      </c>
      <c r="E10055" s="57" t="s">
        <v>578</v>
      </c>
      <c r="F10055" s="57" t="s">
        <v>5414</v>
      </c>
      <c r="G10055" s="57" t="s">
        <v>6835</v>
      </c>
      <c r="H10055" s="57">
        <v>178</v>
      </c>
    </row>
    <row r="10056" spans="1:8">
      <c r="A10056" s="57" t="s">
        <v>194</v>
      </c>
      <c r="B10056" s="57" t="s">
        <v>125</v>
      </c>
      <c r="C10056" s="57" t="s">
        <v>5416</v>
      </c>
      <c r="D10056" s="57">
        <v>0</v>
      </c>
      <c r="E10056" s="57" t="s">
        <v>578</v>
      </c>
      <c r="F10056" s="57" t="s">
        <v>5417</v>
      </c>
      <c r="G10056" s="57" t="s">
        <v>6836</v>
      </c>
      <c r="H10056" s="57">
        <v>0</v>
      </c>
    </row>
    <row r="10057" spans="1:8">
      <c r="A10057" s="57" t="s">
        <v>194</v>
      </c>
      <c r="B10057" s="57" t="s">
        <v>125</v>
      </c>
      <c r="C10057" s="57" t="s">
        <v>5419</v>
      </c>
      <c r="D10057" s="57">
        <v>1.25</v>
      </c>
      <c r="E10057" s="57" t="s">
        <v>578</v>
      </c>
      <c r="F10057" s="57" t="s">
        <v>5420</v>
      </c>
      <c r="G10057" s="57" t="s">
        <v>6837</v>
      </c>
      <c r="H10057" s="57">
        <v>1.25</v>
      </c>
    </row>
    <row r="10058" spans="1:8">
      <c r="A10058" s="57" t="s">
        <v>194</v>
      </c>
      <c r="B10058" s="57" t="s">
        <v>125</v>
      </c>
      <c r="C10058" s="57" t="s">
        <v>5422</v>
      </c>
      <c r="D10058" s="57">
        <v>646.875</v>
      </c>
      <c r="E10058" s="57" t="s">
        <v>578</v>
      </c>
      <c r="F10058" s="57" t="s">
        <v>5423</v>
      </c>
      <c r="G10058" s="57" t="s">
        <v>6838</v>
      </c>
      <c r="H10058" s="57">
        <v>646.875</v>
      </c>
    </row>
    <row r="10059" spans="1:8">
      <c r="A10059" s="57" t="s">
        <v>194</v>
      </c>
      <c r="B10059" s="57" t="s">
        <v>125</v>
      </c>
      <c r="C10059" s="57" t="s">
        <v>5425</v>
      </c>
      <c r="D10059" s="57">
        <v>0.54166669999999995</v>
      </c>
      <c r="E10059" s="57" t="s">
        <v>578</v>
      </c>
      <c r="F10059" s="57" t="s">
        <v>5426</v>
      </c>
      <c r="G10059" s="57" t="s">
        <v>6839</v>
      </c>
      <c r="H10059" s="57">
        <v>0.54166669999999995</v>
      </c>
    </row>
    <row r="10060" spans="1:8">
      <c r="A10060" s="57" t="s">
        <v>194</v>
      </c>
      <c r="B10060" s="57" t="s">
        <v>125</v>
      </c>
      <c r="C10060" s="57" t="s">
        <v>5428</v>
      </c>
      <c r="D10060" s="57">
        <v>190.5</v>
      </c>
      <c r="E10060" s="57" t="s">
        <v>578</v>
      </c>
      <c r="F10060" s="57" t="s">
        <v>5429</v>
      </c>
      <c r="G10060" s="57" t="s">
        <v>6840</v>
      </c>
      <c r="H10060" s="57">
        <v>190.5</v>
      </c>
    </row>
    <row r="10061" spans="1:8">
      <c r="A10061" s="57" t="s">
        <v>194</v>
      </c>
      <c r="B10061" s="57" t="s">
        <v>125</v>
      </c>
      <c r="C10061" s="57" t="s">
        <v>5431</v>
      </c>
      <c r="D10061" s="57">
        <v>65723.06</v>
      </c>
      <c r="E10061" s="57" t="s">
        <v>578</v>
      </c>
      <c r="F10061" s="57" t="s">
        <v>5431</v>
      </c>
      <c r="G10061" s="57" t="s">
        <v>6841</v>
      </c>
      <c r="H10061" s="57">
        <v>65723.06</v>
      </c>
    </row>
    <row r="10062" spans="1:8">
      <c r="A10062" s="57" t="s">
        <v>194</v>
      </c>
      <c r="B10062" s="57" t="s">
        <v>125</v>
      </c>
      <c r="C10062" s="57" t="s">
        <v>5433</v>
      </c>
      <c r="D10062" s="57">
        <v>163.5</v>
      </c>
      <c r="E10062" s="57" t="s">
        <v>578</v>
      </c>
      <c r="F10062" s="57" t="s">
        <v>5434</v>
      </c>
      <c r="G10062" s="57" t="s">
        <v>6842</v>
      </c>
      <c r="H10062" s="57">
        <v>163.5</v>
      </c>
    </row>
    <row r="10063" spans="1:8">
      <c r="A10063" s="57" t="s">
        <v>194</v>
      </c>
      <c r="B10063" s="57" t="s">
        <v>125</v>
      </c>
      <c r="C10063" s="57" t="s">
        <v>5436</v>
      </c>
      <c r="D10063" s="57">
        <v>1.75</v>
      </c>
      <c r="E10063" s="57" t="s">
        <v>578</v>
      </c>
      <c r="F10063" s="57" t="s">
        <v>5437</v>
      </c>
      <c r="G10063" s="57" t="s">
        <v>6843</v>
      </c>
      <c r="H10063" s="57">
        <v>1.75</v>
      </c>
    </row>
    <row r="10064" spans="1:8">
      <c r="A10064" s="57" t="s">
        <v>194</v>
      </c>
      <c r="B10064" s="57" t="s">
        <v>125</v>
      </c>
      <c r="C10064" s="57" t="s">
        <v>5439</v>
      </c>
      <c r="D10064" s="57">
        <v>0.5916667000000001</v>
      </c>
      <c r="E10064" s="57" t="s">
        <v>578</v>
      </c>
      <c r="F10064" s="57" t="s">
        <v>5439</v>
      </c>
      <c r="G10064" s="57" t="s">
        <v>6844</v>
      </c>
      <c r="H10064" s="57">
        <v>0.5916667000000001</v>
      </c>
    </row>
    <row r="10065" spans="1:8">
      <c r="A10065" s="57" t="s">
        <v>194</v>
      </c>
      <c r="B10065" s="57" t="s">
        <v>125</v>
      </c>
      <c r="C10065" s="57" t="s">
        <v>5441</v>
      </c>
      <c r="D10065" s="57">
        <v>7802.5309999999999</v>
      </c>
      <c r="E10065" s="57" t="s">
        <v>578</v>
      </c>
      <c r="F10065" s="57" t="s">
        <v>5441</v>
      </c>
      <c r="G10065" s="57" t="s">
        <v>6845</v>
      </c>
      <c r="H10065" s="57">
        <v>7802.5309999999999</v>
      </c>
    </row>
    <row r="10066" spans="1:8">
      <c r="A10066" s="57" t="s">
        <v>194</v>
      </c>
      <c r="B10066" s="57" t="s">
        <v>125</v>
      </c>
      <c r="C10066" s="57" t="s">
        <v>5443</v>
      </c>
      <c r="D10066" s="57">
        <v>623.9375</v>
      </c>
      <c r="E10066" s="57" t="s">
        <v>578</v>
      </c>
      <c r="F10066" s="57" t="s">
        <v>5443</v>
      </c>
      <c r="G10066" s="57" t="s">
        <v>6846</v>
      </c>
      <c r="H10066" s="57">
        <v>623.9375</v>
      </c>
    </row>
    <row r="10067" spans="1:8">
      <c r="A10067" s="57" t="s">
        <v>194</v>
      </c>
      <c r="B10067" s="57" t="s">
        <v>125</v>
      </c>
      <c r="C10067" s="57" t="s">
        <v>5445</v>
      </c>
      <c r="D10067" s="57">
        <v>600.625</v>
      </c>
      <c r="E10067" s="57" t="s">
        <v>578</v>
      </c>
      <c r="F10067" s="57" t="s">
        <v>5446</v>
      </c>
      <c r="G10067" s="57" t="s">
        <v>6847</v>
      </c>
      <c r="H10067" s="57">
        <v>600.625</v>
      </c>
    </row>
    <row r="10068" spans="1:8">
      <c r="A10068" s="57" t="s">
        <v>149</v>
      </c>
      <c r="B10068" s="57" t="s">
        <v>116</v>
      </c>
      <c r="C10068" s="57" t="s">
        <v>5392</v>
      </c>
      <c r="D10068" s="57">
        <v>0</v>
      </c>
      <c r="E10068" s="57" t="s">
        <v>581</v>
      </c>
      <c r="F10068" s="57" t="s">
        <v>5393</v>
      </c>
      <c r="G10068" s="57" t="s">
        <v>6848</v>
      </c>
      <c r="H10068" s="57">
        <v>0</v>
      </c>
    </row>
    <row r="10069" spans="1:8">
      <c r="A10069" s="57" t="s">
        <v>149</v>
      </c>
      <c r="B10069" s="57" t="s">
        <v>116</v>
      </c>
      <c r="C10069" s="57" t="s">
        <v>5395</v>
      </c>
      <c r="D10069" s="57">
        <v>0</v>
      </c>
      <c r="E10069" s="57" t="s">
        <v>581</v>
      </c>
      <c r="F10069" s="57" t="s">
        <v>5396</v>
      </c>
      <c r="G10069" s="57" t="s">
        <v>6849</v>
      </c>
      <c r="H10069" s="57">
        <v>0</v>
      </c>
    </row>
    <row r="10070" spans="1:8">
      <c r="A10070" s="57" t="s">
        <v>149</v>
      </c>
      <c r="B10070" s="57" t="s">
        <v>116</v>
      </c>
      <c r="C10070" s="57" t="s">
        <v>5398</v>
      </c>
      <c r="D10070" s="57">
        <v>0</v>
      </c>
      <c r="E10070" s="57" t="s">
        <v>581</v>
      </c>
      <c r="F10070" s="57" t="s">
        <v>5399</v>
      </c>
      <c r="G10070" s="57" t="s">
        <v>6850</v>
      </c>
      <c r="H10070" s="57">
        <v>0</v>
      </c>
    </row>
    <row r="10071" spans="1:8">
      <c r="A10071" s="57" t="s">
        <v>149</v>
      </c>
      <c r="B10071" s="57" t="s">
        <v>116</v>
      </c>
      <c r="C10071" s="57" t="s">
        <v>5401</v>
      </c>
      <c r="D10071" s="57">
        <v>0</v>
      </c>
      <c r="E10071" s="57" t="s">
        <v>581</v>
      </c>
      <c r="F10071" s="57" t="s">
        <v>5402</v>
      </c>
      <c r="G10071" s="57" t="s">
        <v>6851</v>
      </c>
      <c r="H10071" s="57">
        <v>0</v>
      </c>
    </row>
    <row r="10072" spans="1:8">
      <c r="A10072" s="57" t="s">
        <v>149</v>
      </c>
      <c r="B10072" s="57" t="s">
        <v>116</v>
      </c>
      <c r="C10072" s="57" t="s">
        <v>5404</v>
      </c>
      <c r="D10072" s="57">
        <v>402.16669999999993</v>
      </c>
      <c r="E10072" s="57" t="s">
        <v>581</v>
      </c>
      <c r="F10072" s="57" t="s">
        <v>5405</v>
      </c>
      <c r="G10072" s="57" t="s">
        <v>6852</v>
      </c>
      <c r="H10072" s="57">
        <v>402.16669999999993</v>
      </c>
    </row>
    <row r="10073" spans="1:8">
      <c r="A10073" s="57" t="s">
        <v>149</v>
      </c>
      <c r="B10073" s="57" t="s">
        <v>116</v>
      </c>
      <c r="C10073" s="57" t="s">
        <v>5407</v>
      </c>
      <c r="D10073" s="57">
        <v>0.67499999999999993</v>
      </c>
      <c r="E10073" s="57" t="s">
        <v>581</v>
      </c>
      <c r="F10073" s="57" t="s">
        <v>5408</v>
      </c>
      <c r="G10073" s="57" t="s">
        <v>6853</v>
      </c>
      <c r="H10073" s="57">
        <v>0.67499999999999993</v>
      </c>
    </row>
    <row r="10074" spans="1:8">
      <c r="A10074" s="57" t="s">
        <v>149</v>
      </c>
      <c r="B10074" s="57" t="s">
        <v>116</v>
      </c>
      <c r="C10074" s="57" t="s">
        <v>5410</v>
      </c>
      <c r="D10074" s="57">
        <v>1.3333329999999999</v>
      </c>
      <c r="E10074" s="57" t="s">
        <v>581</v>
      </c>
      <c r="F10074" s="57" t="s">
        <v>5411</v>
      </c>
      <c r="G10074" s="57" t="s">
        <v>6854</v>
      </c>
      <c r="H10074" s="57">
        <v>1.3333329999999999</v>
      </c>
    </row>
    <row r="10075" spans="1:8">
      <c r="A10075" s="57" t="s">
        <v>149</v>
      </c>
      <c r="B10075" s="57" t="s">
        <v>116</v>
      </c>
      <c r="C10075" s="57" t="s">
        <v>5413</v>
      </c>
      <c r="D10075" s="57">
        <v>178</v>
      </c>
      <c r="E10075" s="57" t="s">
        <v>581</v>
      </c>
      <c r="F10075" s="57" t="s">
        <v>5414</v>
      </c>
      <c r="G10075" s="57" t="s">
        <v>6855</v>
      </c>
      <c r="H10075" s="57">
        <v>178</v>
      </c>
    </row>
    <row r="10076" spans="1:8">
      <c r="A10076" s="57" t="s">
        <v>149</v>
      </c>
      <c r="B10076" s="57" t="s">
        <v>116</v>
      </c>
      <c r="C10076" s="57" t="s">
        <v>5416</v>
      </c>
      <c r="D10076" s="57">
        <v>0</v>
      </c>
      <c r="E10076" s="57" t="s">
        <v>581</v>
      </c>
      <c r="F10076" s="57" t="s">
        <v>5417</v>
      </c>
      <c r="G10076" s="57" t="s">
        <v>6856</v>
      </c>
      <c r="H10076" s="57">
        <v>0</v>
      </c>
    </row>
    <row r="10077" spans="1:8">
      <c r="A10077" s="57" t="s">
        <v>149</v>
      </c>
      <c r="B10077" s="57" t="s">
        <v>116</v>
      </c>
      <c r="C10077" s="57" t="s">
        <v>5419</v>
      </c>
      <c r="D10077" s="57">
        <v>1.25</v>
      </c>
      <c r="E10077" s="57" t="s">
        <v>581</v>
      </c>
      <c r="F10077" s="57" t="s">
        <v>5420</v>
      </c>
      <c r="G10077" s="57" t="s">
        <v>6857</v>
      </c>
      <c r="H10077" s="57">
        <v>1.25</v>
      </c>
    </row>
    <row r="10078" spans="1:8">
      <c r="A10078" s="57" t="s">
        <v>149</v>
      </c>
      <c r="B10078" s="57" t="s">
        <v>116</v>
      </c>
      <c r="C10078" s="57" t="s">
        <v>5422</v>
      </c>
      <c r="D10078" s="57">
        <v>646.875</v>
      </c>
      <c r="E10078" s="57" t="s">
        <v>581</v>
      </c>
      <c r="F10078" s="57" t="s">
        <v>5423</v>
      </c>
      <c r="G10078" s="57" t="s">
        <v>6858</v>
      </c>
      <c r="H10078" s="57">
        <v>646.875</v>
      </c>
    </row>
    <row r="10079" spans="1:8">
      <c r="A10079" s="57" t="s">
        <v>149</v>
      </c>
      <c r="B10079" s="57" t="s">
        <v>116</v>
      </c>
      <c r="C10079" s="57" t="s">
        <v>5425</v>
      </c>
      <c r="D10079" s="57">
        <v>0.54166670000000006</v>
      </c>
      <c r="E10079" s="57" t="s">
        <v>581</v>
      </c>
      <c r="F10079" s="57" t="s">
        <v>5426</v>
      </c>
      <c r="G10079" s="57" t="s">
        <v>6859</v>
      </c>
      <c r="H10079" s="57">
        <v>0.54166670000000006</v>
      </c>
    </row>
    <row r="10080" spans="1:8">
      <c r="A10080" s="57" t="s">
        <v>149</v>
      </c>
      <c r="B10080" s="57" t="s">
        <v>116</v>
      </c>
      <c r="C10080" s="57" t="s">
        <v>5428</v>
      </c>
      <c r="D10080" s="57">
        <v>190.5</v>
      </c>
      <c r="E10080" s="57" t="s">
        <v>581</v>
      </c>
      <c r="F10080" s="57" t="s">
        <v>5429</v>
      </c>
      <c r="G10080" s="57" t="s">
        <v>6860</v>
      </c>
      <c r="H10080" s="57">
        <v>190.5</v>
      </c>
    </row>
    <row r="10081" spans="1:8">
      <c r="A10081" s="57" t="s">
        <v>149</v>
      </c>
      <c r="B10081" s="57" t="s">
        <v>116</v>
      </c>
      <c r="C10081" s="57" t="s">
        <v>5431</v>
      </c>
      <c r="D10081" s="57">
        <v>65723.060000000012</v>
      </c>
      <c r="E10081" s="57" t="s">
        <v>581</v>
      </c>
      <c r="F10081" s="57" t="s">
        <v>5431</v>
      </c>
      <c r="G10081" s="57" t="s">
        <v>6861</v>
      </c>
      <c r="H10081" s="57">
        <v>65723.060000000012</v>
      </c>
    </row>
    <row r="10082" spans="1:8">
      <c r="A10082" s="57" t="s">
        <v>149</v>
      </c>
      <c r="B10082" s="57" t="s">
        <v>116</v>
      </c>
      <c r="C10082" s="57" t="s">
        <v>5433</v>
      </c>
      <c r="D10082" s="57">
        <v>163.5</v>
      </c>
      <c r="E10082" s="57" t="s">
        <v>581</v>
      </c>
      <c r="F10082" s="57" t="s">
        <v>5434</v>
      </c>
      <c r="G10082" s="57" t="s">
        <v>6862</v>
      </c>
      <c r="H10082" s="57">
        <v>163.5</v>
      </c>
    </row>
    <row r="10083" spans="1:8">
      <c r="A10083" s="57" t="s">
        <v>149</v>
      </c>
      <c r="B10083" s="57" t="s">
        <v>116</v>
      </c>
      <c r="C10083" s="57" t="s">
        <v>5436</v>
      </c>
      <c r="D10083" s="57">
        <v>1.75</v>
      </c>
      <c r="E10083" s="57" t="s">
        <v>581</v>
      </c>
      <c r="F10083" s="57" t="s">
        <v>5437</v>
      </c>
      <c r="G10083" s="57" t="s">
        <v>6863</v>
      </c>
      <c r="H10083" s="57">
        <v>1.75</v>
      </c>
    </row>
    <row r="10084" spans="1:8">
      <c r="A10084" s="57" t="s">
        <v>149</v>
      </c>
      <c r="B10084" s="57" t="s">
        <v>116</v>
      </c>
      <c r="C10084" s="57" t="s">
        <v>5439</v>
      </c>
      <c r="D10084" s="57">
        <v>0.5916667000000001</v>
      </c>
      <c r="E10084" s="57" t="s">
        <v>581</v>
      </c>
      <c r="F10084" s="57" t="s">
        <v>5439</v>
      </c>
      <c r="G10084" s="57" t="s">
        <v>6864</v>
      </c>
      <c r="H10084" s="57">
        <v>0.5916667000000001</v>
      </c>
    </row>
    <row r="10085" spans="1:8">
      <c r="A10085" s="57" t="s">
        <v>149</v>
      </c>
      <c r="B10085" s="57" t="s">
        <v>116</v>
      </c>
      <c r="C10085" s="57" t="s">
        <v>5441</v>
      </c>
      <c r="D10085" s="57">
        <v>7802.5310000000009</v>
      </c>
      <c r="E10085" s="57" t="s">
        <v>581</v>
      </c>
      <c r="F10085" s="57" t="s">
        <v>5441</v>
      </c>
      <c r="G10085" s="57" t="s">
        <v>6865</v>
      </c>
      <c r="H10085" s="57">
        <v>7802.5310000000009</v>
      </c>
    </row>
    <row r="10086" spans="1:8">
      <c r="A10086" s="57" t="s">
        <v>149</v>
      </c>
      <c r="B10086" s="57" t="s">
        <v>116</v>
      </c>
      <c r="C10086" s="57" t="s">
        <v>5443</v>
      </c>
      <c r="D10086" s="57">
        <v>623.9375</v>
      </c>
      <c r="E10086" s="57" t="s">
        <v>581</v>
      </c>
      <c r="F10086" s="57" t="s">
        <v>5443</v>
      </c>
      <c r="G10086" s="57" t="s">
        <v>6866</v>
      </c>
      <c r="H10086" s="57">
        <v>623.9375</v>
      </c>
    </row>
    <row r="10087" spans="1:8">
      <c r="A10087" s="57" t="s">
        <v>149</v>
      </c>
      <c r="B10087" s="57" t="s">
        <v>116</v>
      </c>
      <c r="C10087" s="57" t="s">
        <v>5445</v>
      </c>
      <c r="D10087" s="57">
        <v>600.625</v>
      </c>
      <c r="E10087" s="57" t="s">
        <v>581</v>
      </c>
      <c r="F10087" s="57" t="s">
        <v>5446</v>
      </c>
      <c r="G10087" s="57" t="s">
        <v>6867</v>
      </c>
      <c r="H10087" s="57">
        <v>600.625</v>
      </c>
    </row>
    <row r="10088" spans="1:8">
      <c r="A10088" s="57" t="s">
        <v>150</v>
      </c>
      <c r="B10088" s="57" t="s">
        <v>116</v>
      </c>
      <c r="C10088" s="57" t="s">
        <v>5392</v>
      </c>
      <c r="D10088" s="57">
        <v>0</v>
      </c>
      <c r="E10088" s="57" t="s">
        <v>582</v>
      </c>
      <c r="F10088" s="57" t="s">
        <v>5393</v>
      </c>
      <c r="G10088" s="57" t="s">
        <v>6868</v>
      </c>
      <c r="H10088" s="57">
        <v>0</v>
      </c>
    </row>
    <row r="10089" spans="1:8">
      <c r="A10089" s="57" t="s">
        <v>150</v>
      </c>
      <c r="B10089" s="57" t="s">
        <v>116</v>
      </c>
      <c r="C10089" s="57" t="s">
        <v>5395</v>
      </c>
      <c r="D10089" s="57">
        <v>0</v>
      </c>
      <c r="E10089" s="57" t="s">
        <v>582</v>
      </c>
      <c r="F10089" s="57" t="s">
        <v>5396</v>
      </c>
      <c r="G10089" s="57" t="s">
        <v>6869</v>
      </c>
      <c r="H10089" s="57">
        <v>0</v>
      </c>
    </row>
    <row r="10090" spans="1:8">
      <c r="A10090" s="57" t="s">
        <v>150</v>
      </c>
      <c r="B10090" s="57" t="s">
        <v>116</v>
      </c>
      <c r="C10090" s="57" t="s">
        <v>5398</v>
      </c>
      <c r="D10090" s="57">
        <v>0</v>
      </c>
      <c r="E10090" s="57" t="s">
        <v>582</v>
      </c>
      <c r="F10090" s="57" t="s">
        <v>5399</v>
      </c>
      <c r="G10090" s="57" t="s">
        <v>6870</v>
      </c>
      <c r="H10090" s="57">
        <v>0</v>
      </c>
    </row>
    <row r="10091" spans="1:8">
      <c r="A10091" s="57" t="s">
        <v>150</v>
      </c>
      <c r="B10091" s="57" t="s">
        <v>116</v>
      </c>
      <c r="C10091" s="57" t="s">
        <v>5401</v>
      </c>
      <c r="D10091" s="57">
        <v>0</v>
      </c>
      <c r="E10091" s="57" t="s">
        <v>582</v>
      </c>
      <c r="F10091" s="57" t="s">
        <v>5402</v>
      </c>
      <c r="G10091" s="57" t="s">
        <v>6871</v>
      </c>
      <c r="H10091" s="57">
        <v>0</v>
      </c>
    </row>
    <row r="10092" spans="1:8">
      <c r="A10092" s="57" t="s">
        <v>150</v>
      </c>
      <c r="B10092" s="57" t="s">
        <v>116</v>
      </c>
      <c r="C10092" s="57" t="s">
        <v>5404</v>
      </c>
      <c r="D10092" s="57">
        <v>402.16669999999999</v>
      </c>
      <c r="E10092" s="57" t="s">
        <v>582</v>
      </c>
      <c r="F10092" s="57" t="s">
        <v>5405</v>
      </c>
      <c r="G10092" s="57" t="s">
        <v>6872</v>
      </c>
      <c r="H10092" s="57">
        <v>402.16669999999999</v>
      </c>
    </row>
    <row r="10093" spans="1:8">
      <c r="A10093" s="57" t="s">
        <v>150</v>
      </c>
      <c r="B10093" s="57" t="s">
        <v>116</v>
      </c>
      <c r="C10093" s="57" t="s">
        <v>5407</v>
      </c>
      <c r="D10093" s="57">
        <v>0.67500000000000004</v>
      </c>
      <c r="E10093" s="57" t="s">
        <v>582</v>
      </c>
      <c r="F10093" s="57" t="s">
        <v>5408</v>
      </c>
      <c r="G10093" s="57" t="s">
        <v>6873</v>
      </c>
      <c r="H10093" s="57">
        <v>0.67500000000000004</v>
      </c>
    </row>
    <row r="10094" spans="1:8">
      <c r="A10094" s="57" t="s">
        <v>150</v>
      </c>
      <c r="B10094" s="57" t="s">
        <v>116</v>
      </c>
      <c r="C10094" s="57" t="s">
        <v>5410</v>
      </c>
      <c r="D10094" s="57">
        <v>1.3333330000000001</v>
      </c>
      <c r="E10094" s="57" t="s">
        <v>582</v>
      </c>
      <c r="F10094" s="57" t="s">
        <v>5411</v>
      </c>
      <c r="G10094" s="57" t="s">
        <v>6874</v>
      </c>
      <c r="H10094" s="57">
        <v>1.3333330000000001</v>
      </c>
    </row>
    <row r="10095" spans="1:8">
      <c r="A10095" s="57" t="s">
        <v>150</v>
      </c>
      <c r="B10095" s="57" t="s">
        <v>116</v>
      </c>
      <c r="C10095" s="57" t="s">
        <v>5413</v>
      </c>
      <c r="D10095" s="57">
        <v>178</v>
      </c>
      <c r="E10095" s="57" t="s">
        <v>582</v>
      </c>
      <c r="F10095" s="57" t="s">
        <v>5414</v>
      </c>
      <c r="G10095" s="57" t="s">
        <v>6875</v>
      </c>
      <c r="H10095" s="57">
        <v>178</v>
      </c>
    </row>
    <row r="10096" spans="1:8">
      <c r="A10096" s="57" t="s">
        <v>150</v>
      </c>
      <c r="B10096" s="57" t="s">
        <v>116</v>
      </c>
      <c r="C10096" s="57" t="s">
        <v>5416</v>
      </c>
      <c r="D10096" s="57">
        <v>0</v>
      </c>
      <c r="E10096" s="57" t="s">
        <v>582</v>
      </c>
      <c r="F10096" s="57" t="s">
        <v>5417</v>
      </c>
      <c r="G10096" s="57" t="s">
        <v>6876</v>
      </c>
      <c r="H10096" s="57">
        <v>0</v>
      </c>
    </row>
    <row r="10097" spans="1:8">
      <c r="A10097" s="57" t="s">
        <v>150</v>
      </c>
      <c r="B10097" s="57" t="s">
        <v>116</v>
      </c>
      <c r="C10097" s="57" t="s">
        <v>5419</v>
      </c>
      <c r="D10097" s="57">
        <v>1.25</v>
      </c>
      <c r="E10097" s="57" t="s">
        <v>582</v>
      </c>
      <c r="F10097" s="57" t="s">
        <v>5420</v>
      </c>
      <c r="G10097" s="57" t="s">
        <v>6877</v>
      </c>
      <c r="H10097" s="57">
        <v>1.25</v>
      </c>
    </row>
    <row r="10098" spans="1:8">
      <c r="A10098" s="57" t="s">
        <v>150</v>
      </c>
      <c r="B10098" s="57" t="s">
        <v>116</v>
      </c>
      <c r="C10098" s="57" t="s">
        <v>5422</v>
      </c>
      <c r="D10098" s="57">
        <v>646.875</v>
      </c>
      <c r="E10098" s="57" t="s">
        <v>582</v>
      </c>
      <c r="F10098" s="57" t="s">
        <v>5423</v>
      </c>
      <c r="G10098" s="57" t="s">
        <v>6878</v>
      </c>
      <c r="H10098" s="57">
        <v>646.875</v>
      </c>
    </row>
    <row r="10099" spans="1:8">
      <c r="A10099" s="57" t="s">
        <v>150</v>
      </c>
      <c r="B10099" s="57" t="s">
        <v>116</v>
      </c>
      <c r="C10099" s="57" t="s">
        <v>5425</v>
      </c>
      <c r="D10099" s="57">
        <v>0.54166669999999995</v>
      </c>
      <c r="E10099" s="57" t="s">
        <v>582</v>
      </c>
      <c r="F10099" s="57" t="s">
        <v>5426</v>
      </c>
      <c r="G10099" s="57" t="s">
        <v>6879</v>
      </c>
      <c r="H10099" s="57">
        <v>0.54166669999999995</v>
      </c>
    </row>
    <row r="10100" spans="1:8">
      <c r="A10100" s="57" t="s">
        <v>150</v>
      </c>
      <c r="B10100" s="57" t="s">
        <v>116</v>
      </c>
      <c r="C10100" s="57" t="s">
        <v>5428</v>
      </c>
      <c r="D10100" s="57">
        <v>190.5</v>
      </c>
      <c r="E10100" s="57" t="s">
        <v>582</v>
      </c>
      <c r="F10100" s="57" t="s">
        <v>5429</v>
      </c>
      <c r="G10100" s="57" t="s">
        <v>6880</v>
      </c>
      <c r="H10100" s="57">
        <v>190.5</v>
      </c>
    </row>
    <row r="10101" spans="1:8">
      <c r="A10101" s="57" t="s">
        <v>150</v>
      </c>
      <c r="B10101" s="57" t="s">
        <v>116</v>
      </c>
      <c r="C10101" s="57" t="s">
        <v>5431</v>
      </c>
      <c r="D10101" s="57">
        <v>65723.06</v>
      </c>
      <c r="E10101" s="57" t="s">
        <v>582</v>
      </c>
      <c r="F10101" s="57" t="s">
        <v>5431</v>
      </c>
      <c r="G10101" s="57" t="s">
        <v>6881</v>
      </c>
      <c r="H10101" s="57">
        <v>65723.06</v>
      </c>
    </row>
    <row r="10102" spans="1:8">
      <c r="A10102" s="57" t="s">
        <v>150</v>
      </c>
      <c r="B10102" s="57" t="s">
        <v>116</v>
      </c>
      <c r="C10102" s="57" t="s">
        <v>5433</v>
      </c>
      <c r="D10102" s="57">
        <v>163.5</v>
      </c>
      <c r="E10102" s="57" t="s">
        <v>582</v>
      </c>
      <c r="F10102" s="57" t="s">
        <v>5434</v>
      </c>
      <c r="G10102" s="57" t="s">
        <v>6882</v>
      </c>
      <c r="H10102" s="57">
        <v>163.5</v>
      </c>
    </row>
    <row r="10103" spans="1:8">
      <c r="A10103" s="57" t="s">
        <v>150</v>
      </c>
      <c r="B10103" s="57" t="s">
        <v>116</v>
      </c>
      <c r="C10103" s="57" t="s">
        <v>5436</v>
      </c>
      <c r="D10103" s="57">
        <v>1.75</v>
      </c>
      <c r="E10103" s="57" t="s">
        <v>582</v>
      </c>
      <c r="F10103" s="57" t="s">
        <v>5437</v>
      </c>
      <c r="G10103" s="57" t="s">
        <v>6883</v>
      </c>
      <c r="H10103" s="57">
        <v>1.75</v>
      </c>
    </row>
    <row r="10104" spans="1:8">
      <c r="A10104" s="57" t="s">
        <v>150</v>
      </c>
      <c r="B10104" s="57" t="s">
        <v>116</v>
      </c>
      <c r="C10104" s="57" t="s">
        <v>5439</v>
      </c>
      <c r="D10104" s="57">
        <v>0.59166669999999999</v>
      </c>
      <c r="E10104" s="57" t="s">
        <v>582</v>
      </c>
      <c r="F10104" s="57" t="s">
        <v>5439</v>
      </c>
      <c r="G10104" s="57" t="s">
        <v>6884</v>
      </c>
      <c r="H10104" s="57">
        <v>0.59166669999999999</v>
      </c>
    </row>
    <row r="10105" spans="1:8">
      <c r="A10105" s="57" t="s">
        <v>150</v>
      </c>
      <c r="B10105" s="57" t="s">
        <v>116</v>
      </c>
      <c r="C10105" s="57" t="s">
        <v>5441</v>
      </c>
      <c r="D10105" s="57">
        <v>7802.5309999999999</v>
      </c>
      <c r="E10105" s="57" t="s">
        <v>582</v>
      </c>
      <c r="F10105" s="57" t="s">
        <v>5441</v>
      </c>
      <c r="G10105" s="57" t="s">
        <v>6885</v>
      </c>
      <c r="H10105" s="57">
        <v>7802.5309999999999</v>
      </c>
    </row>
    <row r="10106" spans="1:8">
      <c r="A10106" s="57" t="s">
        <v>150</v>
      </c>
      <c r="B10106" s="57" t="s">
        <v>116</v>
      </c>
      <c r="C10106" s="57" t="s">
        <v>5443</v>
      </c>
      <c r="D10106" s="57">
        <v>623.9375</v>
      </c>
      <c r="E10106" s="57" t="s">
        <v>582</v>
      </c>
      <c r="F10106" s="57" t="s">
        <v>5443</v>
      </c>
      <c r="G10106" s="57" t="s">
        <v>6886</v>
      </c>
      <c r="H10106" s="57">
        <v>623.9375</v>
      </c>
    </row>
    <row r="10107" spans="1:8">
      <c r="A10107" s="57" t="s">
        <v>150</v>
      </c>
      <c r="B10107" s="57" t="s">
        <v>116</v>
      </c>
      <c r="C10107" s="57" t="s">
        <v>5445</v>
      </c>
      <c r="D10107" s="57">
        <v>600.625</v>
      </c>
      <c r="E10107" s="57" t="s">
        <v>582</v>
      </c>
      <c r="F10107" s="57" t="s">
        <v>5446</v>
      </c>
      <c r="G10107" s="57" t="s">
        <v>6887</v>
      </c>
      <c r="H10107" s="57">
        <v>600.625</v>
      </c>
    </row>
    <row r="10108" spans="1:8">
      <c r="A10108" s="57" t="s">
        <v>151</v>
      </c>
      <c r="B10108" s="57" t="s">
        <v>116</v>
      </c>
      <c r="C10108" s="57" t="s">
        <v>5392</v>
      </c>
      <c r="D10108" s="57">
        <v>0</v>
      </c>
      <c r="E10108" s="57" t="s">
        <v>583</v>
      </c>
      <c r="F10108" s="57" t="s">
        <v>5393</v>
      </c>
      <c r="G10108" s="57" t="s">
        <v>6888</v>
      </c>
      <c r="H10108" s="57">
        <v>0</v>
      </c>
    </row>
    <row r="10109" spans="1:8">
      <c r="A10109" s="57" t="s">
        <v>151</v>
      </c>
      <c r="B10109" s="57" t="s">
        <v>116</v>
      </c>
      <c r="C10109" s="57" t="s">
        <v>5395</v>
      </c>
      <c r="D10109" s="57">
        <v>0</v>
      </c>
      <c r="E10109" s="57" t="s">
        <v>583</v>
      </c>
      <c r="F10109" s="57" t="s">
        <v>5396</v>
      </c>
      <c r="G10109" s="57" t="s">
        <v>6889</v>
      </c>
      <c r="H10109" s="57">
        <v>0</v>
      </c>
    </row>
    <row r="10110" spans="1:8">
      <c r="A10110" s="57" t="s">
        <v>151</v>
      </c>
      <c r="B10110" s="57" t="s">
        <v>116</v>
      </c>
      <c r="C10110" s="57" t="s">
        <v>5398</v>
      </c>
      <c r="D10110" s="57">
        <v>0</v>
      </c>
      <c r="E10110" s="57" t="s">
        <v>583</v>
      </c>
      <c r="F10110" s="57" t="s">
        <v>5399</v>
      </c>
      <c r="G10110" s="57" t="s">
        <v>6890</v>
      </c>
      <c r="H10110" s="57">
        <v>0</v>
      </c>
    </row>
    <row r="10111" spans="1:8">
      <c r="A10111" s="57" t="s">
        <v>151</v>
      </c>
      <c r="B10111" s="57" t="s">
        <v>116</v>
      </c>
      <c r="C10111" s="57" t="s">
        <v>5401</v>
      </c>
      <c r="D10111" s="57">
        <v>0</v>
      </c>
      <c r="E10111" s="57" t="s">
        <v>583</v>
      </c>
      <c r="F10111" s="57" t="s">
        <v>5402</v>
      </c>
      <c r="G10111" s="57" t="s">
        <v>6891</v>
      </c>
      <c r="H10111" s="57">
        <v>0</v>
      </c>
    </row>
    <row r="10112" spans="1:8">
      <c r="A10112" s="57" t="s">
        <v>151</v>
      </c>
      <c r="B10112" s="57" t="s">
        <v>116</v>
      </c>
      <c r="C10112" s="57" t="s">
        <v>5404</v>
      </c>
      <c r="D10112" s="57">
        <v>402.16669999999999</v>
      </c>
      <c r="E10112" s="57" t="s">
        <v>583</v>
      </c>
      <c r="F10112" s="57" t="s">
        <v>5405</v>
      </c>
      <c r="G10112" s="57" t="s">
        <v>6892</v>
      </c>
      <c r="H10112" s="57">
        <v>402.16669999999999</v>
      </c>
    </row>
    <row r="10113" spans="1:8">
      <c r="A10113" s="57" t="s">
        <v>151</v>
      </c>
      <c r="B10113" s="57" t="s">
        <v>116</v>
      </c>
      <c r="C10113" s="57" t="s">
        <v>5407</v>
      </c>
      <c r="D10113" s="57">
        <v>0.67499999999999993</v>
      </c>
      <c r="E10113" s="57" t="s">
        <v>583</v>
      </c>
      <c r="F10113" s="57" t="s">
        <v>5408</v>
      </c>
      <c r="G10113" s="57" t="s">
        <v>6893</v>
      </c>
      <c r="H10113" s="57">
        <v>0.67499999999999993</v>
      </c>
    </row>
    <row r="10114" spans="1:8">
      <c r="A10114" s="57" t="s">
        <v>151</v>
      </c>
      <c r="B10114" s="57" t="s">
        <v>116</v>
      </c>
      <c r="C10114" s="57" t="s">
        <v>5410</v>
      </c>
      <c r="D10114" s="57">
        <v>1.3333329999999999</v>
      </c>
      <c r="E10114" s="57" t="s">
        <v>583</v>
      </c>
      <c r="F10114" s="57" t="s">
        <v>5411</v>
      </c>
      <c r="G10114" s="57" t="s">
        <v>6894</v>
      </c>
      <c r="H10114" s="57">
        <v>1.3333329999999999</v>
      </c>
    </row>
    <row r="10115" spans="1:8">
      <c r="A10115" s="57" t="s">
        <v>151</v>
      </c>
      <c r="B10115" s="57" t="s">
        <v>116</v>
      </c>
      <c r="C10115" s="57" t="s">
        <v>5413</v>
      </c>
      <c r="D10115" s="57">
        <v>178</v>
      </c>
      <c r="E10115" s="57" t="s">
        <v>583</v>
      </c>
      <c r="F10115" s="57" t="s">
        <v>5414</v>
      </c>
      <c r="G10115" s="57" t="s">
        <v>6895</v>
      </c>
      <c r="H10115" s="57">
        <v>178</v>
      </c>
    </row>
    <row r="10116" spans="1:8">
      <c r="A10116" s="57" t="s">
        <v>151</v>
      </c>
      <c r="B10116" s="57" t="s">
        <v>116</v>
      </c>
      <c r="C10116" s="57" t="s">
        <v>5416</v>
      </c>
      <c r="D10116" s="57">
        <v>0</v>
      </c>
      <c r="E10116" s="57" t="s">
        <v>583</v>
      </c>
      <c r="F10116" s="57" t="s">
        <v>5417</v>
      </c>
      <c r="G10116" s="57" t="s">
        <v>6896</v>
      </c>
      <c r="H10116" s="57">
        <v>0</v>
      </c>
    </row>
    <row r="10117" spans="1:8">
      <c r="A10117" s="57" t="s">
        <v>151</v>
      </c>
      <c r="B10117" s="57" t="s">
        <v>116</v>
      </c>
      <c r="C10117" s="57" t="s">
        <v>5419</v>
      </c>
      <c r="D10117" s="57">
        <v>1.25</v>
      </c>
      <c r="E10117" s="57" t="s">
        <v>583</v>
      </c>
      <c r="F10117" s="57" t="s">
        <v>5420</v>
      </c>
      <c r="G10117" s="57" t="s">
        <v>6897</v>
      </c>
      <c r="H10117" s="57">
        <v>1.25</v>
      </c>
    </row>
    <row r="10118" spans="1:8">
      <c r="A10118" s="57" t="s">
        <v>151</v>
      </c>
      <c r="B10118" s="57" t="s">
        <v>116</v>
      </c>
      <c r="C10118" s="57" t="s">
        <v>5422</v>
      </c>
      <c r="D10118" s="57">
        <v>646.875</v>
      </c>
      <c r="E10118" s="57" t="s">
        <v>583</v>
      </c>
      <c r="F10118" s="57" t="s">
        <v>5423</v>
      </c>
      <c r="G10118" s="57" t="s">
        <v>6898</v>
      </c>
      <c r="H10118" s="57">
        <v>646.875</v>
      </c>
    </row>
    <row r="10119" spans="1:8">
      <c r="A10119" s="57" t="s">
        <v>151</v>
      </c>
      <c r="B10119" s="57" t="s">
        <v>116</v>
      </c>
      <c r="C10119" s="57" t="s">
        <v>5425</v>
      </c>
      <c r="D10119" s="57">
        <v>0.54166669999999995</v>
      </c>
      <c r="E10119" s="57" t="s">
        <v>583</v>
      </c>
      <c r="F10119" s="57" t="s">
        <v>5426</v>
      </c>
      <c r="G10119" s="57" t="s">
        <v>6899</v>
      </c>
      <c r="H10119" s="57">
        <v>0.54166669999999995</v>
      </c>
    </row>
    <row r="10120" spans="1:8">
      <c r="A10120" s="57" t="s">
        <v>151</v>
      </c>
      <c r="B10120" s="57" t="s">
        <v>116</v>
      </c>
      <c r="C10120" s="57" t="s">
        <v>5428</v>
      </c>
      <c r="D10120" s="57">
        <v>190.5</v>
      </c>
      <c r="E10120" s="57" t="s">
        <v>583</v>
      </c>
      <c r="F10120" s="57" t="s">
        <v>5429</v>
      </c>
      <c r="G10120" s="57" t="s">
        <v>6900</v>
      </c>
      <c r="H10120" s="57">
        <v>190.5</v>
      </c>
    </row>
    <row r="10121" spans="1:8">
      <c r="A10121" s="57" t="s">
        <v>151</v>
      </c>
      <c r="B10121" s="57" t="s">
        <v>116</v>
      </c>
      <c r="C10121" s="57" t="s">
        <v>5431</v>
      </c>
      <c r="D10121" s="57">
        <v>65723.06</v>
      </c>
      <c r="E10121" s="57" t="s">
        <v>583</v>
      </c>
      <c r="F10121" s="57" t="s">
        <v>5431</v>
      </c>
      <c r="G10121" s="57" t="s">
        <v>6901</v>
      </c>
      <c r="H10121" s="57">
        <v>65723.06</v>
      </c>
    </row>
    <row r="10122" spans="1:8">
      <c r="A10122" s="57" t="s">
        <v>151</v>
      </c>
      <c r="B10122" s="57" t="s">
        <v>116</v>
      </c>
      <c r="C10122" s="57" t="s">
        <v>5433</v>
      </c>
      <c r="D10122" s="57">
        <v>163.5</v>
      </c>
      <c r="E10122" s="57" t="s">
        <v>583</v>
      </c>
      <c r="F10122" s="57" t="s">
        <v>5434</v>
      </c>
      <c r="G10122" s="57" t="s">
        <v>6902</v>
      </c>
      <c r="H10122" s="57">
        <v>163.5</v>
      </c>
    </row>
    <row r="10123" spans="1:8">
      <c r="A10123" s="57" t="s">
        <v>151</v>
      </c>
      <c r="B10123" s="57" t="s">
        <v>116</v>
      </c>
      <c r="C10123" s="57" t="s">
        <v>5436</v>
      </c>
      <c r="D10123" s="57">
        <v>1.75</v>
      </c>
      <c r="E10123" s="57" t="s">
        <v>583</v>
      </c>
      <c r="F10123" s="57" t="s">
        <v>5437</v>
      </c>
      <c r="G10123" s="57" t="s">
        <v>6903</v>
      </c>
      <c r="H10123" s="57">
        <v>1.75</v>
      </c>
    </row>
    <row r="10124" spans="1:8">
      <c r="A10124" s="57" t="s">
        <v>151</v>
      </c>
      <c r="B10124" s="57" t="s">
        <v>116</v>
      </c>
      <c r="C10124" s="57" t="s">
        <v>5439</v>
      </c>
      <c r="D10124" s="57">
        <v>0.5916667000000001</v>
      </c>
      <c r="E10124" s="57" t="s">
        <v>583</v>
      </c>
      <c r="F10124" s="57" t="s">
        <v>5439</v>
      </c>
      <c r="G10124" s="57" t="s">
        <v>6904</v>
      </c>
      <c r="H10124" s="57">
        <v>0.5916667000000001</v>
      </c>
    </row>
    <row r="10125" spans="1:8">
      <c r="A10125" s="57" t="s">
        <v>151</v>
      </c>
      <c r="B10125" s="57" t="s">
        <v>116</v>
      </c>
      <c r="C10125" s="57" t="s">
        <v>5441</v>
      </c>
      <c r="D10125" s="57">
        <v>7802.5310000000009</v>
      </c>
      <c r="E10125" s="57" t="s">
        <v>583</v>
      </c>
      <c r="F10125" s="57" t="s">
        <v>5441</v>
      </c>
      <c r="G10125" s="57" t="s">
        <v>6905</v>
      </c>
      <c r="H10125" s="57">
        <v>7802.5310000000009</v>
      </c>
    </row>
    <row r="10126" spans="1:8">
      <c r="A10126" s="57" t="s">
        <v>151</v>
      </c>
      <c r="B10126" s="57" t="s">
        <v>116</v>
      </c>
      <c r="C10126" s="57" t="s">
        <v>5443</v>
      </c>
      <c r="D10126" s="57">
        <v>623.9375</v>
      </c>
      <c r="E10126" s="57" t="s">
        <v>583</v>
      </c>
      <c r="F10126" s="57" t="s">
        <v>5443</v>
      </c>
      <c r="G10126" s="57" t="s">
        <v>6906</v>
      </c>
      <c r="H10126" s="57">
        <v>623.9375</v>
      </c>
    </row>
    <row r="10127" spans="1:8">
      <c r="A10127" s="57" t="s">
        <v>151</v>
      </c>
      <c r="B10127" s="57" t="s">
        <v>116</v>
      </c>
      <c r="C10127" s="57" t="s">
        <v>5445</v>
      </c>
      <c r="D10127" s="57">
        <v>600.625</v>
      </c>
      <c r="E10127" s="57" t="s">
        <v>583</v>
      </c>
      <c r="F10127" s="57" t="s">
        <v>5446</v>
      </c>
      <c r="G10127" s="57" t="s">
        <v>6907</v>
      </c>
      <c r="H10127" s="57">
        <v>600.625</v>
      </c>
    </row>
    <row r="10128" spans="1:8">
      <c r="A10128" s="57" t="s">
        <v>640</v>
      </c>
      <c r="B10128" s="57" t="s">
        <v>81</v>
      </c>
      <c r="C10128" s="57" t="s">
        <v>5392</v>
      </c>
      <c r="D10128" s="57">
        <v>0</v>
      </c>
      <c r="E10128" s="57" t="s">
        <v>585</v>
      </c>
      <c r="F10128" s="57" t="s">
        <v>5393</v>
      </c>
      <c r="G10128" s="57" t="s">
        <v>6908</v>
      </c>
      <c r="H10128" s="57">
        <v>0</v>
      </c>
    </row>
    <row r="10129" spans="1:8">
      <c r="A10129" s="57" t="s">
        <v>640</v>
      </c>
      <c r="B10129" s="57" t="s">
        <v>81</v>
      </c>
      <c r="C10129" s="57" t="s">
        <v>5395</v>
      </c>
      <c r="D10129" s="57">
        <v>0</v>
      </c>
      <c r="E10129" s="57" t="s">
        <v>585</v>
      </c>
      <c r="F10129" s="57" t="s">
        <v>5396</v>
      </c>
      <c r="G10129" s="57" t="s">
        <v>6909</v>
      </c>
      <c r="H10129" s="57">
        <v>0</v>
      </c>
    </row>
    <row r="10130" spans="1:8">
      <c r="A10130" s="57" t="s">
        <v>640</v>
      </c>
      <c r="B10130" s="57" t="s">
        <v>81</v>
      </c>
      <c r="C10130" s="57" t="s">
        <v>5398</v>
      </c>
      <c r="D10130" s="57">
        <v>0</v>
      </c>
      <c r="E10130" s="57" t="s">
        <v>585</v>
      </c>
      <c r="F10130" s="57" t="s">
        <v>5399</v>
      </c>
      <c r="G10130" s="57" t="s">
        <v>6910</v>
      </c>
      <c r="H10130" s="57">
        <v>0</v>
      </c>
    </row>
    <row r="10131" spans="1:8">
      <c r="A10131" s="57" t="s">
        <v>640</v>
      </c>
      <c r="B10131" s="57" t="s">
        <v>81</v>
      </c>
      <c r="C10131" s="57" t="s">
        <v>5401</v>
      </c>
      <c r="D10131" s="57">
        <v>0</v>
      </c>
      <c r="E10131" s="57" t="s">
        <v>585</v>
      </c>
      <c r="F10131" s="57" t="s">
        <v>5402</v>
      </c>
      <c r="G10131" s="57" t="s">
        <v>6911</v>
      </c>
      <c r="H10131" s="57">
        <v>0</v>
      </c>
    </row>
    <row r="10132" spans="1:8">
      <c r="A10132" s="57" t="s">
        <v>640</v>
      </c>
      <c r="B10132" s="57" t="s">
        <v>81</v>
      </c>
      <c r="C10132" s="57" t="s">
        <v>5404</v>
      </c>
      <c r="D10132" s="57">
        <v>402.16669999999999</v>
      </c>
      <c r="E10132" s="57" t="s">
        <v>585</v>
      </c>
      <c r="F10132" s="57" t="s">
        <v>5405</v>
      </c>
      <c r="G10132" s="57" t="s">
        <v>6912</v>
      </c>
      <c r="H10132" s="57">
        <v>402.16669999999999</v>
      </c>
    </row>
    <row r="10133" spans="1:8">
      <c r="A10133" s="57" t="s">
        <v>640</v>
      </c>
      <c r="B10133" s="57" t="s">
        <v>81</v>
      </c>
      <c r="C10133" s="57" t="s">
        <v>5407</v>
      </c>
      <c r="D10133" s="57">
        <v>0.67500000000000004</v>
      </c>
      <c r="E10133" s="57" t="s">
        <v>585</v>
      </c>
      <c r="F10133" s="57" t="s">
        <v>5408</v>
      </c>
      <c r="G10133" s="57" t="s">
        <v>6913</v>
      </c>
      <c r="H10133" s="57">
        <v>0.67500000000000004</v>
      </c>
    </row>
    <row r="10134" spans="1:8">
      <c r="A10134" s="57" t="s">
        <v>640</v>
      </c>
      <c r="B10134" s="57" t="s">
        <v>81</v>
      </c>
      <c r="C10134" s="57" t="s">
        <v>5410</v>
      </c>
      <c r="D10134" s="57">
        <v>1.3333330000000001</v>
      </c>
      <c r="E10134" s="57" t="s">
        <v>585</v>
      </c>
      <c r="F10134" s="57" t="s">
        <v>5411</v>
      </c>
      <c r="G10134" s="57" t="s">
        <v>6914</v>
      </c>
      <c r="H10134" s="57">
        <v>1.3333330000000001</v>
      </c>
    </row>
    <row r="10135" spans="1:8">
      <c r="A10135" s="57" t="s">
        <v>640</v>
      </c>
      <c r="B10135" s="57" t="s">
        <v>81</v>
      </c>
      <c r="C10135" s="57" t="s">
        <v>5413</v>
      </c>
      <c r="D10135" s="57">
        <v>178</v>
      </c>
      <c r="E10135" s="57" t="s">
        <v>585</v>
      </c>
      <c r="F10135" s="57" t="s">
        <v>5414</v>
      </c>
      <c r="G10135" s="57" t="s">
        <v>6915</v>
      </c>
      <c r="H10135" s="57">
        <v>178</v>
      </c>
    </row>
    <row r="10136" spans="1:8">
      <c r="A10136" s="57" t="s">
        <v>640</v>
      </c>
      <c r="B10136" s="57" t="s">
        <v>81</v>
      </c>
      <c r="C10136" s="57" t="s">
        <v>5416</v>
      </c>
      <c r="D10136" s="57">
        <v>0</v>
      </c>
      <c r="E10136" s="57" t="s">
        <v>585</v>
      </c>
      <c r="F10136" s="57" t="s">
        <v>5417</v>
      </c>
      <c r="G10136" s="57" t="s">
        <v>6916</v>
      </c>
      <c r="H10136" s="57">
        <v>0</v>
      </c>
    </row>
    <row r="10137" spans="1:8">
      <c r="A10137" s="57" t="s">
        <v>640</v>
      </c>
      <c r="B10137" s="57" t="s">
        <v>81</v>
      </c>
      <c r="C10137" s="57" t="s">
        <v>5419</v>
      </c>
      <c r="D10137" s="57">
        <v>1.25</v>
      </c>
      <c r="E10137" s="57" t="s">
        <v>585</v>
      </c>
      <c r="F10137" s="57" t="s">
        <v>5420</v>
      </c>
      <c r="G10137" s="57" t="s">
        <v>6917</v>
      </c>
      <c r="H10137" s="57">
        <v>1.25</v>
      </c>
    </row>
    <row r="10138" spans="1:8">
      <c r="A10138" s="57" t="s">
        <v>640</v>
      </c>
      <c r="B10138" s="57" t="s">
        <v>81</v>
      </c>
      <c r="C10138" s="57" t="s">
        <v>5422</v>
      </c>
      <c r="D10138" s="57">
        <v>646.875</v>
      </c>
      <c r="E10138" s="57" t="s">
        <v>585</v>
      </c>
      <c r="F10138" s="57" t="s">
        <v>5423</v>
      </c>
      <c r="G10138" s="57" t="s">
        <v>6918</v>
      </c>
      <c r="H10138" s="57">
        <v>646.875</v>
      </c>
    </row>
    <row r="10139" spans="1:8">
      <c r="A10139" s="57" t="s">
        <v>640</v>
      </c>
      <c r="B10139" s="57" t="s">
        <v>81</v>
      </c>
      <c r="C10139" s="57" t="s">
        <v>5425</v>
      </c>
      <c r="D10139" s="57">
        <v>0.54166669999999995</v>
      </c>
      <c r="E10139" s="57" t="s">
        <v>585</v>
      </c>
      <c r="F10139" s="57" t="s">
        <v>5426</v>
      </c>
      <c r="G10139" s="57" t="s">
        <v>6919</v>
      </c>
      <c r="H10139" s="57">
        <v>0.54166669999999995</v>
      </c>
    </row>
    <row r="10140" spans="1:8">
      <c r="A10140" s="57" t="s">
        <v>640</v>
      </c>
      <c r="B10140" s="57" t="s">
        <v>81</v>
      </c>
      <c r="C10140" s="57" t="s">
        <v>5428</v>
      </c>
      <c r="D10140" s="57">
        <v>190.5</v>
      </c>
      <c r="E10140" s="57" t="s">
        <v>585</v>
      </c>
      <c r="F10140" s="57" t="s">
        <v>5429</v>
      </c>
      <c r="G10140" s="57" t="s">
        <v>6920</v>
      </c>
      <c r="H10140" s="57">
        <v>190.5</v>
      </c>
    </row>
    <row r="10141" spans="1:8">
      <c r="A10141" s="57" t="s">
        <v>640</v>
      </c>
      <c r="B10141" s="57" t="s">
        <v>81</v>
      </c>
      <c r="C10141" s="57" t="s">
        <v>5431</v>
      </c>
      <c r="D10141" s="57">
        <v>65723.06</v>
      </c>
      <c r="E10141" s="57" t="s">
        <v>585</v>
      </c>
      <c r="F10141" s="57" t="s">
        <v>5431</v>
      </c>
      <c r="G10141" s="57" t="s">
        <v>6921</v>
      </c>
      <c r="H10141" s="57">
        <v>65723.06</v>
      </c>
    </row>
    <row r="10142" spans="1:8">
      <c r="A10142" s="57" t="s">
        <v>640</v>
      </c>
      <c r="B10142" s="57" t="s">
        <v>81</v>
      </c>
      <c r="C10142" s="57" t="s">
        <v>5433</v>
      </c>
      <c r="D10142" s="57">
        <v>163.5</v>
      </c>
      <c r="E10142" s="57" t="s">
        <v>585</v>
      </c>
      <c r="F10142" s="57" t="s">
        <v>5434</v>
      </c>
      <c r="G10142" s="57" t="s">
        <v>6922</v>
      </c>
      <c r="H10142" s="57">
        <v>163.5</v>
      </c>
    </row>
    <row r="10143" spans="1:8">
      <c r="A10143" s="57" t="s">
        <v>640</v>
      </c>
      <c r="B10143" s="57" t="s">
        <v>81</v>
      </c>
      <c r="C10143" s="57" t="s">
        <v>5436</v>
      </c>
      <c r="D10143" s="57">
        <v>1.75</v>
      </c>
      <c r="E10143" s="57" t="s">
        <v>585</v>
      </c>
      <c r="F10143" s="57" t="s">
        <v>5437</v>
      </c>
      <c r="G10143" s="57" t="s">
        <v>6923</v>
      </c>
      <c r="H10143" s="57">
        <v>1.75</v>
      </c>
    </row>
    <row r="10144" spans="1:8">
      <c r="A10144" s="57" t="s">
        <v>640</v>
      </c>
      <c r="B10144" s="57" t="s">
        <v>81</v>
      </c>
      <c r="C10144" s="57" t="s">
        <v>5439</v>
      </c>
      <c r="D10144" s="57">
        <v>0.59166669999999999</v>
      </c>
      <c r="E10144" s="57" t="s">
        <v>585</v>
      </c>
      <c r="F10144" s="57" t="s">
        <v>5439</v>
      </c>
      <c r="G10144" s="57" t="s">
        <v>6924</v>
      </c>
      <c r="H10144" s="57">
        <v>0.59166669999999999</v>
      </c>
    </row>
    <row r="10145" spans="1:8">
      <c r="A10145" s="57" t="s">
        <v>640</v>
      </c>
      <c r="B10145" s="57" t="s">
        <v>81</v>
      </c>
      <c r="C10145" s="57" t="s">
        <v>5441</v>
      </c>
      <c r="D10145" s="57">
        <v>7802.5309999999999</v>
      </c>
      <c r="E10145" s="57" t="s">
        <v>585</v>
      </c>
      <c r="F10145" s="57" t="s">
        <v>5441</v>
      </c>
      <c r="G10145" s="57" t="s">
        <v>6925</v>
      </c>
      <c r="H10145" s="57">
        <v>7802.5309999999999</v>
      </c>
    </row>
    <row r="10146" spans="1:8">
      <c r="A10146" s="57" t="s">
        <v>640</v>
      </c>
      <c r="B10146" s="57" t="s">
        <v>81</v>
      </c>
      <c r="C10146" s="57" t="s">
        <v>5443</v>
      </c>
      <c r="D10146" s="57">
        <v>623.9375</v>
      </c>
      <c r="E10146" s="57" t="s">
        <v>585</v>
      </c>
      <c r="F10146" s="57" t="s">
        <v>5443</v>
      </c>
      <c r="G10146" s="57" t="s">
        <v>6926</v>
      </c>
      <c r="H10146" s="57">
        <v>623.9375</v>
      </c>
    </row>
    <row r="10147" spans="1:8">
      <c r="A10147" s="57" t="s">
        <v>640</v>
      </c>
      <c r="B10147" s="57" t="s">
        <v>81</v>
      </c>
      <c r="C10147" s="57" t="s">
        <v>5445</v>
      </c>
      <c r="D10147" s="57">
        <v>600.625</v>
      </c>
      <c r="E10147" s="57" t="s">
        <v>585</v>
      </c>
      <c r="F10147" s="57" t="s">
        <v>5446</v>
      </c>
      <c r="G10147" s="57" t="s">
        <v>6927</v>
      </c>
      <c r="H10147" s="57">
        <v>600.625</v>
      </c>
    </row>
    <row r="10148" spans="1:8">
      <c r="A10148" s="57" t="s">
        <v>640</v>
      </c>
      <c r="B10148" s="57" t="s">
        <v>120</v>
      </c>
      <c r="C10148" s="57" t="s">
        <v>5392</v>
      </c>
      <c r="D10148" s="57">
        <v>0</v>
      </c>
      <c r="E10148" s="57" t="s">
        <v>587</v>
      </c>
      <c r="F10148" s="57" t="s">
        <v>5393</v>
      </c>
      <c r="G10148" s="57" t="s">
        <v>6928</v>
      </c>
      <c r="H10148" s="57">
        <v>0</v>
      </c>
    </row>
    <row r="10149" spans="1:8">
      <c r="A10149" s="57" t="s">
        <v>640</v>
      </c>
      <c r="B10149" s="57" t="s">
        <v>120</v>
      </c>
      <c r="C10149" s="57" t="s">
        <v>5395</v>
      </c>
      <c r="D10149" s="57">
        <v>0</v>
      </c>
      <c r="E10149" s="57" t="s">
        <v>587</v>
      </c>
      <c r="F10149" s="57" t="s">
        <v>5396</v>
      </c>
      <c r="G10149" s="57" t="s">
        <v>6929</v>
      </c>
      <c r="H10149" s="57">
        <v>0</v>
      </c>
    </row>
    <row r="10150" spans="1:8">
      <c r="A10150" s="57" t="s">
        <v>640</v>
      </c>
      <c r="B10150" s="57" t="s">
        <v>120</v>
      </c>
      <c r="C10150" s="57" t="s">
        <v>5398</v>
      </c>
      <c r="D10150" s="57">
        <v>0</v>
      </c>
      <c r="E10150" s="57" t="s">
        <v>587</v>
      </c>
      <c r="F10150" s="57" t="s">
        <v>5399</v>
      </c>
      <c r="G10150" s="57" t="s">
        <v>6930</v>
      </c>
      <c r="H10150" s="57">
        <v>0</v>
      </c>
    </row>
    <row r="10151" spans="1:8">
      <c r="A10151" s="57" t="s">
        <v>640</v>
      </c>
      <c r="B10151" s="57" t="s">
        <v>120</v>
      </c>
      <c r="C10151" s="57" t="s">
        <v>5401</v>
      </c>
      <c r="D10151" s="57">
        <v>0</v>
      </c>
      <c r="E10151" s="57" t="s">
        <v>587</v>
      </c>
      <c r="F10151" s="57" t="s">
        <v>5402</v>
      </c>
      <c r="G10151" s="57" t="s">
        <v>6931</v>
      </c>
      <c r="H10151" s="57">
        <v>0</v>
      </c>
    </row>
    <row r="10152" spans="1:8">
      <c r="A10152" s="57" t="s">
        <v>640</v>
      </c>
      <c r="B10152" s="57" t="s">
        <v>120</v>
      </c>
      <c r="C10152" s="57" t="s">
        <v>5404</v>
      </c>
      <c r="D10152" s="57">
        <v>479.24412857142863</v>
      </c>
      <c r="E10152" s="57" t="s">
        <v>587</v>
      </c>
      <c r="F10152" s="57" t="s">
        <v>5405</v>
      </c>
      <c r="G10152" s="57" t="s">
        <v>6932</v>
      </c>
      <c r="H10152" s="57">
        <v>479.24412857142863</v>
      </c>
    </row>
    <row r="10153" spans="1:8">
      <c r="A10153" s="57" t="s">
        <v>640</v>
      </c>
      <c r="B10153" s="57" t="s">
        <v>120</v>
      </c>
      <c r="C10153" s="57" t="s">
        <v>5407</v>
      </c>
      <c r="D10153" s="57">
        <v>0.64989697142857139</v>
      </c>
      <c r="E10153" s="57" t="s">
        <v>587</v>
      </c>
      <c r="F10153" s="57" t="s">
        <v>5408</v>
      </c>
      <c r="G10153" s="57" t="s">
        <v>6933</v>
      </c>
      <c r="H10153" s="57">
        <v>0.64989697142857139</v>
      </c>
    </row>
    <row r="10154" spans="1:8">
      <c r="A10154" s="57" t="s">
        <v>640</v>
      </c>
      <c r="B10154" s="57" t="s">
        <v>120</v>
      </c>
      <c r="C10154" s="57" t="s">
        <v>5410</v>
      </c>
      <c r="D10154" s="57">
        <v>1.7142855714285712</v>
      </c>
      <c r="E10154" s="57" t="s">
        <v>587</v>
      </c>
      <c r="F10154" s="57" t="s">
        <v>5411</v>
      </c>
      <c r="G10154" s="57" t="s">
        <v>6934</v>
      </c>
      <c r="H10154" s="57">
        <v>1.7142855714285712</v>
      </c>
    </row>
    <row r="10155" spans="1:8">
      <c r="A10155" s="57" t="s">
        <v>640</v>
      </c>
      <c r="B10155" s="57" t="s">
        <v>120</v>
      </c>
      <c r="C10155" s="57" t="s">
        <v>5413</v>
      </c>
      <c r="D10155" s="57">
        <v>197.95737142857141</v>
      </c>
      <c r="E10155" s="57" t="s">
        <v>587</v>
      </c>
      <c r="F10155" s="57" t="s">
        <v>5414</v>
      </c>
      <c r="G10155" s="57" t="s">
        <v>6935</v>
      </c>
      <c r="H10155" s="57">
        <v>197.95737142857141</v>
      </c>
    </row>
    <row r="10156" spans="1:8">
      <c r="A10156" s="57" t="s">
        <v>640</v>
      </c>
      <c r="B10156" s="57" t="s">
        <v>120</v>
      </c>
      <c r="C10156" s="57" t="s">
        <v>5416</v>
      </c>
      <c r="D10156" s="57">
        <v>0</v>
      </c>
      <c r="E10156" s="57" t="s">
        <v>587</v>
      </c>
      <c r="F10156" s="57" t="s">
        <v>5417</v>
      </c>
      <c r="G10156" s="57" t="s">
        <v>6936</v>
      </c>
      <c r="H10156" s="57">
        <v>0</v>
      </c>
    </row>
    <row r="10157" spans="1:8">
      <c r="A10157" s="57" t="s">
        <v>640</v>
      </c>
      <c r="B10157" s="57" t="s">
        <v>120</v>
      </c>
      <c r="C10157" s="57" t="s">
        <v>5419</v>
      </c>
      <c r="D10157" s="57">
        <v>0.5357142857142857</v>
      </c>
      <c r="E10157" s="57" t="s">
        <v>587</v>
      </c>
      <c r="F10157" s="57" t="s">
        <v>5420</v>
      </c>
      <c r="G10157" s="57" t="s">
        <v>6937</v>
      </c>
      <c r="H10157" s="57">
        <v>0.5357142857142857</v>
      </c>
    </row>
    <row r="10158" spans="1:8">
      <c r="A10158" s="57" t="s">
        <v>640</v>
      </c>
      <c r="B10158" s="57" t="s">
        <v>120</v>
      </c>
      <c r="C10158" s="57" t="s">
        <v>5422</v>
      </c>
      <c r="D10158" s="57">
        <v>277.23214285714283</v>
      </c>
      <c r="E10158" s="57" t="s">
        <v>587</v>
      </c>
      <c r="F10158" s="57" t="s">
        <v>5423</v>
      </c>
      <c r="G10158" s="57" t="s">
        <v>6938</v>
      </c>
      <c r="H10158" s="57">
        <v>277.23214285714283</v>
      </c>
    </row>
    <row r="10159" spans="1:8">
      <c r="A10159" s="57" t="s">
        <v>640</v>
      </c>
      <c r="B10159" s="57" t="s">
        <v>120</v>
      </c>
      <c r="C10159" s="57" t="s">
        <v>5425</v>
      </c>
      <c r="D10159" s="57">
        <v>0.2321428714285714</v>
      </c>
      <c r="E10159" s="57" t="s">
        <v>587</v>
      </c>
      <c r="F10159" s="57" t="s">
        <v>5426</v>
      </c>
      <c r="G10159" s="57" t="s">
        <v>6939</v>
      </c>
      <c r="H10159" s="57">
        <v>0.2321428714285714</v>
      </c>
    </row>
    <row r="10160" spans="1:8">
      <c r="A10160" s="57" t="s">
        <v>640</v>
      </c>
      <c r="B10160" s="57" t="s">
        <v>120</v>
      </c>
      <c r="C10160" s="57" t="s">
        <v>5428</v>
      </c>
      <c r="D10160" s="57">
        <v>81.642857142857139</v>
      </c>
      <c r="E10160" s="57" t="s">
        <v>587</v>
      </c>
      <c r="F10160" s="57" t="s">
        <v>5429</v>
      </c>
      <c r="G10160" s="57" t="s">
        <v>6940</v>
      </c>
      <c r="H10160" s="57">
        <v>81.642857142857139</v>
      </c>
    </row>
    <row r="10161" spans="1:8">
      <c r="A10161" s="57" t="s">
        <v>640</v>
      </c>
      <c r="B10161" s="57" t="s">
        <v>120</v>
      </c>
      <c r="C10161" s="57" t="s">
        <v>5431</v>
      </c>
      <c r="D10161" s="57">
        <v>30409.54914285714</v>
      </c>
      <c r="E10161" s="57" t="s">
        <v>587</v>
      </c>
      <c r="F10161" s="57" t="s">
        <v>5431</v>
      </c>
      <c r="G10161" s="57" t="s">
        <v>6941</v>
      </c>
      <c r="H10161" s="57">
        <v>30409.54914285714</v>
      </c>
    </row>
    <row r="10162" spans="1:8">
      <c r="A10162" s="57" t="s">
        <v>640</v>
      </c>
      <c r="B10162" s="57" t="s">
        <v>120</v>
      </c>
      <c r="C10162" s="57" t="s">
        <v>5433</v>
      </c>
      <c r="D10162" s="57">
        <v>70.071428571428569</v>
      </c>
      <c r="E10162" s="57" t="s">
        <v>587</v>
      </c>
      <c r="F10162" s="57" t="s">
        <v>5434</v>
      </c>
      <c r="G10162" s="57" t="s">
        <v>6942</v>
      </c>
      <c r="H10162" s="57">
        <v>70.071428571428569</v>
      </c>
    </row>
    <row r="10163" spans="1:8">
      <c r="A10163" s="57" t="s">
        <v>640</v>
      </c>
      <c r="B10163" s="57" t="s">
        <v>120</v>
      </c>
      <c r="C10163" s="57" t="s">
        <v>5436</v>
      </c>
      <c r="D10163" s="57">
        <v>0.75</v>
      </c>
      <c r="E10163" s="57" t="s">
        <v>587</v>
      </c>
      <c r="F10163" s="57" t="s">
        <v>5437</v>
      </c>
      <c r="G10163" s="57" t="s">
        <v>6943</v>
      </c>
      <c r="H10163" s="57">
        <v>0.75</v>
      </c>
    </row>
    <row r="10164" spans="1:8">
      <c r="A10164" s="57" t="s">
        <v>640</v>
      </c>
      <c r="B10164" s="57" t="s">
        <v>120</v>
      </c>
      <c r="C10164" s="57" t="s">
        <v>5439</v>
      </c>
      <c r="D10164" s="57">
        <v>0.25357144285714284</v>
      </c>
      <c r="E10164" s="57" t="s">
        <v>587</v>
      </c>
      <c r="F10164" s="57" t="s">
        <v>5439</v>
      </c>
      <c r="G10164" s="57" t="s">
        <v>6944</v>
      </c>
      <c r="H10164" s="57">
        <v>0.25357144285714284</v>
      </c>
    </row>
    <row r="10165" spans="1:8">
      <c r="A10165" s="57" t="s">
        <v>640</v>
      </c>
      <c r="B10165" s="57" t="s">
        <v>120</v>
      </c>
      <c r="C10165" s="57" t="s">
        <v>5441</v>
      </c>
      <c r="D10165" s="57">
        <v>5641.3132857142864</v>
      </c>
      <c r="E10165" s="57" t="s">
        <v>587</v>
      </c>
      <c r="F10165" s="57" t="s">
        <v>5441</v>
      </c>
      <c r="G10165" s="57" t="s">
        <v>6945</v>
      </c>
      <c r="H10165" s="57">
        <v>5641.3132857142864</v>
      </c>
    </row>
    <row r="10166" spans="1:8">
      <c r="A10166" s="57" t="s">
        <v>640</v>
      </c>
      <c r="B10166" s="57" t="s">
        <v>120</v>
      </c>
      <c r="C10166" s="57" t="s">
        <v>5443</v>
      </c>
      <c r="D10166" s="57">
        <v>456.28875714285721</v>
      </c>
      <c r="E10166" s="57" t="s">
        <v>587</v>
      </c>
      <c r="F10166" s="57" t="s">
        <v>5443</v>
      </c>
      <c r="G10166" s="57" t="s">
        <v>6946</v>
      </c>
      <c r="H10166" s="57">
        <v>456.28875714285721</v>
      </c>
    </row>
    <row r="10167" spans="1:8">
      <c r="A10167" s="57" t="s">
        <v>640</v>
      </c>
      <c r="B10167" s="57" t="s">
        <v>120</v>
      </c>
      <c r="C10167" s="57" t="s">
        <v>5445</v>
      </c>
      <c r="D10167" s="57">
        <v>257.41071428571428</v>
      </c>
      <c r="E10167" s="57" t="s">
        <v>587</v>
      </c>
      <c r="F10167" s="57" t="s">
        <v>5446</v>
      </c>
      <c r="G10167" s="57" t="s">
        <v>6947</v>
      </c>
      <c r="H10167" s="57">
        <v>257.41071428571428</v>
      </c>
    </row>
    <row r="10168" spans="1:8">
      <c r="A10168" s="57" t="s">
        <v>167</v>
      </c>
      <c r="B10168" s="57" t="s">
        <v>81</v>
      </c>
      <c r="C10168" s="57" t="s">
        <v>5392</v>
      </c>
      <c r="D10168" s="57">
        <v>0</v>
      </c>
      <c r="E10168" s="57" t="s">
        <v>588</v>
      </c>
      <c r="F10168" s="57" t="s">
        <v>5393</v>
      </c>
      <c r="G10168" s="57" t="s">
        <v>6948</v>
      </c>
      <c r="H10168" s="57">
        <v>0</v>
      </c>
    </row>
    <row r="10169" spans="1:8">
      <c r="A10169" s="57" t="s">
        <v>167</v>
      </c>
      <c r="B10169" s="57" t="s">
        <v>81</v>
      </c>
      <c r="C10169" s="57" t="s">
        <v>5395</v>
      </c>
      <c r="D10169" s="57">
        <v>0</v>
      </c>
      <c r="E10169" s="57" t="s">
        <v>588</v>
      </c>
      <c r="F10169" s="57" t="s">
        <v>5396</v>
      </c>
      <c r="G10169" s="57" t="s">
        <v>6949</v>
      </c>
      <c r="H10169" s="57">
        <v>0</v>
      </c>
    </row>
    <row r="10170" spans="1:8">
      <c r="A10170" s="57" t="s">
        <v>167</v>
      </c>
      <c r="B10170" s="57" t="s">
        <v>81</v>
      </c>
      <c r="C10170" s="57" t="s">
        <v>5398</v>
      </c>
      <c r="D10170" s="57">
        <v>0</v>
      </c>
      <c r="E10170" s="57" t="s">
        <v>588</v>
      </c>
      <c r="F10170" s="57" t="s">
        <v>5399</v>
      </c>
      <c r="G10170" s="57" t="s">
        <v>6950</v>
      </c>
      <c r="H10170" s="57">
        <v>0</v>
      </c>
    </row>
    <row r="10171" spans="1:8">
      <c r="A10171" s="57" t="s">
        <v>167</v>
      </c>
      <c r="B10171" s="57" t="s">
        <v>81</v>
      </c>
      <c r="C10171" s="57" t="s">
        <v>5401</v>
      </c>
      <c r="D10171" s="57">
        <v>0</v>
      </c>
      <c r="E10171" s="57" t="s">
        <v>588</v>
      </c>
      <c r="F10171" s="57" t="s">
        <v>5402</v>
      </c>
      <c r="G10171" s="57" t="s">
        <v>6951</v>
      </c>
      <c r="H10171" s="57">
        <v>0</v>
      </c>
    </row>
    <row r="10172" spans="1:8">
      <c r="A10172" s="57" t="s">
        <v>167</v>
      </c>
      <c r="B10172" s="57" t="s">
        <v>81</v>
      </c>
      <c r="C10172" s="57" t="s">
        <v>5404</v>
      </c>
      <c r="D10172" s="57">
        <v>402.16669999999999</v>
      </c>
      <c r="E10172" s="57" t="s">
        <v>588</v>
      </c>
      <c r="F10172" s="57" t="s">
        <v>5405</v>
      </c>
      <c r="G10172" s="57" t="s">
        <v>6952</v>
      </c>
      <c r="H10172" s="57">
        <v>402.16669999999999</v>
      </c>
    </row>
    <row r="10173" spans="1:8">
      <c r="A10173" s="57" t="s">
        <v>167</v>
      </c>
      <c r="B10173" s="57" t="s">
        <v>81</v>
      </c>
      <c r="C10173" s="57" t="s">
        <v>5407</v>
      </c>
      <c r="D10173" s="57">
        <v>0.67500000000000004</v>
      </c>
      <c r="E10173" s="57" t="s">
        <v>588</v>
      </c>
      <c r="F10173" s="57" t="s">
        <v>5408</v>
      </c>
      <c r="G10173" s="57" t="s">
        <v>6953</v>
      </c>
      <c r="H10173" s="57">
        <v>0.67500000000000004</v>
      </c>
    </row>
    <row r="10174" spans="1:8">
      <c r="A10174" s="57" t="s">
        <v>167</v>
      </c>
      <c r="B10174" s="57" t="s">
        <v>81</v>
      </c>
      <c r="C10174" s="57" t="s">
        <v>5410</v>
      </c>
      <c r="D10174" s="57">
        <v>1.3333330000000001</v>
      </c>
      <c r="E10174" s="57" t="s">
        <v>588</v>
      </c>
      <c r="F10174" s="57" t="s">
        <v>5411</v>
      </c>
      <c r="G10174" s="57" t="s">
        <v>6954</v>
      </c>
      <c r="H10174" s="57">
        <v>1.3333330000000001</v>
      </c>
    </row>
    <row r="10175" spans="1:8">
      <c r="A10175" s="57" t="s">
        <v>167</v>
      </c>
      <c r="B10175" s="57" t="s">
        <v>81</v>
      </c>
      <c r="C10175" s="57" t="s">
        <v>5413</v>
      </c>
      <c r="D10175" s="57">
        <v>178</v>
      </c>
      <c r="E10175" s="57" t="s">
        <v>588</v>
      </c>
      <c r="F10175" s="57" t="s">
        <v>5414</v>
      </c>
      <c r="G10175" s="57" t="s">
        <v>6955</v>
      </c>
      <c r="H10175" s="57">
        <v>178</v>
      </c>
    </row>
    <row r="10176" spans="1:8">
      <c r="A10176" s="57" t="s">
        <v>167</v>
      </c>
      <c r="B10176" s="57" t="s">
        <v>81</v>
      </c>
      <c r="C10176" s="57" t="s">
        <v>5416</v>
      </c>
      <c r="D10176" s="57">
        <v>0</v>
      </c>
      <c r="E10176" s="57" t="s">
        <v>588</v>
      </c>
      <c r="F10176" s="57" t="s">
        <v>5417</v>
      </c>
      <c r="G10176" s="57" t="s">
        <v>6956</v>
      </c>
      <c r="H10176" s="57">
        <v>0</v>
      </c>
    </row>
    <row r="10177" spans="1:8">
      <c r="A10177" s="57" t="s">
        <v>167</v>
      </c>
      <c r="B10177" s="57" t="s">
        <v>81</v>
      </c>
      <c r="C10177" s="57" t="s">
        <v>5419</v>
      </c>
      <c r="D10177" s="57">
        <v>1.25</v>
      </c>
      <c r="E10177" s="57" t="s">
        <v>588</v>
      </c>
      <c r="F10177" s="57" t="s">
        <v>5420</v>
      </c>
      <c r="G10177" s="57" t="s">
        <v>6957</v>
      </c>
      <c r="H10177" s="57">
        <v>1.25</v>
      </c>
    </row>
    <row r="10178" spans="1:8">
      <c r="A10178" s="57" t="s">
        <v>167</v>
      </c>
      <c r="B10178" s="57" t="s">
        <v>81</v>
      </c>
      <c r="C10178" s="57" t="s">
        <v>5422</v>
      </c>
      <c r="D10178" s="57">
        <v>646.875</v>
      </c>
      <c r="E10178" s="57" t="s">
        <v>588</v>
      </c>
      <c r="F10178" s="57" t="s">
        <v>5423</v>
      </c>
      <c r="G10178" s="57" t="s">
        <v>6958</v>
      </c>
      <c r="H10178" s="57">
        <v>646.875</v>
      </c>
    </row>
    <row r="10179" spans="1:8">
      <c r="A10179" s="57" t="s">
        <v>167</v>
      </c>
      <c r="B10179" s="57" t="s">
        <v>81</v>
      </c>
      <c r="C10179" s="57" t="s">
        <v>5425</v>
      </c>
      <c r="D10179" s="57">
        <v>0.54166669999999995</v>
      </c>
      <c r="E10179" s="57" t="s">
        <v>588</v>
      </c>
      <c r="F10179" s="57" t="s">
        <v>5426</v>
      </c>
      <c r="G10179" s="57" t="s">
        <v>6959</v>
      </c>
      <c r="H10179" s="57">
        <v>0.54166669999999995</v>
      </c>
    </row>
    <row r="10180" spans="1:8">
      <c r="A10180" s="57" t="s">
        <v>167</v>
      </c>
      <c r="B10180" s="57" t="s">
        <v>81</v>
      </c>
      <c r="C10180" s="57" t="s">
        <v>5428</v>
      </c>
      <c r="D10180" s="57">
        <v>190.5</v>
      </c>
      <c r="E10180" s="57" t="s">
        <v>588</v>
      </c>
      <c r="F10180" s="57" t="s">
        <v>5429</v>
      </c>
      <c r="G10180" s="57" t="s">
        <v>6960</v>
      </c>
      <c r="H10180" s="57">
        <v>190.5</v>
      </c>
    </row>
    <row r="10181" spans="1:8">
      <c r="A10181" s="57" t="s">
        <v>167</v>
      </c>
      <c r="B10181" s="57" t="s">
        <v>81</v>
      </c>
      <c r="C10181" s="57" t="s">
        <v>5431</v>
      </c>
      <c r="D10181" s="57">
        <v>65723.06</v>
      </c>
      <c r="E10181" s="57" t="s">
        <v>588</v>
      </c>
      <c r="F10181" s="57" t="s">
        <v>5431</v>
      </c>
      <c r="G10181" s="57" t="s">
        <v>6961</v>
      </c>
      <c r="H10181" s="57">
        <v>65723.06</v>
      </c>
    </row>
    <row r="10182" spans="1:8">
      <c r="A10182" s="57" t="s">
        <v>167</v>
      </c>
      <c r="B10182" s="57" t="s">
        <v>81</v>
      </c>
      <c r="C10182" s="57" t="s">
        <v>5433</v>
      </c>
      <c r="D10182" s="57">
        <v>163.5</v>
      </c>
      <c r="E10182" s="57" t="s">
        <v>588</v>
      </c>
      <c r="F10182" s="57" t="s">
        <v>5434</v>
      </c>
      <c r="G10182" s="57" t="s">
        <v>6962</v>
      </c>
      <c r="H10182" s="57">
        <v>163.5</v>
      </c>
    </row>
    <row r="10183" spans="1:8">
      <c r="A10183" s="57" t="s">
        <v>167</v>
      </c>
      <c r="B10183" s="57" t="s">
        <v>81</v>
      </c>
      <c r="C10183" s="57" t="s">
        <v>5436</v>
      </c>
      <c r="D10183" s="57">
        <v>1.75</v>
      </c>
      <c r="E10183" s="57" t="s">
        <v>588</v>
      </c>
      <c r="F10183" s="57" t="s">
        <v>5437</v>
      </c>
      <c r="G10183" s="57" t="s">
        <v>6963</v>
      </c>
      <c r="H10183" s="57">
        <v>1.75</v>
      </c>
    </row>
    <row r="10184" spans="1:8">
      <c r="A10184" s="57" t="s">
        <v>167</v>
      </c>
      <c r="B10184" s="57" t="s">
        <v>81</v>
      </c>
      <c r="C10184" s="57" t="s">
        <v>5439</v>
      </c>
      <c r="D10184" s="57">
        <v>0.59166669999999999</v>
      </c>
      <c r="E10184" s="57" t="s">
        <v>588</v>
      </c>
      <c r="F10184" s="57" t="s">
        <v>5439</v>
      </c>
      <c r="G10184" s="57" t="s">
        <v>6964</v>
      </c>
      <c r="H10184" s="57">
        <v>0.59166669999999999</v>
      </c>
    </row>
    <row r="10185" spans="1:8">
      <c r="A10185" s="57" t="s">
        <v>167</v>
      </c>
      <c r="B10185" s="57" t="s">
        <v>81</v>
      </c>
      <c r="C10185" s="57" t="s">
        <v>5441</v>
      </c>
      <c r="D10185" s="57">
        <v>7802.5309999999999</v>
      </c>
      <c r="E10185" s="57" t="s">
        <v>588</v>
      </c>
      <c r="F10185" s="57" t="s">
        <v>5441</v>
      </c>
      <c r="G10185" s="57" t="s">
        <v>6965</v>
      </c>
      <c r="H10185" s="57">
        <v>7802.5309999999999</v>
      </c>
    </row>
    <row r="10186" spans="1:8">
      <c r="A10186" s="57" t="s">
        <v>167</v>
      </c>
      <c r="B10186" s="57" t="s">
        <v>81</v>
      </c>
      <c r="C10186" s="57" t="s">
        <v>5443</v>
      </c>
      <c r="D10186" s="57">
        <v>623.9375</v>
      </c>
      <c r="E10186" s="57" t="s">
        <v>588</v>
      </c>
      <c r="F10186" s="57" t="s">
        <v>5443</v>
      </c>
      <c r="G10186" s="57" t="s">
        <v>6966</v>
      </c>
      <c r="H10186" s="57">
        <v>623.9375</v>
      </c>
    </row>
    <row r="10187" spans="1:8">
      <c r="A10187" s="57" t="s">
        <v>167</v>
      </c>
      <c r="B10187" s="57" t="s">
        <v>81</v>
      </c>
      <c r="C10187" s="57" t="s">
        <v>5445</v>
      </c>
      <c r="D10187" s="57">
        <v>600.625</v>
      </c>
      <c r="E10187" s="57" t="s">
        <v>588</v>
      </c>
      <c r="F10187" s="57" t="s">
        <v>5446</v>
      </c>
      <c r="G10187" s="57" t="s">
        <v>6967</v>
      </c>
      <c r="H10187" s="57">
        <v>600.625</v>
      </c>
    </row>
    <row r="10188" spans="1:8">
      <c r="A10188" s="57" t="s">
        <v>168</v>
      </c>
      <c r="B10188" s="57" t="s">
        <v>81</v>
      </c>
      <c r="C10188" s="57" t="s">
        <v>5392</v>
      </c>
      <c r="D10188" s="57">
        <v>0</v>
      </c>
      <c r="E10188" s="57" t="s">
        <v>589</v>
      </c>
      <c r="F10188" s="57" t="s">
        <v>5393</v>
      </c>
      <c r="G10188" s="57" t="s">
        <v>6968</v>
      </c>
      <c r="H10188" s="57">
        <v>0</v>
      </c>
    </row>
    <row r="10189" spans="1:8">
      <c r="A10189" s="57" t="s">
        <v>168</v>
      </c>
      <c r="B10189" s="57" t="s">
        <v>81</v>
      </c>
      <c r="C10189" s="57" t="s">
        <v>5395</v>
      </c>
      <c r="D10189" s="57">
        <v>0</v>
      </c>
      <c r="E10189" s="57" t="s">
        <v>589</v>
      </c>
      <c r="F10189" s="57" t="s">
        <v>5396</v>
      </c>
      <c r="G10189" s="57" t="s">
        <v>6969</v>
      </c>
      <c r="H10189" s="57">
        <v>0</v>
      </c>
    </row>
    <row r="10190" spans="1:8">
      <c r="A10190" s="57" t="s">
        <v>168</v>
      </c>
      <c r="B10190" s="57" t="s">
        <v>81</v>
      </c>
      <c r="C10190" s="57" t="s">
        <v>5398</v>
      </c>
      <c r="D10190" s="57">
        <v>0</v>
      </c>
      <c r="E10190" s="57" t="s">
        <v>589</v>
      </c>
      <c r="F10190" s="57" t="s">
        <v>5399</v>
      </c>
      <c r="G10190" s="57" t="s">
        <v>6970</v>
      </c>
      <c r="H10190" s="57">
        <v>0</v>
      </c>
    </row>
    <row r="10191" spans="1:8">
      <c r="A10191" s="57" t="s">
        <v>168</v>
      </c>
      <c r="B10191" s="57" t="s">
        <v>81</v>
      </c>
      <c r="C10191" s="57" t="s">
        <v>5401</v>
      </c>
      <c r="D10191" s="57">
        <v>0</v>
      </c>
      <c r="E10191" s="57" t="s">
        <v>589</v>
      </c>
      <c r="F10191" s="57" t="s">
        <v>5402</v>
      </c>
      <c r="G10191" s="57" t="s">
        <v>6971</v>
      </c>
      <c r="H10191" s="57">
        <v>0</v>
      </c>
    </row>
    <row r="10192" spans="1:8">
      <c r="A10192" s="57" t="s">
        <v>168</v>
      </c>
      <c r="B10192" s="57" t="s">
        <v>81</v>
      </c>
      <c r="C10192" s="57" t="s">
        <v>5404</v>
      </c>
      <c r="D10192" s="57">
        <v>402.16669999999999</v>
      </c>
      <c r="E10192" s="57" t="s">
        <v>589</v>
      </c>
      <c r="F10192" s="57" t="s">
        <v>5405</v>
      </c>
      <c r="G10192" s="57" t="s">
        <v>6972</v>
      </c>
      <c r="H10192" s="57">
        <v>402.16669999999999</v>
      </c>
    </row>
    <row r="10193" spans="1:8">
      <c r="A10193" s="57" t="s">
        <v>168</v>
      </c>
      <c r="B10193" s="57" t="s">
        <v>81</v>
      </c>
      <c r="C10193" s="57" t="s">
        <v>5407</v>
      </c>
      <c r="D10193" s="57">
        <v>0.67500000000000004</v>
      </c>
      <c r="E10193" s="57" t="s">
        <v>589</v>
      </c>
      <c r="F10193" s="57" t="s">
        <v>5408</v>
      </c>
      <c r="G10193" s="57" t="s">
        <v>6973</v>
      </c>
      <c r="H10193" s="57">
        <v>0.67500000000000004</v>
      </c>
    </row>
    <row r="10194" spans="1:8">
      <c r="A10194" s="57" t="s">
        <v>168</v>
      </c>
      <c r="B10194" s="57" t="s">
        <v>81</v>
      </c>
      <c r="C10194" s="57" t="s">
        <v>5410</v>
      </c>
      <c r="D10194" s="57">
        <v>1.3333330000000001</v>
      </c>
      <c r="E10194" s="57" t="s">
        <v>589</v>
      </c>
      <c r="F10194" s="57" t="s">
        <v>5411</v>
      </c>
      <c r="G10194" s="57" t="s">
        <v>6974</v>
      </c>
      <c r="H10194" s="57">
        <v>1.3333330000000001</v>
      </c>
    </row>
    <row r="10195" spans="1:8">
      <c r="A10195" s="57" t="s">
        <v>168</v>
      </c>
      <c r="B10195" s="57" t="s">
        <v>81</v>
      </c>
      <c r="C10195" s="57" t="s">
        <v>5413</v>
      </c>
      <c r="D10195" s="57">
        <v>178</v>
      </c>
      <c r="E10195" s="57" t="s">
        <v>589</v>
      </c>
      <c r="F10195" s="57" t="s">
        <v>5414</v>
      </c>
      <c r="G10195" s="57" t="s">
        <v>6975</v>
      </c>
      <c r="H10195" s="57">
        <v>178</v>
      </c>
    </row>
    <row r="10196" spans="1:8">
      <c r="A10196" s="57" t="s">
        <v>168</v>
      </c>
      <c r="B10196" s="57" t="s">
        <v>81</v>
      </c>
      <c r="C10196" s="57" t="s">
        <v>5416</v>
      </c>
      <c r="D10196" s="57">
        <v>0</v>
      </c>
      <c r="E10196" s="57" t="s">
        <v>589</v>
      </c>
      <c r="F10196" s="57" t="s">
        <v>5417</v>
      </c>
      <c r="G10196" s="57" t="s">
        <v>6976</v>
      </c>
      <c r="H10196" s="57">
        <v>0</v>
      </c>
    </row>
    <row r="10197" spans="1:8">
      <c r="A10197" s="57" t="s">
        <v>168</v>
      </c>
      <c r="B10197" s="57" t="s">
        <v>81</v>
      </c>
      <c r="C10197" s="57" t="s">
        <v>5419</v>
      </c>
      <c r="D10197" s="57">
        <v>1.25</v>
      </c>
      <c r="E10197" s="57" t="s">
        <v>589</v>
      </c>
      <c r="F10197" s="57" t="s">
        <v>5420</v>
      </c>
      <c r="G10197" s="57" t="s">
        <v>6977</v>
      </c>
      <c r="H10197" s="57">
        <v>1.25</v>
      </c>
    </row>
    <row r="10198" spans="1:8">
      <c r="A10198" s="57" t="s">
        <v>168</v>
      </c>
      <c r="B10198" s="57" t="s">
        <v>81</v>
      </c>
      <c r="C10198" s="57" t="s">
        <v>5422</v>
      </c>
      <c r="D10198" s="57">
        <v>646.875</v>
      </c>
      <c r="E10198" s="57" t="s">
        <v>589</v>
      </c>
      <c r="F10198" s="57" t="s">
        <v>5423</v>
      </c>
      <c r="G10198" s="57" t="s">
        <v>6978</v>
      </c>
      <c r="H10198" s="57">
        <v>646.875</v>
      </c>
    </row>
    <row r="10199" spans="1:8">
      <c r="A10199" s="57" t="s">
        <v>168</v>
      </c>
      <c r="B10199" s="57" t="s">
        <v>81</v>
      </c>
      <c r="C10199" s="57" t="s">
        <v>5425</v>
      </c>
      <c r="D10199" s="57">
        <v>0.54166669999999995</v>
      </c>
      <c r="E10199" s="57" t="s">
        <v>589</v>
      </c>
      <c r="F10199" s="57" t="s">
        <v>5426</v>
      </c>
      <c r="G10199" s="57" t="s">
        <v>6979</v>
      </c>
      <c r="H10199" s="57">
        <v>0.54166669999999995</v>
      </c>
    </row>
    <row r="10200" spans="1:8">
      <c r="A10200" s="57" t="s">
        <v>168</v>
      </c>
      <c r="B10200" s="57" t="s">
        <v>81</v>
      </c>
      <c r="C10200" s="57" t="s">
        <v>5428</v>
      </c>
      <c r="D10200" s="57">
        <v>190.5</v>
      </c>
      <c r="E10200" s="57" t="s">
        <v>589</v>
      </c>
      <c r="F10200" s="57" t="s">
        <v>5429</v>
      </c>
      <c r="G10200" s="57" t="s">
        <v>6980</v>
      </c>
      <c r="H10200" s="57">
        <v>190.5</v>
      </c>
    </row>
    <row r="10201" spans="1:8">
      <c r="A10201" s="57" t="s">
        <v>168</v>
      </c>
      <c r="B10201" s="57" t="s">
        <v>81</v>
      </c>
      <c r="C10201" s="57" t="s">
        <v>5431</v>
      </c>
      <c r="D10201" s="57">
        <v>65723.06</v>
      </c>
      <c r="E10201" s="57" t="s">
        <v>589</v>
      </c>
      <c r="F10201" s="57" t="s">
        <v>5431</v>
      </c>
      <c r="G10201" s="57" t="s">
        <v>6981</v>
      </c>
      <c r="H10201" s="57">
        <v>65723.06</v>
      </c>
    </row>
    <row r="10202" spans="1:8">
      <c r="A10202" s="57" t="s">
        <v>168</v>
      </c>
      <c r="B10202" s="57" t="s">
        <v>81</v>
      </c>
      <c r="C10202" s="57" t="s">
        <v>5433</v>
      </c>
      <c r="D10202" s="57">
        <v>163.5</v>
      </c>
      <c r="E10202" s="57" t="s">
        <v>589</v>
      </c>
      <c r="F10202" s="57" t="s">
        <v>5434</v>
      </c>
      <c r="G10202" s="57" t="s">
        <v>6982</v>
      </c>
      <c r="H10202" s="57">
        <v>163.5</v>
      </c>
    </row>
    <row r="10203" spans="1:8">
      <c r="A10203" s="57" t="s">
        <v>168</v>
      </c>
      <c r="B10203" s="57" t="s">
        <v>81</v>
      </c>
      <c r="C10203" s="57" t="s">
        <v>5436</v>
      </c>
      <c r="D10203" s="57">
        <v>1.75</v>
      </c>
      <c r="E10203" s="57" t="s">
        <v>589</v>
      </c>
      <c r="F10203" s="57" t="s">
        <v>5437</v>
      </c>
      <c r="G10203" s="57" t="s">
        <v>6983</v>
      </c>
      <c r="H10203" s="57">
        <v>1.75</v>
      </c>
    </row>
    <row r="10204" spans="1:8">
      <c r="A10204" s="57" t="s">
        <v>168</v>
      </c>
      <c r="B10204" s="57" t="s">
        <v>81</v>
      </c>
      <c r="C10204" s="57" t="s">
        <v>5439</v>
      </c>
      <c r="D10204" s="57">
        <v>0.59166669999999999</v>
      </c>
      <c r="E10204" s="57" t="s">
        <v>589</v>
      </c>
      <c r="F10204" s="57" t="s">
        <v>5439</v>
      </c>
      <c r="G10204" s="57" t="s">
        <v>6984</v>
      </c>
      <c r="H10204" s="57">
        <v>0.59166669999999999</v>
      </c>
    </row>
    <row r="10205" spans="1:8">
      <c r="A10205" s="57" t="s">
        <v>168</v>
      </c>
      <c r="B10205" s="57" t="s">
        <v>81</v>
      </c>
      <c r="C10205" s="57" t="s">
        <v>5441</v>
      </c>
      <c r="D10205" s="57">
        <v>7802.5309999999999</v>
      </c>
      <c r="E10205" s="57" t="s">
        <v>589</v>
      </c>
      <c r="F10205" s="57" t="s">
        <v>5441</v>
      </c>
      <c r="G10205" s="57" t="s">
        <v>6985</v>
      </c>
      <c r="H10205" s="57">
        <v>7802.5309999999999</v>
      </c>
    </row>
    <row r="10206" spans="1:8">
      <c r="A10206" s="57" t="s">
        <v>168</v>
      </c>
      <c r="B10206" s="57" t="s">
        <v>81</v>
      </c>
      <c r="C10206" s="57" t="s">
        <v>5443</v>
      </c>
      <c r="D10206" s="57">
        <v>623.9375</v>
      </c>
      <c r="E10206" s="57" t="s">
        <v>589</v>
      </c>
      <c r="F10206" s="57" t="s">
        <v>5443</v>
      </c>
      <c r="G10206" s="57" t="s">
        <v>6986</v>
      </c>
      <c r="H10206" s="57">
        <v>623.9375</v>
      </c>
    </row>
    <row r="10207" spans="1:8">
      <c r="A10207" s="57" t="s">
        <v>168</v>
      </c>
      <c r="B10207" s="57" t="s">
        <v>81</v>
      </c>
      <c r="C10207" s="57" t="s">
        <v>5445</v>
      </c>
      <c r="D10207" s="57">
        <v>600.625</v>
      </c>
      <c r="E10207" s="57" t="s">
        <v>589</v>
      </c>
      <c r="F10207" s="57" t="s">
        <v>5446</v>
      </c>
      <c r="G10207" s="57" t="s">
        <v>6987</v>
      </c>
      <c r="H10207" s="57">
        <v>600.625</v>
      </c>
    </row>
    <row r="10208" spans="1:8">
      <c r="A10208" s="57" t="s">
        <v>168</v>
      </c>
      <c r="B10208" s="57" t="s">
        <v>120</v>
      </c>
      <c r="C10208" s="57" t="s">
        <v>5392</v>
      </c>
      <c r="D10208" s="57">
        <v>0</v>
      </c>
      <c r="E10208" s="57" t="s">
        <v>590</v>
      </c>
      <c r="F10208" s="57" t="s">
        <v>5393</v>
      </c>
      <c r="G10208" s="57" t="s">
        <v>6988</v>
      </c>
      <c r="H10208" s="57">
        <v>0</v>
      </c>
    </row>
    <row r="10209" spans="1:8">
      <c r="A10209" s="57" t="s">
        <v>168</v>
      </c>
      <c r="B10209" s="57" t="s">
        <v>120</v>
      </c>
      <c r="C10209" s="57" t="s">
        <v>5395</v>
      </c>
      <c r="D10209" s="57">
        <v>0</v>
      </c>
      <c r="E10209" s="57" t="s">
        <v>590</v>
      </c>
      <c r="F10209" s="57" t="s">
        <v>5396</v>
      </c>
      <c r="G10209" s="57" t="s">
        <v>6989</v>
      </c>
      <c r="H10209" s="57">
        <v>0</v>
      </c>
    </row>
    <row r="10210" spans="1:8">
      <c r="A10210" s="57" t="s">
        <v>168</v>
      </c>
      <c r="B10210" s="57" t="s">
        <v>120</v>
      </c>
      <c r="C10210" s="57" t="s">
        <v>5398</v>
      </c>
      <c r="D10210" s="57">
        <v>0</v>
      </c>
      <c r="E10210" s="57" t="s">
        <v>590</v>
      </c>
      <c r="F10210" s="57" t="s">
        <v>5399</v>
      </c>
      <c r="G10210" s="57" t="s">
        <v>6990</v>
      </c>
      <c r="H10210" s="57">
        <v>0</v>
      </c>
    </row>
    <row r="10211" spans="1:8">
      <c r="A10211" s="57" t="s">
        <v>168</v>
      </c>
      <c r="B10211" s="57" t="s">
        <v>120</v>
      </c>
      <c r="C10211" s="57" t="s">
        <v>5401</v>
      </c>
      <c r="D10211" s="57">
        <v>0</v>
      </c>
      <c r="E10211" s="57" t="s">
        <v>590</v>
      </c>
      <c r="F10211" s="57" t="s">
        <v>5402</v>
      </c>
      <c r="G10211" s="57" t="s">
        <v>6991</v>
      </c>
      <c r="H10211" s="57">
        <v>0</v>
      </c>
    </row>
    <row r="10212" spans="1:8">
      <c r="A10212" s="57" t="s">
        <v>168</v>
      </c>
      <c r="B10212" s="57" t="s">
        <v>120</v>
      </c>
      <c r="C10212" s="57" t="s">
        <v>5404</v>
      </c>
      <c r="D10212" s="57">
        <v>402.16669999999999</v>
      </c>
      <c r="E10212" s="57" t="s">
        <v>590</v>
      </c>
      <c r="F10212" s="57" t="s">
        <v>5405</v>
      </c>
      <c r="G10212" s="57" t="s">
        <v>6992</v>
      </c>
      <c r="H10212" s="57">
        <v>402.16669999999999</v>
      </c>
    </row>
    <row r="10213" spans="1:8">
      <c r="A10213" s="57" t="s">
        <v>168</v>
      </c>
      <c r="B10213" s="57" t="s">
        <v>120</v>
      </c>
      <c r="C10213" s="57" t="s">
        <v>5407</v>
      </c>
      <c r="D10213" s="57">
        <v>0.67500000000000004</v>
      </c>
      <c r="E10213" s="57" t="s">
        <v>590</v>
      </c>
      <c r="F10213" s="57" t="s">
        <v>5408</v>
      </c>
      <c r="G10213" s="57" t="s">
        <v>6993</v>
      </c>
      <c r="H10213" s="57">
        <v>0.67500000000000004</v>
      </c>
    </row>
    <row r="10214" spans="1:8">
      <c r="A10214" s="57" t="s">
        <v>168</v>
      </c>
      <c r="B10214" s="57" t="s">
        <v>120</v>
      </c>
      <c r="C10214" s="57" t="s">
        <v>5410</v>
      </c>
      <c r="D10214" s="57">
        <v>1.3333330000000001</v>
      </c>
      <c r="E10214" s="57" t="s">
        <v>590</v>
      </c>
      <c r="F10214" s="57" t="s">
        <v>5411</v>
      </c>
      <c r="G10214" s="57" t="s">
        <v>6994</v>
      </c>
      <c r="H10214" s="57">
        <v>1.3333330000000001</v>
      </c>
    </row>
    <row r="10215" spans="1:8">
      <c r="A10215" s="57" t="s">
        <v>168</v>
      </c>
      <c r="B10215" s="57" t="s">
        <v>120</v>
      </c>
      <c r="C10215" s="57" t="s">
        <v>5413</v>
      </c>
      <c r="D10215" s="57">
        <v>178</v>
      </c>
      <c r="E10215" s="57" t="s">
        <v>590</v>
      </c>
      <c r="F10215" s="57" t="s">
        <v>5414</v>
      </c>
      <c r="G10215" s="57" t="s">
        <v>6995</v>
      </c>
      <c r="H10215" s="57">
        <v>178</v>
      </c>
    </row>
    <row r="10216" spans="1:8">
      <c r="A10216" s="57" t="s">
        <v>168</v>
      </c>
      <c r="B10216" s="57" t="s">
        <v>120</v>
      </c>
      <c r="C10216" s="57" t="s">
        <v>5416</v>
      </c>
      <c r="D10216" s="57">
        <v>0</v>
      </c>
      <c r="E10216" s="57" t="s">
        <v>590</v>
      </c>
      <c r="F10216" s="57" t="s">
        <v>5417</v>
      </c>
      <c r="G10216" s="57" t="s">
        <v>6996</v>
      </c>
      <c r="H10216" s="57">
        <v>0</v>
      </c>
    </row>
    <row r="10217" spans="1:8">
      <c r="A10217" s="57" t="s">
        <v>168</v>
      </c>
      <c r="B10217" s="57" t="s">
        <v>120</v>
      </c>
      <c r="C10217" s="57" t="s">
        <v>5419</v>
      </c>
      <c r="D10217" s="57">
        <v>1.25</v>
      </c>
      <c r="E10217" s="57" t="s">
        <v>590</v>
      </c>
      <c r="F10217" s="57" t="s">
        <v>5420</v>
      </c>
      <c r="G10217" s="57" t="s">
        <v>6997</v>
      </c>
      <c r="H10217" s="57">
        <v>1.25</v>
      </c>
    </row>
    <row r="10218" spans="1:8">
      <c r="A10218" s="57" t="s">
        <v>168</v>
      </c>
      <c r="B10218" s="57" t="s">
        <v>120</v>
      </c>
      <c r="C10218" s="57" t="s">
        <v>5422</v>
      </c>
      <c r="D10218" s="57">
        <v>646.875</v>
      </c>
      <c r="E10218" s="57" t="s">
        <v>590</v>
      </c>
      <c r="F10218" s="57" t="s">
        <v>5423</v>
      </c>
      <c r="G10218" s="57" t="s">
        <v>6998</v>
      </c>
      <c r="H10218" s="57">
        <v>646.875</v>
      </c>
    </row>
    <row r="10219" spans="1:8">
      <c r="A10219" s="57" t="s">
        <v>168</v>
      </c>
      <c r="B10219" s="57" t="s">
        <v>120</v>
      </c>
      <c r="C10219" s="57" t="s">
        <v>5425</v>
      </c>
      <c r="D10219" s="57">
        <v>0.54166669999999995</v>
      </c>
      <c r="E10219" s="57" t="s">
        <v>590</v>
      </c>
      <c r="F10219" s="57" t="s">
        <v>5426</v>
      </c>
      <c r="G10219" s="57" t="s">
        <v>6999</v>
      </c>
      <c r="H10219" s="57">
        <v>0.54166669999999995</v>
      </c>
    </row>
    <row r="10220" spans="1:8">
      <c r="A10220" s="57" t="s">
        <v>168</v>
      </c>
      <c r="B10220" s="57" t="s">
        <v>120</v>
      </c>
      <c r="C10220" s="57" t="s">
        <v>5428</v>
      </c>
      <c r="D10220" s="57">
        <v>190.5</v>
      </c>
      <c r="E10220" s="57" t="s">
        <v>590</v>
      </c>
      <c r="F10220" s="57" t="s">
        <v>5429</v>
      </c>
      <c r="G10220" s="57" t="s">
        <v>7000</v>
      </c>
      <c r="H10220" s="57">
        <v>190.5</v>
      </c>
    </row>
    <row r="10221" spans="1:8">
      <c r="A10221" s="57" t="s">
        <v>168</v>
      </c>
      <c r="B10221" s="57" t="s">
        <v>120</v>
      </c>
      <c r="C10221" s="57" t="s">
        <v>5431</v>
      </c>
      <c r="D10221" s="57">
        <v>65723.06</v>
      </c>
      <c r="E10221" s="57" t="s">
        <v>590</v>
      </c>
      <c r="F10221" s="57" t="s">
        <v>5431</v>
      </c>
      <c r="G10221" s="57" t="s">
        <v>7001</v>
      </c>
      <c r="H10221" s="57">
        <v>65723.06</v>
      </c>
    </row>
    <row r="10222" spans="1:8">
      <c r="A10222" s="57" t="s">
        <v>168</v>
      </c>
      <c r="B10222" s="57" t="s">
        <v>120</v>
      </c>
      <c r="C10222" s="57" t="s">
        <v>5433</v>
      </c>
      <c r="D10222" s="57">
        <v>163.5</v>
      </c>
      <c r="E10222" s="57" t="s">
        <v>590</v>
      </c>
      <c r="F10222" s="57" t="s">
        <v>5434</v>
      </c>
      <c r="G10222" s="57" t="s">
        <v>7002</v>
      </c>
      <c r="H10222" s="57">
        <v>163.5</v>
      </c>
    </row>
    <row r="10223" spans="1:8">
      <c r="A10223" s="57" t="s">
        <v>168</v>
      </c>
      <c r="B10223" s="57" t="s">
        <v>120</v>
      </c>
      <c r="C10223" s="57" t="s">
        <v>5436</v>
      </c>
      <c r="D10223" s="57">
        <v>1.75</v>
      </c>
      <c r="E10223" s="57" t="s">
        <v>590</v>
      </c>
      <c r="F10223" s="57" t="s">
        <v>5437</v>
      </c>
      <c r="G10223" s="57" t="s">
        <v>7003</v>
      </c>
      <c r="H10223" s="57">
        <v>1.75</v>
      </c>
    </row>
    <row r="10224" spans="1:8">
      <c r="A10224" s="57" t="s">
        <v>168</v>
      </c>
      <c r="B10224" s="57" t="s">
        <v>120</v>
      </c>
      <c r="C10224" s="57" t="s">
        <v>5439</v>
      </c>
      <c r="D10224" s="57">
        <v>0.59166669999999999</v>
      </c>
      <c r="E10224" s="57" t="s">
        <v>590</v>
      </c>
      <c r="F10224" s="57" t="s">
        <v>5439</v>
      </c>
      <c r="G10224" s="57" t="s">
        <v>7004</v>
      </c>
      <c r="H10224" s="57">
        <v>0.59166669999999999</v>
      </c>
    </row>
    <row r="10225" spans="1:8">
      <c r="A10225" s="57" t="s">
        <v>168</v>
      </c>
      <c r="B10225" s="57" t="s">
        <v>120</v>
      </c>
      <c r="C10225" s="57" t="s">
        <v>5441</v>
      </c>
      <c r="D10225" s="57">
        <v>7802.5309999999999</v>
      </c>
      <c r="E10225" s="57" t="s">
        <v>590</v>
      </c>
      <c r="F10225" s="57" t="s">
        <v>5441</v>
      </c>
      <c r="G10225" s="57" t="s">
        <v>7005</v>
      </c>
      <c r="H10225" s="57">
        <v>7802.5309999999999</v>
      </c>
    </row>
    <row r="10226" spans="1:8">
      <c r="A10226" s="57" t="s">
        <v>168</v>
      </c>
      <c r="B10226" s="57" t="s">
        <v>120</v>
      </c>
      <c r="C10226" s="57" t="s">
        <v>5443</v>
      </c>
      <c r="D10226" s="57">
        <v>623.9375</v>
      </c>
      <c r="E10226" s="57" t="s">
        <v>590</v>
      </c>
      <c r="F10226" s="57" t="s">
        <v>5443</v>
      </c>
      <c r="G10226" s="57" t="s">
        <v>7006</v>
      </c>
      <c r="H10226" s="57">
        <v>623.9375</v>
      </c>
    </row>
    <row r="10227" spans="1:8">
      <c r="A10227" s="57" t="s">
        <v>168</v>
      </c>
      <c r="B10227" s="57" t="s">
        <v>120</v>
      </c>
      <c r="C10227" s="57" t="s">
        <v>5445</v>
      </c>
      <c r="D10227" s="57">
        <v>600.625</v>
      </c>
      <c r="E10227" s="57" t="s">
        <v>590</v>
      </c>
      <c r="F10227" s="57" t="s">
        <v>5446</v>
      </c>
      <c r="G10227" s="57" t="s">
        <v>7007</v>
      </c>
      <c r="H10227" s="57">
        <v>600.625</v>
      </c>
    </row>
    <row r="10228" spans="1:8">
      <c r="A10228" s="57" t="s">
        <v>152</v>
      </c>
      <c r="B10228" s="57" t="s">
        <v>116</v>
      </c>
      <c r="C10228" s="57" t="s">
        <v>5392</v>
      </c>
      <c r="D10228" s="57">
        <v>0</v>
      </c>
      <c r="E10228" s="57" t="s">
        <v>591</v>
      </c>
      <c r="F10228" s="57" t="s">
        <v>5393</v>
      </c>
      <c r="G10228" s="57" t="s">
        <v>7008</v>
      </c>
      <c r="H10228" s="57">
        <v>0</v>
      </c>
    </row>
    <row r="10229" spans="1:8">
      <c r="A10229" s="57" t="s">
        <v>152</v>
      </c>
      <c r="B10229" s="57" t="s">
        <v>116</v>
      </c>
      <c r="C10229" s="57" t="s">
        <v>5395</v>
      </c>
      <c r="D10229" s="57">
        <v>0</v>
      </c>
      <c r="E10229" s="57" t="s">
        <v>591</v>
      </c>
      <c r="F10229" s="57" t="s">
        <v>5396</v>
      </c>
      <c r="G10229" s="57" t="s">
        <v>7009</v>
      </c>
      <c r="H10229" s="57">
        <v>0</v>
      </c>
    </row>
    <row r="10230" spans="1:8">
      <c r="A10230" s="57" t="s">
        <v>152</v>
      </c>
      <c r="B10230" s="57" t="s">
        <v>116</v>
      </c>
      <c r="C10230" s="57" t="s">
        <v>5398</v>
      </c>
      <c r="D10230" s="57">
        <v>0</v>
      </c>
      <c r="E10230" s="57" t="s">
        <v>591</v>
      </c>
      <c r="F10230" s="57" t="s">
        <v>5399</v>
      </c>
      <c r="G10230" s="57" t="s">
        <v>7010</v>
      </c>
      <c r="H10230" s="57">
        <v>0</v>
      </c>
    </row>
    <row r="10231" spans="1:8">
      <c r="A10231" s="57" t="s">
        <v>152</v>
      </c>
      <c r="B10231" s="57" t="s">
        <v>116</v>
      </c>
      <c r="C10231" s="57" t="s">
        <v>5401</v>
      </c>
      <c r="D10231" s="57">
        <v>0</v>
      </c>
      <c r="E10231" s="57" t="s">
        <v>591</v>
      </c>
      <c r="F10231" s="57" t="s">
        <v>5402</v>
      </c>
      <c r="G10231" s="57" t="s">
        <v>7011</v>
      </c>
      <c r="H10231" s="57">
        <v>0</v>
      </c>
    </row>
    <row r="10232" spans="1:8">
      <c r="A10232" s="57" t="s">
        <v>152</v>
      </c>
      <c r="B10232" s="57" t="s">
        <v>116</v>
      </c>
      <c r="C10232" s="57" t="s">
        <v>5404</v>
      </c>
      <c r="D10232" s="57">
        <v>402.16669999999999</v>
      </c>
      <c r="E10232" s="57" t="s">
        <v>591</v>
      </c>
      <c r="F10232" s="57" t="s">
        <v>5405</v>
      </c>
      <c r="G10232" s="57" t="s">
        <v>7012</v>
      </c>
      <c r="H10232" s="57">
        <v>402.16669999999999</v>
      </c>
    </row>
    <row r="10233" spans="1:8">
      <c r="A10233" s="57" t="s">
        <v>152</v>
      </c>
      <c r="B10233" s="57" t="s">
        <v>116</v>
      </c>
      <c r="C10233" s="57" t="s">
        <v>5407</v>
      </c>
      <c r="D10233" s="57">
        <v>0.67500000000000004</v>
      </c>
      <c r="E10233" s="57" t="s">
        <v>591</v>
      </c>
      <c r="F10233" s="57" t="s">
        <v>5408</v>
      </c>
      <c r="G10233" s="57" t="s">
        <v>7013</v>
      </c>
      <c r="H10233" s="57">
        <v>0.67500000000000004</v>
      </c>
    </row>
    <row r="10234" spans="1:8">
      <c r="A10234" s="57" t="s">
        <v>152</v>
      </c>
      <c r="B10234" s="57" t="s">
        <v>116</v>
      </c>
      <c r="C10234" s="57" t="s">
        <v>5410</v>
      </c>
      <c r="D10234" s="57">
        <v>1.3333330000000001</v>
      </c>
      <c r="E10234" s="57" t="s">
        <v>591</v>
      </c>
      <c r="F10234" s="57" t="s">
        <v>5411</v>
      </c>
      <c r="G10234" s="57" t="s">
        <v>7014</v>
      </c>
      <c r="H10234" s="57">
        <v>1.3333330000000001</v>
      </c>
    </row>
    <row r="10235" spans="1:8">
      <c r="A10235" s="57" t="s">
        <v>152</v>
      </c>
      <c r="B10235" s="57" t="s">
        <v>116</v>
      </c>
      <c r="C10235" s="57" t="s">
        <v>5413</v>
      </c>
      <c r="D10235" s="57">
        <v>178</v>
      </c>
      <c r="E10235" s="57" t="s">
        <v>591</v>
      </c>
      <c r="F10235" s="57" t="s">
        <v>5414</v>
      </c>
      <c r="G10235" s="57" t="s">
        <v>7015</v>
      </c>
      <c r="H10235" s="57">
        <v>178</v>
      </c>
    </row>
    <row r="10236" spans="1:8">
      <c r="A10236" s="57" t="s">
        <v>152</v>
      </c>
      <c r="B10236" s="57" t="s">
        <v>116</v>
      </c>
      <c r="C10236" s="57" t="s">
        <v>5416</v>
      </c>
      <c r="D10236" s="57">
        <v>0</v>
      </c>
      <c r="E10236" s="57" t="s">
        <v>591</v>
      </c>
      <c r="F10236" s="57" t="s">
        <v>5417</v>
      </c>
      <c r="G10236" s="57" t="s">
        <v>7016</v>
      </c>
      <c r="H10236" s="57">
        <v>0</v>
      </c>
    </row>
    <row r="10237" spans="1:8">
      <c r="A10237" s="57" t="s">
        <v>152</v>
      </c>
      <c r="B10237" s="57" t="s">
        <v>116</v>
      </c>
      <c r="C10237" s="57" t="s">
        <v>5419</v>
      </c>
      <c r="D10237" s="57">
        <v>1.25</v>
      </c>
      <c r="E10237" s="57" t="s">
        <v>591</v>
      </c>
      <c r="F10237" s="57" t="s">
        <v>5420</v>
      </c>
      <c r="G10237" s="57" t="s">
        <v>7017</v>
      </c>
      <c r="H10237" s="57">
        <v>1.25</v>
      </c>
    </row>
    <row r="10238" spans="1:8">
      <c r="A10238" s="57" t="s">
        <v>152</v>
      </c>
      <c r="B10238" s="57" t="s">
        <v>116</v>
      </c>
      <c r="C10238" s="57" t="s">
        <v>5422</v>
      </c>
      <c r="D10238" s="57">
        <v>646.875</v>
      </c>
      <c r="E10238" s="57" t="s">
        <v>591</v>
      </c>
      <c r="F10238" s="57" t="s">
        <v>5423</v>
      </c>
      <c r="G10238" s="57" t="s">
        <v>7018</v>
      </c>
      <c r="H10238" s="57">
        <v>646.875</v>
      </c>
    </row>
    <row r="10239" spans="1:8">
      <c r="A10239" s="57" t="s">
        <v>152</v>
      </c>
      <c r="B10239" s="57" t="s">
        <v>116</v>
      </c>
      <c r="C10239" s="57" t="s">
        <v>5425</v>
      </c>
      <c r="D10239" s="57">
        <v>0.54166669999999995</v>
      </c>
      <c r="E10239" s="57" t="s">
        <v>591</v>
      </c>
      <c r="F10239" s="57" t="s">
        <v>5426</v>
      </c>
      <c r="G10239" s="57" t="s">
        <v>7019</v>
      </c>
      <c r="H10239" s="57">
        <v>0.54166669999999995</v>
      </c>
    </row>
    <row r="10240" spans="1:8">
      <c r="A10240" s="57" t="s">
        <v>152</v>
      </c>
      <c r="B10240" s="57" t="s">
        <v>116</v>
      </c>
      <c r="C10240" s="57" t="s">
        <v>5428</v>
      </c>
      <c r="D10240" s="57">
        <v>190.5</v>
      </c>
      <c r="E10240" s="57" t="s">
        <v>591</v>
      </c>
      <c r="F10240" s="57" t="s">
        <v>5429</v>
      </c>
      <c r="G10240" s="57" t="s">
        <v>7020</v>
      </c>
      <c r="H10240" s="57">
        <v>190.5</v>
      </c>
    </row>
    <row r="10241" spans="1:8">
      <c r="A10241" s="57" t="s">
        <v>152</v>
      </c>
      <c r="B10241" s="57" t="s">
        <v>116</v>
      </c>
      <c r="C10241" s="57" t="s">
        <v>5431</v>
      </c>
      <c r="D10241" s="57">
        <v>65723.06</v>
      </c>
      <c r="E10241" s="57" t="s">
        <v>591</v>
      </c>
      <c r="F10241" s="57" t="s">
        <v>5431</v>
      </c>
      <c r="G10241" s="57" t="s">
        <v>7021</v>
      </c>
      <c r="H10241" s="57">
        <v>65723.06</v>
      </c>
    </row>
    <row r="10242" spans="1:8">
      <c r="A10242" s="57" t="s">
        <v>152</v>
      </c>
      <c r="B10242" s="57" t="s">
        <v>116</v>
      </c>
      <c r="C10242" s="57" t="s">
        <v>5433</v>
      </c>
      <c r="D10242" s="57">
        <v>163.5</v>
      </c>
      <c r="E10242" s="57" t="s">
        <v>591</v>
      </c>
      <c r="F10242" s="57" t="s">
        <v>5434</v>
      </c>
      <c r="G10242" s="57" t="s">
        <v>7022</v>
      </c>
      <c r="H10242" s="57">
        <v>163.5</v>
      </c>
    </row>
    <row r="10243" spans="1:8">
      <c r="A10243" s="57" t="s">
        <v>152</v>
      </c>
      <c r="B10243" s="57" t="s">
        <v>116</v>
      </c>
      <c r="C10243" s="57" t="s">
        <v>5436</v>
      </c>
      <c r="D10243" s="57">
        <v>1.75</v>
      </c>
      <c r="E10243" s="57" t="s">
        <v>591</v>
      </c>
      <c r="F10243" s="57" t="s">
        <v>5437</v>
      </c>
      <c r="G10243" s="57" t="s">
        <v>7023</v>
      </c>
      <c r="H10243" s="57">
        <v>1.75</v>
      </c>
    </row>
    <row r="10244" spans="1:8">
      <c r="A10244" s="57" t="s">
        <v>152</v>
      </c>
      <c r="B10244" s="57" t="s">
        <v>116</v>
      </c>
      <c r="C10244" s="57" t="s">
        <v>5439</v>
      </c>
      <c r="D10244" s="57">
        <v>0.59166669999999999</v>
      </c>
      <c r="E10244" s="57" t="s">
        <v>591</v>
      </c>
      <c r="F10244" s="57" t="s">
        <v>5439</v>
      </c>
      <c r="G10244" s="57" t="s">
        <v>7024</v>
      </c>
      <c r="H10244" s="57">
        <v>0.59166669999999999</v>
      </c>
    </row>
    <row r="10245" spans="1:8">
      <c r="A10245" s="57" t="s">
        <v>152</v>
      </c>
      <c r="B10245" s="57" t="s">
        <v>116</v>
      </c>
      <c r="C10245" s="57" t="s">
        <v>5441</v>
      </c>
      <c r="D10245" s="57">
        <v>7802.5309999999999</v>
      </c>
      <c r="E10245" s="57" t="s">
        <v>591</v>
      </c>
      <c r="F10245" s="57" t="s">
        <v>5441</v>
      </c>
      <c r="G10245" s="57" t="s">
        <v>7025</v>
      </c>
      <c r="H10245" s="57">
        <v>7802.5309999999999</v>
      </c>
    </row>
    <row r="10246" spans="1:8">
      <c r="A10246" s="57" t="s">
        <v>152</v>
      </c>
      <c r="B10246" s="57" t="s">
        <v>116</v>
      </c>
      <c r="C10246" s="57" t="s">
        <v>5443</v>
      </c>
      <c r="D10246" s="57">
        <v>623.9375</v>
      </c>
      <c r="E10246" s="57" t="s">
        <v>591</v>
      </c>
      <c r="F10246" s="57" t="s">
        <v>5443</v>
      </c>
      <c r="G10246" s="57" t="s">
        <v>7026</v>
      </c>
      <c r="H10246" s="57">
        <v>623.9375</v>
      </c>
    </row>
    <row r="10247" spans="1:8">
      <c r="A10247" s="57" t="s">
        <v>152</v>
      </c>
      <c r="B10247" s="57" t="s">
        <v>116</v>
      </c>
      <c r="C10247" s="57" t="s">
        <v>5445</v>
      </c>
      <c r="D10247" s="57">
        <v>600.625</v>
      </c>
      <c r="E10247" s="57" t="s">
        <v>591</v>
      </c>
      <c r="F10247" s="57" t="s">
        <v>5446</v>
      </c>
      <c r="G10247" s="57" t="s">
        <v>7027</v>
      </c>
      <c r="H10247" s="57">
        <v>600.625</v>
      </c>
    </row>
    <row r="10248" spans="1:8">
      <c r="A10248" s="57" t="s">
        <v>153</v>
      </c>
      <c r="B10248" s="57" t="s">
        <v>116</v>
      </c>
      <c r="C10248" s="57" t="s">
        <v>5392</v>
      </c>
      <c r="D10248" s="57">
        <v>0</v>
      </c>
      <c r="E10248" s="57" t="s">
        <v>592</v>
      </c>
      <c r="F10248" s="57" t="s">
        <v>5393</v>
      </c>
      <c r="G10248" s="57" t="s">
        <v>7028</v>
      </c>
      <c r="H10248" s="57">
        <v>0</v>
      </c>
    </row>
    <row r="10249" spans="1:8">
      <c r="A10249" s="57" t="s">
        <v>153</v>
      </c>
      <c r="B10249" s="57" t="s">
        <v>116</v>
      </c>
      <c r="C10249" s="57" t="s">
        <v>5395</v>
      </c>
      <c r="D10249" s="57">
        <v>0</v>
      </c>
      <c r="E10249" s="57" t="s">
        <v>592</v>
      </c>
      <c r="F10249" s="57" t="s">
        <v>5396</v>
      </c>
      <c r="G10249" s="57" t="s">
        <v>7029</v>
      </c>
      <c r="H10249" s="57">
        <v>0</v>
      </c>
    </row>
    <row r="10250" spans="1:8">
      <c r="A10250" s="57" t="s">
        <v>153</v>
      </c>
      <c r="B10250" s="57" t="s">
        <v>116</v>
      </c>
      <c r="C10250" s="57" t="s">
        <v>5398</v>
      </c>
      <c r="D10250" s="57">
        <v>0</v>
      </c>
      <c r="E10250" s="57" t="s">
        <v>592</v>
      </c>
      <c r="F10250" s="57" t="s">
        <v>5399</v>
      </c>
      <c r="G10250" s="57" t="s">
        <v>7030</v>
      </c>
      <c r="H10250" s="57">
        <v>0</v>
      </c>
    </row>
    <row r="10251" spans="1:8">
      <c r="A10251" s="57" t="s">
        <v>153</v>
      </c>
      <c r="B10251" s="57" t="s">
        <v>116</v>
      </c>
      <c r="C10251" s="57" t="s">
        <v>5401</v>
      </c>
      <c r="D10251" s="57">
        <v>0</v>
      </c>
      <c r="E10251" s="57" t="s">
        <v>592</v>
      </c>
      <c r="F10251" s="57" t="s">
        <v>5402</v>
      </c>
      <c r="G10251" s="57" t="s">
        <v>7031</v>
      </c>
      <c r="H10251" s="57">
        <v>0</v>
      </c>
    </row>
    <row r="10252" spans="1:8">
      <c r="A10252" s="57" t="s">
        <v>153</v>
      </c>
      <c r="B10252" s="57" t="s">
        <v>116</v>
      </c>
      <c r="C10252" s="57" t="s">
        <v>5404</v>
      </c>
      <c r="D10252" s="57">
        <v>402.16669999999999</v>
      </c>
      <c r="E10252" s="57" t="s">
        <v>592</v>
      </c>
      <c r="F10252" s="57" t="s">
        <v>5405</v>
      </c>
      <c r="G10252" s="57" t="s">
        <v>7032</v>
      </c>
      <c r="H10252" s="57">
        <v>402.16669999999999</v>
      </c>
    </row>
    <row r="10253" spans="1:8">
      <c r="A10253" s="57" t="s">
        <v>153</v>
      </c>
      <c r="B10253" s="57" t="s">
        <v>116</v>
      </c>
      <c r="C10253" s="57" t="s">
        <v>5407</v>
      </c>
      <c r="D10253" s="57">
        <v>0.67500000000000004</v>
      </c>
      <c r="E10253" s="57" t="s">
        <v>592</v>
      </c>
      <c r="F10253" s="57" t="s">
        <v>5408</v>
      </c>
      <c r="G10253" s="57" t="s">
        <v>7033</v>
      </c>
      <c r="H10253" s="57">
        <v>0.67500000000000004</v>
      </c>
    </row>
    <row r="10254" spans="1:8">
      <c r="A10254" s="57" t="s">
        <v>153</v>
      </c>
      <c r="B10254" s="57" t="s">
        <v>116</v>
      </c>
      <c r="C10254" s="57" t="s">
        <v>5410</v>
      </c>
      <c r="D10254" s="57">
        <v>1.3333330000000001</v>
      </c>
      <c r="E10254" s="57" t="s">
        <v>592</v>
      </c>
      <c r="F10254" s="57" t="s">
        <v>5411</v>
      </c>
      <c r="G10254" s="57" t="s">
        <v>7034</v>
      </c>
      <c r="H10254" s="57">
        <v>1.3333330000000001</v>
      </c>
    </row>
    <row r="10255" spans="1:8">
      <c r="A10255" s="57" t="s">
        <v>153</v>
      </c>
      <c r="B10255" s="57" t="s">
        <v>116</v>
      </c>
      <c r="C10255" s="57" t="s">
        <v>5413</v>
      </c>
      <c r="D10255" s="57">
        <v>178</v>
      </c>
      <c r="E10255" s="57" t="s">
        <v>592</v>
      </c>
      <c r="F10255" s="57" t="s">
        <v>5414</v>
      </c>
      <c r="G10255" s="57" t="s">
        <v>7035</v>
      </c>
      <c r="H10255" s="57">
        <v>178</v>
      </c>
    </row>
    <row r="10256" spans="1:8">
      <c r="A10256" s="57" t="s">
        <v>153</v>
      </c>
      <c r="B10256" s="57" t="s">
        <v>116</v>
      </c>
      <c r="C10256" s="57" t="s">
        <v>5416</v>
      </c>
      <c r="D10256" s="57">
        <v>0</v>
      </c>
      <c r="E10256" s="57" t="s">
        <v>592</v>
      </c>
      <c r="F10256" s="57" t="s">
        <v>5417</v>
      </c>
      <c r="G10256" s="57" t="s">
        <v>7036</v>
      </c>
      <c r="H10256" s="57">
        <v>0</v>
      </c>
    </row>
    <row r="10257" spans="1:8">
      <c r="A10257" s="57" t="s">
        <v>153</v>
      </c>
      <c r="B10257" s="57" t="s">
        <v>116</v>
      </c>
      <c r="C10257" s="57" t="s">
        <v>5419</v>
      </c>
      <c r="D10257" s="57">
        <v>1.25</v>
      </c>
      <c r="E10257" s="57" t="s">
        <v>592</v>
      </c>
      <c r="F10257" s="57" t="s">
        <v>5420</v>
      </c>
      <c r="G10257" s="57" t="s">
        <v>7037</v>
      </c>
      <c r="H10257" s="57">
        <v>1.25</v>
      </c>
    </row>
    <row r="10258" spans="1:8">
      <c r="A10258" s="57" t="s">
        <v>153</v>
      </c>
      <c r="B10258" s="57" t="s">
        <v>116</v>
      </c>
      <c r="C10258" s="57" t="s">
        <v>5422</v>
      </c>
      <c r="D10258" s="57">
        <v>646.875</v>
      </c>
      <c r="E10258" s="57" t="s">
        <v>592</v>
      </c>
      <c r="F10258" s="57" t="s">
        <v>5423</v>
      </c>
      <c r="G10258" s="57" t="s">
        <v>7038</v>
      </c>
      <c r="H10258" s="57">
        <v>646.875</v>
      </c>
    </row>
    <row r="10259" spans="1:8">
      <c r="A10259" s="57" t="s">
        <v>153</v>
      </c>
      <c r="B10259" s="57" t="s">
        <v>116</v>
      </c>
      <c r="C10259" s="57" t="s">
        <v>5425</v>
      </c>
      <c r="D10259" s="57">
        <v>0.54166669999999995</v>
      </c>
      <c r="E10259" s="57" t="s">
        <v>592</v>
      </c>
      <c r="F10259" s="57" t="s">
        <v>5426</v>
      </c>
      <c r="G10259" s="57" t="s">
        <v>7039</v>
      </c>
      <c r="H10259" s="57">
        <v>0.54166669999999995</v>
      </c>
    </row>
    <row r="10260" spans="1:8">
      <c r="A10260" s="57" t="s">
        <v>153</v>
      </c>
      <c r="B10260" s="57" t="s">
        <v>116</v>
      </c>
      <c r="C10260" s="57" t="s">
        <v>5428</v>
      </c>
      <c r="D10260" s="57">
        <v>190.5</v>
      </c>
      <c r="E10260" s="57" t="s">
        <v>592</v>
      </c>
      <c r="F10260" s="57" t="s">
        <v>5429</v>
      </c>
      <c r="G10260" s="57" t="s">
        <v>7040</v>
      </c>
      <c r="H10260" s="57">
        <v>190.5</v>
      </c>
    </row>
    <row r="10261" spans="1:8">
      <c r="A10261" s="57" t="s">
        <v>153</v>
      </c>
      <c r="B10261" s="57" t="s">
        <v>116</v>
      </c>
      <c r="C10261" s="57" t="s">
        <v>5431</v>
      </c>
      <c r="D10261" s="57">
        <v>65723.06</v>
      </c>
      <c r="E10261" s="57" t="s">
        <v>592</v>
      </c>
      <c r="F10261" s="57" t="s">
        <v>5431</v>
      </c>
      <c r="G10261" s="57" t="s">
        <v>7041</v>
      </c>
      <c r="H10261" s="57">
        <v>65723.06</v>
      </c>
    </row>
    <row r="10262" spans="1:8">
      <c r="A10262" s="57" t="s">
        <v>153</v>
      </c>
      <c r="B10262" s="57" t="s">
        <v>116</v>
      </c>
      <c r="C10262" s="57" t="s">
        <v>5433</v>
      </c>
      <c r="D10262" s="57">
        <v>163.5</v>
      </c>
      <c r="E10262" s="57" t="s">
        <v>592</v>
      </c>
      <c r="F10262" s="57" t="s">
        <v>5434</v>
      </c>
      <c r="G10262" s="57" t="s">
        <v>7042</v>
      </c>
      <c r="H10262" s="57">
        <v>163.5</v>
      </c>
    </row>
    <row r="10263" spans="1:8">
      <c r="A10263" s="57" t="s">
        <v>153</v>
      </c>
      <c r="B10263" s="57" t="s">
        <v>116</v>
      </c>
      <c r="C10263" s="57" t="s">
        <v>5436</v>
      </c>
      <c r="D10263" s="57">
        <v>1.75</v>
      </c>
      <c r="E10263" s="57" t="s">
        <v>592</v>
      </c>
      <c r="F10263" s="57" t="s">
        <v>5437</v>
      </c>
      <c r="G10263" s="57" t="s">
        <v>7043</v>
      </c>
      <c r="H10263" s="57">
        <v>1.75</v>
      </c>
    </row>
    <row r="10264" spans="1:8">
      <c r="A10264" s="57" t="s">
        <v>153</v>
      </c>
      <c r="B10264" s="57" t="s">
        <v>116</v>
      </c>
      <c r="C10264" s="57" t="s">
        <v>5439</v>
      </c>
      <c r="D10264" s="57">
        <v>0.59166669999999999</v>
      </c>
      <c r="E10264" s="57" t="s">
        <v>592</v>
      </c>
      <c r="F10264" s="57" t="s">
        <v>5439</v>
      </c>
      <c r="G10264" s="57" t="s">
        <v>7044</v>
      </c>
      <c r="H10264" s="57">
        <v>0.59166669999999999</v>
      </c>
    </row>
    <row r="10265" spans="1:8">
      <c r="A10265" s="57" t="s">
        <v>153</v>
      </c>
      <c r="B10265" s="57" t="s">
        <v>116</v>
      </c>
      <c r="C10265" s="57" t="s">
        <v>5441</v>
      </c>
      <c r="D10265" s="57">
        <v>7802.5309999999999</v>
      </c>
      <c r="E10265" s="57" t="s">
        <v>592</v>
      </c>
      <c r="F10265" s="57" t="s">
        <v>5441</v>
      </c>
      <c r="G10265" s="57" t="s">
        <v>7045</v>
      </c>
      <c r="H10265" s="57">
        <v>7802.5309999999999</v>
      </c>
    </row>
    <row r="10266" spans="1:8">
      <c r="A10266" s="57" t="s">
        <v>153</v>
      </c>
      <c r="B10266" s="57" t="s">
        <v>116</v>
      </c>
      <c r="C10266" s="57" t="s">
        <v>5443</v>
      </c>
      <c r="D10266" s="57">
        <v>623.9375</v>
      </c>
      <c r="E10266" s="57" t="s">
        <v>592</v>
      </c>
      <c r="F10266" s="57" t="s">
        <v>5443</v>
      </c>
      <c r="G10266" s="57" t="s">
        <v>7046</v>
      </c>
      <c r="H10266" s="57">
        <v>623.9375</v>
      </c>
    </row>
    <row r="10267" spans="1:8">
      <c r="A10267" s="57" t="s">
        <v>153</v>
      </c>
      <c r="B10267" s="57" t="s">
        <v>116</v>
      </c>
      <c r="C10267" s="57" t="s">
        <v>5445</v>
      </c>
      <c r="D10267" s="57">
        <v>600.625</v>
      </c>
      <c r="E10267" s="57" t="s">
        <v>592</v>
      </c>
      <c r="F10267" s="57" t="s">
        <v>5446</v>
      </c>
      <c r="G10267" s="57" t="s">
        <v>7047</v>
      </c>
      <c r="H10267" s="57">
        <v>600.625</v>
      </c>
    </row>
    <row r="10268" spans="1:8">
      <c r="A10268" s="57" t="s">
        <v>185</v>
      </c>
      <c r="B10268" s="57" t="s">
        <v>120</v>
      </c>
      <c r="C10268" s="57" t="s">
        <v>5392</v>
      </c>
      <c r="D10268" s="57">
        <v>0</v>
      </c>
      <c r="E10268" s="57" t="s">
        <v>593</v>
      </c>
      <c r="F10268" s="57" t="s">
        <v>5393</v>
      </c>
      <c r="G10268" s="57" t="s">
        <v>7048</v>
      </c>
      <c r="H10268" s="57">
        <v>0</v>
      </c>
    </row>
    <row r="10269" spans="1:8">
      <c r="A10269" s="57" t="s">
        <v>185</v>
      </c>
      <c r="B10269" s="57" t="s">
        <v>120</v>
      </c>
      <c r="C10269" s="57" t="s">
        <v>5395</v>
      </c>
      <c r="D10269" s="57">
        <v>0</v>
      </c>
      <c r="E10269" s="57" t="s">
        <v>593</v>
      </c>
      <c r="F10269" s="57" t="s">
        <v>5396</v>
      </c>
      <c r="G10269" s="57" t="s">
        <v>7049</v>
      </c>
      <c r="H10269" s="57">
        <v>0</v>
      </c>
    </row>
    <row r="10270" spans="1:8">
      <c r="A10270" s="57" t="s">
        <v>185</v>
      </c>
      <c r="B10270" s="57" t="s">
        <v>120</v>
      </c>
      <c r="C10270" s="57" t="s">
        <v>5398</v>
      </c>
      <c r="D10270" s="57">
        <v>0</v>
      </c>
      <c r="E10270" s="57" t="s">
        <v>593</v>
      </c>
      <c r="F10270" s="57" t="s">
        <v>5399</v>
      </c>
      <c r="G10270" s="57" t="s">
        <v>7050</v>
      </c>
      <c r="H10270" s="57">
        <v>0</v>
      </c>
    </row>
    <row r="10271" spans="1:8">
      <c r="A10271" s="57" t="s">
        <v>185</v>
      </c>
      <c r="B10271" s="57" t="s">
        <v>120</v>
      </c>
      <c r="C10271" s="57" t="s">
        <v>5401</v>
      </c>
      <c r="D10271" s="57">
        <v>0</v>
      </c>
      <c r="E10271" s="57" t="s">
        <v>593</v>
      </c>
      <c r="F10271" s="57" t="s">
        <v>5402</v>
      </c>
      <c r="G10271" s="57" t="s">
        <v>7051</v>
      </c>
      <c r="H10271" s="57">
        <v>0</v>
      </c>
    </row>
    <row r="10272" spans="1:8">
      <c r="A10272" s="57" t="s">
        <v>185</v>
      </c>
      <c r="B10272" s="57" t="s">
        <v>120</v>
      </c>
      <c r="C10272" s="57" t="s">
        <v>5404</v>
      </c>
      <c r="D10272" s="57">
        <v>402.16669999999999</v>
      </c>
      <c r="E10272" s="57" t="s">
        <v>593</v>
      </c>
      <c r="F10272" s="57" t="s">
        <v>5405</v>
      </c>
      <c r="G10272" s="57" t="s">
        <v>7052</v>
      </c>
      <c r="H10272" s="57">
        <v>402.16669999999999</v>
      </c>
    </row>
    <row r="10273" spans="1:8">
      <c r="A10273" s="57" t="s">
        <v>185</v>
      </c>
      <c r="B10273" s="57" t="s">
        <v>120</v>
      </c>
      <c r="C10273" s="57" t="s">
        <v>5407</v>
      </c>
      <c r="D10273" s="57">
        <v>0.67500000000000004</v>
      </c>
      <c r="E10273" s="57" t="s">
        <v>593</v>
      </c>
      <c r="F10273" s="57" t="s">
        <v>5408</v>
      </c>
      <c r="G10273" s="57" t="s">
        <v>7053</v>
      </c>
      <c r="H10273" s="57">
        <v>0.67500000000000004</v>
      </c>
    </row>
    <row r="10274" spans="1:8">
      <c r="A10274" s="57" t="s">
        <v>185</v>
      </c>
      <c r="B10274" s="57" t="s">
        <v>120</v>
      </c>
      <c r="C10274" s="57" t="s">
        <v>5410</v>
      </c>
      <c r="D10274" s="57">
        <v>1.3333330000000001</v>
      </c>
      <c r="E10274" s="57" t="s">
        <v>593</v>
      </c>
      <c r="F10274" s="57" t="s">
        <v>5411</v>
      </c>
      <c r="G10274" s="57" t="s">
        <v>7054</v>
      </c>
      <c r="H10274" s="57">
        <v>1.3333330000000001</v>
      </c>
    </row>
    <row r="10275" spans="1:8">
      <c r="A10275" s="57" t="s">
        <v>185</v>
      </c>
      <c r="B10275" s="57" t="s">
        <v>120</v>
      </c>
      <c r="C10275" s="57" t="s">
        <v>5413</v>
      </c>
      <c r="D10275" s="57">
        <v>178</v>
      </c>
      <c r="E10275" s="57" t="s">
        <v>593</v>
      </c>
      <c r="F10275" s="57" t="s">
        <v>5414</v>
      </c>
      <c r="G10275" s="57" t="s">
        <v>7055</v>
      </c>
      <c r="H10275" s="57">
        <v>178</v>
      </c>
    </row>
    <row r="10276" spans="1:8">
      <c r="A10276" s="57" t="s">
        <v>185</v>
      </c>
      <c r="B10276" s="57" t="s">
        <v>120</v>
      </c>
      <c r="C10276" s="57" t="s">
        <v>5416</v>
      </c>
      <c r="D10276" s="57">
        <v>0</v>
      </c>
      <c r="E10276" s="57" t="s">
        <v>593</v>
      </c>
      <c r="F10276" s="57" t="s">
        <v>5417</v>
      </c>
      <c r="G10276" s="57" t="s">
        <v>7056</v>
      </c>
      <c r="H10276" s="57">
        <v>0</v>
      </c>
    </row>
    <row r="10277" spans="1:8">
      <c r="A10277" s="57" t="s">
        <v>185</v>
      </c>
      <c r="B10277" s="57" t="s">
        <v>120</v>
      </c>
      <c r="C10277" s="57" t="s">
        <v>5419</v>
      </c>
      <c r="D10277" s="57">
        <v>1.25</v>
      </c>
      <c r="E10277" s="57" t="s">
        <v>593</v>
      </c>
      <c r="F10277" s="57" t="s">
        <v>5420</v>
      </c>
      <c r="G10277" s="57" t="s">
        <v>7057</v>
      </c>
      <c r="H10277" s="57">
        <v>1.25</v>
      </c>
    </row>
    <row r="10278" spans="1:8">
      <c r="A10278" s="57" t="s">
        <v>185</v>
      </c>
      <c r="B10278" s="57" t="s">
        <v>120</v>
      </c>
      <c r="C10278" s="57" t="s">
        <v>5422</v>
      </c>
      <c r="D10278" s="57">
        <v>646.875</v>
      </c>
      <c r="E10278" s="57" t="s">
        <v>593</v>
      </c>
      <c r="F10278" s="57" t="s">
        <v>5423</v>
      </c>
      <c r="G10278" s="57" t="s">
        <v>7058</v>
      </c>
      <c r="H10278" s="57">
        <v>646.875</v>
      </c>
    </row>
    <row r="10279" spans="1:8">
      <c r="A10279" s="57" t="s">
        <v>185</v>
      </c>
      <c r="B10279" s="57" t="s">
        <v>120</v>
      </c>
      <c r="C10279" s="57" t="s">
        <v>5425</v>
      </c>
      <c r="D10279" s="57">
        <v>0.54166669999999995</v>
      </c>
      <c r="E10279" s="57" t="s">
        <v>593</v>
      </c>
      <c r="F10279" s="57" t="s">
        <v>5426</v>
      </c>
      <c r="G10279" s="57" t="s">
        <v>7059</v>
      </c>
      <c r="H10279" s="57">
        <v>0.54166669999999995</v>
      </c>
    </row>
    <row r="10280" spans="1:8">
      <c r="A10280" s="57" t="s">
        <v>185</v>
      </c>
      <c r="B10280" s="57" t="s">
        <v>120</v>
      </c>
      <c r="C10280" s="57" t="s">
        <v>5428</v>
      </c>
      <c r="D10280" s="57">
        <v>190.5</v>
      </c>
      <c r="E10280" s="57" t="s">
        <v>593</v>
      </c>
      <c r="F10280" s="57" t="s">
        <v>5429</v>
      </c>
      <c r="G10280" s="57" t="s">
        <v>7060</v>
      </c>
      <c r="H10280" s="57">
        <v>190.5</v>
      </c>
    </row>
    <row r="10281" spans="1:8">
      <c r="A10281" s="57" t="s">
        <v>185</v>
      </c>
      <c r="B10281" s="57" t="s">
        <v>120</v>
      </c>
      <c r="C10281" s="57" t="s">
        <v>5431</v>
      </c>
      <c r="D10281" s="57">
        <v>65723.06</v>
      </c>
      <c r="E10281" s="57" t="s">
        <v>593</v>
      </c>
      <c r="F10281" s="57" t="s">
        <v>5431</v>
      </c>
      <c r="G10281" s="57" t="s">
        <v>7061</v>
      </c>
      <c r="H10281" s="57">
        <v>65723.06</v>
      </c>
    </row>
    <row r="10282" spans="1:8">
      <c r="A10282" s="57" t="s">
        <v>185</v>
      </c>
      <c r="B10282" s="57" t="s">
        <v>120</v>
      </c>
      <c r="C10282" s="57" t="s">
        <v>5433</v>
      </c>
      <c r="D10282" s="57">
        <v>163.5</v>
      </c>
      <c r="E10282" s="57" t="s">
        <v>593</v>
      </c>
      <c r="F10282" s="57" t="s">
        <v>5434</v>
      </c>
      <c r="G10282" s="57" t="s">
        <v>7062</v>
      </c>
      <c r="H10282" s="57">
        <v>163.5</v>
      </c>
    </row>
    <row r="10283" spans="1:8">
      <c r="A10283" s="57" t="s">
        <v>185</v>
      </c>
      <c r="B10283" s="57" t="s">
        <v>120</v>
      </c>
      <c r="C10283" s="57" t="s">
        <v>5436</v>
      </c>
      <c r="D10283" s="57">
        <v>1.75</v>
      </c>
      <c r="E10283" s="57" t="s">
        <v>593</v>
      </c>
      <c r="F10283" s="57" t="s">
        <v>5437</v>
      </c>
      <c r="G10283" s="57" t="s">
        <v>7063</v>
      </c>
      <c r="H10283" s="57">
        <v>1.75</v>
      </c>
    </row>
    <row r="10284" spans="1:8">
      <c r="A10284" s="57" t="s">
        <v>185</v>
      </c>
      <c r="B10284" s="57" t="s">
        <v>120</v>
      </c>
      <c r="C10284" s="57" t="s">
        <v>5439</v>
      </c>
      <c r="D10284" s="57">
        <v>0.59166669999999999</v>
      </c>
      <c r="E10284" s="57" t="s">
        <v>593</v>
      </c>
      <c r="F10284" s="57" t="s">
        <v>5439</v>
      </c>
      <c r="G10284" s="57" t="s">
        <v>7064</v>
      </c>
      <c r="H10284" s="57">
        <v>0.59166669999999999</v>
      </c>
    </row>
    <row r="10285" spans="1:8">
      <c r="A10285" s="57" t="s">
        <v>185</v>
      </c>
      <c r="B10285" s="57" t="s">
        <v>120</v>
      </c>
      <c r="C10285" s="57" t="s">
        <v>5441</v>
      </c>
      <c r="D10285" s="57">
        <v>7802.5309999999999</v>
      </c>
      <c r="E10285" s="57" t="s">
        <v>593</v>
      </c>
      <c r="F10285" s="57" t="s">
        <v>5441</v>
      </c>
      <c r="G10285" s="57" t="s">
        <v>7065</v>
      </c>
      <c r="H10285" s="57">
        <v>7802.5309999999999</v>
      </c>
    </row>
    <row r="10286" spans="1:8">
      <c r="A10286" s="57" t="s">
        <v>185</v>
      </c>
      <c r="B10286" s="57" t="s">
        <v>120</v>
      </c>
      <c r="C10286" s="57" t="s">
        <v>5443</v>
      </c>
      <c r="D10286" s="57">
        <v>623.9375</v>
      </c>
      <c r="E10286" s="57" t="s">
        <v>593</v>
      </c>
      <c r="F10286" s="57" t="s">
        <v>5443</v>
      </c>
      <c r="G10286" s="57" t="s">
        <v>7066</v>
      </c>
      <c r="H10286" s="57">
        <v>623.9375</v>
      </c>
    </row>
    <row r="10287" spans="1:8">
      <c r="A10287" s="57" t="s">
        <v>185</v>
      </c>
      <c r="B10287" s="57" t="s">
        <v>120</v>
      </c>
      <c r="C10287" s="57" t="s">
        <v>5445</v>
      </c>
      <c r="D10287" s="57">
        <v>600.625</v>
      </c>
      <c r="E10287" s="57" t="s">
        <v>593</v>
      </c>
      <c r="F10287" s="57" t="s">
        <v>5446</v>
      </c>
      <c r="G10287" s="57" t="s">
        <v>7067</v>
      </c>
      <c r="H10287" s="57">
        <v>600.625</v>
      </c>
    </row>
    <row r="10288" spans="1:8">
      <c r="A10288" s="57" t="s">
        <v>154</v>
      </c>
      <c r="B10288" s="57" t="s">
        <v>116</v>
      </c>
      <c r="C10288" s="57" t="s">
        <v>5392</v>
      </c>
      <c r="D10288" s="57">
        <v>0</v>
      </c>
      <c r="E10288" s="57" t="s">
        <v>594</v>
      </c>
      <c r="F10288" s="57" t="s">
        <v>5393</v>
      </c>
      <c r="G10288" s="57" t="s">
        <v>7068</v>
      </c>
      <c r="H10288" s="57">
        <v>0</v>
      </c>
    </row>
    <row r="10289" spans="1:8">
      <c r="A10289" s="57" t="s">
        <v>154</v>
      </c>
      <c r="B10289" s="57" t="s">
        <v>116</v>
      </c>
      <c r="C10289" s="57" t="s">
        <v>5395</v>
      </c>
      <c r="D10289" s="57">
        <v>0</v>
      </c>
      <c r="E10289" s="57" t="s">
        <v>594</v>
      </c>
      <c r="F10289" s="57" t="s">
        <v>5396</v>
      </c>
      <c r="G10289" s="57" t="s">
        <v>7069</v>
      </c>
      <c r="H10289" s="57">
        <v>0</v>
      </c>
    </row>
    <row r="10290" spans="1:8">
      <c r="A10290" s="57" t="s">
        <v>154</v>
      </c>
      <c r="B10290" s="57" t="s">
        <v>116</v>
      </c>
      <c r="C10290" s="57" t="s">
        <v>5398</v>
      </c>
      <c r="D10290" s="57">
        <v>0</v>
      </c>
      <c r="E10290" s="57" t="s">
        <v>594</v>
      </c>
      <c r="F10290" s="57" t="s">
        <v>5399</v>
      </c>
      <c r="G10290" s="57" t="s">
        <v>7070</v>
      </c>
      <c r="H10290" s="57">
        <v>0</v>
      </c>
    </row>
    <row r="10291" spans="1:8">
      <c r="A10291" s="57" t="s">
        <v>154</v>
      </c>
      <c r="B10291" s="57" t="s">
        <v>116</v>
      </c>
      <c r="C10291" s="57" t="s">
        <v>5401</v>
      </c>
      <c r="D10291" s="57">
        <v>0</v>
      </c>
      <c r="E10291" s="57" t="s">
        <v>594</v>
      </c>
      <c r="F10291" s="57" t="s">
        <v>5402</v>
      </c>
      <c r="G10291" s="57" t="s">
        <v>7071</v>
      </c>
      <c r="H10291" s="57">
        <v>0</v>
      </c>
    </row>
    <row r="10292" spans="1:8">
      <c r="A10292" s="57" t="s">
        <v>154</v>
      </c>
      <c r="B10292" s="57" t="s">
        <v>116</v>
      </c>
      <c r="C10292" s="57" t="s">
        <v>5404</v>
      </c>
      <c r="D10292" s="57">
        <v>402.16669999999993</v>
      </c>
      <c r="E10292" s="57" t="s">
        <v>594</v>
      </c>
      <c r="F10292" s="57" t="s">
        <v>5405</v>
      </c>
      <c r="G10292" s="57" t="s">
        <v>7072</v>
      </c>
      <c r="H10292" s="57">
        <v>402.16669999999993</v>
      </c>
    </row>
    <row r="10293" spans="1:8">
      <c r="A10293" s="57" t="s">
        <v>154</v>
      </c>
      <c r="B10293" s="57" t="s">
        <v>116</v>
      </c>
      <c r="C10293" s="57" t="s">
        <v>5407</v>
      </c>
      <c r="D10293" s="57">
        <v>0.67499999999999993</v>
      </c>
      <c r="E10293" s="57" t="s">
        <v>594</v>
      </c>
      <c r="F10293" s="57" t="s">
        <v>5408</v>
      </c>
      <c r="G10293" s="57" t="s">
        <v>7073</v>
      </c>
      <c r="H10293" s="57">
        <v>0.67499999999999993</v>
      </c>
    </row>
    <row r="10294" spans="1:8">
      <c r="A10294" s="57" t="s">
        <v>154</v>
      </c>
      <c r="B10294" s="57" t="s">
        <v>116</v>
      </c>
      <c r="C10294" s="57" t="s">
        <v>5410</v>
      </c>
      <c r="D10294" s="57">
        <v>1.3333329999999999</v>
      </c>
      <c r="E10294" s="57" t="s">
        <v>594</v>
      </c>
      <c r="F10294" s="57" t="s">
        <v>5411</v>
      </c>
      <c r="G10294" s="57" t="s">
        <v>7074</v>
      </c>
      <c r="H10294" s="57">
        <v>1.3333329999999999</v>
      </c>
    </row>
    <row r="10295" spans="1:8">
      <c r="A10295" s="57" t="s">
        <v>154</v>
      </c>
      <c r="B10295" s="57" t="s">
        <v>116</v>
      </c>
      <c r="C10295" s="57" t="s">
        <v>5413</v>
      </c>
      <c r="D10295" s="57">
        <v>178</v>
      </c>
      <c r="E10295" s="57" t="s">
        <v>594</v>
      </c>
      <c r="F10295" s="57" t="s">
        <v>5414</v>
      </c>
      <c r="G10295" s="57" t="s">
        <v>7075</v>
      </c>
      <c r="H10295" s="57">
        <v>178</v>
      </c>
    </row>
    <row r="10296" spans="1:8">
      <c r="A10296" s="57" t="s">
        <v>154</v>
      </c>
      <c r="B10296" s="57" t="s">
        <v>116</v>
      </c>
      <c r="C10296" s="57" t="s">
        <v>5416</v>
      </c>
      <c r="D10296" s="57">
        <v>0</v>
      </c>
      <c r="E10296" s="57" t="s">
        <v>594</v>
      </c>
      <c r="F10296" s="57" t="s">
        <v>5417</v>
      </c>
      <c r="G10296" s="57" t="s">
        <v>7076</v>
      </c>
      <c r="H10296" s="57">
        <v>0</v>
      </c>
    </row>
    <row r="10297" spans="1:8">
      <c r="A10297" s="57" t="s">
        <v>154</v>
      </c>
      <c r="B10297" s="57" t="s">
        <v>116</v>
      </c>
      <c r="C10297" s="57" t="s">
        <v>5419</v>
      </c>
      <c r="D10297" s="57">
        <v>1.25</v>
      </c>
      <c r="E10297" s="57" t="s">
        <v>594</v>
      </c>
      <c r="F10297" s="57" t="s">
        <v>5420</v>
      </c>
      <c r="G10297" s="57" t="s">
        <v>7077</v>
      </c>
      <c r="H10297" s="57">
        <v>1.25</v>
      </c>
    </row>
    <row r="10298" spans="1:8">
      <c r="A10298" s="57" t="s">
        <v>154</v>
      </c>
      <c r="B10298" s="57" t="s">
        <v>116</v>
      </c>
      <c r="C10298" s="57" t="s">
        <v>5422</v>
      </c>
      <c r="D10298" s="57">
        <v>646.875</v>
      </c>
      <c r="E10298" s="57" t="s">
        <v>594</v>
      </c>
      <c r="F10298" s="57" t="s">
        <v>5423</v>
      </c>
      <c r="G10298" s="57" t="s">
        <v>7078</v>
      </c>
      <c r="H10298" s="57">
        <v>646.875</v>
      </c>
    </row>
    <row r="10299" spans="1:8">
      <c r="A10299" s="57" t="s">
        <v>154</v>
      </c>
      <c r="B10299" s="57" t="s">
        <v>116</v>
      </c>
      <c r="C10299" s="57" t="s">
        <v>5425</v>
      </c>
      <c r="D10299" s="57">
        <v>0.54166670000000006</v>
      </c>
      <c r="E10299" s="57" t="s">
        <v>594</v>
      </c>
      <c r="F10299" s="57" t="s">
        <v>5426</v>
      </c>
      <c r="G10299" s="57" t="s">
        <v>7079</v>
      </c>
      <c r="H10299" s="57">
        <v>0.54166670000000006</v>
      </c>
    </row>
    <row r="10300" spans="1:8">
      <c r="A10300" s="57" t="s">
        <v>154</v>
      </c>
      <c r="B10300" s="57" t="s">
        <v>116</v>
      </c>
      <c r="C10300" s="57" t="s">
        <v>5428</v>
      </c>
      <c r="D10300" s="57">
        <v>190.5</v>
      </c>
      <c r="E10300" s="57" t="s">
        <v>594</v>
      </c>
      <c r="F10300" s="57" t="s">
        <v>5429</v>
      </c>
      <c r="G10300" s="57" t="s">
        <v>7080</v>
      </c>
      <c r="H10300" s="57">
        <v>190.5</v>
      </c>
    </row>
    <row r="10301" spans="1:8">
      <c r="A10301" s="57" t="s">
        <v>154</v>
      </c>
      <c r="B10301" s="57" t="s">
        <v>116</v>
      </c>
      <c r="C10301" s="57" t="s">
        <v>5431</v>
      </c>
      <c r="D10301" s="57">
        <v>65723.060000000012</v>
      </c>
      <c r="E10301" s="57" t="s">
        <v>594</v>
      </c>
      <c r="F10301" s="57" t="s">
        <v>5431</v>
      </c>
      <c r="G10301" s="57" t="s">
        <v>7081</v>
      </c>
      <c r="H10301" s="57">
        <v>65723.060000000012</v>
      </c>
    </row>
    <row r="10302" spans="1:8">
      <c r="A10302" s="57" t="s">
        <v>154</v>
      </c>
      <c r="B10302" s="57" t="s">
        <v>116</v>
      </c>
      <c r="C10302" s="57" t="s">
        <v>5433</v>
      </c>
      <c r="D10302" s="57">
        <v>163.5</v>
      </c>
      <c r="E10302" s="57" t="s">
        <v>594</v>
      </c>
      <c r="F10302" s="57" t="s">
        <v>5434</v>
      </c>
      <c r="G10302" s="57" t="s">
        <v>7082</v>
      </c>
      <c r="H10302" s="57">
        <v>163.5</v>
      </c>
    </row>
    <row r="10303" spans="1:8">
      <c r="A10303" s="57" t="s">
        <v>154</v>
      </c>
      <c r="B10303" s="57" t="s">
        <v>116</v>
      </c>
      <c r="C10303" s="57" t="s">
        <v>5436</v>
      </c>
      <c r="D10303" s="57">
        <v>1.75</v>
      </c>
      <c r="E10303" s="57" t="s">
        <v>594</v>
      </c>
      <c r="F10303" s="57" t="s">
        <v>5437</v>
      </c>
      <c r="G10303" s="57" t="s">
        <v>7083</v>
      </c>
      <c r="H10303" s="57">
        <v>1.75</v>
      </c>
    </row>
    <row r="10304" spans="1:8">
      <c r="A10304" s="57" t="s">
        <v>154</v>
      </c>
      <c r="B10304" s="57" t="s">
        <v>116</v>
      </c>
      <c r="C10304" s="57" t="s">
        <v>5439</v>
      </c>
      <c r="D10304" s="57">
        <v>0.5916667000000001</v>
      </c>
      <c r="E10304" s="57" t="s">
        <v>594</v>
      </c>
      <c r="F10304" s="57" t="s">
        <v>5439</v>
      </c>
      <c r="G10304" s="57" t="s">
        <v>7084</v>
      </c>
      <c r="H10304" s="57">
        <v>0.5916667000000001</v>
      </c>
    </row>
    <row r="10305" spans="1:8">
      <c r="A10305" s="57" t="s">
        <v>154</v>
      </c>
      <c r="B10305" s="57" t="s">
        <v>116</v>
      </c>
      <c r="C10305" s="57" t="s">
        <v>5441</v>
      </c>
      <c r="D10305" s="57">
        <v>7802.5310000000018</v>
      </c>
      <c r="E10305" s="57" t="s">
        <v>594</v>
      </c>
      <c r="F10305" s="57" t="s">
        <v>5441</v>
      </c>
      <c r="G10305" s="57" t="s">
        <v>7085</v>
      </c>
      <c r="H10305" s="57">
        <v>7802.5310000000018</v>
      </c>
    </row>
    <row r="10306" spans="1:8">
      <c r="A10306" s="57" t="s">
        <v>154</v>
      </c>
      <c r="B10306" s="57" t="s">
        <v>116</v>
      </c>
      <c r="C10306" s="57" t="s">
        <v>5443</v>
      </c>
      <c r="D10306" s="57">
        <v>623.9375</v>
      </c>
      <c r="E10306" s="57" t="s">
        <v>594</v>
      </c>
      <c r="F10306" s="57" t="s">
        <v>5443</v>
      </c>
      <c r="G10306" s="57" t="s">
        <v>7086</v>
      </c>
      <c r="H10306" s="57">
        <v>623.9375</v>
      </c>
    </row>
    <row r="10307" spans="1:8">
      <c r="A10307" s="57" t="s">
        <v>154</v>
      </c>
      <c r="B10307" s="57" t="s">
        <v>116</v>
      </c>
      <c r="C10307" s="57" t="s">
        <v>5445</v>
      </c>
      <c r="D10307" s="57">
        <v>600.625</v>
      </c>
      <c r="E10307" s="57" t="s">
        <v>594</v>
      </c>
      <c r="F10307" s="57" t="s">
        <v>5446</v>
      </c>
      <c r="G10307" s="57" t="s">
        <v>7087</v>
      </c>
      <c r="H10307" s="57">
        <v>600.625</v>
      </c>
    </row>
    <row r="10308" spans="1:8">
      <c r="A10308" s="57" t="s">
        <v>189</v>
      </c>
      <c r="B10308" s="57" t="s">
        <v>123</v>
      </c>
      <c r="C10308" s="57" t="s">
        <v>5392</v>
      </c>
      <c r="D10308" s="57">
        <v>0</v>
      </c>
      <c r="E10308" s="57" t="s">
        <v>595</v>
      </c>
      <c r="F10308" s="57" t="s">
        <v>5393</v>
      </c>
      <c r="G10308" s="57" t="s">
        <v>7088</v>
      </c>
      <c r="H10308" s="57">
        <v>0</v>
      </c>
    </row>
    <row r="10309" spans="1:8">
      <c r="A10309" s="57" t="s">
        <v>189</v>
      </c>
      <c r="B10309" s="57" t="s">
        <v>123</v>
      </c>
      <c r="C10309" s="57" t="s">
        <v>5395</v>
      </c>
      <c r="D10309" s="57">
        <v>0</v>
      </c>
      <c r="E10309" s="57" t="s">
        <v>595</v>
      </c>
      <c r="F10309" s="57" t="s">
        <v>5396</v>
      </c>
      <c r="G10309" s="57" t="s">
        <v>7089</v>
      </c>
      <c r="H10309" s="57">
        <v>0</v>
      </c>
    </row>
    <row r="10310" spans="1:8">
      <c r="A10310" s="57" t="s">
        <v>189</v>
      </c>
      <c r="B10310" s="57" t="s">
        <v>123</v>
      </c>
      <c r="C10310" s="57" t="s">
        <v>5398</v>
      </c>
      <c r="D10310" s="57">
        <v>0</v>
      </c>
      <c r="E10310" s="57" t="s">
        <v>595</v>
      </c>
      <c r="F10310" s="57" t="s">
        <v>5399</v>
      </c>
      <c r="G10310" s="57" t="s">
        <v>7090</v>
      </c>
      <c r="H10310" s="57">
        <v>0</v>
      </c>
    </row>
    <row r="10311" spans="1:8">
      <c r="A10311" s="57" t="s">
        <v>189</v>
      </c>
      <c r="B10311" s="57" t="s">
        <v>123</v>
      </c>
      <c r="C10311" s="57" t="s">
        <v>5401</v>
      </c>
      <c r="D10311" s="57">
        <v>0</v>
      </c>
      <c r="E10311" s="57" t="s">
        <v>595</v>
      </c>
      <c r="F10311" s="57" t="s">
        <v>5402</v>
      </c>
      <c r="G10311" s="57" t="s">
        <v>7091</v>
      </c>
      <c r="H10311" s="57">
        <v>0</v>
      </c>
    </row>
    <row r="10312" spans="1:8">
      <c r="A10312" s="57" t="s">
        <v>189</v>
      </c>
      <c r="B10312" s="57" t="s">
        <v>123</v>
      </c>
      <c r="C10312" s="57" t="s">
        <v>5404</v>
      </c>
      <c r="D10312" s="57">
        <v>443.1517750000001</v>
      </c>
      <c r="E10312" s="57" t="s">
        <v>595</v>
      </c>
      <c r="F10312" s="57" t="s">
        <v>5405</v>
      </c>
      <c r="G10312" s="57" t="s">
        <v>7092</v>
      </c>
      <c r="H10312" s="57">
        <v>443.1517750000001</v>
      </c>
    </row>
    <row r="10313" spans="1:8">
      <c r="A10313" s="57" t="s">
        <v>189</v>
      </c>
      <c r="B10313" s="57" t="s">
        <v>123</v>
      </c>
      <c r="C10313" s="57" t="s">
        <v>5407</v>
      </c>
      <c r="D10313" s="57">
        <v>0.67437833636363687</v>
      </c>
      <c r="E10313" s="57" t="s">
        <v>595</v>
      </c>
      <c r="F10313" s="57" t="s">
        <v>5408</v>
      </c>
      <c r="G10313" s="57" t="s">
        <v>7093</v>
      </c>
      <c r="H10313" s="57">
        <v>0.67437833636363687</v>
      </c>
    </row>
    <row r="10314" spans="1:8">
      <c r="A10314" s="57" t="s">
        <v>189</v>
      </c>
      <c r="B10314" s="57" t="s">
        <v>123</v>
      </c>
      <c r="C10314" s="57" t="s">
        <v>5410</v>
      </c>
      <c r="D10314" s="57">
        <v>1.3456797045454558</v>
      </c>
      <c r="E10314" s="57" t="s">
        <v>595</v>
      </c>
      <c r="F10314" s="57" t="s">
        <v>5411</v>
      </c>
      <c r="G10314" s="57" t="s">
        <v>7094</v>
      </c>
      <c r="H10314" s="57">
        <v>1.3456797045454558</v>
      </c>
    </row>
    <row r="10315" spans="1:8">
      <c r="A10315" s="57" t="s">
        <v>189</v>
      </c>
      <c r="B10315" s="57" t="s">
        <v>123</v>
      </c>
      <c r="C10315" s="57" t="s">
        <v>5413</v>
      </c>
      <c r="D10315" s="57">
        <v>185.48289090909091</v>
      </c>
      <c r="E10315" s="57" t="s">
        <v>595</v>
      </c>
      <c r="F10315" s="57" t="s">
        <v>5414</v>
      </c>
      <c r="G10315" s="57" t="s">
        <v>7095</v>
      </c>
      <c r="H10315" s="57">
        <v>185.48289090909091</v>
      </c>
    </row>
    <row r="10316" spans="1:8">
      <c r="A10316" s="57" t="s">
        <v>189</v>
      </c>
      <c r="B10316" s="57" t="s">
        <v>123</v>
      </c>
      <c r="C10316" s="57" t="s">
        <v>5416</v>
      </c>
      <c r="D10316" s="57">
        <v>0</v>
      </c>
      <c r="E10316" s="57" t="s">
        <v>595</v>
      </c>
      <c r="F10316" s="57" t="s">
        <v>5417</v>
      </c>
      <c r="G10316" s="57" t="s">
        <v>7096</v>
      </c>
      <c r="H10316" s="57">
        <v>0</v>
      </c>
    </row>
    <row r="10317" spans="1:8">
      <c r="A10317" s="57" t="s">
        <v>189</v>
      </c>
      <c r="B10317" s="57" t="s">
        <v>123</v>
      </c>
      <c r="C10317" s="57" t="s">
        <v>5419</v>
      </c>
      <c r="D10317" s="57">
        <v>1.2215909090909092</v>
      </c>
      <c r="E10317" s="57" t="s">
        <v>595</v>
      </c>
      <c r="F10317" s="57" t="s">
        <v>5420</v>
      </c>
      <c r="G10317" s="57" t="s">
        <v>7097</v>
      </c>
      <c r="H10317" s="57">
        <v>1.2215909090909092</v>
      </c>
    </row>
    <row r="10318" spans="1:8">
      <c r="A10318" s="57" t="s">
        <v>189</v>
      </c>
      <c r="B10318" s="57" t="s">
        <v>123</v>
      </c>
      <c r="C10318" s="57" t="s">
        <v>5422</v>
      </c>
      <c r="D10318" s="57">
        <v>632.1732954545455</v>
      </c>
      <c r="E10318" s="57" t="s">
        <v>595</v>
      </c>
      <c r="F10318" s="57" t="s">
        <v>5423</v>
      </c>
      <c r="G10318" s="57" t="s">
        <v>7098</v>
      </c>
      <c r="H10318" s="57">
        <v>632.1732954545455</v>
      </c>
    </row>
    <row r="10319" spans="1:8">
      <c r="A10319" s="57" t="s">
        <v>189</v>
      </c>
      <c r="B10319" s="57" t="s">
        <v>123</v>
      </c>
      <c r="C10319" s="57" t="s">
        <v>5425</v>
      </c>
      <c r="D10319" s="57">
        <v>0.52935609318181853</v>
      </c>
      <c r="E10319" s="57" t="s">
        <v>595</v>
      </c>
      <c r="F10319" s="57" t="s">
        <v>5426</v>
      </c>
      <c r="G10319" s="57" t="s">
        <v>7099</v>
      </c>
      <c r="H10319" s="57">
        <v>0.52935609318181853</v>
      </c>
    </row>
    <row r="10320" spans="1:8">
      <c r="A10320" s="57" t="s">
        <v>189</v>
      </c>
      <c r="B10320" s="57" t="s">
        <v>123</v>
      </c>
      <c r="C10320" s="57" t="s">
        <v>5428</v>
      </c>
      <c r="D10320" s="57">
        <v>186.17045454545453</v>
      </c>
      <c r="E10320" s="57" t="s">
        <v>595</v>
      </c>
      <c r="F10320" s="57" t="s">
        <v>5429</v>
      </c>
      <c r="G10320" s="57" t="s">
        <v>7100</v>
      </c>
      <c r="H10320" s="57">
        <v>186.17045454545453</v>
      </c>
    </row>
    <row r="10321" spans="1:8">
      <c r="A10321" s="57" t="s">
        <v>189</v>
      </c>
      <c r="B10321" s="57" t="s">
        <v>123</v>
      </c>
      <c r="C10321" s="57" t="s">
        <v>5431</v>
      </c>
      <c r="D10321" s="57">
        <v>65723.060000000041</v>
      </c>
      <c r="E10321" s="57" t="s">
        <v>595</v>
      </c>
      <c r="F10321" s="57" t="s">
        <v>5431</v>
      </c>
      <c r="G10321" s="57" t="s">
        <v>7101</v>
      </c>
      <c r="H10321" s="57">
        <v>65723.060000000041</v>
      </c>
    </row>
    <row r="10322" spans="1:8">
      <c r="A10322" s="57" t="s">
        <v>189</v>
      </c>
      <c r="B10322" s="57" t="s">
        <v>123</v>
      </c>
      <c r="C10322" s="57" t="s">
        <v>5433</v>
      </c>
      <c r="D10322" s="57">
        <v>159.78409090909091</v>
      </c>
      <c r="E10322" s="57" t="s">
        <v>595</v>
      </c>
      <c r="F10322" s="57" t="s">
        <v>5434</v>
      </c>
      <c r="G10322" s="57" t="s">
        <v>7102</v>
      </c>
      <c r="H10322" s="57">
        <v>159.78409090909091</v>
      </c>
    </row>
    <row r="10323" spans="1:8">
      <c r="A10323" s="57" t="s">
        <v>189</v>
      </c>
      <c r="B10323" s="57" t="s">
        <v>123</v>
      </c>
      <c r="C10323" s="57" t="s">
        <v>5436</v>
      </c>
      <c r="D10323" s="57">
        <v>1.7102272727272727</v>
      </c>
      <c r="E10323" s="57" t="s">
        <v>595</v>
      </c>
      <c r="F10323" s="57" t="s">
        <v>5437</v>
      </c>
      <c r="G10323" s="57" t="s">
        <v>7103</v>
      </c>
      <c r="H10323" s="57">
        <v>1.7102272727272727</v>
      </c>
    </row>
    <row r="10324" spans="1:8">
      <c r="A10324" s="57" t="s">
        <v>189</v>
      </c>
      <c r="B10324" s="57" t="s">
        <v>123</v>
      </c>
      <c r="C10324" s="57" t="s">
        <v>5439</v>
      </c>
      <c r="D10324" s="57">
        <v>0.57821972954545475</v>
      </c>
      <c r="E10324" s="57" t="s">
        <v>595</v>
      </c>
      <c r="F10324" s="57" t="s">
        <v>5439</v>
      </c>
      <c r="G10324" s="57" t="s">
        <v>7104</v>
      </c>
      <c r="H10324" s="57">
        <v>0.57821972954545475</v>
      </c>
    </row>
    <row r="10325" spans="1:8">
      <c r="A10325" s="57" t="s">
        <v>189</v>
      </c>
      <c r="B10325" s="57" t="s">
        <v>123</v>
      </c>
      <c r="C10325" s="57" t="s">
        <v>5441</v>
      </c>
      <c r="D10325" s="57">
        <v>7802.5309999999999</v>
      </c>
      <c r="E10325" s="57" t="s">
        <v>595</v>
      </c>
      <c r="F10325" s="57" t="s">
        <v>5441</v>
      </c>
      <c r="G10325" s="57" t="s">
        <v>7105</v>
      </c>
      <c r="H10325" s="57">
        <v>7802.5309999999999</v>
      </c>
    </row>
    <row r="10326" spans="1:8">
      <c r="A10326" s="57" t="s">
        <v>189</v>
      </c>
      <c r="B10326" s="57" t="s">
        <v>123</v>
      </c>
      <c r="C10326" s="57" t="s">
        <v>5443</v>
      </c>
      <c r="D10326" s="57">
        <v>623.9375</v>
      </c>
      <c r="E10326" s="57" t="s">
        <v>595</v>
      </c>
      <c r="F10326" s="57" t="s">
        <v>5443</v>
      </c>
      <c r="G10326" s="57" t="s">
        <v>7106</v>
      </c>
      <c r="H10326" s="57">
        <v>623.9375</v>
      </c>
    </row>
    <row r="10327" spans="1:8">
      <c r="A10327" s="57" t="s">
        <v>189</v>
      </c>
      <c r="B10327" s="57" t="s">
        <v>123</v>
      </c>
      <c r="C10327" s="57" t="s">
        <v>5445</v>
      </c>
      <c r="D10327" s="57">
        <v>586.97443181818187</v>
      </c>
      <c r="E10327" s="57" t="s">
        <v>595</v>
      </c>
      <c r="F10327" s="57" t="s">
        <v>5446</v>
      </c>
      <c r="G10327" s="57" t="s">
        <v>7107</v>
      </c>
      <c r="H10327" s="57">
        <v>586.97443181818187</v>
      </c>
    </row>
    <row r="10328" spans="1:8">
      <c r="A10328" s="57" t="s">
        <v>189</v>
      </c>
      <c r="B10328" s="57" t="s">
        <v>463</v>
      </c>
      <c r="C10328" s="57" t="s">
        <v>5392</v>
      </c>
      <c r="D10328" s="57">
        <v>0</v>
      </c>
      <c r="E10328" s="57" t="s">
        <v>4702</v>
      </c>
      <c r="F10328" s="57" t="s">
        <v>5393</v>
      </c>
      <c r="G10328" s="57" t="s">
        <v>7108</v>
      </c>
      <c r="H10328" s="57">
        <v>0</v>
      </c>
    </row>
    <row r="10329" spans="1:8">
      <c r="A10329" s="57" t="s">
        <v>189</v>
      </c>
      <c r="B10329" s="57" t="s">
        <v>463</v>
      </c>
      <c r="C10329" s="57" t="s">
        <v>5395</v>
      </c>
      <c r="D10329" s="57">
        <v>0</v>
      </c>
      <c r="E10329" s="57" t="s">
        <v>4702</v>
      </c>
      <c r="F10329" s="57" t="s">
        <v>5396</v>
      </c>
      <c r="G10329" s="57" t="s">
        <v>7109</v>
      </c>
      <c r="H10329" s="57">
        <v>0</v>
      </c>
    </row>
    <row r="10330" spans="1:8">
      <c r="A10330" s="57" t="s">
        <v>189</v>
      </c>
      <c r="B10330" s="57" t="s">
        <v>463</v>
      </c>
      <c r="C10330" s="57" t="s">
        <v>5398</v>
      </c>
      <c r="D10330" s="57">
        <v>0</v>
      </c>
      <c r="E10330" s="57" t="s">
        <v>4702</v>
      </c>
      <c r="F10330" s="57" t="s">
        <v>5399</v>
      </c>
      <c r="G10330" s="57" t="s">
        <v>7110</v>
      </c>
      <c r="H10330" s="57">
        <v>0</v>
      </c>
    </row>
    <row r="10331" spans="1:8">
      <c r="A10331" s="57" t="s">
        <v>189</v>
      </c>
      <c r="B10331" s="57" t="s">
        <v>463</v>
      </c>
      <c r="C10331" s="57" t="s">
        <v>5401</v>
      </c>
      <c r="D10331" s="57">
        <v>0</v>
      </c>
      <c r="E10331" s="57" t="s">
        <v>4702</v>
      </c>
      <c r="F10331" s="57" t="s">
        <v>5402</v>
      </c>
      <c r="G10331" s="57" t="s">
        <v>7111</v>
      </c>
      <c r="H10331" s="57">
        <v>0</v>
      </c>
    </row>
    <row r="10332" spans="1:8">
      <c r="A10332" s="57" t="s">
        <v>189</v>
      </c>
      <c r="B10332" s="57" t="s">
        <v>463</v>
      </c>
      <c r="C10332" s="57" t="s">
        <v>5404</v>
      </c>
      <c r="D10332" s="57">
        <v>402.16670000000056</v>
      </c>
      <c r="E10332" s="57" t="s">
        <v>4702</v>
      </c>
      <c r="F10332" s="57" t="s">
        <v>5405</v>
      </c>
      <c r="G10332" s="57" t="s">
        <v>7112</v>
      </c>
      <c r="H10332" s="57">
        <v>402.16670000000056</v>
      </c>
    </row>
    <row r="10333" spans="1:8">
      <c r="A10333" s="57" t="s">
        <v>189</v>
      </c>
      <c r="B10333" s="57" t="s">
        <v>463</v>
      </c>
      <c r="C10333" s="57" t="s">
        <v>5407</v>
      </c>
      <c r="D10333" s="57">
        <v>0.67499999999999927</v>
      </c>
      <c r="E10333" s="57" t="s">
        <v>4702</v>
      </c>
      <c r="F10333" s="57" t="s">
        <v>5408</v>
      </c>
      <c r="G10333" s="57" t="s">
        <v>7113</v>
      </c>
      <c r="H10333" s="57">
        <v>0.67499999999999927</v>
      </c>
    </row>
    <row r="10334" spans="1:8">
      <c r="A10334" s="57" t="s">
        <v>189</v>
      </c>
      <c r="B10334" s="57" t="s">
        <v>463</v>
      </c>
      <c r="C10334" s="57" t="s">
        <v>5410</v>
      </c>
      <c r="D10334" s="57">
        <v>1.3333329999999997</v>
      </c>
      <c r="E10334" s="57" t="s">
        <v>4702</v>
      </c>
      <c r="F10334" s="57" t="s">
        <v>5411</v>
      </c>
      <c r="G10334" s="57" t="s">
        <v>7114</v>
      </c>
      <c r="H10334" s="57">
        <v>1.3333329999999997</v>
      </c>
    </row>
    <row r="10335" spans="1:8">
      <c r="A10335" s="57" t="s">
        <v>189</v>
      </c>
      <c r="B10335" s="57" t="s">
        <v>463</v>
      </c>
      <c r="C10335" s="57" t="s">
        <v>5413</v>
      </c>
      <c r="D10335" s="57">
        <v>178</v>
      </c>
      <c r="E10335" s="57" t="s">
        <v>4702</v>
      </c>
      <c r="F10335" s="57" t="s">
        <v>5414</v>
      </c>
      <c r="G10335" s="57" t="s">
        <v>7115</v>
      </c>
      <c r="H10335" s="57">
        <v>178</v>
      </c>
    </row>
    <row r="10336" spans="1:8">
      <c r="A10336" s="57" t="s">
        <v>189</v>
      </c>
      <c r="B10336" s="57" t="s">
        <v>463</v>
      </c>
      <c r="C10336" s="57" t="s">
        <v>5416</v>
      </c>
      <c r="D10336" s="57">
        <v>0</v>
      </c>
      <c r="E10336" s="57" t="s">
        <v>4702</v>
      </c>
      <c r="F10336" s="57" t="s">
        <v>5417</v>
      </c>
      <c r="G10336" s="57" t="s">
        <v>7116</v>
      </c>
      <c r="H10336" s="57">
        <v>0</v>
      </c>
    </row>
    <row r="10337" spans="1:8">
      <c r="A10337" s="57" t="s">
        <v>189</v>
      </c>
      <c r="B10337" s="57" t="s">
        <v>463</v>
      </c>
      <c r="C10337" s="57" t="s">
        <v>5419</v>
      </c>
      <c r="D10337" s="57">
        <v>1.25</v>
      </c>
      <c r="E10337" s="57" t="s">
        <v>4702</v>
      </c>
      <c r="F10337" s="57" t="s">
        <v>5420</v>
      </c>
      <c r="G10337" s="57" t="s">
        <v>7117</v>
      </c>
      <c r="H10337" s="57">
        <v>1.25</v>
      </c>
    </row>
    <row r="10338" spans="1:8">
      <c r="A10338" s="57" t="s">
        <v>189</v>
      </c>
      <c r="B10338" s="57" t="s">
        <v>463</v>
      </c>
      <c r="C10338" s="57" t="s">
        <v>5422</v>
      </c>
      <c r="D10338" s="57">
        <v>646.875</v>
      </c>
      <c r="E10338" s="57" t="s">
        <v>4702</v>
      </c>
      <c r="F10338" s="57" t="s">
        <v>5423</v>
      </c>
      <c r="G10338" s="57" t="s">
        <v>7118</v>
      </c>
      <c r="H10338" s="57">
        <v>646.875</v>
      </c>
    </row>
    <row r="10339" spans="1:8">
      <c r="A10339" s="57" t="s">
        <v>189</v>
      </c>
      <c r="B10339" s="57" t="s">
        <v>463</v>
      </c>
      <c r="C10339" s="57" t="s">
        <v>5425</v>
      </c>
      <c r="D10339" s="57">
        <v>0.54166670000000028</v>
      </c>
      <c r="E10339" s="57" t="s">
        <v>4702</v>
      </c>
      <c r="F10339" s="57" t="s">
        <v>5426</v>
      </c>
      <c r="G10339" s="57" t="s">
        <v>7119</v>
      </c>
      <c r="H10339" s="57">
        <v>0.54166670000000028</v>
      </c>
    </row>
    <row r="10340" spans="1:8">
      <c r="A10340" s="57" t="s">
        <v>189</v>
      </c>
      <c r="B10340" s="57" t="s">
        <v>463</v>
      </c>
      <c r="C10340" s="57" t="s">
        <v>5428</v>
      </c>
      <c r="D10340" s="57">
        <v>190.5</v>
      </c>
      <c r="E10340" s="57" t="s">
        <v>4702</v>
      </c>
      <c r="F10340" s="57" t="s">
        <v>5429</v>
      </c>
      <c r="G10340" s="57" t="s">
        <v>7120</v>
      </c>
      <c r="H10340" s="57">
        <v>190.5</v>
      </c>
    </row>
    <row r="10341" spans="1:8">
      <c r="A10341" s="57" t="s">
        <v>189</v>
      </c>
      <c r="B10341" s="57" t="s">
        <v>463</v>
      </c>
      <c r="C10341" s="57" t="s">
        <v>5431</v>
      </c>
      <c r="D10341" s="57">
        <v>65723.059999999983</v>
      </c>
      <c r="E10341" s="57" t="s">
        <v>4702</v>
      </c>
      <c r="F10341" s="57" t="s">
        <v>5431</v>
      </c>
      <c r="G10341" s="57" t="s">
        <v>7121</v>
      </c>
      <c r="H10341" s="57">
        <v>65723.059999999983</v>
      </c>
    </row>
    <row r="10342" spans="1:8">
      <c r="A10342" s="57" t="s">
        <v>189</v>
      </c>
      <c r="B10342" s="57" t="s">
        <v>463</v>
      </c>
      <c r="C10342" s="57" t="s">
        <v>5433</v>
      </c>
      <c r="D10342" s="57">
        <v>163.5</v>
      </c>
      <c r="E10342" s="57" t="s">
        <v>4702</v>
      </c>
      <c r="F10342" s="57" t="s">
        <v>5434</v>
      </c>
      <c r="G10342" s="57" t="s">
        <v>7122</v>
      </c>
      <c r="H10342" s="57">
        <v>163.5</v>
      </c>
    </row>
    <row r="10343" spans="1:8">
      <c r="A10343" s="57" t="s">
        <v>189</v>
      </c>
      <c r="B10343" s="57" t="s">
        <v>463</v>
      </c>
      <c r="C10343" s="57" t="s">
        <v>5436</v>
      </c>
      <c r="D10343" s="57">
        <v>1.75</v>
      </c>
      <c r="E10343" s="57" t="s">
        <v>4702</v>
      </c>
      <c r="F10343" s="57" t="s">
        <v>5437</v>
      </c>
      <c r="G10343" s="57" t="s">
        <v>7123</v>
      </c>
      <c r="H10343" s="57">
        <v>1.75</v>
      </c>
    </row>
    <row r="10344" spans="1:8">
      <c r="A10344" s="57" t="s">
        <v>189</v>
      </c>
      <c r="B10344" s="57" t="s">
        <v>463</v>
      </c>
      <c r="C10344" s="57" t="s">
        <v>5439</v>
      </c>
      <c r="D10344" s="57">
        <v>0.59166669999999966</v>
      </c>
      <c r="E10344" s="57" t="s">
        <v>4702</v>
      </c>
      <c r="F10344" s="57" t="s">
        <v>5439</v>
      </c>
      <c r="G10344" s="57" t="s">
        <v>7124</v>
      </c>
      <c r="H10344" s="57">
        <v>0.59166669999999966</v>
      </c>
    </row>
    <row r="10345" spans="1:8">
      <c r="A10345" s="57" t="s">
        <v>189</v>
      </c>
      <c r="B10345" s="57" t="s">
        <v>463</v>
      </c>
      <c r="C10345" s="57" t="s">
        <v>5441</v>
      </c>
      <c r="D10345" s="57">
        <v>7802.5310000000018</v>
      </c>
      <c r="E10345" s="57" t="s">
        <v>4702</v>
      </c>
      <c r="F10345" s="57" t="s">
        <v>5441</v>
      </c>
      <c r="G10345" s="57" t="s">
        <v>7125</v>
      </c>
      <c r="H10345" s="57">
        <v>7802.5310000000018</v>
      </c>
    </row>
    <row r="10346" spans="1:8">
      <c r="A10346" s="57" t="s">
        <v>189</v>
      </c>
      <c r="B10346" s="57" t="s">
        <v>463</v>
      </c>
      <c r="C10346" s="57" t="s">
        <v>5443</v>
      </c>
      <c r="D10346" s="57">
        <v>623.9375</v>
      </c>
      <c r="E10346" s="57" t="s">
        <v>4702</v>
      </c>
      <c r="F10346" s="57" t="s">
        <v>5443</v>
      </c>
      <c r="G10346" s="57" t="s">
        <v>7126</v>
      </c>
      <c r="H10346" s="57">
        <v>623.9375</v>
      </c>
    </row>
    <row r="10347" spans="1:8">
      <c r="A10347" s="57" t="s">
        <v>189</v>
      </c>
      <c r="B10347" s="57" t="s">
        <v>463</v>
      </c>
      <c r="C10347" s="57" t="s">
        <v>5445</v>
      </c>
      <c r="D10347" s="57">
        <v>600.625</v>
      </c>
      <c r="E10347" s="57" t="s">
        <v>4702</v>
      </c>
      <c r="F10347" s="57" t="s">
        <v>5446</v>
      </c>
      <c r="G10347" s="57" t="s">
        <v>7127</v>
      </c>
      <c r="H10347" s="57">
        <v>600.625</v>
      </c>
    </row>
    <row r="10348" spans="1:8">
      <c r="A10348" s="57" t="s">
        <v>173</v>
      </c>
      <c r="B10348" s="57" t="s">
        <v>117</v>
      </c>
      <c r="C10348" s="57" t="s">
        <v>5392</v>
      </c>
      <c r="D10348" s="57">
        <v>0</v>
      </c>
      <c r="E10348" s="57" t="s">
        <v>596</v>
      </c>
      <c r="F10348" s="57" t="s">
        <v>5393</v>
      </c>
      <c r="G10348" s="57" t="s">
        <v>7128</v>
      </c>
      <c r="H10348" s="57">
        <v>0</v>
      </c>
    </row>
    <row r="10349" spans="1:8">
      <c r="A10349" s="57" t="s">
        <v>173</v>
      </c>
      <c r="B10349" s="57" t="s">
        <v>117</v>
      </c>
      <c r="C10349" s="57" t="s">
        <v>5395</v>
      </c>
      <c r="D10349" s="57">
        <v>0</v>
      </c>
      <c r="E10349" s="57" t="s">
        <v>596</v>
      </c>
      <c r="F10349" s="57" t="s">
        <v>5396</v>
      </c>
      <c r="G10349" s="57" t="s">
        <v>7129</v>
      </c>
      <c r="H10349" s="57">
        <v>0</v>
      </c>
    </row>
    <row r="10350" spans="1:8">
      <c r="A10350" s="57" t="s">
        <v>173</v>
      </c>
      <c r="B10350" s="57" t="s">
        <v>117</v>
      </c>
      <c r="C10350" s="57" t="s">
        <v>5398</v>
      </c>
      <c r="D10350" s="57">
        <v>0</v>
      </c>
      <c r="E10350" s="57" t="s">
        <v>596</v>
      </c>
      <c r="F10350" s="57" t="s">
        <v>5399</v>
      </c>
      <c r="G10350" s="57" t="s">
        <v>7130</v>
      </c>
      <c r="H10350" s="57">
        <v>0</v>
      </c>
    </row>
    <row r="10351" spans="1:8">
      <c r="A10351" s="57" t="s">
        <v>173</v>
      </c>
      <c r="B10351" s="57" t="s">
        <v>117</v>
      </c>
      <c r="C10351" s="57" t="s">
        <v>5401</v>
      </c>
      <c r="D10351" s="57">
        <v>0</v>
      </c>
      <c r="E10351" s="57" t="s">
        <v>596</v>
      </c>
      <c r="F10351" s="57" t="s">
        <v>5402</v>
      </c>
      <c r="G10351" s="57" t="s">
        <v>7131</v>
      </c>
      <c r="H10351" s="57">
        <v>0</v>
      </c>
    </row>
    <row r="10352" spans="1:8">
      <c r="A10352" s="57" t="s">
        <v>173</v>
      </c>
      <c r="B10352" s="57" t="s">
        <v>117</v>
      </c>
      <c r="C10352" s="57" t="s">
        <v>5404</v>
      </c>
      <c r="D10352" s="57">
        <v>402.16669999999988</v>
      </c>
      <c r="E10352" s="57" t="s">
        <v>596</v>
      </c>
      <c r="F10352" s="57" t="s">
        <v>5405</v>
      </c>
      <c r="G10352" s="57" t="s">
        <v>7132</v>
      </c>
      <c r="H10352" s="57">
        <v>402.16669999999988</v>
      </c>
    </row>
    <row r="10353" spans="1:8">
      <c r="A10353" s="57" t="s">
        <v>173</v>
      </c>
      <c r="B10353" s="57" t="s">
        <v>117</v>
      </c>
      <c r="C10353" s="57" t="s">
        <v>5407</v>
      </c>
      <c r="D10353" s="57">
        <v>0.67500000000000027</v>
      </c>
      <c r="E10353" s="57" t="s">
        <v>596</v>
      </c>
      <c r="F10353" s="57" t="s">
        <v>5408</v>
      </c>
      <c r="G10353" s="57" t="s">
        <v>7133</v>
      </c>
      <c r="H10353" s="57">
        <v>0.67500000000000027</v>
      </c>
    </row>
    <row r="10354" spans="1:8">
      <c r="A10354" s="57" t="s">
        <v>173</v>
      </c>
      <c r="B10354" s="57" t="s">
        <v>117</v>
      </c>
      <c r="C10354" s="57" t="s">
        <v>5410</v>
      </c>
      <c r="D10354" s="57">
        <v>1.3333329999999999</v>
      </c>
      <c r="E10354" s="57" t="s">
        <v>596</v>
      </c>
      <c r="F10354" s="57" t="s">
        <v>5411</v>
      </c>
      <c r="G10354" s="57" t="s">
        <v>7134</v>
      </c>
      <c r="H10354" s="57">
        <v>1.3333329999999999</v>
      </c>
    </row>
    <row r="10355" spans="1:8">
      <c r="A10355" s="57" t="s">
        <v>173</v>
      </c>
      <c r="B10355" s="57" t="s">
        <v>117</v>
      </c>
      <c r="C10355" s="57" t="s">
        <v>5413</v>
      </c>
      <c r="D10355" s="57">
        <v>178</v>
      </c>
      <c r="E10355" s="57" t="s">
        <v>596</v>
      </c>
      <c r="F10355" s="57" t="s">
        <v>5414</v>
      </c>
      <c r="G10355" s="57" t="s">
        <v>7135</v>
      </c>
      <c r="H10355" s="57">
        <v>178</v>
      </c>
    </row>
    <row r="10356" spans="1:8">
      <c r="A10356" s="57" t="s">
        <v>173</v>
      </c>
      <c r="B10356" s="57" t="s">
        <v>117</v>
      </c>
      <c r="C10356" s="57" t="s">
        <v>5416</v>
      </c>
      <c r="D10356" s="57">
        <v>0</v>
      </c>
      <c r="E10356" s="57" t="s">
        <v>596</v>
      </c>
      <c r="F10356" s="57" t="s">
        <v>5417</v>
      </c>
      <c r="G10356" s="57" t="s">
        <v>7136</v>
      </c>
      <c r="H10356" s="57">
        <v>0</v>
      </c>
    </row>
    <row r="10357" spans="1:8">
      <c r="A10357" s="57" t="s">
        <v>173</v>
      </c>
      <c r="B10357" s="57" t="s">
        <v>117</v>
      </c>
      <c r="C10357" s="57" t="s">
        <v>5419</v>
      </c>
      <c r="D10357" s="57">
        <v>1.25</v>
      </c>
      <c r="E10357" s="57" t="s">
        <v>596</v>
      </c>
      <c r="F10357" s="57" t="s">
        <v>5420</v>
      </c>
      <c r="G10357" s="57" t="s">
        <v>7137</v>
      </c>
      <c r="H10357" s="57">
        <v>1.25</v>
      </c>
    </row>
    <row r="10358" spans="1:8">
      <c r="A10358" s="57" t="s">
        <v>173</v>
      </c>
      <c r="B10358" s="57" t="s">
        <v>117</v>
      </c>
      <c r="C10358" s="57" t="s">
        <v>5422</v>
      </c>
      <c r="D10358" s="57">
        <v>646.875</v>
      </c>
      <c r="E10358" s="57" t="s">
        <v>596</v>
      </c>
      <c r="F10358" s="57" t="s">
        <v>5423</v>
      </c>
      <c r="G10358" s="57" t="s">
        <v>7138</v>
      </c>
      <c r="H10358" s="57">
        <v>646.875</v>
      </c>
    </row>
    <row r="10359" spans="1:8">
      <c r="A10359" s="57" t="s">
        <v>173</v>
      </c>
      <c r="B10359" s="57" t="s">
        <v>117</v>
      </c>
      <c r="C10359" s="57" t="s">
        <v>5425</v>
      </c>
      <c r="D10359" s="57">
        <v>0.54166670000000017</v>
      </c>
      <c r="E10359" s="57" t="s">
        <v>596</v>
      </c>
      <c r="F10359" s="57" t="s">
        <v>5426</v>
      </c>
      <c r="G10359" s="57" t="s">
        <v>7139</v>
      </c>
      <c r="H10359" s="57">
        <v>0.54166670000000017</v>
      </c>
    </row>
    <row r="10360" spans="1:8">
      <c r="A10360" s="57" t="s">
        <v>173</v>
      </c>
      <c r="B10360" s="57" t="s">
        <v>117</v>
      </c>
      <c r="C10360" s="57" t="s">
        <v>5428</v>
      </c>
      <c r="D10360" s="57">
        <v>190.5</v>
      </c>
      <c r="E10360" s="57" t="s">
        <v>596</v>
      </c>
      <c r="F10360" s="57" t="s">
        <v>5429</v>
      </c>
      <c r="G10360" s="57" t="s">
        <v>7140</v>
      </c>
      <c r="H10360" s="57">
        <v>190.5</v>
      </c>
    </row>
    <row r="10361" spans="1:8">
      <c r="A10361" s="57" t="s">
        <v>173</v>
      </c>
      <c r="B10361" s="57" t="s">
        <v>117</v>
      </c>
      <c r="C10361" s="57" t="s">
        <v>5431</v>
      </c>
      <c r="D10361" s="57">
        <v>65723.060000000027</v>
      </c>
      <c r="E10361" s="57" t="s">
        <v>596</v>
      </c>
      <c r="F10361" s="57" t="s">
        <v>5431</v>
      </c>
      <c r="G10361" s="57" t="s">
        <v>7141</v>
      </c>
      <c r="H10361" s="57">
        <v>65723.060000000027</v>
      </c>
    </row>
    <row r="10362" spans="1:8">
      <c r="A10362" s="57" t="s">
        <v>173</v>
      </c>
      <c r="B10362" s="57" t="s">
        <v>117</v>
      </c>
      <c r="C10362" s="57" t="s">
        <v>5433</v>
      </c>
      <c r="D10362" s="57">
        <v>163.5</v>
      </c>
      <c r="E10362" s="57" t="s">
        <v>596</v>
      </c>
      <c r="F10362" s="57" t="s">
        <v>5434</v>
      </c>
      <c r="G10362" s="57" t="s">
        <v>7142</v>
      </c>
      <c r="H10362" s="57">
        <v>163.5</v>
      </c>
    </row>
    <row r="10363" spans="1:8">
      <c r="A10363" s="57" t="s">
        <v>173</v>
      </c>
      <c r="B10363" s="57" t="s">
        <v>117</v>
      </c>
      <c r="C10363" s="57" t="s">
        <v>5436</v>
      </c>
      <c r="D10363" s="57">
        <v>1.75</v>
      </c>
      <c r="E10363" s="57" t="s">
        <v>596</v>
      </c>
      <c r="F10363" s="57" t="s">
        <v>5437</v>
      </c>
      <c r="G10363" s="57" t="s">
        <v>7143</v>
      </c>
      <c r="H10363" s="57">
        <v>1.75</v>
      </c>
    </row>
    <row r="10364" spans="1:8">
      <c r="A10364" s="57" t="s">
        <v>173</v>
      </c>
      <c r="B10364" s="57" t="s">
        <v>117</v>
      </c>
      <c r="C10364" s="57" t="s">
        <v>5439</v>
      </c>
      <c r="D10364" s="57">
        <v>0.59166669999999988</v>
      </c>
      <c r="E10364" s="57" t="s">
        <v>596</v>
      </c>
      <c r="F10364" s="57" t="s">
        <v>5439</v>
      </c>
      <c r="G10364" s="57" t="s">
        <v>7144</v>
      </c>
      <c r="H10364" s="57">
        <v>0.59166669999999988</v>
      </c>
    </row>
    <row r="10365" spans="1:8">
      <c r="A10365" s="57" t="s">
        <v>173</v>
      </c>
      <c r="B10365" s="57" t="s">
        <v>117</v>
      </c>
      <c r="C10365" s="57" t="s">
        <v>5441</v>
      </c>
      <c r="D10365" s="57">
        <v>7802.5309999999999</v>
      </c>
      <c r="E10365" s="57" t="s">
        <v>596</v>
      </c>
      <c r="F10365" s="57" t="s">
        <v>5441</v>
      </c>
      <c r="G10365" s="57" t="s">
        <v>7145</v>
      </c>
      <c r="H10365" s="57">
        <v>7802.5309999999999</v>
      </c>
    </row>
    <row r="10366" spans="1:8">
      <c r="A10366" s="57" t="s">
        <v>173</v>
      </c>
      <c r="B10366" s="57" t="s">
        <v>117</v>
      </c>
      <c r="C10366" s="57" t="s">
        <v>5443</v>
      </c>
      <c r="D10366" s="57">
        <v>623.9375</v>
      </c>
      <c r="E10366" s="57" t="s">
        <v>596</v>
      </c>
      <c r="F10366" s="57" t="s">
        <v>5443</v>
      </c>
      <c r="G10366" s="57" t="s">
        <v>7146</v>
      </c>
      <c r="H10366" s="57">
        <v>623.9375</v>
      </c>
    </row>
    <row r="10367" spans="1:8">
      <c r="A10367" s="57" t="s">
        <v>173</v>
      </c>
      <c r="B10367" s="57" t="s">
        <v>117</v>
      </c>
      <c r="C10367" s="57" t="s">
        <v>5445</v>
      </c>
      <c r="D10367" s="57">
        <v>600.625</v>
      </c>
      <c r="E10367" s="57" t="s">
        <v>596</v>
      </c>
      <c r="F10367" s="57" t="s">
        <v>5446</v>
      </c>
      <c r="G10367" s="57" t="s">
        <v>7147</v>
      </c>
      <c r="H10367" s="57">
        <v>600.625</v>
      </c>
    </row>
    <row r="10368" spans="1:8">
      <c r="A10368" s="57" t="s">
        <v>173</v>
      </c>
      <c r="B10368" s="57" t="s">
        <v>122</v>
      </c>
      <c r="C10368" s="57" t="s">
        <v>5392</v>
      </c>
      <c r="D10368" s="57">
        <v>0</v>
      </c>
      <c r="E10368" s="57" t="s">
        <v>597</v>
      </c>
      <c r="F10368" s="57" t="s">
        <v>5393</v>
      </c>
      <c r="G10368" s="57" t="s">
        <v>7148</v>
      </c>
      <c r="H10368" s="57">
        <v>0</v>
      </c>
    </row>
    <row r="10369" spans="1:8">
      <c r="A10369" s="57" t="s">
        <v>173</v>
      </c>
      <c r="B10369" s="57" t="s">
        <v>122</v>
      </c>
      <c r="C10369" s="57" t="s">
        <v>5395</v>
      </c>
      <c r="D10369" s="57">
        <v>0</v>
      </c>
      <c r="E10369" s="57" t="s">
        <v>597</v>
      </c>
      <c r="F10369" s="57" t="s">
        <v>5396</v>
      </c>
      <c r="G10369" s="57" t="s">
        <v>7149</v>
      </c>
      <c r="H10369" s="57">
        <v>0</v>
      </c>
    </row>
    <row r="10370" spans="1:8">
      <c r="A10370" s="57" t="s">
        <v>173</v>
      </c>
      <c r="B10370" s="57" t="s">
        <v>122</v>
      </c>
      <c r="C10370" s="57" t="s">
        <v>5398</v>
      </c>
      <c r="D10370" s="57">
        <v>0</v>
      </c>
      <c r="E10370" s="57" t="s">
        <v>597</v>
      </c>
      <c r="F10370" s="57" t="s">
        <v>5399</v>
      </c>
      <c r="G10370" s="57" t="s">
        <v>7150</v>
      </c>
      <c r="H10370" s="57">
        <v>0</v>
      </c>
    </row>
    <row r="10371" spans="1:8">
      <c r="A10371" s="57" t="s">
        <v>173</v>
      </c>
      <c r="B10371" s="57" t="s">
        <v>122</v>
      </c>
      <c r="C10371" s="57" t="s">
        <v>5401</v>
      </c>
      <c r="D10371" s="57">
        <v>0</v>
      </c>
      <c r="E10371" s="57" t="s">
        <v>597</v>
      </c>
      <c r="F10371" s="57" t="s">
        <v>5402</v>
      </c>
      <c r="G10371" s="57" t="s">
        <v>7151</v>
      </c>
      <c r="H10371" s="57">
        <v>0</v>
      </c>
    </row>
    <row r="10372" spans="1:8">
      <c r="A10372" s="57" t="s">
        <v>173</v>
      </c>
      <c r="B10372" s="57" t="s">
        <v>122</v>
      </c>
      <c r="C10372" s="57" t="s">
        <v>5404</v>
      </c>
      <c r="D10372" s="57">
        <v>402.16669999999999</v>
      </c>
      <c r="E10372" s="57" t="s">
        <v>597</v>
      </c>
      <c r="F10372" s="57" t="s">
        <v>5405</v>
      </c>
      <c r="G10372" s="57" t="s">
        <v>7152</v>
      </c>
      <c r="H10372" s="57">
        <v>402.16669999999999</v>
      </c>
    </row>
    <row r="10373" spans="1:8">
      <c r="A10373" s="57" t="s">
        <v>173</v>
      </c>
      <c r="B10373" s="57" t="s">
        <v>122</v>
      </c>
      <c r="C10373" s="57" t="s">
        <v>5407</v>
      </c>
      <c r="D10373" s="57">
        <v>0.67500000000000016</v>
      </c>
      <c r="E10373" s="57" t="s">
        <v>597</v>
      </c>
      <c r="F10373" s="57" t="s">
        <v>5408</v>
      </c>
      <c r="G10373" s="57" t="s">
        <v>7153</v>
      </c>
      <c r="H10373" s="57">
        <v>0.67500000000000016</v>
      </c>
    </row>
    <row r="10374" spans="1:8">
      <c r="A10374" s="57" t="s">
        <v>173</v>
      </c>
      <c r="B10374" s="57" t="s">
        <v>122</v>
      </c>
      <c r="C10374" s="57" t="s">
        <v>5410</v>
      </c>
      <c r="D10374" s="57">
        <v>1.3333330000000001</v>
      </c>
      <c r="E10374" s="57" t="s">
        <v>597</v>
      </c>
      <c r="F10374" s="57" t="s">
        <v>5411</v>
      </c>
      <c r="G10374" s="57" t="s">
        <v>7154</v>
      </c>
      <c r="H10374" s="57">
        <v>1.3333330000000001</v>
      </c>
    </row>
    <row r="10375" spans="1:8">
      <c r="A10375" s="57" t="s">
        <v>173</v>
      </c>
      <c r="B10375" s="57" t="s">
        <v>122</v>
      </c>
      <c r="C10375" s="57" t="s">
        <v>5413</v>
      </c>
      <c r="D10375" s="57">
        <v>178</v>
      </c>
      <c r="E10375" s="57" t="s">
        <v>597</v>
      </c>
      <c r="F10375" s="57" t="s">
        <v>5414</v>
      </c>
      <c r="G10375" s="57" t="s">
        <v>7155</v>
      </c>
      <c r="H10375" s="57">
        <v>178</v>
      </c>
    </row>
    <row r="10376" spans="1:8">
      <c r="A10376" s="57" t="s">
        <v>173</v>
      </c>
      <c r="B10376" s="57" t="s">
        <v>122</v>
      </c>
      <c r="C10376" s="57" t="s">
        <v>5416</v>
      </c>
      <c r="D10376" s="57">
        <v>0</v>
      </c>
      <c r="E10376" s="57" t="s">
        <v>597</v>
      </c>
      <c r="F10376" s="57" t="s">
        <v>5417</v>
      </c>
      <c r="G10376" s="57" t="s">
        <v>7156</v>
      </c>
      <c r="H10376" s="57">
        <v>0</v>
      </c>
    </row>
    <row r="10377" spans="1:8">
      <c r="A10377" s="57" t="s">
        <v>173</v>
      </c>
      <c r="B10377" s="57" t="s">
        <v>122</v>
      </c>
      <c r="C10377" s="57" t="s">
        <v>5419</v>
      </c>
      <c r="D10377" s="57">
        <v>1.25</v>
      </c>
      <c r="E10377" s="57" t="s">
        <v>597</v>
      </c>
      <c r="F10377" s="57" t="s">
        <v>5420</v>
      </c>
      <c r="G10377" s="57" t="s">
        <v>7157</v>
      </c>
      <c r="H10377" s="57">
        <v>1.25</v>
      </c>
    </row>
    <row r="10378" spans="1:8">
      <c r="A10378" s="57" t="s">
        <v>173</v>
      </c>
      <c r="B10378" s="57" t="s">
        <v>122</v>
      </c>
      <c r="C10378" s="57" t="s">
        <v>5422</v>
      </c>
      <c r="D10378" s="57">
        <v>646.875</v>
      </c>
      <c r="E10378" s="57" t="s">
        <v>597</v>
      </c>
      <c r="F10378" s="57" t="s">
        <v>5423</v>
      </c>
      <c r="G10378" s="57" t="s">
        <v>7158</v>
      </c>
      <c r="H10378" s="57">
        <v>646.875</v>
      </c>
    </row>
    <row r="10379" spans="1:8">
      <c r="A10379" s="57" t="s">
        <v>173</v>
      </c>
      <c r="B10379" s="57" t="s">
        <v>122</v>
      </c>
      <c r="C10379" s="57" t="s">
        <v>5425</v>
      </c>
      <c r="D10379" s="57">
        <v>0.54166669999999995</v>
      </c>
      <c r="E10379" s="57" t="s">
        <v>597</v>
      </c>
      <c r="F10379" s="57" t="s">
        <v>5426</v>
      </c>
      <c r="G10379" s="57" t="s">
        <v>7159</v>
      </c>
      <c r="H10379" s="57">
        <v>0.54166669999999995</v>
      </c>
    </row>
    <row r="10380" spans="1:8">
      <c r="A10380" s="57" t="s">
        <v>173</v>
      </c>
      <c r="B10380" s="57" t="s">
        <v>122</v>
      </c>
      <c r="C10380" s="57" t="s">
        <v>5428</v>
      </c>
      <c r="D10380" s="57">
        <v>190.5</v>
      </c>
      <c r="E10380" s="57" t="s">
        <v>597</v>
      </c>
      <c r="F10380" s="57" t="s">
        <v>5429</v>
      </c>
      <c r="G10380" s="57" t="s">
        <v>7160</v>
      </c>
      <c r="H10380" s="57">
        <v>190.5</v>
      </c>
    </row>
    <row r="10381" spans="1:8">
      <c r="A10381" s="57" t="s">
        <v>173</v>
      </c>
      <c r="B10381" s="57" t="s">
        <v>122</v>
      </c>
      <c r="C10381" s="57" t="s">
        <v>5431</v>
      </c>
      <c r="D10381" s="57">
        <v>65723.06</v>
      </c>
      <c r="E10381" s="57" t="s">
        <v>597</v>
      </c>
      <c r="F10381" s="57" t="s">
        <v>5431</v>
      </c>
      <c r="G10381" s="57" t="s">
        <v>7161</v>
      </c>
      <c r="H10381" s="57">
        <v>65723.06</v>
      </c>
    </row>
    <row r="10382" spans="1:8">
      <c r="A10382" s="57" t="s">
        <v>173</v>
      </c>
      <c r="B10382" s="57" t="s">
        <v>122</v>
      </c>
      <c r="C10382" s="57" t="s">
        <v>5433</v>
      </c>
      <c r="D10382" s="57">
        <v>163.5</v>
      </c>
      <c r="E10382" s="57" t="s">
        <v>597</v>
      </c>
      <c r="F10382" s="57" t="s">
        <v>5434</v>
      </c>
      <c r="G10382" s="57" t="s">
        <v>7162</v>
      </c>
      <c r="H10382" s="57">
        <v>163.5</v>
      </c>
    </row>
    <row r="10383" spans="1:8">
      <c r="A10383" s="57" t="s">
        <v>173</v>
      </c>
      <c r="B10383" s="57" t="s">
        <v>122</v>
      </c>
      <c r="C10383" s="57" t="s">
        <v>5436</v>
      </c>
      <c r="D10383" s="57">
        <v>1.75</v>
      </c>
      <c r="E10383" s="57" t="s">
        <v>597</v>
      </c>
      <c r="F10383" s="57" t="s">
        <v>5437</v>
      </c>
      <c r="G10383" s="57" t="s">
        <v>7163</v>
      </c>
      <c r="H10383" s="57">
        <v>1.75</v>
      </c>
    </row>
    <row r="10384" spans="1:8">
      <c r="A10384" s="57" t="s">
        <v>173</v>
      </c>
      <c r="B10384" s="57" t="s">
        <v>122</v>
      </c>
      <c r="C10384" s="57" t="s">
        <v>5439</v>
      </c>
      <c r="D10384" s="57">
        <v>0.59166669999999999</v>
      </c>
      <c r="E10384" s="57" t="s">
        <v>597</v>
      </c>
      <c r="F10384" s="57" t="s">
        <v>5439</v>
      </c>
      <c r="G10384" s="57" t="s">
        <v>7164</v>
      </c>
      <c r="H10384" s="57">
        <v>0.59166669999999999</v>
      </c>
    </row>
    <row r="10385" spans="1:8">
      <c r="A10385" s="57" t="s">
        <v>173</v>
      </c>
      <c r="B10385" s="57" t="s">
        <v>122</v>
      </c>
      <c r="C10385" s="57" t="s">
        <v>5441</v>
      </c>
      <c r="D10385" s="57">
        <v>7802.5309999999999</v>
      </c>
      <c r="E10385" s="57" t="s">
        <v>597</v>
      </c>
      <c r="F10385" s="57" t="s">
        <v>5441</v>
      </c>
      <c r="G10385" s="57" t="s">
        <v>7165</v>
      </c>
      <c r="H10385" s="57">
        <v>7802.5309999999999</v>
      </c>
    </row>
    <row r="10386" spans="1:8">
      <c r="A10386" s="57" t="s">
        <v>173</v>
      </c>
      <c r="B10386" s="57" t="s">
        <v>122</v>
      </c>
      <c r="C10386" s="57" t="s">
        <v>5443</v>
      </c>
      <c r="D10386" s="57">
        <v>623.9375</v>
      </c>
      <c r="E10386" s="57" t="s">
        <v>597</v>
      </c>
      <c r="F10386" s="57" t="s">
        <v>5443</v>
      </c>
      <c r="G10386" s="57" t="s">
        <v>7166</v>
      </c>
      <c r="H10386" s="57">
        <v>623.9375</v>
      </c>
    </row>
    <row r="10387" spans="1:8">
      <c r="A10387" s="57" t="s">
        <v>173</v>
      </c>
      <c r="B10387" s="57" t="s">
        <v>122</v>
      </c>
      <c r="C10387" s="57" t="s">
        <v>5445</v>
      </c>
      <c r="D10387" s="57">
        <v>600.625</v>
      </c>
      <c r="E10387" s="57" t="s">
        <v>597</v>
      </c>
      <c r="F10387" s="57" t="s">
        <v>5446</v>
      </c>
      <c r="G10387" s="57" t="s">
        <v>7167</v>
      </c>
      <c r="H10387" s="57">
        <v>600.625</v>
      </c>
    </row>
    <row r="10388" spans="1:8">
      <c r="A10388" s="57" t="s">
        <v>169</v>
      </c>
      <c r="B10388" s="57" t="s">
        <v>81</v>
      </c>
      <c r="C10388" s="57" t="s">
        <v>5392</v>
      </c>
      <c r="D10388" s="57">
        <v>0</v>
      </c>
      <c r="E10388" s="57" t="s">
        <v>598</v>
      </c>
      <c r="F10388" s="57" t="s">
        <v>5393</v>
      </c>
      <c r="G10388" s="57" t="s">
        <v>7168</v>
      </c>
      <c r="H10388" s="57">
        <v>0</v>
      </c>
    </row>
    <row r="10389" spans="1:8">
      <c r="A10389" s="57" t="s">
        <v>169</v>
      </c>
      <c r="B10389" s="57" t="s">
        <v>81</v>
      </c>
      <c r="C10389" s="57" t="s">
        <v>5395</v>
      </c>
      <c r="D10389" s="57">
        <v>0</v>
      </c>
      <c r="E10389" s="57" t="s">
        <v>598</v>
      </c>
      <c r="F10389" s="57" t="s">
        <v>5396</v>
      </c>
      <c r="G10389" s="57" t="s">
        <v>7169</v>
      </c>
      <c r="H10389" s="57">
        <v>0</v>
      </c>
    </row>
    <row r="10390" spans="1:8">
      <c r="A10390" s="57" t="s">
        <v>169</v>
      </c>
      <c r="B10390" s="57" t="s">
        <v>81</v>
      </c>
      <c r="C10390" s="57" t="s">
        <v>5398</v>
      </c>
      <c r="D10390" s="57">
        <v>0</v>
      </c>
      <c r="E10390" s="57" t="s">
        <v>598</v>
      </c>
      <c r="F10390" s="57" t="s">
        <v>5399</v>
      </c>
      <c r="G10390" s="57" t="s">
        <v>7170</v>
      </c>
      <c r="H10390" s="57">
        <v>0</v>
      </c>
    </row>
    <row r="10391" spans="1:8">
      <c r="A10391" s="57" t="s">
        <v>169</v>
      </c>
      <c r="B10391" s="57" t="s">
        <v>81</v>
      </c>
      <c r="C10391" s="57" t="s">
        <v>5401</v>
      </c>
      <c r="D10391" s="57">
        <v>0</v>
      </c>
      <c r="E10391" s="57" t="s">
        <v>598</v>
      </c>
      <c r="F10391" s="57" t="s">
        <v>5402</v>
      </c>
      <c r="G10391" s="57" t="s">
        <v>7171</v>
      </c>
      <c r="H10391" s="57">
        <v>0</v>
      </c>
    </row>
    <row r="10392" spans="1:8">
      <c r="A10392" s="57" t="s">
        <v>169</v>
      </c>
      <c r="B10392" s="57" t="s">
        <v>81</v>
      </c>
      <c r="C10392" s="57" t="s">
        <v>5404</v>
      </c>
      <c r="D10392" s="57">
        <v>402.16669999999999</v>
      </c>
      <c r="E10392" s="57" t="s">
        <v>598</v>
      </c>
      <c r="F10392" s="57" t="s">
        <v>5405</v>
      </c>
      <c r="G10392" s="57" t="s">
        <v>7172</v>
      </c>
      <c r="H10392" s="57">
        <v>402.16669999999999</v>
      </c>
    </row>
    <row r="10393" spans="1:8">
      <c r="A10393" s="57" t="s">
        <v>169</v>
      </c>
      <c r="B10393" s="57" t="s">
        <v>81</v>
      </c>
      <c r="C10393" s="57" t="s">
        <v>5407</v>
      </c>
      <c r="D10393" s="57">
        <v>0.67500000000000004</v>
      </c>
      <c r="E10393" s="57" t="s">
        <v>598</v>
      </c>
      <c r="F10393" s="57" t="s">
        <v>5408</v>
      </c>
      <c r="G10393" s="57" t="s">
        <v>7173</v>
      </c>
      <c r="H10393" s="57">
        <v>0.67500000000000004</v>
      </c>
    </row>
    <row r="10394" spans="1:8">
      <c r="A10394" s="57" t="s">
        <v>169</v>
      </c>
      <c r="B10394" s="57" t="s">
        <v>81</v>
      </c>
      <c r="C10394" s="57" t="s">
        <v>5410</v>
      </c>
      <c r="D10394" s="57">
        <v>1.3333330000000001</v>
      </c>
      <c r="E10394" s="57" t="s">
        <v>598</v>
      </c>
      <c r="F10394" s="57" t="s">
        <v>5411</v>
      </c>
      <c r="G10394" s="57" t="s">
        <v>7174</v>
      </c>
      <c r="H10394" s="57">
        <v>1.3333330000000001</v>
      </c>
    </row>
    <row r="10395" spans="1:8">
      <c r="A10395" s="57" t="s">
        <v>169</v>
      </c>
      <c r="B10395" s="57" t="s">
        <v>81</v>
      </c>
      <c r="C10395" s="57" t="s">
        <v>5413</v>
      </c>
      <c r="D10395" s="57">
        <v>178</v>
      </c>
      <c r="E10395" s="57" t="s">
        <v>598</v>
      </c>
      <c r="F10395" s="57" t="s">
        <v>5414</v>
      </c>
      <c r="G10395" s="57" t="s">
        <v>7175</v>
      </c>
      <c r="H10395" s="57">
        <v>178</v>
      </c>
    </row>
    <row r="10396" spans="1:8">
      <c r="A10396" s="57" t="s">
        <v>169</v>
      </c>
      <c r="B10396" s="57" t="s">
        <v>81</v>
      </c>
      <c r="C10396" s="57" t="s">
        <v>5416</v>
      </c>
      <c r="D10396" s="57">
        <v>0</v>
      </c>
      <c r="E10396" s="57" t="s">
        <v>598</v>
      </c>
      <c r="F10396" s="57" t="s">
        <v>5417</v>
      </c>
      <c r="G10396" s="57" t="s">
        <v>7176</v>
      </c>
      <c r="H10396" s="57">
        <v>0</v>
      </c>
    </row>
    <row r="10397" spans="1:8">
      <c r="A10397" s="57" t="s">
        <v>169</v>
      </c>
      <c r="B10397" s="57" t="s">
        <v>81</v>
      </c>
      <c r="C10397" s="57" t="s">
        <v>5419</v>
      </c>
      <c r="D10397" s="57">
        <v>1.25</v>
      </c>
      <c r="E10397" s="57" t="s">
        <v>598</v>
      </c>
      <c r="F10397" s="57" t="s">
        <v>5420</v>
      </c>
      <c r="G10397" s="57" t="s">
        <v>7177</v>
      </c>
      <c r="H10397" s="57">
        <v>1.25</v>
      </c>
    </row>
    <row r="10398" spans="1:8">
      <c r="A10398" s="57" t="s">
        <v>169</v>
      </c>
      <c r="B10398" s="57" t="s">
        <v>81</v>
      </c>
      <c r="C10398" s="57" t="s">
        <v>5422</v>
      </c>
      <c r="D10398" s="57">
        <v>646.875</v>
      </c>
      <c r="E10398" s="57" t="s">
        <v>598</v>
      </c>
      <c r="F10398" s="57" t="s">
        <v>5423</v>
      </c>
      <c r="G10398" s="57" t="s">
        <v>7178</v>
      </c>
      <c r="H10398" s="57">
        <v>646.875</v>
      </c>
    </row>
    <row r="10399" spans="1:8">
      <c r="A10399" s="57" t="s">
        <v>169</v>
      </c>
      <c r="B10399" s="57" t="s">
        <v>81</v>
      </c>
      <c r="C10399" s="57" t="s">
        <v>5425</v>
      </c>
      <c r="D10399" s="57">
        <v>0.54166669999999995</v>
      </c>
      <c r="E10399" s="57" t="s">
        <v>598</v>
      </c>
      <c r="F10399" s="57" t="s">
        <v>5426</v>
      </c>
      <c r="G10399" s="57" t="s">
        <v>7179</v>
      </c>
      <c r="H10399" s="57">
        <v>0.54166669999999995</v>
      </c>
    </row>
    <row r="10400" spans="1:8">
      <c r="A10400" s="57" t="s">
        <v>169</v>
      </c>
      <c r="B10400" s="57" t="s">
        <v>81</v>
      </c>
      <c r="C10400" s="57" t="s">
        <v>5428</v>
      </c>
      <c r="D10400" s="57">
        <v>190.5</v>
      </c>
      <c r="E10400" s="57" t="s">
        <v>598</v>
      </c>
      <c r="F10400" s="57" t="s">
        <v>5429</v>
      </c>
      <c r="G10400" s="57" t="s">
        <v>7180</v>
      </c>
      <c r="H10400" s="57">
        <v>190.5</v>
      </c>
    </row>
    <row r="10401" spans="1:8">
      <c r="A10401" s="57" t="s">
        <v>169</v>
      </c>
      <c r="B10401" s="57" t="s">
        <v>81</v>
      </c>
      <c r="C10401" s="57" t="s">
        <v>5431</v>
      </c>
      <c r="D10401" s="57">
        <v>65723.06</v>
      </c>
      <c r="E10401" s="57" t="s">
        <v>598</v>
      </c>
      <c r="F10401" s="57" t="s">
        <v>5431</v>
      </c>
      <c r="G10401" s="57" t="s">
        <v>7181</v>
      </c>
      <c r="H10401" s="57">
        <v>65723.06</v>
      </c>
    </row>
    <row r="10402" spans="1:8">
      <c r="A10402" s="57" t="s">
        <v>169</v>
      </c>
      <c r="B10402" s="57" t="s">
        <v>81</v>
      </c>
      <c r="C10402" s="57" t="s">
        <v>5433</v>
      </c>
      <c r="D10402" s="57">
        <v>163.5</v>
      </c>
      <c r="E10402" s="57" t="s">
        <v>598</v>
      </c>
      <c r="F10402" s="57" t="s">
        <v>5434</v>
      </c>
      <c r="G10402" s="57" t="s">
        <v>7182</v>
      </c>
      <c r="H10402" s="57">
        <v>163.5</v>
      </c>
    </row>
    <row r="10403" spans="1:8">
      <c r="A10403" s="57" t="s">
        <v>169</v>
      </c>
      <c r="B10403" s="57" t="s">
        <v>81</v>
      </c>
      <c r="C10403" s="57" t="s">
        <v>5436</v>
      </c>
      <c r="D10403" s="57">
        <v>1.75</v>
      </c>
      <c r="E10403" s="57" t="s">
        <v>598</v>
      </c>
      <c r="F10403" s="57" t="s">
        <v>5437</v>
      </c>
      <c r="G10403" s="57" t="s">
        <v>7183</v>
      </c>
      <c r="H10403" s="57">
        <v>1.75</v>
      </c>
    </row>
    <row r="10404" spans="1:8">
      <c r="A10404" s="57" t="s">
        <v>169</v>
      </c>
      <c r="B10404" s="57" t="s">
        <v>81</v>
      </c>
      <c r="C10404" s="57" t="s">
        <v>5439</v>
      </c>
      <c r="D10404" s="57">
        <v>0.59166669999999999</v>
      </c>
      <c r="E10404" s="57" t="s">
        <v>598</v>
      </c>
      <c r="F10404" s="57" t="s">
        <v>5439</v>
      </c>
      <c r="G10404" s="57" t="s">
        <v>7184</v>
      </c>
      <c r="H10404" s="57">
        <v>0.59166669999999999</v>
      </c>
    </row>
    <row r="10405" spans="1:8">
      <c r="A10405" s="57" t="s">
        <v>169</v>
      </c>
      <c r="B10405" s="57" t="s">
        <v>81</v>
      </c>
      <c r="C10405" s="57" t="s">
        <v>5441</v>
      </c>
      <c r="D10405" s="57">
        <v>7802.5309999999999</v>
      </c>
      <c r="E10405" s="57" t="s">
        <v>598</v>
      </c>
      <c r="F10405" s="57" t="s">
        <v>5441</v>
      </c>
      <c r="G10405" s="57" t="s">
        <v>7185</v>
      </c>
      <c r="H10405" s="57">
        <v>7802.5309999999999</v>
      </c>
    </row>
    <row r="10406" spans="1:8">
      <c r="A10406" s="57" t="s">
        <v>169</v>
      </c>
      <c r="B10406" s="57" t="s">
        <v>81</v>
      </c>
      <c r="C10406" s="57" t="s">
        <v>5443</v>
      </c>
      <c r="D10406" s="57">
        <v>623.9375</v>
      </c>
      <c r="E10406" s="57" t="s">
        <v>598</v>
      </c>
      <c r="F10406" s="57" t="s">
        <v>5443</v>
      </c>
      <c r="G10406" s="57" t="s">
        <v>7186</v>
      </c>
      <c r="H10406" s="57">
        <v>623.9375</v>
      </c>
    </row>
    <row r="10407" spans="1:8">
      <c r="A10407" s="57" t="s">
        <v>169</v>
      </c>
      <c r="B10407" s="57" t="s">
        <v>81</v>
      </c>
      <c r="C10407" s="57" t="s">
        <v>5445</v>
      </c>
      <c r="D10407" s="57">
        <v>600.625</v>
      </c>
      <c r="E10407" s="57" t="s">
        <v>598</v>
      </c>
      <c r="F10407" s="57" t="s">
        <v>5446</v>
      </c>
      <c r="G10407" s="57" t="s">
        <v>7187</v>
      </c>
      <c r="H10407" s="57">
        <v>600.625</v>
      </c>
    </row>
    <row r="10408" spans="1:8">
      <c r="A10408" s="57" t="s">
        <v>186</v>
      </c>
      <c r="B10408" s="57" t="s">
        <v>121</v>
      </c>
      <c r="C10408" s="57" t="s">
        <v>5392</v>
      </c>
      <c r="D10408" s="57">
        <v>0</v>
      </c>
      <c r="E10408" s="57" t="s">
        <v>599</v>
      </c>
      <c r="F10408" s="57" t="s">
        <v>5393</v>
      </c>
      <c r="G10408" s="57" t="s">
        <v>7188</v>
      </c>
      <c r="H10408" s="57">
        <v>0</v>
      </c>
    </row>
    <row r="10409" spans="1:8">
      <c r="A10409" s="57" t="s">
        <v>186</v>
      </c>
      <c r="B10409" s="57" t="s">
        <v>121</v>
      </c>
      <c r="C10409" s="57" t="s">
        <v>5395</v>
      </c>
      <c r="D10409" s="57">
        <v>0</v>
      </c>
      <c r="E10409" s="57" t="s">
        <v>599</v>
      </c>
      <c r="F10409" s="57" t="s">
        <v>5396</v>
      </c>
      <c r="G10409" s="57" t="s">
        <v>7189</v>
      </c>
      <c r="H10409" s="57">
        <v>0</v>
      </c>
    </row>
    <row r="10410" spans="1:8">
      <c r="A10410" s="57" t="s">
        <v>186</v>
      </c>
      <c r="B10410" s="57" t="s">
        <v>121</v>
      </c>
      <c r="C10410" s="57" t="s">
        <v>5398</v>
      </c>
      <c r="D10410" s="57">
        <v>0</v>
      </c>
      <c r="E10410" s="57" t="s">
        <v>599</v>
      </c>
      <c r="F10410" s="57" t="s">
        <v>5399</v>
      </c>
      <c r="G10410" s="57" t="s">
        <v>7190</v>
      </c>
      <c r="H10410" s="57">
        <v>0</v>
      </c>
    </row>
    <row r="10411" spans="1:8">
      <c r="A10411" s="57" t="s">
        <v>186</v>
      </c>
      <c r="B10411" s="57" t="s">
        <v>121</v>
      </c>
      <c r="C10411" s="57" t="s">
        <v>5401</v>
      </c>
      <c r="D10411" s="57">
        <v>0</v>
      </c>
      <c r="E10411" s="57" t="s">
        <v>599</v>
      </c>
      <c r="F10411" s="57" t="s">
        <v>5402</v>
      </c>
      <c r="G10411" s="57" t="s">
        <v>7191</v>
      </c>
      <c r="H10411" s="57">
        <v>0</v>
      </c>
    </row>
    <row r="10412" spans="1:8">
      <c r="A10412" s="57" t="s">
        <v>186</v>
      </c>
      <c r="B10412" s="57" t="s">
        <v>121</v>
      </c>
      <c r="C10412" s="57" t="s">
        <v>5404</v>
      </c>
      <c r="D10412" s="57">
        <v>402.16669999999999</v>
      </c>
      <c r="E10412" s="57" t="s">
        <v>599</v>
      </c>
      <c r="F10412" s="57" t="s">
        <v>5405</v>
      </c>
      <c r="G10412" s="57" t="s">
        <v>7192</v>
      </c>
      <c r="H10412" s="57">
        <v>402.16669999999999</v>
      </c>
    </row>
    <row r="10413" spans="1:8">
      <c r="A10413" s="57" t="s">
        <v>186</v>
      </c>
      <c r="B10413" s="57" t="s">
        <v>121</v>
      </c>
      <c r="C10413" s="57" t="s">
        <v>5407</v>
      </c>
      <c r="D10413" s="57">
        <v>0.67500000000000004</v>
      </c>
      <c r="E10413" s="57" t="s">
        <v>599</v>
      </c>
      <c r="F10413" s="57" t="s">
        <v>5408</v>
      </c>
      <c r="G10413" s="57" t="s">
        <v>7193</v>
      </c>
      <c r="H10413" s="57">
        <v>0.67500000000000004</v>
      </c>
    </row>
    <row r="10414" spans="1:8">
      <c r="A10414" s="57" t="s">
        <v>186</v>
      </c>
      <c r="B10414" s="57" t="s">
        <v>121</v>
      </c>
      <c r="C10414" s="57" t="s">
        <v>5410</v>
      </c>
      <c r="D10414" s="57">
        <v>1.3333330000000001</v>
      </c>
      <c r="E10414" s="57" t="s">
        <v>599</v>
      </c>
      <c r="F10414" s="57" t="s">
        <v>5411</v>
      </c>
      <c r="G10414" s="57" t="s">
        <v>7194</v>
      </c>
      <c r="H10414" s="57">
        <v>1.3333330000000001</v>
      </c>
    </row>
    <row r="10415" spans="1:8">
      <c r="A10415" s="57" t="s">
        <v>186</v>
      </c>
      <c r="B10415" s="57" t="s">
        <v>121</v>
      </c>
      <c r="C10415" s="57" t="s">
        <v>5413</v>
      </c>
      <c r="D10415" s="57">
        <v>178</v>
      </c>
      <c r="E10415" s="57" t="s">
        <v>599</v>
      </c>
      <c r="F10415" s="57" t="s">
        <v>5414</v>
      </c>
      <c r="G10415" s="57" t="s">
        <v>7195</v>
      </c>
      <c r="H10415" s="57">
        <v>178</v>
      </c>
    </row>
    <row r="10416" spans="1:8">
      <c r="A10416" s="57" t="s">
        <v>186</v>
      </c>
      <c r="B10416" s="57" t="s">
        <v>121</v>
      </c>
      <c r="C10416" s="57" t="s">
        <v>5416</v>
      </c>
      <c r="D10416" s="57">
        <v>0</v>
      </c>
      <c r="E10416" s="57" t="s">
        <v>599</v>
      </c>
      <c r="F10416" s="57" t="s">
        <v>5417</v>
      </c>
      <c r="G10416" s="57" t="s">
        <v>7196</v>
      </c>
      <c r="H10416" s="57">
        <v>0</v>
      </c>
    </row>
    <row r="10417" spans="1:8">
      <c r="A10417" s="57" t="s">
        <v>186</v>
      </c>
      <c r="B10417" s="57" t="s">
        <v>121</v>
      </c>
      <c r="C10417" s="57" t="s">
        <v>5419</v>
      </c>
      <c r="D10417" s="57">
        <v>1.25</v>
      </c>
      <c r="E10417" s="57" t="s">
        <v>599</v>
      </c>
      <c r="F10417" s="57" t="s">
        <v>5420</v>
      </c>
      <c r="G10417" s="57" t="s">
        <v>7197</v>
      </c>
      <c r="H10417" s="57">
        <v>1.25</v>
      </c>
    </row>
    <row r="10418" spans="1:8">
      <c r="A10418" s="57" t="s">
        <v>186</v>
      </c>
      <c r="B10418" s="57" t="s">
        <v>121</v>
      </c>
      <c r="C10418" s="57" t="s">
        <v>5422</v>
      </c>
      <c r="D10418" s="57">
        <v>646.875</v>
      </c>
      <c r="E10418" s="57" t="s">
        <v>599</v>
      </c>
      <c r="F10418" s="57" t="s">
        <v>5423</v>
      </c>
      <c r="G10418" s="57" t="s">
        <v>7198</v>
      </c>
      <c r="H10418" s="57">
        <v>646.875</v>
      </c>
    </row>
    <row r="10419" spans="1:8">
      <c r="A10419" s="57" t="s">
        <v>186</v>
      </c>
      <c r="B10419" s="57" t="s">
        <v>121</v>
      </c>
      <c r="C10419" s="57" t="s">
        <v>5425</v>
      </c>
      <c r="D10419" s="57">
        <v>0.54166669999999995</v>
      </c>
      <c r="E10419" s="57" t="s">
        <v>599</v>
      </c>
      <c r="F10419" s="57" t="s">
        <v>5426</v>
      </c>
      <c r="G10419" s="57" t="s">
        <v>7199</v>
      </c>
      <c r="H10419" s="57">
        <v>0.54166669999999995</v>
      </c>
    </row>
    <row r="10420" spans="1:8">
      <c r="A10420" s="57" t="s">
        <v>186</v>
      </c>
      <c r="B10420" s="57" t="s">
        <v>121</v>
      </c>
      <c r="C10420" s="57" t="s">
        <v>5428</v>
      </c>
      <c r="D10420" s="57">
        <v>190.5</v>
      </c>
      <c r="E10420" s="57" t="s">
        <v>599</v>
      </c>
      <c r="F10420" s="57" t="s">
        <v>5429</v>
      </c>
      <c r="G10420" s="57" t="s">
        <v>7200</v>
      </c>
      <c r="H10420" s="57">
        <v>190.5</v>
      </c>
    </row>
    <row r="10421" spans="1:8">
      <c r="A10421" s="57" t="s">
        <v>186</v>
      </c>
      <c r="B10421" s="57" t="s">
        <v>121</v>
      </c>
      <c r="C10421" s="57" t="s">
        <v>5431</v>
      </c>
      <c r="D10421" s="57">
        <v>65723.06</v>
      </c>
      <c r="E10421" s="57" t="s">
        <v>599</v>
      </c>
      <c r="F10421" s="57" t="s">
        <v>5431</v>
      </c>
      <c r="G10421" s="57" t="s">
        <v>7201</v>
      </c>
      <c r="H10421" s="57">
        <v>65723.06</v>
      </c>
    </row>
    <row r="10422" spans="1:8">
      <c r="A10422" s="57" t="s">
        <v>186</v>
      </c>
      <c r="B10422" s="57" t="s">
        <v>121</v>
      </c>
      <c r="C10422" s="57" t="s">
        <v>5433</v>
      </c>
      <c r="D10422" s="57">
        <v>163.5</v>
      </c>
      <c r="E10422" s="57" t="s">
        <v>599</v>
      </c>
      <c r="F10422" s="57" t="s">
        <v>5434</v>
      </c>
      <c r="G10422" s="57" t="s">
        <v>7202</v>
      </c>
      <c r="H10422" s="57">
        <v>163.5</v>
      </c>
    </row>
    <row r="10423" spans="1:8">
      <c r="A10423" s="57" t="s">
        <v>186</v>
      </c>
      <c r="B10423" s="57" t="s">
        <v>121</v>
      </c>
      <c r="C10423" s="57" t="s">
        <v>5436</v>
      </c>
      <c r="D10423" s="57">
        <v>1.75</v>
      </c>
      <c r="E10423" s="57" t="s">
        <v>599</v>
      </c>
      <c r="F10423" s="57" t="s">
        <v>5437</v>
      </c>
      <c r="G10423" s="57" t="s">
        <v>7203</v>
      </c>
      <c r="H10423" s="57">
        <v>1.75</v>
      </c>
    </row>
    <row r="10424" spans="1:8">
      <c r="A10424" s="57" t="s">
        <v>186</v>
      </c>
      <c r="B10424" s="57" t="s">
        <v>121</v>
      </c>
      <c r="C10424" s="57" t="s">
        <v>5439</v>
      </c>
      <c r="D10424" s="57">
        <v>0.59166669999999999</v>
      </c>
      <c r="E10424" s="57" t="s">
        <v>599</v>
      </c>
      <c r="F10424" s="57" t="s">
        <v>5439</v>
      </c>
      <c r="G10424" s="57" t="s">
        <v>7204</v>
      </c>
      <c r="H10424" s="57">
        <v>0.59166669999999999</v>
      </c>
    </row>
    <row r="10425" spans="1:8">
      <c r="A10425" s="57" t="s">
        <v>186</v>
      </c>
      <c r="B10425" s="57" t="s">
        <v>121</v>
      </c>
      <c r="C10425" s="57" t="s">
        <v>5441</v>
      </c>
      <c r="D10425" s="57">
        <v>7802.5309999999999</v>
      </c>
      <c r="E10425" s="57" t="s">
        <v>599</v>
      </c>
      <c r="F10425" s="57" t="s">
        <v>5441</v>
      </c>
      <c r="G10425" s="57" t="s">
        <v>7205</v>
      </c>
      <c r="H10425" s="57">
        <v>7802.5309999999999</v>
      </c>
    </row>
    <row r="10426" spans="1:8">
      <c r="A10426" s="57" t="s">
        <v>186</v>
      </c>
      <c r="B10426" s="57" t="s">
        <v>121</v>
      </c>
      <c r="C10426" s="57" t="s">
        <v>5443</v>
      </c>
      <c r="D10426" s="57">
        <v>623.9375</v>
      </c>
      <c r="E10426" s="57" t="s">
        <v>599</v>
      </c>
      <c r="F10426" s="57" t="s">
        <v>5443</v>
      </c>
      <c r="G10426" s="57" t="s">
        <v>7206</v>
      </c>
      <c r="H10426" s="57">
        <v>623.9375</v>
      </c>
    </row>
    <row r="10427" spans="1:8">
      <c r="A10427" s="57" t="s">
        <v>186</v>
      </c>
      <c r="B10427" s="57" t="s">
        <v>121</v>
      </c>
      <c r="C10427" s="57" t="s">
        <v>5445</v>
      </c>
      <c r="D10427" s="57">
        <v>600.625</v>
      </c>
      <c r="E10427" s="57" t="s">
        <v>599</v>
      </c>
      <c r="F10427" s="57" t="s">
        <v>5446</v>
      </c>
      <c r="G10427" s="57" t="s">
        <v>7207</v>
      </c>
      <c r="H10427" s="57">
        <v>600.625</v>
      </c>
    </row>
    <row r="10428" spans="1:8">
      <c r="A10428" s="57" t="s">
        <v>186</v>
      </c>
      <c r="B10428" s="57" t="s">
        <v>124</v>
      </c>
      <c r="C10428" s="57" t="s">
        <v>5392</v>
      </c>
      <c r="D10428" s="57">
        <v>0</v>
      </c>
      <c r="E10428" s="57" t="s">
        <v>600</v>
      </c>
      <c r="F10428" s="57" t="s">
        <v>5393</v>
      </c>
      <c r="G10428" s="57" t="s">
        <v>7208</v>
      </c>
      <c r="H10428" s="57">
        <v>0</v>
      </c>
    </row>
    <row r="10429" spans="1:8">
      <c r="A10429" s="57" t="s">
        <v>186</v>
      </c>
      <c r="B10429" s="57" t="s">
        <v>124</v>
      </c>
      <c r="C10429" s="57" t="s">
        <v>5395</v>
      </c>
      <c r="D10429" s="57">
        <v>0</v>
      </c>
      <c r="E10429" s="57" t="s">
        <v>600</v>
      </c>
      <c r="F10429" s="57" t="s">
        <v>5396</v>
      </c>
      <c r="G10429" s="57" t="s">
        <v>7209</v>
      </c>
      <c r="H10429" s="57">
        <v>0</v>
      </c>
    </row>
    <row r="10430" spans="1:8">
      <c r="A10430" s="57" t="s">
        <v>186</v>
      </c>
      <c r="B10430" s="57" t="s">
        <v>124</v>
      </c>
      <c r="C10430" s="57" t="s">
        <v>5398</v>
      </c>
      <c r="D10430" s="57">
        <v>0</v>
      </c>
      <c r="E10430" s="57" t="s">
        <v>600</v>
      </c>
      <c r="F10430" s="57" t="s">
        <v>5399</v>
      </c>
      <c r="G10430" s="57" t="s">
        <v>7210</v>
      </c>
      <c r="H10430" s="57">
        <v>0</v>
      </c>
    </row>
    <row r="10431" spans="1:8">
      <c r="A10431" s="57" t="s">
        <v>186</v>
      </c>
      <c r="B10431" s="57" t="s">
        <v>124</v>
      </c>
      <c r="C10431" s="57" t="s">
        <v>5401</v>
      </c>
      <c r="D10431" s="57">
        <v>0</v>
      </c>
      <c r="E10431" s="57" t="s">
        <v>600</v>
      </c>
      <c r="F10431" s="57" t="s">
        <v>5402</v>
      </c>
      <c r="G10431" s="57" t="s">
        <v>7211</v>
      </c>
      <c r="H10431" s="57">
        <v>0</v>
      </c>
    </row>
    <row r="10432" spans="1:8">
      <c r="A10432" s="57" t="s">
        <v>186</v>
      </c>
      <c r="B10432" s="57" t="s">
        <v>124</v>
      </c>
      <c r="C10432" s="57" t="s">
        <v>5404</v>
      </c>
      <c r="D10432" s="57">
        <v>402.16669999999999</v>
      </c>
      <c r="E10432" s="57" t="s">
        <v>600</v>
      </c>
      <c r="F10432" s="57" t="s">
        <v>5405</v>
      </c>
      <c r="G10432" s="57" t="s">
        <v>7212</v>
      </c>
      <c r="H10432" s="57">
        <v>402.16669999999999</v>
      </c>
    </row>
    <row r="10433" spans="1:8">
      <c r="A10433" s="57" t="s">
        <v>186</v>
      </c>
      <c r="B10433" s="57" t="s">
        <v>124</v>
      </c>
      <c r="C10433" s="57" t="s">
        <v>5407</v>
      </c>
      <c r="D10433" s="57">
        <v>0.67499999999999993</v>
      </c>
      <c r="E10433" s="57" t="s">
        <v>600</v>
      </c>
      <c r="F10433" s="57" t="s">
        <v>5408</v>
      </c>
      <c r="G10433" s="57" t="s">
        <v>7213</v>
      </c>
      <c r="H10433" s="57">
        <v>0.67499999999999993</v>
      </c>
    </row>
    <row r="10434" spans="1:8">
      <c r="A10434" s="57" t="s">
        <v>186</v>
      </c>
      <c r="B10434" s="57" t="s">
        <v>124</v>
      </c>
      <c r="C10434" s="57" t="s">
        <v>5410</v>
      </c>
      <c r="D10434" s="57">
        <v>1.3333329999999999</v>
      </c>
      <c r="E10434" s="57" t="s">
        <v>600</v>
      </c>
      <c r="F10434" s="57" t="s">
        <v>5411</v>
      </c>
      <c r="G10434" s="57" t="s">
        <v>7214</v>
      </c>
      <c r="H10434" s="57">
        <v>1.3333329999999999</v>
      </c>
    </row>
    <row r="10435" spans="1:8">
      <c r="A10435" s="57" t="s">
        <v>186</v>
      </c>
      <c r="B10435" s="57" t="s">
        <v>124</v>
      </c>
      <c r="C10435" s="57" t="s">
        <v>5413</v>
      </c>
      <c r="D10435" s="57">
        <v>178</v>
      </c>
      <c r="E10435" s="57" t="s">
        <v>600</v>
      </c>
      <c r="F10435" s="57" t="s">
        <v>5414</v>
      </c>
      <c r="G10435" s="57" t="s">
        <v>7215</v>
      </c>
      <c r="H10435" s="57">
        <v>178</v>
      </c>
    </row>
    <row r="10436" spans="1:8">
      <c r="A10436" s="57" t="s">
        <v>186</v>
      </c>
      <c r="B10436" s="57" t="s">
        <v>124</v>
      </c>
      <c r="C10436" s="57" t="s">
        <v>5416</v>
      </c>
      <c r="D10436" s="57">
        <v>0</v>
      </c>
      <c r="E10436" s="57" t="s">
        <v>600</v>
      </c>
      <c r="F10436" s="57" t="s">
        <v>5417</v>
      </c>
      <c r="G10436" s="57" t="s">
        <v>7216</v>
      </c>
      <c r="H10436" s="57">
        <v>0</v>
      </c>
    </row>
    <row r="10437" spans="1:8">
      <c r="A10437" s="57" t="s">
        <v>186</v>
      </c>
      <c r="B10437" s="57" t="s">
        <v>124</v>
      </c>
      <c r="C10437" s="57" t="s">
        <v>5419</v>
      </c>
      <c r="D10437" s="57">
        <v>1.25</v>
      </c>
      <c r="E10437" s="57" t="s">
        <v>600</v>
      </c>
      <c r="F10437" s="57" t="s">
        <v>5420</v>
      </c>
      <c r="G10437" s="57" t="s">
        <v>7217</v>
      </c>
      <c r="H10437" s="57">
        <v>1.25</v>
      </c>
    </row>
    <row r="10438" spans="1:8">
      <c r="A10438" s="57" t="s">
        <v>186</v>
      </c>
      <c r="B10438" s="57" t="s">
        <v>124</v>
      </c>
      <c r="C10438" s="57" t="s">
        <v>5422</v>
      </c>
      <c r="D10438" s="57">
        <v>646.875</v>
      </c>
      <c r="E10438" s="57" t="s">
        <v>600</v>
      </c>
      <c r="F10438" s="57" t="s">
        <v>5423</v>
      </c>
      <c r="G10438" s="57" t="s">
        <v>7218</v>
      </c>
      <c r="H10438" s="57">
        <v>646.875</v>
      </c>
    </row>
    <row r="10439" spans="1:8">
      <c r="A10439" s="57" t="s">
        <v>186</v>
      </c>
      <c r="B10439" s="57" t="s">
        <v>124</v>
      </c>
      <c r="C10439" s="57" t="s">
        <v>5425</v>
      </c>
      <c r="D10439" s="57">
        <v>0.54166669999999995</v>
      </c>
      <c r="E10439" s="57" t="s">
        <v>600</v>
      </c>
      <c r="F10439" s="57" t="s">
        <v>5426</v>
      </c>
      <c r="G10439" s="57" t="s">
        <v>7219</v>
      </c>
      <c r="H10439" s="57">
        <v>0.54166669999999995</v>
      </c>
    </row>
    <row r="10440" spans="1:8">
      <c r="A10440" s="57" t="s">
        <v>186</v>
      </c>
      <c r="B10440" s="57" t="s">
        <v>124</v>
      </c>
      <c r="C10440" s="57" t="s">
        <v>5428</v>
      </c>
      <c r="D10440" s="57">
        <v>190.5</v>
      </c>
      <c r="E10440" s="57" t="s">
        <v>600</v>
      </c>
      <c r="F10440" s="57" t="s">
        <v>5429</v>
      </c>
      <c r="G10440" s="57" t="s">
        <v>7220</v>
      </c>
      <c r="H10440" s="57">
        <v>190.5</v>
      </c>
    </row>
    <row r="10441" spans="1:8">
      <c r="A10441" s="57" t="s">
        <v>186</v>
      </c>
      <c r="B10441" s="57" t="s">
        <v>124</v>
      </c>
      <c r="C10441" s="57" t="s">
        <v>5431</v>
      </c>
      <c r="D10441" s="57">
        <v>65723.06</v>
      </c>
      <c r="E10441" s="57" t="s">
        <v>600</v>
      </c>
      <c r="F10441" s="57" t="s">
        <v>5431</v>
      </c>
      <c r="G10441" s="57" t="s">
        <v>7221</v>
      </c>
      <c r="H10441" s="57">
        <v>65723.06</v>
      </c>
    </row>
    <row r="10442" spans="1:8">
      <c r="A10442" s="57" t="s">
        <v>186</v>
      </c>
      <c r="B10442" s="57" t="s">
        <v>124</v>
      </c>
      <c r="C10442" s="57" t="s">
        <v>5433</v>
      </c>
      <c r="D10442" s="57">
        <v>163.5</v>
      </c>
      <c r="E10442" s="57" t="s">
        <v>600</v>
      </c>
      <c r="F10442" s="57" t="s">
        <v>5434</v>
      </c>
      <c r="G10442" s="57" t="s">
        <v>7222</v>
      </c>
      <c r="H10442" s="57">
        <v>163.5</v>
      </c>
    </row>
    <row r="10443" spans="1:8">
      <c r="A10443" s="57" t="s">
        <v>186</v>
      </c>
      <c r="B10443" s="57" t="s">
        <v>124</v>
      </c>
      <c r="C10443" s="57" t="s">
        <v>5436</v>
      </c>
      <c r="D10443" s="57">
        <v>1.75</v>
      </c>
      <c r="E10443" s="57" t="s">
        <v>600</v>
      </c>
      <c r="F10443" s="57" t="s">
        <v>5437</v>
      </c>
      <c r="G10443" s="57" t="s">
        <v>7223</v>
      </c>
      <c r="H10443" s="57">
        <v>1.75</v>
      </c>
    </row>
    <row r="10444" spans="1:8">
      <c r="A10444" s="57" t="s">
        <v>186</v>
      </c>
      <c r="B10444" s="57" t="s">
        <v>124</v>
      </c>
      <c r="C10444" s="57" t="s">
        <v>5439</v>
      </c>
      <c r="D10444" s="57">
        <v>0.5916667000000001</v>
      </c>
      <c r="E10444" s="57" t="s">
        <v>600</v>
      </c>
      <c r="F10444" s="57" t="s">
        <v>5439</v>
      </c>
      <c r="G10444" s="57" t="s">
        <v>7224</v>
      </c>
      <c r="H10444" s="57">
        <v>0.5916667000000001</v>
      </c>
    </row>
    <row r="10445" spans="1:8">
      <c r="A10445" s="57" t="s">
        <v>186</v>
      </c>
      <c r="B10445" s="57" t="s">
        <v>124</v>
      </c>
      <c r="C10445" s="57" t="s">
        <v>5441</v>
      </c>
      <c r="D10445" s="57">
        <v>7802.5309999999999</v>
      </c>
      <c r="E10445" s="57" t="s">
        <v>600</v>
      </c>
      <c r="F10445" s="57" t="s">
        <v>5441</v>
      </c>
      <c r="G10445" s="57" t="s">
        <v>7225</v>
      </c>
      <c r="H10445" s="57">
        <v>7802.5309999999999</v>
      </c>
    </row>
    <row r="10446" spans="1:8">
      <c r="A10446" s="57" t="s">
        <v>186</v>
      </c>
      <c r="B10446" s="57" t="s">
        <v>124</v>
      </c>
      <c r="C10446" s="57" t="s">
        <v>5443</v>
      </c>
      <c r="D10446" s="57">
        <v>623.9375</v>
      </c>
      <c r="E10446" s="57" t="s">
        <v>600</v>
      </c>
      <c r="F10446" s="57" t="s">
        <v>5443</v>
      </c>
      <c r="G10446" s="57" t="s">
        <v>7226</v>
      </c>
      <c r="H10446" s="57">
        <v>623.9375</v>
      </c>
    </row>
    <row r="10447" spans="1:8">
      <c r="A10447" s="57" t="s">
        <v>186</v>
      </c>
      <c r="B10447" s="57" t="s">
        <v>124</v>
      </c>
      <c r="C10447" s="57" t="s">
        <v>5445</v>
      </c>
      <c r="D10447" s="57">
        <v>600.625</v>
      </c>
      <c r="E10447" s="57" t="s">
        <v>600</v>
      </c>
      <c r="F10447" s="57" t="s">
        <v>5446</v>
      </c>
      <c r="G10447" s="57" t="s">
        <v>7227</v>
      </c>
      <c r="H10447" s="57">
        <v>600.625</v>
      </c>
    </row>
    <row r="10448" spans="1:8">
      <c r="A10448" s="57" t="s">
        <v>135</v>
      </c>
      <c r="B10448" s="57" t="s">
        <v>114</v>
      </c>
      <c r="C10448" s="57" t="s">
        <v>5392</v>
      </c>
      <c r="D10448" s="57">
        <v>0</v>
      </c>
      <c r="E10448" s="57" t="s">
        <v>601</v>
      </c>
      <c r="F10448" s="57" t="s">
        <v>5393</v>
      </c>
      <c r="G10448" s="57" t="s">
        <v>7228</v>
      </c>
      <c r="H10448" s="57">
        <v>0</v>
      </c>
    </row>
    <row r="10449" spans="1:8">
      <c r="A10449" s="57" t="s">
        <v>135</v>
      </c>
      <c r="B10449" s="57" t="s">
        <v>114</v>
      </c>
      <c r="C10449" s="57" t="s">
        <v>5395</v>
      </c>
      <c r="D10449" s="57">
        <v>0</v>
      </c>
      <c r="E10449" s="57" t="s">
        <v>601</v>
      </c>
      <c r="F10449" s="57" t="s">
        <v>5396</v>
      </c>
      <c r="G10449" s="57" t="s">
        <v>7229</v>
      </c>
      <c r="H10449" s="57">
        <v>0</v>
      </c>
    </row>
    <row r="10450" spans="1:8">
      <c r="A10450" s="57" t="s">
        <v>135</v>
      </c>
      <c r="B10450" s="57" t="s">
        <v>114</v>
      </c>
      <c r="C10450" s="57" t="s">
        <v>5398</v>
      </c>
      <c r="D10450" s="57">
        <v>0</v>
      </c>
      <c r="E10450" s="57" t="s">
        <v>601</v>
      </c>
      <c r="F10450" s="57" t="s">
        <v>5399</v>
      </c>
      <c r="G10450" s="57" t="s">
        <v>7230</v>
      </c>
      <c r="H10450" s="57">
        <v>0</v>
      </c>
    </row>
    <row r="10451" spans="1:8">
      <c r="A10451" s="57" t="s">
        <v>135</v>
      </c>
      <c r="B10451" s="57" t="s">
        <v>114</v>
      </c>
      <c r="C10451" s="57" t="s">
        <v>5401</v>
      </c>
      <c r="D10451" s="57">
        <v>0</v>
      </c>
      <c r="E10451" s="57" t="s">
        <v>601</v>
      </c>
      <c r="F10451" s="57" t="s">
        <v>5402</v>
      </c>
      <c r="G10451" s="57" t="s">
        <v>7231</v>
      </c>
      <c r="H10451" s="57">
        <v>0</v>
      </c>
    </row>
    <row r="10452" spans="1:8">
      <c r="A10452" s="57" t="s">
        <v>135</v>
      </c>
      <c r="B10452" s="57" t="s">
        <v>114</v>
      </c>
      <c r="C10452" s="57" t="s">
        <v>5404</v>
      </c>
      <c r="D10452" s="57">
        <v>402.16669999999999</v>
      </c>
      <c r="E10452" s="57" t="s">
        <v>601</v>
      </c>
      <c r="F10452" s="57" t="s">
        <v>5405</v>
      </c>
      <c r="G10452" s="57" t="s">
        <v>7232</v>
      </c>
      <c r="H10452" s="57">
        <v>402.16669999999999</v>
      </c>
    </row>
    <row r="10453" spans="1:8">
      <c r="A10453" s="57" t="s">
        <v>135</v>
      </c>
      <c r="B10453" s="57" t="s">
        <v>114</v>
      </c>
      <c r="C10453" s="57" t="s">
        <v>5407</v>
      </c>
      <c r="D10453" s="57">
        <v>0.67500000000000016</v>
      </c>
      <c r="E10453" s="57" t="s">
        <v>601</v>
      </c>
      <c r="F10453" s="57" t="s">
        <v>5408</v>
      </c>
      <c r="G10453" s="57" t="s">
        <v>7233</v>
      </c>
      <c r="H10453" s="57">
        <v>0.67500000000000016</v>
      </c>
    </row>
    <row r="10454" spans="1:8">
      <c r="A10454" s="57" t="s">
        <v>135</v>
      </c>
      <c r="B10454" s="57" t="s">
        <v>114</v>
      </c>
      <c r="C10454" s="57" t="s">
        <v>5410</v>
      </c>
      <c r="D10454" s="57">
        <v>1.3333330000000001</v>
      </c>
      <c r="E10454" s="57" t="s">
        <v>601</v>
      </c>
      <c r="F10454" s="57" t="s">
        <v>5411</v>
      </c>
      <c r="G10454" s="57" t="s">
        <v>7234</v>
      </c>
      <c r="H10454" s="57">
        <v>1.3333330000000001</v>
      </c>
    </row>
    <row r="10455" spans="1:8">
      <c r="A10455" s="57" t="s">
        <v>135</v>
      </c>
      <c r="B10455" s="57" t="s">
        <v>114</v>
      </c>
      <c r="C10455" s="57" t="s">
        <v>5413</v>
      </c>
      <c r="D10455" s="57">
        <v>178</v>
      </c>
      <c r="E10455" s="57" t="s">
        <v>601</v>
      </c>
      <c r="F10455" s="57" t="s">
        <v>5414</v>
      </c>
      <c r="G10455" s="57" t="s">
        <v>7235</v>
      </c>
      <c r="H10455" s="57">
        <v>178</v>
      </c>
    </row>
    <row r="10456" spans="1:8">
      <c r="A10456" s="57" t="s">
        <v>135</v>
      </c>
      <c r="B10456" s="57" t="s">
        <v>114</v>
      </c>
      <c r="C10456" s="57" t="s">
        <v>5416</v>
      </c>
      <c r="D10456" s="57">
        <v>0</v>
      </c>
      <c r="E10456" s="57" t="s">
        <v>601</v>
      </c>
      <c r="F10456" s="57" t="s">
        <v>5417</v>
      </c>
      <c r="G10456" s="57" t="s">
        <v>7236</v>
      </c>
      <c r="H10456" s="57">
        <v>0</v>
      </c>
    </row>
    <row r="10457" spans="1:8">
      <c r="A10457" s="57" t="s">
        <v>135</v>
      </c>
      <c r="B10457" s="57" t="s">
        <v>114</v>
      </c>
      <c r="C10457" s="57" t="s">
        <v>5419</v>
      </c>
      <c r="D10457" s="57">
        <v>1.25</v>
      </c>
      <c r="E10457" s="57" t="s">
        <v>601</v>
      </c>
      <c r="F10457" s="57" t="s">
        <v>5420</v>
      </c>
      <c r="G10457" s="57" t="s">
        <v>7237</v>
      </c>
      <c r="H10457" s="57">
        <v>1.25</v>
      </c>
    </row>
    <row r="10458" spans="1:8">
      <c r="A10458" s="57" t="s">
        <v>135</v>
      </c>
      <c r="B10458" s="57" t="s">
        <v>114</v>
      </c>
      <c r="C10458" s="57" t="s">
        <v>5422</v>
      </c>
      <c r="D10458" s="57">
        <v>646.875</v>
      </c>
      <c r="E10458" s="57" t="s">
        <v>601</v>
      </c>
      <c r="F10458" s="57" t="s">
        <v>5423</v>
      </c>
      <c r="G10458" s="57" t="s">
        <v>7238</v>
      </c>
      <c r="H10458" s="57">
        <v>646.875</v>
      </c>
    </row>
    <row r="10459" spans="1:8">
      <c r="A10459" s="57" t="s">
        <v>135</v>
      </c>
      <c r="B10459" s="57" t="s">
        <v>114</v>
      </c>
      <c r="C10459" s="57" t="s">
        <v>5425</v>
      </c>
      <c r="D10459" s="57">
        <v>0.54166669999999995</v>
      </c>
      <c r="E10459" s="57" t="s">
        <v>601</v>
      </c>
      <c r="F10459" s="57" t="s">
        <v>5426</v>
      </c>
      <c r="G10459" s="57" t="s">
        <v>7239</v>
      </c>
      <c r="H10459" s="57">
        <v>0.54166669999999995</v>
      </c>
    </row>
    <row r="10460" spans="1:8">
      <c r="A10460" s="57" t="s">
        <v>135</v>
      </c>
      <c r="B10460" s="57" t="s">
        <v>114</v>
      </c>
      <c r="C10460" s="57" t="s">
        <v>5428</v>
      </c>
      <c r="D10460" s="57">
        <v>190.5</v>
      </c>
      <c r="E10460" s="57" t="s">
        <v>601</v>
      </c>
      <c r="F10460" s="57" t="s">
        <v>5429</v>
      </c>
      <c r="G10460" s="57" t="s">
        <v>7240</v>
      </c>
      <c r="H10460" s="57">
        <v>190.5</v>
      </c>
    </row>
    <row r="10461" spans="1:8">
      <c r="A10461" s="57" t="s">
        <v>135</v>
      </c>
      <c r="B10461" s="57" t="s">
        <v>114</v>
      </c>
      <c r="C10461" s="57" t="s">
        <v>5431</v>
      </c>
      <c r="D10461" s="57">
        <v>65723.06</v>
      </c>
      <c r="E10461" s="57" t="s">
        <v>601</v>
      </c>
      <c r="F10461" s="57" t="s">
        <v>5431</v>
      </c>
      <c r="G10461" s="57" t="s">
        <v>7241</v>
      </c>
      <c r="H10461" s="57">
        <v>65723.06</v>
      </c>
    </row>
    <row r="10462" spans="1:8">
      <c r="A10462" s="57" t="s">
        <v>135</v>
      </c>
      <c r="B10462" s="57" t="s">
        <v>114</v>
      </c>
      <c r="C10462" s="57" t="s">
        <v>5433</v>
      </c>
      <c r="D10462" s="57">
        <v>163.5</v>
      </c>
      <c r="E10462" s="57" t="s">
        <v>601</v>
      </c>
      <c r="F10462" s="57" t="s">
        <v>5434</v>
      </c>
      <c r="G10462" s="57" t="s">
        <v>7242</v>
      </c>
      <c r="H10462" s="57">
        <v>163.5</v>
      </c>
    </row>
    <row r="10463" spans="1:8">
      <c r="A10463" s="57" t="s">
        <v>135</v>
      </c>
      <c r="B10463" s="57" t="s">
        <v>114</v>
      </c>
      <c r="C10463" s="57" t="s">
        <v>5436</v>
      </c>
      <c r="D10463" s="57">
        <v>1.75</v>
      </c>
      <c r="E10463" s="57" t="s">
        <v>601</v>
      </c>
      <c r="F10463" s="57" t="s">
        <v>5437</v>
      </c>
      <c r="G10463" s="57" t="s">
        <v>7243</v>
      </c>
      <c r="H10463" s="57">
        <v>1.75</v>
      </c>
    </row>
    <row r="10464" spans="1:8">
      <c r="A10464" s="57" t="s">
        <v>135</v>
      </c>
      <c r="B10464" s="57" t="s">
        <v>114</v>
      </c>
      <c r="C10464" s="57" t="s">
        <v>5439</v>
      </c>
      <c r="D10464" s="57">
        <v>0.59166669999999999</v>
      </c>
      <c r="E10464" s="57" t="s">
        <v>601</v>
      </c>
      <c r="F10464" s="57" t="s">
        <v>5439</v>
      </c>
      <c r="G10464" s="57" t="s">
        <v>7244</v>
      </c>
      <c r="H10464" s="57">
        <v>0.59166669999999999</v>
      </c>
    </row>
    <row r="10465" spans="1:8">
      <c r="A10465" s="57" t="s">
        <v>135</v>
      </c>
      <c r="B10465" s="57" t="s">
        <v>114</v>
      </c>
      <c r="C10465" s="57" t="s">
        <v>5441</v>
      </c>
      <c r="D10465" s="57">
        <v>7802.5309999999999</v>
      </c>
      <c r="E10465" s="57" t="s">
        <v>601</v>
      </c>
      <c r="F10465" s="57" t="s">
        <v>5441</v>
      </c>
      <c r="G10465" s="57" t="s">
        <v>7245</v>
      </c>
      <c r="H10465" s="57">
        <v>7802.5309999999999</v>
      </c>
    </row>
    <row r="10466" spans="1:8">
      <c r="A10466" s="57" t="s">
        <v>135</v>
      </c>
      <c r="B10466" s="57" t="s">
        <v>114</v>
      </c>
      <c r="C10466" s="57" t="s">
        <v>5443</v>
      </c>
      <c r="D10466" s="57">
        <v>623.9375</v>
      </c>
      <c r="E10466" s="57" t="s">
        <v>601</v>
      </c>
      <c r="F10466" s="57" t="s">
        <v>5443</v>
      </c>
      <c r="G10466" s="57" t="s">
        <v>7246</v>
      </c>
      <c r="H10466" s="57">
        <v>623.9375</v>
      </c>
    </row>
    <row r="10467" spans="1:8">
      <c r="A10467" s="57" t="s">
        <v>135</v>
      </c>
      <c r="B10467" s="57" t="s">
        <v>114</v>
      </c>
      <c r="C10467" s="57" t="s">
        <v>5445</v>
      </c>
      <c r="D10467" s="57">
        <v>600.625</v>
      </c>
      <c r="E10467" s="57" t="s">
        <v>601</v>
      </c>
      <c r="F10467" s="57" t="s">
        <v>5446</v>
      </c>
      <c r="G10467" s="57" t="s">
        <v>7247</v>
      </c>
      <c r="H10467" s="57">
        <v>600.625</v>
      </c>
    </row>
    <row r="10468" spans="1:8">
      <c r="A10468" s="57" t="s">
        <v>155</v>
      </c>
      <c r="B10468" s="57" t="s">
        <v>116</v>
      </c>
      <c r="C10468" s="57" t="s">
        <v>5392</v>
      </c>
      <c r="D10468" s="57">
        <v>0</v>
      </c>
      <c r="E10468" s="57" t="s">
        <v>602</v>
      </c>
      <c r="F10468" s="57" t="s">
        <v>5393</v>
      </c>
      <c r="G10468" s="57" t="s">
        <v>7248</v>
      </c>
      <c r="H10468" s="57">
        <v>0</v>
      </c>
    </row>
    <row r="10469" spans="1:8">
      <c r="A10469" s="57" t="s">
        <v>155</v>
      </c>
      <c r="B10469" s="57" t="s">
        <v>116</v>
      </c>
      <c r="C10469" s="57" t="s">
        <v>5395</v>
      </c>
      <c r="D10469" s="57">
        <v>0</v>
      </c>
      <c r="E10469" s="57" t="s">
        <v>602</v>
      </c>
      <c r="F10469" s="57" t="s">
        <v>5396</v>
      </c>
      <c r="G10469" s="57" t="s">
        <v>7249</v>
      </c>
      <c r="H10469" s="57">
        <v>0</v>
      </c>
    </row>
    <row r="10470" spans="1:8">
      <c r="A10470" s="57" t="s">
        <v>155</v>
      </c>
      <c r="B10470" s="57" t="s">
        <v>116</v>
      </c>
      <c r="C10470" s="57" t="s">
        <v>5398</v>
      </c>
      <c r="D10470" s="57">
        <v>0</v>
      </c>
      <c r="E10470" s="57" t="s">
        <v>602</v>
      </c>
      <c r="F10470" s="57" t="s">
        <v>5399</v>
      </c>
      <c r="G10470" s="57" t="s">
        <v>7250</v>
      </c>
      <c r="H10470" s="57">
        <v>0</v>
      </c>
    </row>
    <row r="10471" spans="1:8">
      <c r="A10471" s="57" t="s">
        <v>155</v>
      </c>
      <c r="B10471" s="57" t="s">
        <v>116</v>
      </c>
      <c r="C10471" s="57" t="s">
        <v>5401</v>
      </c>
      <c r="D10471" s="57">
        <v>0</v>
      </c>
      <c r="E10471" s="57" t="s">
        <v>602</v>
      </c>
      <c r="F10471" s="57" t="s">
        <v>5402</v>
      </c>
      <c r="G10471" s="57" t="s">
        <v>7251</v>
      </c>
      <c r="H10471" s="57">
        <v>0</v>
      </c>
    </row>
    <row r="10472" spans="1:8">
      <c r="A10472" s="57" t="s">
        <v>155</v>
      </c>
      <c r="B10472" s="57" t="s">
        <v>116</v>
      </c>
      <c r="C10472" s="57" t="s">
        <v>5404</v>
      </c>
      <c r="D10472" s="57">
        <v>402.16669999999999</v>
      </c>
      <c r="E10472" s="57" t="s">
        <v>602</v>
      </c>
      <c r="F10472" s="57" t="s">
        <v>5405</v>
      </c>
      <c r="G10472" s="57" t="s">
        <v>7252</v>
      </c>
      <c r="H10472" s="57">
        <v>402.16669999999999</v>
      </c>
    </row>
    <row r="10473" spans="1:8">
      <c r="A10473" s="57" t="s">
        <v>155</v>
      </c>
      <c r="B10473" s="57" t="s">
        <v>116</v>
      </c>
      <c r="C10473" s="57" t="s">
        <v>5407</v>
      </c>
      <c r="D10473" s="57">
        <v>0.67500000000000004</v>
      </c>
      <c r="E10473" s="57" t="s">
        <v>602</v>
      </c>
      <c r="F10473" s="57" t="s">
        <v>5408</v>
      </c>
      <c r="G10473" s="57" t="s">
        <v>7253</v>
      </c>
      <c r="H10473" s="57">
        <v>0.67500000000000004</v>
      </c>
    </row>
    <row r="10474" spans="1:8">
      <c r="A10474" s="57" t="s">
        <v>155</v>
      </c>
      <c r="B10474" s="57" t="s">
        <v>116</v>
      </c>
      <c r="C10474" s="57" t="s">
        <v>5410</v>
      </c>
      <c r="D10474" s="57">
        <v>1.3333330000000001</v>
      </c>
      <c r="E10474" s="57" t="s">
        <v>602</v>
      </c>
      <c r="F10474" s="57" t="s">
        <v>5411</v>
      </c>
      <c r="G10474" s="57" t="s">
        <v>7254</v>
      </c>
      <c r="H10474" s="57">
        <v>1.3333330000000001</v>
      </c>
    </row>
    <row r="10475" spans="1:8">
      <c r="A10475" s="57" t="s">
        <v>155</v>
      </c>
      <c r="B10475" s="57" t="s">
        <v>116</v>
      </c>
      <c r="C10475" s="57" t="s">
        <v>5413</v>
      </c>
      <c r="D10475" s="57">
        <v>178</v>
      </c>
      <c r="E10475" s="57" t="s">
        <v>602</v>
      </c>
      <c r="F10475" s="57" t="s">
        <v>5414</v>
      </c>
      <c r="G10475" s="57" t="s">
        <v>7255</v>
      </c>
      <c r="H10475" s="57">
        <v>178</v>
      </c>
    </row>
    <row r="10476" spans="1:8">
      <c r="A10476" s="57" t="s">
        <v>155</v>
      </c>
      <c r="B10476" s="57" t="s">
        <v>116</v>
      </c>
      <c r="C10476" s="57" t="s">
        <v>5416</v>
      </c>
      <c r="D10476" s="57">
        <v>0</v>
      </c>
      <c r="E10476" s="57" t="s">
        <v>602</v>
      </c>
      <c r="F10476" s="57" t="s">
        <v>5417</v>
      </c>
      <c r="G10476" s="57" t="s">
        <v>7256</v>
      </c>
      <c r="H10476" s="57">
        <v>0</v>
      </c>
    </row>
    <row r="10477" spans="1:8">
      <c r="A10477" s="57" t="s">
        <v>155</v>
      </c>
      <c r="B10477" s="57" t="s">
        <v>116</v>
      </c>
      <c r="C10477" s="57" t="s">
        <v>5419</v>
      </c>
      <c r="D10477" s="57">
        <v>1.25</v>
      </c>
      <c r="E10477" s="57" t="s">
        <v>602</v>
      </c>
      <c r="F10477" s="57" t="s">
        <v>5420</v>
      </c>
      <c r="G10477" s="57" t="s">
        <v>7257</v>
      </c>
      <c r="H10477" s="57">
        <v>1.25</v>
      </c>
    </row>
    <row r="10478" spans="1:8">
      <c r="A10478" s="57" t="s">
        <v>155</v>
      </c>
      <c r="B10478" s="57" t="s">
        <v>116</v>
      </c>
      <c r="C10478" s="57" t="s">
        <v>5422</v>
      </c>
      <c r="D10478" s="57">
        <v>646.875</v>
      </c>
      <c r="E10478" s="57" t="s">
        <v>602</v>
      </c>
      <c r="F10478" s="57" t="s">
        <v>5423</v>
      </c>
      <c r="G10478" s="57" t="s">
        <v>7258</v>
      </c>
      <c r="H10478" s="57">
        <v>646.875</v>
      </c>
    </row>
    <row r="10479" spans="1:8">
      <c r="A10479" s="57" t="s">
        <v>155</v>
      </c>
      <c r="B10479" s="57" t="s">
        <v>116</v>
      </c>
      <c r="C10479" s="57" t="s">
        <v>5425</v>
      </c>
      <c r="D10479" s="57">
        <v>0.54166669999999995</v>
      </c>
      <c r="E10479" s="57" t="s">
        <v>602</v>
      </c>
      <c r="F10479" s="57" t="s">
        <v>5426</v>
      </c>
      <c r="G10479" s="57" t="s">
        <v>7259</v>
      </c>
      <c r="H10479" s="57">
        <v>0.54166669999999995</v>
      </c>
    </row>
    <row r="10480" spans="1:8">
      <c r="A10480" s="57" t="s">
        <v>155</v>
      </c>
      <c r="B10480" s="57" t="s">
        <v>116</v>
      </c>
      <c r="C10480" s="57" t="s">
        <v>5428</v>
      </c>
      <c r="D10480" s="57">
        <v>190.5</v>
      </c>
      <c r="E10480" s="57" t="s">
        <v>602</v>
      </c>
      <c r="F10480" s="57" t="s">
        <v>5429</v>
      </c>
      <c r="G10480" s="57" t="s">
        <v>7260</v>
      </c>
      <c r="H10480" s="57">
        <v>190.5</v>
      </c>
    </row>
    <row r="10481" spans="1:8">
      <c r="A10481" s="57" t="s">
        <v>155</v>
      </c>
      <c r="B10481" s="57" t="s">
        <v>116</v>
      </c>
      <c r="C10481" s="57" t="s">
        <v>5431</v>
      </c>
      <c r="D10481" s="57">
        <v>65723.06</v>
      </c>
      <c r="E10481" s="57" t="s">
        <v>602</v>
      </c>
      <c r="F10481" s="57" t="s">
        <v>5431</v>
      </c>
      <c r="G10481" s="57" t="s">
        <v>7261</v>
      </c>
      <c r="H10481" s="57">
        <v>65723.06</v>
      </c>
    </row>
    <row r="10482" spans="1:8">
      <c r="A10482" s="57" t="s">
        <v>155</v>
      </c>
      <c r="B10482" s="57" t="s">
        <v>116</v>
      </c>
      <c r="C10482" s="57" t="s">
        <v>5433</v>
      </c>
      <c r="D10482" s="57">
        <v>163.5</v>
      </c>
      <c r="E10482" s="57" t="s">
        <v>602</v>
      </c>
      <c r="F10482" s="57" t="s">
        <v>5434</v>
      </c>
      <c r="G10482" s="57" t="s">
        <v>7262</v>
      </c>
      <c r="H10482" s="57">
        <v>163.5</v>
      </c>
    </row>
    <row r="10483" spans="1:8">
      <c r="A10483" s="57" t="s">
        <v>155</v>
      </c>
      <c r="B10483" s="57" t="s">
        <v>116</v>
      </c>
      <c r="C10483" s="57" t="s">
        <v>5436</v>
      </c>
      <c r="D10483" s="57">
        <v>1.75</v>
      </c>
      <c r="E10483" s="57" t="s">
        <v>602</v>
      </c>
      <c r="F10483" s="57" t="s">
        <v>5437</v>
      </c>
      <c r="G10483" s="57" t="s">
        <v>7263</v>
      </c>
      <c r="H10483" s="57">
        <v>1.75</v>
      </c>
    </row>
    <row r="10484" spans="1:8">
      <c r="A10484" s="57" t="s">
        <v>155</v>
      </c>
      <c r="B10484" s="57" t="s">
        <v>116</v>
      </c>
      <c r="C10484" s="57" t="s">
        <v>5439</v>
      </c>
      <c r="D10484" s="57">
        <v>0.59166669999999999</v>
      </c>
      <c r="E10484" s="57" t="s">
        <v>602</v>
      </c>
      <c r="F10484" s="57" t="s">
        <v>5439</v>
      </c>
      <c r="G10484" s="57" t="s">
        <v>7264</v>
      </c>
      <c r="H10484" s="57">
        <v>0.59166669999999999</v>
      </c>
    </row>
    <row r="10485" spans="1:8">
      <c r="A10485" s="57" t="s">
        <v>155</v>
      </c>
      <c r="B10485" s="57" t="s">
        <v>116</v>
      </c>
      <c r="C10485" s="57" t="s">
        <v>5441</v>
      </c>
      <c r="D10485" s="57">
        <v>7802.5309999999999</v>
      </c>
      <c r="E10485" s="57" t="s">
        <v>602</v>
      </c>
      <c r="F10485" s="57" t="s">
        <v>5441</v>
      </c>
      <c r="G10485" s="57" t="s">
        <v>7265</v>
      </c>
      <c r="H10485" s="57">
        <v>7802.5309999999999</v>
      </c>
    </row>
    <row r="10486" spans="1:8">
      <c r="A10486" s="57" t="s">
        <v>155</v>
      </c>
      <c r="B10486" s="57" t="s">
        <v>116</v>
      </c>
      <c r="C10486" s="57" t="s">
        <v>5443</v>
      </c>
      <c r="D10486" s="57">
        <v>623.9375</v>
      </c>
      <c r="E10486" s="57" t="s">
        <v>602</v>
      </c>
      <c r="F10486" s="57" t="s">
        <v>5443</v>
      </c>
      <c r="G10486" s="57" t="s">
        <v>7266</v>
      </c>
      <c r="H10486" s="57">
        <v>623.9375</v>
      </c>
    </row>
    <row r="10487" spans="1:8">
      <c r="A10487" s="57" t="s">
        <v>155</v>
      </c>
      <c r="B10487" s="57" t="s">
        <v>116</v>
      </c>
      <c r="C10487" s="57" t="s">
        <v>5445</v>
      </c>
      <c r="D10487" s="57">
        <v>600.625</v>
      </c>
      <c r="E10487" s="57" t="s">
        <v>602</v>
      </c>
      <c r="F10487" s="57" t="s">
        <v>5446</v>
      </c>
      <c r="G10487" s="57" t="s">
        <v>7267</v>
      </c>
      <c r="H10487" s="57">
        <v>600.625</v>
      </c>
    </row>
    <row r="10488" spans="1:8">
      <c r="A10488" s="57" t="s">
        <v>155</v>
      </c>
      <c r="B10488" s="57" t="s">
        <v>121</v>
      </c>
      <c r="C10488" s="57" t="s">
        <v>5392</v>
      </c>
      <c r="D10488" s="57">
        <v>0</v>
      </c>
      <c r="E10488" s="57" t="s">
        <v>603</v>
      </c>
      <c r="F10488" s="57" t="s">
        <v>5393</v>
      </c>
      <c r="G10488" s="57" t="s">
        <v>7268</v>
      </c>
      <c r="H10488" s="57">
        <v>0</v>
      </c>
    </row>
    <row r="10489" spans="1:8">
      <c r="A10489" s="57" t="s">
        <v>155</v>
      </c>
      <c r="B10489" s="57" t="s">
        <v>121</v>
      </c>
      <c r="C10489" s="57" t="s">
        <v>5395</v>
      </c>
      <c r="D10489" s="57">
        <v>0</v>
      </c>
      <c r="E10489" s="57" t="s">
        <v>603</v>
      </c>
      <c r="F10489" s="57" t="s">
        <v>5396</v>
      </c>
      <c r="G10489" s="57" t="s">
        <v>7269</v>
      </c>
      <c r="H10489" s="57">
        <v>0</v>
      </c>
    </row>
    <row r="10490" spans="1:8">
      <c r="A10490" s="57" t="s">
        <v>155</v>
      </c>
      <c r="B10490" s="57" t="s">
        <v>121</v>
      </c>
      <c r="C10490" s="57" t="s">
        <v>5398</v>
      </c>
      <c r="D10490" s="57">
        <v>0</v>
      </c>
      <c r="E10490" s="57" t="s">
        <v>603</v>
      </c>
      <c r="F10490" s="57" t="s">
        <v>5399</v>
      </c>
      <c r="G10490" s="57" t="s">
        <v>7270</v>
      </c>
      <c r="H10490" s="57">
        <v>0</v>
      </c>
    </row>
    <row r="10491" spans="1:8">
      <c r="A10491" s="57" t="s">
        <v>155</v>
      </c>
      <c r="B10491" s="57" t="s">
        <v>121</v>
      </c>
      <c r="C10491" s="57" t="s">
        <v>5401</v>
      </c>
      <c r="D10491" s="57">
        <v>0</v>
      </c>
      <c r="E10491" s="57" t="s">
        <v>603</v>
      </c>
      <c r="F10491" s="57" t="s">
        <v>5402</v>
      </c>
      <c r="G10491" s="57" t="s">
        <v>7271</v>
      </c>
      <c r="H10491" s="57">
        <v>0</v>
      </c>
    </row>
    <row r="10492" spans="1:8">
      <c r="A10492" s="57" t="s">
        <v>155</v>
      </c>
      <c r="B10492" s="57" t="s">
        <v>121</v>
      </c>
      <c r="C10492" s="57" t="s">
        <v>5404</v>
      </c>
      <c r="D10492" s="57">
        <v>402.16669999999999</v>
      </c>
      <c r="E10492" s="57" t="s">
        <v>603</v>
      </c>
      <c r="F10492" s="57" t="s">
        <v>5405</v>
      </c>
      <c r="G10492" s="57" t="s">
        <v>7272</v>
      </c>
      <c r="H10492" s="57">
        <v>402.16669999999999</v>
      </c>
    </row>
    <row r="10493" spans="1:8">
      <c r="A10493" s="57" t="s">
        <v>155</v>
      </c>
      <c r="B10493" s="57" t="s">
        <v>121</v>
      </c>
      <c r="C10493" s="57" t="s">
        <v>5407</v>
      </c>
      <c r="D10493" s="57">
        <v>0.67500000000000004</v>
      </c>
      <c r="E10493" s="57" t="s">
        <v>603</v>
      </c>
      <c r="F10493" s="57" t="s">
        <v>5408</v>
      </c>
      <c r="G10493" s="57" t="s">
        <v>7273</v>
      </c>
      <c r="H10493" s="57">
        <v>0.67500000000000004</v>
      </c>
    </row>
    <row r="10494" spans="1:8">
      <c r="A10494" s="57" t="s">
        <v>155</v>
      </c>
      <c r="B10494" s="57" t="s">
        <v>121</v>
      </c>
      <c r="C10494" s="57" t="s">
        <v>5410</v>
      </c>
      <c r="D10494" s="57">
        <v>1.3333330000000001</v>
      </c>
      <c r="E10494" s="57" t="s">
        <v>603</v>
      </c>
      <c r="F10494" s="57" t="s">
        <v>5411</v>
      </c>
      <c r="G10494" s="57" t="s">
        <v>7274</v>
      </c>
      <c r="H10494" s="57">
        <v>1.3333330000000001</v>
      </c>
    </row>
    <row r="10495" spans="1:8">
      <c r="A10495" s="57" t="s">
        <v>155</v>
      </c>
      <c r="B10495" s="57" t="s">
        <v>121</v>
      </c>
      <c r="C10495" s="57" t="s">
        <v>5413</v>
      </c>
      <c r="D10495" s="57">
        <v>178</v>
      </c>
      <c r="E10495" s="57" t="s">
        <v>603</v>
      </c>
      <c r="F10495" s="57" t="s">
        <v>5414</v>
      </c>
      <c r="G10495" s="57" t="s">
        <v>7275</v>
      </c>
      <c r="H10495" s="57">
        <v>178</v>
      </c>
    </row>
    <row r="10496" spans="1:8">
      <c r="A10496" s="57" t="s">
        <v>155</v>
      </c>
      <c r="B10496" s="57" t="s">
        <v>121</v>
      </c>
      <c r="C10496" s="57" t="s">
        <v>5416</v>
      </c>
      <c r="D10496" s="57">
        <v>0</v>
      </c>
      <c r="E10496" s="57" t="s">
        <v>603</v>
      </c>
      <c r="F10496" s="57" t="s">
        <v>5417</v>
      </c>
      <c r="G10496" s="57" t="s">
        <v>7276</v>
      </c>
      <c r="H10496" s="57">
        <v>0</v>
      </c>
    </row>
    <row r="10497" spans="1:8">
      <c r="A10497" s="57" t="s">
        <v>155</v>
      </c>
      <c r="B10497" s="57" t="s">
        <v>121</v>
      </c>
      <c r="C10497" s="57" t="s">
        <v>5419</v>
      </c>
      <c r="D10497" s="57">
        <v>1.25</v>
      </c>
      <c r="E10497" s="57" t="s">
        <v>603</v>
      </c>
      <c r="F10497" s="57" t="s">
        <v>5420</v>
      </c>
      <c r="G10497" s="57" t="s">
        <v>7277</v>
      </c>
      <c r="H10497" s="57">
        <v>1.25</v>
      </c>
    </row>
    <row r="10498" spans="1:8">
      <c r="A10498" s="57" t="s">
        <v>155</v>
      </c>
      <c r="B10498" s="57" t="s">
        <v>121</v>
      </c>
      <c r="C10498" s="57" t="s">
        <v>5422</v>
      </c>
      <c r="D10498" s="57">
        <v>646.875</v>
      </c>
      <c r="E10498" s="57" t="s">
        <v>603</v>
      </c>
      <c r="F10498" s="57" t="s">
        <v>5423</v>
      </c>
      <c r="G10498" s="57" t="s">
        <v>7278</v>
      </c>
      <c r="H10498" s="57">
        <v>646.875</v>
      </c>
    </row>
    <row r="10499" spans="1:8">
      <c r="A10499" s="57" t="s">
        <v>155</v>
      </c>
      <c r="B10499" s="57" t="s">
        <v>121</v>
      </c>
      <c r="C10499" s="57" t="s">
        <v>5425</v>
      </c>
      <c r="D10499" s="57">
        <v>0.54166669999999995</v>
      </c>
      <c r="E10499" s="57" t="s">
        <v>603</v>
      </c>
      <c r="F10499" s="57" t="s">
        <v>5426</v>
      </c>
      <c r="G10499" s="57" t="s">
        <v>7279</v>
      </c>
      <c r="H10499" s="57">
        <v>0.54166669999999995</v>
      </c>
    </row>
    <row r="10500" spans="1:8">
      <c r="A10500" s="57" t="s">
        <v>155</v>
      </c>
      <c r="B10500" s="57" t="s">
        <v>121</v>
      </c>
      <c r="C10500" s="57" t="s">
        <v>5428</v>
      </c>
      <c r="D10500" s="57">
        <v>190.5</v>
      </c>
      <c r="E10500" s="57" t="s">
        <v>603</v>
      </c>
      <c r="F10500" s="57" t="s">
        <v>5429</v>
      </c>
      <c r="G10500" s="57" t="s">
        <v>7280</v>
      </c>
      <c r="H10500" s="57">
        <v>190.5</v>
      </c>
    </row>
    <row r="10501" spans="1:8">
      <c r="A10501" s="57" t="s">
        <v>155</v>
      </c>
      <c r="B10501" s="57" t="s">
        <v>121</v>
      </c>
      <c r="C10501" s="57" t="s">
        <v>5431</v>
      </c>
      <c r="D10501" s="57">
        <v>65723.06</v>
      </c>
      <c r="E10501" s="57" t="s">
        <v>603</v>
      </c>
      <c r="F10501" s="57" t="s">
        <v>5431</v>
      </c>
      <c r="G10501" s="57" t="s">
        <v>7281</v>
      </c>
      <c r="H10501" s="57">
        <v>65723.06</v>
      </c>
    </row>
    <row r="10502" spans="1:8">
      <c r="A10502" s="57" t="s">
        <v>155</v>
      </c>
      <c r="B10502" s="57" t="s">
        <v>121</v>
      </c>
      <c r="C10502" s="57" t="s">
        <v>5433</v>
      </c>
      <c r="D10502" s="57">
        <v>163.5</v>
      </c>
      <c r="E10502" s="57" t="s">
        <v>603</v>
      </c>
      <c r="F10502" s="57" t="s">
        <v>5434</v>
      </c>
      <c r="G10502" s="57" t="s">
        <v>7282</v>
      </c>
      <c r="H10502" s="57">
        <v>163.5</v>
      </c>
    </row>
    <row r="10503" spans="1:8">
      <c r="A10503" s="57" t="s">
        <v>155</v>
      </c>
      <c r="B10503" s="57" t="s">
        <v>121</v>
      </c>
      <c r="C10503" s="57" t="s">
        <v>5436</v>
      </c>
      <c r="D10503" s="57">
        <v>1.75</v>
      </c>
      <c r="E10503" s="57" t="s">
        <v>603</v>
      </c>
      <c r="F10503" s="57" t="s">
        <v>5437</v>
      </c>
      <c r="G10503" s="57" t="s">
        <v>7283</v>
      </c>
      <c r="H10503" s="57">
        <v>1.75</v>
      </c>
    </row>
    <row r="10504" spans="1:8">
      <c r="A10504" s="57" t="s">
        <v>155</v>
      </c>
      <c r="B10504" s="57" t="s">
        <v>121</v>
      </c>
      <c r="C10504" s="57" t="s">
        <v>5439</v>
      </c>
      <c r="D10504" s="57">
        <v>0.59166669999999999</v>
      </c>
      <c r="E10504" s="57" t="s">
        <v>603</v>
      </c>
      <c r="F10504" s="57" t="s">
        <v>5439</v>
      </c>
      <c r="G10504" s="57" t="s">
        <v>7284</v>
      </c>
      <c r="H10504" s="57">
        <v>0.59166669999999999</v>
      </c>
    </row>
    <row r="10505" spans="1:8">
      <c r="A10505" s="57" t="s">
        <v>155</v>
      </c>
      <c r="B10505" s="57" t="s">
        <v>121</v>
      </c>
      <c r="C10505" s="57" t="s">
        <v>5441</v>
      </c>
      <c r="D10505" s="57">
        <v>7802.5309999999999</v>
      </c>
      <c r="E10505" s="57" t="s">
        <v>603</v>
      </c>
      <c r="F10505" s="57" t="s">
        <v>5441</v>
      </c>
      <c r="G10505" s="57" t="s">
        <v>7285</v>
      </c>
      <c r="H10505" s="57">
        <v>7802.5309999999999</v>
      </c>
    </row>
    <row r="10506" spans="1:8">
      <c r="A10506" s="57" t="s">
        <v>155</v>
      </c>
      <c r="B10506" s="57" t="s">
        <v>121</v>
      </c>
      <c r="C10506" s="57" t="s">
        <v>5443</v>
      </c>
      <c r="D10506" s="57">
        <v>623.9375</v>
      </c>
      <c r="E10506" s="57" t="s">
        <v>603</v>
      </c>
      <c r="F10506" s="57" t="s">
        <v>5443</v>
      </c>
      <c r="G10506" s="57" t="s">
        <v>7286</v>
      </c>
      <c r="H10506" s="57">
        <v>623.9375</v>
      </c>
    </row>
    <row r="10507" spans="1:8">
      <c r="A10507" s="57" t="s">
        <v>155</v>
      </c>
      <c r="B10507" s="57" t="s">
        <v>121</v>
      </c>
      <c r="C10507" s="57" t="s">
        <v>5445</v>
      </c>
      <c r="D10507" s="57">
        <v>600.625</v>
      </c>
      <c r="E10507" s="57" t="s">
        <v>603</v>
      </c>
      <c r="F10507" s="57" t="s">
        <v>5446</v>
      </c>
      <c r="G10507" s="57" t="s">
        <v>7287</v>
      </c>
      <c r="H10507" s="57">
        <v>600.625</v>
      </c>
    </row>
    <row r="10508" spans="1:8">
      <c r="A10508" s="57" t="s">
        <v>155</v>
      </c>
      <c r="B10508" s="57" t="s">
        <v>122</v>
      </c>
      <c r="C10508" s="57" t="s">
        <v>5392</v>
      </c>
      <c r="D10508" s="57">
        <v>0</v>
      </c>
      <c r="E10508" s="57" t="s">
        <v>604</v>
      </c>
      <c r="F10508" s="57" t="s">
        <v>5393</v>
      </c>
      <c r="G10508" s="57" t="s">
        <v>7288</v>
      </c>
      <c r="H10508" s="57">
        <v>0</v>
      </c>
    </row>
    <row r="10509" spans="1:8">
      <c r="A10509" s="57" t="s">
        <v>155</v>
      </c>
      <c r="B10509" s="57" t="s">
        <v>122</v>
      </c>
      <c r="C10509" s="57" t="s">
        <v>5395</v>
      </c>
      <c r="D10509" s="57">
        <v>0</v>
      </c>
      <c r="E10509" s="57" t="s">
        <v>604</v>
      </c>
      <c r="F10509" s="57" t="s">
        <v>5396</v>
      </c>
      <c r="G10509" s="57" t="s">
        <v>7289</v>
      </c>
      <c r="H10509" s="57">
        <v>0</v>
      </c>
    </row>
    <row r="10510" spans="1:8">
      <c r="A10510" s="57" t="s">
        <v>155</v>
      </c>
      <c r="B10510" s="57" t="s">
        <v>122</v>
      </c>
      <c r="C10510" s="57" t="s">
        <v>5398</v>
      </c>
      <c r="D10510" s="57">
        <v>0</v>
      </c>
      <c r="E10510" s="57" t="s">
        <v>604</v>
      </c>
      <c r="F10510" s="57" t="s">
        <v>5399</v>
      </c>
      <c r="G10510" s="57" t="s">
        <v>7290</v>
      </c>
      <c r="H10510" s="57">
        <v>0</v>
      </c>
    </row>
    <row r="10511" spans="1:8">
      <c r="A10511" s="57" t="s">
        <v>155</v>
      </c>
      <c r="B10511" s="57" t="s">
        <v>122</v>
      </c>
      <c r="C10511" s="57" t="s">
        <v>5401</v>
      </c>
      <c r="D10511" s="57">
        <v>0</v>
      </c>
      <c r="E10511" s="57" t="s">
        <v>604</v>
      </c>
      <c r="F10511" s="57" t="s">
        <v>5402</v>
      </c>
      <c r="G10511" s="57" t="s">
        <v>7291</v>
      </c>
      <c r="H10511" s="57">
        <v>0</v>
      </c>
    </row>
    <row r="10512" spans="1:8">
      <c r="A10512" s="57" t="s">
        <v>155</v>
      </c>
      <c r="B10512" s="57" t="s">
        <v>122</v>
      </c>
      <c r="C10512" s="57" t="s">
        <v>5404</v>
      </c>
      <c r="D10512" s="57">
        <v>402.16669999999999</v>
      </c>
      <c r="E10512" s="57" t="s">
        <v>604</v>
      </c>
      <c r="F10512" s="57" t="s">
        <v>5405</v>
      </c>
      <c r="G10512" s="57" t="s">
        <v>7292</v>
      </c>
      <c r="H10512" s="57">
        <v>402.16669999999999</v>
      </c>
    </row>
    <row r="10513" spans="1:8">
      <c r="A10513" s="57" t="s">
        <v>155</v>
      </c>
      <c r="B10513" s="57" t="s">
        <v>122</v>
      </c>
      <c r="C10513" s="57" t="s">
        <v>5407</v>
      </c>
      <c r="D10513" s="57">
        <v>0.67500000000000004</v>
      </c>
      <c r="E10513" s="57" t="s">
        <v>604</v>
      </c>
      <c r="F10513" s="57" t="s">
        <v>5408</v>
      </c>
      <c r="G10513" s="57" t="s">
        <v>7293</v>
      </c>
      <c r="H10513" s="57">
        <v>0.67500000000000004</v>
      </c>
    </row>
    <row r="10514" spans="1:8">
      <c r="A10514" s="57" t="s">
        <v>155</v>
      </c>
      <c r="B10514" s="57" t="s">
        <v>122</v>
      </c>
      <c r="C10514" s="57" t="s">
        <v>5410</v>
      </c>
      <c r="D10514" s="57">
        <v>1.3333330000000001</v>
      </c>
      <c r="E10514" s="57" t="s">
        <v>604</v>
      </c>
      <c r="F10514" s="57" t="s">
        <v>5411</v>
      </c>
      <c r="G10514" s="57" t="s">
        <v>7294</v>
      </c>
      <c r="H10514" s="57">
        <v>1.3333330000000001</v>
      </c>
    </row>
    <row r="10515" spans="1:8">
      <c r="A10515" s="57" t="s">
        <v>155</v>
      </c>
      <c r="B10515" s="57" t="s">
        <v>122</v>
      </c>
      <c r="C10515" s="57" t="s">
        <v>5413</v>
      </c>
      <c r="D10515" s="57">
        <v>178</v>
      </c>
      <c r="E10515" s="57" t="s">
        <v>604</v>
      </c>
      <c r="F10515" s="57" t="s">
        <v>5414</v>
      </c>
      <c r="G10515" s="57" t="s">
        <v>7295</v>
      </c>
      <c r="H10515" s="57">
        <v>178</v>
      </c>
    </row>
    <row r="10516" spans="1:8">
      <c r="A10516" s="57" t="s">
        <v>155</v>
      </c>
      <c r="B10516" s="57" t="s">
        <v>122</v>
      </c>
      <c r="C10516" s="57" t="s">
        <v>5416</v>
      </c>
      <c r="D10516" s="57">
        <v>0</v>
      </c>
      <c r="E10516" s="57" t="s">
        <v>604</v>
      </c>
      <c r="F10516" s="57" t="s">
        <v>5417</v>
      </c>
      <c r="G10516" s="57" t="s">
        <v>7296</v>
      </c>
      <c r="H10516" s="57">
        <v>0</v>
      </c>
    </row>
    <row r="10517" spans="1:8">
      <c r="A10517" s="57" t="s">
        <v>155</v>
      </c>
      <c r="B10517" s="57" t="s">
        <v>122</v>
      </c>
      <c r="C10517" s="57" t="s">
        <v>5419</v>
      </c>
      <c r="D10517" s="57">
        <v>1.25</v>
      </c>
      <c r="E10517" s="57" t="s">
        <v>604</v>
      </c>
      <c r="F10517" s="57" t="s">
        <v>5420</v>
      </c>
      <c r="G10517" s="57" t="s">
        <v>7297</v>
      </c>
      <c r="H10517" s="57">
        <v>1.25</v>
      </c>
    </row>
    <row r="10518" spans="1:8">
      <c r="A10518" s="57" t="s">
        <v>155</v>
      </c>
      <c r="B10518" s="57" t="s">
        <v>122</v>
      </c>
      <c r="C10518" s="57" t="s">
        <v>5422</v>
      </c>
      <c r="D10518" s="57">
        <v>646.875</v>
      </c>
      <c r="E10518" s="57" t="s">
        <v>604</v>
      </c>
      <c r="F10518" s="57" t="s">
        <v>5423</v>
      </c>
      <c r="G10518" s="57" t="s">
        <v>7298</v>
      </c>
      <c r="H10518" s="57">
        <v>646.875</v>
      </c>
    </row>
    <row r="10519" spans="1:8">
      <c r="A10519" s="57" t="s">
        <v>155</v>
      </c>
      <c r="B10519" s="57" t="s">
        <v>122</v>
      </c>
      <c r="C10519" s="57" t="s">
        <v>5425</v>
      </c>
      <c r="D10519" s="57">
        <v>0.54166669999999995</v>
      </c>
      <c r="E10519" s="57" t="s">
        <v>604</v>
      </c>
      <c r="F10519" s="57" t="s">
        <v>5426</v>
      </c>
      <c r="G10519" s="57" t="s">
        <v>7299</v>
      </c>
      <c r="H10519" s="57">
        <v>0.54166669999999995</v>
      </c>
    </row>
    <row r="10520" spans="1:8">
      <c r="A10520" s="57" t="s">
        <v>155</v>
      </c>
      <c r="B10520" s="57" t="s">
        <v>122</v>
      </c>
      <c r="C10520" s="57" t="s">
        <v>5428</v>
      </c>
      <c r="D10520" s="57">
        <v>190.5</v>
      </c>
      <c r="E10520" s="57" t="s">
        <v>604</v>
      </c>
      <c r="F10520" s="57" t="s">
        <v>5429</v>
      </c>
      <c r="G10520" s="57" t="s">
        <v>7300</v>
      </c>
      <c r="H10520" s="57">
        <v>190.5</v>
      </c>
    </row>
    <row r="10521" spans="1:8">
      <c r="A10521" s="57" t="s">
        <v>155</v>
      </c>
      <c r="B10521" s="57" t="s">
        <v>122</v>
      </c>
      <c r="C10521" s="57" t="s">
        <v>5431</v>
      </c>
      <c r="D10521" s="57">
        <v>65723.06</v>
      </c>
      <c r="E10521" s="57" t="s">
        <v>604</v>
      </c>
      <c r="F10521" s="57" t="s">
        <v>5431</v>
      </c>
      <c r="G10521" s="57" t="s">
        <v>7301</v>
      </c>
      <c r="H10521" s="57">
        <v>65723.06</v>
      </c>
    </row>
    <row r="10522" spans="1:8">
      <c r="A10522" s="57" t="s">
        <v>155</v>
      </c>
      <c r="B10522" s="57" t="s">
        <v>122</v>
      </c>
      <c r="C10522" s="57" t="s">
        <v>5433</v>
      </c>
      <c r="D10522" s="57">
        <v>163.5</v>
      </c>
      <c r="E10522" s="57" t="s">
        <v>604</v>
      </c>
      <c r="F10522" s="57" t="s">
        <v>5434</v>
      </c>
      <c r="G10522" s="57" t="s">
        <v>7302</v>
      </c>
      <c r="H10522" s="57">
        <v>163.5</v>
      </c>
    </row>
    <row r="10523" spans="1:8">
      <c r="A10523" s="57" t="s">
        <v>155</v>
      </c>
      <c r="B10523" s="57" t="s">
        <v>122</v>
      </c>
      <c r="C10523" s="57" t="s">
        <v>5436</v>
      </c>
      <c r="D10523" s="57">
        <v>1.75</v>
      </c>
      <c r="E10523" s="57" t="s">
        <v>604</v>
      </c>
      <c r="F10523" s="57" t="s">
        <v>5437</v>
      </c>
      <c r="G10523" s="57" t="s">
        <v>7303</v>
      </c>
      <c r="H10523" s="57">
        <v>1.75</v>
      </c>
    </row>
    <row r="10524" spans="1:8">
      <c r="A10524" s="57" t="s">
        <v>155</v>
      </c>
      <c r="B10524" s="57" t="s">
        <v>122</v>
      </c>
      <c r="C10524" s="57" t="s">
        <v>5439</v>
      </c>
      <c r="D10524" s="57">
        <v>0.59166669999999999</v>
      </c>
      <c r="E10524" s="57" t="s">
        <v>604</v>
      </c>
      <c r="F10524" s="57" t="s">
        <v>5439</v>
      </c>
      <c r="G10524" s="57" t="s">
        <v>7304</v>
      </c>
      <c r="H10524" s="57">
        <v>0.59166669999999999</v>
      </c>
    </row>
    <row r="10525" spans="1:8">
      <c r="A10525" s="57" t="s">
        <v>155</v>
      </c>
      <c r="B10525" s="57" t="s">
        <v>122</v>
      </c>
      <c r="C10525" s="57" t="s">
        <v>5441</v>
      </c>
      <c r="D10525" s="57">
        <v>7802.5309999999999</v>
      </c>
      <c r="E10525" s="57" t="s">
        <v>604</v>
      </c>
      <c r="F10525" s="57" t="s">
        <v>5441</v>
      </c>
      <c r="G10525" s="57" t="s">
        <v>7305</v>
      </c>
      <c r="H10525" s="57">
        <v>7802.5309999999999</v>
      </c>
    </row>
    <row r="10526" spans="1:8">
      <c r="A10526" s="57" t="s">
        <v>155</v>
      </c>
      <c r="B10526" s="57" t="s">
        <v>122</v>
      </c>
      <c r="C10526" s="57" t="s">
        <v>5443</v>
      </c>
      <c r="D10526" s="57">
        <v>623.9375</v>
      </c>
      <c r="E10526" s="57" t="s">
        <v>604</v>
      </c>
      <c r="F10526" s="57" t="s">
        <v>5443</v>
      </c>
      <c r="G10526" s="57" t="s">
        <v>7306</v>
      </c>
      <c r="H10526" s="57">
        <v>623.9375</v>
      </c>
    </row>
    <row r="10527" spans="1:8">
      <c r="A10527" s="57" t="s">
        <v>155</v>
      </c>
      <c r="B10527" s="57" t="s">
        <v>122</v>
      </c>
      <c r="C10527" s="57" t="s">
        <v>5445</v>
      </c>
      <c r="D10527" s="57">
        <v>600.625</v>
      </c>
      <c r="E10527" s="57" t="s">
        <v>604</v>
      </c>
      <c r="F10527" s="57" t="s">
        <v>5446</v>
      </c>
      <c r="G10527" s="57" t="s">
        <v>7307</v>
      </c>
      <c r="H10527" s="57">
        <v>600.625</v>
      </c>
    </row>
    <row r="10528" spans="1:8">
      <c r="A10528" s="57" t="s">
        <v>641</v>
      </c>
      <c r="B10528" s="57" t="s">
        <v>118</v>
      </c>
      <c r="C10528" s="57" t="s">
        <v>5392</v>
      </c>
      <c r="D10528" s="57">
        <v>0</v>
      </c>
      <c r="E10528" s="57" t="s">
        <v>606</v>
      </c>
      <c r="F10528" s="57" t="s">
        <v>5393</v>
      </c>
      <c r="G10528" s="57" t="s">
        <v>7308</v>
      </c>
      <c r="H10528" s="57">
        <v>0</v>
      </c>
    </row>
    <row r="10529" spans="1:8">
      <c r="A10529" s="57" t="s">
        <v>641</v>
      </c>
      <c r="B10529" s="57" t="s">
        <v>118</v>
      </c>
      <c r="C10529" s="57" t="s">
        <v>5395</v>
      </c>
      <c r="D10529" s="57">
        <v>0</v>
      </c>
      <c r="E10529" s="57" t="s">
        <v>606</v>
      </c>
      <c r="F10529" s="57" t="s">
        <v>5396</v>
      </c>
      <c r="G10529" s="57" t="s">
        <v>7309</v>
      </c>
      <c r="H10529" s="57">
        <v>0</v>
      </c>
    </row>
    <row r="10530" spans="1:8">
      <c r="A10530" s="57" t="s">
        <v>641</v>
      </c>
      <c r="B10530" s="57" t="s">
        <v>118</v>
      </c>
      <c r="C10530" s="57" t="s">
        <v>5398</v>
      </c>
      <c r="D10530" s="57">
        <v>0</v>
      </c>
      <c r="E10530" s="57" t="s">
        <v>606</v>
      </c>
      <c r="F10530" s="57" t="s">
        <v>5399</v>
      </c>
      <c r="G10530" s="57" t="s">
        <v>7310</v>
      </c>
      <c r="H10530" s="57">
        <v>0</v>
      </c>
    </row>
    <row r="10531" spans="1:8">
      <c r="A10531" s="57" t="s">
        <v>641</v>
      </c>
      <c r="B10531" s="57" t="s">
        <v>118</v>
      </c>
      <c r="C10531" s="57" t="s">
        <v>5401</v>
      </c>
      <c r="D10531" s="57">
        <v>0</v>
      </c>
      <c r="E10531" s="57" t="s">
        <v>606</v>
      </c>
      <c r="F10531" s="57" t="s">
        <v>5402</v>
      </c>
      <c r="G10531" s="57" t="s">
        <v>7311</v>
      </c>
      <c r="H10531" s="57">
        <v>0</v>
      </c>
    </row>
    <row r="10532" spans="1:8">
      <c r="A10532" s="57" t="s">
        <v>641</v>
      </c>
      <c r="B10532" s="57" t="s">
        <v>118</v>
      </c>
      <c r="C10532" s="57" t="s">
        <v>5404</v>
      </c>
      <c r="D10532" s="57">
        <v>3260</v>
      </c>
      <c r="E10532" s="57" t="s">
        <v>606</v>
      </c>
      <c r="F10532" s="57" t="s">
        <v>5405</v>
      </c>
      <c r="G10532" s="57" t="s">
        <v>7312</v>
      </c>
      <c r="H10532" s="57">
        <v>3260</v>
      </c>
    </row>
    <row r="10533" spans="1:8">
      <c r="A10533" s="57" t="s">
        <v>641</v>
      </c>
      <c r="B10533" s="57" t="s">
        <v>118</v>
      </c>
      <c r="C10533" s="57" t="s">
        <v>5407</v>
      </c>
      <c r="D10533" s="57">
        <v>0.81350000000000011</v>
      </c>
      <c r="E10533" s="57" t="s">
        <v>606</v>
      </c>
      <c r="F10533" s="57" t="s">
        <v>5408</v>
      </c>
      <c r="G10533" s="57" t="s">
        <v>7313</v>
      </c>
      <c r="H10533" s="57">
        <v>0.81350000000000011</v>
      </c>
    </row>
    <row r="10534" spans="1:8">
      <c r="A10534" s="57" t="s">
        <v>641</v>
      </c>
      <c r="B10534" s="57" t="s">
        <v>118</v>
      </c>
      <c r="C10534" s="57" t="s">
        <v>5410</v>
      </c>
      <c r="D10534" s="57">
        <v>7</v>
      </c>
      <c r="E10534" s="57" t="s">
        <v>606</v>
      </c>
      <c r="F10534" s="57" t="s">
        <v>5411</v>
      </c>
      <c r="G10534" s="57" t="s">
        <v>7314</v>
      </c>
      <c r="H10534" s="57">
        <v>7</v>
      </c>
    </row>
    <row r="10535" spans="1:8">
      <c r="A10535" s="57" t="s">
        <v>641</v>
      </c>
      <c r="B10535" s="57" t="s">
        <v>118</v>
      </c>
      <c r="C10535" s="57" t="s">
        <v>5413</v>
      </c>
      <c r="D10535" s="57">
        <v>193</v>
      </c>
      <c r="E10535" s="57" t="s">
        <v>606</v>
      </c>
      <c r="F10535" s="57" t="s">
        <v>5414</v>
      </c>
      <c r="G10535" s="57" t="s">
        <v>7315</v>
      </c>
      <c r="H10535" s="57">
        <v>193</v>
      </c>
    </row>
    <row r="10536" spans="1:8">
      <c r="A10536" s="57" t="s">
        <v>641</v>
      </c>
      <c r="B10536" s="57" t="s">
        <v>118</v>
      </c>
      <c r="C10536" s="57" t="s">
        <v>5416</v>
      </c>
      <c r="D10536" s="57">
        <v>0</v>
      </c>
      <c r="E10536" s="57" t="s">
        <v>606</v>
      </c>
      <c r="F10536" s="57" t="s">
        <v>5417</v>
      </c>
      <c r="G10536" s="57" t="s">
        <v>7316</v>
      </c>
      <c r="H10536" s="57">
        <v>0</v>
      </c>
    </row>
    <row r="10537" spans="1:8">
      <c r="A10537" s="57" t="s">
        <v>641</v>
      </c>
      <c r="B10537" s="57" t="s">
        <v>118</v>
      </c>
      <c r="C10537" s="57" t="s">
        <v>5419</v>
      </c>
      <c r="D10537" s="57">
        <v>0</v>
      </c>
      <c r="E10537" s="57" t="s">
        <v>606</v>
      </c>
      <c r="F10537" s="57" t="s">
        <v>5420</v>
      </c>
      <c r="G10537" s="57" t="s">
        <v>7317</v>
      </c>
      <c r="H10537" s="57">
        <v>0</v>
      </c>
    </row>
    <row r="10538" spans="1:8">
      <c r="A10538" s="57" t="s">
        <v>641</v>
      </c>
      <c r="B10538" s="57" t="s">
        <v>118</v>
      </c>
      <c r="C10538" s="57" t="s">
        <v>5422</v>
      </c>
      <c r="D10538" s="57">
        <v>0</v>
      </c>
      <c r="E10538" s="57" t="s">
        <v>606</v>
      </c>
      <c r="F10538" s="57" t="s">
        <v>5423</v>
      </c>
      <c r="G10538" s="57" t="s">
        <v>7318</v>
      </c>
      <c r="H10538" s="57">
        <v>0</v>
      </c>
    </row>
    <row r="10539" spans="1:8">
      <c r="A10539" s="57" t="s">
        <v>641</v>
      </c>
      <c r="B10539" s="57" t="s">
        <v>118</v>
      </c>
      <c r="C10539" s="57" t="s">
        <v>5425</v>
      </c>
      <c r="D10539" s="57">
        <v>0</v>
      </c>
      <c r="E10539" s="57" t="s">
        <v>606</v>
      </c>
      <c r="F10539" s="57" t="s">
        <v>5426</v>
      </c>
      <c r="G10539" s="57" t="s">
        <v>7319</v>
      </c>
      <c r="H10539" s="57">
        <v>0</v>
      </c>
    </row>
    <row r="10540" spans="1:8">
      <c r="A10540" s="57" t="s">
        <v>641</v>
      </c>
      <c r="B10540" s="57" t="s">
        <v>118</v>
      </c>
      <c r="C10540" s="57" t="s">
        <v>5428</v>
      </c>
      <c r="D10540" s="57">
        <v>0</v>
      </c>
      <c r="E10540" s="57" t="s">
        <v>606</v>
      </c>
      <c r="F10540" s="57" t="s">
        <v>5429</v>
      </c>
      <c r="G10540" s="57" t="s">
        <v>7320</v>
      </c>
      <c r="H10540" s="57">
        <v>0</v>
      </c>
    </row>
    <row r="10541" spans="1:8">
      <c r="A10541" s="57" t="s">
        <v>641</v>
      </c>
      <c r="B10541" s="57" t="s">
        <v>118</v>
      </c>
      <c r="C10541" s="57" t="s">
        <v>5431</v>
      </c>
      <c r="D10541" s="57">
        <v>65723.06</v>
      </c>
      <c r="E10541" s="57" t="s">
        <v>606</v>
      </c>
      <c r="F10541" s="57" t="s">
        <v>5431</v>
      </c>
      <c r="G10541" s="57" t="s">
        <v>7321</v>
      </c>
      <c r="H10541" s="57">
        <v>65723.06</v>
      </c>
    </row>
    <row r="10542" spans="1:8">
      <c r="A10542" s="57" t="s">
        <v>641</v>
      </c>
      <c r="B10542" s="57" t="s">
        <v>118</v>
      </c>
      <c r="C10542" s="57" t="s">
        <v>5433</v>
      </c>
      <c r="D10542" s="57">
        <v>0</v>
      </c>
      <c r="E10542" s="57" t="s">
        <v>606</v>
      </c>
      <c r="F10542" s="57" t="s">
        <v>5434</v>
      </c>
      <c r="G10542" s="57" t="s">
        <v>7322</v>
      </c>
      <c r="H10542" s="57">
        <v>0</v>
      </c>
    </row>
    <row r="10543" spans="1:8">
      <c r="A10543" s="57" t="s">
        <v>641</v>
      </c>
      <c r="B10543" s="57" t="s">
        <v>118</v>
      </c>
      <c r="C10543" s="57" t="s">
        <v>5436</v>
      </c>
      <c r="D10543" s="57">
        <v>0</v>
      </c>
      <c r="E10543" s="57" t="s">
        <v>606</v>
      </c>
      <c r="F10543" s="57" t="s">
        <v>5437</v>
      </c>
      <c r="G10543" s="57" t="s">
        <v>7323</v>
      </c>
      <c r="H10543" s="57">
        <v>0</v>
      </c>
    </row>
    <row r="10544" spans="1:8">
      <c r="A10544" s="57" t="s">
        <v>641</v>
      </c>
      <c r="B10544" s="57" t="s">
        <v>118</v>
      </c>
      <c r="C10544" s="57" t="s">
        <v>5439</v>
      </c>
      <c r="D10544" s="57">
        <v>0</v>
      </c>
      <c r="E10544" s="57" t="s">
        <v>606</v>
      </c>
      <c r="F10544" s="57" t="s">
        <v>5439</v>
      </c>
      <c r="G10544" s="57" t="s">
        <v>7324</v>
      </c>
      <c r="H10544" s="57">
        <v>0</v>
      </c>
    </row>
    <row r="10545" spans="1:8">
      <c r="A10545" s="57" t="s">
        <v>641</v>
      </c>
      <c r="B10545" s="57" t="s">
        <v>118</v>
      </c>
      <c r="C10545" s="57" t="s">
        <v>5441</v>
      </c>
      <c r="D10545" s="57">
        <v>7802.5310000000009</v>
      </c>
      <c r="E10545" s="57" t="s">
        <v>606</v>
      </c>
      <c r="F10545" s="57" t="s">
        <v>5441</v>
      </c>
      <c r="G10545" s="57" t="s">
        <v>7325</v>
      </c>
      <c r="H10545" s="57">
        <v>7802.5310000000009</v>
      </c>
    </row>
    <row r="10546" spans="1:8">
      <c r="A10546" s="57" t="s">
        <v>641</v>
      </c>
      <c r="B10546" s="57" t="s">
        <v>118</v>
      </c>
      <c r="C10546" s="57" t="s">
        <v>5443</v>
      </c>
      <c r="D10546" s="57">
        <v>623.9375</v>
      </c>
      <c r="E10546" s="57" t="s">
        <v>606</v>
      </c>
      <c r="F10546" s="57" t="s">
        <v>5443</v>
      </c>
      <c r="G10546" s="57" t="s">
        <v>7326</v>
      </c>
      <c r="H10546" s="57">
        <v>623.9375</v>
      </c>
    </row>
    <row r="10547" spans="1:8">
      <c r="A10547" s="57" t="s">
        <v>641</v>
      </c>
      <c r="B10547" s="57" t="s">
        <v>118</v>
      </c>
      <c r="C10547" s="57" t="s">
        <v>5445</v>
      </c>
      <c r="D10547" s="57">
        <v>0</v>
      </c>
      <c r="E10547" s="57" t="s">
        <v>606</v>
      </c>
      <c r="F10547" s="57" t="s">
        <v>5446</v>
      </c>
      <c r="G10547" s="57" t="s">
        <v>7327</v>
      </c>
      <c r="H10547" s="57">
        <v>0</v>
      </c>
    </row>
    <row r="10548" spans="1:8">
      <c r="A10548" s="57" t="s">
        <v>642</v>
      </c>
      <c r="B10548" s="57" t="s">
        <v>124</v>
      </c>
      <c r="C10548" s="57" t="s">
        <v>5392</v>
      </c>
      <c r="D10548" s="57">
        <v>0</v>
      </c>
      <c r="E10548" s="57" t="s">
        <v>608</v>
      </c>
      <c r="F10548" s="57" t="s">
        <v>5393</v>
      </c>
      <c r="G10548" s="57" t="s">
        <v>7328</v>
      </c>
      <c r="H10548" s="57">
        <v>0</v>
      </c>
    </row>
    <row r="10549" spans="1:8">
      <c r="A10549" s="57" t="s">
        <v>642</v>
      </c>
      <c r="B10549" s="57" t="s">
        <v>124</v>
      </c>
      <c r="C10549" s="57" t="s">
        <v>5395</v>
      </c>
      <c r="D10549" s="57">
        <v>0</v>
      </c>
      <c r="E10549" s="57" t="s">
        <v>608</v>
      </c>
      <c r="F10549" s="57" t="s">
        <v>5396</v>
      </c>
      <c r="G10549" s="57" t="s">
        <v>7329</v>
      </c>
      <c r="H10549" s="57">
        <v>0</v>
      </c>
    </row>
    <row r="10550" spans="1:8">
      <c r="A10550" s="57" t="s">
        <v>642</v>
      </c>
      <c r="B10550" s="57" t="s">
        <v>124</v>
      </c>
      <c r="C10550" s="57" t="s">
        <v>5398</v>
      </c>
      <c r="D10550" s="57">
        <v>0</v>
      </c>
      <c r="E10550" s="57" t="s">
        <v>608</v>
      </c>
      <c r="F10550" s="57" t="s">
        <v>5399</v>
      </c>
      <c r="G10550" s="57" t="s">
        <v>7330</v>
      </c>
      <c r="H10550" s="57">
        <v>0</v>
      </c>
    </row>
    <row r="10551" spans="1:8">
      <c r="A10551" s="57" t="s">
        <v>642</v>
      </c>
      <c r="B10551" s="57" t="s">
        <v>124</v>
      </c>
      <c r="C10551" s="57" t="s">
        <v>5401</v>
      </c>
      <c r="D10551" s="57">
        <v>0</v>
      </c>
      <c r="E10551" s="57" t="s">
        <v>608</v>
      </c>
      <c r="F10551" s="57" t="s">
        <v>5402</v>
      </c>
      <c r="G10551" s="57" t="s">
        <v>7331</v>
      </c>
      <c r="H10551" s="57">
        <v>0</v>
      </c>
    </row>
    <row r="10552" spans="1:8">
      <c r="A10552" s="57" t="s">
        <v>642</v>
      </c>
      <c r="B10552" s="57" t="s">
        <v>124</v>
      </c>
      <c r="C10552" s="57" t="s">
        <v>5404</v>
      </c>
      <c r="D10552" s="57">
        <v>525.1113600000001</v>
      </c>
      <c r="E10552" s="57" t="s">
        <v>608</v>
      </c>
      <c r="F10552" s="57" t="s">
        <v>5405</v>
      </c>
      <c r="G10552" s="57" t="s">
        <v>7332</v>
      </c>
      <c r="H10552" s="57">
        <v>525.1113600000001</v>
      </c>
    </row>
    <row r="10553" spans="1:8">
      <c r="A10553" s="57" t="s">
        <v>642</v>
      </c>
      <c r="B10553" s="57" t="s">
        <v>124</v>
      </c>
      <c r="C10553" s="57" t="s">
        <v>5407</v>
      </c>
      <c r="D10553" s="57">
        <v>0.66866399999999993</v>
      </c>
      <c r="E10553" s="57" t="s">
        <v>608</v>
      </c>
      <c r="F10553" s="57" t="s">
        <v>5408</v>
      </c>
      <c r="G10553" s="57" t="s">
        <v>7333</v>
      </c>
      <c r="H10553" s="57">
        <v>0.66866399999999993</v>
      </c>
    </row>
    <row r="10554" spans="1:8">
      <c r="A10554" s="57" t="s">
        <v>642</v>
      </c>
      <c r="B10554" s="57" t="s">
        <v>124</v>
      </c>
      <c r="C10554" s="57" t="s">
        <v>5410</v>
      </c>
      <c r="D10554" s="57">
        <v>4.4000000000000004</v>
      </c>
      <c r="E10554" s="57" t="s">
        <v>608</v>
      </c>
      <c r="F10554" s="57" t="s">
        <v>5411</v>
      </c>
      <c r="G10554" s="57" t="s">
        <v>7334</v>
      </c>
      <c r="H10554" s="57">
        <v>4.4000000000000004</v>
      </c>
    </row>
    <row r="10555" spans="1:8">
      <c r="A10555" s="57" t="s">
        <v>642</v>
      </c>
      <c r="B10555" s="57" t="s">
        <v>124</v>
      </c>
      <c r="C10555" s="57" t="s">
        <v>5413</v>
      </c>
      <c r="D10555" s="57">
        <v>179.75072</v>
      </c>
      <c r="E10555" s="57" t="s">
        <v>608</v>
      </c>
      <c r="F10555" s="57" t="s">
        <v>5414</v>
      </c>
      <c r="G10555" s="57" t="s">
        <v>7335</v>
      </c>
      <c r="H10555" s="57">
        <v>179.75072</v>
      </c>
    </row>
    <row r="10556" spans="1:8">
      <c r="A10556" s="57" t="s">
        <v>642</v>
      </c>
      <c r="B10556" s="57" t="s">
        <v>124</v>
      </c>
      <c r="C10556" s="57" t="s">
        <v>5416</v>
      </c>
      <c r="D10556" s="57">
        <v>0</v>
      </c>
      <c r="E10556" s="57" t="s">
        <v>608</v>
      </c>
      <c r="F10556" s="57" t="s">
        <v>5417</v>
      </c>
      <c r="G10556" s="57" t="s">
        <v>7336</v>
      </c>
      <c r="H10556" s="57">
        <v>0</v>
      </c>
    </row>
    <row r="10557" spans="1:8">
      <c r="A10557" s="57" t="s">
        <v>642</v>
      </c>
      <c r="B10557" s="57" t="s">
        <v>124</v>
      </c>
      <c r="C10557" s="57" t="s">
        <v>5419</v>
      </c>
      <c r="D10557" s="57">
        <v>0.4</v>
      </c>
      <c r="E10557" s="57" t="s">
        <v>608</v>
      </c>
      <c r="F10557" s="57" t="s">
        <v>5420</v>
      </c>
      <c r="G10557" s="57" t="s">
        <v>7337</v>
      </c>
      <c r="H10557" s="57">
        <v>0.4</v>
      </c>
    </row>
    <row r="10558" spans="1:8">
      <c r="A10558" s="57" t="s">
        <v>642</v>
      </c>
      <c r="B10558" s="57" t="s">
        <v>124</v>
      </c>
      <c r="C10558" s="57" t="s">
        <v>5422</v>
      </c>
      <c r="D10558" s="57">
        <v>120</v>
      </c>
      <c r="E10558" s="57" t="s">
        <v>608</v>
      </c>
      <c r="F10558" s="57" t="s">
        <v>5423</v>
      </c>
      <c r="G10558" s="57" t="s">
        <v>7338</v>
      </c>
      <c r="H10558" s="57">
        <v>120</v>
      </c>
    </row>
    <row r="10559" spans="1:8">
      <c r="A10559" s="57" t="s">
        <v>642</v>
      </c>
      <c r="B10559" s="57" t="s">
        <v>124</v>
      </c>
      <c r="C10559" s="57" t="s">
        <v>5425</v>
      </c>
      <c r="D10559" s="57">
        <v>0.11499999999999999</v>
      </c>
      <c r="E10559" s="57" t="s">
        <v>608</v>
      </c>
      <c r="F10559" s="57" t="s">
        <v>5426</v>
      </c>
      <c r="G10559" s="57" t="s">
        <v>7339</v>
      </c>
      <c r="H10559" s="57">
        <v>0.11499999999999999</v>
      </c>
    </row>
    <row r="10560" spans="1:8">
      <c r="A10560" s="57" t="s">
        <v>642</v>
      </c>
      <c r="B10560" s="57" t="s">
        <v>124</v>
      </c>
      <c r="C10560" s="57" t="s">
        <v>5428</v>
      </c>
      <c r="D10560" s="57">
        <v>38.4</v>
      </c>
      <c r="E10560" s="57" t="s">
        <v>608</v>
      </c>
      <c r="F10560" s="57" t="s">
        <v>5429</v>
      </c>
      <c r="G10560" s="57" t="s">
        <v>7340</v>
      </c>
      <c r="H10560" s="57">
        <v>38.4</v>
      </c>
    </row>
    <row r="10561" spans="1:8">
      <c r="A10561" s="57" t="s">
        <v>642</v>
      </c>
      <c r="B10561" s="57" t="s">
        <v>124</v>
      </c>
      <c r="C10561" s="57" t="s">
        <v>5431</v>
      </c>
      <c r="D10561" s="57">
        <v>7171.6239999999989</v>
      </c>
      <c r="E10561" s="57" t="s">
        <v>608</v>
      </c>
      <c r="F10561" s="57" t="s">
        <v>5431</v>
      </c>
      <c r="G10561" s="57" t="s">
        <v>7341</v>
      </c>
      <c r="H10561" s="57">
        <v>7171.6239999999989</v>
      </c>
    </row>
    <row r="10562" spans="1:8">
      <c r="A10562" s="57" t="s">
        <v>642</v>
      </c>
      <c r="B10562" s="57" t="s">
        <v>124</v>
      </c>
      <c r="C10562" s="57" t="s">
        <v>5433</v>
      </c>
      <c r="D10562" s="57">
        <v>19.2</v>
      </c>
      <c r="E10562" s="57" t="s">
        <v>608</v>
      </c>
      <c r="F10562" s="57" t="s">
        <v>5434</v>
      </c>
      <c r="G10562" s="57" t="s">
        <v>7342</v>
      </c>
      <c r="H10562" s="57">
        <v>19.2</v>
      </c>
    </row>
    <row r="10563" spans="1:8">
      <c r="A10563" s="57" t="s">
        <v>642</v>
      </c>
      <c r="B10563" s="57" t="s">
        <v>124</v>
      </c>
      <c r="C10563" s="57" t="s">
        <v>5436</v>
      </c>
      <c r="D10563" s="57">
        <v>0.4</v>
      </c>
      <c r="E10563" s="57" t="s">
        <v>608</v>
      </c>
      <c r="F10563" s="57" t="s">
        <v>5437</v>
      </c>
      <c r="G10563" s="57" t="s">
        <v>7343</v>
      </c>
      <c r="H10563" s="57">
        <v>0.4</v>
      </c>
    </row>
    <row r="10564" spans="1:8">
      <c r="A10564" s="57" t="s">
        <v>642</v>
      </c>
      <c r="B10564" s="57" t="s">
        <v>124</v>
      </c>
      <c r="C10564" s="57" t="s">
        <v>5439</v>
      </c>
      <c r="D10564" s="57">
        <v>0.12</v>
      </c>
      <c r="E10564" s="57" t="s">
        <v>608</v>
      </c>
      <c r="F10564" s="57" t="s">
        <v>5439</v>
      </c>
      <c r="G10564" s="57" t="s">
        <v>7344</v>
      </c>
      <c r="H10564" s="57">
        <v>0.12</v>
      </c>
    </row>
    <row r="10565" spans="1:8">
      <c r="A10565" s="57" t="s">
        <v>642</v>
      </c>
      <c r="B10565" s="57" t="s">
        <v>124</v>
      </c>
      <c r="C10565" s="57" t="s">
        <v>5441</v>
      </c>
      <c r="D10565" s="57">
        <v>7943.9792000000016</v>
      </c>
      <c r="E10565" s="57" t="s">
        <v>608</v>
      </c>
      <c r="F10565" s="57" t="s">
        <v>5441</v>
      </c>
      <c r="G10565" s="57" t="s">
        <v>7345</v>
      </c>
      <c r="H10565" s="57">
        <v>7943.9792000000016</v>
      </c>
    </row>
    <row r="10566" spans="1:8">
      <c r="A10566" s="57" t="s">
        <v>642</v>
      </c>
      <c r="B10566" s="57" t="s">
        <v>124</v>
      </c>
      <c r="C10566" s="57" t="s">
        <v>5443</v>
      </c>
      <c r="D10566" s="57">
        <v>278.30879999999996</v>
      </c>
      <c r="E10566" s="57" t="s">
        <v>608</v>
      </c>
      <c r="F10566" s="57" t="s">
        <v>5443</v>
      </c>
      <c r="G10566" s="57" t="s">
        <v>7346</v>
      </c>
      <c r="H10566" s="57">
        <v>278.30879999999996</v>
      </c>
    </row>
    <row r="10567" spans="1:8">
      <c r="A10567" s="57" t="s">
        <v>642</v>
      </c>
      <c r="B10567" s="57" t="s">
        <v>124</v>
      </c>
      <c r="C10567" s="57" t="s">
        <v>5445</v>
      </c>
      <c r="D10567" s="57">
        <v>180</v>
      </c>
      <c r="E10567" s="57" t="s">
        <v>608</v>
      </c>
      <c r="F10567" s="57" t="s">
        <v>5446</v>
      </c>
      <c r="G10567" s="57" t="s">
        <v>7347</v>
      </c>
      <c r="H10567" s="57">
        <v>180</v>
      </c>
    </row>
    <row r="10568" spans="1:8">
      <c r="A10568" s="57" t="s">
        <v>156</v>
      </c>
      <c r="B10568" s="57" t="s">
        <v>116</v>
      </c>
      <c r="C10568" s="57" t="s">
        <v>5392</v>
      </c>
      <c r="D10568" s="57">
        <v>0</v>
      </c>
      <c r="E10568" s="57" t="s">
        <v>609</v>
      </c>
      <c r="F10568" s="57" t="s">
        <v>5393</v>
      </c>
      <c r="G10568" s="57" t="s">
        <v>7348</v>
      </c>
      <c r="H10568" s="57">
        <v>0</v>
      </c>
    </row>
    <row r="10569" spans="1:8">
      <c r="A10569" s="57" t="s">
        <v>156</v>
      </c>
      <c r="B10569" s="57" t="s">
        <v>116</v>
      </c>
      <c r="C10569" s="57" t="s">
        <v>5395</v>
      </c>
      <c r="D10569" s="57">
        <v>0</v>
      </c>
      <c r="E10569" s="57" t="s">
        <v>609</v>
      </c>
      <c r="F10569" s="57" t="s">
        <v>5396</v>
      </c>
      <c r="G10569" s="57" t="s">
        <v>7349</v>
      </c>
      <c r="H10569" s="57">
        <v>0</v>
      </c>
    </row>
    <row r="10570" spans="1:8">
      <c r="A10570" s="57" t="s">
        <v>156</v>
      </c>
      <c r="B10570" s="57" t="s">
        <v>116</v>
      </c>
      <c r="C10570" s="57" t="s">
        <v>5398</v>
      </c>
      <c r="D10570" s="57">
        <v>0</v>
      </c>
      <c r="E10570" s="57" t="s">
        <v>609</v>
      </c>
      <c r="F10570" s="57" t="s">
        <v>5399</v>
      </c>
      <c r="G10570" s="57" t="s">
        <v>7350</v>
      </c>
      <c r="H10570" s="57">
        <v>0</v>
      </c>
    </row>
    <row r="10571" spans="1:8">
      <c r="A10571" s="57" t="s">
        <v>156</v>
      </c>
      <c r="B10571" s="57" t="s">
        <v>116</v>
      </c>
      <c r="C10571" s="57" t="s">
        <v>5401</v>
      </c>
      <c r="D10571" s="57">
        <v>0</v>
      </c>
      <c r="E10571" s="57" t="s">
        <v>609</v>
      </c>
      <c r="F10571" s="57" t="s">
        <v>5402</v>
      </c>
      <c r="G10571" s="57" t="s">
        <v>7351</v>
      </c>
      <c r="H10571" s="57">
        <v>0</v>
      </c>
    </row>
    <row r="10572" spans="1:8">
      <c r="A10572" s="57" t="s">
        <v>156</v>
      </c>
      <c r="B10572" s="57" t="s">
        <v>116</v>
      </c>
      <c r="C10572" s="57" t="s">
        <v>5404</v>
      </c>
      <c r="D10572" s="57">
        <v>402.16669999999999</v>
      </c>
      <c r="E10572" s="57" t="s">
        <v>609</v>
      </c>
      <c r="F10572" s="57" t="s">
        <v>5405</v>
      </c>
      <c r="G10572" s="57" t="s">
        <v>7352</v>
      </c>
      <c r="H10572" s="57">
        <v>402.16669999999999</v>
      </c>
    </row>
    <row r="10573" spans="1:8">
      <c r="A10573" s="57" t="s">
        <v>156</v>
      </c>
      <c r="B10573" s="57" t="s">
        <v>116</v>
      </c>
      <c r="C10573" s="57" t="s">
        <v>5407</v>
      </c>
      <c r="D10573" s="57">
        <v>0.67500000000000004</v>
      </c>
      <c r="E10573" s="57" t="s">
        <v>609</v>
      </c>
      <c r="F10573" s="57" t="s">
        <v>5408</v>
      </c>
      <c r="G10573" s="57" t="s">
        <v>7353</v>
      </c>
      <c r="H10573" s="57">
        <v>0.67500000000000004</v>
      </c>
    </row>
    <row r="10574" spans="1:8">
      <c r="A10574" s="57" t="s">
        <v>156</v>
      </c>
      <c r="B10574" s="57" t="s">
        <v>116</v>
      </c>
      <c r="C10574" s="57" t="s">
        <v>5410</v>
      </c>
      <c r="D10574" s="57">
        <v>1.3333330000000001</v>
      </c>
      <c r="E10574" s="57" t="s">
        <v>609</v>
      </c>
      <c r="F10574" s="57" t="s">
        <v>5411</v>
      </c>
      <c r="G10574" s="57" t="s">
        <v>7354</v>
      </c>
      <c r="H10574" s="57">
        <v>1.3333330000000001</v>
      </c>
    </row>
    <row r="10575" spans="1:8">
      <c r="A10575" s="57" t="s">
        <v>156</v>
      </c>
      <c r="B10575" s="57" t="s">
        <v>116</v>
      </c>
      <c r="C10575" s="57" t="s">
        <v>5413</v>
      </c>
      <c r="D10575" s="57">
        <v>178</v>
      </c>
      <c r="E10575" s="57" t="s">
        <v>609</v>
      </c>
      <c r="F10575" s="57" t="s">
        <v>5414</v>
      </c>
      <c r="G10575" s="57" t="s">
        <v>7355</v>
      </c>
      <c r="H10575" s="57">
        <v>178</v>
      </c>
    </row>
    <row r="10576" spans="1:8">
      <c r="A10576" s="57" t="s">
        <v>156</v>
      </c>
      <c r="B10576" s="57" t="s">
        <v>116</v>
      </c>
      <c r="C10576" s="57" t="s">
        <v>5416</v>
      </c>
      <c r="D10576" s="57">
        <v>0</v>
      </c>
      <c r="E10576" s="57" t="s">
        <v>609</v>
      </c>
      <c r="F10576" s="57" t="s">
        <v>5417</v>
      </c>
      <c r="G10576" s="57" t="s">
        <v>7356</v>
      </c>
      <c r="H10576" s="57">
        <v>0</v>
      </c>
    </row>
    <row r="10577" spans="1:8">
      <c r="A10577" s="57" t="s">
        <v>156</v>
      </c>
      <c r="B10577" s="57" t="s">
        <v>116</v>
      </c>
      <c r="C10577" s="57" t="s">
        <v>5419</v>
      </c>
      <c r="D10577" s="57">
        <v>1.25</v>
      </c>
      <c r="E10577" s="57" t="s">
        <v>609</v>
      </c>
      <c r="F10577" s="57" t="s">
        <v>5420</v>
      </c>
      <c r="G10577" s="57" t="s">
        <v>7357</v>
      </c>
      <c r="H10577" s="57">
        <v>1.25</v>
      </c>
    </row>
    <row r="10578" spans="1:8">
      <c r="A10578" s="57" t="s">
        <v>156</v>
      </c>
      <c r="B10578" s="57" t="s">
        <v>116</v>
      </c>
      <c r="C10578" s="57" t="s">
        <v>5422</v>
      </c>
      <c r="D10578" s="57">
        <v>646.875</v>
      </c>
      <c r="E10578" s="57" t="s">
        <v>609</v>
      </c>
      <c r="F10578" s="57" t="s">
        <v>5423</v>
      </c>
      <c r="G10578" s="57" t="s">
        <v>7358</v>
      </c>
      <c r="H10578" s="57">
        <v>646.875</v>
      </c>
    </row>
    <row r="10579" spans="1:8">
      <c r="A10579" s="57" t="s">
        <v>156</v>
      </c>
      <c r="B10579" s="57" t="s">
        <v>116</v>
      </c>
      <c r="C10579" s="57" t="s">
        <v>5425</v>
      </c>
      <c r="D10579" s="57">
        <v>0.54166669999999995</v>
      </c>
      <c r="E10579" s="57" t="s">
        <v>609</v>
      </c>
      <c r="F10579" s="57" t="s">
        <v>5426</v>
      </c>
      <c r="G10579" s="57" t="s">
        <v>7359</v>
      </c>
      <c r="H10579" s="57">
        <v>0.54166669999999995</v>
      </c>
    </row>
    <row r="10580" spans="1:8">
      <c r="A10580" s="57" t="s">
        <v>156</v>
      </c>
      <c r="B10580" s="57" t="s">
        <v>116</v>
      </c>
      <c r="C10580" s="57" t="s">
        <v>5428</v>
      </c>
      <c r="D10580" s="57">
        <v>190.5</v>
      </c>
      <c r="E10580" s="57" t="s">
        <v>609</v>
      </c>
      <c r="F10580" s="57" t="s">
        <v>5429</v>
      </c>
      <c r="G10580" s="57" t="s">
        <v>7360</v>
      </c>
      <c r="H10580" s="57">
        <v>190.5</v>
      </c>
    </row>
    <row r="10581" spans="1:8">
      <c r="A10581" s="57" t="s">
        <v>156</v>
      </c>
      <c r="B10581" s="57" t="s">
        <v>116</v>
      </c>
      <c r="C10581" s="57" t="s">
        <v>5431</v>
      </c>
      <c r="D10581" s="57">
        <v>65723.06</v>
      </c>
      <c r="E10581" s="57" t="s">
        <v>609</v>
      </c>
      <c r="F10581" s="57" t="s">
        <v>5431</v>
      </c>
      <c r="G10581" s="57" t="s">
        <v>7361</v>
      </c>
      <c r="H10581" s="57">
        <v>65723.06</v>
      </c>
    </row>
    <row r="10582" spans="1:8">
      <c r="A10582" s="57" t="s">
        <v>156</v>
      </c>
      <c r="B10582" s="57" t="s">
        <v>116</v>
      </c>
      <c r="C10582" s="57" t="s">
        <v>5433</v>
      </c>
      <c r="D10582" s="57">
        <v>163.5</v>
      </c>
      <c r="E10582" s="57" t="s">
        <v>609</v>
      </c>
      <c r="F10582" s="57" t="s">
        <v>5434</v>
      </c>
      <c r="G10582" s="57" t="s">
        <v>7362</v>
      </c>
      <c r="H10582" s="57">
        <v>163.5</v>
      </c>
    </row>
    <row r="10583" spans="1:8">
      <c r="A10583" s="57" t="s">
        <v>156</v>
      </c>
      <c r="B10583" s="57" t="s">
        <v>116</v>
      </c>
      <c r="C10583" s="57" t="s">
        <v>5436</v>
      </c>
      <c r="D10583" s="57">
        <v>1.75</v>
      </c>
      <c r="E10583" s="57" t="s">
        <v>609</v>
      </c>
      <c r="F10583" s="57" t="s">
        <v>5437</v>
      </c>
      <c r="G10583" s="57" t="s">
        <v>7363</v>
      </c>
      <c r="H10583" s="57">
        <v>1.75</v>
      </c>
    </row>
    <row r="10584" spans="1:8">
      <c r="A10584" s="57" t="s">
        <v>156</v>
      </c>
      <c r="B10584" s="57" t="s">
        <v>116</v>
      </c>
      <c r="C10584" s="57" t="s">
        <v>5439</v>
      </c>
      <c r="D10584" s="57">
        <v>0.59166669999999999</v>
      </c>
      <c r="E10584" s="57" t="s">
        <v>609</v>
      </c>
      <c r="F10584" s="57" t="s">
        <v>5439</v>
      </c>
      <c r="G10584" s="57" t="s">
        <v>7364</v>
      </c>
      <c r="H10584" s="57">
        <v>0.59166669999999999</v>
      </c>
    </row>
    <row r="10585" spans="1:8">
      <c r="A10585" s="57" t="s">
        <v>156</v>
      </c>
      <c r="B10585" s="57" t="s">
        <v>116</v>
      </c>
      <c r="C10585" s="57" t="s">
        <v>5441</v>
      </c>
      <c r="D10585" s="57">
        <v>7802.5309999999999</v>
      </c>
      <c r="E10585" s="57" t="s">
        <v>609</v>
      </c>
      <c r="F10585" s="57" t="s">
        <v>5441</v>
      </c>
      <c r="G10585" s="57" t="s">
        <v>7365</v>
      </c>
      <c r="H10585" s="57">
        <v>7802.5309999999999</v>
      </c>
    </row>
    <row r="10586" spans="1:8">
      <c r="A10586" s="57" t="s">
        <v>156</v>
      </c>
      <c r="B10586" s="57" t="s">
        <v>116</v>
      </c>
      <c r="C10586" s="57" t="s">
        <v>5443</v>
      </c>
      <c r="D10586" s="57">
        <v>623.9375</v>
      </c>
      <c r="E10586" s="57" t="s">
        <v>609</v>
      </c>
      <c r="F10586" s="57" t="s">
        <v>5443</v>
      </c>
      <c r="G10586" s="57" t="s">
        <v>7366</v>
      </c>
      <c r="H10586" s="57">
        <v>623.9375</v>
      </c>
    </row>
    <row r="10587" spans="1:8">
      <c r="A10587" s="57" t="s">
        <v>156</v>
      </c>
      <c r="B10587" s="57" t="s">
        <v>116</v>
      </c>
      <c r="C10587" s="57" t="s">
        <v>5445</v>
      </c>
      <c r="D10587" s="57">
        <v>600.625</v>
      </c>
      <c r="E10587" s="57" t="s">
        <v>609</v>
      </c>
      <c r="F10587" s="57" t="s">
        <v>5446</v>
      </c>
      <c r="G10587" s="57" t="s">
        <v>7367</v>
      </c>
      <c r="H10587" s="57">
        <v>600.625</v>
      </c>
    </row>
    <row r="10588" spans="1:8">
      <c r="A10588" s="57" t="s">
        <v>187</v>
      </c>
      <c r="B10588" s="57" t="s">
        <v>122</v>
      </c>
      <c r="C10588" s="57" t="s">
        <v>5392</v>
      </c>
      <c r="D10588" s="57">
        <v>0</v>
      </c>
      <c r="E10588" s="57" t="s">
        <v>610</v>
      </c>
      <c r="F10588" s="57" t="s">
        <v>5393</v>
      </c>
      <c r="G10588" s="57" t="s">
        <v>7368</v>
      </c>
      <c r="H10588" s="57">
        <v>0</v>
      </c>
    </row>
    <row r="10589" spans="1:8">
      <c r="A10589" s="57" t="s">
        <v>187</v>
      </c>
      <c r="B10589" s="57" t="s">
        <v>122</v>
      </c>
      <c r="C10589" s="57" t="s">
        <v>5395</v>
      </c>
      <c r="D10589" s="57">
        <v>0</v>
      </c>
      <c r="E10589" s="57" t="s">
        <v>610</v>
      </c>
      <c r="F10589" s="57" t="s">
        <v>5396</v>
      </c>
      <c r="G10589" s="57" t="s">
        <v>7369</v>
      </c>
      <c r="H10589" s="57">
        <v>0</v>
      </c>
    </row>
    <row r="10590" spans="1:8">
      <c r="A10590" s="57" t="s">
        <v>187</v>
      </c>
      <c r="B10590" s="57" t="s">
        <v>122</v>
      </c>
      <c r="C10590" s="57" t="s">
        <v>5398</v>
      </c>
      <c r="D10590" s="57">
        <v>0</v>
      </c>
      <c r="E10590" s="57" t="s">
        <v>610</v>
      </c>
      <c r="F10590" s="57" t="s">
        <v>5399</v>
      </c>
      <c r="G10590" s="57" t="s">
        <v>7370</v>
      </c>
      <c r="H10590" s="57">
        <v>0</v>
      </c>
    </row>
    <row r="10591" spans="1:8">
      <c r="A10591" s="57" t="s">
        <v>187</v>
      </c>
      <c r="B10591" s="57" t="s">
        <v>122</v>
      </c>
      <c r="C10591" s="57" t="s">
        <v>5401</v>
      </c>
      <c r="D10591" s="57">
        <v>0</v>
      </c>
      <c r="E10591" s="57" t="s">
        <v>610</v>
      </c>
      <c r="F10591" s="57" t="s">
        <v>5402</v>
      </c>
      <c r="G10591" s="57" t="s">
        <v>7371</v>
      </c>
      <c r="H10591" s="57">
        <v>0</v>
      </c>
    </row>
    <row r="10592" spans="1:8">
      <c r="A10592" s="57" t="s">
        <v>187</v>
      </c>
      <c r="B10592" s="57" t="s">
        <v>122</v>
      </c>
      <c r="C10592" s="57" t="s">
        <v>5404</v>
      </c>
      <c r="D10592" s="57">
        <v>402.16669999999988</v>
      </c>
      <c r="E10592" s="57" t="s">
        <v>610</v>
      </c>
      <c r="F10592" s="57" t="s">
        <v>5405</v>
      </c>
      <c r="G10592" s="57" t="s">
        <v>7372</v>
      </c>
      <c r="H10592" s="57">
        <v>402.16669999999988</v>
      </c>
    </row>
    <row r="10593" spans="1:8">
      <c r="A10593" s="57" t="s">
        <v>187</v>
      </c>
      <c r="B10593" s="57" t="s">
        <v>122</v>
      </c>
      <c r="C10593" s="57" t="s">
        <v>5407</v>
      </c>
      <c r="D10593" s="57">
        <v>0.67500000000000016</v>
      </c>
      <c r="E10593" s="57" t="s">
        <v>610</v>
      </c>
      <c r="F10593" s="57" t="s">
        <v>5408</v>
      </c>
      <c r="G10593" s="57" t="s">
        <v>7373</v>
      </c>
      <c r="H10593" s="57">
        <v>0.67500000000000016</v>
      </c>
    </row>
    <row r="10594" spans="1:8">
      <c r="A10594" s="57" t="s">
        <v>187</v>
      </c>
      <c r="B10594" s="57" t="s">
        <v>122</v>
      </c>
      <c r="C10594" s="57" t="s">
        <v>5410</v>
      </c>
      <c r="D10594" s="57">
        <v>1.3333329999999999</v>
      </c>
      <c r="E10594" s="57" t="s">
        <v>610</v>
      </c>
      <c r="F10594" s="57" t="s">
        <v>5411</v>
      </c>
      <c r="G10594" s="57" t="s">
        <v>7374</v>
      </c>
      <c r="H10594" s="57">
        <v>1.3333329999999999</v>
      </c>
    </row>
    <row r="10595" spans="1:8">
      <c r="A10595" s="57" t="s">
        <v>187</v>
      </c>
      <c r="B10595" s="57" t="s">
        <v>122</v>
      </c>
      <c r="C10595" s="57" t="s">
        <v>5413</v>
      </c>
      <c r="D10595" s="57">
        <v>178</v>
      </c>
      <c r="E10595" s="57" t="s">
        <v>610</v>
      </c>
      <c r="F10595" s="57" t="s">
        <v>5414</v>
      </c>
      <c r="G10595" s="57" t="s">
        <v>7375</v>
      </c>
      <c r="H10595" s="57">
        <v>178</v>
      </c>
    </row>
    <row r="10596" spans="1:8">
      <c r="A10596" s="57" t="s">
        <v>187</v>
      </c>
      <c r="B10596" s="57" t="s">
        <v>122</v>
      </c>
      <c r="C10596" s="57" t="s">
        <v>5416</v>
      </c>
      <c r="D10596" s="57">
        <v>0</v>
      </c>
      <c r="E10596" s="57" t="s">
        <v>610</v>
      </c>
      <c r="F10596" s="57" t="s">
        <v>5417</v>
      </c>
      <c r="G10596" s="57" t="s">
        <v>7376</v>
      </c>
      <c r="H10596" s="57">
        <v>0</v>
      </c>
    </row>
    <row r="10597" spans="1:8">
      <c r="A10597" s="57" t="s">
        <v>187</v>
      </c>
      <c r="B10597" s="57" t="s">
        <v>122</v>
      </c>
      <c r="C10597" s="57" t="s">
        <v>5419</v>
      </c>
      <c r="D10597" s="57">
        <v>1.25</v>
      </c>
      <c r="E10597" s="57" t="s">
        <v>610</v>
      </c>
      <c r="F10597" s="57" t="s">
        <v>5420</v>
      </c>
      <c r="G10597" s="57" t="s">
        <v>7377</v>
      </c>
      <c r="H10597" s="57">
        <v>1.25</v>
      </c>
    </row>
    <row r="10598" spans="1:8">
      <c r="A10598" s="57" t="s">
        <v>187</v>
      </c>
      <c r="B10598" s="57" t="s">
        <v>122</v>
      </c>
      <c r="C10598" s="57" t="s">
        <v>5422</v>
      </c>
      <c r="D10598" s="57">
        <v>646.875</v>
      </c>
      <c r="E10598" s="57" t="s">
        <v>610</v>
      </c>
      <c r="F10598" s="57" t="s">
        <v>5423</v>
      </c>
      <c r="G10598" s="57" t="s">
        <v>7378</v>
      </c>
      <c r="H10598" s="57">
        <v>646.875</v>
      </c>
    </row>
    <row r="10599" spans="1:8">
      <c r="A10599" s="57" t="s">
        <v>187</v>
      </c>
      <c r="B10599" s="57" t="s">
        <v>122</v>
      </c>
      <c r="C10599" s="57" t="s">
        <v>5425</v>
      </c>
      <c r="D10599" s="57">
        <v>0.54166670000000017</v>
      </c>
      <c r="E10599" s="57" t="s">
        <v>610</v>
      </c>
      <c r="F10599" s="57" t="s">
        <v>5426</v>
      </c>
      <c r="G10599" s="57" t="s">
        <v>7379</v>
      </c>
      <c r="H10599" s="57">
        <v>0.54166670000000017</v>
      </c>
    </row>
    <row r="10600" spans="1:8">
      <c r="A10600" s="57" t="s">
        <v>187</v>
      </c>
      <c r="B10600" s="57" t="s">
        <v>122</v>
      </c>
      <c r="C10600" s="57" t="s">
        <v>5428</v>
      </c>
      <c r="D10600" s="57">
        <v>190.5</v>
      </c>
      <c r="E10600" s="57" t="s">
        <v>610</v>
      </c>
      <c r="F10600" s="57" t="s">
        <v>5429</v>
      </c>
      <c r="G10600" s="57" t="s">
        <v>7380</v>
      </c>
      <c r="H10600" s="57">
        <v>190.5</v>
      </c>
    </row>
    <row r="10601" spans="1:8">
      <c r="A10601" s="57" t="s">
        <v>187</v>
      </c>
      <c r="B10601" s="57" t="s">
        <v>122</v>
      </c>
      <c r="C10601" s="57" t="s">
        <v>5431</v>
      </c>
      <c r="D10601" s="57">
        <v>65723.060000000027</v>
      </c>
      <c r="E10601" s="57" t="s">
        <v>610</v>
      </c>
      <c r="F10601" s="57" t="s">
        <v>5431</v>
      </c>
      <c r="G10601" s="57" t="s">
        <v>7381</v>
      </c>
      <c r="H10601" s="57">
        <v>65723.060000000027</v>
      </c>
    </row>
    <row r="10602" spans="1:8">
      <c r="A10602" s="57" t="s">
        <v>187</v>
      </c>
      <c r="B10602" s="57" t="s">
        <v>122</v>
      </c>
      <c r="C10602" s="57" t="s">
        <v>5433</v>
      </c>
      <c r="D10602" s="57">
        <v>163.5</v>
      </c>
      <c r="E10602" s="57" t="s">
        <v>610</v>
      </c>
      <c r="F10602" s="57" t="s">
        <v>5434</v>
      </c>
      <c r="G10602" s="57" t="s">
        <v>7382</v>
      </c>
      <c r="H10602" s="57">
        <v>163.5</v>
      </c>
    </row>
    <row r="10603" spans="1:8">
      <c r="A10603" s="57" t="s">
        <v>187</v>
      </c>
      <c r="B10603" s="57" t="s">
        <v>122</v>
      </c>
      <c r="C10603" s="57" t="s">
        <v>5436</v>
      </c>
      <c r="D10603" s="57">
        <v>1.75</v>
      </c>
      <c r="E10603" s="57" t="s">
        <v>610</v>
      </c>
      <c r="F10603" s="57" t="s">
        <v>5437</v>
      </c>
      <c r="G10603" s="57" t="s">
        <v>7383</v>
      </c>
      <c r="H10603" s="57">
        <v>1.75</v>
      </c>
    </row>
    <row r="10604" spans="1:8">
      <c r="A10604" s="57" t="s">
        <v>187</v>
      </c>
      <c r="B10604" s="57" t="s">
        <v>122</v>
      </c>
      <c r="C10604" s="57" t="s">
        <v>5439</v>
      </c>
      <c r="D10604" s="57">
        <v>0.59166669999999999</v>
      </c>
      <c r="E10604" s="57" t="s">
        <v>610</v>
      </c>
      <c r="F10604" s="57" t="s">
        <v>5439</v>
      </c>
      <c r="G10604" s="57" t="s">
        <v>7384</v>
      </c>
      <c r="H10604" s="57">
        <v>0.59166669999999999</v>
      </c>
    </row>
    <row r="10605" spans="1:8">
      <c r="A10605" s="57" t="s">
        <v>187</v>
      </c>
      <c r="B10605" s="57" t="s">
        <v>122</v>
      </c>
      <c r="C10605" s="57" t="s">
        <v>5441</v>
      </c>
      <c r="D10605" s="57">
        <v>7802.5310000000018</v>
      </c>
      <c r="E10605" s="57" t="s">
        <v>610</v>
      </c>
      <c r="F10605" s="57" t="s">
        <v>5441</v>
      </c>
      <c r="G10605" s="57" t="s">
        <v>7385</v>
      </c>
      <c r="H10605" s="57">
        <v>7802.5310000000018</v>
      </c>
    </row>
    <row r="10606" spans="1:8">
      <c r="A10606" s="57" t="s">
        <v>187</v>
      </c>
      <c r="B10606" s="57" t="s">
        <v>122</v>
      </c>
      <c r="C10606" s="57" t="s">
        <v>5443</v>
      </c>
      <c r="D10606" s="57">
        <v>623.9375</v>
      </c>
      <c r="E10606" s="57" t="s">
        <v>610</v>
      </c>
      <c r="F10606" s="57" t="s">
        <v>5443</v>
      </c>
      <c r="G10606" s="57" t="s">
        <v>7386</v>
      </c>
      <c r="H10606" s="57">
        <v>623.9375</v>
      </c>
    </row>
    <row r="10607" spans="1:8">
      <c r="A10607" s="57" t="s">
        <v>187</v>
      </c>
      <c r="B10607" s="57" t="s">
        <v>122</v>
      </c>
      <c r="C10607" s="57" t="s">
        <v>5445</v>
      </c>
      <c r="D10607" s="57">
        <v>600.625</v>
      </c>
      <c r="E10607" s="57" t="s">
        <v>610</v>
      </c>
      <c r="F10607" s="57" t="s">
        <v>5446</v>
      </c>
      <c r="G10607" s="57" t="s">
        <v>7387</v>
      </c>
      <c r="H10607" s="57">
        <v>600.625</v>
      </c>
    </row>
    <row r="10608" spans="1:8">
      <c r="A10608" s="57" t="s">
        <v>187</v>
      </c>
      <c r="B10608" s="57" t="s">
        <v>125</v>
      </c>
      <c r="C10608" s="57" t="s">
        <v>5392</v>
      </c>
      <c r="D10608" s="57">
        <v>0</v>
      </c>
      <c r="E10608" s="57" t="s">
        <v>611</v>
      </c>
      <c r="F10608" s="57" t="s">
        <v>5393</v>
      </c>
      <c r="G10608" s="57" t="s">
        <v>7388</v>
      </c>
      <c r="H10608" s="57">
        <v>0</v>
      </c>
    </row>
    <row r="10609" spans="1:8">
      <c r="A10609" s="57" t="s">
        <v>187</v>
      </c>
      <c r="B10609" s="57" t="s">
        <v>125</v>
      </c>
      <c r="C10609" s="57" t="s">
        <v>5395</v>
      </c>
      <c r="D10609" s="57">
        <v>0</v>
      </c>
      <c r="E10609" s="57" t="s">
        <v>611</v>
      </c>
      <c r="F10609" s="57" t="s">
        <v>5396</v>
      </c>
      <c r="G10609" s="57" t="s">
        <v>7389</v>
      </c>
      <c r="H10609" s="57">
        <v>0</v>
      </c>
    </row>
    <row r="10610" spans="1:8">
      <c r="A10610" s="57" t="s">
        <v>187</v>
      </c>
      <c r="B10610" s="57" t="s">
        <v>125</v>
      </c>
      <c r="C10610" s="57" t="s">
        <v>5398</v>
      </c>
      <c r="D10610" s="57">
        <v>0</v>
      </c>
      <c r="E10610" s="57" t="s">
        <v>611</v>
      </c>
      <c r="F10610" s="57" t="s">
        <v>5399</v>
      </c>
      <c r="G10610" s="57" t="s">
        <v>7390</v>
      </c>
      <c r="H10610" s="57">
        <v>0</v>
      </c>
    </row>
    <row r="10611" spans="1:8">
      <c r="A10611" s="57" t="s">
        <v>187</v>
      </c>
      <c r="B10611" s="57" t="s">
        <v>125</v>
      </c>
      <c r="C10611" s="57" t="s">
        <v>5401</v>
      </c>
      <c r="D10611" s="57">
        <v>0</v>
      </c>
      <c r="E10611" s="57" t="s">
        <v>611</v>
      </c>
      <c r="F10611" s="57" t="s">
        <v>5402</v>
      </c>
      <c r="G10611" s="57" t="s">
        <v>7391</v>
      </c>
      <c r="H10611" s="57">
        <v>0</v>
      </c>
    </row>
    <row r="10612" spans="1:8">
      <c r="A10612" s="57" t="s">
        <v>187</v>
      </c>
      <c r="B10612" s="57" t="s">
        <v>125</v>
      </c>
      <c r="C10612" s="57" t="s">
        <v>5404</v>
      </c>
      <c r="D10612" s="57">
        <v>402.16669999999999</v>
      </c>
      <c r="E10612" s="57" t="s">
        <v>611</v>
      </c>
      <c r="F10612" s="57" t="s">
        <v>5405</v>
      </c>
      <c r="G10612" s="57" t="s">
        <v>7392</v>
      </c>
      <c r="H10612" s="57">
        <v>402.16669999999999</v>
      </c>
    </row>
    <row r="10613" spans="1:8">
      <c r="A10613" s="57" t="s">
        <v>187</v>
      </c>
      <c r="B10613" s="57" t="s">
        <v>125</v>
      </c>
      <c r="C10613" s="57" t="s">
        <v>5407</v>
      </c>
      <c r="D10613" s="57">
        <v>0.67499999999999993</v>
      </c>
      <c r="E10613" s="57" t="s">
        <v>611</v>
      </c>
      <c r="F10613" s="57" t="s">
        <v>5408</v>
      </c>
      <c r="G10613" s="57" t="s">
        <v>7393</v>
      </c>
      <c r="H10613" s="57">
        <v>0.67499999999999993</v>
      </c>
    </row>
    <row r="10614" spans="1:8">
      <c r="A10614" s="57" t="s">
        <v>187</v>
      </c>
      <c r="B10614" s="57" t="s">
        <v>125</v>
      </c>
      <c r="C10614" s="57" t="s">
        <v>5410</v>
      </c>
      <c r="D10614" s="57">
        <v>1.3333329999999999</v>
      </c>
      <c r="E10614" s="57" t="s">
        <v>611</v>
      </c>
      <c r="F10614" s="57" t="s">
        <v>5411</v>
      </c>
      <c r="G10614" s="57" t="s">
        <v>7394</v>
      </c>
      <c r="H10614" s="57">
        <v>1.3333329999999999</v>
      </c>
    </row>
    <row r="10615" spans="1:8">
      <c r="A10615" s="57" t="s">
        <v>187</v>
      </c>
      <c r="B10615" s="57" t="s">
        <v>125</v>
      </c>
      <c r="C10615" s="57" t="s">
        <v>5413</v>
      </c>
      <c r="D10615" s="57">
        <v>178</v>
      </c>
      <c r="E10615" s="57" t="s">
        <v>611</v>
      </c>
      <c r="F10615" s="57" t="s">
        <v>5414</v>
      </c>
      <c r="G10615" s="57" t="s">
        <v>7395</v>
      </c>
      <c r="H10615" s="57">
        <v>178</v>
      </c>
    </row>
    <row r="10616" spans="1:8">
      <c r="A10616" s="57" t="s">
        <v>187</v>
      </c>
      <c r="B10616" s="57" t="s">
        <v>125</v>
      </c>
      <c r="C10616" s="57" t="s">
        <v>5416</v>
      </c>
      <c r="D10616" s="57">
        <v>0</v>
      </c>
      <c r="E10616" s="57" t="s">
        <v>611</v>
      </c>
      <c r="F10616" s="57" t="s">
        <v>5417</v>
      </c>
      <c r="G10616" s="57" t="s">
        <v>7396</v>
      </c>
      <c r="H10616" s="57">
        <v>0</v>
      </c>
    </row>
    <row r="10617" spans="1:8">
      <c r="A10617" s="57" t="s">
        <v>187</v>
      </c>
      <c r="B10617" s="57" t="s">
        <v>125</v>
      </c>
      <c r="C10617" s="57" t="s">
        <v>5419</v>
      </c>
      <c r="D10617" s="57">
        <v>1.25</v>
      </c>
      <c r="E10617" s="57" t="s">
        <v>611</v>
      </c>
      <c r="F10617" s="57" t="s">
        <v>5420</v>
      </c>
      <c r="G10617" s="57" t="s">
        <v>7397</v>
      </c>
      <c r="H10617" s="57">
        <v>1.25</v>
      </c>
    </row>
    <row r="10618" spans="1:8">
      <c r="A10618" s="57" t="s">
        <v>187</v>
      </c>
      <c r="B10618" s="57" t="s">
        <v>125</v>
      </c>
      <c r="C10618" s="57" t="s">
        <v>5422</v>
      </c>
      <c r="D10618" s="57">
        <v>646.875</v>
      </c>
      <c r="E10618" s="57" t="s">
        <v>611</v>
      </c>
      <c r="F10618" s="57" t="s">
        <v>5423</v>
      </c>
      <c r="G10618" s="57" t="s">
        <v>7398</v>
      </c>
      <c r="H10618" s="57">
        <v>646.875</v>
      </c>
    </row>
    <row r="10619" spans="1:8">
      <c r="A10619" s="57" t="s">
        <v>187</v>
      </c>
      <c r="B10619" s="57" t="s">
        <v>125</v>
      </c>
      <c r="C10619" s="57" t="s">
        <v>5425</v>
      </c>
      <c r="D10619" s="57">
        <v>0.54166669999999995</v>
      </c>
      <c r="E10619" s="57" t="s">
        <v>611</v>
      </c>
      <c r="F10619" s="57" t="s">
        <v>5426</v>
      </c>
      <c r="G10619" s="57" t="s">
        <v>7399</v>
      </c>
      <c r="H10619" s="57">
        <v>0.54166669999999995</v>
      </c>
    </row>
    <row r="10620" spans="1:8">
      <c r="A10620" s="57" t="s">
        <v>187</v>
      </c>
      <c r="B10620" s="57" t="s">
        <v>125</v>
      </c>
      <c r="C10620" s="57" t="s">
        <v>5428</v>
      </c>
      <c r="D10620" s="57">
        <v>190.5</v>
      </c>
      <c r="E10620" s="57" t="s">
        <v>611</v>
      </c>
      <c r="F10620" s="57" t="s">
        <v>5429</v>
      </c>
      <c r="G10620" s="57" t="s">
        <v>7400</v>
      </c>
      <c r="H10620" s="57">
        <v>190.5</v>
      </c>
    </row>
    <row r="10621" spans="1:8">
      <c r="A10621" s="57" t="s">
        <v>187</v>
      </c>
      <c r="B10621" s="57" t="s">
        <v>125</v>
      </c>
      <c r="C10621" s="57" t="s">
        <v>5431</v>
      </c>
      <c r="D10621" s="57">
        <v>65723.06</v>
      </c>
      <c r="E10621" s="57" t="s">
        <v>611</v>
      </c>
      <c r="F10621" s="57" t="s">
        <v>5431</v>
      </c>
      <c r="G10621" s="57" t="s">
        <v>7401</v>
      </c>
      <c r="H10621" s="57">
        <v>65723.06</v>
      </c>
    </row>
    <row r="10622" spans="1:8">
      <c r="A10622" s="57" t="s">
        <v>187</v>
      </c>
      <c r="B10622" s="57" t="s">
        <v>125</v>
      </c>
      <c r="C10622" s="57" t="s">
        <v>5433</v>
      </c>
      <c r="D10622" s="57">
        <v>163.5</v>
      </c>
      <c r="E10622" s="57" t="s">
        <v>611</v>
      </c>
      <c r="F10622" s="57" t="s">
        <v>5434</v>
      </c>
      <c r="G10622" s="57" t="s">
        <v>7402</v>
      </c>
      <c r="H10622" s="57">
        <v>163.5</v>
      </c>
    </row>
    <row r="10623" spans="1:8">
      <c r="A10623" s="57" t="s">
        <v>187</v>
      </c>
      <c r="B10623" s="57" t="s">
        <v>125</v>
      </c>
      <c r="C10623" s="57" t="s">
        <v>5436</v>
      </c>
      <c r="D10623" s="57">
        <v>1.75</v>
      </c>
      <c r="E10623" s="57" t="s">
        <v>611</v>
      </c>
      <c r="F10623" s="57" t="s">
        <v>5437</v>
      </c>
      <c r="G10623" s="57" t="s">
        <v>7403</v>
      </c>
      <c r="H10623" s="57">
        <v>1.75</v>
      </c>
    </row>
    <row r="10624" spans="1:8">
      <c r="A10624" s="57" t="s">
        <v>187</v>
      </c>
      <c r="B10624" s="57" t="s">
        <v>125</v>
      </c>
      <c r="C10624" s="57" t="s">
        <v>5439</v>
      </c>
      <c r="D10624" s="57">
        <v>0.5916667000000001</v>
      </c>
      <c r="E10624" s="57" t="s">
        <v>611</v>
      </c>
      <c r="F10624" s="57" t="s">
        <v>5439</v>
      </c>
      <c r="G10624" s="57" t="s">
        <v>7404</v>
      </c>
      <c r="H10624" s="57">
        <v>0.5916667000000001</v>
      </c>
    </row>
    <row r="10625" spans="1:8">
      <c r="A10625" s="57" t="s">
        <v>187</v>
      </c>
      <c r="B10625" s="57" t="s">
        <v>125</v>
      </c>
      <c r="C10625" s="57" t="s">
        <v>5441</v>
      </c>
      <c r="D10625" s="57">
        <v>7802.5310000000009</v>
      </c>
      <c r="E10625" s="57" t="s">
        <v>611</v>
      </c>
      <c r="F10625" s="57" t="s">
        <v>5441</v>
      </c>
      <c r="G10625" s="57" t="s">
        <v>7405</v>
      </c>
      <c r="H10625" s="57">
        <v>7802.5310000000009</v>
      </c>
    </row>
    <row r="10626" spans="1:8">
      <c r="A10626" s="57" t="s">
        <v>187</v>
      </c>
      <c r="B10626" s="57" t="s">
        <v>125</v>
      </c>
      <c r="C10626" s="57" t="s">
        <v>5443</v>
      </c>
      <c r="D10626" s="57">
        <v>623.9375</v>
      </c>
      <c r="E10626" s="57" t="s">
        <v>611</v>
      </c>
      <c r="F10626" s="57" t="s">
        <v>5443</v>
      </c>
      <c r="G10626" s="57" t="s">
        <v>7406</v>
      </c>
      <c r="H10626" s="57">
        <v>623.9375</v>
      </c>
    </row>
    <row r="10627" spans="1:8">
      <c r="A10627" s="57" t="s">
        <v>187</v>
      </c>
      <c r="B10627" s="57" t="s">
        <v>125</v>
      </c>
      <c r="C10627" s="57" t="s">
        <v>5445</v>
      </c>
      <c r="D10627" s="57">
        <v>600.625</v>
      </c>
      <c r="E10627" s="57" t="s">
        <v>611</v>
      </c>
      <c r="F10627" s="57" t="s">
        <v>5446</v>
      </c>
      <c r="G10627" s="57" t="s">
        <v>7407</v>
      </c>
      <c r="H10627" s="57">
        <v>600.625</v>
      </c>
    </row>
    <row r="10628" spans="1:8">
      <c r="A10628" s="57" t="s">
        <v>643</v>
      </c>
      <c r="B10628" s="57" t="s">
        <v>118</v>
      </c>
      <c r="C10628" s="57" t="s">
        <v>5392</v>
      </c>
      <c r="D10628" s="57">
        <v>0</v>
      </c>
      <c r="E10628" s="57" t="s">
        <v>613</v>
      </c>
      <c r="F10628" s="57" t="s">
        <v>5393</v>
      </c>
      <c r="G10628" s="57" t="s">
        <v>7408</v>
      </c>
      <c r="H10628" s="57">
        <v>0</v>
      </c>
    </row>
    <row r="10629" spans="1:8">
      <c r="A10629" s="57" t="s">
        <v>643</v>
      </c>
      <c r="B10629" s="57" t="s">
        <v>118</v>
      </c>
      <c r="C10629" s="57" t="s">
        <v>5395</v>
      </c>
      <c r="D10629" s="57">
        <v>0</v>
      </c>
      <c r="E10629" s="57" t="s">
        <v>613</v>
      </c>
      <c r="F10629" s="57" t="s">
        <v>5396</v>
      </c>
      <c r="G10629" s="57" t="s">
        <v>7409</v>
      </c>
      <c r="H10629" s="57">
        <v>0</v>
      </c>
    </row>
    <row r="10630" spans="1:8">
      <c r="A10630" s="57" t="s">
        <v>643</v>
      </c>
      <c r="B10630" s="57" t="s">
        <v>118</v>
      </c>
      <c r="C10630" s="57" t="s">
        <v>5398</v>
      </c>
      <c r="D10630" s="57">
        <v>0</v>
      </c>
      <c r="E10630" s="57" t="s">
        <v>613</v>
      </c>
      <c r="F10630" s="57" t="s">
        <v>5399</v>
      </c>
      <c r="G10630" s="57" t="s">
        <v>7410</v>
      </c>
      <c r="H10630" s="57">
        <v>0</v>
      </c>
    </row>
    <row r="10631" spans="1:8">
      <c r="A10631" s="57" t="s">
        <v>643</v>
      </c>
      <c r="B10631" s="57" t="s">
        <v>118</v>
      </c>
      <c r="C10631" s="57" t="s">
        <v>5401</v>
      </c>
      <c r="D10631" s="57">
        <v>0</v>
      </c>
      <c r="E10631" s="57" t="s">
        <v>613</v>
      </c>
      <c r="F10631" s="57" t="s">
        <v>5402</v>
      </c>
      <c r="G10631" s="57" t="s">
        <v>7411</v>
      </c>
      <c r="H10631" s="57">
        <v>0</v>
      </c>
    </row>
    <row r="10632" spans="1:8">
      <c r="A10632" s="57" t="s">
        <v>643</v>
      </c>
      <c r="B10632" s="57" t="s">
        <v>118</v>
      </c>
      <c r="C10632" s="57" t="s">
        <v>5404</v>
      </c>
      <c r="D10632" s="57">
        <v>2293.3841666666672</v>
      </c>
      <c r="E10632" s="57" t="s">
        <v>613</v>
      </c>
      <c r="F10632" s="57" t="s">
        <v>5405</v>
      </c>
      <c r="G10632" s="57" t="s">
        <v>7412</v>
      </c>
      <c r="H10632" s="57">
        <v>2293.3841666666672</v>
      </c>
    </row>
    <row r="10633" spans="1:8">
      <c r="A10633" s="57" t="s">
        <v>643</v>
      </c>
      <c r="B10633" s="57" t="s">
        <v>118</v>
      </c>
      <c r="C10633" s="57" t="s">
        <v>5407</v>
      </c>
      <c r="D10633" s="57">
        <v>0.66146790000000022</v>
      </c>
      <c r="E10633" s="57" t="s">
        <v>613</v>
      </c>
      <c r="F10633" s="57" t="s">
        <v>5408</v>
      </c>
      <c r="G10633" s="57" t="s">
        <v>7413</v>
      </c>
      <c r="H10633" s="57">
        <v>0.66146790000000022</v>
      </c>
    </row>
    <row r="10634" spans="1:8">
      <c r="A10634" s="57" t="s">
        <v>643</v>
      </c>
      <c r="B10634" s="57" t="s">
        <v>118</v>
      </c>
      <c r="C10634" s="57" t="s">
        <v>5410</v>
      </c>
      <c r="D10634" s="57">
        <v>2.3035389999999989</v>
      </c>
      <c r="E10634" s="57" t="s">
        <v>613</v>
      </c>
      <c r="F10634" s="57" t="s">
        <v>5411</v>
      </c>
      <c r="G10634" s="57" t="s">
        <v>7414</v>
      </c>
      <c r="H10634" s="57">
        <v>2.3035389999999989</v>
      </c>
    </row>
    <row r="10635" spans="1:8">
      <c r="A10635" s="57" t="s">
        <v>643</v>
      </c>
      <c r="B10635" s="57" t="s">
        <v>118</v>
      </c>
      <c r="C10635" s="57" t="s">
        <v>5413</v>
      </c>
      <c r="D10635" s="57">
        <v>481.05993333333322</v>
      </c>
      <c r="E10635" s="57" t="s">
        <v>613</v>
      </c>
      <c r="F10635" s="57" t="s">
        <v>5414</v>
      </c>
      <c r="G10635" s="57" t="s">
        <v>7415</v>
      </c>
      <c r="H10635" s="57">
        <v>481.05993333333322</v>
      </c>
    </row>
    <row r="10636" spans="1:8">
      <c r="A10636" s="57" t="s">
        <v>643</v>
      </c>
      <c r="B10636" s="57" t="s">
        <v>118</v>
      </c>
      <c r="C10636" s="57" t="s">
        <v>5416</v>
      </c>
      <c r="D10636" s="57">
        <v>0</v>
      </c>
      <c r="E10636" s="57" t="s">
        <v>613</v>
      </c>
      <c r="F10636" s="57" t="s">
        <v>5417</v>
      </c>
      <c r="G10636" s="57" t="s">
        <v>7416</v>
      </c>
      <c r="H10636" s="57">
        <v>0</v>
      </c>
    </row>
    <row r="10637" spans="1:8">
      <c r="A10637" s="57" t="s">
        <v>643</v>
      </c>
      <c r="B10637" s="57" t="s">
        <v>118</v>
      </c>
      <c r="C10637" s="57" t="s">
        <v>5419</v>
      </c>
      <c r="D10637" s="57">
        <v>0</v>
      </c>
      <c r="E10637" s="57" t="s">
        <v>613</v>
      </c>
      <c r="F10637" s="57" t="s">
        <v>5420</v>
      </c>
      <c r="G10637" s="57" t="s">
        <v>7417</v>
      </c>
      <c r="H10637" s="57">
        <v>0</v>
      </c>
    </row>
    <row r="10638" spans="1:8">
      <c r="A10638" s="57" t="s">
        <v>643</v>
      </c>
      <c r="B10638" s="57" t="s">
        <v>118</v>
      </c>
      <c r="C10638" s="57" t="s">
        <v>5422</v>
      </c>
      <c r="D10638" s="57">
        <v>0</v>
      </c>
      <c r="E10638" s="57" t="s">
        <v>613</v>
      </c>
      <c r="F10638" s="57" t="s">
        <v>5423</v>
      </c>
      <c r="G10638" s="57" t="s">
        <v>7418</v>
      </c>
      <c r="H10638" s="57">
        <v>0</v>
      </c>
    </row>
    <row r="10639" spans="1:8">
      <c r="A10639" s="57" t="s">
        <v>643</v>
      </c>
      <c r="B10639" s="57" t="s">
        <v>118</v>
      </c>
      <c r="C10639" s="57" t="s">
        <v>5425</v>
      </c>
      <c r="D10639" s="57">
        <v>0</v>
      </c>
      <c r="E10639" s="57" t="s">
        <v>613</v>
      </c>
      <c r="F10639" s="57" t="s">
        <v>5426</v>
      </c>
      <c r="G10639" s="57" t="s">
        <v>7419</v>
      </c>
      <c r="H10639" s="57">
        <v>0</v>
      </c>
    </row>
    <row r="10640" spans="1:8">
      <c r="A10640" s="57" t="s">
        <v>643</v>
      </c>
      <c r="B10640" s="57" t="s">
        <v>118</v>
      </c>
      <c r="C10640" s="57" t="s">
        <v>5428</v>
      </c>
      <c r="D10640" s="57">
        <v>0</v>
      </c>
      <c r="E10640" s="57" t="s">
        <v>613</v>
      </c>
      <c r="F10640" s="57" t="s">
        <v>5429</v>
      </c>
      <c r="G10640" s="57" t="s">
        <v>7420</v>
      </c>
      <c r="H10640" s="57">
        <v>0</v>
      </c>
    </row>
    <row r="10641" spans="1:8">
      <c r="A10641" s="57" t="s">
        <v>643</v>
      </c>
      <c r="B10641" s="57" t="s">
        <v>118</v>
      </c>
      <c r="C10641" s="57" t="s">
        <v>5431</v>
      </c>
      <c r="D10641" s="57">
        <v>65723.060000000012</v>
      </c>
      <c r="E10641" s="57" t="s">
        <v>613</v>
      </c>
      <c r="F10641" s="57" t="s">
        <v>5431</v>
      </c>
      <c r="G10641" s="57" t="s">
        <v>7421</v>
      </c>
      <c r="H10641" s="57">
        <v>65723.060000000012</v>
      </c>
    </row>
    <row r="10642" spans="1:8">
      <c r="A10642" s="57" t="s">
        <v>643</v>
      </c>
      <c r="B10642" s="57" t="s">
        <v>118</v>
      </c>
      <c r="C10642" s="57" t="s">
        <v>5433</v>
      </c>
      <c r="D10642" s="57">
        <v>0</v>
      </c>
      <c r="E10642" s="57" t="s">
        <v>613</v>
      </c>
      <c r="F10642" s="57" t="s">
        <v>5434</v>
      </c>
      <c r="G10642" s="57" t="s">
        <v>7422</v>
      </c>
      <c r="H10642" s="57">
        <v>0</v>
      </c>
    </row>
    <row r="10643" spans="1:8">
      <c r="A10643" s="57" t="s">
        <v>643</v>
      </c>
      <c r="B10643" s="57" t="s">
        <v>118</v>
      </c>
      <c r="C10643" s="57" t="s">
        <v>5436</v>
      </c>
      <c r="D10643" s="57">
        <v>0</v>
      </c>
      <c r="E10643" s="57" t="s">
        <v>613</v>
      </c>
      <c r="F10643" s="57" t="s">
        <v>5437</v>
      </c>
      <c r="G10643" s="57" t="s">
        <v>7423</v>
      </c>
      <c r="H10643" s="57">
        <v>0</v>
      </c>
    </row>
    <row r="10644" spans="1:8">
      <c r="A10644" s="57" t="s">
        <v>643</v>
      </c>
      <c r="B10644" s="57" t="s">
        <v>118</v>
      </c>
      <c r="C10644" s="57" t="s">
        <v>5439</v>
      </c>
      <c r="D10644" s="57">
        <v>0</v>
      </c>
      <c r="E10644" s="57" t="s">
        <v>613</v>
      </c>
      <c r="F10644" s="57" t="s">
        <v>5439</v>
      </c>
      <c r="G10644" s="57" t="s">
        <v>7424</v>
      </c>
      <c r="H10644" s="57">
        <v>0</v>
      </c>
    </row>
    <row r="10645" spans="1:8">
      <c r="A10645" s="57" t="s">
        <v>643</v>
      </c>
      <c r="B10645" s="57" t="s">
        <v>118</v>
      </c>
      <c r="C10645" s="57" t="s">
        <v>5441</v>
      </c>
      <c r="D10645" s="57">
        <v>7802.5310000000018</v>
      </c>
      <c r="E10645" s="57" t="s">
        <v>613</v>
      </c>
      <c r="F10645" s="57" t="s">
        <v>5441</v>
      </c>
      <c r="G10645" s="57" t="s">
        <v>7425</v>
      </c>
      <c r="H10645" s="57">
        <v>7802.5310000000018</v>
      </c>
    </row>
    <row r="10646" spans="1:8">
      <c r="A10646" s="57" t="s">
        <v>643</v>
      </c>
      <c r="B10646" s="57" t="s">
        <v>118</v>
      </c>
      <c r="C10646" s="57" t="s">
        <v>5443</v>
      </c>
      <c r="D10646" s="57">
        <v>623.9375</v>
      </c>
      <c r="E10646" s="57" t="s">
        <v>613</v>
      </c>
      <c r="F10646" s="57" t="s">
        <v>5443</v>
      </c>
      <c r="G10646" s="57" t="s">
        <v>7426</v>
      </c>
      <c r="H10646" s="57">
        <v>623.9375</v>
      </c>
    </row>
    <row r="10647" spans="1:8">
      <c r="A10647" s="57" t="s">
        <v>643</v>
      </c>
      <c r="B10647" s="57" t="s">
        <v>118</v>
      </c>
      <c r="C10647" s="57" t="s">
        <v>5445</v>
      </c>
      <c r="D10647" s="57">
        <v>0</v>
      </c>
      <c r="E10647" s="57" t="s">
        <v>613</v>
      </c>
      <c r="F10647" s="57" t="s">
        <v>5446</v>
      </c>
      <c r="G10647" s="57" t="s">
        <v>7427</v>
      </c>
      <c r="H10647" s="57">
        <v>0</v>
      </c>
    </row>
    <row r="10648" spans="1:8">
      <c r="A10648" s="57" t="s">
        <v>643</v>
      </c>
      <c r="B10648" s="57" t="s">
        <v>119</v>
      </c>
      <c r="C10648" s="57" t="s">
        <v>5392</v>
      </c>
      <c r="D10648" s="57">
        <v>0</v>
      </c>
      <c r="E10648" s="57" t="s">
        <v>615</v>
      </c>
      <c r="F10648" s="57" t="s">
        <v>5393</v>
      </c>
      <c r="G10648" s="57" t="s">
        <v>7428</v>
      </c>
      <c r="H10648" s="57">
        <v>0</v>
      </c>
    </row>
    <row r="10649" spans="1:8">
      <c r="A10649" s="57" t="s">
        <v>643</v>
      </c>
      <c r="B10649" s="57" t="s">
        <v>119</v>
      </c>
      <c r="C10649" s="57" t="s">
        <v>5395</v>
      </c>
      <c r="D10649" s="57">
        <v>0</v>
      </c>
      <c r="E10649" s="57" t="s">
        <v>615</v>
      </c>
      <c r="F10649" s="57" t="s">
        <v>5396</v>
      </c>
      <c r="G10649" s="57" t="s">
        <v>7429</v>
      </c>
      <c r="H10649" s="57">
        <v>0</v>
      </c>
    </row>
    <row r="10650" spans="1:8">
      <c r="A10650" s="57" t="s">
        <v>643</v>
      </c>
      <c r="B10650" s="57" t="s">
        <v>119</v>
      </c>
      <c r="C10650" s="57" t="s">
        <v>5398</v>
      </c>
      <c r="D10650" s="57">
        <v>0</v>
      </c>
      <c r="E10650" s="57" t="s">
        <v>615</v>
      </c>
      <c r="F10650" s="57" t="s">
        <v>5399</v>
      </c>
      <c r="G10650" s="57" t="s">
        <v>7430</v>
      </c>
      <c r="H10650" s="57">
        <v>0</v>
      </c>
    </row>
    <row r="10651" spans="1:8">
      <c r="A10651" s="57" t="s">
        <v>643</v>
      </c>
      <c r="B10651" s="57" t="s">
        <v>119</v>
      </c>
      <c r="C10651" s="57" t="s">
        <v>5401</v>
      </c>
      <c r="D10651" s="57">
        <v>0</v>
      </c>
      <c r="E10651" s="57" t="s">
        <v>615</v>
      </c>
      <c r="F10651" s="57" t="s">
        <v>5402</v>
      </c>
      <c r="G10651" s="57" t="s">
        <v>7431</v>
      </c>
      <c r="H10651" s="57">
        <v>0</v>
      </c>
    </row>
    <row r="10652" spans="1:8">
      <c r="A10652" s="57" t="s">
        <v>643</v>
      </c>
      <c r="B10652" s="57" t="s">
        <v>119</v>
      </c>
      <c r="C10652" s="57" t="s">
        <v>5404</v>
      </c>
      <c r="D10652" s="57">
        <v>2205.5099999999984</v>
      </c>
      <c r="E10652" s="57" t="s">
        <v>615</v>
      </c>
      <c r="F10652" s="57" t="s">
        <v>5405</v>
      </c>
      <c r="G10652" s="57" t="s">
        <v>7432</v>
      </c>
      <c r="H10652" s="57">
        <v>2205.5099999999984</v>
      </c>
    </row>
    <row r="10653" spans="1:8">
      <c r="A10653" s="57" t="s">
        <v>643</v>
      </c>
      <c r="B10653" s="57" t="s">
        <v>119</v>
      </c>
      <c r="C10653" s="57" t="s">
        <v>5407</v>
      </c>
      <c r="D10653" s="57">
        <v>0.64764680000000008</v>
      </c>
      <c r="E10653" s="57" t="s">
        <v>615</v>
      </c>
      <c r="F10653" s="57" t="s">
        <v>5408</v>
      </c>
      <c r="G10653" s="57" t="s">
        <v>7433</v>
      </c>
      <c r="H10653" s="57">
        <v>0.64764680000000008</v>
      </c>
    </row>
    <row r="10654" spans="1:8">
      <c r="A10654" s="57" t="s">
        <v>643</v>
      </c>
      <c r="B10654" s="57" t="s">
        <v>119</v>
      </c>
      <c r="C10654" s="57" t="s">
        <v>5410</v>
      </c>
      <c r="D10654" s="57">
        <v>1.8765879999999984</v>
      </c>
      <c r="E10654" s="57" t="s">
        <v>615</v>
      </c>
      <c r="F10654" s="57" t="s">
        <v>5411</v>
      </c>
      <c r="G10654" s="57" t="s">
        <v>7434</v>
      </c>
      <c r="H10654" s="57">
        <v>1.8765879999999984</v>
      </c>
    </row>
    <row r="10655" spans="1:8">
      <c r="A10655" s="57" t="s">
        <v>643</v>
      </c>
      <c r="B10655" s="57" t="s">
        <v>119</v>
      </c>
      <c r="C10655" s="57" t="s">
        <v>5413</v>
      </c>
      <c r="D10655" s="57">
        <v>507.24720000000053</v>
      </c>
      <c r="E10655" s="57" t="s">
        <v>615</v>
      </c>
      <c r="F10655" s="57" t="s">
        <v>5414</v>
      </c>
      <c r="G10655" s="57" t="s">
        <v>7435</v>
      </c>
      <c r="H10655" s="57">
        <v>507.24720000000053</v>
      </c>
    </row>
    <row r="10656" spans="1:8">
      <c r="A10656" s="57" t="s">
        <v>643</v>
      </c>
      <c r="B10656" s="57" t="s">
        <v>119</v>
      </c>
      <c r="C10656" s="57" t="s">
        <v>5416</v>
      </c>
      <c r="D10656" s="57">
        <v>0</v>
      </c>
      <c r="E10656" s="57" t="s">
        <v>615</v>
      </c>
      <c r="F10656" s="57" t="s">
        <v>5417</v>
      </c>
      <c r="G10656" s="57" t="s">
        <v>7436</v>
      </c>
      <c r="H10656" s="57">
        <v>0</v>
      </c>
    </row>
    <row r="10657" spans="1:8">
      <c r="A10657" s="57" t="s">
        <v>643</v>
      </c>
      <c r="B10657" s="57" t="s">
        <v>119</v>
      </c>
      <c r="C10657" s="57" t="s">
        <v>5419</v>
      </c>
      <c r="D10657" s="57">
        <v>0</v>
      </c>
      <c r="E10657" s="57" t="s">
        <v>615</v>
      </c>
      <c r="F10657" s="57" t="s">
        <v>5420</v>
      </c>
      <c r="G10657" s="57" t="s">
        <v>7437</v>
      </c>
      <c r="H10657" s="57">
        <v>0</v>
      </c>
    </row>
    <row r="10658" spans="1:8">
      <c r="A10658" s="57" t="s">
        <v>643</v>
      </c>
      <c r="B10658" s="57" t="s">
        <v>119</v>
      </c>
      <c r="C10658" s="57" t="s">
        <v>5422</v>
      </c>
      <c r="D10658" s="57">
        <v>0</v>
      </c>
      <c r="E10658" s="57" t="s">
        <v>615</v>
      </c>
      <c r="F10658" s="57" t="s">
        <v>5423</v>
      </c>
      <c r="G10658" s="57" t="s">
        <v>7438</v>
      </c>
      <c r="H10658" s="57">
        <v>0</v>
      </c>
    </row>
    <row r="10659" spans="1:8">
      <c r="A10659" s="57" t="s">
        <v>643</v>
      </c>
      <c r="B10659" s="57" t="s">
        <v>119</v>
      </c>
      <c r="C10659" s="57" t="s">
        <v>5425</v>
      </c>
      <c r="D10659" s="57">
        <v>0</v>
      </c>
      <c r="E10659" s="57" t="s">
        <v>615</v>
      </c>
      <c r="F10659" s="57" t="s">
        <v>5426</v>
      </c>
      <c r="G10659" s="57" t="s">
        <v>7439</v>
      </c>
      <c r="H10659" s="57">
        <v>0</v>
      </c>
    </row>
    <row r="10660" spans="1:8">
      <c r="A10660" s="57" t="s">
        <v>643</v>
      </c>
      <c r="B10660" s="57" t="s">
        <v>119</v>
      </c>
      <c r="C10660" s="57" t="s">
        <v>5428</v>
      </c>
      <c r="D10660" s="57">
        <v>0</v>
      </c>
      <c r="E10660" s="57" t="s">
        <v>615</v>
      </c>
      <c r="F10660" s="57" t="s">
        <v>5429</v>
      </c>
      <c r="G10660" s="57" t="s">
        <v>7440</v>
      </c>
      <c r="H10660" s="57">
        <v>0</v>
      </c>
    </row>
    <row r="10661" spans="1:8">
      <c r="A10661" s="57" t="s">
        <v>643</v>
      </c>
      <c r="B10661" s="57" t="s">
        <v>119</v>
      </c>
      <c r="C10661" s="57" t="s">
        <v>5431</v>
      </c>
      <c r="D10661" s="57">
        <v>65723.060000000041</v>
      </c>
      <c r="E10661" s="57" t="s">
        <v>615</v>
      </c>
      <c r="F10661" s="57" t="s">
        <v>5431</v>
      </c>
      <c r="G10661" s="57" t="s">
        <v>7441</v>
      </c>
      <c r="H10661" s="57">
        <v>65723.060000000041</v>
      </c>
    </row>
    <row r="10662" spans="1:8">
      <c r="A10662" s="57" t="s">
        <v>643</v>
      </c>
      <c r="B10662" s="57" t="s">
        <v>119</v>
      </c>
      <c r="C10662" s="57" t="s">
        <v>5433</v>
      </c>
      <c r="D10662" s="57">
        <v>0</v>
      </c>
      <c r="E10662" s="57" t="s">
        <v>615</v>
      </c>
      <c r="F10662" s="57" t="s">
        <v>5434</v>
      </c>
      <c r="G10662" s="57" t="s">
        <v>7442</v>
      </c>
      <c r="H10662" s="57">
        <v>0</v>
      </c>
    </row>
    <row r="10663" spans="1:8">
      <c r="A10663" s="57" t="s">
        <v>643</v>
      </c>
      <c r="B10663" s="57" t="s">
        <v>119</v>
      </c>
      <c r="C10663" s="57" t="s">
        <v>5436</v>
      </c>
      <c r="D10663" s="57">
        <v>0</v>
      </c>
      <c r="E10663" s="57" t="s">
        <v>615</v>
      </c>
      <c r="F10663" s="57" t="s">
        <v>5437</v>
      </c>
      <c r="G10663" s="57" t="s">
        <v>7443</v>
      </c>
      <c r="H10663" s="57">
        <v>0</v>
      </c>
    </row>
    <row r="10664" spans="1:8">
      <c r="A10664" s="57" t="s">
        <v>643</v>
      </c>
      <c r="B10664" s="57" t="s">
        <v>119</v>
      </c>
      <c r="C10664" s="57" t="s">
        <v>5439</v>
      </c>
      <c r="D10664" s="57">
        <v>0</v>
      </c>
      <c r="E10664" s="57" t="s">
        <v>615</v>
      </c>
      <c r="F10664" s="57" t="s">
        <v>5439</v>
      </c>
      <c r="G10664" s="57" t="s">
        <v>7444</v>
      </c>
      <c r="H10664" s="57">
        <v>0</v>
      </c>
    </row>
    <row r="10665" spans="1:8">
      <c r="A10665" s="57" t="s">
        <v>643</v>
      </c>
      <c r="B10665" s="57" t="s">
        <v>119</v>
      </c>
      <c r="C10665" s="57" t="s">
        <v>5441</v>
      </c>
      <c r="D10665" s="57">
        <v>7802.5310000000027</v>
      </c>
      <c r="E10665" s="57" t="s">
        <v>615</v>
      </c>
      <c r="F10665" s="57" t="s">
        <v>5441</v>
      </c>
      <c r="G10665" s="57" t="s">
        <v>7445</v>
      </c>
      <c r="H10665" s="57">
        <v>7802.5310000000027</v>
      </c>
    </row>
    <row r="10666" spans="1:8">
      <c r="A10666" s="57" t="s">
        <v>643</v>
      </c>
      <c r="B10666" s="57" t="s">
        <v>119</v>
      </c>
      <c r="C10666" s="57" t="s">
        <v>5443</v>
      </c>
      <c r="D10666" s="57">
        <v>623.9375</v>
      </c>
      <c r="E10666" s="57" t="s">
        <v>615</v>
      </c>
      <c r="F10666" s="57" t="s">
        <v>5443</v>
      </c>
      <c r="G10666" s="57" t="s">
        <v>7446</v>
      </c>
      <c r="H10666" s="57">
        <v>623.9375</v>
      </c>
    </row>
    <row r="10667" spans="1:8">
      <c r="A10667" s="57" t="s">
        <v>643</v>
      </c>
      <c r="B10667" s="57" t="s">
        <v>119</v>
      </c>
      <c r="C10667" s="57" t="s">
        <v>5445</v>
      </c>
      <c r="D10667" s="57">
        <v>0</v>
      </c>
      <c r="E10667" s="57" t="s">
        <v>615</v>
      </c>
      <c r="F10667" s="57" t="s">
        <v>5446</v>
      </c>
      <c r="G10667" s="57" t="s">
        <v>7447</v>
      </c>
      <c r="H10667" s="57">
        <v>0</v>
      </c>
    </row>
    <row r="10668" spans="1:8">
      <c r="A10668" s="57" t="s">
        <v>643</v>
      </c>
      <c r="B10668" s="57" t="s">
        <v>123</v>
      </c>
      <c r="C10668" s="57" t="s">
        <v>5392</v>
      </c>
      <c r="D10668" s="57">
        <v>0</v>
      </c>
      <c r="E10668" s="57" t="s">
        <v>617</v>
      </c>
      <c r="F10668" s="57" t="s">
        <v>5393</v>
      </c>
      <c r="G10668" s="57" t="s">
        <v>7448</v>
      </c>
      <c r="H10668" s="57">
        <v>0</v>
      </c>
    </row>
    <row r="10669" spans="1:8">
      <c r="A10669" s="57" t="s">
        <v>643</v>
      </c>
      <c r="B10669" s="57" t="s">
        <v>123</v>
      </c>
      <c r="C10669" s="57" t="s">
        <v>5395</v>
      </c>
      <c r="D10669" s="57">
        <v>0</v>
      </c>
      <c r="E10669" s="57" t="s">
        <v>617</v>
      </c>
      <c r="F10669" s="57" t="s">
        <v>5396</v>
      </c>
      <c r="G10669" s="57" t="s">
        <v>7449</v>
      </c>
      <c r="H10669" s="57">
        <v>0</v>
      </c>
    </row>
    <row r="10670" spans="1:8">
      <c r="A10670" s="57" t="s">
        <v>643</v>
      </c>
      <c r="B10670" s="57" t="s">
        <v>123</v>
      </c>
      <c r="C10670" s="57" t="s">
        <v>5398</v>
      </c>
      <c r="D10670" s="57">
        <v>0</v>
      </c>
      <c r="E10670" s="57" t="s">
        <v>617</v>
      </c>
      <c r="F10670" s="57" t="s">
        <v>5399</v>
      </c>
      <c r="G10670" s="57" t="s">
        <v>7450</v>
      </c>
      <c r="H10670" s="57">
        <v>0</v>
      </c>
    </row>
    <row r="10671" spans="1:8">
      <c r="A10671" s="57" t="s">
        <v>643</v>
      </c>
      <c r="B10671" s="57" t="s">
        <v>123</v>
      </c>
      <c r="C10671" s="57" t="s">
        <v>5401</v>
      </c>
      <c r="D10671" s="57">
        <v>0</v>
      </c>
      <c r="E10671" s="57" t="s">
        <v>617</v>
      </c>
      <c r="F10671" s="57" t="s">
        <v>5402</v>
      </c>
      <c r="G10671" s="57" t="s">
        <v>7451</v>
      </c>
      <c r="H10671" s="57">
        <v>0</v>
      </c>
    </row>
    <row r="10672" spans="1:8">
      <c r="A10672" s="57" t="s">
        <v>643</v>
      </c>
      <c r="B10672" s="57" t="s">
        <v>123</v>
      </c>
      <c r="C10672" s="57" t="s">
        <v>5404</v>
      </c>
      <c r="D10672" s="57">
        <v>2205.5100000000011</v>
      </c>
      <c r="E10672" s="57" t="s">
        <v>617</v>
      </c>
      <c r="F10672" s="57" t="s">
        <v>5405</v>
      </c>
      <c r="G10672" s="57" t="s">
        <v>7452</v>
      </c>
      <c r="H10672" s="57">
        <v>2205.5100000000011</v>
      </c>
    </row>
    <row r="10673" spans="1:8">
      <c r="A10673" s="57" t="s">
        <v>643</v>
      </c>
      <c r="B10673" s="57" t="s">
        <v>123</v>
      </c>
      <c r="C10673" s="57" t="s">
        <v>5407</v>
      </c>
      <c r="D10673" s="57">
        <v>0.64764680000000019</v>
      </c>
      <c r="E10673" s="57" t="s">
        <v>617</v>
      </c>
      <c r="F10673" s="57" t="s">
        <v>5408</v>
      </c>
      <c r="G10673" s="57" t="s">
        <v>7453</v>
      </c>
      <c r="H10673" s="57">
        <v>0.64764680000000019</v>
      </c>
    </row>
    <row r="10674" spans="1:8">
      <c r="A10674" s="57" t="s">
        <v>643</v>
      </c>
      <c r="B10674" s="57" t="s">
        <v>123</v>
      </c>
      <c r="C10674" s="57" t="s">
        <v>5410</v>
      </c>
      <c r="D10674" s="57">
        <v>1.8765879999999988</v>
      </c>
      <c r="E10674" s="57" t="s">
        <v>617</v>
      </c>
      <c r="F10674" s="57" t="s">
        <v>5411</v>
      </c>
      <c r="G10674" s="57" t="s">
        <v>7454</v>
      </c>
      <c r="H10674" s="57">
        <v>1.8765879999999988</v>
      </c>
    </row>
    <row r="10675" spans="1:8">
      <c r="A10675" s="57" t="s">
        <v>643</v>
      </c>
      <c r="B10675" s="57" t="s">
        <v>123</v>
      </c>
      <c r="C10675" s="57" t="s">
        <v>5413</v>
      </c>
      <c r="D10675" s="57">
        <v>507.24719999999991</v>
      </c>
      <c r="E10675" s="57" t="s">
        <v>617</v>
      </c>
      <c r="F10675" s="57" t="s">
        <v>5414</v>
      </c>
      <c r="G10675" s="57" t="s">
        <v>7455</v>
      </c>
      <c r="H10675" s="57">
        <v>507.24719999999991</v>
      </c>
    </row>
    <row r="10676" spans="1:8">
      <c r="A10676" s="57" t="s">
        <v>643</v>
      </c>
      <c r="B10676" s="57" t="s">
        <v>123</v>
      </c>
      <c r="C10676" s="57" t="s">
        <v>5416</v>
      </c>
      <c r="D10676" s="57">
        <v>0</v>
      </c>
      <c r="E10676" s="57" t="s">
        <v>617</v>
      </c>
      <c r="F10676" s="57" t="s">
        <v>5417</v>
      </c>
      <c r="G10676" s="57" t="s">
        <v>7456</v>
      </c>
      <c r="H10676" s="57">
        <v>0</v>
      </c>
    </row>
    <row r="10677" spans="1:8">
      <c r="A10677" s="57" t="s">
        <v>643</v>
      </c>
      <c r="B10677" s="57" t="s">
        <v>123</v>
      </c>
      <c r="C10677" s="57" t="s">
        <v>5419</v>
      </c>
      <c r="D10677" s="57">
        <v>0</v>
      </c>
      <c r="E10677" s="57" t="s">
        <v>617</v>
      </c>
      <c r="F10677" s="57" t="s">
        <v>5420</v>
      </c>
      <c r="G10677" s="57" t="s">
        <v>7457</v>
      </c>
      <c r="H10677" s="57">
        <v>0</v>
      </c>
    </row>
    <row r="10678" spans="1:8">
      <c r="A10678" s="57" t="s">
        <v>643</v>
      </c>
      <c r="B10678" s="57" t="s">
        <v>123</v>
      </c>
      <c r="C10678" s="57" t="s">
        <v>5422</v>
      </c>
      <c r="D10678" s="57">
        <v>0</v>
      </c>
      <c r="E10678" s="57" t="s">
        <v>617</v>
      </c>
      <c r="F10678" s="57" t="s">
        <v>5423</v>
      </c>
      <c r="G10678" s="57" t="s">
        <v>7458</v>
      </c>
      <c r="H10678" s="57">
        <v>0</v>
      </c>
    </row>
    <row r="10679" spans="1:8">
      <c r="A10679" s="57" t="s">
        <v>643</v>
      </c>
      <c r="B10679" s="57" t="s">
        <v>123</v>
      </c>
      <c r="C10679" s="57" t="s">
        <v>5425</v>
      </c>
      <c r="D10679" s="57">
        <v>0</v>
      </c>
      <c r="E10679" s="57" t="s">
        <v>617</v>
      </c>
      <c r="F10679" s="57" t="s">
        <v>5426</v>
      </c>
      <c r="G10679" s="57" t="s">
        <v>7459</v>
      </c>
      <c r="H10679" s="57">
        <v>0</v>
      </c>
    </row>
    <row r="10680" spans="1:8">
      <c r="A10680" s="57" t="s">
        <v>643</v>
      </c>
      <c r="B10680" s="57" t="s">
        <v>123</v>
      </c>
      <c r="C10680" s="57" t="s">
        <v>5428</v>
      </c>
      <c r="D10680" s="57">
        <v>0</v>
      </c>
      <c r="E10680" s="57" t="s">
        <v>617</v>
      </c>
      <c r="F10680" s="57" t="s">
        <v>5429</v>
      </c>
      <c r="G10680" s="57" t="s">
        <v>7460</v>
      </c>
      <c r="H10680" s="57">
        <v>0</v>
      </c>
    </row>
    <row r="10681" spans="1:8">
      <c r="A10681" s="57" t="s">
        <v>643</v>
      </c>
      <c r="B10681" s="57" t="s">
        <v>123</v>
      </c>
      <c r="C10681" s="57" t="s">
        <v>5431</v>
      </c>
      <c r="D10681" s="57">
        <v>65723.060000000027</v>
      </c>
      <c r="E10681" s="57" t="s">
        <v>617</v>
      </c>
      <c r="F10681" s="57" t="s">
        <v>5431</v>
      </c>
      <c r="G10681" s="57" t="s">
        <v>7461</v>
      </c>
      <c r="H10681" s="57">
        <v>65723.060000000027</v>
      </c>
    </row>
    <row r="10682" spans="1:8">
      <c r="A10682" s="57" t="s">
        <v>643</v>
      </c>
      <c r="B10682" s="57" t="s">
        <v>123</v>
      </c>
      <c r="C10682" s="57" t="s">
        <v>5433</v>
      </c>
      <c r="D10682" s="57">
        <v>0</v>
      </c>
      <c r="E10682" s="57" t="s">
        <v>617</v>
      </c>
      <c r="F10682" s="57" t="s">
        <v>5434</v>
      </c>
      <c r="G10682" s="57" t="s">
        <v>7462</v>
      </c>
      <c r="H10682" s="57">
        <v>0</v>
      </c>
    </row>
    <row r="10683" spans="1:8">
      <c r="A10683" s="57" t="s">
        <v>643</v>
      </c>
      <c r="B10683" s="57" t="s">
        <v>123</v>
      </c>
      <c r="C10683" s="57" t="s">
        <v>5436</v>
      </c>
      <c r="D10683" s="57">
        <v>0</v>
      </c>
      <c r="E10683" s="57" t="s">
        <v>617</v>
      </c>
      <c r="F10683" s="57" t="s">
        <v>5437</v>
      </c>
      <c r="G10683" s="57" t="s">
        <v>7463</v>
      </c>
      <c r="H10683" s="57">
        <v>0</v>
      </c>
    </row>
    <row r="10684" spans="1:8">
      <c r="A10684" s="57" t="s">
        <v>643</v>
      </c>
      <c r="B10684" s="57" t="s">
        <v>123</v>
      </c>
      <c r="C10684" s="57" t="s">
        <v>5439</v>
      </c>
      <c r="D10684" s="57">
        <v>0</v>
      </c>
      <c r="E10684" s="57" t="s">
        <v>617</v>
      </c>
      <c r="F10684" s="57" t="s">
        <v>5439</v>
      </c>
      <c r="G10684" s="57" t="s">
        <v>7464</v>
      </c>
      <c r="H10684" s="57">
        <v>0</v>
      </c>
    </row>
    <row r="10685" spans="1:8">
      <c r="A10685" s="57" t="s">
        <v>643</v>
      </c>
      <c r="B10685" s="57" t="s">
        <v>123</v>
      </c>
      <c r="C10685" s="57" t="s">
        <v>5441</v>
      </c>
      <c r="D10685" s="57">
        <v>7802.5309999999999</v>
      </c>
      <c r="E10685" s="57" t="s">
        <v>617</v>
      </c>
      <c r="F10685" s="57" t="s">
        <v>5441</v>
      </c>
      <c r="G10685" s="57" t="s">
        <v>7465</v>
      </c>
      <c r="H10685" s="57">
        <v>7802.5309999999999</v>
      </c>
    </row>
    <row r="10686" spans="1:8">
      <c r="A10686" s="57" t="s">
        <v>643</v>
      </c>
      <c r="B10686" s="57" t="s">
        <v>123</v>
      </c>
      <c r="C10686" s="57" t="s">
        <v>5443</v>
      </c>
      <c r="D10686" s="57">
        <v>623.9375</v>
      </c>
      <c r="E10686" s="57" t="s">
        <v>617</v>
      </c>
      <c r="F10686" s="57" t="s">
        <v>5443</v>
      </c>
      <c r="G10686" s="57" t="s">
        <v>7466</v>
      </c>
      <c r="H10686" s="57">
        <v>623.9375</v>
      </c>
    </row>
    <row r="10687" spans="1:8">
      <c r="A10687" s="57" t="s">
        <v>643</v>
      </c>
      <c r="B10687" s="57" t="s">
        <v>123</v>
      </c>
      <c r="C10687" s="57" t="s">
        <v>5445</v>
      </c>
      <c r="D10687" s="57">
        <v>0</v>
      </c>
      <c r="E10687" s="57" t="s">
        <v>617</v>
      </c>
      <c r="F10687" s="57" t="s">
        <v>5446</v>
      </c>
      <c r="G10687" s="57" t="s">
        <v>7467</v>
      </c>
      <c r="H10687" s="57">
        <v>0</v>
      </c>
    </row>
    <row r="10688" spans="1:8">
      <c r="A10688" s="57" t="s">
        <v>644</v>
      </c>
      <c r="B10688" s="57" t="s">
        <v>126</v>
      </c>
      <c r="C10688" s="57" t="s">
        <v>5392</v>
      </c>
      <c r="D10688" s="57">
        <v>0</v>
      </c>
      <c r="E10688" s="57" t="s">
        <v>619</v>
      </c>
      <c r="F10688" s="57" t="s">
        <v>5393</v>
      </c>
      <c r="G10688" s="57" t="s">
        <v>7468</v>
      </c>
      <c r="H10688" s="57">
        <v>0</v>
      </c>
    </row>
    <row r="10689" spans="1:8">
      <c r="A10689" s="57" t="s">
        <v>644</v>
      </c>
      <c r="B10689" s="57" t="s">
        <v>126</v>
      </c>
      <c r="C10689" s="57" t="s">
        <v>5395</v>
      </c>
      <c r="D10689" s="57">
        <v>0</v>
      </c>
      <c r="E10689" s="57" t="s">
        <v>619</v>
      </c>
      <c r="F10689" s="57" t="s">
        <v>5396</v>
      </c>
      <c r="G10689" s="57" t="s">
        <v>7469</v>
      </c>
      <c r="H10689" s="57">
        <v>0</v>
      </c>
    </row>
    <row r="10690" spans="1:8">
      <c r="A10690" s="57" t="s">
        <v>644</v>
      </c>
      <c r="B10690" s="57" t="s">
        <v>126</v>
      </c>
      <c r="C10690" s="57" t="s">
        <v>5398</v>
      </c>
      <c r="D10690" s="57">
        <v>0</v>
      </c>
      <c r="E10690" s="57" t="s">
        <v>619</v>
      </c>
      <c r="F10690" s="57" t="s">
        <v>5399</v>
      </c>
      <c r="G10690" s="57" t="s">
        <v>7470</v>
      </c>
      <c r="H10690" s="57">
        <v>0</v>
      </c>
    </row>
    <row r="10691" spans="1:8">
      <c r="A10691" s="57" t="s">
        <v>644</v>
      </c>
      <c r="B10691" s="57" t="s">
        <v>126</v>
      </c>
      <c r="C10691" s="57" t="s">
        <v>5401</v>
      </c>
      <c r="D10691" s="57">
        <v>0</v>
      </c>
      <c r="E10691" s="57" t="s">
        <v>619</v>
      </c>
      <c r="F10691" s="57" t="s">
        <v>5402</v>
      </c>
      <c r="G10691" s="57" t="s">
        <v>7471</v>
      </c>
      <c r="H10691" s="57">
        <v>0</v>
      </c>
    </row>
    <row r="10692" spans="1:8">
      <c r="A10692" s="57" t="s">
        <v>644</v>
      </c>
      <c r="B10692" s="57" t="s">
        <v>126</v>
      </c>
      <c r="C10692" s="57" t="s">
        <v>5404</v>
      </c>
      <c r="D10692" s="57">
        <v>505</v>
      </c>
      <c r="E10692" s="57" t="s">
        <v>619</v>
      </c>
      <c r="F10692" s="57" t="s">
        <v>5405</v>
      </c>
      <c r="G10692" s="57" t="s">
        <v>7472</v>
      </c>
      <c r="H10692" s="57">
        <v>505</v>
      </c>
    </row>
    <row r="10693" spans="1:8">
      <c r="A10693" s="57" t="s">
        <v>644</v>
      </c>
      <c r="B10693" s="57" t="s">
        <v>126</v>
      </c>
      <c r="C10693" s="57" t="s">
        <v>5407</v>
      </c>
      <c r="D10693" s="57">
        <v>0.64999999999999991</v>
      </c>
      <c r="E10693" s="57" t="s">
        <v>619</v>
      </c>
      <c r="F10693" s="57" t="s">
        <v>5408</v>
      </c>
      <c r="G10693" s="57" t="s">
        <v>7473</v>
      </c>
      <c r="H10693" s="57">
        <v>0.64999999999999991</v>
      </c>
    </row>
    <row r="10694" spans="1:8">
      <c r="A10694" s="57" t="s">
        <v>644</v>
      </c>
      <c r="B10694" s="57" t="s">
        <v>126</v>
      </c>
      <c r="C10694" s="57" t="s">
        <v>5410</v>
      </c>
      <c r="D10694" s="57">
        <v>1.0357142850000001</v>
      </c>
      <c r="E10694" s="57" t="s">
        <v>619</v>
      </c>
      <c r="F10694" s="57" t="s">
        <v>5411</v>
      </c>
      <c r="G10694" s="57" t="s">
        <v>7474</v>
      </c>
      <c r="H10694" s="57">
        <v>1.0357142850000001</v>
      </c>
    </row>
    <row r="10695" spans="1:8">
      <c r="A10695" s="57" t="s">
        <v>644</v>
      </c>
      <c r="B10695" s="57" t="s">
        <v>126</v>
      </c>
      <c r="C10695" s="57" t="s">
        <v>5413</v>
      </c>
      <c r="D10695" s="57">
        <v>306</v>
      </c>
      <c r="E10695" s="57" t="s">
        <v>619</v>
      </c>
      <c r="F10695" s="57" t="s">
        <v>5414</v>
      </c>
      <c r="G10695" s="57" t="s">
        <v>7475</v>
      </c>
      <c r="H10695" s="57">
        <v>306</v>
      </c>
    </row>
    <row r="10696" spans="1:8">
      <c r="A10696" s="57" t="s">
        <v>644</v>
      </c>
      <c r="B10696" s="57" t="s">
        <v>126</v>
      </c>
      <c r="C10696" s="57" t="s">
        <v>5416</v>
      </c>
      <c r="D10696" s="57">
        <v>0</v>
      </c>
      <c r="E10696" s="57" t="s">
        <v>619</v>
      </c>
      <c r="F10696" s="57" t="s">
        <v>5417</v>
      </c>
      <c r="G10696" s="57" t="s">
        <v>7476</v>
      </c>
      <c r="H10696" s="57">
        <v>0</v>
      </c>
    </row>
    <row r="10697" spans="1:8">
      <c r="A10697" s="57" t="s">
        <v>644</v>
      </c>
      <c r="B10697" s="57" t="s">
        <v>126</v>
      </c>
      <c r="C10697" s="57" t="s">
        <v>5419</v>
      </c>
      <c r="D10697" s="57">
        <v>1.5357145000000001</v>
      </c>
      <c r="E10697" s="57" t="s">
        <v>619</v>
      </c>
      <c r="F10697" s="57" t="s">
        <v>5420</v>
      </c>
      <c r="G10697" s="57" t="s">
        <v>7477</v>
      </c>
      <c r="H10697" s="57">
        <v>1.5357145000000001</v>
      </c>
    </row>
    <row r="10698" spans="1:8">
      <c r="A10698" s="57" t="s">
        <v>644</v>
      </c>
      <c r="B10698" s="57" t="s">
        <v>126</v>
      </c>
      <c r="C10698" s="57" t="s">
        <v>5422</v>
      </c>
      <c r="D10698" s="57">
        <v>465.97900000000004</v>
      </c>
      <c r="E10698" s="57" t="s">
        <v>619</v>
      </c>
      <c r="F10698" s="57" t="s">
        <v>5423</v>
      </c>
      <c r="G10698" s="57" t="s">
        <v>7478</v>
      </c>
      <c r="H10698" s="57">
        <v>465.97900000000004</v>
      </c>
    </row>
    <row r="10699" spans="1:8">
      <c r="A10699" s="57" t="s">
        <v>644</v>
      </c>
      <c r="B10699" s="57" t="s">
        <v>126</v>
      </c>
      <c r="C10699" s="57" t="s">
        <v>5425</v>
      </c>
      <c r="D10699" s="57">
        <v>0.6345556</v>
      </c>
      <c r="E10699" s="57" t="s">
        <v>619</v>
      </c>
      <c r="F10699" s="57" t="s">
        <v>5426</v>
      </c>
      <c r="G10699" s="57" t="s">
        <v>7479</v>
      </c>
      <c r="H10699" s="57">
        <v>0.6345556</v>
      </c>
    </row>
    <row r="10700" spans="1:8">
      <c r="A10700" s="57" t="s">
        <v>644</v>
      </c>
      <c r="B10700" s="57" t="s">
        <v>126</v>
      </c>
      <c r="C10700" s="57" t="s">
        <v>5428</v>
      </c>
      <c r="D10700" s="57">
        <v>189.58369999999999</v>
      </c>
      <c r="E10700" s="57" t="s">
        <v>619</v>
      </c>
      <c r="F10700" s="57" t="s">
        <v>5429</v>
      </c>
      <c r="G10700" s="57" t="s">
        <v>7480</v>
      </c>
      <c r="H10700" s="57">
        <v>189.58369999999999</v>
      </c>
    </row>
    <row r="10701" spans="1:8">
      <c r="A10701" s="57" t="s">
        <v>644</v>
      </c>
      <c r="B10701" s="57" t="s">
        <v>126</v>
      </c>
      <c r="C10701" s="57" t="s">
        <v>5431</v>
      </c>
      <c r="D10701" s="57">
        <v>6730.6576999999997</v>
      </c>
      <c r="E10701" s="57" t="s">
        <v>619</v>
      </c>
      <c r="F10701" s="57" t="s">
        <v>5431</v>
      </c>
      <c r="G10701" s="57" t="s">
        <v>7481</v>
      </c>
      <c r="H10701" s="57">
        <v>6730.6576999999997</v>
      </c>
    </row>
    <row r="10702" spans="1:8">
      <c r="A10702" s="57" t="s">
        <v>644</v>
      </c>
      <c r="B10702" s="57" t="s">
        <v>126</v>
      </c>
      <c r="C10702" s="57" t="s">
        <v>5433</v>
      </c>
      <c r="D10702" s="57">
        <v>183.582245</v>
      </c>
      <c r="E10702" s="57" t="s">
        <v>619</v>
      </c>
      <c r="F10702" s="57" t="s">
        <v>5434</v>
      </c>
      <c r="G10702" s="57" t="s">
        <v>7482</v>
      </c>
      <c r="H10702" s="57">
        <v>183.582245</v>
      </c>
    </row>
    <row r="10703" spans="1:8">
      <c r="A10703" s="57" t="s">
        <v>644</v>
      </c>
      <c r="B10703" s="57" t="s">
        <v>126</v>
      </c>
      <c r="C10703" s="57" t="s">
        <v>5436</v>
      </c>
      <c r="D10703" s="57">
        <v>1.32142855</v>
      </c>
      <c r="E10703" s="57" t="s">
        <v>619</v>
      </c>
      <c r="F10703" s="57" t="s">
        <v>5437</v>
      </c>
      <c r="G10703" s="57" t="s">
        <v>7483</v>
      </c>
      <c r="H10703" s="57">
        <v>1.32142855</v>
      </c>
    </row>
    <row r="10704" spans="1:8">
      <c r="A10704" s="57" t="s">
        <v>644</v>
      </c>
      <c r="B10704" s="57" t="s">
        <v>126</v>
      </c>
      <c r="C10704" s="57" t="s">
        <v>5439</v>
      </c>
      <c r="D10704" s="57">
        <v>0.63028565000000003</v>
      </c>
      <c r="E10704" s="57" t="s">
        <v>619</v>
      </c>
      <c r="F10704" s="57" t="s">
        <v>5439</v>
      </c>
      <c r="G10704" s="57" t="s">
        <v>7484</v>
      </c>
      <c r="H10704" s="57">
        <v>0.63028565000000003</v>
      </c>
    </row>
    <row r="10705" spans="1:8">
      <c r="A10705" s="57" t="s">
        <v>644</v>
      </c>
      <c r="B10705" s="57" t="s">
        <v>126</v>
      </c>
      <c r="C10705" s="57" t="s">
        <v>5441</v>
      </c>
      <c r="D10705" s="57">
        <v>6544.6605</v>
      </c>
      <c r="E10705" s="57" t="s">
        <v>619</v>
      </c>
      <c r="F10705" s="57" t="s">
        <v>5441</v>
      </c>
      <c r="G10705" s="57" t="s">
        <v>7485</v>
      </c>
      <c r="H10705" s="57">
        <v>6544.6605</v>
      </c>
    </row>
    <row r="10706" spans="1:8">
      <c r="A10706" s="57" t="s">
        <v>644</v>
      </c>
      <c r="B10706" s="57" t="s">
        <v>126</v>
      </c>
      <c r="C10706" s="57" t="s">
        <v>5443</v>
      </c>
      <c r="D10706" s="57">
        <v>281.09933000000001</v>
      </c>
      <c r="E10706" s="57" t="s">
        <v>619</v>
      </c>
      <c r="F10706" s="57" t="s">
        <v>5443</v>
      </c>
      <c r="G10706" s="57" t="s">
        <v>7486</v>
      </c>
      <c r="H10706" s="57">
        <v>281.09933000000001</v>
      </c>
    </row>
    <row r="10707" spans="1:8">
      <c r="A10707" s="57" t="s">
        <v>644</v>
      </c>
      <c r="B10707" s="57" t="s">
        <v>126</v>
      </c>
      <c r="C10707" s="57" t="s">
        <v>5445</v>
      </c>
      <c r="D10707" s="57">
        <v>577.65274999999997</v>
      </c>
      <c r="E10707" s="57" t="s">
        <v>619</v>
      </c>
      <c r="F10707" s="57" t="s">
        <v>5446</v>
      </c>
      <c r="G10707" s="57" t="s">
        <v>7487</v>
      </c>
      <c r="H10707" s="57">
        <v>577.65274999999997</v>
      </c>
    </row>
    <row r="10708" spans="1:8">
      <c r="A10708" s="57" t="s">
        <v>197</v>
      </c>
      <c r="B10708" s="57" t="s">
        <v>126</v>
      </c>
      <c r="C10708" s="57" t="s">
        <v>5392</v>
      </c>
      <c r="D10708" s="57">
        <v>0</v>
      </c>
      <c r="E10708" s="57" t="s">
        <v>620</v>
      </c>
      <c r="F10708" s="57" t="s">
        <v>5393</v>
      </c>
      <c r="G10708" s="57" t="s">
        <v>7488</v>
      </c>
      <c r="H10708" s="57">
        <v>0</v>
      </c>
    </row>
    <row r="10709" spans="1:8">
      <c r="A10709" s="57" t="s">
        <v>197</v>
      </c>
      <c r="B10709" s="57" t="s">
        <v>126</v>
      </c>
      <c r="C10709" s="57" t="s">
        <v>5395</v>
      </c>
      <c r="D10709" s="57">
        <v>0</v>
      </c>
      <c r="E10709" s="57" t="s">
        <v>620</v>
      </c>
      <c r="F10709" s="57" t="s">
        <v>5396</v>
      </c>
      <c r="G10709" s="57" t="s">
        <v>7489</v>
      </c>
      <c r="H10709" s="57">
        <v>0</v>
      </c>
    </row>
    <row r="10710" spans="1:8">
      <c r="A10710" s="57" t="s">
        <v>197</v>
      </c>
      <c r="B10710" s="57" t="s">
        <v>126</v>
      </c>
      <c r="C10710" s="57" t="s">
        <v>5398</v>
      </c>
      <c r="D10710" s="57">
        <v>0</v>
      </c>
      <c r="E10710" s="57" t="s">
        <v>620</v>
      </c>
      <c r="F10710" s="57" t="s">
        <v>5399</v>
      </c>
      <c r="G10710" s="57" t="s">
        <v>7490</v>
      </c>
      <c r="H10710" s="57">
        <v>0</v>
      </c>
    </row>
    <row r="10711" spans="1:8">
      <c r="A10711" s="57" t="s">
        <v>197</v>
      </c>
      <c r="B10711" s="57" t="s">
        <v>126</v>
      </c>
      <c r="C10711" s="57" t="s">
        <v>5401</v>
      </c>
      <c r="D10711" s="57">
        <v>0</v>
      </c>
      <c r="E10711" s="57" t="s">
        <v>620</v>
      </c>
      <c r="F10711" s="57" t="s">
        <v>5402</v>
      </c>
      <c r="G10711" s="57" t="s">
        <v>7491</v>
      </c>
      <c r="H10711" s="57">
        <v>0</v>
      </c>
    </row>
    <row r="10712" spans="1:8">
      <c r="A10712" s="57" t="s">
        <v>197</v>
      </c>
      <c r="B10712" s="57" t="s">
        <v>126</v>
      </c>
      <c r="C10712" s="57" t="s">
        <v>5404</v>
      </c>
      <c r="D10712" s="57">
        <v>600</v>
      </c>
      <c r="E10712" s="57" t="s">
        <v>620</v>
      </c>
      <c r="F10712" s="57" t="s">
        <v>5405</v>
      </c>
      <c r="G10712" s="57" t="s">
        <v>7492</v>
      </c>
      <c r="H10712" s="57">
        <v>600</v>
      </c>
    </row>
    <row r="10713" spans="1:8">
      <c r="A10713" s="57" t="s">
        <v>197</v>
      </c>
      <c r="B10713" s="57" t="s">
        <v>126</v>
      </c>
      <c r="C10713" s="57" t="s">
        <v>5407</v>
      </c>
      <c r="D10713" s="57">
        <v>0.4</v>
      </c>
      <c r="E10713" s="57" t="s">
        <v>620</v>
      </c>
      <c r="F10713" s="57" t="s">
        <v>5408</v>
      </c>
      <c r="G10713" s="57" t="s">
        <v>7493</v>
      </c>
      <c r="H10713" s="57">
        <v>0.4</v>
      </c>
    </row>
    <row r="10714" spans="1:8">
      <c r="A10714" s="57" t="s">
        <v>197</v>
      </c>
      <c r="B10714" s="57" t="s">
        <v>126</v>
      </c>
      <c r="C10714" s="57" t="s">
        <v>5410</v>
      </c>
      <c r="D10714" s="57">
        <v>2</v>
      </c>
      <c r="E10714" s="57" t="s">
        <v>620</v>
      </c>
      <c r="F10714" s="57" t="s">
        <v>5411</v>
      </c>
      <c r="G10714" s="57" t="s">
        <v>7494</v>
      </c>
      <c r="H10714" s="57">
        <v>2</v>
      </c>
    </row>
    <row r="10715" spans="1:8">
      <c r="A10715" s="57" t="s">
        <v>197</v>
      </c>
      <c r="B10715" s="57" t="s">
        <v>126</v>
      </c>
      <c r="C10715" s="57" t="s">
        <v>5413</v>
      </c>
      <c r="D10715" s="57">
        <v>172.8</v>
      </c>
      <c r="E10715" s="57" t="s">
        <v>620</v>
      </c>
      <c r="F10715" s="57" t="s">
        <v>5414</v>
      </c>
      <c r="G10715" s="57" t="s">
        <v>7495</v>
      </c>
      <c r="H10715" s="57">
        <v>172.8</v>
      </c>
    </row>
    <row r="10716" spans="1:8">
      <c r="A10716" s="57" t="s">
        <v>197</v>
      </c>
      <c r="B10716" s="57" t="s">
        <v>126</v>
      </c>
      <c r="C10716" s="57" t="s">
        <v>5416</v>
      </c>
      <c r="D10716" s="57">
        <v>0</v>
      </c>
      <c r="E10716" s="57" t="s">
        <v>620</v>
      </c>
      <c r="F10716" s="57" t="s">
        <v>5417</v>
      </c>
      <c r="G10716" s="57" t="s">
        <v>7496</v>
      </c>
      <c r="H10716" s="57">
        <v>0</v>
      </c>
    </row>
    <row r="10717" spans="1:8">
      <c r="A10717" s="57" t="s">
        <v>197</v>
      </c>
      <c r="B10717" s="57" t="s">
        <v>126</v>
      </c>
      <c r="C10717" s="57" t="s">
        <v>5419</v>
      </c>
      <c r="D10717" s="57">
        <v>2</v>
      </c>
      <c r="E10717" s="57" t="s">
        <v>620</v>
      </c>
      <c r="F10717" s="57" t="s">
        <v>5420</v>
      </c>
      <c r="G10717" s="57" t="s">
        <v>7497</v>
      </c>
      <c r="H10717" s="57">
        <v>2</v>
      </c>
    </row>
    <row r="10718" spans="1:8">
      <c r="A10718" s="57" t="s">
        <v>197</v>
      </c>
      <c r="B10718" s="57" t="s">
        <v>126</v>
      </c>
      <c r="C10718" s="57" t="s">
        <v>5422</v>
      </c>
      <c r="D10718" s="57">
        <v>600</v>
      </c>
      <c r="E10718" s="57" t="s">
        <v>620</v>
      </c>
      <c r="F10718" s="57" t="s">
        <v>5423</v>
      </c>
      <c r="G10718" s="57" t="s">
        <v>7498</v>
      </c>
      <c r="H10718" s="57">
        <v>600</v>
      </c>
    </row>
    <row r="10719" spans="1:8">
      <c r="A10719" s="57" t="s">
        <v>197</v>
      </c>
      <c r="B10719" s="57" t="s">
        <v>126</v>
      </c>
      <c r="C10719" s="57" t="s">
        <v>5425</v>
      </c>
      <c r="D10719" s="57">
        <v>0.57499999999999996</v>
      </c>
      <c r="E10719" s="57" t="s">
        <v>620</v>
      </c>
      <c r="F10719" s="57" t="s">
        <v>5426</v>
      </c>
      <c r="G10719" s="57" t="s">
        <v>7499</v>
      </c>
      <c r="H10719" s="57">
        <v>0.57499999999999996</v>
      </c>
    </row>
    <row r="10720" spans="1:8">
      <c r="A10720" s="57" t="s">
        <v>197</v>
      </c>
      <c r="B10720" s="57" t="s">
        <v>126</v>
      </c>
      <c r="C10720" s="57" t="s">
        <v>5428</v>
      </c>
      <c r="D10720" s="57">
        <v>192</v>
      </c>
      <c r="E10720" s="57" t="s">
        <v>620</v>
      </c>
      <c r="F10720" s="57" t="s">
        <v>5429</v>
      </c>
      <c r="G10720" s="57" t="s">
        <v>7500</v>
      </c>
      <c r="H10720" s="57">
        <v>192</v>
      </c>
    </row>
    <row r="10721" spans="1:8">
      <c r="A10721" s="57" t="s">
        <v>197</v>
      </c>
      <c r="B10721" s="57" t="s">
        <v>126</v>
      </c>
      <c r="C10721" s="57" t="s">
        <v>5431</v>
      </c>
      <c r="D10721" s="57">
        <v>11200</v>
      </c>
      <c r="E10721" s="57" t="s">
        <v>620</v>
      </c>
      <c r="F10721" s="57" t="s">
        <v>5431</v>
      </c>
      <c r="G10721" s="57" t="s">
        <v>7501</v>
      </c>
      <c r="H10721" s="57">
        <v>11200</v>
      </c>
    </row>
    <row r="10722" spans="1:8">
      <c r="A10722" s="57" t="s">
        <v>197</v>
      </c>
      <c r="B10722" s="57" t="s">
        <v>126</v>
      </c>
      <c r="C10722" s="57" t="s">
        <v>5433</v>
      </c>
      <c r="D10722" s="57">
        <v>96</v>
      </c>
      <c r="E10722" s="57" t="s">
        <v>620</v>
      </c>
      <c r="F10722" s="57" t="s">
        <v>5434</v>
      </c>
      <c r="G10722" s="57" t="s">
        <v>7502</v>
      </c>
      <c r="H10722" s="57">
        <v>96</v>
      </c>
    </row>
    <row r="10723" spans="1:8">
      <c r="A10723" s="57" t="s">
        <v>197</v>
      </c>
      <c r="B10723" s="57" t="s">
        <v>126</v>
      </c>
      <c r="C10723" s="57" t="s">
        <v>5436</v>
      </c>
      <c r="D10723" s="57">
        <v>2</v>
      </c>
      <c r="E10723" s="57" t="s">
        <v>620</v>
      </c>
      <c r="F10723" s="57" t="s">
        <v>5437</v>
      </c>
      <c r="G10723" s="57" t="s">
        <v>7503</v>
      </c>
      <c r="H10723" s="57">
        <v>2</v>
      </c>
    </row>
    <row r="10724" spans="1:8">
      <c r="A10724" s="57" t="s">
        <v>197</v>
      </c>
      <c r="B10724" s="57" t="s">
        <v>126</v>
      </c>
      <c r="C10724" s="57" t="s">
        <v>5439</v>
      </c>
      <c r="D10724" s="57">
        <v>0.6</v>
      </c>
      <c r="E10724" s="57" t="s">
        <v>620</v>
      </c>
      <c r="F10724" s="57" t="s">
        <v>5439</v>
      </c>
      <c r="G10724" s="57" t="s">
        <v>7504</v>
      </c>
      <c r="H10724" s="57">
        <v>0.6</v>
      </c>
    </row>
    <row r="10725" spans="1:8">
      <c r="A10725" s="57" t="s">
        <v>197</v>
      </c>
      <c r="B10725" s="57" t="s">
        <v>126</v>
      </c>
      <c r="C10725" s="57" t="s">
        <v>5441</v>
      </c>
      <c r="D10725" s="57">
        <v>11500</v>
      </c>
      <c r="E10725" s="57" t="s">
        <v>620</v>
      </c>
      <c r="F10725" s="57" t="s">
        <v>5441</v>
      </c>
      <c r="G10725" s="57" t="s">
        <v>7505</v>
      </c>
      <c r="H10725" s="57">
        <v>11500</v>
      </c>
    </row>
    <row r="10726" spans="1:8">
      <c r="A10726" s="57" t="s">
        <v>197</v>
      </c>
      <c r="B10726" s="57" t="s">
        <v>126</v>
      </c>
      <c r="C10726" s="57" t="s">
        <v>5443</v>
      </c>
      <c r="D10726" s="57">
        <v>336</v>
      </c>
      <c r="E10726" s="57" t="s">
        <v>620</v>
      </c>
      <c r="F10726" s="57" t="s">
        <v>5443</v>
      </c>
      <c r="G10726" s="57" t="s">
        <v>7506</v>
      </c>
      <c r="H10726" s="57">
        <v>336</v>
      </c>
    </row>
    <row r="10727" spans="1:8">
      <c r="A10727" s="57" t="s">
        <v>197</v>
      </c>
      <c r="B10727" s="57" t="s">
        <v>126</v>
      </c>
      <c r="C10727" s="57" t="s">
        <v>5445</v>
      </c>
      <c r="D10727" s="57">
        <v>900</v>
      </c>
      <c r="E10727" s="57" t="s">
        <v>620</v>
      </c>
      <c r="F10727" s="57" t="s">
        <v>5446</v>
      </c>
      <c r="G10727" s="57" t="s">
        <v>7507</v>
      </c>
      <c r="H10727" s="57">
        <v>900</v>
      </c>
    </row>
    <row r="10728" spans="1:8">
      <c r="A10728" s="57" t="s">
        <v>136</v>
      </c>
      <c r="B10728" s="57" t="s">
        <v>114</v>
      </c>
      <c r="C10728" s="57" t="s">
        <v>5392</v>
      </c>
      <c r="D10728" s="57">
        <v>0</v>
      </c>
      <c r="E10728" s="57" t="s">
        <v>621</v>
      </c>
      <c r="F10728" s="57" t="s">
        <v>5393</v>
      </c>
      <c r="G10728" s="57" t="s">
        <v>7508</v>
      </c>
      <c r="H10728" s="57">
        <v>0</v>
      </c>
    </row>
    <row r="10729" spans="1:8">
      <c r="A10729" s="57" t="s">
        <v>136</v>
      </c>
      <c r="B10729" s="57" t="s">
        <v>114</v>
      </c>
      <c r="C10729" s="57" t="s">
        <v>5395</v>
      </c>
      <c r="D10729" s="57">
        <v>0</v>
      </c>
      <c r="E10729" s="57" t="s">
        <v>621</v>
      </c>
      <c r="F10729" s="57" t="s">
        <v>5396</v>
      </c>
      <c r="G10729" s="57" t="s">
        <v>7509</v>
      </c>
      <c r="H10729" s="57">
        <v>0</v>
      </c>
    </row>
    <row r="10730" spans="1:8">
      <c r="A10730" s="57" t="s">
        <v>136</v>
      </c>
      <c r="B10730" s="57" t="s">
        <v>114</v>
      </c>
      <c r="C10730" s="57" t="s">
        <v>5398</v>
      </c>
      <c r="D10730" s="57">
        <v>0</v>
      </c>
      <c r="E10730" s="57" t="s">
        <v>621</v>
      </c>
      <c r="F10730" s="57" t="s">
        <v>5399</v>
      </c>
      <c r="G10730" s="57" t="s">
        <v>7510</v>
      </c>
      <c r="H10730" s="57">
        <v>0</v>
      </c>
    </row>
    <row r="10731" spans="1:8">
      <c r="A10731" s="57" t="s">
        <v>136</v>
      </c>
      <c r="B10731" s="57" t="s">
        <v>114</v>
      </c>
      <c r="C10731" s="57" t="s">
        <v>5401</v>
      </c>
      <c r="D10731" s="57">
        <v>0</v>
      </c>
      <c r="E10731" s="57" t="s">
        <v>621</v>
      </c>
      <c r="F10731" s="57" t="s">
        <v>5402</v>
      </c>
      <c r="G10731" s="57" t="s">
        <v>7511</v>
      </c>
      <c r="H10731" s="57">
        <v>0</v>
      </c>
    </row>
    <row r="10732" spans="1:8">
      <c r="A10732" s="57" t="s">
        <v>136</v>
      </c>
      <c r="B10732" s="57" t="s">
        <v>114</v>
      </c>
      <c r="C10732" s="57" t="s">
        <v>5404</v>
      </c>
      <c r="D10732" s="57">
        <v>402.16669999999999</v>
      </c>
      <c r="E10732" s="57" t="s">
        <v>621</v>
      </c>
      <c r="F10732" s="57" t="s">
        <v>5405</v>
      </c>
      <c r="G10732" s="57" t="s">
        <v>7512</v>
      </c>
      <c r="H10732" s="57">
        <v>402.16669999999999</v>
      </c>
    </row>
    <row r="10733" spans="1:8">
      <c r="A10733" s="57" t="s">
        <v>136</v>
      </c>
      <c r="B10733" s="57" t="s">
        <v>114</v>
      </c>
      <c r="C10733" s="57" t="s">
        <v>5407</v>
      </c>
      <c r="D10733" s="57">
        <v>0.67500000000000016</v>
      </c>
      <c r="E10733" s="57" t="s">
        <v>621</v>
      </c>
      <c r="F10733" s="57" t="s">
        <v>5408</v>
      </c>
      <c r="G10733" s="57" t="s">
        <v>7513</v>
      </c>
      <c r="H10733" s="57">
        <v>0.67500000000000016</v>
      </c>
    </row>
    <row r="10734" spans="1:8">
      <c r="A10734" s="57" t="s">
        <v>136</v>
      </c>
      <c r="B10734" s="57" t="s">
        <v>114</v>
      </c>
      <c r="C10734" s="57" t="s">
        <v>5410</v>
      </c>
      <c r="D10734" s="57">
        <v>1.3333330000000001</v>
      </c>
      <c r="E10734" s="57" t="s">
        <v>621</v>
      </c>
      <c r="F10734" s="57" t="s">
        <v>5411</v>
      </c>
      <c r="G10734" s="57" t="s">
        <v>7514</v>
      </c>
      <c r="H10734" s="57">
        <v>1.3333330000000001</v>
      </c>
    </row>
    <row r="10735" spans="1:8">
      <c r="A10735" s="57" t="s">
        <v>136</v>
      </c>
      <c r="B10735" s="57" t="s">
        <v>114</v>
      </c>
      <c r="C10735" s="57" t="s">
        <v>5413</v>
      </c>
      <c r="D10735" s="57">
        <v>178</v>
      </c>
      <c r="E10735" s="57" t="s">
        <v>621</v>
      </c>
      <c r="F10735" s="57" t="s">
        <v>5414</v>
      </c>
      <c r="G10735" s="57" t="s">
        <v>7515</v>
      </c>
      <c r="H10735" s="57">
        <v>178</v>
      </c>
    </row>
    <row r="10736" spans="1:8">
      <c r="A10736" s="57" t="s">
        <v>136</v>
      </c>
      <c r="B10736" s="57" t="s">
        <v>114</v>
      </c>
      <c r="C10736" s="57" t="s">
        <v>5416</v>
      </c>
      <c r="D10736" s="57">
        <v>0</v>
      </c>
      <c r="E10736" s="57" t="s">
        <v>621</v>
      </c>
      <c r="F10736" s="57" t="s">
        <v>5417</v>
      </c>
      <c r="G10736" s="57" t="s">
        <v>7516</v>
      </c>
      <c r="H10736" s="57">
        <v>0</v>
      </c>
    </row>
    <row r="10737" spans="1:8">
      <c r="A10737" s="57" t="s">
        <v>136</v>
      </c>
      <c r="B10737" s="57" t="s">
        <v>114</v>
      </c>
      <c r="C10737" s="57" t="s">
        <v>5419</v>
      </c>
      <c r="D10737" s="57">
        <v>1.25</v>
      </c>
      <c r="E10737" s="57" t="s">
        <v>621</v>
      </c>
      <c r="F10737" s="57" t="s">
        <v>5420</v>
      </c>
      <c r="G10737" s="57" t="s">
        <v>7517</v>
      </c>
      <c r="H10737" s="57">
        <v>1.25</v>
      </c>
    </row>
    <row r="10738" spans="1:8">
      <c r="A10738" s="57" t="s">
        <v>136</v>
      </c>
      <c r="B10738" s="57" t="s">
        <v>114</v>
      </c>
      <c r="C10738" s="57" t="s">
        <v>5422</v>
      </c>
      <c r="D10738" s="57">
        <v>646.875</v>
      </c>
      <c r="E10738" s="57" t="s">
        <v>621</v>
      </c>
      <c r="F10738" s="57" t="s">
        <v>5423</v>
      </c>
      <c r="G10738" s="57" t="s">
        <v>7518</v>
      </c>
      <c r="H10738" s="57">
        <v>646.875</v>
      </c>
    </row>
    <row r="10739" spans="1:8">
      <c r="A10739" s="57" t="s">
        <v>136</v>
      </c>
      <c r="B10739" s="57" t="s">
        <v>114</v>
      </c>
      <c r="C10739" s="57" t="s">
        <v>5425</v>
      </c>
      <c r="D10739" s="57">
        <v>0.54166669999999995</v>
      </c>
      <c r="E10739" s="57" t="s">
        <v>621</v>
      </c>
      <c r="F10739" s="57" t="s">
        <v>5426</v>
      </c>
      <c r="G10739" s="57" t="s">
        <v>7519</v>
      </c>
      <c r="H10739" s="57">
        <v>0.54166669999999995</v>
      </c>
    </row>
    <row r="10740" spans="1:8">
      <c r="A10740" s="57" t="s">
        <v>136</v>
      </c>
      <c r="B10740" s="57" t="s">
        <v>114</v>
      </c>
      <c r="C10740" s="57" t="s">
        <v>5428</v>
      </c>
      <c r="D10740" s="57">
        <v>190.5</v>
      </c>
      <c r="E10740" s="57" t="s">
        <v>621</v>
      </c>
      <c r="F10740" s="57" t="s">
        <v>5429</v>
      </c>
      <c r="G10740" s="57" t="s">
        <v>7520</v>
      </c>
      <c r="H10740" s="57">
        <v>190.5</v>
      </c>
    </row>
    <row r="10741" spans="1:8">
      <c r="A10741" s="57" t="s">
        <v>136</v>
      </c>
      <c r="B10741" s="57" t="s">
        <v>114</v>
      </c>
      <c r="C10741" s="57" t="s">
        <v>5431</v>
      </c>
      <c r="D10741" s="57">
        <v>65723.06</v>
      </c>
      <c r="E10741" s="57" t="s">
        <v>621</v>
      </c>
      <c r="F10741" s="57" t="s">
        <v>5431</v>
      </c>
      <c r="G10741" s="57" t="s">
        <v>7521</v>
      </c>
      <c r="H10741" s="57">
        <v>65723.06</v>
      </c>
    </row>
    <row r="10742" spans="1:8">
      <c r="A10742" s="57" t="s">
        <v>136</v>
      </c>
      <c r="B10742" s="57" t="s">
        <v>114</v>
      </c>
      <c r="C10742" s="57" t="s">
        <v>5433</v>
      </c>
      <c r="D10742" s="57">
        <v>163.5</v>
      </c>
      <c r="E10742" s="57" t="s">
        <v>621</v>
      </c>
      <c r="F10742" s="57" t="s">
        <v>5434</v>
      </c>
      <c r="G10742" s="57" t="s">
        <v>7522</v>
      </c>
      <c r="H10742" s="57">
        <v>163.5</v>
      </c>
    </row>
    <row r="10743" spans="1:8">
      <c r="A10743" s="57" t="s">
        <v>136</v>
      </c>
      <c r="B10743" s="57" t="s">
        <v>114</v>
      </c>
      <c r="C10743" s="57" t="s">
        <v>5436</v>
      </c>
      <c r="D10743" s="57">
        <v>1.75</v>
      </c>
      <c r="E10743" s="57" t="s">
        <v>621</v>
      </c>
      <c r="F10743" s="57" t="s">
        <v>5437</v>
      </c>
      <c r="G10743" s="57" t="s">
        <v>7523</v>
      </c>
      <c r="H10743" s="57">
        <v>1.75</v>
      </c>
    </row>
    <row r="10744" spans="1:8">
      <c r="A10744" s="57" t="s">
        <v>136</v>
      </c>
      <c r="B10744" s="57" t="s">
        <v>114</v>
      </c>
      <c r="C10744" s="57" t="s">
        <v>5439</v>
      </c>
      <c r="D10744" s="57">
        <v>0.59166669999999999</v>
      </c>
      <c r="E10744" s="57" t="s">
        <v>621</v>
      </c>
      <c r="F10744" s="57" t="s">
        <v>5439</v>
      </c>
      <c r="G10744" s="57" t="s">
        <v>7524</v>
      </c>
      <c r="H10744" s="57">
        <v>0.59166669999999999</v>
      </c>
    </row>
    <row r="10745" spans="1:8">
      <c r="A10745" s="57" t="s">
        <v>136</v>
      </c>
      <c r="B10745" s="57" t="s">
        <v>114</v>
      </c>
      <c r="C10745" s="57" t="s">
        <v>5441</v>
      </c>
      <c r="D10745" s="57">
        <v>7802.5309999999999</v>
      </c>
      <c r="E10745" s="57" t="s">
        <v>621</v>
      </c>
      <c r="F10745" s="57" t="s">
        <v>5441</v>
      </c>
      <c r="G10745" s="57" t="s">
        <v>7525</v>
      </c>
      <c r="H10745" s="57">
        <v>7802.5309999999999</v>
      </c>
    </row>
    <row r="10746" spans="1:8">
      <c r="A10746" s="57" t="s">
        <v>136</v>
      </c>
      <c r="B10746" s="57" t="s">
        <v>114</v>
      </c>
      <c r="C10746" s="57" t="s">
        <v>5443</v>
      </c>
      <c r="D10746" s="57">
        <v>623.9375</v>
      </c>
      <c r="E10746" s="57" t="s">
        <v>621</v>
      </c>
      <c r="F10746" s="57" t="s">
        <v>5443</v>
      </c>
      <c r="G10746" s="57" t="s">
        <v>7526</v>
      </c>
      <c r="H10746" s="57">
        <v>623.9375</v>
      </c>
    </row>
    <row r="10747" spans="1:8">
      <c r="A10747" s="57" t="s">
        <v>136</v>
      </c>
      <c r="B10747" s="57" t="s">
        <v>114</v>
      </c>
      <c r="C10747" s="57" t="s">
        <v>5445</v>
      </c>
      <c r="D10747" s="57">
        <v>600.625</v>
      </c>
      <c r="E10747" s="57" t="s">
        <v>621</v>
      </c>
      <c r="F10747" s="57" t="s">
        <v>5446</v>
      </c>
      <c r="G10747" s="57" t="s">
        <v>7527</v>
      </c>
      <c r="H10747" s="57">
        <v>600.625</v>
      </c>
    </row>
    <row r="10748" spans="1:8">
      <c r="A10748" s="57" t="s">
        <v>645</v>
      </c>
      <c r="B10748" s="57" t="s">
        <v>431</v>
      </c>
      <c r="C10748" s="57" t="s">
        <v>5392</v>
      </c>
      <c r="D10748" s="57">
        <v>0</v>
      </c>
      <c r="E10748" s="57" t="s">
        <v>558</v>
      </c>
      <c r="F10748" s="57" t="s">
        <v>5393</v>
      </c>
      <c r="G10748" s="57" t="s">
        <v>7528</v>
      </c>
      <c r="H10748" s="57">
        <v>0</v>
      </c>
    </row>
    <row r="10749" spans="1:8">
      <c r="A10749" s="57" t="s">
        <v>645</v>
      </c>
      <c r="B10749" s="57" t="s">
        <v>431</v>
      </c>
      <c r="C10749" s="57" t="s">
        <v>5395</v>
      </c>
      <c r="D10749" s="57">
        <v>0</v>
      </c>
      <c r="E10749" s="57" t="s">
        <v>558</v>
      </c>
      <c r="F10749" s="57" t="s">
        <v>5396</v>
      </c>
      <c r="G10749" s="57" t="s">
        <v>7529</v>
      </c>
      <c r="H10749" s="57">
        <v>0</v>
      </c>
    </row>
    <row r="10750" spans="1:8">
      <c r="A10750" s="57" t="s">
        <v>645</v>
      </c>
      <c r="B10750" s="57" t="s">
        <v>431</v>
      </c>
      <c r="C10750" s="57" t="s">
        <v>5398</v>
      </c>
      <c r="D10750" s="57">
        <v>0</v>
      </c>
      <c r="E10750" s="57" t="s">
        <v>558</v>
      </c>
      <c r="F10750" s="57" t="s">
        <v>5399</v>
      </c>
      <c r="G10750" s="57" t="s">
        <v>7530</v>
      </c>
      <c r="H10750" s="57">
        <v>0</v>
      </c>
    </row>
    <row r="10751" spans="1:8">
      <c r="A10751" s="57" t="s">
        <v>645</v>
      </c>
      <c r="B10751" s="57" t="s">
        <v>431</v>
      </c>
      <c r="C10751" s="57" t="s">
        <v>5401</v>
      </c>
      <c r="D10751" s="57">
        <v>0</v>
      </c>
      <c r="E10751" s="57" t="s">
        <v>558</v>
      </c>
      <c r="F10751" s="57" t="s">
        <v>5402</v>
      </c>
      <c r="G10751" s="57" t="s">
        <v>7531</v>
      </c>
      <c r="H10751" s="57">
        <v>0</v>
      </c>
    </row>
    <row r="10752" spans="1:8">
      <c r="A10752" s="57" t="s">
        <v>645</v>
      </c>
      <c r="B10752" s="57" t="s">
        <v>431</v>
      </c>
      <c r="C10752" s="57" t="s">
        <v>5404</v>
      </c>
      <c r="D10752" s="57">
        <v>575</v>
      </c>
      <c r="E10752" s="57" t="s">
        <v>558</v>
      </c>
      <c r="F10752" s="57" t="s">
        <v>5405</v>
      </c>
      <c r="G10752" s="57" t="s">
        <v>7532</v>
      </c>
      <c r="H10752" s="57">
        <v>575</v>
      </c>
    </row>
    <row r="10753" spans="1:8">
      <c r="A10753" s="57" t="s">
        <v>645</v>
      </c>
      <c r="B10753" s="57" t="s">
        <v>431</v>
      </c>
      <c r="C10753" s="57" t="s">
        <v>5407</v>
      </c>
      <c r="D10753" s="57">
        <v>0.59999999999999987</v>
      </c>
      <c r="E10753" s="57" t="s">
        <v>558</v>
      </c>
      <c r="F10753" s="57" t="s">
        <v>5408</v>
      </c>
      <c r="G10753" s="57" t="s">
        <v>7533</v>
      </c>
      <c r="H10753" s="57">
        <v>0.59999999999999987</v>
      </c>
    </row>
    <row r="10754" spans="1:8">
      <c r="A10754" s="57" t="s">
        <v>645</v>
      </c>
      <c r="B10754" s="57" t="s">
        <v>431</v>
      </c>
      <c r="C10754" s="57" t="s">
        <v>5410</v>
      </c>
      <c r="D10754" s="57">
        <v>2</v>
      </c>
      <c r="E10754" s="57" t="s">
        <v>558</v>
      </c>
      <c r="F10754" s="57" t="s">
        <v>5411</v>
      </c>
      <c r="G10754" s="57" t="s">
        <v>7534</v>
      </c>
      <c r="H10754" s="57">
        <v>2</v>
      </c>
    </row>
    <row r="10755" spans="1:8">
      <c r="A10755" s="57" t="s">
        <v>645</v>
      </c>
      <c r="B10755" s="57" t="s">
        <v>431</v>
      </c>
      <c r="C10755" s="57" t="s">
        <v>5413</v>
      </c>
      <c r="D10755" s="57">
        <v>336</v>
      </c>
      <c r="E10755" s="57" t="s">
        <v>558</v>
      </c>
      <c r="F10755" s="57" t="s">
        <v>5414</v>
      </c>
      <c r="G10755" s="57" t="s">
        <v>7535</v>
      </c>
      <c r="H10755" s="57">
        <v>336</v>
      </c>
    </row>
    <row r="10756" spans="1:8">
      <c r="A10756" s="57" t="s">
        <v>645</v>
      </c>
      <c r="B10756" s="57" t="s">
        <v>431</v>
      </c>
      <c r="C10756" s="57" t="s">
        <v>5416</v>
      </c>
      <c r="D10756" s="57">
        <v>0</v>
      </c>
      <c r="E10756" s="57" t="s">
        <v>558</v>
      </c>
      <c r="F10756" s="57" t="s">
        <v>5417</v>
      </c>
      <c r="G10756" s="57" t="s">
        <v>7536</v>
      </c>
      <c r="H10756" s="57">
        <v>0</v>
      </c>
    </row>
    <row r="10757" spans="1:8">
      <c r="A10757" s="57" t="s">
        <v>645</v>
      </c>
      <c r="B10757" s="57" t="s">
        <v>431</v>
      </c>
      <c r="C10757" s="57" t="s">
        <v>5419</v>
      </c>
      <c r="D10757" s="57">
        <v>1</v>
      </c>
      <c r="E10757" s="57" t="s">
        <v>558</v>
      </c>
      <c r="F10757" s="57" t="s">
        <v>5420</v>
      </c>
      <c r="G10757" s="57" t="s">
        <v>7537</v>
      </c>
      <c r="H10757" s="57">
        <v>1</v>
      </c>
    </row>
    <row r="10758" spans="1:8">
      <c r="A10758" s="57" t="s">
        <v>645</v>
      </c>
      <c r="B10758" s="57" t="s">
        <v>431</v>
      </c>
      <c r="C10758" s="57" t="s">
        <v>5422</v>
      </c>
      <c r="D10758" s="57">
        <v>575</v>
      </c>
      <c r="E10758" s="57" t="s">
        <v>558</v>
      </c>
      <c r="F10758" s="57" t="s">
        <v>5423</v>
      </c>
      <c r="G10758" s="57" t="s">
        <v>7538</v>
      </c>
      <c r="H10758" s="57">
        <v>575</v>
      </c>
    </row>
    <row r="10759" spans="1:8">
      <c r="A10759" s="57" t="s">
        <v>645</v>
      </c>
      <c r="B10759" s="57" t="s">
        <v>431</v>
      </c>
      <c r="C10759" s="57" t="s">
        <v>5425</v>
      </c>
      <c r="D10759" s="57">
        <v>0.59999999999999987</v>
      </c>
      <c r="E10759" s="57" t="s">
        <v>558</v>
      </c>
      <c r="F10759" s="57" t="s">
        <v>5426</v>
      </c>
      <c r="G10759" s="57" t="s">
        <v>7539</v>
      </c>
      <c r="H10759" s="57">
        <v>0.59999999999999987</v>
      </c>
    </row>
    <row r="10760" spans="1:8">
      <c r="A10760" s="57" t="s">
        <v>645</v>
      </c>
      <c r="B10760" s="57" t="s">
        <v>431</v>
      </c>
      <c r="C10760" s="57" t="s">
        <v>5428</v>
      </c>
      <c r="D10760" s="57">
        <v>336</v>
      </c>
      <c r="E10760" s="57" t="s">
        <v>558</v>
      </c>
      <c r="F10760" s="57" t="s">
        <v>5429</v>
      </c>
      <c r="G10760" s="57" t="s">
        <v>7540</v>
      </c>
      <c r="H10760" s="57">
        <v>336</v>
      </c>
    </row>
    <row r="10761" spans="1:8">
      <c r="A10761" s="57" t="s">
        <v>645</v>
      </c>
      <c r="B10761" s="57" t="s">
        <v>431</v>
      </c>
      <c r="C10761" s="57" t="s">
        <v>5431</v>
      </c>
      <c r="D10761" s="57">
        <v>1500</v>
      </c>
      <c r="E10761" s="57" t="s">
        <v>558</v>
      </c>
      <c r="F10761" s="57" t="s">
        <v>5431</v>
      </c>
      <c r="G10761" s="57" t="s">
        <v>7541</v>
      </c>
      <c r="H10761" s="57">
        <v>1500</v>
      </c>
    </row>
    <row r="10762" spans="1:8">
      <c r="A10762" s="57" t="s">
        <v>645</v>
      </c>
      <c r="B10762" s="57" t="s">
        <v>431</v>
      </c>
      <c r="C10762" s="57" t="s">
        <v>5433</v>
      </c>
      <c r="D10762" s="57">
        <v>336</v>
      </c>
      <c r="E10762" s="57" t="s">
        <v>558</v>
      </c>
      <c r="F10762" s="57" t="s">
        <v>5434</v>
      </c>
      <c r="G10762" s="57" t="s">
        <v>7542</v>
      </c>
      <c r="H10762" s="57">
        <v>336</v>
      </c>
    </row>
    <row r="10763" spans="1:8">
      <c r="A10763" s="57" t="s">
        <v>645</v>
      </c>
      <c r="B10763" s="57" t="s">
        <v>431</v>
      </c>
      <c r="C10763" s="57" t="s">
        <v>5436</v>
      </c>
      <c r="D10763" s="57">
        <v>2</v>
      </c>
      <c r="E10763" s="57" t="s">
        <v>558</v>
      </c>
      <c r="F10763" s="57" t="s">
        <v>5437</v>
      </c>
      <c r="G10763" s="57" t="s">
        <v>7543</v>
      </c>
      <c r="H10763" s="57">
        <v>2</v>
      </c>
    </row>
    <row r="10764" spans="1:8">
      <c r="A10764" s="57" t="s">
        <v>645</v>
      </c>
      <c r="B10764" s="57" t="s">
        <v>431</v>
      </c>
      <c r="C10764" s="57" t="s">
        <v>5439</v>
      </c>
      <c r="D10764" s="57">
        <v>0.75</v>
      </c>
      <c r="E10764" s="57" t="s">
        <v>558</v>
      </c>
      <c r="F10764" s="57" t="s">
        <v>5439</v>
      </c>
      <c r="G10764" s="57" t="s">
        <v>7544</v>
      </c>
      <c r="H10764" s="57">
        <v>0.75</v>
      </c>
    </row>
    <row r="10765" spans="1:8">
      <c r="A10765" s="57" t="s">
        <v>645</v>
      </c>
      <c r="B10765" s="57" t="s">
        <v>431</v>
      </c>
      <c r="C10765" s="57" t="s">
        <v>5441</v>
      </c>
      <c r="D10765" s="57">
        <v>5000</v>
      </c>
      <c r="E10765" s="57" t="s">
        <v>558</v>
      </c>
      <c r="F10765" s="57" t="s">
        <v>5441</v>
      </c>
      <c r="G10765" s="57" t="s">
        <v>7545</v>
      </c>
      <c r="H10765" s="57">
        <v>5000</v>
      </c>
    </row>
    <row r="10766" spans="1:8">
      <c r="A10766" s="57" t="s">
        <v>645</v>
      </c>
      <c r="B10766" s="57" t="s">
        <v>431</v>
      </c>
      <c r="C10766" s="57" t="s">
        <v>5443</v>
      </c>
      <c r="D10766" s="57">
        <v>336</v>
      </c>
      <c r="E10766" s="57" t="s">
        <v>558</v>
      </c>
      <c r="F10766" s="57" t="s">
        <v>5443</v>
      </c>
      <c r="G10766" s="57" t="s">
        <v>7546</v>
      </c>
      <c r="H10766" s="57">
        <v>336</v>
      </c>
    </row>
    <row r="10767" spans="1:8">
      <c r="A10767" s="57" t="s">
        <v>645</v>
      </c>
      <c r="B10767" s="57" t="s">
        <v>431</v>
      </c>
      <c r="C10767" s="57" t="s">
        <v>5445</v>
      </c>
      <c r="D10767" s="57">
        <v>560</v>
      </c>
      <c r="E10767" s="57" t="s">
        <v>558</v>
      </c>
      <c r="F10767" s="57" t="s">
        <v>5446</v>
      </c>
      <c r="G10767" s="57" t="s">
        <v>7547</v>
      </c>
      <c r="H10767" s="57">
        <v>560</v>
      </c>
    </row>
    <row r="10768" spans="1:8">
      <c r="A10768" s="57" t="s">
        <v>645</v>
      </c>
      <c r="B10768" s="57" t="s">
        <v>467</v>
      </c>
      <c r="C10768" s="57" t="s">
        <v>5392</v>
      </c>
      <c r="D10768" s="57">
        <v>0</v>
      </c>
      <c r="E10768" s="57" t="s">
        <v>2926</v>
      </c>
      <c r="F10768" s="57" t="s">
        <v>5393</v>
      </c>
      <c r="G10768" s="57" t="s">
        <v>7548</v>
      </c>
      <c r="H10768" s="57">
        <v>0</v>
      </c>
    </row>
    <row r="10769" spans="1:8">
      <c r="A10769" s="57" t="s">
        <v>645</v>
      </c>
      <c r="B10769" s="57" t="s">
        <v>467</v>
      </c>
      <c r="C10769" s="57" t="s">
        <v>5395</v>
      </c>
      <c r="D10769" s="57">
        <v>0</v>
      </c>
      <c r="E10769" s="57" t="s">
        <v>2926</v>
      </c>
      <c r="F10769" s="57" t="s">
        <v>5396</v>
      </c>
      <c r="G10769" s="57" t="s">
        <v>7549</v>
      </c>
      <c r="H10769" s="57">
        <v>0</v>
      </c>
    </row>
    <row r="10770" spans="1:8">
      <c r="A10770" s="57" t="s">
        <v>645</v>
      </c>
      <c r="B10770" s="57" t="s">
        <v>467</v>
      </c>
      <c r="C10770" s="57" t="s">
        <v>5398</v>
      </c>
      <c r="D10770" s="57">
        <v>0</v>
      </c>
      <c r="E10770" s="57" t="s">
        <v>2926</v>
      </c>
      <c r="F10770" s="57" t="s">
        <v>5399</v>
      </c>
      <c r="G10770" s="57" t="s">
        <v>7550</v>
      </c>
      <c r="H10770" s="57">
        <v>0</v>
      </c>
    </row>
    <row r="10771" spans="1:8">
      <c r="A10771" s="57" t="s">
        <v>645</v>
      </c>
      <c r="B10771" s="57" t="s">
        <v>467</v>
      </c>
      <c r="C10771" s="57" t="s">
        <v>5401</v>
      </c>
      <c r="D10771" s="57">
        <v>0</v>
      </c>
      <c r="E10771" s="57" t="s">
        <v>2926</v>
      </c>
      <c r="F10771" s="57" t="s">
        <v>5402</v>
      </c>
      <c r="G10771" s="57" t="s">
        <v>7551</v>
      </c>
      <c r="H10771" s="57">
        <v>0</v>
      </c>
    </row>
    <row r="10772" spans="1:8">
      <c r="A10772" s="57" t="s">
        <v>645</v>
      </c>
      <c r="B10772" s="57" t="s">
        <v>467</v>
      </c>
      <c r="C10772" s="57" t="s">
        <v>5404</v>
      </c>
      <c r="D10772" s="57">
        <v>575</v>
      </c>
      <c r="E10772" s="57" t="s">
        <v>2926</v>
      </c>
      <c r="F10772" s="57" t="s">
        <v>5405</v>
      </c>
      <c r="G10772" s="57" t="s">
        <v>7552</v>
      </c>
      <c r="H10772" s="57">
        <v>575</v>
      </c>
    </row>
    <row r="10773" spans="1:8">
      <c r="A10773" s="57" t="s">
        <v>645</v>
      </c>
      <c r="B10773" s="57" t="s">
        <v>467</v>
      </c>
      <c r="C10773" s="57" t="s">
        <v>5407</v>
      </c>
      <c r="D10773" s="57">
        <v>0.60000000000000075</v>
      </c>
      <c r="E10773" s="57" t="s">
        <v>2926</v>
      </c>
      <c r="F10773" s="57" t="s">
        <v>5408</v>
      </c>
      <c r="G10773" s="57" t="s">
        <v>7553</v>
      </c>
      <c r="H10773" s="57">
        <v>0.60000000000000075</v>
      </c>
    </row>
    <row r="10774" spans="1:8">
      <c r="A10774" s="57" t="s">
        <v>645</v>
      </c>
      <c r="B10774" s="57" t="s">
        <v>467</v>
      </c>
      <c r="C10774" s="57" t="s">
        <v>5410</v>
      </c>
      <c r="D10774" s="57">
        <v>2</v>
      </c>
      <c r="E10774" s="57" t="s">
        <v>2926</v>
      </c>
      <c r="F10774" s="57" t="s">
        <v>5411</v>
      </c>
      <c r="G10774" s="57" t="s">
        <v>7554</v>
      </c>
      <c r="H10774" s="57">
        <v>2</v>
      </c>
    </row>
    <row r="10775" spans="1:8">
      <c r="A10775" s="57" t="s">
        <v>645</v>
      </c>
      <c r="B10775" s="57" t="s">
        <v>467</v>
      </c>
      <c r="C10775" s="57" t="s">
        <v>5413</v>
      </c>
      <c r="D10775" s="57">
        <v>336</v>
      </c>
      <c r="E10775" s="57" t="s">
        <v>2926</v>
      </c>
      <c r="F10775" s="57" t="s">
        <v>5414</v>
      </c>
      <c r="G10775" s="57" t="s">
        <v>7555</v>
      </c>
      <c r="H10775" s="57">
        <v>336</v>
      </c>
    </row>
    <row r="10776" spans="1:8">
      <c r="A10776" s="57" t="s">
        <v>645</v>
      </c>
      <c r="B10776" s="57" t="s">
        <v>467</v>
      </c>
      <c r="C10776" s="57" t="s">
        <v>5416</v>
      </c>
      <c r="D10776" s="57">
        <v>0</v>
      </c>
      <c r="E10776" s="57" t="s">
        <v>2926</v>
      </c>
      <c r="F10776" s="57" t="s">
        <v>5417</v>
      </c>
      <c r="G10776" s="57" t="s">
        <v>7556</v>
      </c>
      <c r="H10776" s="57">
        <v>0</v>
      </c>
    </row>
    <row r="10777" spans="1:8">
      <c r="A10777" s="57" t="s">
        <v>645</v>
      </c>
      <c r="B10777" s="57" t="s">
        <v>467</v>
      </c>
      <c r="C10777" s="57" t="s">
        <v>5419</v>
      </c>
      <c r="D10777" s="57">
        <v>1</v>
      </c>
      <c r="E10777" s="57" t="s">
        <v>2926</v>
      </c>
      <c r="F10777" s="57" t="s">
        <v>5420</v>
      </c>
      <c r="G10777" s="57" t="s">
        <v>7557</v>
      </c>
      <c r="H10777" s="57">
        <v>1</v>
      </c>
    </row>
    <row r="10778" spans="1:8">
      <c r="A10778" s="57" t="s">
        <v>645</v>
      </c>
      <c r="B10778" s="57" t="s">
        <v>467</v>
      </c>
      <c r="C10778" s="57" t="s">
        <v>5422</v>
      </c>
      <c r="D10778" s="57">
        <v>575</v>
      </c>
      <c r="E10778" s="57" t="s">
        <v>2926</v>
      </c>
      <c r="F10778" s="57" t="s">
        <v>5423</v>
      </c>
      <c r="G10778" s="57" t="s">
        <v>7558</v>
      </c>
      <c r="H10778" s="57">
        <v>575</v>
      </c>
    </row>
    <row r="10779" spans="1:8">
      <c r="A10779" s="57" t="s">
        <v>645</v>
      </c>
      <c r="B10779" s="57" t="s">
        <v>467</v>
      </c>
      <c r="C10779" s="57" t="s">
        <v>5425</v>
      </c>
      <c r="D10779" s="57">
        <v>0.60000000000000075</v>
      </c>
      <c r="E10779" s="57" t="s">
        <v>2926</v>
      </c>
      <c r="F10779" s="57" t="s">
        <v>5426</v>
      </c>
      <c r="G10779" s="57" t="s">
        <v>7559</v>
      </c>
      <c r="H10779" s="57">
        <v>0.60000000000000075</v>
      </c>
    </row>
    <row r="10780" spans="1:8">
      <c r="A10780" s="57" t="s">
        <v>645</v>
      </c>
      <c r="B10780" s="57" t="s">
        <v>467</v>
      </c>
      <c r="C10780" s="57" t="s">
        <v>5428</v>
      </c>
      <c r="D10780" s="57">
        <v>336</v>
      </c>
      <c r="E10780" s="57" t="s">
        <v>2926</v>
      </c>
      <c r="F10780" s="57" t="s">
        <v>5429</v>
      </c>
      <c r="G10780" s="57" t="s">
        <v>7560</v>
      </c>
      <c r="H10780" s="57">
        <v>336</v>
      </c>
    </row>
    <row r="10781" spans="1:8">
      <c r="A10781" s="57" t="s">
        <v>645</v>
      </c>
      <c r="B10781" s="57" t="s">
        <v>467</v>
      </c>
      <c r="C10781" s="57" t="s">
        <v>5431</v>
      </c>
      <c r="D10781" s="57">
        <v>1500</v>
      </c>
      <c r="E10781" s="57" t="s">
        <v>2926</v>
      </c>
      <c r="F10781" s="57" t="s">
        <v>5431</v>
      </c>
      <c r="G10781" s="57" t="s">
        <v>7561</v>
      </c>
      <c r="H10781" s="57">
        <v>1500</v>
      </c>
    </row>
    <row r="10782" spans="1:8">
      <c r="A10782" s="57" t="s">
        <v>645</v>
      </c>
      <c r="B10782" s="57" t="s">
        <v>467</v>
      </c>
      <c r="C10782" s="57" t="s">
        <v>5433</v>
      </c>
      <c r="D10782" s="57">
        <v>336</v>
      </c>
      <c r="E10782" s="57" t="s">
        <v>2926</v>
      </c>
      <c r="F10782" s="57" t="s">
        <v>5434</v>
      </c>
      <c r="G10782" s="57" t="s">
        <v>7562</v>
      </c>
      <c r="H10782" s="57">
        <v>336</v>
      </c>
    </row>
    <row r="10783" spans="1:8">
      <c r="A10783" s="57" t="s">
        <v>645</v>
      </c>
      <c r="B10783" s="57" t="s">
        <v>467</v>
      </c>
      <c r="C10783" s="57" t="s">
        <v>5436</v>
      </c>
      <c r="D10783" s="57">
        <v>2</v>
      </c>
      <c r="E10783" s="57" t="s">
        <v>2926</v>
      </c>
      <c r="F10783" s="57" t="s">
        <v>5437</v>
      </c>
      <c r="G10783" s="57" t="s">
        <v>7563</v>
      </c>
      <c r="H10783" s="57">
        <v>2</v>
      </c>
    </row>
    <row r="10784" spans="1:8">
      <c r="A10784" s="57" t="s">
        <v>645</v>
      </c>
      <c r="B10784" s="57" t="s">
        <v>467</v>
      </c>
      <c r="C10784" s="57" t="s">
        <v>5439</v>
      </c>
      <c r="D10784" s="57">
        <v>0.75</v>
      </c>
      <c r="E10784" s="57" t="s">
        <v>2926</v>
      </c>
      <c r="F10784" s="57" t="s">
        <v>5439</v>
      </c>
      <c r="G10784" s="57" t="s">
        <v>7564</v>
      </c>
      <c r="H10784" s="57">
        <v>0.75</v>
      </c>
    </row>
    <row r="10785" spans="1:8">
      <c r="A10785" s="57" t="s">
        <v>645</v>
      </c>
      <c r="B10785" s="57" t="s">
        <v>467</v>
      </c>
      <c r="C10785" s="57" t="s">
        <v>5441</v>
      </c>
      <c r="D10785" s="57">
        <v>5000</v>
      </c>
      <c r="E10785" s="57" t="s">
        <v>2926</v>
      </c>
      <c r="F10785" s="57" t="s">
        <v>5441</v>
      </c>
      <c r="G10785" s="57" t="s">
        <v>7565</v>
      </c>
      <c r="H10785" s="57">
        <v>5000</v>
      </c>
    </row>
    <row r="10786" spans="1:8">
      <c r="A10786" s="57" t="s">
        <v>645</v>
      </c>
      <c r="B10786" s="57" t="s">
        <v>467</v>
      </c>
      <c r="C10786" s="57" t="s">
        <v>5443</v>
      </c>
      <c r="D10786" s="57">
        <v>336</v>
      </c>
      <c r="E10786" s="57" t="s">
        <v>2926</v>
      </c>
      <c r="F10786" s="57" t="s">
        <v>5443</v>
      </c>
      <c r="G10786" s="57" t="s">
        <v>7566</v>
      </c>
      <c r="H10786" s="57">
        <v>336</v>
      </c>
    </row>
    <row r="10787" spans="1:8">
      <c r="A10787" s="57" t="s">
        <v>645</v>
      </c>
      <c r="B10787" s="57" t="s">
        <v>467</v>
      </c>
      <c r="C10787" s="57" t="s">
        <v>5445</v>
      </c>
      <c r="D10787" s="57">
        <v>560</v>
      </c>
      <c r="E10787" s="57" t="s">
        <v>2926</v>
      </c>
      <c r="F10787" s="57" t="s">
        <v>5446</v>
      </c>
      <c r="G10787" s="57" t="s">
        <v>7567</v>
      </c>
      <c r="H10787" s="57">
        <v>560</v>
      </c>
    </row>
    <row r="10788" spans="1:8">
      <c r="A10788" s="57" t="s">
        <v>646</v>
      </c>
      <c r="B10788" s="57" t="s">
        <v>431</v>
      </c>
      <c r="C10788" s="57" t="s">
        <v>5392</v>
      </c>
      <c r="D10788" s="57">
        <v>0</v>
      </c>
      <c r="E10788" s="57" t="s">
        <v>500</v>
      </c>
      <c r="F10788" s="57" t="s">
        <v>5393</v>
      </c>
      <c r="G10788" s="57" t="s">
        <v>7568</v>
      </c>
      <c r="H10788" s="57">
        <v>0</v>
      </c>
    </row>
    <row r="10789" spans="1:8">
      <c r="A10789" s="57" t="s">
        <v>646</v>
      </c>
      <c r="B10789" s="57" t="s">
        <v>431</v>
      </c>
      <c r="C10789" s="57" t="s">
        <v>5395</v>
      </c>
      <c r="D10789" s="57">
        <v>0</v>
      </c>
      <c r="E10789" s="57" t="s">
        <v>500</v>
      </c>
      <c r="F10789" s="57" t="s">
        <v>5396</v>
      </c>
      <c r="G10789" s="57" t="s">
        <v>7569</v>
      </c>
      <c r="H10789" s="57">
        <v>0</v>
      </c>
    </row>
    <row r="10790" spans="1:8">
      <c r="A10790" s="57" t="s">
        <v>646</v>
      </c>
      <c r="B10790" s="57" t="s">
        <v>431</v>
      </c>
      <c r="C10790" s="57" t="s">
        <v>5398</v>
      </c>
      <c r="D10790" s="57">
        <v>0</v>
      </c>
      <c r="E10790" s="57" t="s">
        <v>500</v>
      </c>
      <c r="F10790" s="57" t="s">
        <v>5399</v>
      </c>
      <c r="G10790" s="57" t="s">
        <v>7570</v>
      </c>
      <c r="H10790" s="57">
        <v>0</v>
      </c>
    </row>
    <row r="10791" spans="1:8">
      <c r="A10791" s="57" t="s">
        <v>646</v>
      </c>
      <c r="B10791" s="57" t="s">
        <v>431</v>
      </c>
      <c r="C10791" s="57" t="s">
        <v>5401</v>
      </c>
      <c r="D10791" s="57">
        <v>0</v>
      </c>
      <c r="E10791" s="57" t="s">
        <v>500</v>
      </c>
      <c r="F10791" s="57" t="s">
        <v>5402</v>
      </c>
      <c r="G10791" s="57" t="s">
        <v>7571</v>
      </c>
      <c r="H10791" s="57">
        <v>0</v>
      </c>
    </row>
    <row r="10792" spans="1:8">
      <c r="A10792" s="57" t="s">
        <v>646</v>
      </c>
      <c r="B10792" s="57" t="s">
        <v>431</v>
      </c>
      <c r="C10792" s="57" t="s">
        <v>5404</v>
      </c>
      <c r="D10792" s="57">
        <v>575</v>
      </c>
      <c r="E10792" s="57" t="s">
        <v>500</v>
      </c>
      <c r="F10792" s="57" t="s">
        <v>5405</v>
      </c>
      <c r="G10792" s="57" t="s">
        <v>7572</v>
      </c>
      <c r="H10792" s="57">
        <v>575</v>
      </c>
    </row>
    <row r="10793" spans="1:8">
      <c r="A10793" s="57" t="s">
        <v>646</v>
      </c>
      <c r="B10793" s="57" t="s">
        <v>431</v>
      </c>
      <c r="C10793" s="57" t="s">
        <v>5407</v>
      </c>
      <c r="D10793" s="57">
        <v>0.59999999999999987</v>
      </c>
      <c r="E10793" s="57" t="s">
        <v>500</v>
      </c>
      <c r="F10793" s="57" t="s">
        <v>5408</v>
      </c>
      <c r="G10793" s="57" t="s">
        <v>7573</v>
      </c>
      <c r="H10793" s="57">
        <v>0.59999999999999987</v>
      </c>
    </row>
    <row r="10794" spans="1:8">
      <c r="A10794" s="57" t="s">
        <v>646</v>
      </c>
      <c r="B10794" s="57" t="s">
        <v>431</v>
      </c>
      <c r="C10794" s="57" t="s">
        <v>5410</v>
      </c>
      <c r="D10794" s="57">
        <v>2</v>
      </c>
      <c r="E10794" s="57" t="s">
        <v>500</v>
      </c>
      <c r="F10794" s="57" t="s">
        <v>5411</v>
      </c>
      <c r="G10794" s="57" t="s">
        <v>7574</v>
      </c>
      <c r="H10794" s="57">
        <v>2</v>
      </c>
    </row>
    <row r="10795" spans="1:8">
      <c r="A10795" s="57" t="s">
        <v>646</v>
      </c>
      <c r="B10795" s="57" t="s">
        <v>431</v>
      </c>
      <c r="C10795" s="57" t="s">
        <v>5413</v>
      </c>
      <c r="D10795" s="57">
        <v>336</v>
      </c>
      <c r="E10795" s="57" t="s">
        <v>500</v>
      </c>
      <c r="F10795" s="57" t="s">
        <v>5414</v>
      </c>
      <c r="G10795" s="57" t="s">
        <v>7575</v>
      </c>
      <c r="H10795" s="57">
        <v>336</v>
      </c>
    </row>
    <row r="10796" spans="1:8">
      <c r="A10796" s="57" t="s">
        <v>646</v>
      </c>
      <c r="B10796" s="57" t="s">
        <v>431</v>
      </c>
      <c r="C10796" s="57" t="s">
        <v>5416</v>
      </c>
      <c r="D10796" s="57">
        <v>0</v>
      </c>
      <c r="E10796" s="57" t="s">
        <v>500</v>
      </c>
      <c r="F10796" s="57" t="s">
        <v>5417</v>
      </c>
      <c r="G10796" s="57" t="s">
        <v>7576</v>
      </c>
      <c r="H10796" s="57">
        <v>0</v>
      </c>
    </row>
    <row r="10797" spans="1:8">
      <c r="A10797" s="57" t="s">
        <v>646</v>
      </c>
      <c r="B10797" s="57" t="s">
        <v>431</v>
      </c>
      <c r="C10797" s="57" t="s">
        <v>5419</v>
      </c>
      <c r="D10797" s="57">
        <v>1</v>
      </c>
      <c r="E10797" s="57" t="s">
        <v>500</v>
      </c>
      <c r="F10797" s="57" t="s">
        <v>5420</v>
      </c>
      <c r="G10797" s="57" t="s">
        <v>7577</v>
      </c>
      <c r="H10797" s="57">
        <v>1</v>
      </c>
    </row>
    <row r="10798" spans="1:8">
      <c r="A10798" s="57" t="s">
        <v>646</v>
      </c>
      <c r="B10798" s="57" t="s">
        <v>431</v>
      </c>
      <c r="C10798" s="57" t="s">
        <v>5422</v>
      </c>
      <c r="D10798" s="57">
        <v>575</v>
      </c>
      <c r="E10798" s="57" t="s">
        <v>500</v>
      </c>
      <c r="F10798" s="57" t="s">
        <v>5423</v>
      </c>
      <c r="G10798" s="57" t="s">
        <v>7578</v>
      </c>
      <c r="H10798" s="57">
        <v>575</v>
      </c>
    </row>
    <row r="10799" spans="1:8">
      <c r="A10799" s="57" t="s">
        <v>646</v>
      </c>
      <c r="B10799" s="57" t="s">
        <v>431</v>
      </c>
      <c r="C10799" s="57" t="s">
        <v>5425</v>
      </c>
      <c r="D10799" s="57">
        <v>0.59999999999999987</v>
      </c>
      <c r="E10799" s="57" t="s">
        <v>500</v>
      </c>
      <c r="F10799" s="57" t="s">
        <v>5426</v>
      </c>
      <c r="G10799" s="57" t="s">
        <v>7579</v>
      </c>
      <c r="H10799" s="57">
        <v>0.59999999999999987</v>
      </c>
    </row>
    <row r="10800" spans="1:8">
      <c r="A10800" s="57" t="s">
        <v>646</v>
      </c>
      <c r="B10800" s="57" t="s">
        <v>431</v>
      </c>
      <c r="C10800" s="57" t="s">
        <v>5428</v>
      </c>
      <c r="D10800" s="57">
        <v>336</v>
      </c>
      <c r="E10800" s="57" t="s">
        <v>500</v>
      </c>
      <c r="F10800" s="57" t="s">
        <v>5429</v>
      </c>
      <c r="G10800" s="57" t="s">
        <v>7580</v>
      </c>
      <c r="H10800" s="57">
        <v>336</v>
      </c>
    </row>
    <row r="10801" spans="1:8">
      <c r="A10801" s="57" t="s">
        <v>646</v>
      </c>
      <c r="B10801" s="57" t="s">
        <v>431</v>
      </c>
      <c r="C10801" s="57" t="s">
        <v>5431</v>
      </c>
      <c r="D10801" s="57">
        <v>1500</v>
      </c>
      <c r="E10801" s="57" t="s">
        <v>500</v>
      </c>
      <c r="F10801" s="57" t="s">
        <v>5431</v>
      </c>
      <c r="G10801" s="57" t="s">
        <v>7581</v>
      </c>
      <c r="H10801" s="57">
        <v>1500</v>
      </c>
    </row>
    <row r="10802" spans="1:8">
      <c r="A10802" s="57" t="s">
        <v>646</v>
      </c>
      <c r="B10802" s="57" t="s">
        <v>431</v>
      </c>
      <c r="C10802" s="57" t="s">
        <v>5433</v>
      </c>
      <c r="D10802" s="57">
        <v>336</v>
      </c>
      <c r="E10802" s="57" t="s">
        <v>500</v>
      </c>
      <c r="F10802" s="57" t="s">
        <v>5434</v>
      </c>
      <c r="G10802" s="57" t="s">
        <v>7582</v>
      </c>
      <c r="H10802" s="57">
        <v>336</v>
      </c>
    </row>
    <row r="10803" spans="1:8">
      <c r="A10803" s="57" t="s">
        <v>646</v>
      </c>
      <c r="B10803" s="57" t="s">
        <v>431</v>
      </c>
      <c r="C10803" s="57" t="s">
        <v>5436</v>
      </c>
      <c r="D10803" s="57">
        <v>2</v>
      </c>
      <c r="E10803" s="57" t="s">
        <v>500</v>
      </c>
      <c r="F10803" s="57" t="s">
        <v>5437</v>
      </c>
      <c r="G10803" s="57" t="s">
        <v>7583</v>
      </c>
      <c r="H10803" s="57">
        <v>2</v>
      </c>
    </row>
    <row r="10804" spans="1:8">
      <c r="A10804" s="57" t="s">
        <v>646</v>
      </c>
      <c r="B10804" s="57" t="s">
        <v>431</v>
      </c>
      <c r="C10804" s="57" t="s">
        <v>5439</v>
      </c>
      <c r="D10804" s="57">
        <v>0.75</v>
      </c>
      <c r="E10804" s="57" t="s">
        <v>500</v>
      </c>
      <c r="F10804" s="57" t="s">
        <v>5439</v>
      </c>
      <c r="G10804" s="57" t="s">
        <v>7584</v>
      </c>
      <c r="H10804" s="57">
        <v>0.75</v>
      </c>
    </row>
    <row r="10805" spans="1:8">
      <c r="A10805" s="57" t="s">
        <v>646</v>
      </c>
      <c r="B10805" s="57" t="s">
        <v>431</v>
      </c>
      <c r="C10805" s="57" t="s">
        <v>5441</v>
      </c>
      <c r="D10805" s="57">
        <v>5000</v>
      </c>
      <c r="E10805" s="57" t="s">
        <v>500</v>
      </c>
      <c r="F10805" s="57" t="s">
        <v>5441</v>
      </c>
      <c r="G10805" s="57" t="s">
        <v>7585</v>
      </c>
      <c r="H10805" s="57">
        <v>5000</v>
      </c>
    </row>
    <row r="10806" spans="1:8">
      <c r="A10806" s="57" t="s">
        <v>646</v>
      </c>
      <c r="B10806" s="57" t="s">
        <v>431</v>
      </c>
      <c r="C10806" s="57" t="s">
        <v>5443</v>
      </c>
      <c r="D10806" s="57">
        <v>336</v>
      </c>
      <c r="E10806" s="57" t="s">
        <v>500</v>
      </c>
      <c r="F10806" s="57" t="s">
        <v>5443</v>
      </c>
      <c r="G10806" s="57" t="s">
        <v>7586</v>
      </c>
      <c r="H10806" s="57">
        <v>336</v>
      </c>
    </row>
    <row r="10807" spans="1:8">
      <c r="A10807" s="57" t="s">
        <v>646</v>
      </c>
      <c r="B10807" s="57" t="s">
        <v>431</v>
      </c>
      <c r="C10807" s="57" t="s">
        <v>5445</v>
      </c>
      <c r="D10807" s="57">
        <v>560</v>
      </c>
      <c r="E10807" s="57" t="s">
        <v>500</v>
      </c>
      <c r="F10807" s="57" t="s">
        <v>5446</v>
      </c>
      <c r="G10807" s="57" t="s">
        <v>7587</v>
      </c>
      <c r="H10807" s="57">
        <v>560</v>
      </c>
    </row>
    <row r="10808" spans="1:8">
      <c r="A10808" s="57" t="s">
        <v>646</v>
      </c>
      <c r="B10808" s="57" t="s">
        <v>477</v>
      </c>
      <c r="C10808" s="57" t="s">
        <v>5392</v>
      </c>
      <c r="D10808" s="57">
        <v>0</v>
      </c>
      <c r="E10808" s="57" t="s">
        <v>2935</v>
      </c>
      <c r="F10808" s="57" t="s">
        <v>5393</v>
      </c>
      <c r="G10808" s="57" t="s">
        <v>7588</v>
      </c>
      <c r="H10808" s="57">
        <v>0</v>
      </c>
    </row>
    <row r="10809" spans="1:8">
      <c r="A10809" s="57" t="s">
        <v>646</v>
      </c>
      <c r="B10809" s="57" t="s">
        <v>477</v>
      </c>
      <c r="C10809" s="57" t="s">
        <v>5395</v>
      </c>
      <c r="D10809" s="57">
        <v>0</v>
      </c>
      <c r="E10809" s="57" t="s">
        <v>2935</v>
      </c>
      <c r="F10809" s="57" t="s">
        <v>5396</v>
      </c>
      <c r="G10809" s="57" t="s">
        <v>7589</v>
      </c>
      <c r="H10809" s="57">
        <v>0</v>
      </c>
    </row>
    <row r="10810" spans="1:8">
      <c r="A10810" s="57" t="s">
        <v>646</v>
      </c>
      <c r="B10810" s="57" t="s">
        <v>477</v>
      </c>
      <c r="C10810" s="57" t="s">
        <v>5398</v>
      </c>
      <c r="D10810" s="57">
        <v>0</v>
      </c>
      <c r="E10810" s="57" t="s">
        <v>2935</v>
      </c>
      <c r="F10810" s="57" t="s">
        <v>5399</v>
      </c>
      <c r="G10810" s="57" t="s">
        <v>7590</v>
      </c>
      <c r="H10810" s="57">
        <v>0</v>
      </c>
    </row>
    <row r="10811" spans="1:8">
      <c r="A10811" s="57" t="s">
        <v>646</v>
      </c>
      <c r="B10811" s="57" t="s">
        <v>477</v>
      </c>
      <c r="C10811" s="57" t="s">
        <v>5401</v>
      </c>
      <c r="D10811" s="57">
        <v>0</v>
      </c>
      <c r="E10811" s="57" t="s">
        <v>2935</v>
      </c>
      <c r="F10811" s="57" t="s">
        <v>5402</v>
      </c>
      <c r="G10811" s="57" t="s">
        <v>7591</v>
      </c>
      <c r="H10811" s="57">
        <v>0</v>
      </c>
    </row>
    <row r="10812" spans="1:8">
      <c r="A10812" s="57" t="s">
        <v>646</v>
      </c>
      <c r="B10812" s="57" t="s">
        <v>477</v>
      </c>
      <c r="C10812" s="57" t="s">
        <v>5404</v>
      </c>
      <c r="D10812" s="57">
        <v>575</v>
      </c>
      <c r="E10812" s="57" t="s">
        <v>2935</v>
      </c>
      <c r="F10812" s="57" t="s">
        <v>5405</v>
      </c>
      <c r="G10812" s="57" t="s">
        <v>7592</v>
      </c>
      <c r="H10812" s="57">
        <v>575</v>
      </c>
    </row>
    <row r="10813" spans="1:8">
      <c r="A10813" s="57" t="s">
        <v>646</v>
      </c>
      <c r="B10813" s="57" t="s">
        <v>477</v>
      </c>
      <c r="C10813" s="57" t="s">
        <v>5407</v>
      </c>
      <c r="D10813" s="57">
        <v>0.6</v>
      </c>
      <c r="E10813" s="57" t="s">
        <v>2935</v>
      </c>
      <c r="F10813" s="57" t="s">
        <v>5408</v>
      </c>
      <c r="G10813" s="57" t="s">
        <v>7593</v>
      </c>
      <c r="H10813" s="57">
        <v>0.6</v>
      </c>
    </row>
    <row r="10814" spans="1:8">
      <c r="A10814" s="57" t="s">
        <v>646</v>
      </c>
      <c r="B10814" s="57" t="s">
        <v>477</v>
      </c>
      <c r="C10814" s="57" t="s">
        <v>5410</v>
      </c>
      <c r="D10814" s="57">
        <v>2</v>
      </c>
      <c r="E10814" s="57" t="s">
        <v>2935</v>
      </c>
      <c r="F10814" s="57" t="s">
        <v>5411</v>
      </c>
      <c r="G10814" s="57" t="s">
        <v>7594</v>
      </c>
      <c r="H10814" s="57">
        <v>2</v>
      </c>
    </row>
    <row r="10815" spans="1:8">
      <c r="A10815" s="57" t="s">
        <v>646</v>
      </c>
      <c r="B10815" s="57" t="s">
        <v>477</v>
      </c>
      <c r="C10815" s="57" t="s">
        <v>5413</v>
      </c>
      <c r="D10815" s="57">
        <v>336</v>
      </c>
      <c r="E10815" s="57" t="s">
        <v>2935</v>
      </c>
      <c r="F10815" s="57" t="s">
        <v>5414</v>
      </c>
      <c r="G10815" s="57" t="s">
        <v>7595</v>
      </c>
      <c r="H10815" s="57">
        <v>336</v>
      </c>
    </row>
    <row r="10816" spans="1:8">
      <c r="A10816" s="57" t="s">
        <v>646</v>
      </c>
      <c r="B10816" s="57" t="s">
        <v>477</v>
      </c>
      <c r="C10816" s="57" t="s">
        <v>5416</v>
      </c>
      <c r="D10816" s="57">
        <v>0</v>
      </c>
      <c r="E10816" s="57" t="s">
        <v>2935</v>
      </c>
      <c r="F10816" s="57" t="s">
        <v>5417</v>
      </c>
      <c r="G10816" s="57" t="s">
        <v>7596</v>
      </c>
      <c r="H10816" s="57">
        <v>0</v>
      </c>
    </row>
    <row r="10817" spans="1:8">
      <c r="A10817" s="57" t="s">
        <v>646</v>
      </c>
      <c r="B10817" s="57" t="s">
        <v>477</v>
      </c>
      <c r="C10817" s="57" t="s">
        <v>5419</v>
      </c>
      <c r="D10817" s="57">
        <v>1</v>
      </c>
      <c r="E10817" s="57" t="s">
        <v>2935</v>
      </c>
      <c r="F10817" s="57" t="s">
        <v>5420</v>
      </c>
      <c r="G10817" s="57" t="s">
        <v>7597</v>
      </c>
      <c r="H10817" s="57">
        <v>1</v>
      </c>
    </row>
    <row r="10818" spans="1:8">
      <c r="A10818" s="57" t="s">
        <v>646</v>
      </c>
      <c r="B10818" s="57" t="s">
        <v>477</v>
      </c>
      <c r="C10818" s="57" t="s">
        <v>5422</v>
      </c>
      <c r="D10818" s="57">
        <v>575</v>
      </c>
      <c r="E10818" s="57" t="s">
        <v>2935</v>
      </c>
      <c r="F10818" s="57" t="s">
        <v>5423</v>
      </c>
      <c r="G10818" s="57" t="s">
        <v>7598</v>
      </c>
      <c r="H10818" s="57">
        <v>575</v>
      </c>
    </row>
    <row r="10819" spans="1:8">
      <c r="A10819" s="57" t="s">
        <v>646</v>
      </c>
      <c r="B10819" s="57" t="s">
        <v>477</v>
      </c>
      <c r="C10819" s="57" t="s">
        <v>5425</v>
      </c>
      <c r="D10819" s="57">
        <v>0.6</v>
      </c>
      <c r="E10819" s="57" t="s">
        <v>2935</v>
      </c>
      <c r="F10819" s="57" t="s">
        <v>5426</v>
      </c>
      <c r="G10819" s="57" t="s">
        <v>7599</v>
      </c>
      <c r="H10819" s="57">
        <v>0.6</v>
      </c>
    </row>
    <row r="10820" spans="1:8">
      <c r="A10820" s="57" t="s">
        <v>646</v>
      </c>
      <c r="B10820" s="57" t="s">
        <v>477</v>
      </c>
      <c r="C10820" s="57" t="s">
        <v>5428</v>
      </c>
      <c r="D10820" s="57">
        <v>336</v>
      </c>
      <c r="E10820" s="57" t="s">
        <v>2935</v>
      </c>
      <c r="F10820" s="57" t="s">
        <v>5429</v>
      </c>
      <c r="G10820" s="57" t="s">
        <v>7600</v>
      </c>
      <c r="H10820" s="57">
        <v>336</v>
      </c>
    </row>
    <row r="10821" spans="1:8">
      <c r="A10821" s="57" t="s">
        <v>646</v>
      </c>
      <c r="B10821" s="57" t="s">
        <v>477</v>
      </c>
      <c r="C10821" s="57" t="s">
        <v>5431</v>
      </c>
      <c r="D10821" s="57">
        <v>1500</v>
      </c>
      <c r="E10821" s="57" t="s">
        <v>2935</v>
      </c>
      <c r="F10821" s="57" t="s">
        <v>5431</v>
      </c>
      <c r="G10821" s="57" t="s">
        <v>7601</v>
      </c>
      <c r="H10821" s="57">
        <v>1500</v>
      </c>
    </row>
    <row r="10822" spans="1:8">
      <c r="A10822" s="57" t="s">
        <v>646</v>
      </c>
      <c r="B10822" s="57" t="s">
        <v>477</v>
      </c>
      <c r="C10822" s="57" t="s">
        <v>5433</v>
      </c>
      <c r="D10822" s="57">
        <v>336</v>
      </c>
      <c r="E10822" s="57" t="s">
        <v>2935</v>
      </c>
      <c r="F10822" s="57" t="s">
        <v>5434</v>
      </c>
      <c r="G10822" s="57" t="s">
        <v>7602</v>
      </c>
      <c r="H10822" s="57">
        <v>336</v>
      </c>
    </row>
    <row r="10823" spans="1:8">
      <c r="A10823" s="57" t="s">
        <v>646</v>
      </c>
      <c r="B10823" s="57" t="s">
        <v>477</v>
      </c>
      <c r="C10823" s="57" t="s">
        <v>5436</v>
      </c>
      <c r="D10823" s="57">
        <v>2</v>
      </c>
      <c r="E10823" s="57" t="s">
        <v>2935</v>
      </c>
      <c r="F10823" s="57" t="s">
        <v>5437</v>
      </c>
      <c r="G10823" s="57" t="s">
        <v>7603</v>
      </c>
      <c r="H10823" s="57">
        <v>2</v>
      </c>
    </row>
    <row r="10824" spans="1:8">
      <c r="A10824" s="57" t="s">
        <v>646</v>
      </c>
      <c r="B10824" s="57" t="s">
        <v>477</v>
      </c>
      <c r="C10824" s="57" t="s">
        <v>5439</v>
      </c>
      <c r="D10824" s="57">
        <v>0.75</v>
      </c>
      <c r="E10824" s="57" t="s">
        <v>2935</v>
      </c>
      <c r="F10824" s="57" t="s">
        <v>5439</v>
      </c>
      <c r="G10824" s="57" t="s">
        <v>7604</v>
      </c>
      <c r="H10824" s="57">
        <v>0.75</v>
      </c>
    </row>
    <row r="10825" spans="1:8">
      <c r="A10825" s="57" t="s">
        <v>646</v>
      </c>
      <c r="B10825" s="57" t="s">
        <v>477</v>
      </c>
      <c r="C10825" s="57" t="s">
        <v>5441</v>
      </c>
      <c r="D10825" s="57">
        <v>5000</v>
      </c>
      <c r="E10825" s="57" t="s">
        <v>2935</v>
      </c>
      <c r="F10825" s="57" t="s">
        <v>5441</v>
      </c>
      <c r="G10825" s="57" t="s">
        <v>7605</v>
      </c>
      <c r="H10825" s="57">
        <v>5000</v>
      </c>
    </row>
    <row r="10826" spans="1:8">
      <c r="A10826" s="57" t="s">
        <v>646</v>
      </c>
      <c r="B10826" s="57" t="s">
        <v>477</v>
      </c>
      <c r="C10826" s="57" t="s">
        <v>5443</v>
      </c>
      <c r="D10826" s="57">
        <v>336</v>
      </c>
      <c r="E10826" s="57" t="s">
        <v>2935</v>
      </c>
      <c r="F10826" s="57" t="s">
        <v>5443</v>
      </c>
      <c r="G10826" s="57" t="s">
        <v>7606</v>
      </c>
      <c r="H10826" s="57">
        <v>336</v>
      </c>
    </row>
    <row r="10827" spans="1:8">
      <c r="A10827" s="57" t="s">
        <v>646</v>
      </c>
      <c r="B10827" s="57" t="s">
        <v>477</v>
      </c>
      <c r="C10827" s="57" t="s">
        <v>5445</v>
      </c>
      <c r="D10827" s="57">
        <v>560</v>
      </c>
      <c r="E10827" s="57" t="s">
        <v>2935</v>
      </c>
      <c r="F10827" s="57" t="s">
        <v>5446</v>
      </c>
      <c r="G10827" s="57" t="s">
        <v>7607</v>
      </c>
      <c r="H10827" s="57">
        <v>560</v>
      </c>
    </row>
    <row r="10828" spans="1:8">
      <c r="A10828" s="57" t="s">
        <v>647</v>
      </c>
      <c r="B10828" s="57" t="s">
        <v>431</v>
      </c>
      <c r="C10828" s="57" t="s">
        <v>5392</v>
      </c>
      <c r="D10828" s="57">
        <v>0</v>
      </c>
      <c r="E10828" s="57" t="s">
        <v>539</v>
      </c>
      <c r="F10828" s="57" t="s">
        <v>5393</v>
      </c>
      <c r="G10828" s="57" t="s">
        <v>7608</v>
      </c>
      <c r="H10828" s="57">
        <v>0</v>
      </c>
    </row>
    <row r="10829" spans="1:8">
      <c r="A10829" s="57" t="s">
        <v>647</v>
      </c>
      <c r="B10829" s="57" t="s">
        <v>431</v>
      </c>
      <c r="C10829" s="57" t="s">
        <v>5395</v>
      </c>
      <c r="D10829" s="57">
        <v>0</v>
      </c>
      <c r="E10829" s="57" t="s">
        <v>539</v>
      </c>
      <c r="F10829" s="57" t="s">
        <v>5396</v>
      </c>
      <c r="G10829" s="57" t="s">
        <v>7609</v>
      </c>
      <c r="H10829" s="57">
        <v>0</v>
      </c>
    </row>
    <row r="10830" spans="1:8">
      <c r="A10830" s="57" t="s">
        <v>647</v>
      </c>
      <c r="B10830" s="57" t="s">
        <v>431</v>
      </c>
      <c r="C10830" s="57" t="s">
        <v>5398</v>
      </c>
      <c r="D10830" s="57">
        <v>0</v>
      </c>
      <c r="E10830" s="57" t="s">
        <v>539</v>
      </c>
      <c r="F10830" s="57" t="s">
        <v>5399</v>
      </c>
      <c r="G10830" s="57" t="s">
        <v>7610</v>
      </c>
      <c r="H10830" s="57">
        <v>0</v>
      </c>
    </row>
    <row r="10831" spans="1:8">
      <c r="A10831" s="57" t="s">
        <v>647</v>
      </c>
      <c r="B10831" s="57" t="s">
        <v>431</v>
      </c>
      <c r="C10831" s="57" t="s">
        <v>5401</v>
      </c>
      <c r="D10831" s="57">
        <v>0</v>
      </c>
      <c r="E10831" s="57" t="s">
        <v>539</v>
      </c>
      <c r="F10831" s="57" t="s">
        <v>5402</v>
      </c>
      <c r="G10831" s="57" t="s">
        <v>7611</v>
      </c>
      <c r="H10831" s="57">
        <v>0</v>
      </c>
    </row>
    <row r="10832" spans="1:8">
      <c r="A10832" s="57" t="s">
        <v>647</v>
      </c>
      <c r="B10832" s="57" t="s">
        <v>431</v>
      </c>
      <c r="C10832" s="57" t="s">
        <v>5404</v>
      </c>
      <c r="D10832" s="57">
        <v>575</v>
      </c>
      <c r="E10832" s="57" t="s">
        <v>539</v>
      </c>
      <c r="F10832" s="57" t="s">
        <v>5405</v>
      </c>
      <c r="G10832" s="57" t="s">
        <v>7612</v>
      </c>
      <c r="H10832" s="57">
        <v>575</v>
      </c>
    </row>
    <row r="10833" spans="1:8">
      <c r="A10833" s="57" t="s">
        <v>647</v>
      </c>
      <c r="B10833" s="57" t="s">
        <v>431</v>
      </c>
      <c r="C10833" s="57" t="s">
        <v>5407</v>
      </c>
      <c r="D10833" s="57">
        <v>0.59999999999999987</v>
      </c>
      <c r="E10833" s="57" t="s">
        <v>539</v>
      </c>
      <c r="F10833" s="57" t="s">
        <v>5408</v>
      </c>
      <c r="G10833" s="57" t="s">
        <v>7613</v>
      </c>
      <c r="H10833" s="57">
        <v>0.59999999999999987</v>
      </c>
    </row>
    <row r="10834" spans="1:8">
      <c r="A10834" s="57" t="s">
        <v>647</v>
      </c>
      <c r="B10834" s="57" t="s">
        <v>431</v>
      </c>
      <c r="C10834" s="57" t="s">
        <v>5410</v>
      </c>
      <c r="D10834" s="57">
        <v>2</v>
      </c>
      <c r="E10834" s="57" t="s">
        <v>539</v>
      </c>
      <c r="F10834" s="57" t="s">
        <v>5411</v>
      </c>
      <c r="G10834" s="57" t="s">
        <v>7614</v>
      </c>
      <c r="H10834" s="57">
        <v>2</v>
      </c>
    </row>
    <row r="10835" spans="1:8">
      <c r="A10835" s="57" t="s">
        <v>647</v>
      </c>
      <c r="B10835" s="57" t="s">
        <v>431</v>
      </c>
      <c r="C10835" s="57" t="s">
        <v>5413</v>
      </c>
      <c r="D10835" s="57">
        <v>336</v>
      </c>
      <c r="E10835" s="57" t="s">
        <v>539</v>
      </c>
      <c r="F10835" s="57" t="s">
        <v>5414</v>
      </c>
      <c r="G10835" s="57" t="s">
        <v>7615</v>
      </c>
      <c r="H10835" s="57">
        <v>336</v>
      </c>
    </row>
    <row r="10836" spans="1:8">
      <c r="A10836" s="57" t="s">
        <v>647</v>
      </c>
      <c r="B10836" s="57" t="s">
        <v>431</v>
      </c>
      <c r="C10836" s="57" t="s">
        <v>5416</v>
      </c>
      <c r="D10836" s="57">
        <v>0</v>
      </c>
      <c r="E10836" s="57" t="s">
        <v>539</v>
      </c>
      <c r="F10836" s="57" t="s">
        <v>5417</v>
      </c>
      <c r="G10836" s="57" t="s">
        <v>7616</v>
      </c>
      <c r="H10836" s="57">
        <v>0</v>
      </c>
    </row>
    <row r="10837" spans="1:8">
      <c r="A10837" s="57" t="s">
        <v>647</v>
      </c>
      <c r="B10837" s="57" t="s">
        <v>431</v>
      </c>
      <c r="C10837" s="57" t="s">
        <v>5419</v>
      </c>
      <c r="D10837" s="57">
        <v>1</v>
      </c>
      <c r="E10837" s="57" t="s">
        <v>539</v>
      </c>
      <c r="F10837" s="57" t="s">
        <v>5420</v>
      </c>
      <c r="G10837" s="57" t="s">
        <v>7617</v>
      </c>
      <c r="H10837" s="57">
        <v>1</v>
      </c>
    </row>
    <row r="10838" spans="1:8">
      <c r="A10838" s="57" t="s">
        <v>647</v>
      </c>
      <c r="B10838" s="57" t="s">
        <v>431</v>
      </c>
      <c r="C10838" s="57" t="s">
        <v>5422</v>
      </c>
      <c r="D10838" s="57">
        <v>575</v>
      </c>
      <c r="E10838" s="57" t="s">
        <v>539</v>
      </c>
      <c r="F10838" s="57" t="s">
        <v>5423</v>
      </c>
      <c r="G10838" s="57" t="s">
        <v>7618</v>
      </c>
      <c r="H10838" s="57">
        <v>575</v>
      </c>
    </row>
    <row r="10839" spans="1:8">
      <c r="A10839" s="57" t="s">
        <v>647</v>
      </c>
      <c r="B10839" s="57" t="s">
        <v>431</v>
      </c>
      <c r="C10839" s="57" t="s">
        <v>5425</v>
      </c>
      <c r="D10839" s="57">
        <v>0.59999999999999987</v>
      </c>
      <c r="E10839" s="57" t="s">
        <v>539</v>
      </c>
      <c r="F10839" s="57" t="s">
        <v>5426</v>
      </c>
      <c r="G10839" s="57" t="s">
        <v>7619</v>
      </c>
      <c r="H10839" s="57">
        <v>0.59999999999999987</v>
      </c>
    </row>
    <row r="10840" spans="1:8">
      <c r="A10840" s="57" t="s">
        <v>647</v>
      </c>
      <c r="B10840" s="57" t="s">
        <v>431</v>
      </c>
      <c r="C10840" s="57" t="s">
        <v>5428</v>
      </c>
      <c r="D10840" s="57">
        <v>336</v>
      </c>
      <c r="E10840" s="57" t="s">
        <v>539</v>
      </c>
      <c r="F10840" s="57" t="s">
        <v>5429</v>
      </c>
      <c r="G10840" s="57" t="s">
        <v>7620</v>
      </c>
      <c r="H10840" s="57">
        <v>336</v>
      </c>
    </row>
    <row r="10841" spans="1:8">
      <c r="A10841" s="57" t="s">
        <v>647</v>
      </c>
      <c r="B10841" s="57" t="s">
        <v>431</v>
      </c>
      <c r="C10841" s="57" t="s">
        <v>5431</v>
      </c>
      <c r="D10841" s="57">
        <v>1500</v>
      </c>
      <c r="E10841" s="57" t="s">
        <v>539</v>
      </c>
      <c r="F10841" s="57" t="s">
        <v>5431</v>
      </c>
      <c r="G10841" s="57" t="s">
        <v>7621</v>
      </c>
      <c r="H10841" s="57">
        <v>1500</v>
      </c>
    </row>
    <row r="10842" spans="1:8">
      <c r="A10842" s="57" t="s">
        <v>647</v>
      </c>
      <c r="B10842" s="57" t="s">
        <v>431</v>
      </c>
      <c r="C10842" s="57" t="s">
        <v>5433</v>
      </c>
      <c r="D10842" s="57">
        <v>336</v>
      </c>
      <c r="E10842" s="57" t="s">
        <v>539</v>
      </c>
      <c r="F10842" s="57" t="s">
        <v>5434</v>
      </c>
      <c r="G10842" s="57" t="s">
        <v>7622</v>
      </c>
      <c r="H10842" s="57">
        <v>336</v>
      </c>
    </row>
    <row r="10843" spans="1:8">
      <c r="A10843" s="57" t="s">
        <v>647</v>
      </c>
      <c r="B10843" s="57" t="s">
        <v>431</v>
      </c>
      <c r="C10843" s="57" t="s">
        <v>5436</v>
      </c>
      <c r="D10843" s="57">
        <v>2</v>
      </c>
      <c r="E10843" s="57" t="s">
        <v>539</v>
      </c>
      <c r="F10843" s="57" t="s">
        <v>5437</v>
      </c>
      <c r="G10843" s="57" t="s">
        <v>7623</v>
      </c>
      <c r="H10843" s="57">
        <v>2</v>
      </c>
    </row>
    <row r="10844" spans="1:8">
      <c r="A10844" s="57" t="s">
        <v>647</v>
      </c>
      <c r="B10844" s="57" t="s">
        <v>431</v>
      </c>
      <c r="C10844" s="57" t="s">
        <v>5439</v>
      </c>
      <c r="D10844" s="57">
        <v>0.75</v>
      </c>
      <c r="E10844" s="57" t="s">
        <v>539</v>
      </c>
      <c r="F10844" s="57" t="s">
        <v>5439</v>
      </c>
      <c r="G10844" s="57" t="s">
        <v>7624</v>
      </c>
      <c r="H10844" s="57">
        <v>0.75</v>
      </c>
    </row>
    <row r="10845" spans="1:8">
      <c r="A10845" s="57" t="s">
        <v>647</v>
      </c>
      <c r="B10845" s="57" t="s">
        <v>431</v>
      </c>
      <c r="C10845" s="57" t="s">
        <v>5441</v>
      </c>
      <c r="D10845" s="57">
        <v>5000</v>
      </c>
      <c r="E10845" s="57" t="s">
        <v>539</v>
      </c>
      <c r="F10845" s="57" t="s">
        <v>5441</v>
      </c>
      <c r="G10845" s="57" t="s">
        <v>7625</v>
      </c>
      <c r="H10845" s="57">
        <v>5000</v>
      </c>
    </row>
    <row r="10846" spans="1:8">
      <c r="A10846" s="57" t="s">
        <v>647</v>
      </c>
      <c r="B10846" s="57" t="s">
        <v>431</v>
      </c>
      <c r="C10846" s="57" t="s">
        <v>5443</v>
      </c>
      <c r="D10846" s="57">
        <v>336</v>
      </c>
      <c r="E10846" s="57" t="s">
        <v>539</v>
      </c>
      <c r="F10846" s="57" t="s">
        <v>5443</v>
      </c>
      <c r="G10846" s="57" t="s">
        <v>7626</v>
      </c>
      <c r="H10846" s="57">
        <v>336</v>
      </c>
    </row>
    <row r="10847" spans="1:8">
      <c r="A10847" s="57" t="s">
        <v>647</v>
      </c>
      <c r="B10847" s="57" t="s">
        <v>431</v>
      </c>
      <c r="C10847" s="57" t="s">
        <v>5445</v>
      </c>
      <c r="D10847" s="57">
        <v>560</v>
      </c>
      <c r="E10847" s="57" t="s">
        <v>539</v>
      </c>
      <c r="F10847" s="57" t="s">
        <v>5446</v>
      </c>
      <c r="G10847" s="57" t="s">
        <v>7627</v>
      </c>
      <c r="H10847" s="57">
        <v>560</v>
      </c>
    </row>
    <row r="10848" spans="1:8">
      <c r="A10848" s="57" t="s">
        <v>647</v>
      </c>
      <c r="B10848" s="57" t="s">
        <v>443</v>
      </c>
      <c r="C10848" s="57" t="s">
        <v>5392</v>
      </c>
      <c r="D10848" s="57">
        <v>0</v>
      </c>
      <c r="E10848" s="57" t="s">
        <v>2944</v>
      </c>
      <c r="F10848" s="57" t="s">
        <v>5393</v>
      </c>
      <c r="G10848" s="57" t="s">
        <v>7628</v>
      </c>
      <c r="H10848" s="57">
        <v>0</v>
      </c>
    </row>
    <row r="10849" spans="1:8">
      <c r="A10849" s="57" t="s">
        <v>647</v>
      </c>
      <c r="B10849" s="57" t="s">
        <v>443</v>
      </c>
      <c r="C10849" s="57" t="s">
        <v>5395</v>
      </c>
      <c r="D10849" s="57">
        <v>0</v>
      </c>
      <c r="E10849" s="57" t="s">
        <v>2944</v>
      </c>
      <c r="F10849" s="57" t="s">
        <v>5396</v>
      </c>
      <c r="G10849" s="57" t="s">
        <v>7629</v>
      </c>
      <c r="H10849" s="57">
        <v>0</v>
      </c>
    </row>
    <row r="10850" spans="1:8">
      <c r="A10850" s="57" t="s">
        <v>647</v>
      </c>
      <c r="B10850" s="57" t="s">
        <v>443</v>
      </c>
      <c r="C10850" s="57" t="s">
        <v>5398</v>
      </c>
      <c r="D10850" s="57">
        <v>0</v>
      </c>
      <c r="E10850" s="57" t="s">
        <v>2944</v>
      </c>
      <c r="F10850" s="57" t="s">
        <v>5399</v>
      </c>
      <c r="G10850" s="57" t="s">
        <v>7630</v>
      </c>
      <c r="H10850" s="57">
        <v>0</v>
      </c>
    </row>
    <row r="10851" spans="1:8">
      <c r="A10851" s="57" t="s">
        <v>647</v>
      </c>
      <c r="B10851" s="57" t="s">
        <v>443</v>
      </c>
      <c r="C10851" s="57" t="s">
        <v>5401</v>
      </c>
      <c r="D10851" s="57">
        <v>0</v>
      </c>
      <c r="E10851" s="57" t="s">
        <v>2944</v>
      </c>
      <c r="F10851" s="57" t="s">
        <v>5402</v>
      </c>
      <c r="G10851" s="57" t="s">
        <v>7631</v>
      </c>
      <c r="H10851" s="57">
        <v>0</v>
      </c>
    </row>
    <row r="10852" spans="1:8">
      <c r="A10852" s="57" t="s">
        <v>647</v>
      </c>
      <c r="B10852" s="57" t="s">
        <v>443</v>
      </c>
      <c r="C10852" s="57" t="s">
        <v>5404</v>
      </c>
      <c r="D10852" s="57">
        <v>575</v>
      </c>
      <c r="E10852" s="57" t="s">
        <v>2944</v>
      </c>
      <c r="F10852" s="57" t="s">
        <v>5405</v>
      </c>
      <c r="G10852" s="57" t="s">
        <v>7632</v>
      </c>
      <c r="H10852" s="57">
        <v>575</v>
      </c>
    </row>
    <row r="10853" spans="1:8">
      <c r="A10853" s="57" t="s">
        <v>647</v>
      </c>
      <c r="B10853" s="57" t="s">
        <v>443</v>
      </c>
      <c r="C10853" s="57" t="s">
        <v>5407</v>
      </c>
      <c r="D10853" s="57">
        <v>0.60000000000000087</v>
      </c>
      <c r="E10853" s="57" t="s">
        <v>2944</v>
      </c>
      <c r="F10853" s="57" t="s">
        <v>5408</v>
      </c>
      <c r="G10853" s="57" t="s">
        <v>7633</v>
      </c>
      <c r="H10853" s="57">
        <v>0.60000000000000087</v>
      </c>
    </row>
    <row r="10854" spans="1:8">
      <c r="A10854" s="57" t="s">
        <v>647</v>
      </c>
      <c r="B10854" s="57" t="s">
        <v>443</v>
      </c>
      <c r="C10854" s="57" t="s">
        <v>5410</v>
      </c>
      <c r="D10854" s="57">
        <v>2</v>
      </c>
      <c r="E10854" s="57" t="s">
        <v>2944</v>
      </c>
      <c r="F10854" s="57" t="s">
        <v>5411</v>
      </c>
      <c r="G10854" s="57" t="s">
        <v>7634</v>
      </c>
      <c r="H10854" s="57">
        <v>2</v>
      </c>
    </row>
    <row r="10855" spans="1:8">
      <c r="A10855" s="57" t="s">
        <v>647</v>
      </c>
      <c r="B10855" s="57" t="s">
        <v>443</v>
      </c>
      <c r="C10855" s="57" t="s">
        <v>5413</v>
      </c>
      <c r="D10855" s="57">
        <v>336</v>
      </c>
      <c r="E10855" s="57" t="s">
        <v>2944</v>
      </c>
      <c r="F10855" s="57" t="s">
        <v>5414</v>
      </c>
      <c r="G10855" s="57" t="s">
        <v>7635</v>
      </c>
      <c r="H10855" s="57">
        <v>336</v>
      </c>
    </row>
    <row r="10856" spans="1:8">
      <c r="A10856" s="57" t="s">
        <v>647</v>
      </c>
      <c r="B10856" s="57" t="s">
        <v>443</v>
      </c>
      <c r="C10856" s="57" t="s">
        <v>5416</v>
      </c>
      <c r="D10856" s="57">
        <v>0</v>
      </c>
      <c r="E10856" s="57" t="s">
        <v>2944</v>
      </c>
      <c r="F10856" s="57" t="s">
        <v>5417</v>
      </c>
      <c r="G10856" s="57" t="s">
        <v>7636</v>
      </c>
      <c r="H10856" s="57">
        <v>0</v>
      </c>
    </row>
    <row r="10857" spans="1:8">
      <c r="A10857" s="57" t="s">
        <v>647</v>
      </c>
      <c r="B10857" s="57" t="s">
        <v>443</v>
      </c>
      <c r="C10857" s="57" t="s">
        <v>5419</v>
      </c>
      <c r="D10857" s="57">
        <v>1</v>
      </c>
      <c r="E10857" s="57" t="s">
        <v>2944</v>
      </c>
      <c r="F10857" s="57" t="s">
        <v>5420</v>
      </c>
      <c r="G10857" s="57" t="s">
        <v>7637</v>
      </c>
      <c r="H10857" s="57">
        <v>1</v>
      </c>
    </row>
    <row r="10858" spans="1:8">
      <c r="A10858" s="57" t="s">
        <v>647</v>
      </c>
      <c r="B10858" s="57" t="s">
        <v>443</v>
      </c>
      <c r="C10858" s="57" t="s">
        <v>5422</v>
      </c>
      <c r="D10858" s="57">
        <v>575</v>
      </c>
      <c r="E10858" s="57" t="s">
        <v>2944</v>
      </c>
      <c r="F10858" s="57" t="s">
        <v>5423</v>
      </c>
      <c r="G10858" s="57" t="s">
        <v>7638</v>
      </c>
      <c r="H10858" s="57">
        <v>575</v>
      </c>
    </row>
    <row r="10859" spans="1:8">
      <c r="A10859" s="57" t="s">
        <v>647</v>
      </c>
      <c r="B10859" s="57" t="s">
        <v>443</v>
      </c>
      <c r="C10859" s="57" t="s">
        <v>5425</v>
      </c>
      <c r="D10859" s="57">
        <v>0.60000000000000087</v>
      </c>
      <c r="E10859" s="57" t="s">
        <v>2944</v>
      </c>
      <c r="F10859" s="57" t="s">
        <v>5426</v>
      </c>
      <c r="G10859" s="57" t="s">
        <v>7639</v>
      </c>
      <c r="H10859" s="57">
        <v>0.60000000000000087</v>
      </c>
    </row>
    <row r="10860" spans="1:8">
      <c r="A10860" s="57" t="s">
        <v>647</v>
      </c>
      <c r="B10860" s="57" t="s">
        <v>443</v>
      </c>
      <c r="C10860" s="57" t="s">
        <v>5428</v>
      </c>
      <c r="D10860" s="57">
        <v>336</v>
      </c>
      <c r="E10860" s="57" t="s">
        <v>2944</v>
      </c>
      <c r="F10860" s="57" t="s">
        <v>5429</v>
      </c>
      <c r="G10860" s="57" t="s">
        <v>7640</v>
      </c>
      <c r="H10860" s="57">
        <v>336</v>
      </c>
    </row>
    <row r="10861" spans="1:8">
      <c r="A10861" s="57" t="s">
        <v>647</v>
      </c>
      <c r="B10861" s="57" t="s">
        <v>443</v>
      </c>
      <c r="C10861" s="57" t="s">
        <v>5431</v>
      </c>
      <c r="D10861" s="57">
        <v>1500</v>
      </c>
      <c r="E10861" s="57" t="s">
        <v>2944</v>
      </c>
      <c r="F10861" s="57" t="s">
        <v>5431</v>
      </c>
      <c r="G10861" s="57" t="s">
        <v>7641</v>
      </c>
      <c r="H10861" s="57">
        <v>1500</v>
      </c>
    </row>
    <row r="10862" spans="1:8">
      <c r="A10862" s="57" t="s">
        <v>647</v>
      </c>
      <c r="B10862" s="57" t="s">
        <v>443</v>
      </c>
      <c r="C10862" s="57" t="s">
        <v>5433</v>
      </c>
      <c r="D10862" s="57">
        <v>336</v>
      </c>
      <c r="E10862" s="57" t="s">
        <v>2944</v>
      </c>
      <c r="F10862" s="57" t="s">
        <v>5434</v>
      </c>
      <c r="G10862" s="57" t="s">
        <v>7642</v>
      </c>
      <c r="H10862" s="57">
        <v>336</v>
      </c>
    </row>
    <row r="10863" spans="1:8">
      <c r="A10863" s="57" t="s">
        <v>647</v>
      </c>
      <c r="B10863" s="57" t="s">
        <v>443</v>
      </c>
      <c r="C10863" s="57" t="s">
        <v>5436</v>
      </c>
      <c r="D10863" s="57">
        <v>2</v>
      </c>
      <c r="E10863" s="57" t="s">
        <v>2944</v>
      </c>
      <c r="F10863" s="57" t="s">
        <v>5437</v>
      </c>
      <c r="G10863" s="57" t="s">
        <v>7643</v>
      </c>
      <c r="H10863" s="57">
        <v>2</v>
      </c>
    </row>
    <row r="10864" spans="1:8">
      <c r="A10864" s="57" t="s">
        <v>647</v>
      </c>
      <c r="B10864" s="57" t="s">
        <v>443</v>
      </c>
      <c r="C10864" s="57" t="s">
        <v>5439</v>
      </c>
      <c r="D10864" s="57">
        <v>0.75</v>
      </c>
      <c r="E10864" s="57" t="s">
        <v>2944</v>
      </c>
      <c r="F10864" s="57" t="s">
        <v>5439</v>
      </c>
      <c r="G10864" s="57" t="s">
        <v>7644</v>
      </c>
      <c r="H10864" s="57">
        <v>0.75</v>
      </c>
    </row>
    <row r="10865" spans="1:8">
      <c r="A10865" s="57" t="s">
        <v>647</v>
      </c>
      <c r="B10865" s="57" t="s">
        <v>443</v>
      </c>
      <c r="C10865" s="57" t="s">
        <v>5441</v>
      </c>
      <c r="D10865" s="57">
        <v>5000</v>
      </c>
      <c r="E10865" s="57" t="s">
        <v>2944</v>
      </c>
      <c r="F10865" s="57" t="s">
        <v>5441</v>
      </c>
      <c r="G10865" s="57" t="s">
        <v>7645</v>
      </c>
      <c r="H10865" s="57">
        <v>5000</v>
      </c>
    </row>
    <row r="10866" spans="1:8">
      <c r="A10866" s="57" t="s">
        <v>647</v>
      </c>
      <c r="B10866" s="57" t="s">
        <v>443</v>
      </c>
      <c r="C10866" s="57" t="s">
        <v>5443</v>
      </c>
      <c r="D10866" s="57">
        <v>336</v>
      </c>
      <c r="E10866" s="57" t="s">
        <v>2944</v>
      </c>
      <c r="F10866" s="57" t="s">
        <v>5443</v>
      </c>
      <c r="G10866" s="57" t="s">
        <v>7646</v>
      </c>
      <c r="H10866" s="57">
        <v>336</v>
      </c>
    </row>
    <row r="10867" spans="1:8">
      <c r="A10867" s="57" t="s">
        <v>647</v>
      </c>
      <c r="B10867" s="57" t="s">
        <v>443</v>
      </c>
      <c r="C10867" s="57" t="s">
        <v>5445</v>
      </c>
      <c r="D10867" s="57">
        <v>560</v>
      </c>
      <c r="E10867" s="57" t="s">
        <v>2944</v>
      </c>
      <c r="F10867" s="57" t="s">
        <v>5446</v>
      </c>
      <c r="G10867" s="57" t="s">
        <v>7647</v>
      </c>
      <c r="H10867" s="57">
        <v>560</v>
      </c>
    </row>
    <row r="10868" spans="1:8">
      <c r="A10868" s="57" t="s">
        <v>647</v>
      </c>
      <c r="B10868" s="57" t="s">
        <v>445</v>
      </c>
      <c r="C10868" s="57" t="s">
        <v>5392</v>
      </c>
      <c r="D10868" s="57">
        <v>0</v>
      </c>
      <c r="E10868" s="57" t="s">
        <v>2949</v>
      </c>
      <c r="F10868" s="57" t="s">
        <v>5393</v>
      </c>
      <c r="G10868" s="57" t="s">
        <v>7648</v>
      </c>
      <c r="H10868" s="57">
        <v>0</v>
      </c>
    </row>
    <row r="10869" spans="1:8">
      <c r="A10869" s="57" t="s">
        <v>647</v>
      </c>
      <c r="B10869" s="57" t="s">
        <v>445</v>
      </c>
      <c r="C10869" s="57" t="s">
        <v>5395</v>
      </c>
      <c r="D10869" s="57">
        <v>0</v>
      </c>
      <c r="E10869" s="57" t="s">
        <v>2949</v>
      </c>
      <c r="F10869" s="57" t="s">
        <v>5396</v>
      </c>
      <c r="G10869" s="57" t="s">
        <v>7649</v>
      </c>
      <c r="H10869" s="57">
        <v>0</v>
      </c>
    </row>
    <row r="10870" spans="1:8">
      <c r="A10870" s="57" t="s">
        <v>647</v>
      </c>
      <c r="B10870" s="57" t="s">
        <v>445</v>
      </c>
      <c r="C10870" s="57" t="s">
        <v>5398</v>
      </c>
      <c r="D10870" s="57">
        <v>0</v>
      </c>
      <c r="E10870" s="57" t="s">
        <v>2949</v>
      </c>
      <c r="F10870" s="57" t="s">
        <v>5399</v>
      </c>
      <c r="G10870" s="57" t="s">
        <v>7650</v>
      </c>
      <c r="H10870" s="57">
        <v>0</v>
      </c>
    </row>
    <row r="10871" spans="1:8">
      <c r="A10871" s="57" t="s">
        <v>647</v>
      </c>
      <c r="B10871" s="57" t="s">
        <v>445</v>
      </c>
      <c r="C10871" s="57" t="s">
        <v>5401</v>
      </c>
      <c r="D10871" s="57">
        <v>0</v>
      </c>
      <c r="E10871" s="57" t="s">
        <v>2949</v>
      </c>
      <c r="F10871" s="57" t="s">
        <v>5402</v>
      </c>
      <c r="G10871" s="57" t="s">
        <v>7651</v>
      </c>
      <c r="H10871" s="57">
        <v>0</v>
      </c>
    </row>
    <row r="10872" spans="1:8">
      <c r="A10872" s="57" t="s">
        <v>647</v>
      </c>
      <c r="B10872" s="57" t="s">
        <v>445</v>
      </c>
      <c r="C10872" s="57" t="s">
        <v>5404</v>
      </c>
      <c r="D10872" s="57">
        <v>575</v>
      </c>
      <c r="E10872" s="57" t="s">
        <v>2949</v>
      </c>
      <c r="F10872" s="57" t="s">
        <v>5405</v>
      </c>
      <c r="G10872" s="57" t="s">
        <v>7652</v>
      </c>
      <c r="H10872" s="57">
        <v>575</v>
      </c>
    </row>
    <row r="10873" spans="1:8">
      <c r="A10873" s="57" t="s">
        <v>647</v>
      </c>
      <c r="B10873" s="57" t="s">
        <v>445</v>
      </c>
      <c r="C10873" s="57" t="s">
        <v>5407</v>
      </c>
      <c r="D10873" s="57">
        <v>0.6000000000000002</v>
      </c>
      <c r="E10873" s="57" t="s">
        <v>2949</v>
      </c>
      <c r="F10873" s="57" t="s">
        <v>5408</v>
      </c>
      <c r="G10873" s="57" t="s">
        <v>7653</v>
      </c>
      <c r="H10873" s="57">
        <v>0.6000000000000002</v>
      </c>
    </row>
    <row r="10874" spans="1:8">
      <c r="A10874" s="57" t="s">
        <v>647</v>
      </c>
      <c r="B10874" s="57" t="s">
        <v>445</v>
      </c>
      <c r="C10874" s="57" t="s">
        <v>5410</v>
      </c>
      <c r="D10874" s="57">
        <v>2</v>
      </c>
      <c r="E10874" s="57" t="s">
        <v>2949</v>
      </c>
      <c r="F10874" s="57" t="s">
        <v>5411</v>
      </c>
      <c r="G10874" s="57" t="s">
        <v>7654</v>
      </c>
      <c r="H10874" s="57">
        <v>2</v>
      </c>
    </row>
    <row r="10875" spans="1:8">
      <c r="A10875" s="57" t="s">
        <v>647</v>
      </c>
      <c r="B10875" s="57" t="s">
        <v>445</v>
      </c>
      <c r="C10875" s="57" t="s">
        <v>5413</v>
      </c>
      <c r="D10875" s="57">
        <v>336</v>
      </c>
      <c r="E10875" s="57" t="s">
        <v>2949</v>
      </c>
      <c r="F10875" s="57" t="s">
        <v>5414</v>
      </c>
      <c r="G10875" s="57" t="s">
        <v>7655</v>
      </c>
      <c r="H10875" s="57">
        <v>336</v>
      </c>
    </row>
    <row r="10876" spans="1:8">
      <c r="A10876" s="57" t="s">
        <v>647</v>
      </c>
      <c r="B10876" s="57" t="s">
        <v>445</v>
      </c>
      <c r="C10876" s="57" t="s">
        <v>5416</v>
      </c>
      <c r="D10876" s="57">
        <v>0</v>
      </c>
      <c r="E10876" s="57" t="s">
        <v>2949</v>
      </c>
      <c r="F10876" s="57" t="s">
        <v>5417</v>
      </c>
      <c r="G10876" s="57" t="s">
        <v>7656</v>
      </c>
      <c r="H10876" s="57">
        <v>0</v>
      </c>
    </row>
    <row r="10877" spans="1:8">
      <c r="A10877" s="57" t="s">
        <v>647</v>
      </c>
      <c r="B10877" s="57" t="s">
        <v>445</v>
      </c>
      <c r="C10877" s="57" t="s">
        <v>5419</v>
      </c>
      <c r="D10877" s="57">
        <v>1</v>
      </c>
      <c r="E10877" s="57" t="s">
        <v>2949</v>
      </c>
      <c r="F10877" s="57" t="s">
        <v>5420</v>
      </c>
      <c r="G10877" s="57" t="s">
        <v>7657</v>
      </c>
      <c r="H10877" s="57">
        <v>1</v>
      </c>
    </row>
    <row r="10878" spans="1:8">
      <c r="A10878" s="57" t="s">
        <v>647</v>
      </c>
      <c r="B10878" s="57" t="s">
        <v>445</v>
      </c>
      <c r="C10878" s="57" t="s">
        <v>5422</v>
      </c>
      <c r="D10878" s="57">
        <v>575</v>
      </c>
      <c r="E10878" s="57" t="s">
        <v>2949</v>
      </c>
      <c r="F10878" s="57" t="s">
        <v>5423</v>
      </c>
      <c r="G10878" s="57" t="s">
        <v>7658</v>
      </c>
      <c r="H10878" s="57">
        <v>575</v>
      </c>
    </row>
    <row r="10879" spans="1:8">
      <c r="A10879" s="57" t="s">
        <v>647</v>
      </c>
      <c r="B10879" s="57" t="s">
        <v>445</v>
      </c>
      <c r="C10879" s="57" t="s">
        <v>5425</v>
      </c>
      <c r="D10879" s="57">
        <v>0.6000000000000002</v>
      </c>
      <c r="E10879" s="57" t="s">
        <v>2949</v>
      </c>
      <c r="F10879" s="57" t="s">
        <v>5426</v>
      </c>
      <c r="G10879" s="57" t="s">
        <v>7659</v>
      </c>
      <c r="H10879" s="57">
        <v>0.6000000000000002</v>
      </c>
    </row>
    <row r="10880" spans="1:8">
      <c r="A10880" s="57" t="s">
        <v>647</v>
      </c>
      <c r="B10880" s="57" t="s">
        <v>445</v>
      </c>
      <c r="C10880" s="57" t="s">
        <v>5428</v>
      </c>
      <c r="D10880" s="57">
        <v>336</v>
      </c>
      <c r="E10880" s="57" t="s">
        <v>2949</v>
      </c>
      <c r="F10880" s="57" t="s">
        <v>5429</v>
      </c>
      <c r="G10880" s="57" t="s">
        <v>7660</v>
      </c>
      <c r="H10880" s="57">
        <v>336</v>
      </c>
    </row>
    <row r="10881" spans="1:8">
      <c r="A10881" s="57" t="s">
        <v>647</v>
      </c>
      <c r="B10881" s="57" t="s">
        <v>445</v>
      </c>
      <c r="C10881" s="57" t="s">
        <v>5431</v>
      </c>
      <c r="D10881" s="57">
        <v>1500</v>
      </c>
      <c r="E10881" s="57" t="s">
        <v>2949</v>
      </c>
      <c r="F10881" s="57" t="s">
        <v>5431</v>
      </c>
      <c r="G10881" s="57" t="s">
        <v>7661</v>
      </c>
      <c r="H10881" s="57">
        <v>1500</v>
      </c>
    </row>
    <row r="10882" spans="1:8">
      <c r="A10882" s="57" t="s">
        <v>647</v>
      </c>
      <c r="B10882" s="57" t="s">
        <v>445</v>
      </c>
      <c r="C10882" s="57" t="s">
        <v>5433</v>
      </c>
      <c r="D10882" s="57">
        <v>336</v>
      </c>
      <c r="E10882" s="57" t="s">
        <v>2949</v>
      </c>
      <c r="F10882" s="57" t="s">
        <v>5434</v>
      </c>
      <c r="G10882" s="57" t="s">
        <v>7662</v>
      </c>
      <c r="H10882" s="57">
        <v>336</v>
      </c>
    </row>
    <row r="10883" spans="1:8">
      <c r="A10883" s="57" t="s">
        <v>647</v>
      </c>
      <c r="B10883" s="57" t="s">
        <v>445</v>
      </c>
      <c r="C10883" s="57" t="s">
        <v>5436</v>
      </c>
      <c r="D10883" s="57">
        <v>2</v>
      </c>
      <c r="E10883" s="57" t="s">
        <v>2949</v>
      </c>
      <c r="F10883" s="57" t="s">
        <v>5437</v>
      </c>
      <c r="G10883" s="57" t="s">
        <v>7663</v>
      </c>
      <c r="H10883" s="57">
        <v>2</v>
      </c>
    </row>
    <row r="10884" spans="1:8">
      <c r="A10884" s="57" t="s">
        <v>647</v>
      </c>
      <c r="B10884" s="57" t="s">
        <v>445</v>
      </c>
      <c r="C10884" s="57" t="s">
        <v>5439</v>
      </c>
      <c r="D10884" s="57">
        <v>0.75</v>
      </c>
      <c r="E10884" s="57" t="s">
        <v>2949</v>
      </c>
      <c r="F10884" s="57" t="s">
        <v>5439</v>
      </c>
      <c r="G10884" s="57" t="s">
        <v>7664</v>
      </c>
      <c r="H10884" s="57">
        <v>0.75</v>
      </c>
    </row>
    <row r="10885" spans="1:8">
      <c r="A10885" s="57" t="s">
        <v>647</v>
      </c>
      <c r="B10885" s="57" t="s">
        <v>445</v>
      </c>
      <c r="C10885" s="57" t="s">
        <v>5441</v>
      </c>
      <c r="D10885" s="57">
        <v>5000</v>
      </c>
      <c r="E10885" s="57" t="s">
        <v>2949</v>
      </c>
      <c r="F10885" s="57" t="s">
        <v>5441</v>
      </c>
      <c r="G10885" s="57" t="s">
        <v>7665</v>
      </c>
      <c r="H10885" s="57">
        <v>5000</v>
      </c>
    </row>
    <row r="10886" spans="1:8">
      <c r="A10886" s="57" t="s">
        <v>647</v>
      </c>
      <c r="B10886" s="57" t="s">
        <v>445</v>
      </c>
      <c r="C10886" s="57" t="s">
        <v>5443</v>
      </c>
      <c r="D10886" s="57">
        <v>336</v>
      </c>
      <c r="E10886" s="57" t="s">
        <v>2949</v>
      </c>
      <c r="F10886" s="57" t="s">
        <v>5443</v>
      </c>
      <c r="G10886" s="57" t="s">
        <v>7666</v>
      </c>
      <c r="H10886" s="57">
        <v>336</v>
      </c>
    </row>
    <row r="10887" spans="1:8">
      <c r="A10887" s="57" t="s">
        <v>647</v>
      </c>
      <c r="B10887" s="57" t="s">
        <v>445</v>
      </c>
      <c r="C10887" s="57" t="s">
        <v>5445</v>
      </c>
      <c r="D10887" s="57">
        <v>560</v>
      </c>
      <c r="E10887" s="57" t="s">
        <v>2949</v>
      </c>
      <c r="F10887" s="57" t="s">
        <v>5446</v>
      </c>
      <c r="G10887" s="57" t="s">
        <v>7667</v>
      </c>
      <c r="H10887" s="57">
        <v>560</v>
      </c>
    </row>
    <row r="10888" spans="1:8">
      <c r="A10888" s="57" t="s">
        <v>647</v>
      </c>
      <c r="B10888" s="57" t="s">
        <v>451</v>
      </c>
      <c r="C10888" s="57" t="s">
        <v>5392</v>
      </c>
      <c r="D10888" s="57">
        <v>0</v>
      </c>
      <c r="E10888" s="57" t="s">
        <v>2954</v>
      </c>
      <c r="F10888" s="57" t="s">
        <v>5393</v>
      </c>
      <c r="G10888" s="57" t="s">
        <v>7668</v>
      </c>
      <c r="H10888" s="57">
        <v>0</v>
      </c>
    </row>
    <row r="10889" spans="1:8">
      <c r="A10889" s="57" t="s">
        <v>647</v>
      </c>
      <c r="B10889" s="57" t="s">
        <v>451</v>
      </c>
      <c r="C10889" s="57" t="s">
        <v>5395</v>
      </c>
      <c r="D10889" s="57">
        <v>0</v>
      </c>
      <c r="E10889" s="57" t="s">
        <v>2954</v>
      </c>
      <c r="F10889" s="57" t="s">
        <v>5396</v>
      </c>
      <c r="G10889" s="57" t="s">
        <v>7669</v>
      </c>
      <c r="H10889" s="57">
        <v>0</v>
      </c>
    </row>
    <row r="10890" spans="1:8">
      <c r="A10890" s="57" t="s">
        <v>647</v>
      </c>
      <c r="B10890" s="57" t="s">
        <v>451</v>
      </c>
      <c r="C10890" s="57" t="s">
        <v>5398</v>
      </c>
      <c r="D10890" s="57">
        <v>0</v>
      </c>
      <c r="E10890" s="57" t="s">
        <v>2954</v>
      </c>
      <c r="F10890" s="57" t="s">
        <v>5399</v>
      </c>
      <c r="G10890" s="57" t="s">
        <v>7670</v>
      </c>
      <c r="H10890" s="57">
        <v>0</v>
      </c>
    </row>
    <row r="10891" spans="1:8">
      <c r="A10891" s="57" t="s">
        <v>647</v>
      </c>
      <c r="B10891" s="57" t="s">
        <v>451</v>
      </c>
      <c r="C10891" s="57" t="s">
        <v>5401</v>
      </c>
      <c r="D10891" s="57">
        <v>0</v>
      </c>
      <c r="E10891" s="57" t="s">
        <v>2954</v>
      </c>
      <c r="F10891" s="57" t="s">
        <v>5402</v>
      </c>
      <c r="G10891" s="57" t="s">
        <v>7671</v>
      </c>
      <c r="H10891" s="57">
        <v>0</v>
      </c>
    </row>
    <row r="10892" spans="1:8">
      <c r="A10892" s="57" t="s">
        <v>647</v>
      </c>
      <c r="B10892" s="57" t="s">
        <v>451</v>
      </c>
      <c r="C10892" s="57" t="s">
        <v>5404</v>
      </c>
      <c r="D10892" s="57">
        <v>575</v>
      </c>
      <c r="E10892" s="57" t="s">
        <v>2954</v>
      </c>
      <c r="F10892" s="57" t="s">
        <v>5405</v>
      </c>
      <c r="G10892" s="57" t="s">
        <v>7672</v>
      </c>
      <c r="H10892" s="57">
        <v>575</v>
      </c>
    </row>
    <row r="10893" spans="1:8">
      <c r="A10893" s="57" t="s">
        <v>647</v>
      </c>
      <c r="B10893" s="57" t="s">
        <v>451</v>
      </c>
      <c r="C10893" s="57" t="s">
        <v>5407</v>
      </c>
      <c r="D10893" s="57">
        <v>0.59999999999999987</v>
      </c>
      <c r="E10893" s="57" t="s">
        <v>2954</v>
      </c>
      <c r="F10893" s="57" t="s">
        <v>5408</v>
      </c>
      <c r="G10893" s="57" t="s">
        <v>7673</v>
      </c>
      <c r="H10893" s="57">
        <v>0.59999999999999987</v>
      </c>
    </row>
    <row r="10894" spans="1:8">
      <c r="A10894" s="57" t="s">
        <v>647</v>
      </c>
      <c r="B10894" s="57" t="s">
        <v>451</v>
      </c>
      <c r="C10894" s="57" t="s">
        <v>5410</v>
      </c>
      <c r="D10894" s="57">
        <v>2</v>
      </c>
      <c r="E10894" s="57" t="s">
        <v>2954</v>
      </c>
      <c r="F10894" s="57" t="s">
        <v>5411</v>
      </c>
      <c r="G10894" s="57" t="s">
        <v>7674</v>
      </c>
      <c r="H10894" s="57">
        <v>2</v>
      </c>
    </row>
    <row r="10895" spans="1:8">
      <c r="A10895" s="57" t="s">
        <v>647</v>
      </c>
      <c r="B10895" s="57" t="s">
        <v>451</v>
      </c>
      <c r="C10895" s="57" t="s">
        <v>5413</v>
      </c>
      <c r="D10895" s="57">
        <v>336</v>
      </c>
      <c r="E10895" s="57" t="s">
        <v>2954</v>
      </c>
      <c r="F10895" s="57" t="s">
        <v>5414</v>
      </c>
      <c r="G10895" s="57" t="s">
        <v>7675</v>
      </c>
      <c r="H10895" s="57">
        <v>336</v>
      </c>
    </row>
    <row r="10896" spans="1:8">
      <c r="A10896" s="57" t="s">
        <v>647</v>
      </c>
      <c r="B10896" s="57" t="s">
        <v>451</v>
      </c>
      <c r="C10896" s="57" t="s">
        <v>5416</v>
      </c>
      <c r="D10896" s="57">
        <v>0</v>
      </c>
      <c r="E10896" s="57" t="s">
        <v>2954</v>
      </c>
      <c r="F10896" s="57" t="s">
        <v>5417</v>
      </c>
      <c r="G10896" s="57" t="s">
        <v>7676</v>
      </c>
      <c r="H10896" s="57">
        <v>0</v>
      </c>
    </row>
    <row r="10897" spans="1:8">
      <c r="A10897" s="57" t="s">
        <v>647</v>
      </c>
      <c r="B10897" s="57" t="s">
        <v>451</v>
      </c>
      <c r="C10897" s="57" t="s">
        <v>5419</v>
      </c>
      <c r="D10897" s="57">
        <v>1</v>
      </c>
      <c r="E10897" s="57" t="s">
        <v>2954</v>
      </c>
      <c r="F10897" s="57" t="s">
        <v>5420</v>
      </c>
      <c r="G10897" s="57" t="s">
        <v>7677</v>
      </c>
      <c r="H10897" s="57">
        <v>1</v>
      </c>
    </row>
    <row r="10898" spans="1:8">
      <c r="A10898" s="57" t="s">
        <v>647</v>
      </c>
      <c r="B10898" s="57" t="s">
        <v>451</v>
      </c>
      <c r="C10898" s="57" t="s">
        <v>5422</v>
      </c>
      <c r="D10898" s="57">
        <v>575</v>
      </c>
      <c r="E10898" s="57" t="s">
        <v>2954</v>
      </c>
      <c r="F10898" s="57" t="s">
        <v>5423</v>
      </c>
      <c r="G10898" s="57" t="s">
        <v>7678</v>
      </c>
      <c r="H10898" s="57">
        <v>575</v>
      </c>
    </row>
    <row r="10899" spans="1:8">
      <c r="A10899" s="57" t="s">
        <v>647</v>
      </c>
      <c r="B10899" s="57" t="s">
        <v>451</v>
      </c>
      <c r="C10899" s="57" t="s">
        <v>5425</v>
      </c>
      <c r="D10899" s="57">
        <v>0.59999999999999987</v>
      </c>
      <c r="E10899" s="57" t="s">
        <v>2954</v>
      </c>
      <c r="F10899" s="57" t="s">
        <v>5426</v>
      </c>
      <c r="G10899" s="57" t="s">
        <v>7679</v>
      </c>
      <c r="H10899" s="57">
        <v>0.59999999999999987</v>
      </c>
    </row>
    <row r="10900" spans="1:8">
      <c r="A10900" s="57" t="s">
        <v>647</v>
      </c>
      <c r="B10900" s="57" t="s">
        <v>451</v>
      </c>
      <c r="C10900" s="57" t="s">
        <v>5428</v>
      </c>
      <c r="D10900" s="57">
        <v>336</v>
      </c>
      <c r="E10900" s="57" t="s">
        <v>2954</v>
      </c>
      <c r="F10900" s="57" t="s">
        <v>5429</v>
      </c>
      <c r="G10900" s="57" t="s">
        <v>7680</v>
      </c>
      <c r="H10900" s="57">
        <v>336</v>
      </c>
    </row>
    <row r="10901" spans="1:8">
      <c r="A10901" s="57" t="s">
        <v>647</v>
      </c>
      <c r="B10901" s="57" t="s">
        <v>451</v>
      </c>
      <c r="C10901" s="57" t="s">
        <v>5431</v>
      </c>
      <c r="D10901" s="57">
        <v>1500</v>
      </c>
      <c r="E10901" s="57" t="s">
        <v>2954</v>
      </c>
      <c r="F10901" s="57" t="s">
        <v>5431</v>
      </c>
      <c r="G10901" s="57" t="s">
        <v>7681</v>
      </c>
      <c r="H10901" s="57">
        <v>1500</v>
      </c>
    </row>
    <row r="10902" spans="1:8">
      <c r="A10902" s="57" t="s">
        <v>647</v>
      </c>
      <c r="B10902" s="57" t="s">
        <v>451</v>
      </c>
      <c r="C10902" s="57" t="s">
        <v>5433</v>
      </c>
      <c r="D10902" s="57">
        <v>336</v>
      </c>
      <c r="E10902" s="57" t="s">
        <v>2954</v>
      </c>
      <c r="F10902" s="57" t="s">
        <v>5434</v>
      </c>
      <c r="G10902" s="57" t="s">
        <v>7682</v>
      </c>
      <c r="H10902" s="57">
        <v>336</v>
      </c>
    </row>
    <row r="10903" spans="1:8">
      <c r="A10903" s="57" t="s">
        <v>647</v>
      </c>
      <c r="B10903" s="57" t="s">
        <v>451</v>
      </c>
      <c r="C10903" s="57" t="s">
        <v>5436</v>
      </c>
      <c r="D10903" s="57">
        <v>2</v>
      </c>
      <c r="E10903" s="57" t="s">
        <v>2954</v>
      </c>
      <c r="F10903" s="57" t="s">
        <v>5437</v>
      </c>
      <c r="G10903" s="57" t="s">
        <v>7683</v>
      </c>
      <c r="H10903" s="57">
        <v>2</v>
      </c>
    </row>
    <row r="10904" spans="1:8">
      <c r="A10904" s="57" t="s">
        <v>647</v>
      </c>
      <c r="B10904" s="57" t="s">
        <v>451</v>
      </c>
      <c r="C10904" s="57" t="s">
        <v>5439</v>
      </c>
      <c r="D10904" s="57">
        <v>0.75</v>
      </c>
      <c r="E10904" s="57" t="s">
        <v>2954</v>
      </c>
      <c r="F10904" s="57" t="s">
        <v>5439</v>
      </c>
      <c r="G10904" s="57" t="s">
        <v>7684</v>
      </c>
      <c r="H10904" s="57">
        <v>0.75</v>
      </c>
    </row>
    <row r="10905" spans="1:8">
      <c r="A10905" s="57" t="s">
        <v>647</v>
      </c>
      <c r="B10905" s="57" t="s">
        <v>451</v>
      </c>
      <c r="C10905" s="57" t="s">
        <v>5441</v>
      </c>
      <c r="D10905" s="57">
        <v>5000</v>
      </c>
      <c r="E10905" s="57" t="s">
        <v>2954</v>
      </c>
      <c r="F10905" s="57" t="s">
        <v>5441</v>
      </c>
      <c r="G10905" s="57" t="s">
        <v>7685</v>
      </c>
      <c r="H10905" s="57">
        <v>5000</v>
      </c>
    </row>
    <row r="10906" spans="1:8">
      <c r="A10906" s="57" t="s">
        <v>647</v>
      </c>
      <c r="B10906" s="57" t="s">
        <v>451</v>
      </c>
      <c r="C10906" s="57" t="s">
        <v>5443</v>
      </c>
      <c r="D10906" s="57">
        <v>336</v>
      </c>
      <c r="E10906" s="57" t="s">
        <v>2954</v>
      </c>
      <c r="F10906" s="57" t="s">
        <v>5443</v>
      </c>
      <c r="G10906" s="57" t="s">
        <v>7686</v>
      </c>
      <c r="H10906" s="57">
        <v>336</v>
      </c>
    </row>
    <row r="10907" spans="1:8">
      <c r="A10907" s="57" t="s">
        <v>647</v>
      </c>
      <c r="B10907" s="57" t="s">
        <v>451</v>
      </c>
      <c r="C10907" s="57" t="s">
        <v>5445</v>
      </c>
      <c r="D10907" s="57">
        <v>560</v>
      </c>
      <c r="E10907" s="57" t="s">
        <v>2954</v>
      </c>
      <c r="F10907" s="57" t="s">
        <v>5446</v>
      </c>
      <c r="G10907" s="57" t="s">
        <v>7687</v>
      </c>
      <c r="H10907" s="57">
        <v>560</v>
      </c>
    </row>
    <row r="10908" spans="1:8">
      <c r="A10908" s="57" t="s">
        <v>648</v>
      </c>
      <c r="B10908" s="57" t="s">
        <v>477</v>
      </c>
      <c r="C10908" s="57" t="s">
        <v>5392</v>
      </c>
      <c r="D10908" s="57">
        <v>0</v>
      </c>
      <c r="E10908" s="57" t="s">
        <v>2959</v>
      </c>
      <c r="F10908" s="57" t="s">
        <v>5393</v>
      </c>
      <c r="G10908" s="57" t="s">
        <v>7688</v>
      </c>
      <c r="H10908" s="57">
        <v>0</v>
      </c>
    </row>
    <row r="10909" spans="1:8">
      <c r="A10909" s="57" t="s">
        <v>648</v>
      </c>
      <c r="B10909" s="57" t="s">
        <v>477</v>
      </c>
      <c r="C10909" s="57" t="s">
        <v>5395</v>
      </c>
      <c r="D10909" s="57">
        <v>0</v>
      </c>
      <c r="E10909" s="57" t="s">
        <v>2959</v>
      </c>
      <c r="F10909" s="57" t="s">
        <v>5396</v>
      </c>
      <c r="G10909" s="57" t="s">
        <v>7689</v>
      </c>
      <c r="H10909" s="57">
        <v>0</v>
      </c>
    </row>
    <row r="10910" spans="1:8">
      <c r="A10910" s="57" t="s">
        <v>648</v>
      </c>
      <c r="B10910" s="57" t="s">
        <v>477</v>
      </c>
      <c r="C10910" s="57" t="s">
        <v>5398</v>
      </c>
      <c r="D10910" s="57">
        <v>0</v>
      </c>
      <c r="E10910" s="57" t="s">
        <v>2959</v>
      </c>
      <c r="F10910" s="57" t="s">
        <v>5399</v>
      </c>
      <c r="G10910" s="57" t="s">
        <v>7690</v>
      </c>
      <c r="H10910" s="57">
        <v>0</v>
      </c>
    </row>
    <row r="10911" spans="1:8">
      <c r="A10911" s="57" t="s">
        <v>648</v>
      </c>
      <c r="B10911" s="57" t="s">
        <v>477</v>
      </c>
      <c r="C10911" s="57" t="s">
        <v>5401</v>
      </c>
      <c r="D10911" s="57">
        <v>0</v>
      </c>
      <c r="E10911" s="57" t="s">
        <v>2959</v>
      </c>
      <c r="F10911" s="57" t="s">
        <v>5402</v>
      </c>
      <c r="G10911" s="57" t="s">
        <v>7691</v>
      </c>
      <c r="H10911" s="57">
        <v>0</v>
      </c>
    </row>
    <row r="10912" spans="1:8">
      <c r="A10912" s="57" t="s">
        <v>648</v>
      </c>
      <c r="B10912" s="57" t="s">
        <v>477</v>
      </c>
      <c r="C10912" s="57" t="s">
        <v>5404</v>
      </c>
      <c r="D10912" s="57">
        <v>402.16669999999999</v>
      </c>
      <c r="E10912" s="57" t="s">
        <v>2959</v>
      </c>
      <c r="F10912" s="57" t="s">
        <v>5405</v>
      </c>
      <c r="G10912" s="57" t="s">
        <v>7692</v>
      </c>
      <c r="H10912" s="57">
        <v>402.16669999999999</v>
      </c>
    </row>
    <row r="10913" spans="1:8">
      <c r="A10913" s="57" t="s">
        <v>648</v>
      </c>
      <c r="B10913" s="57" t="s">
        <v>477</v>
      </c>
      <c r="C10913" s="57" t="s">
        <v>5407</v>
      </c>
      <c r="D10913" s="57">
        <v>0.67500000000000004</v>
      </c>
      <c r="E10913" s="57" t="s">
        <v>2959</v>
      </c>
      <c r="F10913" s="57" t="s">
        <v>5408</v>
      </c>
      <c r="G10913" s="57" t="s">
        <v>7693</v>
      </c>
      <c r="H10913" s="57">
        <v>0.67500000000000004</v>
      </c>
    </row>
    <row r="10914" spans="1:8">
      <c r="A10914" s="57" t="s">
        <v>648</v>
      </c>
      <c r="B10914" s="57" t="s">
        <v>477</v>
      </c>
      <c r="C10914" s="57" t="s">
        <v>5410</v>
      </c>
      <c r="D10914" s="57">
        <v>1.3333330000000001</v>
      </c>
      <c r="E10914" s="57" t="s">
        <v>2959</v>
      </c>
      <c r="F10914" s="57" t="s">
        <v>5411</v>
      </c>
      <c r="G10914" s="57" t="s">
        <v>7694</v>
      </c>
      <c r="H10914" s="57">
        <v>1.3333330000000001</v>
      </c>
    </row>
    <row r="10915" spans="1:8">
      <c r="A10915" s="57" t="s">
        <v>648</v>
      </c>
      <c r="B10915" s="57" t="s">
        <v>477</v>
      </c>
      <c r="C10915" s="57" t="s">
        <v>5413</v>
      </c>
      <c r="D10915" s="57">
        <v>178</v>
      </c>
      <c r="E10915" s="57" t="s">
        <v>2959</v>
      </c>
      <c r="F10915" s="57" t="s">
        <v>5414</v>
      </c>
      <c r="G10915" s="57" t="s">
        <v>7695</v>
      </c>
      <c r="H10915" s="57">
        <v>178</v>
      </c>
    </row>
    <row r="10916" spans="1:8">
      <c r="A10916" s="57" t="s">
        <v>648</v>
      </c>
      <c r="B10916" s="57" t="s">
        <v>477</v>
      </c>
      <c r="C10916" s="57" t="s">
        <v>5416</v>
      </c>
      <c r="D10916" s="57">
        <v>0</v>
      </c>
      <c r="E10916" s="57" t="s">
        <v>2959</v>
      </c>
      <c r="F10916" s="57" t="s">
        <v>5417</v>
      </c>
      <c r="G10916" s="57" t="s">
        <v>7696</v>
      </c>
      <c r="H10916" s="57">
        <v>0</v>
      </c>
    </row>
    <row r="10917" spans="1:8">
      <c r="A10917" s="57" t="s">
        <v>648</v>
      </c>
      <c r="B10917" s="57" t="s">
        <v>477</v>
      </c>
      <c r="C10917" s="57" t="s">
        <v>5419</v>
      </c>
      <c r="D10917" s="57">
        <v>1.25</v>
      </c>
      <c r="E10917" s="57" t="s">
        <v>2959</v>
      </c>
      <c r="F10917" s="57" t="s">
        <v>5420</v>
      </c>
      <c r="G10917" s="57" t="s">
        <v>7697</v>
      </c>
      <c r="H10917" s="57">
        <v>1.25</v>
      </c>
    </row>
    <row r="10918" spans="1:8">
      <c r="A10918" s="57" t="s">
        <v>648</v>
      </c>
      <c r="B10918" s="57" t="s">
        <v>477</v>
      </c>
      <c r="C10918" s="57" t="s">
        <v>5422</v>
      </c>
      <c r="D10918" s="57">
        <v>646.875</v>
      </c>
      <c r="E10918" s="57" t="s">
        <v>2959</v>
      </c>
      <c r="F10918" s="57" t="s">
        <v>5423</v>
      </c>
      <c r="G10918" s="57" t="s">
        <v>7698</v>
      </c>
      <c r="H10918" s="57">
        <v>646.875</v>
      </c>
    </row>
    <row r="10919" spans="1:8">
      <c r="A10919" s="57" t="s">
        <v>648</v>
      </c>
      <c r="B10919" s="57" t="s">
        <v>477</v>
      </c>
      <c r="C10919" s="57" t="s">
        <v>5425</v>
      </c>
      <c r="D10919" s="57">
        <v>0.54166669999999995</v>
      </c>
      <c r="E10919" s="57" t="s">
        <v>2959</v>
      </c>
      <c r="F10919" s="57" t="s">
        <v>5426</v>
      </c>
      <c r="G10919" s="57" t="s">
        <v>7699</v>
      </c>
      <c r="H10919" s="57">
        <v>0.54166669999999995</v>
      </c>
    </row>
    <row r="10920" spans="1:8">
      <c r="A10920" s="57" t="s">
        <v>648</v>
      </c>
      <c r="B10920" s="57" t="s">
        <v>477</v>
      </c>
      <c r="C10920" s="57" t="s">
        <v>5428</v>
      </c>
      <c r="D10920" s="57">
        <v>190.5</v>
      </c>
      <c r="E10920" s="57" t="s">
        <v>2959</v>
      </c>
      <c r="F10920" s="57" t="s">
        <v>5429</v>
      </c>
      <c r="G10920" s="57" t="s">
        <v>7700</v>
      </c>
      <c r="H10920" s="57">
        <v>190.5</v>
      </c>
    </row>
    <row r="10921" spans="1:8">
      <c r="A10921" s="57" t="s">
        <v>648</v>
      </c>
      <c r="B10921" s="57" t="s">
        <v>477</v>
      </c>
      <c r="C10921" s="57" t="s">
        <v>5431</v>
      </c>
      <c r="D10921" s="57">
        <v>65723.06</v>
      </c>
      <c r="E10921" s="57" t="s">
        <v>2959</v>
      </c>
      <c r="F10921" s="57" t="s">
        <v>5431</v>
      </c>
      <c r="G10921" s="57" t="s">
        <v>7701</v>
      </c>
      <c r="H10921" s="57">
        <v>65723.06</v>
      </c>
    </row>
    <row r="10922" spans="1:8">
      <c r="A10922" s="57" t="s">
        <v>648</v>
      </c>
      <c r="B10922" s="57" t="s">
        <v>477</v>
      </c>
      <c r="C10922" s="57" t="s">
        <v>5433</v>
      </c>
      <c r="D10922" s="57">
        <v>163.5</v>
      </c>
      <c r="E10922" s="57" t="s">
        <v>2959</v>
      </c>
      <c r="F10922" s="57" t="s">
        <v>5434</v>
      </c>
      <c r="G10922" s="57" t="s">
        <v>7702</v>
      </c>
      <c r="H10922" s="57">
        <v>163.5</v>
      </c>
    </row>
    <row r="10923" spans="1:8">
      <c r="A10923" s="57" t="s">
        <v>648</v>
      </c>
      <c r="B10923" s="57" t="s">
        <v>477</v>
      </c>
      <c r="C10923" s="57" t="s">
        <v>5436</v>
      </c>
      <c r="D10923" s="57">
        <v>1.75</v>
      </c>
      <c r="E10923" s="57" t="s">
        <v>2959</v>
      </c>
      <c r="F10923" s="57" t="s">
        <v>5437</v>
      </c>
      <c r="G10923" s="57" t="s">
        <v>7703</v>
      </c>
      <c r="H10923" s="57">
        <v>1.75</v>
      </c>
    </row>
    <row r="10924" spans="1:8">
      <c r="A10924" s="57" t="s">
        <v>648</v>
      </c>
      <c r="B10924" s="57" t="s">
        <v>477</v>
      </c>
      <c r="C10924" s="57" t="s">
        <v>5439</v>
      </c>
      <c r="D10924" s="57">
        <v>0.59166669999999999</v>
      </c>
      <c r="E10924" s="57" t="s">
        <v>2959</v>
      </c>
      <c r="F10924" s="57" t="s">
        <v>5439</v>
      </c>
      <c r="G10924" s="57" t="s">
        <v>7704</v>
      </c>
      <c r="H10924" s="57">
        <v>0.59166669999999999</v>
      </c>
    </row>
    <row r="10925" spans="1:8">
      <c r="A10925" s="57" t="s">
        <v>648</v>
      </c>
      <c r="B10925" s="57" t="s">
        <v>477</v>
      </c>
      <c r="C10925" s="57" t="s">
        <v>5441</v>
      </c>
      <c r="D10925" s="57">
        <v>7802.5309999999999</v>
      </c>
      <c r="E10925" s="57" t="s">
        <v>2959</v>
      </c>
      <c r="F10925" s="57" t="s">
        <v>5441</v>
      </c>
      <c r="G10925" s="57" t="s">
        <v>7705</v>
      </c>
      <c r="H10925" s="57">
        <v>7802.5309999999999</v>
      </c>
    </row>
    <row r="10926" spans="1:8">
      <c r="A10926" s="57" t="s">
        <v>648</v>
      </c>
      <c r="B10926" s="57" t="s">
        <v>477</v>
      </c>
      <c r="C10926" s="57" t="s">
        <v>5443</v>
      </c>
      <c r="D10926" s="57">
        <v>623.9375</v>
      </c>
      <c r="E10926" s="57" t="s">
        <v>2959</v>
      </c>
      <c r="F10926" s="57" t="s">
        <v>5443</v>
      </c>
      <c r="G10926" s="57" t="s">
        <v>7706</v>
      </c>
      <c r="H10926" s="57">
        <v>623.9375</v>
      </c>
    </row>
    <row r="10927" spans="1:8">
      <c r="A10927" s="57" t="s">
        <v>648</v>
      </c>
      <c r="B10927" s="57" t="s">
        <v>477</v>
      </c>
      <c r="C10927" s="57" t="s">
        <v>5445</v>
      </c>
      <c r="D10927" s="57">
        <v>600.625</v>
      </c>
      <c r="E10927" s="57" t="s">
        <v>2959</v>
      </c>
      <c r="F10927" s="57" t="s">
        <v>5446</v>
      </c>
      <c r="G10927" s="57" t="s">
        <v>7707</v>
      </c>
      <c r="H10927" s="57">
        <v>600.625</v>
      </c>
    </row>
    <row r="10928" spans="1:8">
      <c r="A10928" s="57" t="s">
        <v>652</v>
      </c>
      <c r="B10928" s="57" t="s">
        <v>449</v>
      </c>
      <c r="C10928" s="57" t="s">
        <v>5392</v>
      </c>
      <c r="D10928" s="57">
        <v>0</v>
      </c>
      <c r="E10928" s="57" t="s">
        <v>5292</v>
      </c>
      <c r="F10928" s="57" t="s">
        <v>5393</v>
      </c>
      <c r="G10928" s="57" t="s">
        <v>7708</v>
      </c>
      <c r="H10928" s="57">
        <v>0</v>
      </c>
    </row>
    <row r="10929" spans="1:8">
      <c r="A10929" s="57" t="s">
        <v>652</v>
      </c>
      <c r="B10929" s="57" t="s">
        <v>449</v>
      </c>
      <c r="C10929" s="57" t="s">
        <v>5395</v>
      </c>
      <c r="D10929" s="57">
        <v>0</v>
      </c>
      <c r="E10929" s="57" t="s">
        <v>5292</v>
      </c>
      <c r="F10929" s="57" t="s">
        <v>5396</v>
      </c>
      <c r="G10929" s="57" t="s">
        <v>7709</v>
      </c>
      <c r="H10929" s="57">
        <v>0</v>
      </c>
    </row>
    <row r="10930" spans="1:8">
      <c r="A10930" s="57" t="s">
        <v>652</v>
      </c>
      <c r="B10930" s="57" t="s">
        <v>449</v>
      </c>
      <c r="C10930" s="57" t="s">
        <v>5398</v>
      </c>
      <c r="D10930" s="57">
        <v>0</v>
      </c>
      <c r="E10930" s="57" t="s">
        <v>5292</v>
      </c>
      <c r="F10930" s="57" t="s">
        <v>5399</v>
      </c>
      <c r="G10930" s="57" t="s">
        <v>7710</v>
      </c>
      <c r="H10930" s="57">
        <v>0</v>
      </c>
    </row>
    <row r="10931" spans="1:8">
      <c r="A10931" s="57" t="s">
        <v>652</v>
      </c>
      <c r="B10931" s="57" t="s">
        <v>449</v>
      </c>
      <c r="C10931" s="57" t="s">
        <v>5401</v>
      </c>
      <c r="D10931" s="57">
        <v>0</v>
      </c>
      <c r="E10931" s="57" t="s">
        <v>5292</v>
      </c>
      <c r="F10931" s="57" t="s">
        <v>5402</v>
      </c>
      <c r="G10931" s="57" t="s">
        <v>7711</v>
      </c>
      <c r="H10931" s="57">
        <v>0</v>
      </c>
    </row>
    <row r="10932" spans="1:8">
      <c r="A10932" s="57" t="s">
        <v>652</v>
      </c>
      <c r="B10932" s="57" t="s">
        <v>449</v>
      </c>
      <c r="C10932" s="57" t="s">
        <v>5404</v>
      </c>
      <c r="D10932" s="57">
        <v>106.5</v>
      </c>
      <c r="E10932" s="57" t="s">
        <v>5292</v>
      </c>
      <c r="F10932" s="57" t="s">
        <v>5405</v>
      </c>
      <c r="G10932" s="57" t="s">
        <v>7712</v>
      </c>
      <c r="H10932" s="57">
        <v>106.5</v>
      </c>
    </row>
    <row r="10933" spans="1:8">
      <c r="A10933" s="57" t="s">
        <v>652</v>
      </c>
      <c r="B10933" s="57" t="s">
        <v>449</v>
      </c>
      <c r="C10933" s="57" t="s">
        <v>5407</v>
      </c>
      <c r="D10933" s="57">
        <v>0.72499999999999998</v>
      </c>
      <c r="E10933" s="57" t="s">
        <v>5292</v>
      </c>
      <c r="F10933" s="57" t="s">
        <v>5408</v>
      </c>
      <c r="G10933" s="57" t="s">
        <v>7713</v>
      </c>
      <c r="H10933" s="57">
        <v>0.72499999999999998</v>
      </c>
    </row>
    <row r="10934" spans="1:8">
      <c r="A10934" s="57" t="s">
        <v>652</v>
      </c>
      <c r="B10934" s="57" t="s">
        <v>449</v>
      </c>
      <c r="C10934" s="57" t="s">
        <v>5410</v>
      </c>
      <c r="D10934" s="57">
        <v>1</v>
      </c>
      <c r="E10934" s="57" t="s">
        <v>5292</v>
      </c>
      <c r="F10934" s="57" t="s">
        <v>5411</v>
      </c>
      <c r="G10934" s="57" t="s">
        <v>7714</v>
      </c>
      <c r="H10934" s="57">
        <v>1</v>
      </c>
    </row>
    <row r="10935" spans="1:8">
      <c r="A10935" s="57" t="s">
        <v>652</v>
      </c>
      <c r="B10935" s="57" t="s">
        <v>449</v>
      </c>
      <c r="C10935" s="57" t="s">
        <v>5413</v>
      </c>
      <c r="D10935" s="57">
        <v>48</v>
      </c>
      <c r="E10935" s="57" t="s">
        <v>5292</v>
      </c>
      <c r="F10935" s="57" t="s">
        <v>5414</v>
      </c>
      <c r="G10935" s="57" t="s">
        <v>7715</v>
      </c>
      <c r="H10935" s="57">
        <v>48</v>
      </c>
    </row>
    <row r="10936" spans="1:8">
      <c r="A10936" s="57" t="s">
        <v>652</v>
      </c>
      <c r="B10936" s="57" t="s">
        <v>449</v>
      </c>
      <c r="C10936" s="57" t="s">
        <v>5416</v>
      </c>
      <c r="D10936" s="57">
        <v>0</v>
      </c>
      <c r="E10936" s="57" t="s">
        <v>5292</v>
      </c>
      <c r="F10936" s="57" t="s">
        <v>5417</v>
      </c>
      <c r="G10936" s="57" t="s">
        <v>7716</v>
      </c>
      <c r="H10936" s="57">
        <v>0</v>
      </c>
    </row>
    <row r="10937" spans="1:8">
      <c r="A10937" s="57" t="s">
        <v>652</v>
      </c>
      <c r="B10937" s="57" t="s">
        <v>449</v>
      </c>
      <c r="C10937" s="57" t="s">
        <v>5419</v>
      </c>
      <c r="D10937" s="57">
        <v>1</v>
      </c>
      <c r="E10937" s="57" t="s">
        <v>5292</v>
      </c>
      <c r="F10937" s="57" t="s">
        <v>5420</v>
      </c>
      <c r="G10937" s="57" t="s">
        <v>7717</v>
      </c>
      <c r="H10937" s="57">
        <v>1</v>
      </c>
    </row>
    <row r="10938" spans="1:8">
      <c r="A10938" s="57" t="s">
        <v>652</v>
      </c>
      <c r="B10938" s="57" t="s">
        <v>449</v>
      </c>
      <c r="C10938" s="57" t="s">
        <v>5422</v>
      </c>
      <c r="D10938" s="57">
        <v>387.5</v>
      </c>
      <c r="E10938" s="57" t="s">
        <v>5292</v>
      </c>
      <c r="F10938" s="57" t="s">
        <v>5423</v>
      </c>
      <c r="G10938" s="57" t="s">
        <v>7718</v>
      </c>
      <c r="H10938" s="57">
        <v>387.5</v>
      </c>
    </row>
    <row r="10939" spans="1:8">
      <c r="A10939" s="57" t="s">
        <v>652</v>
      </c>
      <c r="B10939" s="57" t="s">
        <v>449</v>
      </c>
      <c r="C10939" s="57" t="s">
        <v>5425</v>
      </c>
      <c r="D10939" s="57">
        <v>0.52500000000000002</v>
      </c>
      <c r="E10939" s="57" t="s">
        <v>5292</v>
      </c>
      <c r="F10939" s="57" t="s">
        <v>5426</v>
      </c>
      <c r="G10939" s="57" t="s">
        <v>7719</v>
      </c>
      <c r="H10939" s="57">
        <v>0.52500000000000002</v>
      </c>
    </row>
    <row r="10940" spans="1:8">
      <c r="A10940" s="57" t="s">
        <v>652</v>
      </c>
      <c r="B10940" s="57" t="s">
        <v>449</v>
      </c>
      <c r="C10940" s="57" t="s">
        <v>5428</v>
      </c>
      <c r="D10940" s="57">
        <v>156</v>
      </c>
      <c r="E10940" s="57" t="s">
        <v>5292</v>
      </c>
      <c r="F10940" s="57" t="s">
        <v>5429</v>
      </c>
      <c r="G10940" s="57" t="s">
        <v>7720</v>
      </c>
      <c r="H10940" s="57">
        <v>156</v>
      </c>
    </row>
    <row r="10941" spans="1:8">
      <c r="A10941" s="57" t="s">
        <v>652</v>
      </c>
      <c r="B10941" s="57" t="s">
        <v>449</v>
      </c>
      <c r="C10941" s="57" t="s">
        <v>5431</v>
      </c>
      <c r="D10941" s="57">
        <v>1581.25</v>
      </c>
      <c r="E10941" s="57" t="s">
        <v>5292</v>
      </c>
      <c r="F10941" s="57" t="s">
        <v>5431</v>
      </c>
      <c r="G10941" s="57" t="s">
        <v>7721</v>
      </c>
      <c r="H10941" s="57">
        <v>1581.25</v>
      </c>
    </row>
    <row r="10942" spans="1:8">
      <c r="A10942" s="57" t="s">
        <v>652</v>
      </c>
      <c r="B10942" s="57" t="s">
        <v>449</v>
      </c>
      <c r="C10942" s="57" t="s">
        <v>5433</v>
      </c>
      <c r="D10942" s="57">
        <v>48</v>
      </c>
      <c r="E10942" s="57" t="s">
        <v>5292</v>
      </c>
      <c r="F10942" s="57" t="s">
        <v>5434</v>
      </c>
      <c r="G10942" s="57" t="s">
        <v>7722</v>
      </c>
      <c r="H10942" s="57">
        <v>48</v>
      </c>
    </row>
    <row r="10943" spans="1:8">
      <c r="A10943" s="57" t="s">
        <v>652</v>
      </c>
      <c r="B10943" s="57" t="s">
        <v>449</v>
      </c>
      <c r="C10943" s="57" t="s">
        <v>5436</v>
      </c>
      <c r="D10943" s="57">
        <v>1</v>
      </c>
      <c r="E10943" s="57" t="s">
        <v>5292</v>
      </c>
      <c r="F10943" s="57" t="s">
        <v>5437</v>
      </c>
      <c r="G10943" s="57" t="s">
        <v>7723</v>
      </c>
      <c r="H10943" s="57">
        <v>1</v>
      </c>
    </row>
    <row r="10944" spans="1:8">
      <c r="A10944" s="57" t="s">
        <v>652</v>
      </c>
      <c r="B10944" s="57" t="s">
        <v>449</v>
      </c>
      <c r="C10944" s="57" t="s">
        <v>5439</v>
      </c>
      <c r="D10944" s="57">
        <v>0.625</v>
      </c>
      <c r="E10944" s="57" t="s">
        <v>5292</v>
      </c>
      <c r="F10944" s="57" t="s">
        <v>5439</v>
      </c>
      <c r="G10944" s="57" t="s">
        <v>7724</v>
      </c>
      <c r="H10944" s="57">
        <v>0.625</v>
      </c>
    </row>
    <row r="10945" spans="1:8">
      <c r="A10945" s="57" t="s">
        <v>652</v>
      </c>
      <c r="B10945" s="57" t="s">
        <v>449</v>
      </c>
      <c r="C10945" s="57" t="s">
        <v>5441</v>
      </c>
      <c r="D10945" s="57">
        <v>2985.125</v>
      </c>
      <c r="E10945" s="57" t="s">
        <v>5292</v>
      </c>
      <c r="F10945" s="57" t="s">
        <v>5441</v>
      </c>
      <c r="G10945" s="57" t="s">
        <v>7725</v>
      </c>
      <c r="H10945" s="57">
        <v>2985.125</v>
      </c>
    </row>
    <row r="10946" spans="1:8">
      <c r="A10946" s="57" t="s">
        <v>652</v>
      </c>
      <c r="B10946" s="57" t="s">
        <v>449</v>
      </c>
      <c r="C10946" s="57" t="s">
        <v>5443</v>
      </c>
      <c r="D10946" s="57">
        <v>130.75</v>
      </c>
      <c r="E10946" s="57" t="s">
        <v>5292</v>
      </c>
      <c r="F10946" s="57" t="s">
        <v>5443</v>
      </c>
      <c r="G10946" s="57" t="s">
        <v>7726</v>
      </c>
      <c r="H10946" s="57">
        <v>130.75</v>
      </c>
    </row>
    <row r="10947" spans="1:8">
      <c r="A10947" s="57" t="s">
        <v>652</v>
      </c>
      <c r="B10947" s="57" t="s">
        <v>449</v>
      </c>
      <c r="C10947" s="57" t="s">
        <v>5445</v>
      </c>
      <c r="D10947" s="57">
        <v>512.5</v>
      </c>
      <c r="E10947" s="57" t="s">
        <v>5292</v>
      </c>
      <c r="F10947" s="57" t="s">
        <v>5446</v>
      </c>
      <c r="G10947" s="57" t="s">
        <v>7727</v>
      </c>
      <c r="H10947" s="57">
        <v>512.5</v>
      </c>
    </row>
    <row r="10948" spans="1:8">
      <c r="A10948" s="57" t="s">
        <v>652</v>
      </c>
      <c r="B10948" s="57" t="s">
        <v>469</v>
      </c>
      <c r="C10948" s="57" t="s">
        <v>5392</v>
      </c>
      <c r="D10948" s="57">
        <v>0</v>
      </c>
      <c r="E10948" s="57" t="s">
        <v>5312</v>
      </c>
      <c r="F10948" s="57" t="s">
        <v>5393</v>
      </c>
      <c r="G10948" s="57" t="s">
        <v>7728</v>
      </c>
      <c r="H10948" s="57">
        <v>0</v>
      </c>
    </row>
    <row r="10949" spans="1:8">
      <c r="A10949" s="57" t="s">
        <v>652</v>
      </c>
      <c r="B10949" s="57" t="s">
        <v>469</v>
      </c>
      <c r="C10949" s="57" t="s">
        <v>5395</v>
      </c>
      <c r="D10949" s="57">
        <v>0</v>
      </c>
      <c r="E10949" s="57" t="s">
        <v>5312</v>
      </c>
      <c r="F10949" s="57" t="s">
        <v>5396</v>
      </c>
      <c r="G10949" s="57" t="s">
        <v>7729</v>
      </c>
      <c r="H10949" s="57">
        <v>0</v>
      </c>
    </row>
    <row r="10950" spans="1:8">
      <c r="A10950" s="57" t="s">
        <v>652</v>
      </c>
      <c r="B10950" s="57" t="s">
        <v>469</v>
      </c>
      <c r="C10950" s="57" t="s">
        <v>5398</v>
      </c>
      <c r="D10950" s="57">
        <v>0</v>
      </c>
      <c r="E10950" s="57" t="s">
        <v>5312</v>
      </c>
      <c r="F10950" s="57" t="s">
        <v>5399</v>
      </c>
      <c r="G10950" s="57" t="s">
        <v>7730</v>
      </c>
      <c r="H10950" s="57">
        <v>0</v>
      </c>
    </row>
    <row r="10951" spans="1:8">
      <c r="A10951" s="57" t="s">
        <v>652</v>
      </c>
      <c r="B10951" s="57" t="s">
        <v>469</v>
      </c>
      <c r="C10951" s="57" t="s">
        <v>5401</v>
      </c>
      <c r="D10951" s="57">
        <v>0</v>
      </c>
      <c r="E10951" s="57" t="s">
        <v>5312</v>
      </c>
      <c r="F10951" s="57" t="s">
        <v>5402</v>
      </c>
      <c r="G10951" s="57" t="s">
        <v>7731</v>
      </c>
      <c r="H10951" s="57">
        <v>0</v>
      </c>
    </row>
    <row r="10952" spans="1:8">
      <c r="A10952" s="57" t="s">
        <v>652</v>
      </c>
      <c r="B10952" s="57" t="s">
        <v>469</v>
      </c>
      <c r="C10952" s="57" t="s">
        <v>5404</v>
      </c>
      <c r="D10952" s="57">
        <v>106.5</v>
      </c>
      <c r="E10952" s="57" t="s">
        <v>5312</v>
      </c>
      <c r="F10952" s="57" t="s">
        <v>5405</v>
      </c>
      <c r="G10952" s="57" t="s">
        <v>7732</v>
      </c>
      <c r="H10952" s="57">
        <v>106.5</v>
      </c>
    </row>
    <row r="10953" spans="1:8">
      <c r="A10953" s="57" t="s">
        <v>652</v>
      </c>
      <c r="B10953" s="57" t="s">
        <v>469</v>
      </c>
      <c r="C10953" s="57" t="s">
        <v>5407</v>
      </c>
      <c r="D10953" s="57">
        <v>0.72499999999999976</v>
      </c>
      <c r="E10953" s="57" t="s">
        <v>5312</v>
      </c>
      <c r="F10953" s="57" t="s">
        <v>5408</v>
      </c>
      <c r="G10953" s="57" t="s">
        <v>7733</v>
      </c>
      <c r="H10953" s="57">
        <v>0.72499999999999976</v>
      </c>
    </row>
    <row r="10954" spans="1:8">
      <c r="A10954" s="57" t="s">
        <v>652</v>
      </c>
      <c r="B10954" s="57" t="s">
        <v>469</v>
      </c>
      <c r="C10954" s="57" t="s">
        <v>5410</v>
      </c>
      <c r="D10954" s="57">
        <v>1</v>
      </c>
      <c r="E10954" s="57" t="s">
        <v>5312</v>
      </c>
      <c r="F10954" s="57" t="s">
        <v>5411</v>
      </c>
      <c r="G10954" s="57" t="s">
        <v>7734</v>
      </c>
      <c r="H10954" s="57">
        <v>1</v>
      </c>
    </row>
    <row r="10955" spans="1:8">
      <c r="A10955" s="57" t="s">
        <v>652</v>
      </c>
      <c r="B10955" s="57" t="s">
        <v>469</v>
      </c>
      <c r="C10955" s="57" t="s">
        <v>5413</v>
      </c>
      <c r="D10955" s="57">
        <v>48</v>
      </c>
      <c r="E10955" s="57" t="s">
        <v>5312</v>
      </c>
      <c r="F10955" s="57" t="s">
        <v>5414</v>
      </c>
      <c r="G10955" s="57" t="s">
        <v>7735</v>
      </c>
      <c r="H10955" s="57">
        <v>48</v>
      </c>
    </row>
    <row r="10956" spans="1:8">
      <c r="A10956" s="57" t="s">
        <v>652</v>
      </c>
      <c r="B10956" s="57" t="s">
        <v>469</v>
      </c>
      <c r="C10956" s="57" t="s">
        <v>5416</v>
      </c>
      <c r="D10956" s="57">
        <v>0</v>
      </c>
      <c r="E10956" s="57" t="s">
        <v>5312</v>
      </c>
      <c r="F10956" s="57" t="s">
        <v>5417</v>
      </c>
      <c r="G10956" s="57" t="s">
        <v>7736</v>
      </c>
      <c r="H10956" s="57">
        <v>0</v>
      </c>
    </row>
    <row r="10957" spans="1:8">
      <c r="A10957" s="57" t="s">
        <v>652</v>
      </c>
      <c r="B10957" s="57" t="s">
        <v>469</v>
      </c>
      <c r="C10957" s="57" t="s">
        <v>5419</v>
      </c>
      <c r="D10957" s="57">
        <v>1</v>
      </c>
      <c r="E10957" s="57" t="s">
        <v>5312</v>
      </c>
      <c r="F10957" s="57" t="s">
        <v>5420</v>
      </c>
      <c r="G10957" s="57" t="s">
        <v>7737</v>
      </c>
      <c r="H10957" s="57">
        <v>1</v>
      </c>
    </row>
    <row r="10958" spans="1:8">
      <c r="A10958" s="57" t="s">
        <v>652</v>
      </c>
      <c r="B10958" s="57" t="s">
        <v>469</v>
      </c>
      <c r="C10958" s="57" t="s">
        <v>5422</v>
      </c>
      <c r="D10958" s="57">
        <v>387.5</v>
      </c>
      <c r="E10958" s="57" t="s">
        <v>5312</v>
      </c>
      <c r="F10958" s="57" t="s">
        <v>5423</v>
      </c>
      <c r="G10958" s="57" t="s">
        <v>7738</v>
      </c>
      <c r="H10958" s="57">
        <v>387.5</v>
      </c>
    </row>
    <row r="10959" spans="1:8">
      <c r="A10959" s="57" t="s">
        <v>652</v>
      </c>
      <c r="B10959" s="57" t="s">
        <v>469</v>
      </c>
      <c r="C10959" s="57" t="s">
        <v>5425</v>
      </c>
      <c r="D10959" s="57">
        <v>0.52500000000000013</v>
      </c>
      <c r="E10959" s="57" t="s">
        <v>5312</v>
      </c>
      <c r="F10959" s="57" t="s">
        <v>5426</v>
      </c>
      <c r="G10959" s="57" t="s">
        <v>7739</v>
      </c>
      <c r="H10959" s="57">
        <v>0.52500000000000013</v>
      </c>
    </row>
    <row r="10960" spans="1:8">
      <c r="A10960" s="57" t="s">
        <v>652</v>
      </c>
      <c r="B10960" s="57" t="s">
        <v>469</v>
      </c>
      <c r="C10960" s="57" t="s">
        <v>5428</v>
      </c>
      <c r="D10960" s="57">
        <v>156</v>
      </c>
      <c r="E10960" s="57" t="s">
        <v>5312</v>
      </c>
      <c r="F10960" s="57" t="s">
        <v>5429</v>
      </c>
      <c r="G10960" s="57" t="s">
        <v>7740</v>
      </c>
      <c r="H10960" s="57">
        <v>156</v>
      </c>
    </row>
    <row r="10961" spans="1:8">
      <c r="A10961" s="57" t="s">
        <v>652</v>
      </c>
      <c r="B10961" s="57" t="s">
        <v>469</v>
      </c>
      <c r="C10961" s="57" t="s">
        <v>5431</v>
      </c>
      <c r="D10961" s="57">
        <v>1581.25</v>
      </c>
      <c r="E10961" s="57" t="s">
        <v>5312</v>
      </c>
      <c r="F10961" s="57" t="s">
        <v>5431</v>
      </c>
      <c r="G10961" s="57" t="s">
        <v>7741</v>
      </c>
      <c r="H10961" s="57">
        <v>1581.25</v>
      </c>
    </row>
    <row r="10962" spans="1:8">
      <c r="A10962" s="57" t="s">
        <v>652</v>
      </c>
      <c r="B10962" s="57" t="s">
        <v>469</v>
      </c>
      <c r="C10962" s="57" t="s">
        <v>5433</v>
      </c>
      <c r="D10962" s="57">
        <v>48</v>
      </c>
      <c r="E10962" s="57" t="s">
        <v>5312</v>
      </c>
      <c r="F10962" s="57" t="s">
        <v>5434</v>
      </c>
      <c r="G10962" s="57" t="s">
        <v>7742</v>
      </c>
      <c r="H10962" s="57">
        <v>48</v>
      </c>
    </row>
    <row r="10963" spans="1:8">
      <c r="A10963" s="57" t="s">
        <v>652</v>
      </c>
      <c r="B10963" s="57" t="s">
        <v>469</v>
      </c>
      <c r="C10963" s="57" t="s">
        <v>5436</v>
      </c>
      <c r="D10963" s="57">
        <v>1</v>
      </c>
      <c r="E10963" s="57" t="s">
        <v>5312</v>
      </c>
      <c r="F10963" s="57" t="s">
        <v>5437</v>
      </c>
      <c r="G10963" s="57" t="s">
        <v>7743</v>
      </c>
      <c r="H10963" s="57">
        <v>1</v>
      </c>
    </row>
    <row r="10964" spans="1:8">
      <c r="A10964" s="57" t="s">
        <v>652</v>
      </c>
      <c r="B10964" s="57" t="s">
        <v>469</v>
      </c>
      <c r="C10964" s="57" t="s">
        <v>5439</v>
      </c>
      <c r="D10964" s="57">
        <v>0.625</v>
      </c>
      <c r="E10964" s="57" t="s">
        <v>5312</v>
      </c>
      <c r="F10964" s="57" t="s">
        <v>5439</v>
      </c>
      <c r="G10964" s="57" t="s">
        <v>7744</v>
      </c>
      <c r="H10964" s="57">
        <v>0.625</v>
      </c>
    </row>
    <row r="10965" spans="1:8">
      <c r="A10965" s="57" t="s">
        <v>652</v>
      </c>
      <c r="B10965" s="57" t="s">
        <v>469</v>
      </c>
      <c r="C10965" s="57" t="s">
        <v>5441</v>
      </c>
      <c r="D10965" s="57">
        <v>2985.125</v>
      </c>
      <c r="E10965" s="57" t="s">
        <v>5312</v>
      </c>
      <c r="F10965" s="57" t="s">
        <v>5441</v>
      </c>
      <c r="G10965" s="57" t="s">
        <v>7745</v>
      </c>
      <c r="H10965" s="57">
        <v>2985.125</v>
      </c>
    </row>
    <row r="10966" spans="1:8">
      <c r="A10966" s="57" t="s">
        <v>652</v>
      </c>
      <c r="B10966" s="57" t="s">
        <v>469</v>
      </c>
      <c r="C10966" s="57" t="s">
        <v>5443</v>
      </c>
      <c r="D10966" s="57">
        <v>130.75</v>
      </c>
      <c r="E10966" s="57" t="s">
        <v>5312</v>
      </c>
      <c r="F10966" s="57" t="s">
        <v>5443</v>
      </c>
      <c r="G10966" s="57" t="s">
        <v>7746</v>
      </c>
      <c r="H10966" s="57">
        <v>130.75</v>
      </c>
    </row>
    <row r="10967" spans="1:8">
      <c r="A10967" s="57" t="s">
        <v>652</v>
      </c>
      <c r="B10967" s="57" t="s">
        <v>469</v>
      </c>
      <c r="C10967" s="57" t="s">
        <v>5445</v>
      </c>
      <c r="D10967" s="57">
        <v>512.5</v>
      </c>
      <c r="E10967" s="57" t="s">
        <v>5312</v>
      </c>
      <c r="F10967" s="57" t="s">
        <v>5446</v>
      </c>
      <c r="G10967" s="57" t="s">
        <v>7747</v>
      </c>
      <c r="H10967" s="57">
        <v>512.5</v>
      </c>
    </row>
    <row r="10968" spans="1:8">
      <c r="A10968" s="57" t="s">
        <v>651</v>
      </c>
      <c r="B10968" s="57" t="s">
        <v>477</v>
      </c>
      <c r="C10968" s="57" t="s">
        <v>5392</v>
      </c>
      <c r="D10968" s="57">
        <v>0</v>
      </c>
      <c r="E10968" s="57" t="s">
        <v>5332</v>
      </c>
      <c r="F10968" s="57" t="s">
        <v>5393</v>
      </c>
      <c r="G10968" s="57" t="s">
        <v>7748</v>
      </c>
      <c r="H10968" s="57">
        <v>0</v>
      </c>
    </row>
    <row r="10969" spans="1:8">
      <c r="A10969" s="57" t="s">
        <v>651</v>
      </c>
      <c r="B10969" s="57" t="s">
        <v>477</v>
      </c>
      <c r="C10969" s="57" t="s">
        <v>5395</v>
      </c>
      <c r="D10969" s="57">
        <v>0</v>
      </c>
      <c r="E10969" s="57" t="s">
        <v>5332</v>
      </c>
      <c r="F10969" s="57" t="s">
        <v>5396</v>
      </c>
      <c r="G10969" s="57" t="s">
        <v>7749</v>
      </c>
      <c r="H10969" s="57">
        <v>0</v>
      </c>
    </row>
    <row r="10970" spans="1:8">
      <c r="A10970" s="57" t="s">
        <v>651</v>
      </c>
      <c r="B10970" s="57" t="s">
        <v>477</v>
      </c>
      <c r="C10970" s="57" t="s">
        <v>5398</v>
      </c>
      <c r="D10970" s="57">
        <v>0</v>
      </c>
      <c r="E10970" s="57" t="s">
        <v>5332</v>
      </c>
      <c r="F10970" s="57" t="s">
        <v>5399</v>
      </c>
      <c r="G10970" s="57" t="s">
        <v>7750</v>
      </c>
      <c r="H10970" s="57">
        <v>0</v>
      </c>
    </row>
    <row r="10971" spans="1:8">
      <c r="A10971" s="57" t="s">
        <v>651</v>
      </c>
      <c r="B10971" s="57" t="s">
        <v>477</v>
      </c>
      <c r="C10971" s="57" t="s">
        <v>5401</v>
      </c>
      <c r="D10971" s="57">
        <v>0</v>
      </c>
      <c r="E10971" s="57" t="s">
        <v>5332</v>
      </c>
      <c r="F10971" s="57" t="s">
        <v>5402</v>
      </c>
      <c r="G10971" s="57" t="s">
        <v>7751</v>
      </c>
      <c r="H10971" s="57">
        <v>0</v>
      </c>
    </row>
    <row r="10972" spans="1:8">
      <c r="A10972" s="57" t="s">
        <v>651</v>
      </c>
      <c r="B10972" s="57" t="s">
        <v>477</v>
      </c>
      <c r="C10972" s="57" t="s">
        <v>5404</v>
      </c>
      <c r="D10972" s="57">
        <v>402.16669999999999</v>
      </c>
      <c r="E10972" s="57" t="s">
        <v>5332</v>
      </c>
      <c r="F10972" s="57" t="s">
        <v>5405</v>
      </c>
      <c r="G10972" s="57" t="s">
        <v>7752</v>
      </c>
      <c r="H10972" s="57">
        <v>402.16669999999999</v>
      </c>
    </row>
    <row r="10973" spans="1:8">
      <c r="A10973" s="57" t="s">
        <v>651</v>
      </c>
      <c r="B10973" s="57" t="s">
        <v>477</v>
      </c>
      <c r="C10973" s="57" t="s">
        <v>5407</v>
      </c>
      <c r="D10973" s="57">
        <v>0.67500000000000016</v>
      </c>
      <c r="E10973" s="57" t="s">
        <v>5332</v>
      </c>
      <c r="F10973" s="57" t="s">
        <v>5408</v>
      </c>
      <c r="G10973" s="57" t="s">
        <v>7753</v>
      </c>
      <c r="H10973" s="57">
        <v>0.67500000000000016</v>
      </c>
    </row>
    <row r="10974" spans="1:8">
      <c r="A10974" s="57" t="s">
        <v>651</v>
      </c>
      <c r="B10974" s="57" t="s">
        <v>477</v>
      </c>
      <c r="C10974" s="57" t="s">
        <v>5410</v>
      </c>
      <c r="D10974" s="57">
        <v>1.3333330000000001</v>
      </c>
      <c r="E10974" s="57" t="s">
        <v>5332</v>
      </c>
      <c r="F10974" s="57" t="s">
        <v>5411</v>
      </c>
      <c r="G10974" s="57" t="s">
        <v>7754</v>
      </c>
      <c r="H10974" s="57">
        <v>1.3333330000000001</v>
      </c>
    </row>
    <row r="10975" spans="1:8">
      <c r="A10975" s="57" t="s">
        <v>651</v>
      </c>
      <c r="B10975" s="57" t="s">
        <v>477</v>
      </c>
      <c r="C10975" s="57" t="s">
        <v>5413</v>
      </c>
      <c r="D10975" s="57">
        <v>178</v>
      </c>
      <c r="E10975" s="57" t="s">
        <v>5332</v>
      </c>
      <c r="F10975" s="57" t="s">
        <v>5414</v>
      </c>
      <c r="G10975" s="57" t="s">
        <v>7755</v>
      </c>
      <c r="H10975" s="57">
        <v>178</v>
      </c>
    </row>
    <row r="10976" spans="1:8">
      <c r="A10976" s="57" t="s">
        <v>651</v>
      </c>
      <c r="B10976" s="57" t="s">
        <v>477</v>
      </c>
      <c r="C10976" s="57" t="s">
        <v>5416</v>
      </c>
      <c r="D10976" s="57">
        <v>0</v>
      </c>
      <c r="E10976" s="57" t="s">
        <v>5332</v>
      </c>
      <c r="F10976" s="57" t="s">
        <v>5417</v>
      </c>
      <c r="G10976" s="57" t="s">
        <v>7756</v>
      </c>
      <c r="H10976" s="57">
        <v>0</v>
      </c>
    </row>
    <row r="10977" spans="1:8">
      <c r="A10977" s="57" t="s">
        <v>651</v>
      </c>
      <c r="B10977" s="57" t="s">
        <v>477</v>
      </c>
      <c r="C10977" s="57" t="s">
        <v>5419</v>
      </c>
      <c r="D10977" s="57">
        <v>1.25</v>
      </c>
      <c r="E10977" s="57" t="s">
        <v>5332</v>
      </c>
      <c r="F10977" s="57" t="s">
        <v>5420</v>
      </c>
      <c r="G10977" s="57" t="s">
        <v>7757</v>
      </c>
      <c r="H10977" s="57">
        <v>1.25</v>
      </c>
    </row>
    <row r="10978" spans="1:8">
      <c r="A10978" s="57" t="s">
        <v>651</v>
      </c>
      <c r="B10978" s="57" t="s">
        <v>477</v>
      </c>
      <c r="C10978" s="57" t="s">
        <v>5422</v>
      </c>
      <c r="D10978" s="57">
        <v>646.875</v>
      </c>
      <c r="E10978" s="57" t="s">
        <v>5332</v>
      </c>
      <c r="F10978" s="57" t="s">
        <v>5423</v>
      </c>
      <c r="G10978" s="57" t="s">
        <v>7758</v>
      </c>
      <c r="H10978" s="57">
        <v>646.875</v>
      </c>
    </row>
    <row r="10979" spans="1:8">
      <c r="A10979" s="57" t="s">
        <v>651</v>
      </c>
      <c r="B10979" s="57" t="s">
        <v>477</v>
      </c>
      <c r="C10979" s="57" t="s">
        <v>5425</v>
      </c>
      <c r="D10979" s="57">
        <v>0.54166669999999995</v>
      </c>
      <c r="E10979" s="57" t="s">
        <v>5332</v>
      </c>
      <c r="F10979" s="57" t="s">
        <v>5426</v>
      </c>
      <c r="G10979" s="57" t="s">
        <v>7759</v>
      </c>
      <c r="H10979" s="57">
        <v>0.54166669999999995</v>
      </c>
    </row>
    <row r="10980" spans="1:8">
      <c r="A10980" s="57" t="s">
        <v>651</v>
      </c>
      <c r="B10980" s="57" t="s">
        <v>477</v>
      </c>
      <c r="C10980" s="57" t="s">
        <v>5428</v>
      </c>
      <c r="D10980" s="57">
        <v>190.5</v>
      </c>
      <c r="E10980" s="57" t="s">
        <v>5332</v>
      </c>
      <c r="F10980" s="57" t="s">
        <v>5429</v>
      </c>
      <c r="G10980" s="57" t="s">
        <v>7760</v>
      </c>
      <c r="H10980" s="57">
        <v>190.5</v>
      </c>
    </row>
    <row r="10981" spans="1:8">
      <c r="A10981" s="57" t="s">
        <v>651</v>
      </c>
      <c r="B10981" s="57" t="s">
        <v>477</v>
      </c>
      <c r="C10981" s="57" t="s">
        <v>5431</v>
      </c>
      <c r="D10981" s="57">
        <v>65723.06</v>
      </c>
      <c r="E10981" s="57" t="s">
        <v>5332</v>
      </c>
      <c r="F10981" s="57" t="s">
        <v>5431</v>
      </c>
      <c r="G10981" s="57" t="s">
        <v>7761</v>
      </c>
      <c r="H10981" s="57">
        <v>65723.06</v>
      </c>
    </row>
    <row r="10982" spans="1:8">
      <c r="A10982" s="57" t="s">
        <v>651</v>
      </c>
      <c r="B10982" s="57" t="s">
        <v>477</v>
      </c>
      <c r="C10982" s="57" t="s">
        <v>5433</v>
      </c>
      <c r="D10982" s="57">
        <v>163.5</v>
      </c>
      <c r="E10982" s="57" t="s">
        <v>5332</v>
      </c>
      <c r="F10982" s="57" t="s">
        <v>5434</v>
      </c>
      <c r="G10982" s="57" t="s">
        <v>7762</v>
      </c>
      <c r="H10982" s="57">
        <v>163.5</v>
      </c>
    </row>
    <row r="10983" spans="1:8">
      <c r="A10983" s="57" t="s">
        <v>651</v>
      </c>
      <c r="B10983" s="57" t="s">
        <v>477</v>
      </c>
      <c r="C10983" s="57" t="s">
        <v>5436</v>
      </c>
      <c r="D10983" s="57">
        <v>1.75</v>
      </c>
      <c r="E10983" s="57" t="s">
        <v>5332</v>
      </c>
      <c r="F10983" s="57" t="s">
        <v>5437</v>
      </c>
      <c r="G10983" s="57" t="s">
        <v>7763</v>
      </c>
      <c r="H10983" s="57">
        <v>1.75</v>
      </c>
    </row>
    <row r="10984" spans="1:8">
      <c r="A10984" s="57" t="s">
        <v>651</v>
      </c>
      <c r="B10984" s="57" t="s">
        <v>477</v>
      </c>
      <c r="C10984" s="57" t="s">
        <v>5439</v>
      </c>
      <c r="D10984" s="57">
        <v>0.59166669999999999</v>
      </c>
      <c r="E10984" s="57" t="s">
        <v>5332</v>
      </c>
      <c r="F10984" s="57" t="s">
        <v>5439</v>
      </c>
      <c r="G10984" s="57" t="s">
        <v>7764</v>
      </c>
      <c r="H10984" s="57">
        <v>0.59166669999999999</v>
      </c>
    </row>
    <row r="10985" spans="1:8">
      <c r="A10985" s="57" t="s">
        <v>651</v>
      </c>
      <c r="B10985" s="57" t="s">
        <v>477</v>
      </c>
      <c r="C10985" s="57" t="s">
        <v>5441</v>
      </c>
      <c r="D10985" s="57">
        <v>7802.5309999999999</v>
      </c>
      <c r="E10985" s="57" t="s">
        <v>5332</v>
      </c>
      <c r="F10985" s="57" t="s">
        <v>5441</v>
      </c>
      <c r="G10985" s="57" t="s">
        <v>7765</v>
      </c>
      <c r="H10985" s="57">
        <v>7802.5309999999999</v>
      </c>
    </row>
    <row r="10986" spans="1:8">
      <c r="A10986" s="57" t="s">
        <v>651</v>
      </c>
      <c r="B10986" s="57" t="s">
        <v>477</v>
      </c>
      <c r="C10986" s="57" t="s">
        <v>5443</v>
      </c>
      <c r="D10986" s="57">
        <v>623.9375</v>
      </c>
      <c r="E10986" s="57" t="s">
        <v>5332</v>
      </c>
      <c r="F10986" s="57" t="s">
        <v>5443</v>
      </c>
      <c r="G10986" s="57" t="s">
        <v>7766</v>
      </c>
      <c r="H10986" s="57">
        <v>623.9375</v>
      </c>
    </row>
    <row r="10987" spans="1:8">
      <c r="A10987" s="57" t="s">
        <v>651</v>
      </c>
      <c r="B10987" s="57" t="s">
        <v>477</v>
      </c>
      <c r="C10987" s="57" t="s">
        <v>5445</v>
      </c>
      <c r="D10987" s="57">
        <v>600.625</v>
      </c>
      <c r="E10987" s="57" t="s">
        <v>5332</v>
      </c>
      <c r="F10987" s="57" t="s">
        <v>5446</v>
      </c>
      <c r="G10987" s="57" t="s">
        <v>7767</v>
      </c>
      <c r="H10987" s="57">
        <v>600.625</v>
      </c>
    </row>
    <row r="10988" spans="1:8">
      <c r="A10988" s="57" t="s">
        <v>651</v>
      </c>
      <c r="B10988" s="57" t="s">
        <v>485</v>
      </c>
      <c r="C10988" s="57" t="s">
        <v>5392</v>
      </c>
      <c r="D10988" s="57">
        <v>0</v>
      </c>
      <c r="E10988" s="57" t="s">
        <v>5352</v>
      </c>
      <c r="F10988" s="57" t="s">
        <v>5393</v>
      </c>
      <c r="G10988" s="57" t="s">
        <v>7768</v>
      </c>
      <c r="H10988" s="57">
        <v>0</v>
      </c>
    </row>
    <row r="10989" spans="1:8">
      <c r="A10989" s="57" t="s">
        <v>651</v>
      </c>
      <c r="B10989" s="57" t="s">
        <v>485</v>
      </c>
      <c r="C10989" s="57" t="s">
        <v>5395</v>
      </c>
      <c r="D10989" s="57">
        <v>0</v>
      </c>
      <c r="E10989" s="57" t="s">
        <v>5352</v>
      </c>
      <c r="F10989" s="57" t="s">
        <v>5396</v>
      </c>
      <c r="G10989" s="57" t="s">
        <v>7769</v>
      </c>
      <c r="H10989" s="57">
        <v>0</v>
      </c>
    </row>
    <row r="10990" spans="1:8">
      <c r="A10990" s="57" t="s">
        <v>651</v>
      </c>
      <c r="B10990" s="57" t="s">
        <v>485</v>
      </c>
      <c r="C10990" s="57" t="s">
        <v>5398</v>
      </c>
      <c r="D10990" s="57">
        <v>0</v>
      </c>
      <c r="E10990" s="57" t="s">
        <v>5352</v>
      </c>
      <c r="F10990" s="57" t="s">
        <v>5399</v>
      </c>
      <c r="G10990" s="57" t="s">
        <v>7770</v>
      </c>
      <c r="H10990" s="57">
        <v>0</v>
      </c>
    </row>
    <row r="10991" spans="1:8">
      <c r="A10991" s="57" t="s">
        <v>651</v>
      </c>
      <c r="B10991" s="57" t="s">
        <v>485</v>
      </c>
      <c r="C10991" s="57" t="s">
        <v>5401</v>
      </c>
      <c r="D10991" s="57">
        <v>0</v>
      </c>
      <c r="E10991" s="57" t="s">
        <v>5352</v>
      </c>
      <c r="F10991" s="57" t="s">
        <v>5402</v>
      </c>
      <c r="G10991" s="57" t="s">
        <v>7771</v>
      </c>
      <c r="H10991" s="57">
        <v>0</v>
      </c>
    </row>
    <row r="10992" spans="1:8">
      <c r="A10992" s="57" t="s">
        <v>651</v>
      </c>
      <c r="B10992" s="57" t="s">
        <v>485</v>
      </c>
      <c r="C10992" s="57" t="s">
        <v>5404</v>
      </c>
      <c r="D10992" s="57">
        <v>402.16669999999993</v>
      </c>
      <c r="E10992" s="57" t="s">
        <v>5352</v>
      </c>
      <c r="F10992" s="57" t="s">
        <v>5405</v>
      </c>
      <c r="G10992" s="57" t="s">
        <v>7772</v>
      </c>
      <c r="H10992" s="57">
        <v>402.16669999999993</v>
      </c>
    </row>
    <row r="10993" spans="1:8">
      <c r="A10993" s="57" t="s">
        <v>651</v>
      </c>
      <c r="B10993" s="57" t="s">
        <v>485</v>
      </c>
      <c r="C10993" s="57" t="s">
        <v>5407</v>
      </c>
      <c r="D10993" s="57">
        <v>0.67499999999999993</v>
      </c>
      <c r="E10993" s="57" t="s">
        <v>5352</v>
      </c>
      <c r="F10993" s="57" t="s">
        <v>5408</v>
      </c>
      <c r="G10993" s="57" t="s">
        <v>7773</v>
      </c>
      <c r="H10993" s="57">
        <v>0.67499999999999993</v>
      </c>
    </row>
    <row r="10994" spans="1:8">
      <c r="A10994" s="57" t="s">
        <v>651</v>
      </c>
      <c r="B10994" s="57" t="s">
        <v>485</v>
      </c>
      <c r="C10994" s="57" t="s">
        <v>5410</v>
      </c>
      <c r="D10994" s="57">
        <v>1.3333329999999999</v>
      </c>
      <c r="E10994" s="57" t="s">
        <v>5352</v>
      </c>
      <c r="F10994" s="57" t="s">
        <v>5411</v>
      </c>
      <c r="G10994" s="57" t="s">
        <v>7774</v>
      </c>
      <c r="H10994" s="57">
        <v>1.3333329999999999</v>
      </c>
    </row>
    <row r="10995" spans="1:8">
      <c r="A10995" s="57" t="s">
        <v>651</v>
      </c>
      <c r="B10995" s="57" t="s">
        <v>485</v>
      </c>
      <c r="C10995" s="57" t="s">
        <v>5413</v>
      </c>
      <c r="D10995" s="57">
        <v>178</v>
      </c>
      <c r="E10995" s="57" t="s">
        <v>5352</v>
      </c>
      <c r="F10995" s="57" t="s">
        <v>5414</v>
      </c>
      <c r="G10995" s="57" t="s">
        <v>7775</v>
      </c>
      <c r="H10995" s="57">
        <v>178</v>
      </c>
    </row>
    <row r="10996" spans="1:8">
      <c r="A10996" s="57" t="s">
        <v>651</v>
      </c>
      <c r="B10996" s="57" t="s">
        <v>485</v>
      </c>
      <c r="C10996" s="57" t="s">
        <v>5416</v>
      </c>
      <c r="D10996" s="57">
        <v>0</v>
      </c>
      <c r="E10996" s="57" t="s">
        <v>5352</v>
      </c>
      <c r="F10996" s="57" t="s">
        <v>5417</v>
      </c>
      <c r="G10996" s="57" t="s">
        <v>7776</v>
      </c>
      <c r="H10996" s="57">
        <v>0</v>
      </c>
    </row>
    <row r="10997" spans="1:8">
      <c r="A10997" s="57" t="s">
        <v>651</v>
      </c>
      <c r="B10997" s="57" t="s">
        <v>485</v>
      </c>
      <c r="C10997" s="57" t="s">
        <v>5419</v>
      </c>
      <c r="D10997" s="57">
        <v>1.25</v>
      </c>
      <c r="E10997" s="57" t="s">
        <v>5352</v>
      </c>
      <c r="F10997" s="57" t="s">
        <v>5420</v>
      </c>
      <c r="G10997" s="57" t="s">
        <v>7777</v>
      </c>
      <c r="H10997" s="57">
        <v>1.25</v>
      </c>
    </row>
    <row r="10998" spans="1:8">
      <c r="A10998" s="57" t="s">
        <v>651</v>
      </c>
      <c r="B10998" s="57" t="s">
        <v>485</v>
      </c>
      <c r="C10998" s="57" t="s">
        <v>5422</v>
      </c>
      <c r="D10998" s="57">
        <v>646.875</v>
      </c>
      <c r="E10998" s="57" t="s">
        <v>5352</v>
      </c>
      <c r="F10998" s="57" t="s">
        <v>5423</v>
      </c>
      <c r="G10998" s="57" t="s">
        <v>7778</v>
      </c>
      <c r="H10998" s="57">
        <v>646.875</v>
      </c>
    </row>
    <row r="10999" spans="1:8">
      <c r="A10999" s="57" t="s">
        <v>651</v>
      </c>
      <c r="B10999" s="57" t="s">
        <v>485</v>
      </c>
      <c r="C10999" s="57" t="s">
        <v>5425</v>
      </c>
      <c r="D10999" s="57">
        <v>0.54166670000000006</v>
      </c>
      <c r="E10999" s="57" t="s">
        <v>5352</v>
      </c>
      <c r="F10999" s="57" t="s">
        <v>5426</v>
      </c>
      <c r="G10999" s="57" t="s">
        <v>7779</v>
      </c>
      <c r="H10999" s="57">
        <v>0.54166670000000006</v>
      </c>
    </row>
    <row r="11000" spans="1:8">
      <c r="A11000" s="57" t="s">
        <v>651</v>
      </c>
      <c r="B11000" s="57" t="s">
        <v>485</v>
      </c>
      <c r="C11000" s="57" t="s">
        <v>5428</v>
      </c>
      <c r="D11000" s="57">
        <v>190.5</v>
      </c>
      <c r="E11000" s="57" t="s">
        <v>5352</v>
      </c>
      <c r="F11000" s="57" t="s">
        <v>5429</v>
      </c>
      <c r="G11000" s="57" t="s">
        <v>7780</v>
      </c>
      <c r="H11000" s="57">
        <v>190.5</v>
      </c>
    </row>
    <row r="11001" spans="1:8">
      <c r="A11001" s="57" t="s">
        <v>651</v>
      </c>
      <c r="B11001" s="57" t="s">
        <v>485</v>
      </c>
      <c r="C11001" s="57" t="s">
        <v>5431</v>
      </c>
      <c r="D11001" s="57">
        <v>65723.060000000012</v>
      </c>
      <c r="E11001" s="57" t="s">
        <v>5352</v>
      </c>
      <c r="F11001" s="57" t="s">
        <v>5431</v>
      </c>
      <c r="G11001" s="57" t="s">
        <v>7781</v>
      </c>
      <c r="H11001" s="57">
        <v>65723.060000000012</v>
      </c>
    </row>
    <row r="11002" spans="1:8">
      <c r="A11002" s="57" t="s">
        <v>651</v>
      </c>
      <c r="B11002" s="57" t="s">
        <v>485</v>
      </c>
      <c r="C11002" s="57" t="s">
        <v>5433</v>
      </c>
      <c r="D11002" s="57">
        <v>163.5</v>
      </c>
      <c r="E11002" s="57" t="s">
        <v>5352</v>
      </c>
      <c r="F11002" s="57" t="s">
        <v>5434</v>
      </c>
      <c r="G11002" s="57" t="s">
        <v>7782</v>
      </c>
      <c r="H11002" s="57">
        <v>163.5</v>
      </c>
    </row>
    <row r="11003" spans="1:8">
      <c r="A11003" s="57" t="s">
        <v>651</v>
      </c>
      <c r="B11003" s="57" t="s">
        <v>485</v>
      </c>
      <c r="C11003" s="57" t="s">
        <v>5436</v>
      </c>
      <c r="D11003" s="57">
        <v>1.75</v>
      </c>
      <c r="E11003" s="57" t="s">
        <v>5352</v>
      </c>
      <c r="F11003" s="57" t="s">
        <v>5437</v>
      </c>
      <c r="G11003" s="57" t="s">
        <v>7783</v>
      </c>
      <c r="H11003" s="57">
        <v>1.75</v>
      </c>
    </row>
    <row r="11004" spans="1:8">
      <c r="A11004" s="57" t="s">
        <v>651</v>
      </c>
      <c r="B11004" s="57" t="s">
        <v>485</v>
      </c>
      <c r="C11004" s="57" t="s">
        <v>5439</v>
      </c>
      <c r="D11004" s="57">
        <v>0.5916667000000001</v>
      </c>
      <c r="E11004" s="57" t="s">
        <v>5352</v>
      </c>
      <c r="F11004" s="57" t="s">
        <v>5439</v>
      </c>
      <c r="G11004" s="57" t="s">
        <v>7784</v>
      </c>
      <c r="H11004" s="57">
        <v>0.5916667000000001</v>
      </c>
    </row>
    <row r="11005" spans="1:8">
      <c r="A11005" s="57" t="s">
        <v>651</v>
      </c>
      <c r="B11005" s="57" t="s">
        <v>485</v>
      </c>
      <c r="C11005" s="57" t="s">
        <v>5441</v>
      </c>
      <c r="D11005" s="57">
        <v>7802.5310000000018</v>
      </c>
      <c r="E11005" s="57" t="s">
        <v>5352</v>
      </c>
      <c r="F11005" s="57" t="s">
        <v>5441</v>
      </c>
      <c r="G11005" s="57" t="s">
        <v>7785</v>
      </c>
      <c r="H11005" s="57">
        <v>7802.5310000000018</v>
      </c>
    </row>
    <row r="11006" spans="1:8">
      <c r="A11006" s="57" t="s">
        <v>651</v>
      </c>
      <c r="B11006" s="57" t="s">
        <v>485</v>
      </c>
      <c r="C11006" s="57" t="s">
        <v>5443</v>
      </c>
      <c r="D11006" s="57">
        <v>623.9375</v>
      </c>
      <c r="E11006" s="57" t="s">
        <v>5352</v>
      </c>
      <c r="F11006" s="57" t="s">
        <v>5443</v>
      </c>
      <c r="G11006" s="57" t="s">
        <v>7786</v>
      </c>
      <c r="H11006" s="57">
        <v>623.9375</v>
      </c>
    </row>
    <row r="11007" spans="1:8">
      <c r="A11007" s="57" t="s">
        <v>651</v>
      </c>
      <c r="B11007" s="57" t="s">
        <v>485</v>
      </c>
      <c r="C11007" s="57" t="s">
        <v>5445</v>
      </c>
      <c r="D11007" s="57">
        <v>600.625</v>
      </c>
      <c r="E11007" s="57" t="s">
        <v>5352</v>
      </c>
      <c r="F11007" s="57" t="s">
        <v>5446</v>
      </c>
      <c r="G11007" s="57" t="s">
        <v>7787</v>
      </c>
      <c r="H11007" s="57">
        <v>600.625</v>
      </c>
    </row>
    <row r="11008" spans="1:8">
      <c r="A11008" s="57" t="s">
        <v>653</v>
      </c>
      <c r="B11008" s="57" t="s">
        <v>485</v>
      </c>
      <c r="C11008" s="57" t="s">
        <v>5392</v>
      </c>
      <c r="D11008" s="57">
        <v>0</v>
      </c>
      <c r="E11008" s="57" t="s">
        <v>5372</v>
      </c>
      <c r="F11008" s="57" t="s">
        <v>5393</v>
      </c>
      <c r="G11008" s="57" t="s">
        <v>7788</v>
      </c>
      <c r="H11008" s="57">
        <v>0</v>
      </c>
    </row>
    <row r="11009" spans="1:8">
      <c r="A11009" s="57" t="s">
        <v>653</v>
      </c>
      <c r="B11009" s="57" t="s">
        <v>485</v>
      </c>
      <c r="C11009" s="57" t="s">
        <v>5395</v>
      </c>
      <c r="D11009" s="57">
        <v>0</v>
      </c>
      <c r="E11009" s="57" t="s">
        <v>5372</v>
      </c>
      <c r="F11009" s="57" t="s">
        <v>5396</v>
      </c>
      <c r="G11009" s="57" t="s">
        <v>7789</v>
      </c>
      <c r="H11009" s="57">
        <v>0</v>
      </c>
    </row>
    <row r="11010" spans="1:8">
      <c r="A11010" s="57" t="s">
        <v>653</v>
      </c>
      <c r="B11010" s="57" t="s">
        <v>485</v>
      </c>
      <c r="C11010" s="57" t="s">
        <v>5398</v>
      </c>
      <c r="D11010" s="57">
        <v>0</v>
      </c>
      <c r="E11010" s="57" t="s">
        <v>5372</v>
      </c>
      <c r="F11010" s="57" t="s">
        <v>5399</v>
      </c>
      <c r="G11010" s="57" t="s">
        <v>7790</v>
      </c>
      <c r="H11010" s="57">
        <v>0</v>
      </c>
    </row>
    <row r="11011" spans="1:8">
      <c r="A11011" s="57" t="s">
        <v>653</v>
      </c>
      <c r="B11011" s="57" t="s">
        <v>485</v>
      </c>
      <c r="C11011" s="57" t="s">
        <v>5401</v>
      </c>
      <c r="D11011" s="57">
        <v>0</v>
      </c>
      <c r="E11011" s="57" t="s">
        <v>5372</v>
      </c>
      <c r="F11011" s="57" t="s">
        <v>5402</v>
      </c>
      <c r="G11011" s="57" t="s">
        <v>7791</v>
      </c>
      <c r="H11011" s="57">
        <v>0</v>
      </c>
    </row>
    <row r="11012" spans="1:8">
      <c r="A11012" s="57" t="s">
        <v>653</v>
      </c>
      <c r="B11012" s="57" t="s">
        <v>485</v>
      </c>
      <c r="C11012" s="57" t="s">
        <v>5404</v>
      </c>
      <c r="D11012" s="57">
        <v>0</v>
      </c>
      <c r="E11012" s="57" t="s">
        <v>5372</v>
      </c>
      <c r="F11012" s="57" t="s">
        <v>5405</v>
      </c>
      <c r="G11012" s="57" t="s">
        <v>7792</v>
      </c>
      <c r="H11012" s="57">
        <v>0</v>
      </c>
    </row>
    <row r="11013" spans="1:8">
      <c r="A11013" s="57" t="s">
        <v>653</v>
      </c>
      <c r="B11013" s="57" t="s">
        <v>485</v>
      </c>
      <c r="C11013" s="57" t="s">
        <v>5407</v>
      </c>
      <c r="D11013" s="57">
        <v>0</v>
      </c>
      <c r="E11013" s="57" t="s">
        <v>5372</v>
      </c>
      <c r="F11013" s="57" t="s">
        <v>5408</v>
      </c>
      <c r="G11013" s="57" t="s">
        <v>7793</v>
      </c>
      <c r="H11013" s="57">
        <v>0</v>
      </c>
    </row>
    <row r="11014" spans="1:8">
      <c r="A11014" s="57" t="s">
        <v>653</v>
      </c>
      <c r="B11014" s="57" t="s">
        <v>485</v>
      </c>
      <c r="C11014" s="57" t="s">
        <v>5410</v>
      </c>
      <c r="D11014" s="57">
        <v>0</v>
      </c>
      <c r="E11014" s="57" t="s">
        <v>5372</v>
      </c>
      <c r="F11014" s="57" t="s">
        <v>5411</v>
      </c>
      <c r="G11014" s="57" t="s">
        <v>7794</v>
      </c>
      <c r="H11014" s="57">
        <v>0</v>
      </c>
    </row>
    <row r="11015" spans="1:8">
      <c r="A11015" s="57" t="s">
        <v>653</v>
      </c>
      <c r="B11015" s="57" t="s">
        <v>485</v>
      </c>
      <c r="C11015" s="57" t="s">
        <v>5413</v>
      </c>
      <c r="D11015" s="57">
        <v>0</v>
      </c>
      <c r="E11015" s="57" t="s">
        <v>5372</v>
      </c>
      <c r="F11015" s="57" t="s">
        <v>5414</v>
      </c>
      <c r="G11015" s="57" t="s">
        <v>7795</v>
      </c>
      <c r="H11015" s="57">
        <v>0</v>
      </c>
    </row>
    <row r="11016" spans="1:8">
      <c r="A11016" s="57" t="s">
        <v>653</v>
      </c>
      <c r="B11016" s="57" t="s">
        <v>485</v>
      </c>
      <c r="C11016" s="57" t="s">
        <v>5416</v>
      </c>
      <c r="D11016" s="57">
        <v>0</v>
      </c>
      <c r="E11016" s="57" t="s">
        <v>5372</v>
      </c>
      <c r="F11016" s="57" t="s">
        <v>5417</v>
      </c>
      <c r="G11016" s="57" t="s">
        <v>7796</v>
      </c>
      <c r="H11016" s="57">
        <v>0</v>
      </c>
    </row>
    <row r="11017" spans="1:8">
      <c r="A11017" s="57" t="s">
        <v>653</v>
      </c>
      <c r="B11017" s="57" t="s">
        <v>485</v>
      </c>
      <c r="C11017" s="57" t="s">
        <v>5419</v>
      </c>
      <c r="D11017" s="57">
        <v>1.25</v>
      </c>
      <c r="E11017" s="57" t="s">
        <v>5372</v>
      </c>
      <c r="F11017" s="57" t="s">
        <v>5420</v>
      </c>
      <c r="G11017" s="57" t="s">
        <v>7797</v>
      </c>
      <c r="H11017" s="57">
        <v>1.25</v>
      </c>
    </row>
    <row r="11018" spans="1:8">
      <c r="A11018" s="57" t="s">
        <v>653</v>
      </c>
      <c r="B11018" s="57" t="s">
        <v>485</v>
      </c>
      <c r="C11018" s="57" t="s">
        <v>5422</v>
      </c>
      <c r="D11018" s="57">
        <v>2403</v>
      </c>
      <c r="E11018" s="57" t="s">
        <v>5372</v>
      </c>
      <c r="F11018" s="57" t="s">
        <v>5423</v>
      </c>
      <c r="G11018" s="57" t="s">
        <v>7798</v>
      </c>
      <c r="H11018" s="57">
        <v>2403</v>
      </c>
    </row>
    <row r="11019" spans="1:8">
      <c r="A11019" s="57" t="s">
        <v>653</v>
      </c>
      <c r="B11019" s="57" t="s">
        <v>485</v>
      </c>
      <c r="C11019" s="57" t="s">
        <v>5425</v>
      </c>
      <c r="D11019" s="57">
        <v>0.67</v>
      </c>
      <c r="E11019" s="57" t="s">
        <v>5372</v>
      </c>
      <c r="F11019" s="57" t="s">
        <v>5426</v>
      </c>
      <c r="G11019" s="57" t="s">
        <v>7799</v>
      </c>
      <c r="H11019" s="57">
        <v>0.67</v>
      </c>
    </row>
    <row r="11020" spans="1:8">
      <c r="A11020" s="57" t="s">
        <v>653</v>
      </c>
      <c r="B11020" s="57" t="s">
        <v>485</v>
      </c>
      <c r="C11020" s="57" t="s">
        <v>5428</v>
      </c>
      <c r="D11020" s="57">
        <v>133</v>
      </c>
      <c r="E11020" s="57" t="s">
        <v>5372</v>
      </c>
      <c r="F11020" s="57" t="s">
        <v>5429</v>
      </c>
      <c r="G11020" s="57" t="s">
        <v>7800</v>
      </c>
      <c r="H11020" s="57">
        <v>133</v>
      </c>
    </row>
    <row r="11021" spans="1:8">
      <c r="A11021" s="57" t="s">
        <v>653</v>
      </c>
      <c r="B11021" s="57" t="s">
        <v>485</v>
      </c>
      <c r="C11021" s="57" t="s">
        <v>5431</v>
      </c>
      <c r="D11021" s="57">
        <v>0</v>
      </c>
      <c r="E11021" s="57" t="s">
        <v>5372</v>
      </c>
      <c r="F11021" s="57" t="s">
        <v>5431</v>
      </c>
      <c r="G11021" s="57" t="s">
        <v>7801</v>
      </c>
      <c r="H11021" s="57">
        <v>0</v>
      </c>
    </row>
    <row r="11022" spans="1:8">
      <c r="A11022" s="57" t="s">
        <v>653</v>
      </c>
      <c r="B11022" s="57" t="s">
        <v>485</v>
      </c>
      <c r="C11022" s="57" t="s">
        <v>5433</v>
      </c>
      <c r="D11022" s="57">
        <v>0</v>
      </c>
      <c r="E11022" s="57" t="s">
        <v>5372</v>
      </c>
      <c r="F11022" s="57" t="s">
        <v>5434</v>
      </c>
      <c r="G11022" s="57" t="s">
        <v>7802</v>
      </c>
      <c r="H11022" s="57">
        <v>0</v>
      </c>
    </row>
    <row r="11023" spans="1:8">
      <c r="A11023" s="57" t="s">
        <v>653</v>
      </c>
      <c r="B11023" s="57" t="s">
        <v>485</v>
      </c>
      <c r="C11023" s="57" t="s">
        <v>5436</v>
      </c>
      <c r="D11023" s="57">
        <v>0</v>
      </c>
      <c r="E11023" s="57" t="s">
        <v>5372</v>
      </c>
      <c r="F11023" s="57" t="s">
        <v>5437</v>
      </c>
      <c r="G11023" s="57" t="s">
        <v>7803</v>
      </c>
      <c r="H11023" s="57">
        <v>0</v>
      </c>
    </row>
    <row r="11024" spans="1:8">
      <c r="A11024" s="57" t="s">
        <v>653</v>
      </c>
      <c r="B11024" s="57" t="s">
        <v>485</v>
      </c>
      <c r="C11024" s="57" t="s">
        <v>5439</v>
      </c>
      <c r="D11024" s="57">
        <v>0</v>
      </c>
      <c r="E11024" s="57" t="s">
        <v>5372</v>
      </c>
      <c r="F11024" s="57" t="s">
        <v>5439</v>
      </c>
      <c r="G11024" s="57" t="s">
        <v>7804</v>
      </c>
      <c r="H11024" s="57">
        <v>0</v>
      </c>
    </row>
    <row r="11025" spans="1:8">
      <c r="A11025" s="57" t="s">
        <v>653</v>
      </c>
      <c r="B11025" s="57" t="s">
        <v>485</v>
      </c>
      <c r="C11025" s="57" t="s">
        <v>5441</v>
      </c>
      <c r="D11025" s="57">
        <v>7000</v>
      </c>
      <c r="E11025" s="57" t="s">
        <v>5372</v>
      </c>
      <c r="F11025" s="57" t="s">
        <v>5441</v>
      </c>
      <c r="G11025" s="57" t="s">
        <v>7805</v>
      </c>
      <c r="H11025" s="57">
        <v>7000</v>
      </c>
    </row>
    <row r="11026" spans="1:8">
      <c r="A11026" s="57" t="s">
        <v>653</v>
      </c>
      <c r="B11026" s="57" t="s">
        <v>485</v>
      </c>
      <c r="C11026" s="57" t="s">
        <v>5443</v>
      </c>
      <c r="D11026" s="57">
        <v>480</v>
      </c>
      <c r="E11026" s="57" t="s">
        <v>5372</v>
      </c>
      <c r="F11026" s="57" t="s">
        <v>5443</v>
      </c>
      <c r="G11026" s="57" t="s">
        <v>7806</v>
      </c>
      <c r="H11026" s="57">
        <v>480</v>
      </c>
    </row>
    <row r="11027" spans="1:8">
      <c r="A11027" s="57" t="s">
        <v>653</v>
      </c>
      <c r="B11027" s="57" t="s">
        <v>485</v>
      </c>
      <c r="C11027" s="57" t="s">
        <v>5445</v>
      </c>
      <c r="D11027" s="57">
        <v>0</v>
      </c>
      <c r="E11027" s="57" t="s">
        <v>5372</v>
      </c>
      <c r="F11027" s="57" t="s">
        <v>5446</v>
      </c>
      <c r="G11027" s="57" t="s">
        <v>7807</v>
      </c>
      <c r="H11027" s="57">
        <v>0</v>
      </c>
    </row>
    <row r="11028" spans="1:8">
      <c r="A11028" s="57" t="s">
        <v>649</v>
      </c>
      <c r="B11028" s="57" t="s">
        <v>431</v>
      </c>
      <c r="C11028" s="57" t="s">
        <v>5392</v>
      </c>
      <c r="D11028" s="57">
        <v>0</v>
      </c>
      <c r="E11028" s="57" t="s">
        <v>548</v>
      </c>
      <c r="F11028" s="57" t="s">
        <v>5393</v>
      </c>
      <c r="G11028" s="57" t="s">
        <v>7808</v>
      </c>
      <c r="H11028" s="57">
        <v>0</v>
      </c>
    </row>
    <row r="11029" spans="1:8">
      <c r="A11029" s="57" t="s">
        <v>649</v>
      </c>
      <c r="B11029" s="57" t="s">
        <v>431</v>
      </c>
      <c r="C11029" s="57" t="s">
        <v>5395</v>
      </c>
      <c r="D11029" s="57">
        <v>0</v>
      </c>
      <c r="E11029" s="57" t="s">
        <v>548</v>
      </c>
      <c r="F11029" s="57" t="s">
        <v>5396</v>
      </c>
      <c r="G11029" s="57" t="s">
        <v>7809</v>
      </c>
      <c r="H11029" s="57">
        <v>0</v>
      </c>
    </row>
    <row r="11030" spans="1:8">
      <c r="A11030" s="57" t="s">
        <v>649</v>
      </c>
      <c r="B11030" s="57" t="s">
        <v>431</v>
      </c>
      <c r="C11030" s="57" t="s">
        <v>5398</v>
      </c>
      <c r="D11030" s="57">
        <v>0</v>
      </c>
      <c r="E11030" s="57" t="s">
        <v>548</v>
      </c>
      <c r="F11030" s="57" t="s">
        <v>5399</v>
      </c>
      <c r="G11030" s="57" t="s">
        <v>7810</v>
      </c>
      <c r="H11030" s="57">
        <v>0</v>
      </c>
    </row>
    <row r="11031" spans="1:8">
      <c r="A11031" s="57" t="s">
        <v>649</v>
      </c>
      <c r="B11031" s="57" t="s">
        <v>431</v>
      </c>
      <c r="C11031" s="57" t="s">
        <v>5401</v>
      </c>
      <c r="D11031" s="57">
        <v>0</v>
      </c>
      <c r="E11031" s="57" t="s">
        <v>548</v>
      </c>
      <c r="F11031" s="57" t="s">
        <v>5402</v>
      </c>
      <c r="G11031" s="57" t="s">
        <v>7811</v>
      </c>
      <c r="H11031" s="57">
        <v>0</v>
      </c>
    </row>
    <row r="11032" spans="1:8">
      <c r="A11032" s="57" t="s">
        <v>649</v>
      </c>
      <c r="B11032" s="57" t="s">
        <v>431</v>
      </c>
      <c r="C11032" s="57" t="s">
        <v>5404</v>
      </c>
      <c r="D11032" s="57">
        <v>525</v>
      </c>
      <c r="E11032" s="57" t="s">
        <v>548</v>
      </c>
      <c r="F11032" s="57" t="s">
        <v>5405</v>
      </c>
      <c r="G11032" s="57" t="s">
        <v>7812</v>
      </c>
      <c r="H11032" s="57">
        <v>525</v>
      </c>
    </row>
    <row r="11033" spans="1:8">
      <c r="A11033" s="57" t="s">
        <v>649</v>
      </c>
      <c r="B11033" s="57" t="s">
        <v>431</v>
      </c>
      <c r="C11033" s="57" t="s">
        <v>5407</v>
      </c>
      <c r="D11033" s="57">
        <v>0.69999999999999973</v>
      </c>
      <c r="E11033" s="57" t="s">
        <v>548</v>
      </c>
      <c r="F11033" s="57" t="s">
        <v>5408</v>
      </c>
      <c r="G11033" s="57" t="s">
        <v>7813</v>
      </c>
      <c r="H11033" s="57">
        <v>0.69999999999999973</v>
      </c>
    </row>
    <row r="11034" spans="1:8">
      <c r="A11034" s="57" t="s">
        <v>649</v>
      </c>
      <c r="B11034" s="57" t="s">
        <v>431</v>
      </c>
      <c r="C11034" s="57" t="s">
        <v>5410</v>
      </c>
      <c r="D11034" s="57">
        <v>1</v>
      </c>
      <c r="E11034" s="57" t="s">
        <v>548</v>
      </c>
      <c r="F11034" s="57" t="s">
        <v>5411</v>
      </c>
      <c r="G11034" s="57" t="s">
        <v>7814</v>
      </c>
      <c r="H11034" s="57">
        <v>1</v>
      </c>
    </row>
    <row r="11035" spans="1:8">
      <c r="A11035" s="57" t="s">
        <v>649</v>
      </c>
      <c r="B11035" s="57" t="s">
        <v>431</v>
      </c>
      <c r="C11035" s="57" t="s">
        <v>5413</v>
      </c>
      <c r="D11035" s="57">
        <v>150</v>
      </c>
      <c r="E11035" s="57" t="s">
        <v>548</v>
      </c>
      <c r="F11035" s="57" t="s">
        <v>5414</v>
      </c>
      <c r="G11035" s="57" t="s">
        <v>7815</v>
      </c>
      <c r="H11035" s="57">
        <v>150</v>
      </c>
    </row>
    <row r="11036" spans="1:8">
      <c r="A11036" s="57" t="s">
        <v>649</v>
      </c>
      <c r="B11036" s="57" t="s">
        <v>431</v>
      </c>
      <c r="C11036" s="57" t="s">
        <v>5416</v>
      </c>
      <c r="D11036" s="57">
        <v>0</v>
      </c>
      <c r="E11036" s="57" t="s">
        <v>548</v>
      </c>
      <c r="F11036" s="57" t="s">
        <v>5417</v>
      </c>
      <c r="G11036" s="57" t="s">
        <v>7816</v>
      </c>
      <c r="H11036" s="57">
        <v>0</v>
      </c>
    </row>
    <row r="11037" spans="1:8">
      <c r="A11037" s="57" t="s">
        <v>649</v>
      </c>
      <c r="B11037" s="57" t="s">
        <v>431</v>
      </c>
      <c r="C11037" s="57" t="s">
        <v>5419</v>
      </c>
      <c r="D11037" s="57">
        <v>2</v>
      </c>
      <c r="E11037" s="57" t="s">
        <v>548</v>
      </c>
      <c r="F11037" s="57" t="s">
        <v>5420</v>
      </c>
      <c r="G11037" s="57" t="s">
        <v>7817</v>
      </c>
      <c r="H11037" s="57">
        <v>2</v>
      </c>
    </row>
    <row r="11038" spans="1:8">
      <c r="A11038" s="57" t="s">
        <v>649</v>
      </c>
      <c r="B11038" s="57" t="s">
        <v>431</v>
      </c>
      <c r="C11038" s="57" t="s">
        <v>5422</v>
      </c>
      <c r="D11038" s="57">
        <v>850</v>
      </c>
      <c r="E11038" s="57" t="s">
        <v>548</v>
      </c>
      <c r="F11038" s="57" t="s">
        <v>5423</v>
      </c>
      <c r="G11038" s="57" t="s">
        <v>7818</v>
      </c>
      <c r="H11038" s="57">
        <v>850</v>
      </c>
    </row>
    <row r="11039" spans="1:8">
      <c r="A11039" s="57" t="s">
        <v>649</v>
      </c>
      <c r="B11039" s="57" t="s">
        <v>431</v>
      </c>
      <c r="C11039" s="57" t="s">
        <v>5425</v>
      </c>
      <c r="D11039" s="57">
        <v>0.69999999999999973</v>
      </c>
      <c r="E11039" s="57" t="s">
        <v>548</v>
      </c>
      <c r="F11039" s="57" t="s">
        <v>5426</v>
      </c>
      <c r="G11039" s="57" t="s">
        <v>7819</v>
      </c>
      <c r="H11039" s="57">
        <v>0.69999999999999973</v>
      </c>
    </row>
    <row r="11040" spans="1:8">
      <c r="A11040" s="57" t="s">
        <v>649</v>
      </c>
      <c r="B11040" s="57" t="s">
        <v>431</v>
      </c>
      <c r="C11040" s="57" t="s">
        <v>5428</v>
      </c>
      <c r="D11040" s="57">
        <v>150</v>
      </c>
      <c r="E11040" s="57" t="s">
        <v>548</v>
      </c>
      <c r="F11040" s="57" t="s">
        <v>5429</v>
      </c>
      <c r="G11040" s="57" t="s">
        <v>7820</v>
      </c>
      <c r="H11040" s="57">
        <v>150</v>
      </c>
    </row>
    <row r="11041" spans="1:8">
      <c r="A11041" s="57" t="s">
        <v>649</v>
      </c>
      <c r="B11041" s="57" t="s">
        <v>431</v>
      </c>
      <c r="C11041" s="57" t="s">
        <v>5431</v>
      </c>
      <c r="D11041" s="57">
        <v>5880</v>
      </c>
      <c r="E11041" s="57" t="s">
        <v>548</v>
      </c>
      <c r="F11041" s="57" t="s">
        <v>5431</v>
      </c>
      <c r="G11041" s="57" t="s">
        <v>7821</v>
      </c>
      <c r="H11041" s="57">
        <v>5880</v>
      </c>
    </row>
    <row r="11042" spans="1:8">
      <c r="A11042" s="57" t="s">
        <v>649</v>
      </c>
      <c r="B11042" s="57" t="s">
        <v>431</v>
      </c>
      <c r="C11042" s="57" t="s">
        <v>5433</v>
      </c>
      <c r="D11042" s="57">
        <v>150</v>
      </c>
      <c r="E11042" s="57" t="s">
        <v>548</v>
      </c>
      <c r="F11042" s="57" t="s">
        <v>5434</v>
      </c>
      <c r="G11042" s="57" t="s">
        <v>7822</v>
      </c>
      <c r="H11042" s="57">
        <v>150</v>
      </c>
    </row>
    <row r="11043" spans="1:8">
      <c r="A11043" s="57" t="s">
        <v>649</v>
      </c>
      <c r="B11043" s="57" t="s">
        <v>431</v>
      </c>
      <c r="C11043" s="57" t="s">
        <v>5436</v>
      </c>
      <c r="D11043" s="57">
        <v>2</v>
      </c>
      <c r="E11043" s="57" t="s">
        <v>548</v>
      </c>
      <c r="F11043" s="57" t="s">
        <v>5437</v>
      </c>
      <c r="G11043" s="57" t="s">
        <v>7823</v>
      </c>
      <c r="H11043" s="57">
        <v>2</v>
      </c>
    </row>
    <row r="11044" spans="1:8">
      <c r="A11044" s="57" t="s">
        <v>649</v>
      </c>
      <c r="B11044" s="57" t="s">
        <v>431</v>
      </c>
      <c r="C11044" s="57" t="s">
        <v>5439</v>
      </c>
      <c r="D11044" s="57">
        <v>0.69999999999999973</v>
      </c>
      <c r="E11044" s="57" t="s">
        <v>548</v>
      </c>
      <c r="F11044" s="57" t="s">
        <v>5439</v>
      </c>
      <c r="G11044" s="57" t="s">
        <v>7824</v>
      </c>
      <c r="H11044" s="57">
        <v>0.69999999999999973</v>
      </c>
    </row>
    <row r="11045" spans="1:8">
      <c r="A11045" s="57" t="s">
        <v>649</v>
      </c>
      <c r="B11045" s="57" t="s">
        <v>431</v>
      </c>
      <c r="C11045" s="57" t="s">
        <v>5441</v>
      </c>
      <c r="D11045" s="57">
        <v>8800</v>
      </c>
      <c r="E11045" s="57" t="s">
        <v>548</v>
      </c>
      <c r="F11045" s="57" t="s">
        <v>5441</v>
      </c>
      <c r="G11045" s="57" t="s">
        <v>7825</v>
      </c>
      <c r="H11045" s="57">
        <v>8800</v>
      </c>
    </row>
    <row r="11046" spans="1:8">
      <c r="A11046" s="57" t="s">
        <v>649</v>
      </c>
      <c r="B11046" s="57" t="s">
        <v>431</v>
      </c>
      <c r="C11046" s="57" t="s">
        <v>5443</v>
      </c>
      <c r="D11046" s="57">
        <v>135</v>
      </c>
      <c r="E11046" s="57" t="s">
        <v>548</v>
      </c>
      <c r="F11046" s="57" t="s">
        <v>5443</v>
      </c>
      <c r="G11046" s="57" t="s">
        <v>7826</v>
      </c>
      <c r="H11046" s="57">
        <v>135</v>
      </c>
    </row>
    <row r="11047" spans="1:8">
      <c r="A11047" s="57" t="s">
        <v>649</v>
      </c>
      <c r="B11047" s="57" t="s">
        <v>431</v>
      </c>
      <c r="C11047" s="57" t="s">
        <v>5445</v>
      </c>
      <c r="D11047" s="57">
        <v>630</v>
      </c>
      <c r="E11047" s="57" t="s">
        <v>548</v>
      </c>
      <c r="F11047" s="57" t="s">
        <v>5446</v>
      </c>
      <c r="G11047" s="57" t="s">
        <v>7827</v>
      </c>
      <c r="H11047" s="57">
        <v>630</v>
      </c>
    </row>
    <row r="11048" spans="1:8">
      <c r="A11048" s="181" t="s">
        <v>689</v>
      </c>
      <c r="B11048" s="182"/>
      <c r="C11048" s="182"/>
      <c r="D11048" s="182"/>
      <c r="E11048" s="182"/>
      <c r="F11048" s="182"/>
      <c r="G11048" s="182"/>
      <c r="H11048" s="182"/>
    </row>
    <row r="11049" spans="1:8">
      <c r="A11049" s="57" t="s">
        <v>624</v>
      </c>
      <c r="B11049" s="57" t="s">
        <v>625</v>
      </c>
      <c r="C11049" s="57" t="s">
        <v>626</v>
      </c>
      <c r="D11049" s="57" t="s">
        <v>627</v>
      </c>
      <c r="E11049" s="57" t="s">
        <v>628</v>
      </c>
      <c r="F11049" s="57" t="s">
        <v>629</v>
      </c>
      <c r="G11049" s="57" t="s">
        <v>630</v>
      </c>
      <c r="H11049" s="57" t="s">
        <v>631</v>
      </c>
    </row>
    <row r="11050" spans="1:8">
      <c r="A11050" s="57" t="s">
        <v>127</v>
      </c>
      <c r="B11050" s="57" t="s">
        <v>114</v>
      </c>
      <c r="C11050" s="57" t="s">
        <v>8361</v>
      </c>
      <c r="D11050" s="57">
        <v>9.3340390000000006</v>
      </c>
      <c r="E11050" s="57" t="s">
        <v>497</v>
      </c>
      <c r="F11050" s="57" t="s">
        <v>655</v>
      </c>
      <c r="G11050" s="57" t="s">
        <v>8362</v>
      </c>
      <c r="H11050" s="57">
        <v>9.3340390000000006</v>
      </c>
    </row>
    <row r="11051" spans="1:8">
      <c r="A11051" s="57" t="s">
        <v>127</v>
      </c>
      <c r="B11051" s="57" t="s">
        <v>114</v>
      </c>
      <c r="C11051" s="57" t="s">
        <v>8363</v>
      </c>
      <c r="D11051" s="57">
        <v>100</v>
      </c>
      <c r="E11051" s="57" t="s">
        <v>497</v>
      </c>
      <c r="F11051" s="57" t="s">
        <v>8364</v>
      </c>
      <c r="G11051" s="57" t="s">
        <v>8365</v>
      </c>
      <c r="H11051" s="57">
        <v>100</v>
      </c>
    </row>
    <row r="11052" spans="1:8">
      <c r="A11052" s="57" t="s">
        <v>127</v>
      </c>
      <c r="B11052" s="57" t="s">
        <v>114</v>
      </c>
      <c r="C11052" s="57" t="s">
        <v>8366</v>
      </c>
      <c r="D11052" s="57">
        <v>80</v>
      </c>
      <c r="E11052" s="57" t="s">
        <v>497</v>
      </c>
      <c r="F11052" s="57" t="s">
        <v>8367</v>
      </c>
      <c r="G11052" s="57" t="s">
        <v>8368</v>
      </c>
      <c r="H11052" s="57">
        <v>80</v>
      </c>
    </row>
    <row r="11053" spans="1:8">
      <c r="A11053" s="57" t="s">
        <v>127</v>
      </c>
      <c r="B11053" s="57" t="s">
        <v>114</v>
      </c>
      <c r="C11053" s="57" t="s">
        <v>8369</v>
      </c>
      <c r="D11053" s="57">
        <v>1</v>
      </c>
      <c r="E11053" s="57" t="s">
        <v>497</v>
      </c>
      <c r="F11053" s="57" t="s">
        <v>8369</v>
      </c>
      <c r="G11053" s="57" t="s">
        <v>8370</v>
      </c>
      <c r="H11053" s="57">
        <v>1</v>
      </c>
    </row>
    <row r="11054" spans="1:8">
      <c r="A11054" s="57" t="s">
        <v>127</v>
      </c>
      <c r="B11054" s="57" t="s">
        <v>114</v>
      </c>
      <c r="C11054" s="57" t="s">
        <v>8371</v>
      </c>
      <c r="D11054" s="57">
        <v>0</v>
      </c>
      <c r="E11054" s="57" t="s">
        <v>497</v>
      </c>
      <c r="F11054" s="57" t="s">
        <v>8372</v>
      </c>
      <c r="G11054" s="57" t="s">
        <v>8373</v>
      </c>
      <c r="H11054" s="57">
        <v>0</v>
      </c>
    </row>
    <row r="11055" spans="1:8">
      <c r="A11055" s="57" t="s">
        <v>127</v>
      </c>
      <c r="B11055" s="57" t="s">
        <v>114</v>
      </c>
      <c r="C11055" s="57" t="s">
        <v>8374</v>
      </c>
      <c r="D11055" s="57">
        <v>0.196352</v>
      </c>
      <c r="E11055" s="57" t="s">
        <v>497</v>
      </c>
      <c r="F11055" s="57" t="s">
        <v>2464</v>
      </c>
      <c r="G11055" s="57" t="s">
        <v>8375</v>
      </c>
      <c r="H11055" s="57">
        <v>0.196352</v>
      </c>
    </row>
    <row r="11056" spans="1:8">
      <c r="A11056" s="57" t="s">
        <v>157</v>
      </c>
      <c r="B11056" s="57" t="s">
        <v>81</v>
      </c>
      <c r="C11056" s="57" t="s">
        <v>8361</v>
      </c>
      <c r="D11056" s="57">
        <v>8.34</v>
      </c>
      <c r="E11056" s="57" t="s">
        <v>498</v>
      </c>
      <c r="F11056" s="57" t="s">
        <v>655</v>
      </c>
      <c r="G11056" s="57" t="s">
        <v>8376</v>
      </c>
      <c r="H11056" s="57">
        <v>8.34</v>
      </c>
    </row>
    <row r="11057" spans="1:8">
      <c r="A11057" s="57" t="s">
        <v>157</v>
      </c>
      <c r="B11057" s="57" t="s">
        <v>81</v>
      </c>
      <c r="C11057" s="57" t="s">
        <v>8363</v>
      </c>
      <c r="D11057" s="57">
        <v>100</v>
      </c>
      <c r="E11057" s="57" t="s">
        <v>498</v>
      </c>
      <c r="F11057" s="57" t="s">
        <v>8364</v>
      </c>
      <c r="G11057" s="57" t="s">
        <v>8377</v>
      </c>
      <c r="H11057" s="57">
        <v>100</v>
      </c>
    </row>
    <row r="11058" spans="1:8">
      <c r="A11058" s="57" t="s">
        <v>157</v>
      </c>
      <c r="B11058" s="57" t="s">
        <v>81</v>
      </c>
      <c r="C11058" s="57" t="s">
        <v>8366</v>
      </c>
      <c r="D11058" s="57">
        <v>80</v>
      </c>
      <c r="E11058" s="57" t="s">
        <v>498</v>
      </c>
      <c r="F11058" s="57" t="s">
        <v>8367</v>
      </c>
      <c r="G11058" s="57" t="s">
        <v>8378</v>
      </c>
      <c r="H11058" s="57">
        <v>80</v>
      </c>
    </row>
    <row r="11059" spans="1:8">
      <c r="A11059" s="57" t="s">
        <v>157</v>
      </c>
      <c r="B11059" s="57" t="s">
        <v>81</v>
      </c>
      <c r="C11059" s="57" t="s">
        <v>8369</v>
      </c>
      <c r="D11059" s="57">
        <v>1</v>
      </c>
      <c r="E11059" s="57" t="s">
        <v>498</v>
      </c>
      <c r="F11059" s="57" t="s">
        <v>8369</v>
      </c>
      <c r="G11059" s="57" t="s">
        <v>8379</v>
      </c>
      <c r="H11059" s="57">
        <v>1</v>
      </c>
    </row>
    <row r="11060" spans="1:8">
      <c r="A11060" s="57" t="s">
        <v>157</v>
      </c>
      <c r="B11060" s="57" t="s">
        <v>81</v>
      </c>
      <c r="C11060" s="57" t="s">
        <v>8371</v>
      </c>
      <c r="D11060" s="57">
        <v>0.61814939999999996</v>
      </c>
      <c r="E11060" s="57" t="s">
        <v>498</v>
      </c>
      <c r="F11060" s="57" t="s">
        <v>8372</v>
      </c>
      <c r="G11060" s="57" t="s">
        <v>8380</v>
      </c>
      <c r="H11060" s="57">
        <v>0.61814939999999996</v>
      </c>
    </row>
    <row r="11061" spans="1:8">
      <c r="A11061" s="57" t="s">
        <v>157</v>
      </c>
      <c r="B11061" s="57" t="s">
        <v>81</v>
      </c>
      <c r="C11061" s="57" t="s">
        <v>8374</v>
      </c>
      <c r="D11061" s="57">
        <v>0.20302729999999999</v>
      </c>
      <c r="E11061" s="57" t="s">
        <v>498</v>
      </c>
      <c r="F11061" s="57" t="s">
        <v>2464</v>
      </c>
      <c r="G11061" s="57" t="s">
        <v>8381</v>
      </c>
      <c r="H11061" s="57">
        <v>0.20302729999999999</v>
      </c>
    </row>
    <row r="11062" spans="1:8">
      <c r="A11062" s="57" t="s">
        <v>128</v>
      </c>
      <c r="B11062" s="57" t="s">
        <v>114</v>
      </c>
      <c r="C11062" s="57" t="s">
        <v>8361</v>
      </c>
      <c r="D11062" s="57">
        <v>9.3340390000000006</v>
      </c>
      <c r="E11062" s="57" t="s">
        <v>499</v>
      </c>
      <c r="F11062" s="57" t="s">
        <v>655</v>
      </c>
      <c r="G11062" s="57" t="s">
        <v>8382</v>
      </c>
      <c r="H11062" s="57">
        <v>9.3340390000000006</v>
      </c>
    </row>
    <row r="11063" spans="1:8">
      <c r="A11063" s="57" t="s">
        <v>128</v>
      </c>
      <c r="B11063" s="57" t="s">
        <v>114</v>
      </c>
      <c r="C11063" s="57" t="s">
        <v>8363</v>
      </c>
      <c r="D11063" s="57">
        <v>100</v>
      </c>
      <c r="E11063" s="57" t="s">
        <v>499</v>
      </c>
      <c r="F11063" s="57" t="s">
        <v>8364</v>
      </c>
      <c r="G11063" s="57" t="s">
        <v>8383</v>
      </c>
      <c r="H11063" s="57">
        <v>100</v>
      </c>
    </row>
    <row r="11064" spans="1:8">
      <c r="A11064" s="57" t="s">
        <v>128</v>
      </c>
      <c r="B11064" s="57" t="s">
        <v>114</v>
      </c>
      <c r="C11064" s="57" t="s">
        <v>8366</v>
      </c>
      <c r="D11064" s="57">
        <v>80</v>
      </c>
      <c r="E11064" s="57" t="s">
        <v>499</v>
      </c>
      <c r="F11064" s="57" t="s">
        <v>8367</v>
      </c>
      <c r="G11064" s="57" t="s">
        <v>8384</v>
      </c>
      <c r="H11064" s="57">
        <v>80</v>
      </c>
    </row>
    <row r="11065" spans="1:8">
      <c r="A11065" s="57" t="s">
        <v>128</v>
      </c>
      <c r="B11065" s="57" t="s">
        <v>114</v>
      </c>
      <c r="C11065" s="57" t="s">
        <v>8369</v>
      </c>
      <c r="D11065" s="57">
        <v>0</v>
      </c>
      <c r="E11065" s="57" t="s">
        <v>499</v>
      </c>
      <c r="F11065" s="57" t="s">
        <v>8369</v>
      </c>
      <c r="G11065" s="57" t="s">
        <v>8385</v>
      </c>
      <c r="H11065" s="57">
        <v>0</v>
      </c>
    </row>
    <row r="11066" spans="1:8">
      <c r="A11066" s="57" t="s">
        <v>128</v>
      </c>
      <c r="B11066" s="57" t="s">
        <v>114</v>
      </c>
      <c r="C11066" s="57" t="s">
        <v>8371</v>
      </c>
      <c r="D11066" s="57">
        <v>0</v>
      </c>
      <c r="E11066" s="57" t="s">
        <v>499</v>
      </c>
      <c r="F11066" s="57" t="s">
        <v>8372</v>
      </c>
      <c r="G11066" s="57" t="s">
        <v>8386</v>
      </c>
      <c r="H11066" s="57">
        <v>0</v>
      </c>
    </row>
    <row r="11067" spans="1:8">
      <c r="A11067" s="57" t="s">
        <v>128</v>
      </c>
      <c r="B11067" s="57" t="s">
        <v>114</v>
      </c>
      <c r="C11067" s="57" t="s">
        <v>8374</v>
      </c>
      <c r="D11067" s="57">
        <v>0.196352</v>
      </c>
      <c r="E11067" s="57" t="s">
        <v>499</v>
      </c>
      <c r="F11067" s="57" t="s">
        <v>2464</v>
      </c>
      <c r="G11067" s="57" t="s">
        <v>8387</v>
      </c>
      <c r="H11067" s="57">
        <v>0.196352</v>
      </c>
    </row>
    <row r="11068" spans="1:8">
      <c r="A11068" s="57" t="s">
        <v>137</v>
      </c>
      <c r="B11068" s="57" t="s">
        <v>120</v>
      </c>
      <c r="C11068" s="57" t="s">
        <v>8361</v>
      </c>
      <c r="D11068" s="57">
        <v>9.3340390000000006</v>
      </c>
      <c r="E11068" s="57" t="s">
        <v>502</v>
      </c>
      <c r="F11068" s="57" t="s">
        <v>655</v>
      </c>
      <c r="G11068" s="57" t="s">
        <v>8388</v>
      </c>
      <c r="H11068" s="57">
        <v>9.3340390000000006</v>
      </c>
    </row>
    <row r="11069" spans="1:8">
      <c r="A11069" s="57" t="s">
        <v>137</v>
      </c>
      <c r="B11069" s="57" t="s">
        <v>120</v>
      </c>
      <c r="C11069" s="57" t="s">
        <v>8363</v>
      </c>
      <c r="D11069" s="57">
        <v>100</v>
      </c>
      <c r="E11069" s="57" t="s">
        <v>502</v>
      </c>
      <c r="F11069" s="57" t="s">
        <v>8364</v>
      </c>
      <c r="G11069" s="57" t="s">
        <v>8389</v>
      </c>
      <c r="H11069" s="57">
        <v>100</v>
      </c>
    </row>
    <row r="11070" spans="1:8">
      <c r="A11070" s="57" t="s">
        <v>137</v>
      </c>
      <c r="B11070" s="57" t="s">
        <v>120</v>
      </c>
      <c r="C11070" s="57" t="s">
        <v>8366</v>
      </c>
      <c r="D11070" s="57">
        <v>80</v>
      </c>
      <c r="E11070" s="57" t="s">
        <v>502</v>
      </c>
      <c r="F11070" s="57" t="s">
        <v>8367</v>
      </c>
      <c r="G11070" s="57" t="s">
        <v>8390</v>
      </c>
      <c r="H11070" s="57">
        <v>80</v>
      </c>
    </row>
    <row r="11071" spans="1:8">
      <c r="A11071" s="57" t="s">
        <v>137</v>
      </c>
      <c r="B11071" s="57" t="s">
        <v>120</v>
      </c>
      <c r="C11071" s="57" t="s">
        <v>8369</v>
      </c>
      <c r="D11071" s="57">
        <v>1</v>
      </c>
      <c r="E11071" s="57" t="s">
        <v>502</v>
      </c>
      <c r="F11071" s="57" t="s">
        <v>8369</v>
      </c>
      <c r="G11071" s="57" t="s">
        <v>8391</v>
      </c>
      <c r="H11071" s="57">
        <v>1</v>
      </c>
    </row>
    <row r="11072" spans="1:8">
      <c r="A11072" s="57" t="s">
        <v>137</v>
      </c>
      <c r="B11072" s="57" t="s">
        <v>120</v>
      </c>
      <c r="C11072" s="57" t="s">
        <v>8371</v>
      </c>
      <c r="D11072" s="57">
        <v>0.68751620000000002</v>
      </c>
      <c r="E11072" s="57" t="s">
        <v>502</v>
      </c>
      <c r="F11072" s="57" t="s">
        <v>8372</v>
      </c>
      <c r="G11072" s="57" t="s">
        <v>8392</v>
      </c>
      <c r="H11072" s="57">
        <v>0.68751620000000002</v>
      </c>
    </row>
    <row r="11073" spans="1:8">
      <c r="A11073" s="57" t="s">
        <v>137</v>
      </c>
      <c r="B11073" s="57" t="s">
        <v>120</v>
      </c>
      <c r="C11073" s="57" t="s">
        <v>8374</v>
      </c>
      <c r="D11073" s="57">
        <v>0.196352</v>
      </c>
      <c r="E11073" s="57" t="s">
        <v>502</v>
      </c>
      <c r="F11073" s="57" t="s">
        <v>2464</v>
      </c>
      <c r="G11073" s="57" t="s">
        <v>8393</v>
      </c>
      <c r="H11073" s="57">
        <v>0.196352</v>
      </c>
    </row>
    <row r="11074" spans="1:8">
      <c r="A11074" s="57" t="s">
        <v>137</v>
      </c>
      <c r="B11074" s="57" t="s">
        <v>115</v>
      </c>
      <c r="C11074" s="57" t="s">
        <v>8361</v>
      </c>
      <c r="D11074" s="57">
        <v>9.3340390000000024</v>
      </c>
      <c r="E11074" s="57" t="s">
        <v>501</v>
      </c>
      <c r="F11074" s="57" t="s">
        <v>655</v>
      </c>
      <c r="G11074" s="57" t="s">
        <v>8394</v>
      </c>
      <c r="H11074" s="57">
        <v>9.3340390000000024</v>
      </c>
    </row>
    <row r="11075" spans="1:8">
      <c r="A11075" s="57" t="s">
        <v>137</v>
      </c>
      <c r="B11075" s="57" t="s">
        <v>115</v>
      </c>
      <c r="C11075" s="57" t="s">
        <v>8363</v>
      </c>
      <c r="D11075" s="57">
        <v>100</v>
      </c>
      <c r="E11075" s="57" t="s">
        <v>501</v>
      </c>
      <c r="F11075" s="57" t="s">
        <v>8364</v>
      </c>
      <c r="G11075" s="57" t="s">
        <v>8395</v>
      </c>
      <c r="H11075" s="57">
        <v>100</v>
      </c>
    </row>
    <row r="11076" spans="1:8">
      <c r="A11076" s="57" t="s">
        <v>137</v>
      </c>
      <c r="B11076" s="57" t="s">
        <v>115</v>
      </c>
      <c r="C11076" s="57" t="s">
        <v>8366</v>
      </c>
      <c r="D11076" s="57">
        <v>80</v>
      </c>
      <c r="E11076" s="57" t="s">
        <v>501</v>
      </c>
      <c r="F11076" s="57" t="s">
        <v>8367</v>
      </c>
      <c r="G11076" s="57" t="s">
        <v>8396</v>
      </c>
      <c r="H11076" s="57">
        <v>80</v>
      </c>
    </row>
    <row r="11077" spans="1:8">
      <c r="A11077" s="57" t="s">
        <v>137</v>
      </c>
      <c r="B11077" s="57" t="s">
        <v>115</v>
      </c>
      <c r="C11077" s="57" t="s">
        <v>8369</v>
      </c>
      <c r="D11077" s="57">
        <v>1</v>
      </c>
      <c r="E11077" s="57" t="s">
        <v>501</v>
      </c>
      <c r="F11077" s="57" t="s">
        <v>8369</v>
      </c>
      <c r="G11077" s="57" t="s">
        <v>8397</v>
      </c>
      <c r="H11077" s="57">
        <v>1</v>
      </c>
    </row>
    <row r="11078" spans="1:8">
      <c r="A11078" s="57" t="s">
        <v>137</v>
      </c>
      <c r="B11078" s="57" t="s">
        <v>115</v>
      </c>
      <c r="C11078" s="57" t="s">
        <v>8371</v>
      </c>
      <c r="D11078" s="57">
        <v>0.68751620000000002</v>
      </c>
      <c r="E11078" s="57" t="s">
        <v>501</v>
      </c>
      <c r="F11078" s="57" t="s">
        <v>8372</v>
      </c>
      <c r="G11078" s="57" t="s">
        <v>8398</v>
      </c>
      <c r="H11078" s="57">
        <v>0.68751620000000002</v>
      </c>
    </row>
    <row r="11079" spans="1:8">
      <c r="A11079" s="57" t="s">
        <v>137</v>
      </c>
      <c r="B11079" s="57" t="s">
        <v>115</v>
      </c>
      <c r="C11079" s="57" t="s">
        <v>8374</v>
      </c>
      <c r="D11079" s="57">
        <v>0.19635200000000003</v>
      </c>
      <c r="E11079" s="57" t="s">
        <v>501</v>
      </c>
      <c r="F11079" s="57" t="s">
        <v>2464</v>
      </c>
      <c r="G11079" s="57" t="s">
        <v>8399</v>
      </c>
      <c r="H11079" s="57">
        <v>0.19635200000000003</v>
      </c>
    </row>
    <row r="11080" spans="1:8">
      <c r="A11080" s="57" t="s">
        <v>192</v>
      </c>
      <c r="B11080" s="57" t="s">
        <v>125</v>
      </c>
      <c r="C11080" s="57" t="s">
        <v>8361</v>
      </c>
      <c r="D11080" s="57">
        <v>9.3340390000000006</v>
      </c>
      <c r="E11080" s="57" t="s">
        <v>503</v>
      </c>
      <c r="F11080" s="57" t="s">
        <v>655</v>
      </c>
      <c r="G11080" s="57" t="s">
        <v>8400</v>
      </c>
      <c r="H11080" s="57">
        <v>9.3340390000000006</v>
      </c>
    </row>
    <row r="11081" spans="1:8">
      <c r="A11081" s="57" t="s">
        <v>192</v>
      </c>
      <c r="B11081" s="57" t="s">
        <v>125</v>
      </c>
      <c r="C11081" s="57" t="s">
        <v>8363</v>
      </c>
      <c r="D11081" s="57">
        <v>100</v>
      </c>
      <c r="E11081" s="57" t="s">
        <v>503</v>
      </c>
      <c r="F11081" s="57" t="s">
        <v>8364</v>
      </c>
      <c r="G11081" s="57" t="s">
        <v>8401</v>
      </c>
      <c r="H11081" s="57">
        <v>100</v>
      </c>
    </row>
    <row r="11082" spans="1:8">
      <c r="A11082" s="57" t="s">
        <v>192</v>
      </c>
      <c r="B11082" s="57" t="s">
        <v>125</v>
      </c>
      <c r="C11082" s="57" t="s">
        <v>8366</v>
      </c>
      <c r="D11082" s="57">
        <v>80</v>
      </c>
      <c r="E11082" s="57" t="s">
        <v>503</v>
      </c>
      <c r="F11082" s="57" t="s">
        <v>8367</v>
      </c>
      <c r="G11082" s="57" t="s">
        <v>8402</v>
      </c>
      <c r="H11082" s="57">
        <v>80</v>
      </c>
    </row>
    <row r="11083" spans="1:8">
      <c r="A11083" s="57" t="s">
        <v>192</v>
      </c>
      <c r="B11083" s="57" t="s">
        <v>125</v>
      </c>
      <c r="C11083" s="57" t="s">
        <v>8369</v>
      </c>
      <c r="D11083" s="57">
        <v>1</v>
      </c>
      <c r="E11083" s="57" t="s">
        <v>503</v>
      </c>
      <c r="F11083" s="57" t="s">
        <v>8369</v>
      </c>
      <c r="G11083" s="57" t="s">
        <v>8403</v>
      </c>
      <c r="H11083" s="57">
        <v>1</v>
      </c>
    </row>
    <row r="11084" spans="1:8">
      <c r="A11084" s="57" t="s">
        <v>192</v>
      </c>
      <c r="B11084" s="57" t="s">
        <v>125</v>
      </c>
      <c r="C11084" s="57" t="s">
        <v>8371</v>
      </c>
      <c r="D11084" s="57">
        <v>0.68751620000000002</v>
      </c>
      <c r="E11084" s="57" t="s">
        <v>503</v>
      </c>
      <c r="F11084" s="57" t="s">
        <v>8372</v>
      </c>
      <c r="G11084" s="57" t="s">
        <v>8404</v>
      </c>
      <c r="H11084" s="57">
        <v>0.68751620000000002</v>
      </c>
    </row>
    <row r="11085" spans="1:8">
      <c r="A11085" s="57" t="s">
        <v>192</v>
      </c>
      <c r="B11085" s="57" t="s">
        <v>125</v>
      </c>
      <c r="C11085" s="57" t="s">
        <v>8374</v>
      </c>
      <c r="D11085" s="57">
        <v>0.196352</v>
      </c>
      <c r="E11085" s="57" t="s">
        <v>503</v>
      </c>
      <c r="F11085" s="57" t="s">
        <v>2464</v>
      </c>
      <c r="G11085" s="57" t="s">
        <v>8405</v>
      </c>
      <c r="H11085" s="57">
        <v>0.196352</v>
      </c>
    </row>
    <row r="11086" spans="1:8">
      <c r="A11086" s="57" t="s">
        <v>632</v>
      </c>
      <c r="B11086" s="57" t="s">
        <v>118</v>
      </c>
      <c r="C11086" s="57" t="s">
        <v>8361</v>
      </c>
      <c r="D11086" s="57">
        <v>9.3340390000000006</v>
      </c>
      <c r="E11086" s="57" t="s">
        <v>505</v>
      </c>
      <c r="F11086" s="57" t="s">
        <v>655</v>
      </c>
      <c r="G11086" s="57" t="s">
        <v>8406</v>
      </c>
      <c r="H11086" s="57">
        <v>9.3340390000000006</v>
      </c>
    </row>
    <row r="11087" spans="1:8">
      <c r="A11087" s="57" t="s">
        <v>632</v>
      </c>
      <c r="B11087" s="57" t="s">
        <v>118</v>
      </c>
      <c r="C11087" s="57" t="s">
        <v>8363</v>
      </c>
      <c r="D11087" s="57">
        <v>100</v>
      </c>
      <c r="E11087" s="57" t="s">
        <v>505</v>
      </c>
      <c r="F11087" s="57" t="s">
        <v>8364</v>
      </c>
      <c r="G11087" s="57" t="s">
        <v>8407</v>
      </c>
      <c r="H11087" s="57">
        <v>100</v>
      </c>
    </row>
    <row r="11088" spans="1:8">
      <c r="A11088" s="57" t="s">
        <v>632</v>
      </c>
      <c r="B11088" s="57" t="s">
        <v>118</v>
      </c>
      <c r="C11088" s="57" t="s">
        <v>8366</v>
      </c>
      <c r="D11088" s="57">
        <v>80</v>
      </c>
      <c r="E11088" s="57" t="s">
        <v>505</v>
      </c>
      <c r="F11088" s="57" t="s">
        <v>8367</v>
      </c>
      <c r="G11088" s="57" t="s">
        <v>8408</v>
      </c>
      <c r="H11088" s="57">
        <v>80</v>
      </c>
    </row>
    <row r="11089" spans="1:8">
      <c r="A11089" s="57" t="s">
        <v>632</v>
      </c>
      <c r="B11089" s="57" t="s">
        <v>118</v>
      </c>
      <c r="C11089" s="57" t="s">
        <v>8369</v>
      </c>
      <c r="D11089" s="57">
        <v>1</v>
      </c>
      <c r="E11089" s="57" t="s">
        <v>505</v>
      </c>
      <c r="F11089" s="57" t="s">
        <v>8369</v>
      </c>
      <c r="G11089" s="57" t="s">
        <v>8409</v>
      </c>
      <c r="H11089" s="57">
        <v>1</v>
      </c>
    </row>
    <row r="11090" spans="1:8">
      <c r="A11090" s="57" t="s">
        <v>632</v>
      </c>
      <c r="B11090" s="57" t="s">
        <v>118</v>
      </c>
      <c r="C11090" s="57" t="s">
        <v>8371</v>
      </c>
      <c r="D11090" s="57">
        <v>0</v>
      </c>
      <c r="E11090" s="57" t="s">
        <v>505</v>
      </c>
      <c r="F11090" s="57" t="s">
        <v>8372</v>
      </c>
      <c r="G11090" s="57" t="s">
        <v>8410</v>
      </c>
      <c r="H11090" s="57">
        <v>0</v>
      </c>
    </row>
    <row r="11091" spans="1:8">
      <c r="A11091" s="57" t="s">
        <v>632</v>
      </c>
      <c r="B11091" s="57" t="s">
        <v>118</v>
      </c>
      <c r="C11091" s="57" t="s">
        <v>8374</v>
      </c>
      <c r="D11091" s="57">
        <v>0.196352</v>
      </c>
      <c r="E11091" s="57" t="s">
        <v>505</v>
      </c>
      <c r="F11091" s="57" t="s">
        <v>2464</v>
      </c>
      <c r="G11091" s="57" t="s">
        <v>8411</v>
      </c>
      <c r="H11091" s="57">
        <v>0.196352</v>
      </c>
    </row>
    <row r="11092" spans="1:8">
      <c r="A11092" s="57" t="s">
        <v>632</v>
      </c>
      <c r="B11092" s="57" t="s">
        <v>126</v>
      </c>
      <c r="C11092" s="57" t="s">
        <v>8361</v>
      </c>
      <c r="D11092" s="57">
        <v>9.3340390000000006</v>
      </c>
      <c r="E11092" s="57" t="s">
        <v>507</v>
      </c>
      <c r="F11092" s="57" t="s">
        <v>655</v>
      </c>
      <c r="G11092" s="57" t="s">
        <v>8412</v>
      </c>
      <c r="H11092" s="57">
        <v>9.3340390000000006</v>
      </c>
    </row>
    <row r="11093" spans="1:8">
      <c r="A11093" s="57" t="s">
        <v>632</v>
      </c>
      <c r="B11093" s="57" t="s">
        <v>126</v>
      </c>
      <c r="C11093" s="57" t="s">
        <v>8363</v>
      </c>
      <c r="D11093" s="57">
        <v>100</v>
      </c>
      <c r="E11093" s="57" t="s">
        <v>507</v>
      </c>
      <c r="F11093" s="57" t="s">
        <v>8364</v>
      </c>
      <c r="G11093" s="57" t="s">
        <v>8413</v>
      </c>
      <c r="H11093" s="57">
        <v>100</v>
      </c>
    </row>
    <row r="11094" spans="1:8">
      <c r="A11094" s="57" t="s">
        <v>632</v>
      </c>
      <c r="B11094" s="57" t="s">
        <v>126</v>
      </c>
      <c r="C11094" s="57" t="s">
        <v>8366</v>
      </c>
      <c r="D11094" s="57">
        <v>80</v>
      </c>
      <c r="E11094" s="57" t="s">
        <v>507</v>
      </c>
      <c r="F11094" s="57" t="s">
        <v>8367</v>
      </c>
      <c r="G11094" s="57" t="s">
        <v>8414</v>
      </c>
      <c r="H11094" s="57">
        <v>80</v>
      </c>
    </row>
    <row r="11095" spans="1:8">
      <c r="A11095" s="57" t="s">
        <v>632</v>
      </c>
      <c r="B11095" s="57" t="s">
        <v>126</v>
      </c>
      <c r="C11095" s="57" t="s">
        <v>8369</v>
      </c>
      <c r="D11095" s="57">
        <v>1</v>
      </c>
      <c r="E11095" s="57" t="s">
        <v>507</v>
      </c>
      <c r="F11095" s="57" t="s">
        <v>8369</v>
      </c>
      <c r="G11095" s="57" t="s">
        <v>8415</v>
      </c>
      <c r="H11095" s="57">
        <v>1</v>
      </c>
    </row>
    <row r="11096" spans="1:8">
      <c r="A11096" s="57" t="s">
        <v>632</v>
      </c>
      <c r="B11096" s="57" t="s">
        <v>126</v>
      </c>
      <c r="C11096" s="57" t="s">
        <v>8371</v>
      </c>
      <c r="D11096" s="57">
        <v>0</v>
      </c>
      <c r="E11096" s="57" t="s">
        <v>507</v>
      </c>
      <c r="F11096" s="57" t="s">
        <v>8372</v>
      </c>
      <c r="G11096" s="57" t="s">
        <v>8416</v>
      </c>
      <c r="H11096" s="57">
        <v>0</v>
      </c>
    </row>
    <row r="11097" spans="1:8">
      <c r="A11097" s="57" t="s">
        <v>632</v>
      </c>
      <c r="B11097" s="57" t="s">
        <v>126</v>
      </c>
      <c r="C11097" s="57" t="s">
        <v>8374</v>
      </c>
      <c r="D11097" s="57">
        <v>0.196352</v>
      </c>
      <c r="E11097" s="57" t="s">
        <v>507</v>
      </c>
      <c r="F11097" s="57" t="s">
        <v>2464</v>
      </c>
      <c r="G11097" s="57" t="s">
        <v>8417</v>
      </c>
      <c r="H11097" s="57">
        <v>0.196352</v>
      </c>
    </row>
    <row r="11098" spans="1:8">
      <c r="A11098" s="57" t="s">
        <v>129</v>
      </c>
      <c r="B11098" s="57" t="s">
        <v>114</v>
      </c>
      <c r="C11098" s="57" t="s">
        <v>8361</v>
      </c>
      <c r="D11098" s="57">
        <v>9.3340390000000006</v>
      </c>
      <c r="E11098" s="57" t="s">
        <v>509</v>
      </c>
      <c r="F11098" s="57" t="s">
        <v>655</v>
      </c>
      <c r="G11098" s="57" t="s">
        <v>8418</v>
      </c>
      <c r="H11098" s="57">
        <v>9.3340390000000006</v>
      </c>
    </row>
    <row r="11099" spans="1:8">
      <c r="A11099" s="57" t="s">
        <v>129</v>
      </c>
      <c r="B11099" s="57" t="s">
        <v>114</v>
      </c>
      <c r="C11099" s="57" t="s">
        <v>8363</v>
      </c>
      <c r="D11099" s="57">
        <v>100</v>
      </c>
      <c r="E11099" s="57" t="s">
        <v>509</v>
      </c>
      <c r="F11099" s="57" t="s">
        <v>8364</v>
      </c>
      <c r="G11099" s="57" t="s">
        <v>8419</v>
      </c>
      <c r="H11099" s="57">
        <v>100</v>
      </c>
    </row>
    <row r="11100" spans="1:8">
      <c r="A11100" s="57" t="s">
        <v>129</v>
      </c>
      <c r="B11100" s="57" t="s">
        <v>114</v>
      </c>
      <c r="C11100" s="57" t="s">
        <v>8366</v>
      </c>
      <c r="D11100" s="57">
        <v>80</v>
      </c>
      <c r="E11100" s="57" t="s">
        <v>509</v>
      </c>
      <c r="F11100" s="57" t="s">
        <v>8367</v>
      </c>
      <c r="G11100" s="57" t="s">
        <v>8420</v>
      </c>
      <c r="H11100" s="57">
        <v>80</v>
      </c>
    </row>
    <row r="11101" spans="1:8">
      <c r="A11101" s="57" t="s">
        <v>129</v>
      </c>
      <c r="B11101" s="57" t="s">
        <v>114</v>
      </c>
      <c r="C11101" s="57" t="s">
        <v>8369</v>
      </c>
      <c r="D11101" s="57">
        <v>1</v>
      </c>
      <c r="E11101" s="57" t="s">
        <v>509</v>
      </c>
      <c r="F11101" s="57" t="s">
        <v>8369</v>
      </c>
      <c r="G11101" s="57" t="s">
        <v>8421</v>
      </c>
      <c r="H11101" s="57">
        <v>1</v>
      </c>
    </row>
    <row r="11102" spans="1:8">
      <c r="A11102" s="57" t="s">
        <v>129</v>
      </c>
      <c r="B11102" s="57" t="s">
        <v>114</v>
      </c>
      <c r="C11102" s="57" t="s">
        <v>8371</v>
      </c>
      <c r="D11102" s="57">
        <v>0.68751620000000002</v>
      </c>
      <c r="E11102" s="57" t="s">
        <v>509</v>
      </c>
      <c r="F11102" s="57" t="s">
        <v>8372</v>
      </c>
      <c r="G11102" s="57" t="s">
        <v>8422</v>
      </c>
      <c r="H11102" s="57">
        <v>0.68751620000000002</v>
      </c>
    </row>
    <row r="11103" spans="1:8">
      <c r="A11103" s="57" t="s">
        <v>129</v>
      </c>
      <c r="B11103" s="57" t="s">
        <v>114</v>
      </c>
      <c r="C11103" s="57" t="s">
        <v>8374</v>
      </c>
      <c r="D11103" s="57">
        <v>0.196352</v>
      </c>
      <c r="E11103" s="57" t="s">
        <v>509</v>
      </c>
      <c r="F11103" s="57" t="s">
        <v>2464</v>
      </c>
      <c r="G11103" s="57" t="s">
        <v>8423</v>
      </c>
      <c r="H11103" s="57">
        <v>0.196352</v>
      </c>
    </row>
    <row r="11104" spans="1:8">
      <c r="A11104" s="57" t="s">
        <v>141</v>
      </c>
      <c r="B11104" s="57" t="s">
        <v>116</v>
      </c>
      <c r="C11104" s="57" t="s">
        <v>8361</v>
      </c>
      <c r="D11104" s="57">
        <v>9.3340390000000006</v>
      </c>
      <c r="E11104" s="57" t="s">
        <v>510</v>
      </c>
      <c r="F11104" s="57" t="s">
        <v>655</v>
      </c>
      <c r="G11104" s="57" t="s">
        <v>8424</v>
      </c>
      <c r="H11104" s="57">
        <v>9.3340390000000006</v>
      </c>
    </row>
    <row r="11105" spans="1:8">
      <c r="A11105" s="57" t="s">
        <v>141</v>
      </c>
      <c r="B11105" s="57" t="s">
        <v>116</v>
      </c>
      <c r="C11105" s="57" t="s">
        <v>8363</v>
      </c>
      <c r="D11105" s="57">
        <v>100</v>
      </c>
      <c r="E11105" s="57" t="s">
        <v>510</v>
      </c>
      <c r="F11105" s="57" t="s">
        <v>8364</v>
      </c>
      <c r="G11105" s="57" t="s">
        <v>8425</v>
      </c>
      <c r="H11105" s="57">
        <v>100</v>
      </c>
    </row>
    <row r="11106" spans="1:8">
      <c r="A11106" s="57" t="s">
        <v>141</v>
      </c>
      <c r="B11106" s="57" t="s">
        <v>116</v>
      </c>
      <c r="C11106" s="57" t="s">
        <v>8366</v>
      </c>
      <c r="D11106" s="57">
        <v>80</v>
      </c>
      <c r="E11106" s="57" t="s">
        <v>510</v>
      </c>
      <c r="F11106" s="57" t="s">
        <v>8367</v>
      </c>
      <c r="G11106" s="57" t="s">
        <v>8426</v>
      </c>
      <c r="H11106" s="57">
        <v>80</v>
      </c>
    </row>
    <row r="11107" spans="1:8">
      <c r="A11107" s="57" t="s">
        <v>141</v>
      </c>
      <c r="B11107" s="57" t="s">
        <v>116</v>
      </c>
      <c r="C11107" s="57" t="s">
        <v>8369</v>
      </c>
      <c r="D11107" s="57">
        <v>1</v>
      </c>
      <c r="E11107" s="57" t="s">
        <v>510</v>
      </c>
      <c r="F11107" s="57" t="s">
        <v>8369</v>
      </c>
      <c r="G11107" s="57" t="s">
        <v>8427</v>
      </c>
      <c r="H11107" s="57">
        <v>1</v>
      </c>
    </row>
    <row r="11108" spans="1:8">
      <c r="A11108" s="57" t="s">
        <v>141</v>
      </c>
      <c r="B11108" s="57" t="s">
        <v>116</v>
      </c>
      <c r="C11108" s="57" t="s">
        <v>8371</v>
      </c>
      <c r="D11108" s="57">
        <v>0.68751620000000002</v>
      </c>
      <c r="E11108" s="57" t="s">
        <v>510</v>
      </c>
      <c r="F11108" s="57" t="s">
        <v>8372</v>
      </c>
      <c r="G11108" s="57" t="s">
        <v>8428</v>
      </c>
      <c r="H11108" s="57">
        <v>0.68751620000000002</v>
      </c>
    </row>
    <row r="11109" spans="1:8">
      <c r="A11109" s="57" t="s">
        <v>141</v>
      </c>
      <c r="B11109" s="57" t="s">
        <v>116</v>
      </c>
      <c r="C11109" s="57" t="s">
        <v>8374</v>
      </c>
      <c r="D11109" s="57">
        <v>0.196352</v>
      </c>
      <c r="E11109" s="57" t="s">
        <v>510</v>
      </c>
      <c r="F11109" s="57" t="s">
        <v>2464</v>
      </c>
      <c r="G11109" s="57" t="s">
        <v>8429</v>
      </c>
      <c r="H11109" s="57">
        <v>0.196352</v>
      </c>
    </row>
    <row r="11110" spans="1:8">
      <c r="A11110" s="57" t="s">
        <v>175</v>
      </c>
      <c r="B11110" s="57" t="s">
        <v>118</v>
      </c>
      <c r="C11110" s="57" t="s">
        <v>8361</v>
      </c>
      <c r="D11110" s="57">
        <v>7.4668078000000007</v>
      </c>
      <c r="E11110" s="57" t="s">
        <v>511</v>
      </c>
      <c r="F11110" s="57" t="s">
        <v>655</v>
      </c>
      <c r="G11110" s="57" t="s">
        <v>8430</v>
      </c>
      <c r="H11110" s="57">
        <v>7.4668078000000007</v>
      </c>
    </row>
    <row r="11111" spans="1:8">
      <c r="A11111" s="57" t="s">
        <v>175</v>
      </c>
      <c r="B11111" s="57" t="s">
        <v>118</v>
      </c>
      <c r="C11111" s="57" t="s">
        <v>8363</v>
      </c>
      <c r="D11111" s="57">
        <v>100</v>
      </c>
      <c r="E11111" s="57" t="s">
        <v>511</v>
      </c>
      <c r="F11111" s="57" t="s">
        <v>8364</v>
      </c>
      <c r="G11111" s="57" t="s">
        <v>8431</v>
      </c>
      <c r="H11111" s="57">
        <v>100</v>
      </c>
    </row>
    <row r="11112" spans="1:8">
      <c r="A11112" s="57" t="s">
        <v>175</v>
      </c>
      <c r="B11112" s="57" t="s">
        <v>118</v>
      </c>
      <c r="C11112" s="57" t="s">
        <v>8366</v>
      </c>
      <c r="D11112" s="57">
        <v>94.4</v>
      </c>
      <c r="E11112" s="57" t="s">
        <v>511</v>
      </c>
      <c r="F11112" s="57" t="s">
        <v>8367</v>
      </c>
      <c r="G11112" s="57" t="s">
        <v>8432</v>
      </c>
      <c r="H11112" s="57">
        <v>94.4</v>
      </c>
    </row>
    <row r="11113" spans="1:8">
      <c r="A11113" s="57" t="s">
        <v>175</v>
      </c>
      <c r="B11113" s="57" t="s">
        <v>118</v>
      </c>
      <c r="C11113" s="57" t="s">
        <v>8369</v>
      </c>
      <c r="D11113" s="57">
        <v>1</v>
      </c>
      <c r="E11113" s="57" t="s">
        <v>511</v>
      </c>
      <c r="F11113" s="57" t="s">
        <v>8369</v>
      </c>
      <c r="G11113" s="57" t="s">
        <v>8433</v>
      </c>
      <c r="H11113" s="57">
        <v>1</v>
      </c>
    </row>
    <row r="11114" spans="1:8">
      <c r="A11114" s="57" t="s">
        <v>175</v>
      </c>
      <c r="B11114" s="57" t="s">
        <v>118</v>
      </c>
      <c r="C11114" s="57" t="s">
        <v>8371</v>
      </c>
      <c r="D11114" s="57">
        <v>0.68751620000000002</v>
      </c>
      <c r="E11114" s="57" t="s">
        <v>511</v>
      </c>
      <c r="F11114" s="57" t="s">
        <v>8372</v>
      </c>
      <c r="G11114" s="57" t="s">
        <v>8434</v>
      </c>
      <c r="H11114" s="57">
        <v>0.68751620000000002</v>
      </c>
    </row>
    <row r="11115" spans="1:8">
      <c r="A11115" s="57" t="s">
        <v>175</v>
      </c>
      <c r="B11115" s="57" t="s">
        <v>118</v>
      </c>
      <c r="C11115" s="57" t="s">
        <v>8374</v>
      </c>
      <c r="D11115" s="57">
        <v>0.15872664</v>
      </c>
      <c r="E11115" s="57" t="s">
        <v>511</v>
      </c>
      <c r="F11115" s="57" t="s">
        <v>2464</v>
      </c>
      <c r="G11115" s="57" t="s">
        <v>8435</v>
      </c>
      <c r="H11115" s="57">
        <v>0.15872664</v>
      </c>
    </row>
    <row r="11116" spans="1:8">
      <c r="A11116" s="57" t="s">
        <v>633</v>
      </c>
      <c r="B11116" s="57" t="s">
        <v>117</v>
      </c>
      <c r="C11116" s="57" t="s">
        <v>8361</v>
      </c>
      <c r="D11116" s="57">
        <v>9.3340390000000024</v>
      </c>
      <c r="E11116" s="57" t="s">
        <v>513</v>
      </c>
      <c r="F11116" s="57" t="s">
        <v>655</v>
      </c>
      <c r="G11116" s="57" t="s">
        <v>8436</v>
      </c>
      <c r="H11116" s="57">
        <v>9.3340390000000024</v>
      </c>
    </row>
    <row r="11117" spans="1:8">
      <c r="A11117" s="57" t="s">
        <v>633</v>
      </c>
      <c r="B11117" s="57" t="s">
        <v>117</v>
      </c>
      <c r="C11117" s="57" t="s">
        <v>8363</v>
      </c>
      <c r="D11117" s="57">
        <v>100</v>
      </c>
      <c r="E11117" s="57" t="s">
        <v>513</v>
      </c>
      <c r="F11117" s="57" t="s">
        <v>8364</v>
      </c>
      <c r="G11117" s="57" t="s">
        <v>8437</v>
      </c>
      <c r="H11117" s="57">
        <v>100</v>
      </c>
    </row>
    <row r="11118" spans="1:8">
      <c r="A11118" s="57" t="s">
        <v>633</v>
      </c>
      <c r="B11118" s="57" t="s">
        <v>117</v>
      </c>
      <c r="C11118" s="57" t="s">
        <v>8366</v>
      </c>
      <c r="D11118" s="57">
        <v>80</v>
      </c>
      <c r="E11118" s="57" t="s">
        <v>513</v>
      </c>
      <c r="F11118" s="57" t="s">
        <v>8367</v>
      </c>
      <c r="G11118" s="57" t="s">
        <v>8438</v>
      </c>
      <c r="H11118" s="57">
        <v>80</v>
      </c>
    </row>
    <row r="11119" spans="1:8">
      <c r="A11119" s="57" t="s">
        <v>633</v>
      </c>
      <c r="B11119" s="57" t="s">
        <v>117</v>
      </c>
      <c r="C11119" s="57" t="s">
        <v>8369</v>
      </c>
      <c r="D11119" s="57">
        <v>1</v>
      </c>
      <c r="E11119" s="57" t="s">
        <v>513</v>
      </c>
      <c r="F11119" s="57" t="s">
        <v>8369</v>
      </c>
      <c r="G11119" s="57" t="s">
        <v>8439</v>
      </c>
      <c r="H11119" s="57">
        <v>1</v>
      </c>
    </row>
    <row r="11120" spans="1:8">
      <c r="A11120" s="57" t="s">
        <v>633</v>
      </c>
      <c r="B11120" s="57" t="s">
        <v>117</v>
      </c>
      <c r="C11120" s="57" t="s">
        <v>8371</v>
      </c>
      <c r="D11120" s="57">
        <v>0.25435439999999998</v>
      </c>
      <c r="E11120" s="57" t="s">
        <v>513</v>
      </c>
      <c r="F11120" s="57" t="s">
        <v>8372</v>
      </c>
      <c r="G11120" s="57" t="s">
        <v>8440</v>
      </c>
      <c r="H11120" s="57">
        <v>0.25435439999999998</v>
      </c>
    </row>
    <row r="11121" spans="1:8">
      <c r="A11121" s="57" t="s">
        <v>633</v>
      </c>
      <c r="B11121" s="57" t="s">
        <v>117</v>
      </c>
      <c r="C11121" s="57" t="s">
        <v>8374</v>
      </c>
      <c r="D11121" s="57">
        <v>0.19635200000000003</v>
      </c>
      <c r="E11121" s="57" t="s">
        <v>513</v>
      </c>
      <c r="F11121" s="57" t="s">
        <v>2464</v>
      </c>
      <c r="G11121" s="57" t="s">
        <v>8441</v>
      </c>
      <c r="H11121" s="57">
        <v>0.19635200000000003</v>
      </c>
    </row>
    <row r="11122" spans="1:8">
      <c r="A11122" s="57" t="s">
        <v>633</v>
      </c>
      <c r="B11122" s="57" t="s">
        <v>124</v>
      </c>
      <c r="C11122" s="57" t="s">
        <v>8361</v>
      </c>
      <c r="D11122" s="57">
        <v>12.752272666666668</v>
      </c>
      <c r="E11122" s="57" t="s">
        <v>515</v>
      </c>
      <c r="F11122" s="57" t="s">
        <v>655</v>
      </c>
      <c r="G11122" s="57" t="s">
        <v>8442</v>
      </c>
      <c r="H11122" s="57">
        <v>12.752272666666668</v>
      </c>
    </row>
    <row r="11123" spans="1:8">
      <c r="A11123" s="57" t="s">
        <v>633</v>
      </c>
      <c r="B11123" s="57" t="s">
        <v>124</v>
      </c>
      <c r="C11123" s="57" t="s">
        <v>8363</v>
      </c>
      <c r="D11123" s="57">
        <v>100</v>
      </c>
      <c r="E11123" s="57" t="s">
        <v>515</v>
      </c>
      <c r="F11123" s="57" t="s">
        <v>8364</v>
      </c>
      <c r="G11123" s="57" t="s">
        <v>8443</v>
      </c>
      <c r="H11123" s="57">
        <v>100</v>
      </c>
    </row>
    <row r="11124" spans="1:8">
      <c r="A11124" s="57" t="s">
        <v>633</v>
      </c>
      <c r="B11124" s="57" t="s">
        <v>124</v>
      </c>
      <c r="C11124" s="57" t="s">
        <v>8366</v>
      </c>
      <c r="D11124" s="57">
        <v>86</v>
      </c>
      <c r="E11124" s="57" t="s">
        <v>515</v>
      </c>
      <c r="F11124" s="57" t="s">
        <v>8367</v>
      </c>
      <c r="G11124" s="57" t="s">
        <v>8444</v>
      </c>
      <c r="H11124" s="57">
        <v>86</v>
      </c>
    </row>
    <row r="11125" spans="1:8">
      <c r="A11125" s="57" t="s">
        <v>633</v>
      </c>
      <c r="B11125" s="57" t="s">
        <v>124</v>
      </c>
      <c r="C11125" s="57" t="s">
        <v>8369</v>
      </c>
      <c r="D11125" s="57">
        <v>1</v>
      </c>
      <c r="E11125" s="57" t="s">
        <v>515</v>
      </c>
      <c r="F11125" s="57" t="s">
        <v>8369</v>
      </c>
      <c r="G11125" s="57" t="s">
        <v>8445</v>
      </c>
      <c r="H11125" s="57">
        <v>1</v>
      </c>
    </row>
    <row r="11126" spans="1:8">
      <c r="A11126" s="57" t="s">
        <v>633</v>
      </c>
      <c r="B11126" s="57" t="s">
        <v>124</v>
      </c>
      <c r="C11126" s="57" t="s">
        <v>8371</v>
      </c>
      <c r="D11126" s="57">
        <v>0.25435439999999998</v>
      </c>
      <c r="E11126" s="57" t="s">
        <v>515</v>
      </c>
      <c r="F11126" s="57" t="s">
        <v>8372</v>
      </c>
      <c r="G11126" s="57" t="s">
        <v>8446</v>
      </c>
      <c r="H11126" s="57">
        <v>0.25435439999999998</v>
      </c>
    </row>
    <row r="11127" spans="1:8">
      <c r="A11127" s="57" t="s">
        <v>633</v>
      </c>
      <c r="B11127" s="57" t="s">
        <v>124</v>
      </c>
      <c r="C11127" s="57" t="s">
        <v>8374</v>
      </c>
      <c r="D11127" s="57">
        <v>0.22336929999999999</v>
      </c>
      <c r="E11127" s="57" t="s">
        <v>515</v>
      </c>
      <c r="F11127" s="57" t="s">
        <v>2464</v>
      </c>
      <c r="G11127" s="57" t="s">
        <v>8447</v>
      </c>
      <c r="H11127" s="57">
        <v>0.22336929999999999</v>
      </c>
    </row>
    <row r="11128" spans="1:8">
      <c r="A11128" s="57" t="s">
        <v>633</v>
      </c>
      <c r="B11128" s="57" t="s">
        <v>126</v>
      </c>
      <c r="C11128" s="57" t="s">
        <v>8361</v>
      </c>
      <c r="D11128" s="57">
        <v>19.588740000000001</v>
      </c>
      <c r="E11128" s="57" t="s">
        <v>2584</v>
      </c>
      <c r="F11128" s="57" t="s">
        <v>655</v>
      </c>
      <c r="G11128" s="57" t="s">
        <v>8448</v>
      </c>
      <c r="H11128" s="57">
        <v>19.588740000000001</v>
      </c>
    </row>
    <row r="11129" spans="1:8">
      <c r="A11129" s="57" t="s">
        <v>633</v>
      </c>
      <c r="B11129" s="57" t="s">
        <v>126</v>
      </c>
      <c r="C11129" s="57" t="s">
        <v>8363</v>
      </c>
      <c r="D11129" s="57">
        <v>100</v>
      </c>
      <c r="E11129" s="57" t="s">
        <v>2584</v>
      </c>
      <c r="F11129" s="57" t="s">
        <v>8364</v>
      </c>
      <c r="G11129" s="57" t="s">
        <v>8449</v>
      </c>
      <c r="H11129" s="57">
        <v>100</v>
      </c>
    </row>
    <row r="11130" spans="1:8">
      <c r="A11130" s="57" t="s">
        <v>633</v>
      </c>
      <c r="B11130" s="57" t="s">
        <v>126</v>
      </c>
      <c r="C11130" s="57" t="s">
        <v>8366</v>
      </c>
      <c r="D11130" s="57">
        <v>98</v>
      </c>
      <c r="E11130" s="57" t="s">
        <v>2584</v>
      </c>
      <c r="F11130" s="57" t="s">
        <v>8367</v>
      </c>
      <c r="G11130" s="57" t="s">
        <v>8450</v>
      </c>
      <c r="H11130" s="57">
        <v>98</v>
      </c>
    </row>
    <row r="11131" spans="1:8">
      <c r="A11131" s="57" t="s">
        <v>633</v>
      </c>
      <c r="B11131" s="57" t="s">
        <v>126</v>
      </c>
      <c r="C11131" s="57" t="s">
        <v>8369</v>
      </c>
      <c r="D11131" s="57">
        <v>1</v>
      </c>
      <c r="E11131" s="57" t="s">
        <v>2584</v>
      </c>
      <c r="F11131" s="57" t="s">
        <v>8369</v>
      </c>
      <c r="G11131" s="57" t="s">
        <v>8451</v>
      </c>
      <c r="H11131" s="57">
        <v>1</v>
      </c>
    </row>
    <row r="11132" spans="1:8">
      <c r="A11132" s="57" t="s">
        <v>633</v>
      </c>
      <c r="B11132" s="57" t="s">
        <v>126</v>
      </c>
      <c r="C11132" s="57" t="s">
        <v>8371</v>
      </c>
      <c r="D11132" s="57">
        <v>0.25435439999999998</v>
      </c>
      <c r="E11132" s="57" t="s">
        <v>2584</v>
      </c>
      <c r="F11132" s="57" t="s">
        <v>8372</v>
      </c>
      <c r="G11132" s="57" t="s">
        <v>8452</v>
      </c>
      <c r="H11132" s="57">
        <v>0.25435439999999998</v>
      </c>
    </row>
    <row r="11133" spans="1:8">
      <c r="A11133" s="57" t="s">
        <v>633</v>
      </c>
      <c r="B11133" s="57" t="s">
        <v>126</v>
      </c>
      <c r="C11133" s="57" t="s">
        <v>8374</v>
      </c>
      <c r="D11133" s="57">
        <v>0.27740389999999998</v>
      </c>
      <c r="E11133" s="57" t="s">
        <v>2584</v>
      </c>
      <c r="F11133" s="57" t="s">
        <v>2464</v>
      </c>
      <c r="G11133" s="57" t="s">
        <v>8453</v>
      </c>
      <c r="H11133" s="57">
        <v>0.27740389999999998</v>
      </c>
    </row>
    <row r="11134" spans="1:8">
      <c r="A11134" s="57" t="s">
        <v>188</v>
      </c>
      <c r="B11134" s="57" t="s">
        <v>123</v>
      </c>
      <c r="C11134" s="57" t="s">
        <v>8361</v>
      </c>
      <c r="D11134" s="57">
        <v>17.933630000000001</v>
      </c>
      <c r="E11134" s="57" t="s">
        <v>516</v>
      </c>
      <c r="F11134" s="57" t="s">
        <v>655</v>
      </c>
      <c r="G11134" s="57" t="s">
        <v>8454</v>
      </c>
      <c r="H11134" s="57">
        <v>17.933630000000001</v>
      </c>
    </row>
    <row r="11135" spans="1:8">
      <c r="A11135" s="57" t="s">
        <v>188</v>
      </c>
      <c r="B11135" s="57" t="s">
        <v>123</v>
      </c>
      <c r="C11135" s="57" t="s">
        <v>8363</v>
      </c>
      <c r="D11135" s="57">
        <v>100</v>
      </c>
      <c r="E11135" s="57" t="s">
        <v>516</v>
      </c>
      <c r="F11135" s="57" t="s">
        <v>8364</v>
      </c>
      <c r="G11135" s="57" t="s">
        <v>8455</v>
      </c>
      <c r="H11135" s="57">
        <v>100</v>
      </c>
    </row>
    <row r="11136" spans="1:8">
      <c r="A11136" s="57" t="s">
        <v>188</v>
      </c>
      <c r="B11136" s="57" t="s">
        <v>123</v>
      </c>
      <c r="C11136" s="57" t="s">
        <v>8366</v>
      </c>
      <c r="D11136" s="57">
        <v>80</v>
      </c>
      <c r="E11136" s="57" t="s">
        <v>516</v>
      </c>
      <c r="F11136" s="57" t="s">
        <v>8367</v>
      </c>
      <c r="G11136" s="57" t="s">
        <v>8456</v>
      </c>
      <c r="H11136" s="57">
        <v>80</v>
      </c>
    </row>
    <row r="11137" spans="1:8">
      <c r="A11137" s="57" t="s">
        <v>188</v>
      </c>
      <c r="B11137" s="57" t="s">
        <v>123</v>
      </c>
      <c r="C11137" s="57" t="s">
        <v>8369</v>
      </c>
      <c r="D11137" s="57">
        <v>1</v>
      </c>
      <c r="E11137" s="57" t="s">
        <v>516</v>
      </c>
      <c r="F11137" s="57" t="s">
        <v>8369</v>
      </c>
      <c r="G11137" s="57" t="s">
        <v>8457</v>
      </c>
      <c r="H11137" s="57">
        <v>1</v>
      </c>
    </row>
    <row r="11138" spans="1:8">
      <c r="A11138" s="57" t="s">
        <v>188</v>
      </c>
      <c r="B11138" s="57" t="s">
        <v>123</v>
      </c>
      <c r="C11138" s="57" t="s">
        <v>8371</v>
      </c>
      <c r="D11138" s="57">
        <v>0.68751620000000002</v>
      </c>
      <c r="E11138" s="57" t="s">
        <v>516</v>
      </c>
      <c r="F11138" s="57" t="s">
        <v>8372</v>
      </c>
      <c r="G11138" s="57" t="s">
        <v>8458</v>
      </c>
      <c r="H11138" s="57">
        <v>0.68751620000000002</v>
      </c>
    </row>
    <row r="11139" spans="1:8">
      <c r="A11139" s="57" t="s">
        <v>188</v>
      </c>
      <c r="B11139" s="57" t="s">
        <v>123</v>
      </c>
      <c r="C11139" s="57" t="s">
        <v>8374</v>
      </c>
      <c r="D11139" s="57">
        <v>0.34603279999999997</v>
      </c>
      <c r="E11139" s="57" t="s">
        <v>516</v>
      </c>
      <c r="F11139" s="57" t="s">
        <v>2464</v>
      </c>
      <c r="G11139" s="57" t="s">
        <v>8459</v>
      </c>
      <c r="H11139" s="57">
        <v>0.34603279999999997</v>
      </c>
    </row>
    <row r="11140" spans="1:8">
      <c r="A11140" s="57" t="s">
        <v>142</v>
      </c>
      <c r="B11140" s="57" t="s">
        <v>116</v>
      </c>
      <c r="C11140" s="57" t="s">
        <v>8361</v>
      </c>
      <c r="D11140" s="57">
        <v>9.3340390000000006</v>
      </c>
      <c r="E11140" s="57" t="s">
        <v>517</v>
      </c>
      <c r="F11140" s="57" t="s">
        <v>655</v>
      </c>
      <c r="G11140" s="57" t="s">
        <v>8460</v>
      </c>
      <c r="H11140" s="57">
        <v>9.3340390000000006</v>
      </c>
    </row>
    <row r="11141" spans="1:8">
      <c r="A11141" s="57" t="s">
        <v>142</v>
      </c>
      <c r="B11141" s="57" t="s">
        <v>116</v>
      </c>
      <c r="C11141" s="57" t="s">
        <v>8363</v>
      </c>
      <c r="D11141" s="57">
        <v>100</v>
      </c>
      <c r="E11141" s="57" t="s">
        <v>517</v>
      </c>
      <c r="F11141" s="57" t="s">
        <v>8364</v>
      </c>
      <c r="G11141" s="57" t="s">
        <v>8461</v>
      </c>
      <c r="H11141" s="57">
        <v>100</v>
      </c>
    </row>
    <row r="11142" spans="1:8">
      <c r="A11142" s="57" t="s">
        <v>142</v>
      </c>
      <c r="B11142" s="57" t="s">
        <v>116</v>
      </c>
      <c r="C11142" s="57" t="s">
        <v>8366</v>
      </c>
      <c r="D11142" s="57">
        <v>80</v>
      </c>
      <c r="E11142" s="57" t="s">
        <v>517</v>
      </c>
      <c r="F11142" s="57" t="s">
        <v>8367</v>
      </c>
      <c r="G11142" s="57" t="s">
        <v>8462</v>
      </c>
      <c r="H11142" s="57">
        <v>80</v>
      </c>
    </row>
    <row r="11143" spans="1:8">
      <c r="A11143" s="57" t="s">
        <v>142</v>
      </c>
      <c r="B11143" s="57" t="s">
        <v>116</v>
      </c>
      <c r="C11143" s="57" t="s">
        <v>8369</v>
      </c>
      <c r="D11143" s="57">
        <v>1</v>
      </c>
      <c r="E11143" s="57" t="s">
        <v>517</v>
      </c>
      <c r="F11143" s="57" t="s">
        <v>8369</v>
      </c>
      <c r="G11143" s="57" t="s">
        <v>8463</v>
      </c>
      <c r="H11143" s="57">
        <v>1</v>
      </c>
    </row>
    <row r="11144" spans="1:8">
      <c r="A11144" s="57" t="s">
        <v>142</v>
      </c>
      <c r="B11144" s="57" t="s">
        <v>116</v>
      </c>
      <c r="C11144" s="57" t="s">
        <v>8371</v>
      </c>
      <c r="D11144" s="57">
        <v>0.68751620000000002</v>
      </c>
      <c r="E11144" s="57" t="s">
        <v>517</v>
      </c>
      <c r="F11144" s="57" t="s">
        <v>8372</v>
      </c>
      <c r="G11144" s="57" t="s">
        <v>8464</v>
      </c>
      <c r="H11144" s="57">
        <v>0.68751620000000002</v>
      </c>
    </row>
    <row r="11145" spans="1:8">
      <c r="A11145" s="57" t="s">
        <v>142</v>
      </c>
      <c r="B11145" s="57" t="s">
        <v>116</v>
      </c>
      <c r="C11145" s="57" t="s">
        <v>8374</v>
      </c>
      <c r="D11145" s="57">
        <v>0.196352</v>
      </c>
      <c r="E11145" s="57" t="s">
        <v>517</v>
      </c>
      <c r="F11145" s="57" t="s">
        <v>2464</v>
      </c>
      <c r="G11145" s="57" t="s">
        <v>8465</v>
      </c>
      <c r="H11145" s="57">
        <v>0.196352</v>
      </c>
    </row>
    <row r="11146" spans="1:8">
      <c r="A11146" s="57" t="s">
        <v>130</v>
      </c>
      <c r="B11146" s="57" t="s">
        <v>114</v>
      </c>
      <c r="C11146" s="57" t="s">
        <v>8361</v>
      </c>
      <c r="D11146" s="57">
        <v>9.3340390000000006</v>
      </c>
      <c r="E11146" s="57" t="s">
        <v>518</v>
      </c>
      <c r="F11146" s="57" t="s">
        <v>655</v>
      </c>
      <c r="G11146" s="57" t="s">
        <v>8466</v>
      </c>
      <c r="H11146" s="57">
        <v>9.3340390000000006</v>
      </c>
    </row>
    <row r="11147" spans="1:8">
      <c r="A11147" s="57" t="s">
        <v>130</v>
      </c>
      <c r="B11147" s="57" t="s">
        <v>114</v>
      </c>
      <c r="C11147" s="57" t="s">
        <v>8363</v>
      </c>
      <c r="D11147" s="57">
        <v>100</v>
      </c>
      <c r="E11147" s="57" t="s">
        <v>518</v>
      </c>
      <c r="F11147" s="57" t="s">
        <v>8364</v>
      </c>
      <c r="G11147" s="57" t="s">
        <v>8467</v>
      </c>
      <c r="H11147" s="57">
        <v>100</v>
      </c>
    </row>
    <row r="11148" spans="1:8">
      <c r="A11148" s="57" t="s">
        <v>130</v>
      </c>
      <c r="B11148" s="57" t="s">
        <v>114</v>
      </c>
      <c r="C11148" s="57" t="s">
        <v>8366</v>
      </c>
      <c r="D11148" s="57">
        <v>80</v>
      </c>
      <c r="E11148" s="57" t="s">
        <v>518</v>
      </c>
      <c r="F11148" s="57" t="s">
        <v>8367</v>
      </c>
      <c r="G11148" s="57" t="s">
        <v>8468</v>
      </c>
      <c r="H11148" s="57">
        <v>80</v>
      </c>
    </row>
    <row r="11149" spans="1:8">
      <c r="A11149" s="57" t="s">
        <v>130</v>
      </c>
      <c r="B11149" s="57" t="s">
        <v>114</v>
      </c>
      <c r="C11149" s="57" t="s">
        <v>8369</v>
      </c>
      <c r="D11149" s="57">
        <v>1</v>
      </c>
      <c r="E11149" s="57" t="s">
        <v>518</v>
      </c>
      <c r="F11149" s="57" t="s">
        <v>8369</v>
      </c>
      <c r="G11149" s="57" t="s">
        <v>8469</v>
      </c>
      <c r="H11149" s="57">
        <v>1</v>
      </c>
    </row>
    <row r="11150" spans="1:8">
      <c r="A11150" s="57" t="s">
        <v>130</v>
      </c>
      <c r="B11150" s="57" t="s">
        <v>114</v>
      </c>
      <c r="C11150" s="57" t="s">
        <v>8371</v>
      </c>
      <c r="D11150" s="57">
        <v>0.68751620000000002</v>
      </c>
      <c r="E11150" s="57" t="s">
        <v>518</v>
      </c>
      <c r="F11150" s="57" t="s">
        <v>8372</v>
      </c>
      <c r="G11150" s="57" t="s">
        <v>8470</v>
      </c>
      <c r="H11150" s="57">
        <v>0.68751620000000002</v>
      </c>
    </row>
    <row r="11151" spans="1:8">
      <c r="A11151" s="57" t="s">
        <v>130</v>
      </c>
      <c r="B11151" s="57" t="s">
        <v>114</v>
      </c>
      <c r="C11151" s="57" t="s">
        <v>8374</v>
      </c>
      <c r="D11151" s="57">
        <v>0.196352</v>
      </c>
      <c r="E11151" s="57" t="s">
        <v>518</v>
      </c>
      <c r="F11151" s="57" t="s">
        <v>2464</v>
      </c>
      <c r="G11151" s="57" t="s">
        <v>8471</v>
      </c>
      <c r="H11151" s="57">
        <v>0.196352</v>
      </c>
    </row>
    <row r="11152" spans="1:8">
      <c r="A11152" s="57" t="s">
        <v>634</v>
      </c>
      <c r="B11152" s="57" t="s">
        <v>81</v>
      </c>
      <c r="C11152" s="57" t="s">
        <v>8361</v>
      </c>
      <c r="D11152" s="57">
        <v>13.88407086956521</v>
      </c>
      <c r="E11152" s="57" t="s">
        <v>520</v>
      </c>
      <c r="F11152" s="57" t="s">
        <v>655</v>
      </c>
      <c r="G11152" s="57" t="s">
        <v>8472</v>
      </c>
      <c r="H11152" s="57">
        <v>13.88407086956521</v>
      </c>
    </row>
    <row r="11153" spans="1:8">
      <c r="A11153" s="57" t="s">
        <v>634</v>
      </c>
      <c r="B11153" s="57" t="s">
        <v>81</v>
      </c>
      <c r="C11153" s="57" t="s">
        <v>8363</v>
      </c>
      <c r="D11153" s="57">
        <v>100</v>
      </c>
      <c r="E11153" s="57" t="s">
        <v>520</v>
      </c>
      <c r="F11153" s="57" t="s">
        <v>8364</v>
      </c>
      <c r="G11153" s="57" t="s">
        <v>8473</v>
      </c>
      <c r="H11153" s="57">
        <v>100</v>
      </c>
    </row>
    <row r="11154" spans="1:8">
      <c r="A11154" s="57" t="s">
        <v>634</v>
      </c>
      <c r="B11154" s="57" t="s">
        <v>81</v>
      </c>
      <c r="C11154" s="57" t="s">
        <v>8366</v>
      </c>
      <c r="D11154" s="57">
        <v>80</v>
      </c>
      <c r="E11154" s="57" t="s">
        <v>520</v>
      </c>
      <c r="F11154" s="57" t="s">
        <v>8367</v>
      </c>
      <c r="G11154" s="57" t="s">
        <v>8474</v>
      </c>
      <c r="H11154" s="57">
        <v>80</v>
      </c>
    </row>
    <row r="11155" spans="1:8">
      <c r="A11155" s="57" t="s">
        <v>634</v>
      </c>
      <c r="B11155" s="57" t="s">
        <v>81</v>
      </c>
      <c r="C11155" s="57" t="s">
        <v>8369</v>
      </c>
      <c r="D11155" s="57">
        <v>1</v>
      </c>
      <c r="E11155" s="57" t="s">
        <v>520</v>
      </c>
      <c r="F11155" s="57" t="s">
        <v>8369</v>
      </c>
      <c r="G11155" s="57" t="s">
        <v>8475</v>
      </c>
      <c r="H11155" s="57">
        <v>1</v>
      </c>
    </row>
    <row r="11156" spans="1:8">
      <c r="A11156" s="57" t="s">
        <v>634</v>
      </c>
      <c r="B11156" s="57" t="s">
        <v>81</v>
      </c>
      <c r="C11156" s="57" t="s">
        <v>8371</v>
      </c>
      <c r="D11156" s="57">
        <v>1</v>
      </c>
      <c r="E11156" s="57" t="s">
        <v>520</v>
      </c>
      <c r="F11156" s="57" t="s">
        <v>8372</v>
      </c>
      <c r="G11156" s="57" t="s">
        <v>8476</v>
      </c>
      <c r="H11156" s="57">
        <v>1</v>
      </c>
    </row>
    <row r="11157" spans="1:8">
      <c r="A11157" s="57" t="s">
        <v>634</v>
      </c>
      <c r="B11157" s="57" t="s">
        <v>81</v>
      </c>
      <c r="C11157" s="57" t="s">
        <v>8374</v>
      </c>
      <c r="D11157" s="57">
        <v>0.24905909565217388</v>
      </c>
      <c r="E11157" s="57" t="s">
        <v>520</v>
      </c>
      <c r="F11157" s="57" t="s">
        <v>2464</v>
      </c>
      <c r="G11157" s="57" t="s">
        <v>8477</v>
      </c>
      <c r="H11157" s="57">
        <v>0.24905909565217388</v>
      </c>
    </row>
    <row r="11158" spans="1:8">
      <c r="A11158" s="57" t="s">
        <v>634</v>
      </c>
      <c r="B11158" s="57" t="s">
        <v>126</v>
      </c>
      <c r="C11158" s="57" t="s">
        <v>8361</v>
      </c>
      <c r="D11158" s="57">
        <v>17.933630000000001</v>
      </c>
      <c r="E11158" s="57" t="s">
        <v>522</v>
      </c>
      <c r="F11158" s="57" t="s">
        <v>655</v>
      </c>
      <c r="G11158" s="57" t="s">
        <v>8478</v>
      </c>
      <c r="H11158" s="57">
        <v>17.933630000000001</v>
      </c>
    </row>
    <row r="11159" spans="1:8">
      <c r="A11159" s="57" t="s">
        <v>634</v>
      </c>
      <c r="B11159" s="57" t="s">
        <v>126</v>
      </c>
      <c r="C11159" s="57" t="s">
        <v>8363</v>
      </c>
      <c r="D11159" s="57">
        <v>100</v>
      </c>
      <c r="E11159" s="57" t="s">
        <v>522</v>
      </c>
      <c r="F11159" s="57" t="s">
        <v>8364</v>
      </c>
      <c r="G11159" s="57" t="s">
        <v>8479</v>
      </c>
      <c r="H11159" s="57">
        <v>100</v>
      </c>
    </row>
    <row r="11160" spans="1:8">
      <c r="A11160" s="57" t="s">
        <v>634</v>
      </c>
      <c r="B11160" s="57" t="s">
        <v>126</v>
      </c>
      <c r="C11160" s="57" t="s">
        <v>8366</v>
      </c>
      <c r="D11160" s="57">
        <v>80</v>
      </c>
      <c r="E11160" s="57" t="s">
        <v>522</v>
      </c>
      <c r="F11160" s="57" t="s">
        <v>8367</v>
      </c>
      <c r="G11160" s="57" t="s">
        <v>8480</v>
      </c>
      <c r="H11160" s="57">
        <v>80</v>
      </c>
    </row>
    <row r="11161" spans="1:8">
      <c r="A11161" s="57" t="s">
        <v>634</v>
      </c>
      <c r="B11161" s="57" t="s">
        <v>126</v>
      </c>
      <c r="C11161" s="57" t="s">
        <v>8369</v>
      </c>
      <c r="D11161" s="57">
        <v>1</v>
      </c>
      <c r="E11161" s="57" t="s">
        <v>522</v>
      </c>
      <c r="F11161" s="57" t="s">
        <v>8369</v>
      </c>
      <c r="G11161" s="57" t="s">
        <v>8481</v>
      </c>
      <c r="H11161" s="57">
        <v>1</v>
      </c>
    </row>
    <row r="11162" spans="1:8">
      <c r="A11162" s="57" t="s">
        <v>634</v>
      </c>
      <c r="B11162" s="57" t="s">
        <v>126</v>
      </c>
      <c r="C11162" s="57" t="s">
        <v>8371</v>
      </c>
      <c r="D11162" s="57">
        <v>1</v>
      </c>
      <c r="E11162" s="57" t="s">
        <v>522</v>
      </c>
      <c r="F11162" s="57" t="s">
        <v>8372</v>
      </c>
      <c r="G11162" s="57" t="s">
        <v>8482</v>
      </c>
      <c r="H11162" s="57">
        <v>1</v>
      </c>
    </row>
    <row r="11163" spans="1:8">
      <c r="A11163" s="57" t="s">
        <v>634</v>
      </c>
      <c r="B11163" s="57" t="s">
        <v>126</v>
      </c>
      <c r="C11163" s="57" t="s">
        <v>8374</v>
      </c>
      <c r="D11163" s="57">
        <v>0.34603279999999997</v>
      </c>
      <c r="E11163" s="57" t="s">
        <v>522</v>
      </c>
      <c r="F11163" s="57" t="s">
        <v>2464</v>
      </c>
      <c r="G11163" s="57" t="s">
        <v>8483</v>
      </c>
      <c r="H11163" s="57">
        <v>0.34603279999999997</v>
      </c>
    </row>
    <row r="11164" spans="1:8">
      <c r="A11164" s="57" t="s">
        <v>158</v>
      </c>
      <c r="B11164" s="57" t="s">
        <v>81</v>
      </c>
      <c r="C11164" s="57" t="s">
        <v>8361</v>
      </c>
      <c r="D11164" s="57">
        <v>9.3340390000000006</v>
      </c>
      <c r="E11164" s="57" t="s">
        <v>523</v>
      </c>
      <c r="F11164" s="57" t="s">
        <v>655</v>
      </c>
      <c r="G11164" s="57" t="s">
        <v>8484</v>
      </c>
      <c r="H11164" s="57">
        <v>9.3340390000000006</v>
      </c>
    </row>
    <row r="11165" spans="1:8">
      <c r="A11165" s="57" t="s">
        <v>158</v>
      </c>
      <c r="B11165" s="57" t="s">
        <v>81</v>
      </c>
      <c r="C11165" s="57" t="s">
        <v>8363</v>
      </c>
      <c r="D11165" s="57">
        <v>100</v>
      </c>
      <c r="E11165" s="57" t="s">
        <v>523</v>
      </c>
      <c r="F11165" s="57" t="s">
        <v>8364</v>
      </c>
      <c r="G11165" s="57" t="s">
        <v>8485</v>
      </c>
      <c r="H11165" s="57">
        <v>100</v>
      </c>
    </row>
    <row r="11166" spans="1:8">
      <c r="A11166" s="57" t="s">
        <v>158</v>
      </c>
      <c r="B11166" s="57" t="s">
        <v>81</v>
      </c>
      <c r="C11166" s="57" t="s">
        <v>8366</v>
      </c>
      <c r="D11166" s="57">
        <v>80</v>
      </c>
      <c r="E11166" s="57" t="s">
        <v>523</v>
      </c>
      <c r="F11166" s="57" t="s">
        <v>8367</v>
      </c>
      <c r="G11166" s="57" t="s">
        <v>8486</v>
      </c>
      <c r="H11166" s="57">
        <v>80</v>
      </c>
    </row>
    <row r="11167" spans="1:8">
      <c r="A11167" s="57" t="s">
        <v>158</v>
      </c>
      <c r="B11167" s="57" t="s">
        <v>81</v>
      </c>
      <c r="C11167" s="57" t="s">
        <v>8369</v>
      </c>
      <c r="D11167" s="57">
        <v>1</v>
      </c>
      <c r="E11167" s="57" t="s">
        <v>523</v>
      </c>
      <c r="F11167" s="57" t="s">
        <v>8369</v>
      </c>
      <c r="G11167" s="57" t="s">
        <v>8487</v>
      </c>
      <c r="H11167" s="57">
        <v>1</v>
      </c>
    </row>
    <row r="11168" spans="1:8">
      <c r="A11168" s="57" t="s">
        <v>158</v>
      </c>
      <c r="B11168" s="57" t="s">
        <v>81</v>
      </c>
      <c r="C11168" s="57" t="s">
        <v>8371</v>
      </c>
      <c r="D11168" s="57">
        <v>0.68751620000000002</v>
      </c>
      <c r="E11168" s="57" t="s">
        <v>523</v>
      </c>
      <c r="F11168" s="57" t="s">
        <v>8372</v>
      </c>
      <c r="G11168" s="57" t="s">
        <v>8488</v>
      </c>
      <c r="H11168" s="57">
        <v>0.68751620000000002</v>
      </c>
    </row>
    <row r="11169" spans="1:8">
      <c r="A11169" s="57" t="s">
        <v>158</v>
      </c>
      <c r="B11169" s="57" t="s">
        <v>81</v>
      </c>
      <c r="C11169" s="57" t="s">
        <v>8374</v>
      </c>
      <c r="D11169" s="57">
        <v>0.196352</v>
      </c>
      <c r="E11169" s="57" t="s">
        <v>523</v>
      </c>
      <c r="F11169" s="57" t="s">
        <v>2464</v>
      </c>
      <c r="G11169" s="57" t="s">
        <v>8489</v>
      </c>
      <c r="H11169" s="57">
        <v>0.196352</v>
      </c>
    </row>
    <row r="11170" spans="1:8">
      <c r="A11170" s="57" t="s">
        <v>171</v>
      </c>
      <c r="B11170" s="57" t="s">
        <v>117</v>
      </c>
      <c r="C11170" s="57" t="s">
        <v>8361</v>
      </c>
      <c r="D11170" s="57">
        <v>9.3340390000000006</v>
      </c>
      <c r="E11170" s="57" t="s">
        <v>524</v>
      </c>
      <c r="F11170" s="57" t="s">
        <v>655</v>
      </c>
      <c r="G11170" s="57" t="s">
        <v>8490</v>
      </c>
      <c r="H11170" s="57">
        <v>9.3340390000000006</v>
      </c>
    </row>
    <row r="11171" spans="1:8">
      <c r="A11171" s="57" t="s">
        <v>171</v>
      </c>
      <c r="B11171" s="57" t="s">
        <v>117</v>
      </c>
      <c r="C11171" s="57" t="s">
        <v>8363</v>
      </c>
      <c r="D11171" s="57">
        <v>100</v>
      </c>
      <c r="E11171" s="57" t="s">
        <v>524</v>
      </c>
      <c r="F11171" s="57" t="s">
        <v>8364</v>
      </c>
      <c r="G11171" s="57" t="s">
        <v>8491</v>
      </c>
      <c r="H11171" s="57">
        <v>100</v>
      </c>
    </row>
    <row r="11172" spans="1:8">
      <c r="A11172" s="57" t="s">
        <v>171</v>
      </c>
      <c r="B11172" s="57" t="s">
        <v>117</v>
      </c>
      <c r="C11172" s="57" t="s">
        <v>8366</v>
      </c>
      <c r="D11172" s="57">
        <v>80</v>
      </c>
      <c r="E11172" s="57" t="s">
        <v>524</v>
      </c>
      <c r="F11172" s="57" t="s">
        <v>8367</v>
      </c>
      <c r="G11172" s="57" t="s">
        <v>8492</v>
      </c>
      <c r="H11172" s="57">
        <v>80</v>
      </c>
    </row>
    <row r="11173" spans="1:8">
      <c r="A11173" s="57" t="s">
        <v>171</v>
      </c>
      <c r="B11173" s="57" t="s">
        <v>117</v>
      </c>
      <c r="C11173" s="57" t="s">
        <v>8369</v>
      </c>
      <c r="D11173" s="57">
        <v>1</v>
      </c>
      <c r="E11173" s="57" t="s">
        <v>524</v>
      </c>
      <c r="F11173" s="57" t="s">
        <v>8369</v>
      </c>
      <c r="G11173" s="57" t="s">
        <v>8493</v>
      </c>
      <c r="H11173" s="57">
        <v>1</v>
      </c>
    </row>
    <row r="11174" spans="1:8">
      <c r="A11174" s="57" t="s">
        <v>171</v>
      </c>
      <c r="B11174" s="57" t="s">
        <v>117</v>
      </c>
      <c r="C11174" s="57" t="s">
        <v>8371</v>
      </c>
      <c r="D11174" s="57">
        <v>0.68751620000000002</v>
      </c>
      <c r="E11174" s="57" t="s">
        <v>524</v>
      </c>
      <c r="F11174" s="57" t="s">
        <v>8372</v>
      </c>
      <c r="G11174" s="57" t="s">
        <v>8494</v>
      </c>
      <c r="H11174" s="57">
        <v>0.68751620000000002</v>
      </c>
    </row>
    <row r="11175" spans="1:8">
      <c r="A11175" s="57" t="s">
        <v>171</v>
      </c>
      <c r="B11175" s="57" t="s">
        <v>117</v>
      </c>
      <c r="C11175" s="57" t="s">
        <v>8374</v>
      </c>
      <c r="D11175" s="57">
        <v>0.196352</v>
      </c>
      <c r="E11175" s="57" t="s">
        <v>524</v>
      </c>
      <c r="F11175" s="57" t="s">
        <v>2464</v>
      </c>
      <c r="G11175" s="57" t="s">
        <v>8495</v>
      </c>
      <c r="H11175" s="57">
        <v>0.196352</v>
      </c>
    </row>
    <row r="11176" spans="1:8">
      <c r="A11176" s="57" t="s">
        <v>171</v>
      </c>
      <c r="B11176" s="57" t="s">
        <v>122</v>
      </c>
      <c r="C11176" s="57" t="s">
        <v>8361</v>
      </c>
      <c r="D11176" s="57">
        <v>9.3340390000000024</v>
      </c>
      <c r="E11176" s="57" t="s">
        <v>525</v>
      </c>
      <c r="F11176" s="57" t="s">
        <v>655</v>
      </c>
      <c r="G11176" s="57" t="s">
        <v>8496</v>
      </c>
      <c r="H11176" s="57">
        <v>9.3340390000000024</v>
      </c>
    </row>
    <row r="11177" spans="1:8">
      <c r="A11177" s="57" t="s">
        <v>171</v>
      </c>
      <c r="B11177" s="57" t="s">
        <v>122</v>
      </c>
      <c r="C11177" s="57" t="s">
        <v>8363</v>
      </c>
      <c r="D11177" s="57">
        <v>100</v>
      </c>
      <c r="E11177" s="57" t="s">
        <v>525</v>
      </c>
      <c r="F11177" s="57" t="s">
        <v>8364</v>
      </c>
      <c r="G11177" s="57" t="s">
        <v>8497</v>
      </c>
      <c r="H11177" s="57">
        <v>100</v>
      </c>
    </row>
    <row r="11178" spans="1:8">
      <c r="A11178" s="57" t="s">
        <v>171</v>
      </c>
      <c r="B11178" s="57" t="s">
        <v>122</v>
      </c>
      <c r="C11178" s="57" t="s">
        <v>8366</v>
      </c>
      <c r="D11178" s="57">
        <v>80</v>
      </c>
      <c r="E11178" s="57" t="s">
        <v>525</v>
      </c>
      <c r="F11178" s="57" t="s">
        <v>8367</v>
      </c>
      <c r="G11178" s="57" t="s">
        <v>8498</v>
      </c>
      <c r="H11178" s="57">
        <v>80</v>
      </c>
    </row>
    <row r="11179" spans="1:8">
      <c r="A11179" s="57" t="s">
        <v>171</v>
      </c>
      <c r="B11179" s="57" t="s">
        <v>122</v>
      </c>
      <c r="C11179" s="57" t="s">
        <v>8369</v>
      </c>
      <c r="D11179" s="57">
        <v>1</v>
      </c>
      <c r="E11179" s="57" t="s">
        <v>525</v>
      </c>
      <c r="F11179" s="57" t="s">
        <v>8369</v>
      </c>
      <c r="G11179" s="57" t="s">
        <v>8499</v>
      </c>
      <c r="H11179" s="57">
        <v>1</v>
      </c>
    </row>
    <row r="11180" spans="1:8">
      <c r="A11180" s="57" t="s">
        <v>171</v>
      </c>
      <c r="B11180" s="57" t="s">
        <v>122</v>
      </c>
      <c r="C11180" s="57" t="s">
        <v>8371</v>
      </c>
      <c r="D11180" s="57">
        <v>0.68751620000000002</v>
      </c>
      <c r="E11180" s="57" t="s">
        <v>525</v>
      </c>
      <c r="F11180" s="57" t="s">
        <v>8372</v>
      </c>
      <c r="G11180" s="57" t="s">
        <v>8500</v>
      </c>
      <c r="H11180" s="57">
        <v>0.68751620000000002</v>
      </c>
    </row>
    <row r="11181" spans="1:8">
      <c r="A11181" s="57" t="s">
        <v>171</v>
      </c>
      <c r="B11181" s="57" t="s">
        <v>122</v>
      </c>
      <c r="C11181" s="57" t="s">
        <v>8374</v>
      </c>
      <c r="D11181" s="57">
        <v>0.19635200000000005</v>
      </c>
      <c r="E11181" s="57" t="s">
        <v>525</v>
      </c>
      <c r="F11181" s="57" t="s">
        <v>2464</v>
      </c>
      <c r="G11181" s="57" t="s">
        <v>8501</v>
      </c>
      <c r="H11181" s="57">
        <v>0.19635200000000005</v>
      </c>
    </row>
    <row r="11182" spans="1:8">
      <c r="A11182" s="57" t="s">
        <v>171</v>
      </c>
      <c r="B11182" s="57" t="s">
        <v>125</v>
      </c>
      <c r="C11182" s="57" t="s">
        <v>8361</v>
      </c>
      <c r="D11182" s="57">
        <v>9.3340390000000006</v>
      </c>
      <c r="E11182" s="57" t="s">
        <v>526</v>
      </c>
      <c r="F11182" s="57" t="s">
        <v>655</v>
      </c>
      <c r="G11182" s="57" t="s">
        <v>8502</v>
      </c>
      <c r="H11182" s="57">
        <v>9.3340390000000006</v>
      </c>
    </row>
    <row r="11183" spans="1:8">
      <c r="A11183" s="57" t="s">
        <v>171</v>
      </c>
      <c r="B11183" s="57" t="s">
        <v>125</v>
      </c>
      <c r="C11183" s="57" t="s">
        <v>8363</v>
      </c>
      <c r="D11183" s="57">
        <v>100</v>
      </c>
      <c r="E11183" s="57" t="s">
        <v>526</v>
      </c>
      <c r="F11183" s="57" t="s">
        <v>8364</v>
      </c>
      <c r="G11183" s="57" t="s">
        <v>8503</v>
      </c>
      <c r="H11183" s="57">
        <v>100</v>
      </c>
    </row>
    <row r="11184" spans="1:8">
      <c r="A11184" s="57" t="s">
        <v>171</v>
      </c>
      <c r="B11184" s="57" t="s">
        <v>125</v>
      </c>
      <c r="C11184" s="57" t="s">
        <v>8366</v>
      </c>
      <c r="D11184" s="57">
        <v>80</v>
      </c>
      <c r="E11184" s="57" t="s">
        <v>526</v>
      </c>
      <c r="F11184" s="57" t="s">
        <v>8367</v>
      </c>
      <c r="G11184" s="57" t="s">
        <v>8504</v>
      </c>
      <c r="H11184" s="57">
        <v>80</v>
      </c>
    </row>
    <row r="11185" spans="1:8">
      <c r="A11185" s="57" t="s">
        <v>171</v>
      </c>
      <c r="B11185" s="57" t="s">
        <v>125</v>
      </c>
      <c r="C11185" s="57" t="s">
        <v>8369</v>
      </c>
      <c r="D11185" s="57">
        <v>1</v>
      </c>
      <c r="E11185" s="57" t="s">
        <v>526</v>
      </c>
      <c r="F11185" s="57" t="s">
        <v>8369</v>
      </c>
      <c r="G11185" s="57" t="s">
        <v>8505</v>
      </c>
      <c r="H11185" s="57">
        <v>1</v>
      </c>
    </row>
    <row r="11186" spans="1:8">
      <c r="A11186" s="57" t="s">
        <v>171</v>
      </c>
      <c r="B11186" s="57" t="s">
        <v>125</v>
      </c>
      <c r="C11186" s="57" t="s">
        <v>8371</v>
      </c>
      <c r="D11186" s="57">
        <v>0.6875161999999998</v>
      </c>
      <c r="E11186" s="57" t="s">
        <v>526</v>
      </c>
      <c r="F11186" s="57" t="s">
        <v>8372</v>
      </c>
      <c r="G11186" s="57" t="s">
        <v>8506</v>
      </c>
      <c r="H11186" s="57">
        <v>0.6875161999999998</v>
      </c>
    </row>
    <row r="11187" spans="1:8">
      <c r="A11187" s="57" t="s">
        <v>171</v>
      </c>
      <c r="B11187" s="57" t="s">
        <v>125</v>
      </c>
      <c r="C11187" s="57" t="s">
        <v>8374</v>
      </c>
      <c r="D11187" s="57">
        <v>0.19635200000000005</v>
      </c>
      <c r="E11187" s="57" t="s">
        <v>526</v>
      </c>
      <c r="F11187" s="57" t="s">
        <v>2464</v>
      </c>
      <c r="G11187" s="57" t="s">
        <v>8507</v>
      </c>
      <c r="H11187" s="57">
        <v>0.19635200000000005</v>
      </c>
    </row>
    <row r="11188" spans="1:8">
      <c r="A11188" s="57" t="s">
        <v>143</v>
      </c>
      <c r="B11188" s="57" t="s">
        <v>116</v>
      </c>
      <c r="C11188" s="57" t="s">
        <v>8361</v>
      </c>
      <c r="D11188" s="57">
        <v>9.3340390000000006</v>
      </c>
      <c r="E11188" s="57" t="s">
        <v>527</v>
      </c>
      <c r="F11188" s="57" t="s">
        <v>655</v>
      </c>
      <c r="G11188" s="57" t="s">
        <v>8508</v>
      </c>
      <c r="H11188" s="57">
        <v>9.3340390000000006</v>
      </c>
    </row>
    <row r="11189" spans="1:8">
      <c r="A11189" s="57" t="s">
        <v>143</v>
      </c>
      <c r="B11189" s="57" t="s">
        <v>116</v>
      </c>
      <c r="C11189" s="57" t="s">
        <v>8363</v>
      </c>
      <c r="D11189" s="57">
        <v>100</v>
      </c>
      <c r="E11189" s="57" t="s">
        <v>527</v>
      </c>
      <c r="F11189" s="57" t="s">
        <v>8364</v>
      </c>
      <c r="G11189" s="57" t="s">
        <v>8509</v>
      </c>
      <c r="H11189" s="57">
        <v>100</v>
      </c>
    </row>
    <row r="11190" spans="1:8">
      <c r="A11190" s="57" t="s">
        <v>143</v>
      </c>
      <c r="B11190" s="57" t="s">
        <v>116</v>
      </c>
      <c r="C11190" s="57" t="s">
        <v>8366</v>
      </c>
      <c r="D11190" s="57">
        <v>80</v>
      </c>
      <c r="E11190" s="57" t="s">
        <v>527</v>
      </c>
      <c r="F11190" s="57" t="s">
        <v>8367</v>
      </c>
      <c r="G11190" s="57" t="s">
        <v>8510</v>
      </c>
      <c r="H11190" s="57">
        <v>80</v>
      </c>
    </row>
    <row r="11191" spans="1:8">
      <c r="A11191" s="57" t="s">
        <v>143</v>
      </c>
      <c r="B11191" s="57" t="s">
        <v>116</v>
      </c>
      <c r="C11191" s="57" t="s">
        <v>8369</v>
      </c>
      <c r="D11191" s="57">
        <v>1</v>
      </c>
      <c r="E11191" s="57" t="s">
        <v>527</v>
      </c>
      <c r="F11191" s="57" t="s">
        <v>8369</v>
      </c>
      <c r="G11191" s="57" t="s">
        <v>8511</v>
      </c>
      <c r="H11191" s="57">
        <v>1</v>
      </c>
    </row>
    <row r="11192" spans="1:8">
      <c r="A11192" s="57" t="s">
        <v>143</v>
      </c>
      <c r="B11192" s="57" t="s">
        <v>116</v>
      </c>
      <c r="C11192" s="57" t="s">
        <v>8371</v>
      </c>
      <c r="D11192" s="57">
        <v>0.68751620000000002</v>
      </c>
      <c r="E11192" s="57" t="s">
        <v>527</v>
      </c>
      <c r="F11192" s="57" t="s">
        <v>8372</v>
      </c>
      <c r="G11192" s="57" t="s">
        <v>8512</v>
      </c>
      <c r="H11192" s="57">
        <v>0.68751620000000002</v>
      </c>
    </row>
    <row r="11193" spans="1:8">
      <c r="A11193" s="57" t="s">
        <v>143</v>
      </c>
      <c r="B11193" s="57" t="s">
        <v>116</v>
      </c>
      <c r="C11193" s="57" t="s">
        <v>8374</v>
      </c>
      <c r="D11193" s="57">
        <v>0.196352</v>
      </c>
      <c r="E11193" s="57" t="s">
        <v>527</v>
      </c>
      <c r="F11193" s="57" t="s">
        <v>2464</v>
      </c>
      <c r="G11193" s="57" t="s">
        <v>8513</v>
      </c>
      <c r="H11193" s="57">
        <v>0.196352</v>
      </c>
    </row>
    <row r="11194" spans="1:8">
      <c r="A11194" s="57" t="s">
        <v>181</v>
      </c>
      <c r="B11194" s="57" t="s">
        <v>120</v>
      </c>
      <c r="C11194" s="57" t="s">
        <v>8361</v>
      </c>
      <c r="D11194" s="57">
        <v>9.3340390000000006</v>
      </c>
      <c r="E11194" s="57" t="s">
        <v>528</v>
      </c>
      <c r="F11194" s="57" t="s">
        <v>655</v>
      </c>
      <c r="G11194" s="57" t="s">
        <v>8514</v>
      </c>
      <c r="H11194" s="57">
        <v>9.3340390000000006</v>
      </c>
    </row>
    <row r="11195" spans="1:8">
      <c r="A11195" s="57" t="s">
        <v>181</v>
      </c>
      <c r="B11195" s="57" t="s">
        <v>120</v>
      </c>
      <c r="C11195" s="57" t="s">
        <v>8363</v>
      </c>
      <c r="D11195" s="57">
        <v>100</v>
      </c>
      <c r="E11195" s="57" t="s">
        <v>528</v>
      </c>
      <c r="F11195" s="57" t="s">
        <v>8364</v>
      </c>
      <c r="G11195" s="57" t="s">
        <v>8515</v>
      </c>
      <c r="H11195" s="57">
        <v>100</v>
      </c>
    </row>
    <row r="11196" spans="1:8">
      <c r="A11196" s="57" t="s">
        <v>181</v>
      </c>
      <c r="B11196" s="57" t="s">
        <v>120</v>
      </c>
      <c r="C11196" s="57" t="s">
        <v>8366</v>
      </c>
      <c r="D11196" s="57">
        <v>80</v>
      </c>
      <c r="E11196" s="57" t="s">
        <v>528</v>
      </c>
      <c r="F11196" s="57" t="s">
        <v>8367</v>
      </c>
      <c r="G11196" s="57" t="s">
        <v>8516</v>
      </c>
      <c r="H11196" s="57">
        <v>80</v>
      </c>
    </row>
    <row r="11197" spans="1:8">
      <c r="A11197" s="57" t="s">
        <v>181</v>
      </c>
      <c r="B11197" s="57" t="s">
        <v>120</v>
      </c>
      <c r="C11197" s="57" t="s">
        <v>8369</v>
      </c>
      <c r="D11197" s="57">
        <v>1</v>
      </c>
      <c r="E11197" s="57" t="s">
        <v>528</v>
      </c>
      <c r="F11197" s="57" t="s">
        <v>8369</v>
      </c>
      <c r="G11197" s="57" t="s">
        <v>8517</v>
      </c>
      <c r="H11197" s="57">
        <v>1</v>
      </c>
    </row>
    <row r="11198" spans="1:8">
      <c r="A11198" s="57" t="s">
        <v>181</v>
      </c>
      <c r="B11198" s="57" t="s">
        <v>120</v>
      </c>
      <c r="C11198" s="57" t="s">
        <v>8371</v>
      </c>
      <c r="D11198" s="57">
        <v>0.68751620000000002</v>
      </c>
      <c r="E11198" s="57" t="s">
        <v>528</v>
      </c>
      <c r="F11198" s="57" t="s">
        <v>8372</v>
      </c>
      <c r="G11198" s="57" t="s">
        <v>8518</v>
      </c>
      <c r="H11198" s="57">
        <v>0.68751620000000002</v>
      </c>
    </row>
    <row r="11199" spans="1:8">
      <c r="A11199" s="57" t="s">
        <v>181</v>
      </c>
      <c r="B11199" s="57" t="s">
        <v>120</v>
      </c>
      <c r="C11199" s="57" t="s">
        <v>8374</v>
      </c>
      <c r="D11199" s="57">
        <v>0.196352</v>
      </c>
      <c r="E11199" s="57" t="s">
        <v>528</v>
      </c>
      <c r="F11199" s="57" t="s">
        <v>2464</v>
      </c>
      <c r="G11199" s="57" t="s">
        <v>8519</v>
      </c>
      <c r="H11199" s="57">
        <v>0.196352</v>
      </c>
    </row>
    <row r="11200" spans="1:8">
      <c r="A11200" s="57" t="s">
        <v>144</v>
      </c>
      <c r="B11200" s="57" t="s">
        <v>116</v>
      </c>
      <c r="C11200" s="57" t="s">
        <v>8361</v>
      </c>
      <c r="D11200" s="57">
        <v>9.3340390000000006</v>
      </c>
      <c r="E11200" s="57" t="s">
        <v>529</v>
      </c>
      <c r="F11200" s="57" t="s">
        <v>655</v>
      </c>
      <c r="G11200" s="57" t="s">
        <v>8520</v>
      </c>
      <c r="H11200" s="57">
        <v>9.3340390000000006</v>
      </c>
    </row>
    <row r="11201" spans="1:8">
      <c r="A11201" s="57" t="s">
        <v>144</v>
      </c>
      <c r="B11201" s="57" t="s">
        <v>116</v>
      </c>
      <c r="C11201" s="57" t="s">
        <v>8363</v>
      </c>
      <c r="D11201" s="57">
        <v>100</v>
      </c>
      <c r="E11201" s="57" t="s">
        <v>529</v>
      </c>
      <c r="F11201" s="57" t="s">
        <v>8364</v>
      </c>
      <c r="G11201" s="57" t="s">
        <v>8521</v>
      </c>
      <c r="H11201" s="57">
        <v>100</v>
      </c>
    </row>
    <row r="11202" spans="1:8">
      <c r="A11202" s="57" t="s">
        <v>144</v>
      </c>
      <c r="B11202" s="57" t="s">
        <v>116</v>
      </c>
      <c r="C11202" s="57" t="s">
        <v>8366</v>
      </c>
      <c r="D11202" s="57">
        <v>80</v>
      </c>
      <c r="E11202" s="57" t="s">
        <v>529</v>
      </c>
      <c r="F11202" s="57" t="s">
        <v>8367</v>
      </c>
      <c r="G11202" s="57" t="s">
        <v>8522</v>
      </c>
      <c r="H11202" s="57">
        <v>80</v>
      </c>
    </row>
    <row r="11203" spans="1:8">
      <c r="A11203" s="57" t="s">
        <v>144</v>
      </c>
      <c r="B11203" s="57" t="s">
        <v>116</v>
      </c>
      <c r="C11203" s="57" t="s">
        <v>8369</v>
      </c>
      <c r="D11203" s="57">
        <v>1</v>
      </c>
      <c r="E11203" s="57" t="s">
        <v>529</v>
      </c>
      <c r="F11203" s="57" t="s">
        <v>8369</v>
      </c>
      <c r="G11203" s="57" t="s">
        <v>8523</v>
      </c>
      <c r="H11203" s="57">
        <v>1</v>
      </c>
    </row>
    <row r="11204" spans="1:8">
      <c r="A11204" s="57" t="s">
        <v>144</v>
      </c>
      <c r="B11204" s="57" t="s">
        <v>116</v>
      </c>
      <c r="C11204" s="57" t="s">
        <v>8371</v>
      </c>
      <c r="D11204" s="57">
        <v>0.68751620000000002</v>
      </c>
      <c r="E11204" s="57" t="s">
        <v>529</v>
      </c>
      <c r="F11204" s="57" t="s">
        <v>8372</v>
      </c>
      <c r="G11204" s="57" t="s">
        <v>8524</v>
      </c>
      <c r="H11204" s="57">
        <v>0.68751620000000002</v>
      </c>
    </row>
    <row r="11205" spans="1:8">
      <c r="A11205" s="57" t="s">
        <v>144</v>
      </c>
      <c r="B11205" s="57" t="s">
        <v>116</v>
      </c>
      <c r="C11205" s="57" t="s">
        <v>8374</v>
      </c>
      <c r="D11205" s="57">
        <v>0.196352</v>
      </c>
      <c r="E11205" s="57" t="s">
        <v>529</v>
      </c>
      <c r="F11205" s="57" t="s">
        <v>2464</v>
      </c>
      <c r="G11205" s="57" t="s">
        <v>8525</v>
      </c>
      <c r="H11205" s="57">
        <v>0.196352</v>
      </c>
    </row>
    <row r="11206" spans="1:8">
      <c r="A11206" s="57" t="s">
        <v>144</v>
      </c>
      <c r="B11206" s="57" t="s">
        <v>117</v>
      </c>
      <c r="C11206" s="57" t="s">
        <v>8361</v>
      </c>
      <c r="D11206" s="57">
        <v>9.3340390000000006</v>
      </c>
      <c r="E11206" s="57" t="s">
        <v>530</v>
      </c>
      <c r="F11206" s="57" t="s">
        <v>655</v>
      </c>
      <c r="G11206" s="57" t="s">
        <v>8526</v>
      </c>
      <c r="H11206" s="57">
        <v>9.3340390000000006</v>
      </c>
    </row>
    <row r="11207" spans="1:8">
      <c r="A11207" s="57" t="s">
        <v>144</v>
      </c>
      <c r="B11207" s="57" t="s">
        <v>117</v>
      </c>
      <c r="C11207" s="57" t="s">
        <v>8363</v>
      </c>
      <c r="D11207" s="57">
        <v>100</v>
      </c>
      <c r="E11207" s="57" t="s">
        <v>530</v>
      </c>
      <c r="F11207" s="57" t="s">
        <v>8364</v>
      </c>
      <c r="G11207" s="57" t="s">
        <v>8527</v>
      </c>
      <c r="H11207" s="57">
        <v>100</v>
      </c>
    </row>
    <row r="11208" spans="1:8">
      <c r="A11208" s="57" t="s">
        <v>144</v>
      </c>
      <c r="B11208" s="57" t="s">
        <v>117</v>
      </c>
      <c r="C11208" s="57" t="s">
        <v>8366</v>
      </c>
      <c r="D11208" s="57">
        <v>80</v>
      </c>
      <c r="E11208" s="57" t="s">
        <v>530</v>
      </c>
      <c r="F11208" s="57" t="s">
        <v>8367</v>
      </c>
      <c r="G11208" s="57" t="s">
        <v>8528</v>
      </c>
      <c r="H11208" s="57">
        <v>80</v>
      </c>
    </row>
    <row r="11209" spans="1:8">
      <c r="A11209" s="57" t="s">
        <v>144</v>
      </c>
      <c r="B11209" s="57" t="s">
        <v>117</v>
      </c>
      <c r="C11209" s="57" t="s">
        <v>8369</v>
      </c>
      <c r="D11209" s="57">
        <v>1</v>
      </c>
      <c r="E11209" s="57" t="s">
        <v>530</v>
      </c>
      <c r="F11209" s="57" t="s">
        <v>8369</v>
      </c>
      <c r="G11209" s="57" t="s">
        <v>8529</v>
      </c>
      <c r="H11209" s="57">
        <v>1</v>
      </c>
    </row>
    <row r="11210" spans="1:8">
      <c r="A11210" s="57" t="s">
        <v>144</v>
      </c>
      <c r="B11210" s="57" t="s">
        <v>117</v>
      </c>
      <c r="C11210" s="57" t="s">
        <v>8371</v>
      </c>
      <c r="D11210" s="57">
        <v>0.68751620000000002</v>
      </c>
      <c r="E11210" s="57" t="s">
        <v>530</v>
      </c>
      <c r="F11210" s="57" t="s">
        <v>8372</v>
      </c>
      <c r="G11210" s="57" t="s">
        <v>8530</v>
      </c>
      <c r="H11210" s="57">
        <v>0.68751620000000002</v>
      </c>
    </row>
    <row r="11211" spans="1:8">
      <c r="A11211" s="57" t="s">
        <v>144</v>
      </c>
      <c r="B11211" s="57" t="s">
        <v>117</v>
      </c>
      <c r="C11211" s="57" t="s">
        <v>8374</v>
      </c>
      <c r="D11211" s="57">
        <v>0.196352</v>
      </c>
      <c r="E11211" s="57" t="s">
        <v>530</v>
      </c>
      <c r="F11211" s="57" t="s">
        <v>2464</v>
      </c>
      <c r="G11211" s="57" t="s">
        <v>8531</v>
      </c>
      <c r="H11211" s="57">
        <v>0.196352</v>
      </c>
    </row>
    <row r="11212" spans="1:8">
      <c r="A11212" s="57" t="s">
        <v>144</v>
      </c>
      <c r="B11212" s="57" t="s">
        <v>121</v>
      </c>
      <c r="C11212" s="57" t="s">
        <v>8361</v>
      </c>
      <c r="D11212" s="57">
        <v>9.3340390000000024</v>
      </c>
      <c r="E11212" s="57" t="s">
        <v>531</v>
      </c>
      <c r="F11212" s="57" t="s">
        <v>655</v>
      </c>
      <c r="G11212" s="57" t="s">
        <v>8532</v>
      </c>
      <c r="H11212" s="57">
        <v>9.3340390000000024</v>
      </c>
    </row>
    <row r="11213" spans="1:8">
      <c r="A11213" s="57" t="s">
        <v>144</v>
      </c>
      <c r="B11213" s="57" t="s">
        <v>121</v>
      </c>
      <c r="C11213" s="57" t="s">
        <v>8363</v>
      </c>
      <c r="D11213" s="57">
        <v>100</v>
      </c>
      <c r="E11213" s="57" t="s">
        <v>531</v>
      </c>
      <c r="F11213" s="57" t="s">
        <v>8364</v>
      </c>
      <c r="G11213" s="57" t="s">
        <v>8533</v>
      </c>
      <c r="H11213" s="57">
        <v>100</v>
      </c>
    </row>
    <row r="11214" spans="1:8">
      <c r="A11214" s="57" t="s">
        <v>144</v>
      </c>
      <c r="B11214" s="57" t="s">
        <v>121</v>
      </c>
      <c r="C11214" s="57" t="s">
        <v>8366</v>
      </c>
      <c r="D11214" s="57">
        <v>80</v>
      </c>
      <c r="E11214" s="57" t="s">
        <v>531</v>
      </c>
      <c r="F11214" s="57" t="s">
        <v>8367</v>
      </c>
      <c r="G11214" s="57" t="s">
        <v>8534</v>
      </c>
      <c r="H11214" s="57">
        <v>80</v>
      </c>
    </row>
    <row r="11215" spans="1:8">
      <c r="A11215" s="57" t="s">
        <v>144</v>
      </c>
      <c r="B11215" s="57" t="s">
        <v>121</v>
      </c>
      <c r="C11215" s="57" t="s">
        <v>8369</v>
      </c>
      <c r="D11215" s="57">
        <v>1</v>
      </c>
      <c r="E11215" s="57" t="s">
        <v>531</v>
      </c>
      <c r="F11215" s="57" t="s">
        <v>8369</v>
      </c>
      <c r="G11215" s="57" t="s">
        <v>8535</v>
      </c>
      <c r="H11215" s="57">
        <v>1</v>
      </c>
    </row>
    <row r="11216" spans="1:8">
      <c r="A11216" s="57" t="s">
        <v>144</v>
      </c>
      <c r="B11216" s="57" t="s">
        <v>121</v>
      </c>
      <c r="C11216" s="57" t="s">
        <v>8371</v>
      </c>
      <c r="D11216" s="57">
        <v>0.68751619999999991</v>
      </c>
      <c r="E11216" s="57" t="s">
        <v>531</v>
      </c>
      <c r="F11216" s="57" t="s">
        <v>8372</v>
      </c>
      <c r="G11216" s="57" t="s">
        <v>8536</v>
      </c>
      <c r="H11216" s="57">
        <v>0.68751619999999991</v>
      </c>
    </row>
    <row r="11217" spans="1:8">
      <c r="A11217" s="57" t="s">
        <v>144</v>
      </c>
      <c r="B11217" s="57" t="s">
        <v>121</v>
      </c>
      <c r="C11217" s="57" t="s">
        <v>8374</v>
      </c>
      <c r="D11217" s="57">
        <v>0.19635200000000005</v>
      </c>
      <c r="E11217" s="57" t="s">
        <v>531</v>
      </c>
      <c r="F11217" s="57" t="s">
        <v>2464</v>
      </c>
      <c r="G11217" s="57" t="s">
        <v>8537</v>
      </c>
      <c r="H11217" s="57">
        <v>0.19635200000000005</v>
      </c>
    </row>
    <row r="11218" spans="1:8">
      <c r="A11218" s="57" t="s">
        <v>144</v>
      </c>
      <c r="B11218" s="57" t="s">
        <v>124</v>
      </c>
      <c r="C11218" s="57" t="s">
        <v>8361</v>
      </c>
      <c r="D11218" s="57">
        <v>9.3340390000000006</v>
      </c>
      <c r="E11218" s="57" t="s">
        <v>532</v>
      </c>
      <c r="F11218" s="57" t="s">
        <v>655</v>
      </c>
      <c r="G11218" s="57" t="s">
        <v>8538</v>
      </c>
      <c r="H11218" s="57">
        <v>9.3340390000000006</v>
      </c>
    </row>
    <row r="11219" spans="1:8">
      <c r="A11219" s="57" t="s">
        <v>144</v>
      </c>
      <c r="B11219" s="57" t="s">
        <v>124</v>
      </c>
      <c r="C11219" s="57" t="s">
        <v>8363</v>
      </c>
      <c r="D11219" s="57">
        <v>100</v>
      </c>
      <c r="E11219" s="57" t="s">
        <v>532</v>
      </c>
      <c r="F11219" s="57" t="s">
        <v>8364</v>
      </c>
      <c r="G11219" s="57" t="s">
        <v>8539</v>
      </c>
      <c r="H11219" s="57">
        <v>100</v>
      </c>
    </row>
    <row r="11220" spans="1:8">
      <c r="A11220" s="57" t="s">
        <v>144</v>
      </c>
      <c r="B11220" s="57" t="s">
        <v>124</v>
      </c>
      <c r="C11220" s="57" t="s">
        <v>8366</v>
      </c>
      <c r="D11220" s="57">
        <v>80</v>
      </c>
      <c r="E11220" s="57" t="s">
        <v>532</v>
      </c>
      <c r="F11220" s="57" t="s">
        <v>8367</v>
      </c>
      <c r="G11220" s="57" t="s">
        <v>8540</v>
      </c>
      <c r="H11220" s="57">
        <v>80</v>
      </c>
    </row>
    <row r="11221" spans="1:8">
      <c r="A11221" s="57" t="s">
        <v>144</v>
      </c>
      <c r="B11221" s="57" t="s">
        <v>124</v>
      </c>
      <c r="C11221" s="57" t="s">
        <v>8369</v>
      </c>
      <c r="D11221" s="57">
        <v>1</v>
      </c>
      <c r="E11221" s="57" t="s">
        <v>532</v>
      </c>
      <c r="F11221" s="57" t="s">
        <v>8369</v>
      </c>
      <c r="G11221" s="57" t="s">
        <v>8541</v>
      </c>
      <c r="H11221" s="57">
        <v>1</v>
      </c>
    </row>
    <row r="11222" spans="1:8">
      <c r="A11222" s="57" t="s">
        <v>144</v>
      </c>
      <c r="B11222" s="57" t="s">
        <v>124</v>
      </c>
      <c r="C11222" s="57" t="s">
        <v>8371</v>
      </c>
      <c r="D11222" s="57">
        <v>0.68751620000000002</v>
      </c>
      <c r="E11222" s="57" t="s">
        <v>532</v>
      </c>
      <c r="F11222" s="57" t="s">
        <v>8372</v>
      </c>
      <c r="G11222" s="57" t="s">
        <v>8542</v>
      </c>
      <c r="H11222" s="57">
        <v>0.68751620000000002</v>
      </c>
    </row>
    <row r="11223" spans="1:8">
      <c r="A11223" s="57" t="s">
        <v>144</v>
      </c>
      <c r="B11223" s="57" t="s">
        <v>124</v>
      </c>
      <c r="C11223" s="57" t="s">
        <v>8374</v>
      </c>
      <c r="D11223" s="57">
        <v>0.196352</v>
      </c>
      <c r="E11223" s="57" t="s">
        <v>532</v>
      </c>
      <c r="F11223" s="57" t="s">
        <v>2464</v>
      </c>
      <c r="G11223" s="57" t="s">
        <v>8543</v>
      </c>
      <c r="H11223" s="57">
        <v>0.196352</v>
      </c>
    </row>
    <row r="11224" spans="1:8">
      <c r="A11224" s="57" t="s">
        <v>635</v>
      </c>
      <c r="B11224" s="57" t="s">
        <v>81</v>
      </c>
      <c r="C11224" s="57" t="s">
        <v>8361</v>
      </c>
      <c r="D11224" s="57">
        <v>9.3340390000000006</v>
      </c>
      <c r="E11224" s="57" t="s">
        <v>534</v>
      </c>
      <c r="F11224" s="57" t="s">
        <v>655</v>
      </c>
      <c r="G11224" s="57" t="s">
        <v>8544</v>
      </c>
      <c r="H11224" s="57">
        <v>9.3340390000000006</v>
      </c>
    </row>
    <row r="11225" spans="1:8">
      <c r="A11225" s="57" t="s">
        <v>635</v>
      </c>
      <c r="B11225" s="57" t="s">
        <v>81</v>
      </c>
      <c r="C11225" s="57" t="s">
        <v>8363</v>
      </c>
      <c r="D11225" s="57">
        <v>100</v>
      </c>
      <c r="E11225" s="57" t="s">
        <v>534</v>
      </c>
      <c r="F11225" s="57" t="s">
        <v>8364</v>
      </c>
      <c r="G11225" s="57" t="s">
        <v>8545</v>
      </c>
      <c r="H11225" s="57">
        <v>100</v>
      </c>
    </row>
    <row r="11226" spans="1:8">
      <c r="A11226" s="57" t="s">
        <v>635</v>
      </c>
      <c r="B11226" s="57" t="s">
        <v>81</v>
      </c>
      <c r="C11226" s="57" t="s">
        <v>8366</v>
      </c>
      <c r="D11226" s="57">
        <v>80</v>
      </c>
      <c r="E11226" s="57" t="s">
        <v>534</v>
      </c>
      <c r="F11226" s="57" t="s">
        <v>8367</v>
      </c>
      <c r="G11226" s="57" t="s">
        <v>8546</v>
      </c>
      <c r="H11226" s="57">
        <v>80</v>
      </c>
    </row>
    <row r="11227" spans="1:8">
      <c r="A11227" s="57" t="s">
        <v>635</v>
      </c>
      <c r="B11227" s="57" t="s">
        <v>81</v>
      </c>
      <c r="C11227" s="57" t="s">
        <v>8369</v>
      </c>
      <c r="D11227" s="57">
        <v>1</v>
      </c>
      <c r="E11227" s="57" t="s">
        <v>534</v>
      </c>
      <c r="F11227" s="57" t="s">
        <v>8369</v>
      </c>
      <c r="G11227" s="57" t="s">
        <v>8547</v>
      </c>
      <c r="H11227" s="57">
        <v>1</v>
      </c>
    </row>
    <row r="11228" spans="1:8">
      <c r="A11228" s="57" t="s">
        <v>635</v>
      </c>
      <c r="B11228" s="57" t="s">
        <v>81</v>
      </c>
      <c r="C11228" s="57" t="s">
        <v>8371</v>
      </c>
      <c r="D11228" s="57">
        <v>0.99780489999999999</v>
      </c>
      <c r="E11228" s="57" t="s">
        <v>534</v>
      </c>
      <c r="F11228" s="57" t="s">
        <v>8372</v>
      </c>
      <c r="G11228" s="57" t="s">
        <v>8548</v>
      </c>
      <c r="H11228" s="57">
        <v>0.99780489999999999</v>
      </c>
    </row>
    <row r="11229" spans="1:8">
      <c r="A11229" s="57" t="s">
        <v>635</v>
      </c>
      <c r="B11229" s="57" t="s">
        <v>81</v>
      </c>
      <c r="C11229" s="57" t="s">
        <v>8374</v>
      </c>
      <c r="D11229" s="57">
        <v>0.196352</v>
      </c>
      <c r="E11229" s="57" t="s">
        <v>534</v>
      </c>
      <c r="F11229" s="57" t="s">
        <v>2464</v>
      </c>
      <c r="G11229" s="57" t="s">
        <v>8549</v>
      </c>
      <c r="H11229" s="57">
        <v>0.196352</v>
      </c>
    </row>
    <row r="11230" spans="1:8">
      <c r="A11230" s="57" t="s">
        <v>635</v>
      </c>
      <c r="B11230" s="57" t="s">
        <v>126</v>
      </c>
      <c r="C11230" s="57" t="s">
        <v>8361</v>
      </c>
      <c r="D11230" s="57">
        <v>19.588740000000001</v>
      </c>
      <c r="E11230" s="57" t="s">
        <v>536</v>
      </c>
      <c r="F11230" s="57" t="s">
        <v>655</v>
      </c>
      <c r="G11230" s="57" t="s">
        <v>8550</v>
      </c>
      <c r="H11230" s="57">
        <v>19.588740000000001</v>
      </c>
    </row>
    <row r="11231" spans="1:8">
      <c r="A11231" s="57" t="s">
        <v>635</v>
      </c>
      <c r="B11231" s="57" t="s">
        <v>126</v>
      </c>
      <c r="C11231" s="57" t="s">
        <v>8363</v>
      </c>
      <c r="D11231" s="57">
        <v>100</v>
      </c>
      <c r="E11231" s="57" t="s">
        <v>536</v>
      </c>
      <c r="F11231" s="57" t="s">
        <v>8364</v>
      </c>
      <c r="G11231" s="57" t="s">
        <v>8551</v>
      </c>
      <c r="H11231" s="57">
        <v>100</v>
      </c>
    </row>
    <row r="11232" spans="1:8">
      <c r="A11232" s="57" t="s">
        <v>635</v>
      </c>
      <c r="B11232" s="57" t="s">
        <v>126</v>
      </c>
      <c r="C11232" s="57" t="s">
        <v>8366</v>
      </c>
      <c r="D11232" s="57">
        <v>98</v>
      </c>
      <c r="E11232" s="57" t="s">
        <v>536</v>
      </c>
      <c r="F11232" s="57" t="s">
        <v>8367</v>
      </c>
      <c r="G11232" s="57" t="s">
        <v>8552</v>
      </c>
      <c r="H11232" s="57">
        <v>98</v>
      </c>
    </row>
    <row r="11233" spans="1:8">
      <c r="A11233" s="57" t="s">
        <v>635</v>
      </c>
      <c r="B11233" s="57" t="s">
        <v>126</v>
      </c>
      <c r="C11233" s="57" t="s">
        <v>8369</v>
      </c>
      <c r="D11233" s="57">
        <v>1</v>
      </c>
      <c r="E11233" s="57" t="s">
        <v>536</v>
      </c>
      <c r="F11233" s="57" t="s">
        <v>8369</v>
      </c>
      <c r="G11233" s="57" t="s">
        <v>8553</v>
      </c>
      <c r="H11233" s="57">
        <v>1</v>
      </c>
    </row>
    <row r="11234" spans="1:8">
      <c r="A11234" s="57" t="s">
        <v>635</v>
      </c>
      <c r="B11234" s="57" t="s">
        <v>126</v>
      </c>
      <c r="C11234" s="57" t="s">
        <v>8371</v>
      </c>
      <c r="D11234" s="57">
        <v>0.99780489999999999</v>
      </c>
      <c r="E11234" s="57" t="s">
        <v>536</v>
      </c>
      <c r="F11234" s="57" t="s">
        <v>8372</v>
      </c>
      <c r="G11234" s="57" t="s">
        <v>8554</v>
      </c>
      <c r="H11234" s="57">
        <v>0.99780489999999999</v>
      </c>
    </row>
    <row r="11235" spans="1:8">
      <c r="A11235" s="57" t="s">
        <v>635</v>
      </c>
      <c r="B11235" s="57" t="s">
        <v>126</v>
      </c>
      <c r="C11235" s="57" t="s">
        <v>8374</v>
      </c>
      <c r="D11235" s="57">
        <v>0.27740389999999998</v>
      </c>
      <c r="E11235" s="57" t="s">
        <v>536</v>
      </c>
      <c r="F11235" s="57" t="s">
        <v>2464</v>
      </c>
      <c r="G11235" s="57" t="s">
        <v>8555</v>
      </c>
      <c r="H11235" s="57">
        <v>0.27740389999999998</v>
      </c>
    </row>
    <row r="11236" spans="1:8">
      <c r="A11236" s="57" t="s">
        <v>131</v>
      </c>
      <c r="B11236" s="57" t="s">
        <v>114</v>
      </c>
      <c r="C11236" s="57" t="s">
        <v>8361</v>
      </c>
      <c r="D11236" s="57">
        <v>9.3340390000000006</v>
      </c>
      <c r="E11236" s="57" t="s">
        <v>537</v>
      </c>
      <c r="F11236" s="57" t="s">
        <v>655</v>
      </c>
      <c r="G11236" s="57" t="s">
        <v>8556</v>
      </c>
      <c r="H11236" s="57">
        <v>9.3340390000000006</v>
      </c>
    </row>
    <row r="11237" spans="1:8">
      <c r="A11237" s="57" t="s">
        <v>131</v>
      </c>
      <c r="B11237" s="57" t="s">
        <v>114</v>
      </c>
      <c r="C11237" s="57" t="s">
        <v>8363</v>
      </c>
      <c r="D11237" s="57">
        <v>100</v>
      </c>
      <c r="E11237" s="57" t="s">
        <v>537</v>
      </c>
      <c r="F11237" s="57" t="s">
        <v>8364</v>
      </c>
      <c r="G11237" s="57" t="s">
        <v>8557</v>
      </c>
      <c r="H11237" s="57">
        <v>100</v>
      </c>
    </row>
    <row r="11238" spans="1:8">
      <c r="A11238" s="57" t="s">
        <v>131</v>
      </c>
      <c r="B11238" s="57" t="s">
        <v>114</v>
      </c>
      <c r="C11238" s="57" t="s">
        <v>8366</v>
      </c>
      <c r="D11238" s="57">
        <v>80</v>
      </c>
      <c r="E11238" s="57" t="s">
        <v>537</v>
      </c>
      <c r="F11238" s="57" t="s">
        <v>8367</v>
      </c>
      <c r="G11238" s="57" t="s">
        <v>8558</v>
      </c>
      <c r="H11238" s="57">
        <v>80</v>
      </c>
    </row>
    <row r="11239" spans="1:8">
      <c r="A11239" s="57" t="s">
        <v>131</v>
      </c>
      <c r="B11239" s="57" t="s">
        <v>114</v>
      </c>
      <c r="C11239" s="57" t="s">
        <v>8369</v>
      </c>
      <c r="D11239" s="57">
        <v>1</v>
      </c>
      <c r="E11239" s="57" t="s">
        <v>537</v>
      </c>
      <c r="F11239" s="57" t="s">
        <v>8369</v>
      </c>
      <c r="G11239" s="57" t="s">
        <v>8559</v>
      </c>
      <c r="H11239" s="57">
        <v>1</v>
      </c>
    </row>
    <row r="11240" spans="1:8">
      <c r="A11240" s="57" t="s">
        <v>131</v>
      </c>
      <c r="B11240" s="57" t="s">
        <v>114</v>
      </c>
      <c r="C11240" s="57" t="s">
        <v>8371</v>
      </c>
      <c r="D11240" s="57">
        <v>0.68751620000000002</v>
      </c>
      <c r="E11240" s="57" t="s">
        <v>537</v>
      </c>
      <c r="F11240" s="57" t="s">
        <v>8372</v>
      </c>
      <c r="G11240" s="57" t="s">
        <v>8560</v>
      </c>
      <c r="H11240" s="57">
        <v>0.68751620000000002</v>
      </c>
    </row>
    <row r="11241" spans="1:8">
      <c r="A11241" s="57" t="s">
        <v>131</v>
      </c>
      <c r="B11241" s="57" t="s">
        <v>114</v>
      </c>
      <c r="C11241" s="57" t="s">
        <v>8374</v>
      </c>
      <c r="D11241" s="57">
        <v>0.196352</v>
      </c>
      <c r="E11241" s="57" t="s">
        <v>537</v>
      </c>
      <c r="F11241" s="57" t="s">
        <v>2464</v>
      </c>
      <c r="G11241" s="57" t="s">
        <v>8561</v>
      </c>
      <c r="H11241" s="57">
        <v>0.196352</v>
      </c>
    </row>
    <row r="11242" spans="1:8">
      <c r="A11242" s="57" t="s">
        <v>172</v>
      </c>
      <c r="B11242" s="57" t="s">
        <v>117</v>
      </c>
      <c r="C11242" s="57" t="s">
        <v>8361</v>
      </c>
      <c r="D11242" s="57">
        <v>9.3340390000000024</v>
      </c>
      <c r="E11242" s="57" t="s">
        <v>538</v>
      </c>
      <c r="F11242" s="57" t="s">
        <v>655</v>
      </c>
      <c r="G11242" s="57" t="s">
        <v>8562</v>
      </c>
      <c r="H11242" s="57">
        <v>9.3340390000000024</v>
      </c>
    </row>
    <row r="11243" spans="1:8">
      <c r="A11243" s="57" t="s">
        <v>172</v>
      </c>
      <c r="B11243" s="57" t="s">
        <v>117</v>
      </c>
      <c r="C11243" s="57" t="s">
        <v>8363</v>
      </c>
      <c r="D11243" s="57">
        <v>100</v>
      </c>
      <c r="E11243" s="57" t="s">
        <v>538</v>
      </c>
      <c r="F11243" s="57" t="s">
        <v>8364</v>
      </c>
      <c r="G11243" s="57" t="s">
        <v>8563</v>
      </c>
      <c r="H11243" s="57">
        <v>100</v>
      </c>
    </row>
    <row r="11244" spans="1:8">
      <c r="A11244" s="57" t="s">
        <v>172</v>
      </c>
      <c r="B11244" s="57" t="s">
        <v>117</v>
      </c>
      <c r="C11244" s="57" t="s">
        <v>8366</v>
      </c>
      <c r="D11244" s="57">
        <v>80</v>
      </c>
      <c r="E11244" s="57" t="s">
        <v>538</v>
      </c>
      <c r="F11244" s="57" t="s">
        <v>8367</v>
      </c>
      <c r="G11244" s="57" t="s">
        <v>8564</v>
      </c>
      <c r="H11244" s="57">
        <v>80</v>
      </c>
    </row>
    <row r="11245" spans="1:8">
      <c r="A11245" s="57" t="s">
        <v>172</v>
      </c>
      <c r="B11245" s="57" t="s">
        <v>117</v>
      </c>
      <c r="C11245" s="57" t="s">
        <v>8369</v>
      </c>
      <c r="D11245" s="57">
        <v>1</v>
      </c>
      <c r="E11245" s="57" t="s">
        <v>538</v>
      </c>
      <c r="F11245" s="57" t="s">
        <v>8369</v>
      </c>
      <c r="G11245" s="57" t="s">
        <v>8565</v>
      </c>
      <c r="H11245" s="57">
        <v>1</v>
      </c>
    </row>
    <row r="11246" spans="1:8">
      <c r="A11246" s="57" t="s">
        <v>172</v>
      </c>
      <c r="B11246" s="57" t="s">
        <v>117</v>
      </c>
      <c r="C11246" s="57" t="s">
        <v>8371</v>
      </c>
      <c r="D11246" s="57">
        <v>0.68751620000000002</v>
      </c>
      <c r="E11246" s="57" t="s">
        <v>538</v>
      </c>
      <c r="F11246" s="57" t="s">
        <v>8372</v>
      </c>
      <c r="G11246" s="57" t="s">
        <v>8566</v>
      </c>
      <c r="H11246" s="57">
        <v>0.68751620000000002</v>
      </c>
    </row>
    <row r="11247" spans="1:8">
      <c r="A11247" s="57" t="s">
        <v>172</v>
      </c>
      <c r="B11247" s="57" t="s">
        <v>117</v>
      </c>
      <c r="C11247" s="57" t="s">
        <v>8374</v>
      </c>
      <c r="D11247" s="57">
        <v>0.19635200000000005</v>
      </c>
      <c r="E11247" s="57" t="s">
        <v>538</v>
      </c>
      <c r="F11247" s="57" t="s">
        <v>2464</v>
      </c>
      <c r="G11247" s="57" t="s">
        <v>8567</v>
      </c>
      <c r="H11247" s="57">
        <v>0.19635200000000005</v>
      </c>
    </row>
    <row r="11248" spans="1:8">
      <c r="A11248" s="57" t="s">
        <v>132</v>
      </c>
      <c r="B11248" s="57" t="s">
        <v>114</v>
      </c>
      <c r="C11248" s="57" t="s">
        <v>8361</v>
      </c>
      <c r="D11248" s="57">
        <v>9.3340390000000006</v>
      </c>
      <c r="E11248" s="57" t="s">
        <v>540</v>
      </c>
      <c r="F11248" s="57" t="s">
        <v>655</v>
      </c>
      <c r="G11248" s="57" t="s">
        <v>8568</v>
      </c>
      <c r="H11248" s="57">
        <v>9.3340390000000006</v>
      </c>
    </row>
    <row r="11249" spans="1:8">
      <c r="A11249" s="57" t="s">
        <v>132</v>
      </c>
      <c r="B11249" s="57" t="s">
        <v>114</v>
      </c>
      <c r="C11249" s="57" t="s">
        <v>8363</v>
      </c>
      <c r="D11249" s="57">
        <v>100</v>
      </c>
      <c r="E11249" s="57" t="s">
        <v>540</v>
      </c>
      <c r="F11249" s="57" t="s">
        <v>8364</v>
      </c>
      <c r="G11249" s="57" t="s">
        <v>8569</v>
      </c>
      <c r="H11249" s="57">
        <v>100</v>
      </c>
    </row>
    <row r="11250" spans="1:8">
      <c r="A11250" s="57" t="s">
        <v>132</v>
      </c>
      <c r="B11250" s="57" t="s">
        <v>114</v>
      </c>
      <c r="C11250" s="57" t="s">
        <v>8366</v>
      </c>
      <c r="D11250" s="57">
        <v>80</v>
      </c>
      <c r="E11250" s="57" t="s">
        <v>540</v>
      </c>
      <c r="F11250" s="57" t="s">
        <v>8367</v>
      </c>
      <c r="G11250" s="57" t="s">
        <v>8570</v>
      </c>
      <c r="H11250" s="57">
        <v>80</v>
      </c>
    </row>
    <row r="11251" spans="1:8">
      <c r="A11251" s="57" t="s">
        <v>132</v>
      </c>
      <c r="B11251" s="57" t="s">
        <v>114</v>
      </c>
      <c r="C11251" s="57" t="s">
        <v>8369</v>
      </c>
      <c r="D11251" s="57">
        <v>1</v>
      </c>
      <c r="E11251" s="57" t="s">
        <v>540</v>
      </c>
      <c r="F11251" s="57" t="s">
        <v>8369</v>
      </c>
      <c r="G11251" s="57" t="s">
        <v>8571</v>
      </c>
      <c r="H11251" s="57">
        <v>1</v>
      </c>
    </row>
    <row r="11252" spans="1:8">
      <c r="A11252" s="57" t="s">
        <v>132</v>
      </c>
      <c r="B11252" s="57" t="s">
        <v>114</v>
      </c>
      <c r="C11252" s="57" t="s">
        <v>8371</v>
      </c>
      <c r="D11252" s="57">
        <v>0.68751620000000002</v>
      </c>
      <c r="E11252" s="57" t="s">
        <v>540</v>
      </c>
      <c r="F11252" s="57" t="s">
        <v>8372</v>
      </c>
      <c r="G11252" s="57" t="s">
        <v>8572</v>
      </c>
      <c r="H11252" s="57">
        <v>0.68751620000000002</v>
      </c>
    </row>
    <row r="11253" spans="1:8">
      <c r="A11253" s="57" t="s">
        <v>132</v>
      </c>
      <c r="B11253" s="57" t="s">
        <v>114</v>
      </c>
      <c r="C11253" s="57" t="s">
        <v>8374</v>
      </c>
      <c r="D11253" s="57">
        <v>0.196352</v>
      </c>
      <c r="E11253" s="57" t="s">
        <v>540</v>
      </c>
      <c r="F11253" s="57" t="s">
        <v>2464</v>
      </c>
      <c r="G11253" s="57" t="s">
        <v>8573</v>
      </c>
      <c r="H11253" s="57">
        <v>0.196352</v>
      </c>
    </row>
    <row r="11254" spans="1:8">
      <c r="A11254" s="57" t="s">
        <v>145</v>
      </c>
      <c r="B11254" s="57" t="s">
        <v>116</v>
      </c>
      <c r="C11254" s="57" t="s">
        <v>8361</v>
      </c>
      <c r="D11254" s="57">
        <v>9.3340390000000006</v>
      </c>
      <c r="E11254" s="57" t="s">
        <v>541</v>
      </c>
      <c r="F11254" s="57" t="s">
        <v>655</v>
      </c>
      <c r="G11254" s="57" t="s">
        <v>8574</v>
      </c>
      <c r="H11254" s="57">
        <v>9.3340390000000006</v>
      </c>
    </row>
    <row r="11255" spans="1:8">
      <c r="A11255" s="57" t="s">
        <v>145</v>
      </c>
      <c r="B11255" s="57" t="s">
        <v>116</v>
      </c>
      <c r="C11255" s="57" t="s">
        <v>8363</v>
      </c>
      <c r="D11255" s="57">
        <v>100</v>
      </c>
      <c r="E11255" s="57" t="s">
        <v>541</v>
      </c>
      <c r="F11255" s="57" t="s">
        <v>8364</v>
      </c>
      <c r="G11255" s="57" t="s">
        <v>8575</v>
      </c>
      <c r="H11255" s="57">
        <v>100</v>
      </c>
    </row>
    <row r="11256" spans="1:8">
      <c r="A11256" s="57" t="s">
        <v>145</v>
      </c>
      <c r="B11256" s="57" t="s">
        <v>116</v>
      </c>
      <c r="C11256" s="57" t="s">
        <v>8366</v>
      </c>
      <c r="D11256" s="57">
        <v>80</v>
      </c>
      <c r="E11256" s="57" t="s">
        <v>541</v>
      </c>
      <c r="F11256" s="57" t="s">
        <v>8367</v>
      </c>
      <c r="G11256" s="57" t="s">
        <v>8576</v>
      </c>
      <c r="H11256" s="57">
        <v>80</v>
      </c>
    </row>
    <row r="11257" spans="1:8">
      <c r="A11257" s="57" t="s">
        <v>145</v>
      </c>
      <c r="B11257" s="57" t="s">
        <v>116</v>
      </c>
      <c r="C11257" s="57" t="s">
        <v>8369</v>
      </c>
      <c r="D11257" s="57">
        <v>1</v>
      </c>
      <c r="E11257" s="57" t="s">
        <v>541</v>
      </c>
      <c r="F11257" s="57" t="s">
        <v>8369</v>
      </c>
      <c r="G11257" s="57" t="s">
        <v>8577</v>
      </c>
      <c r="H11257" s="57">
        <v>1</v>
      </c>
    </row>
    <row r="11258" spans="1:8">
      <c r="A11258" s="57" t="s">
        <v>145</v>
      </c>
      <c r="B11258" s="57" t="s">
        <v>116</v>
      </c>
      <c r="C11258" s="57" t="s">
        <v>8371</v>
      </c>
      <c r="D11258" s="57">
        <v>0.68751620000000002</v>
      </c>
      <c r="E11258" s="57" t="s">
        <v>541</v>
      </c>
      <c r="F11258" s="57" t="s">
        <v>8372</v>
      </c>
      <c r="G11258" s="57" t="s">
        <v>8578</v>
      </c>
      <c r="H11258" s="57">
        <v>0.68751620000000002</v>
      </c>
    </row>
    <row r="11259" spans="1:8">
      <c r="A11259" s="57" t="s">
        <v>145</v>
      </c>
      <c r="B11259" s="57" t="s">
        <v>116</v>
      </c>
      <c r="C11259" s="57" t="s">
        <v>8374</v>
      </c>
      <c r="D11259" s="57">
        <v>0.196352</v>
      </c>
      <c r="E11259" s="57" t="s">
        <v>541</v>
      </c>
      <c r="F11259" s="57" t="s">
        <v>2464</v>
      </c>
      <c r="G11259" s="57" t="s">
        <v>8579</v>
      </c>
      <c r="H11259" s="57">
        <v>0.196352</v>
      </c>
    </row>
    <row r="11260" spans="1:8">
      <c r="A11260" s="57" t="s">
        <v>145</v>
      </c>
      <c r="B11260" s="57" t="s">
        <v>122</v>
      </c>
      <c r="C11260" s="57" t="s">
        <v>8361</v>
      </c>
      <c r="D11260" s="57">
        <v>9.3340390000000006</v>
      </c>
      <c r="E11260" s="57" t="s">
        <v>542</v>
      </c>
      <c r="F11260" s="57" t="s">
        <v>655</v>
      </c>
      <c r="G11260" s="57" t="s">
        <v>8580</v>
      </c>
      <c r="H11260" s="57">
        <v>9.3340390000000006</v>
      </c>
    </row>
    <row r="11261" spans="1:8">
      <c r="A11261" s="57" t="s">
        <v>145</v>
      </c>
      <c r="B11261" s="57" t="s">
        <v>122</v>
      </c>
      <c r="C11261" s="57" t="s">
        <v>8363</v>
      </c>
      <c r="D11261" s="57">
        <v>100</v>
      </c>
      <c r="E11261" s="57" t="s">
        <v>542</v>
      </c>
      <c r="F11261" s="57" t="s">
        <v>8364</v>
      </c>
      <c r="G11261" s="57" t="s">
        <v>8581</v>
      </c>
      <c r="H11261" s="57">
        <v>100</v>
      </c>
    </row>
    <row r="11262" spans="1:8">
      <c r="A11262" s="57" t="s">
        <v>145</v>
      </c>
      <c r="B11262" s="57" t="s">
        <v>122</v>
      </c>
      <c r="C11262" s="57" t="s">
        <v>8366</v>
      </c>
      <c r="D11262" s="57">
        <v>80</v>
      </c>
      <c r="E11262" s="57" t="s">
        <v>542</v>
      </c>
      <c r="F11262" s="57" t="s">
        <v>8367</v>
      </c>
      <c r="G11262" s="57" t="s">
        <v>8582</v>
      </c>
      <c r="H11262" s="57">
        <v>80</v>
      </c>
    </row>
    <row r="11263" spans="1:8">
      <c r="A11263" s="57" t="s">
        <v>145</v>
      </c>
      <c r="B11263" s="57" t="s">
        <v>122</v>
      </c>
      <c r="C11263" s="57" t="s">
        <v>8369</v>
      </c>
      <c r="D11263" s="57">
        <v>1</v>
      </c>
      <c r="E11263" s="57" t="s">
        <v>542</v>
      </c>
      <c r="F11263" s="57" t="s">
        <v>8369</v>
      </c>
      <c r="G11263" s="57" t="s">
        <v>8583</v>
      </c>
      <c r="H11263" s="57">
        <v>1</v>
      </c>
    </row>
    <row r="11264" spans="1:8">
      <c r="A11264" s="57" t="s">
        <v>145</v>
      </c>
      <c r="B11264" s="57" t="s">
        <v>122</v>
      </c>
      <c r="C11264" s="57" t="s">
        <v>8371</v>
      </c>
      <c r="D11264" s="57">
        <v>0.68751620000000002</v>
      </c>
      <c r="E11264" s="57" t="s">
        <v>542</v>
      </c>
      <c r="F11264" s="57" t="s">
        <v>8372</v>
      </c>
      <c r="G11264" s="57" t="s">
        <v>8584</v>
      </c>
      <c r="H11264" s="57">
        <v>0.68751620000000002</v>
      </c>
    </row>
    <row r="11265" spans="1:8">
      <c r="A11265" s="57" t="s">
        <v>145</v>
      </c>
      <c r="B11265" s="57" t="s">
        <v>122</v>
      </c>
      <c r="C11265" s="57" t="s">
        <v>8374</v>
      </c>
      <c r="D11265" s="57">
        <v>0.196352</v>
      </c>
      <c r="E11265" s="57" t="s">
        <v>542</v>
      </c>
      <c r="F11265" s="57" t="s">
        <v>2464</v>
      </c>
      <c r="G11265" s="57" t="s">
        <v>8585</v>
      </c>
      <c r="H11265" s="57">
        <v>0.196352</v>
      </c>
    </row>
    <row r="11266" spans="1:8">
      <c r="A11266" s="57" t="s">
        <v>133</v>
      </c>
      <c r="B11266" s="57" t="s">
        <v>114</v>
      </c>
      <c r="C11266" s="57" t="s">
        <v>8361</v>
      </c>
      <c r="D11266" s="57">
        <v>9.3340390000000006</v>
      </c>
      <c r="E11266" s="57" t="s">
        <v>543</v>
      </c>
      <c r="F11266" s="57" t="s">
        <v>655</v>
      </c>
      <c r="G11266" s="57" t="s">
        <v>8586</v>
      </c>
      <c r="H11266" s="57">
        <v>9.3340390000000006</v>
      </c>
    </row>
    <row r="11267" spans="1:8">
      <c r="A11267" s="57" t="s">
        <v>133</v>
      </c>
      <c r="B11267" s="57" t="s">
        <v>114</v>
      </c>
      <c r="C11267" s="57" t="s">
        <v>8363</v>
      </c>
      <c r="D11267" s="57">
        <v>100</v>
      </c>
      <c r="E11267" s="57" t="s">
        <v>543</v>
      </c>
      <c r="F11267" s="57" t="s">
        <v>8364</v>
      </c>
      <c r="G11267" s="57" t="s">
        <v>8587</v>
      </c>
      <c r="H11267" s="57">
        <v>100</v>
      </c>
    </row>
    <row r="11268" spans="1:8">
      <c r="A11268" s="57" t="s">
        <v>133</v>
      </c>
      <c r="B11268" s="57" t="s">
        <v>114</v>
      </c>
      <c r="C11268" s="57" t="s">
        <v>8366</v>
      </c>
      <c r="D11268" s="57">
        <v>80</v>
      </c>
      <c r="E11268" s="57" t="s">
        <v>543</v>
      </c>
      <c r="F11268" s="57" t="s">
        <v>8367</v>
      </c>
      <c r="G11268" s="57" t="s">
        <v>8588</v>
      </c>
      <c r="H11268" s="57">
        <v>80</v>
      </c>
    </row>
    <row r="11269" spans="1:8">
      <c r="A11269" s="57" t="s">
        <v>133</v>
      </c>
      <c r="B11269" s="57" t="s">
        <v>114</v>
      </c>
      <c r="C11269" s="57" t="s">
        <v>8369</v>
      </c>
      <c r="D11269" s="57">
        <v>1</v>
      </c>
      <c r="E11269" s="57" t="s">
        <v>543</v>
      </c>
      <c r="F11269" s="57" t="s">
        <v>8369</v>
      </c>
      <c r="G11269" s="57" t="s">
        <v>8589</v>
      </c>
      <c r="H11269" s="57">
        <v>1</v>
      </c>
    </row>
    <row r="11270" spans="1:8">
      <c r="A11270" s="57" t="s">
        <v>133</v>
      </c>
      <c r="B11270" s="57" t="s">
        <v>114</v>
      </c>
      <c r="C11270" s="57" t="s">
        <v>8371</v>
      </c>
      <c r="D11270" s="57">
        <v>0.68751620000000002</v>
      </c>
      <c r="E11270" s="57" t="s">
        <v>543</v>
      </c>
      <c r="F11270" s="57" t="s">
        <v>8372</v>
      </c>
      <c r="G11270" s="57" t="s">
        <v>8590</v>
      </c>
      <c r="H11270" s="57">
        <v>0.68751620000000002</v>
      </c>
    </row>
    <row r="11271" spans="1:8">
      <c r="A11271" s="57" t="s">
        <v>133</v>
      </c>
      <c r="B11271" s="57" t="s">
        <v>114</v>
      </c>
      <c r="C11271" s="57" t="s">
        <v>8374</v>
      </c>
      <c r="D11271" s="57">
        <v>0.196352</v>
      </c>
      <c r="E11271" s="57" t="s">
        <v>543</v>
      </c>
      <c r="F11271" s="57" t="s">
        <v>2464</v>
      </c>
      <c r="G11271" s="57" t="s">
        <v>8591</v>
      </c>
      <c r="H11271" s="57">
        <v>0.196352</v>
      </c>
    </row>
    <row r="11272" spans="1:8">
      <c r="A11272" s="57" t="s">
        <v>160</v>
      </c>
      <c r="B11272" s="57" t="s">
        <v>81</v>
      </c>
      <c r="C11272" s="57" t="s">
        <v>8361</v>
      </c>
      <c r="D11272" s="57">
        <v>17.086903999999997</v>
      </c>
      <c r="E11272" s="57" t="s">
        <v>544</v>
      </c>
      <c r="F11272" s="57" t="s">
        <v>655</v>
      </c>
      <c r="G11272" s="57" t="s">
        <v>8592</v>
      </c>
      <c r="H11272" s="57">
        <v>17.086903999999997</v>
      </c>
    </row>
    <row r="11273" spans="1:8">
      <c r="A11273" s="57" t="s">
        <v>160</v>
      </c>
      <c r="B11273" s="57" t="s">
        <v>81</v>
      </c>
      <c r="C11273" s="57" t="s">
        <v>8363</v>
      </c>
      <c r="D11273" s="57">
        <v>100</v>
      </c>
      <c r="E11273" s="57" t="s">
        <v>544</v>
      </c>
      <c r="F11273" s="57" t="s">
        <v>8364</v>
      </c>
      <c r="G11273" s="57" t="s">
        <v>8593</v>
      </c>
      <c r="H11273" s="57">
        <v>100</v>
      </c>
    </row>
    <row r="11274" spans="1:8">
      <c r="A11274" s="57" t="s">
        <v>160</v>
      </c>
      <c r="B11274" s="57" t="s">
        <v>81</v>
      </c>
      <c r="C11274" s="57" t="s">
        <v>8366</v>
      </c>
      <c r="D11274" s="57">
        <v>80</v>
      </c>
      <c r="E11274" s="57" t="s">
        <v>544</v>
      </c>
      <c r="F11274" s="57" t="s">
        <v>8367</v>
      </c>
      <c r="G11274" s="57" t="s">
        <v>8594</v>
      </c>
      <c r="H11274" s="57">
        <v>80</v>
      </c>
    </row>
    <row r="11275" spans="1:8">
      <c r="A11275" s="57" t="s">
        <v>160</v>
      </c>
      <c r="B11275" s="57" t="s">
        <v>81</v>
      </c>
      <c r="C11275" s="57" t="s">
        <v>8369</v>
      </c>
      <c r="D11275" s="57">
        <v>1</v>
      </c>
      <c r="E11275" s="57" t="s">
        <v>544</v>
      </c>
      <c r="F11275" s="57" t="s">
        <v>8369</v>
      </c>
      <c r="G11275" s="57" t="s">
        <v>8595</v>
      </c>
      <c r="H11275" s="57">
        <v>1</v>
      </c>
    </row>
    <row r="11276" spans="1:8">
      <c r="A11276" s="57" t="s">
        <v>160</v>
      </c>
      <c r="B11276" s="57" t="s">
        <v>81</v>
      </c>
      <c r="C11276" s="57" t="s">
        <v>8371</v>
      </c>
      <c r="D11276" s="57">
        <v>0.68751620000000002</v>
      </c>
      <c r="E11276" s="57" t="s">
        <v>544</v>
      </c>
      <c r="F11276" s="57" t="s">
        <v>8372</v>
      </c>
      <c r="G11276" s="57" t="s">
        <v>8596</v>
      </c>
      <c r="H11276" s="57">
        <v>0.68751620000000002</v>
      </c>
    </row>
    <row r="11277" spans="1:8">
      <c r="A11277" s="57" t="s">
        <v>160</v>
      </c>
      <c r="B11277" s="57" t="s">
        <v>81</v>
      </c>
      <c r="C11277" s="57" t="s">
        <v>8374</v>
      </c>
      <c r="D11277" s="57">
        <v>0.32575648000000001</v>
      </c>
      <c r="E11277" s="57" t="s">
        <v>544</v>
      </c>
      <c r="F11277" s="57" t="s">
        <v>2464</v>
      </c>
      <c r="G11277" s="57" t="s">
        <v>8597</v>
      </c>
      <c r="H11277" s="57">
        <v>0.32575648000000001</v>
      </c>
    </row>
    <row r="11278" spans="1:8">
      <c r="A11278" s="57" t="s">
        <v>161</v>
      </c>
      <c r="B11278" s="57" t="s">
        <v>81</v>
      </c>
      <c r="C11278" s="57" t="s">
        <v>8361</v>
      </c>
      <c r="D11278" s="57">
        <v>9.3340390000000006</v>
      </c>
      <c r="E11278" s="57" t="s">
        <v>545</v>
      </c>
      <c r="F11278" s="57" t="s">
        <v>655</v>
      </c>
      <c r="G11278" s="57" t="s">
        <v>8598</v>
      </c>
      <c r="H11278" s="57">
        <v>9.3340390000000006</v>
      </c>
    </row>
    <row r="11279" spans="1:8">
      <c r="A11279" s="57" t="s">
        <v>161</v>
      </c>
      <c r="B11279" s="57" t="s">
        <v>81</v>
      </c>
      <c r="C11279" s="57" t="s">
        <v>8363</v>
      </c>
      <c r="D11279" s="57">
        <v>100</v>
      </c>
      <c r="E11279" s="57" t="s">
        <v>545</v>
      </c>
      <c r="F11279" s="57" t="s">
        <v>8364</v>
      </c>
      <c r="G11279" s="57" t="s">
        <v>8599</v>
      </c>
      <c r="H11279" s="57">
        <v>100</v>
      </c>
    </row>
    <row r="11280" spans="1:8">
      <c r="A11280" s="57" t="s">
        <v>161</v>
      </c>
      <c r="B11280" s="57" t="s">
        <v>81</v>
      </c>
      <c r="C11280" s="57" t="s">
        <v>8366</v>
      </c>
      <c r="D11280" s="57">
        <v>80</v>
      </c>
      <c r="E11280" s="57" t="s">
        <v>545</v>
      </c>
      <c r="F11280" s="57" t="s">
        <v>8367</v>
      </c>
      <c r="G11280" s="57" t="s">
        <v>8600</v>
      </c>
      <c r="H11280" s="57">
        <v>80</v>
      </c>
    </row>
    <row r="11281" spans="1:8">
      <c r="A11281" s="57" t="s">
        <v>161</v>
      </c>
      <c r="B11281" s="57" t="s">
        <v>81</v>
      </c>
      <c r="C11281" s="57" t="s">
        <v>8369</v>
      </c>
      <c r="D11281" s="57">
        <v>1</v>
      </c>
      <c r="E11281" s="57" t="s">
        <v>545</v>
      </c>
      <c r="F11281" s="57" t="s">
        <v>8369</v>
      </c>
      <c r="G11281" s="57" t="s">
        <v>8601</v>
      </c>
      <c r="H11281" s="57">
        <v>1</v>
      </c>
    </row>
    <row r="11282" spans="1:8">
      <c r="A11282" s="57" t="s">
        <v>161</v>
      </c>
      <c r="B11282" s="57" t="s">
        <v>81</v>
      </c>
      <c r="C11282" s="57" t="s">
        <v>8371</v>
      </c>
      <c r="D11282" s="57">
        <v>0.68751620000000002</v>
      </c>
      <c r="E11282" s="57" t="s">
        <v>545</v>
      </c>
      <c r="F11282" s="57" t="s">
        <v>8372</v>
      </c>
      <c r="G11282" s="57" t="s">
        <v>8602</v>
      </c>
      <c r="H11282" s="57">
        <v>0.68751620000000002</v>
      </c>
    </row>
    <row r="11283" spans="1:8">
      <c r="A11283" s="57" t="s">
        <v>161</v>
      </c>
      <c r="B11283" s="57" t="s">
        <v>81</v>
      </c>
      <c r="C11283" s="57" t="s">
        <v>8374</v>
      </c>
      <c r="D11283" s="57">
        <v>0.196352</v>
      </c>
      <c r="E11283" s="57" t="s">
        <v>545</v>
      </c>
      <c r="F11283" s="57" t="s">
        <v>2464</v>
      </c>
      <c r="G11283" s="57" t="s">
        <v>8603</v>
      </c>
      <c r="H11283" s="57">
        <v>0.196352</v>
      </c>
    </row>
    <row r="11284" spans="1:8">
      <c r="A11284" s="57" t="s">
        <v>161</v>
      </c>
      <c r="B11284" s="57" t="s">
        <v>120</v>
      </c>
      <c r="C11284" s="57" t="s">
        <v>8361</v>
      </c>
      <c r="D11284" s="57">
        <v>7.0920195000000001</v>
      </c>
      <c r="E11284" s="57" t="s">
        <v>546</v>
      </c>
      <c r="F11284" s="57" t="s">
        <v>655</v>
      </c>
      <c r="G11284" s="57" t="s">
        <v>8604</v>
      </c>
      <c r="H11284" s="57">
        <v>7.0920195000000001</v>
      </c>
    </row>
    <row r="11285" spans="1:8">
      <c r="A11285" s="57" t="s">
        <v>161</v>
      </c>
      <c r="B11285" s="57" t="s">
        <v>120</v>
      </c>
      <c r="C11285" s="57" t="s">
        <v>8363</v>
      </c>
      <c r="D11285" s="57">
        <v>100</v>
      </c>
      <c r="E11285" s="57" t="s">
        <v>546</v>
      </c>
      <c r="F11285" s="57" t="s">
        <v>8364</v>
      </c>
      <c r="G11285" s="57" t="s">
        <v>8605</v>
      </c>
      <c r="H11285" s="57">
        <v>100</v>
      </c>
    </row>
    <row r="11286" spans="1:8">
      <c r="A11286" s="57" t="s">
        <v>161</v>
      </c>
      <c r="B11286" s="57" t="s">
        <v>120</v>
      </c>
      <c r="C11286" s="57" t="s">
        <v>8366</v>
      </c>
      <c r="D11286" s="57">
        <v>89</v>
      </c>
      <c r="E11286" s="57" t="s">
        <v>546</v>
      </c>
      <c r="F11286" s="57" t="s">
        <v>8367</v>
      </c>
      <c r="G11286" s="57" t="s">
        <v>8606</v>
      </c>
      <c r="H11286" s="57">
        <v>89</v>
      </c>
    </row>
    <row r="11287" spans="1:8">
      <c r="A11287" s="57" t="s">
        <v>161</v>
      </c>
      <c r="B11287" s="57" t="s">
        <v>120</v>
      </c>
      <c r="C11287" s="57" t="s">
        <v>8369</v>
      </c>
      <c r="D11287" s="57">
        <v>1</v>
      </c>
      <c r="E11287" s="57" t="s">
        <v>546</v>
      </c>
      <c r="F11287" s="57" t="s">
        <v>8369</v>
      </c>
      <c r="G11287" s="57" t="s">
        <v>8607</v>
      </c>
      <c r="H11287" s="57">
        <v>1</v>
      </c>
    </row>
    <row r="11288" spans="1:8">
      <c r="A11288" s="57" t="s">
        <v>161</v>
      </c>
      <c r="B11288" s="57" t="s">
        <v>120</v>
      </c>
      <c r="C11288" s="57" t="s">
        <v>8371</v>
      </c>
      <c r="D11288" s="57">
        <v>0.68751620000000002</v>
      </c>
      <c r="E11288" s="57" t="s">
        <v>546</v>
      </c>
      <c r="F11288" s="57" t="s">
        <v>8372</v>
      </c>
      <c r="G11288" s="57" t="s">
        <v>8608</v>
      </c>
      <c r="H11288" s="57">
        <v>0.68751620000000002</v>
      </c>
    </row>
    <row r="11289" spans="1:8">
      <c r="A11289" s="57" t="s">
        <v>161</v>
      </c>
      <c r="B11289" s="57" t="s">
        <v>120</v>
      </c>
      <c r="C11289" s="57" t="s">
        <v>8374</v>
      </c>
      <c r="D11289" s="57">
        <v>0.159525</v>
      </c>
      <c r="E11289" s="57" t="s">
        <v>546</v>
      </c>
      <c r="F11289" s="57" t="s">
        <v>2464</v>
      </c>
      <c r="G11289" s="57" t="s">
        <v>8609</v>
      </c>
      <c r="H11289" s="57">
        <v>0.159525</v>
      </c>
    </row>
    <row r="11290" spans="1:8">
      <c r="A11290" s="57" t="s">
        <v>146</v>
      </c>
      <c r="B11290" s="57" t="s">
        <v>116</v>
      </c>
      <c r="C11290" s="57" t="s">
        <v>8361</v>
      </c>
      <c r="D11290" s="57">
        <v>9.3340390000000006</v>
      </c>
      <c r="E11290" s="57" t="s">
        <v>547</v>
      </c>
      <c r="F11290" s="57" t="s">
        <v>655</v>
      </c>
      <c r="G11290" s="57" t="s">
        <v>8610</v>
      </c>
      <c r="H11290" s="57">
        <v>9.3340390000000006</v>
      </c>
    </row>
    <row r="11291" spans="1:8">
      <c r="A11291" s="57" t="s">
        <v>146</v>
      </c>
      <c r="B11291" s="57" t="s">
        <v>116</v>
      </c>
      <c r="C11291" s="57" t="s">
        <v>8363</v>
      </c>
      <c r="D11291" s="57">
        <v>100</v>
      </c>
      <c r="E11291" s="57" t="s">
        <v>547</v>
      </c>
      <c r="F11291" s="57" t="s">
        <v>8364</v>
      </c>
      <c r="G11291" s="57" t="s">
        <v>8611</v>
      </c>
      <c r="H11291" s="57">
        <v>100</v>
      </c>
    </row>
    <row r="11292" spans="1:8">
      <c r="A11292" s="57" t="s">
        <v>146</v>
      </c>
      <c r="B11292" s="57" t="s">
        <v>116</v>
      </c>
      <c r="C11292" s="57" t="s">
        <v>8366</v>
      </c>
      <c r="D11292" s="57">
        <v>80</v>
      </c>
      <c r="E11292" s="57" t="s">
        <v>547</v>
      </c>
      <c r="F11292" s="57" t="s">
        <v>8367</v>
      </c>
      <c r="G11292" s="57" t="s">
        <v>8612</v>
      </c>
      <c r="H11292" s="57">
        <v>80</v>
      </c>
    </row>
    <row r="11293" spans="1:8">
      <c r="A11293" s="57" t="s">
        <v>146</v>
      </c>
      <c r="B11293" s="57" t="s">
        <v>116</v>
      </c>
      <c r="C11293" s="57" t="s">
        <v>8369</v>
      </c>
      <c r="D11293" s="57">
        <v>1</v>
      </c>
      <c r="E11293" s="57" t="s">
        <v>547</v>
      </c>
      <c r="F11293" s="57" t="s">
        <v>8369</v>
      </c>
      <c r="G11293" s="57" t="s">
        <v>8613</v>
      </c>
      <c r="H11293" s="57">
        <v>1</v>
      </c>
    </row>
    <row r="11294" spans="1:8">
      <c r="A11294" s="57" t="s">
        <v>146</v>
      </c>
      <c r="B11294" s="57" t="s">
        <v>116</v>
      </c>
      <c r="C11294" s="57" t="s">
        <v>8371</v>
      </c>
      <c r="D11294" s="57">
        <v>0</v>
      </c>
      <c r="E11294" s="57" t="s">
        <v>547</v>
      </c>
      <c r="F11294" s="57" t="s">
        <v>8372</v>
      </c>
      <c r="G11294" s="57" t="s">
        <v>8614</v>
      </c>
      <c r="H11294" s="57">
        <v>0</v>
      </c>
    </row>
    <row r="11295" spans="1:8">
      <c r="A11295" s="57" t="s">
        <v>146</v>
      </c>
      <c r="B11295" s="57" t="s">
        <v>116</v>
      </c>
      <c r="C11295" s="57" t="s">
        <v>8374</v>
      </c>
      <c r="D11295" s="57">
        <v>0.196352</v>
      </c>
      <c r="E11295" s="57" t="s">
        <v>547</v>
      </c>
      <c r="F11295" s="57" t="s">
        <v>2464</v>
      </c>
      <c r="G11295" s="57" t="s">
        <v>8615</v>
      </c>
      <c r="H11295" s="57">
        <v>0.196352</v>
      </c>
    </row>
    <row r="11296" spans="1:8">
      <c r="A11296" s="57" t="s">
        <v>147</v>
      </c>
      <c r="B11296" s="57" t="s">
        <v>116</v>
      </c>
      <c r="C11296" s="57" t="s">
        <v>8361</v>
      </c>
      <c r="D11296" s="57">
        <v>9.3340390000000006</v>
      </c>
      <c r="E11296" s="57" t="s">
        <v>549</v>
      </c>
      <c r="F11296" s="57" t="s">
        <v>655</v>
      </c>
      <c r="G11296" s="57" t="s">
        <v>8616</v>
      </c>
      <c r="H11296" s="57">
        <v>9.3340390000000006</v>
      </c>
    </row>
    <row r="11297" spans="1:8">
      <c r="A11297" s="57" t="s">
        <v>147</v>
      </c>
      <c r="B11297" s="57" t="s">
        <v>116</v>
      </c>
      <c r="C11297" s="57" t="s">
        <v>8363</v>
      </c>
      <c r="D11297" s="57">
        <v>100</v>
      </c>
      <c r="E11297" s="57" t="s">
        <v>549</v>
      </c>
      <c r="F11297" s="57" t="s">
        <v>8364</v>
      </c>
      <c r="G11297" s="57" t="s">
        <v>8617</v>
      </c>
      <c r="H11297" s="57">
        <v>100</v>
      </c>
    </row>
    <row r="11298" spans="1:8">
      <c r="A11298" s="57" t="s">
        <v>147</v>
      </c>
      <c r="B11298" s="57" t="s">
        <v>116</v>
      </c>
      <c r="C11298" s="57" t="s">
        <v>8366</v>
      </c>
      <c r="D11298" s="57">
        <v>80</v>
      </c>
      <c r="E11298" s="57" t="s">
        <v>549</v>
      </c>
      <c r="F11298" s="57" t="s">
        <v>8367</v>
      </c>
      <c r="G11298" s="57" t="s">
        <v>8618</v>
      </c>
      <c r="H11298" s="57">
        <v>80</v>
      </c>
    </row>
    <row r="11299" spans="1:8">
      <c r="A11299" s="57" t="s">
        <v>147</v>
      </c>
      <c r="B11299" s="57" t="s">
        <v>116</v>
      </c>
      <c r="C11299" s="57" t="s">
        <v>8369</v>
      </c>
      <c r="D11299" s="57">
        <v>1</v>
      </c>
      <c r="E11299" s="57" t="s">
        <v>549</v>
      </c>
      <c r="F11299" s="57" t="s">
        <v>8369</v>
      </c>
      <c r="G11299" s="57" t="s">
        <v>8619</v>
      </c>
      <c r="H11299" s="57">
        <v>1</v>
      </c>
    </row>
    <row r="11300" spans="1:8">
      <c r="A11300" s="57" t="s">
        <v>147</v>
      </c>
      <c r="B11300" s="57" t="s">
        <v>116</v>
      </c>
      <c r="C11300" s="57" t="s">
        <v>8371</v>
      </c>
      <c r="D11300" s="57">
        <v>0.68751620000000002</v>
      </c>
      <c r="E11300" s="57" t="s">
        <v>549</v>
      </c>
      <c r="F11300" s="57" t="s">
        <v>8372</v>
      </c>
      <c r="G11300" s="57" t="s">
        <v>8620</v>
      </c>
      <c r="H11300" s="57">
        <v>0.68751620000000002</v>
      </c>
    </row>
    <row r="11301" spans="1:8">
      <c r="A11301" s="57" t="s">
        <v>147</v>
      </c>
      <c r="B11301" s="57" t="s">
        <v>116</v>
      </c>
      <c r="C11301" s="57" t="s">
        <v>8374</v>
      </c>
      <c r="D11301" s="57">
        <v>0.196352</v>
      </c>
      <c r="E11301" s="57" t="s">
        <v>549</v>
      </c>
      <c r="F11301" s="57" t="s">
        <v>2464</v>
      </c>
      <c r="G11301" s="57" t="s">
        <v>8621</v>
      </c>
      <c r="H11301" s="57">
        <v>0.196352</v>
      </c>
    </row>
    <row r="11302" spans="1:8">
      <c r="A11302" s="57" t="s">
        <v>176</v>
      </c>
      <c r="B11302" s="57" t="s">
        <v>118</v>
      </c>
      <c r="C11302" s="57" t="s">
        <v>8361</v>
      </c>
      <c r="D11302" s="57">
        <v>9.2043701666666671</v>
      </c>
      <c r="E11302" s="57" t="s">
        <v>550</v>
      </c>
      <c r="F11302" s="57" t="s">
        <v>655</v>
      </c>
      <c r="G11302" s="57" t="s">
        <v>8622</v>
      </c>
      <c r="H11302" s="57">
        <v>9.2043701666666671</v>
      </c>
    </row>
    <row r="11303" spans="1:8">
      <c r="A11303" s="57" t="s">
        <v>176</v>
      </c>
      <c r="B11303" s="57" t="s">
        <v>118</v>
      </c>
      <c r="C11303" s="57" t="s">
        <v>8363</v>
      </c>
      <c r="D11303" s="57">
        <v>100</v>
      </c>
      <c r="E11303" s="57" t="s">
        <v>550</v>
      </c>
      <c r="F11303" s="57" t="s">
        <v>8364</v>
      </c>
      <c r="G11303" s="57" t="s">
        <v>8623</v>
      </c>
      <c r="H11303" s="57">
        <v>100</v>
      </c>
    </row>
    <row r="11304" spans="1:8">
      <c r="A11304" s="57" t="s">
        <v>176</v>
      </c>
      <c r="B11304" s="57" t="s">
        <v>118</v>
      </c>
      <c r="C11304" s="57" t="s">
        <v>8366</v>
      </c>
      <c r="D11304" s="57">
        <v>81</v>
      </c>
      <c r="E11304" s="57" t="s">
        <v>550</v>
      </c>
      <c r="F11304" s="57" t="s">
        <v>8367</v>
      </c>
      <c r="G11304" s="57" t="s">
        <v>8624</v>
      </c>
      <c r="H11304" s="57">
        <v>81</v>
      </c>
    </row>
    <row r="11305" spans="1:8">
      <c r="A11305" s="57" t="s">
        <v>176</v>
      </c>
      <c r="B11305" s="57" t="s">
        <v>118</v>
      </c>
      <c r="C11305" s="57" t="s">
        <v>8369</v>
      </c>
      <c r="D11305" s="57">
        <v>1</v>
      </c>
      <c r="E11305" s="57" t="s">
        <v>550</v>
      </c>
      <c r="F11305" s="57" t="s">
        <v>8369</v>
      </c>
      <c r="G11305" s="57" t="s">
        <v>8625</v>
      </c>
      <c r="H11305" s="57">
        <v>1</v>
      </c>
    </row>
    <row r="11306" spans="1:8">
      <c r="A11306" s="57" t="s">
        <v>176</v>
      </c>
      <c r="B11306" s="57" t="s">
        <v>118</v>
      </c>
      <c r="C11306" s="57" t="s">
        <v>8371</v>
      </c>
      <c r="D11306" s="57">
        <v>0.68751619999999969</v>
      </c>
      <c r="E11306" s="57" t="s">
        <v>550</v>
      </c>
      <c r="F11306" s="57" t="s">
        <v>8372</v>
      </c>
      <c r="G11306" s="57" t="s">
        <v>8626</v>
      </c>
      <c r="H11306" s="57">
        <v>0.68751619999999969</v>
      </c>
    </row>
    <row r="11307" spans="1:8">
      <c r="A11307" s="57" t="s">
        <v>176</v>
      </c>
      <c r="B11307" s="57" t="s">
        <v>118</v>
      </c>
      <c r="C11307" s="57" t="s">
        <v>8374</v>
      </c>
      <c r="D11307" s="57">
        <v>0.19373912777777783</v>
      </c>
      <c r="E11307" s="57" t="s">
        <v>550</v>
      </c>
      <c r="F11307" s="57" t="s">
        <v>2464</v>
      </c>
      <c r="G11307" s="57" t="s">
        <v>8627</v>
      </c>
      <c r="H11307" s="57">
        <v>0.19373912777777783</v>
      </c>
    </row>
    <row r="11308" spans="1:8">
      <c r="A11308" s="57" t="s">
        <v>193</v>
      </c>
      <c r="B11308" s="57" t="s">
        <v>125</v>
      </c>
      <c r="C11308" s="57" t="s">
        <v>8361</v>
      </c>
      <c r="D11308" s="57">
        <v>9.3340390000000024</v>
      </c>
      <c r="E11308" s="57" t="s">
        <v>551</v>
      </c>
      <c r="F11308" s="57" t="s">
        <v>655</v>
      </c>
      <c r="G11308" s="57" t="s">
        <v>8628</v>
      </c>
      <c r="H11308" s="57">
        <v>9.3340390000000024</v>
      </c>
    </row>
    <row r="11309" spans="1:8">
      <c r="A11309" s="57" t="s">
        <v>193</v>
      </c>
      <c r="B11309" s="57" t="s">
        <v>125</v>
      </c>
      <c r="C11309" s="57" t="s">
        <v>8363</v>
      </c>
      <c r="D11309" s="57">
        <v>100</v>
      </c>
      <c r="E11309" s="57" t="s">
        <v>551</v>
      </c>
      <c r="F11309" s="57" t="s">
        <v>8364</v>
      </c>
      <c r="G11309" s="57" t="s">
        <v>8629</v>
      </c>
      <c r="H11309" s="57">
        <v>100</v>
      </c>
    </row>
    <row r="11310" spans="1:8">
      <c r="A11310" s="57" t="s">
        <v>193</v>
      </c>
      <c r="B11310" s="57" t="s">
        <v>125</v>
      </c>
      <c r="C11310" s="57" t="s">
        <v>8366</v>
      </c>
      <c r="D11310" s="57">
        <v>80</v>
      </c>
      <c r="E11310" s="57" t="s">
        <v>551</v>
      </c>
      <c r="F11310" s="57" t="s">
        <v>8367</v>
      </c>
      <c r="G11310" s="57" t="s">
        <v>8630</v>
      </c>
      <c r="H11310" s="57">
        <v>80</v>
      </c>
    </row>
    <row r="11311" spans="1:8">
      <c r="A11311" s="57" t="s">
        <v>193</v>
      </c>
      <c r="B11311" s="57" t="s">
        <v>125</v>
      </c>
      <c r="C11311" s="57" t="s">
        <v>8369</v>
      </c>
      <c r="D11311" s="57">
        <v>1</v>
      </c>
      <c r="E11311" s="57" t="s">
        <v>551</v>
      </c>
      <c r="F11311" s="57" t="s">
        <v>8369</v>
      </c>
      <c r="G11311" s="57" t="s">
        <v>8631</v>
      </c>
      <c r="H11311" s="57">
        <v>1</v>
      </c>
    </row>
    <row r="11312" spans="1:8">
      <c r="A11312" s="57" t="s">
        <v>193</v>
      </c>
      <c r="B11312" s="57" t="s">
        <v>125</v>
      </c>
      <c r="C11312" s="57" t="s">
        <v>8371</v>
      </c>
      <c r="D11312" s="57">
        <v>0.68751620000000002</v>
      </c>
      <c r="E11312" s="57" t="s">
        <v>551</v>
      </c>
      <c r="F11312" s="57" t="s">
        <v>8372</v>
      </c>
      <c r="G11312" s="57" t="s">
        <v>8632</v>
      </c>
      <c r="H11312" s="57">
        <v>0.68751620000000002</v>
      </c>
    </row>
    <row r="11313" spans="1:8">
      <c r="A11313" s="57" t="s">
        <v>193</v>
      </c>
      <c r="B11313" s="57" t="s">
        <v>125</v>
      </c>
      <c r="C11313" s="57" t="s">
        <v>8374</v>
      </c>
      <c r="D11313" s="57">
        <v>0.19635200000000003</v>
      </c>
      <c r="E11313" s="57" t="s">
        <v>551</v>
      </c>
      <c r="F11313" s="57" t="s">
        <v>2464</v>
      </c>
      <c r="G11313" s="57" t="s">
        <v>8633</v>
      </c>
      <c r="H11313" s="57">
        <v>0.19635200000000003</v>
      </c>
    </row>
    <row r="11314" spans="1:8">
      <c r="A11314" s="57" t="s">
        <v>162</v>
      </c>
      <c r="B11314" s="57" t="s">
        <v>81</v>
      </c>
      <c r="C11314" s="57" t="s">
        <v>8361</v>
      </c>
      <c r="D11314" s="57">
        <v>9.3340390000000006</v>
      </c>
      <c r="E11314" s="57" t="s">
        <v>552</v>
      </c>
      <c r="F11314" s="57" t="s">
        <v>655</v>
      </c>
      <c r="G11314" s="57" t="s">
        <v>8634</v>
      </c>
      <c r="H11314" s="57">
        <v>9.3340390000000006</v>
      </c>
    </row>
    <row r="11315" spans="1:8">
      <c r="A11315" s="57" t="s">
        <v>162</v>
      </c>
      <c r="B11315" s="57" t="s">
        <v>81</v>
      </c>
      <c r="C11315" s="57" t="s">
        <v>8363</v>
      </c>
      <c r="D11315" s="57">
        <v>100</v>
      </c>
      <c r="E11315" s="57" t="s">
        <v>552</v>
      </c>
      <c r="F11315" s="57" t="s">
        <v>8364</v>
      </c>
      <c r="G11315" s="57" t="s">
        <v>8635</v>
      </c>
      <c r="H11315" s="57">
        <v>100</v>
      </c>
    </row>
    <row r="11316" spans="1:8">
      <c r="A11316" s="57" t="s">
        <v>162</v>
      </c>
      <c r="B11316" s="57" t="s">
        <v>81</v>
      </c>
      <c r="C11316" s="57" t="s">
        <v>8366</v>
      </c>
      <c r="D11316" s="57">
        <v>80</v>
      </c>
      <c r="E11316" s="57" t="s">
        <v>552</v>
      </c>
      <c r="F11316" s="57" t="s">
        <v>8367</v>
      </c>
      <c r="G11316" s="57" t="s">
        <v>8636</v>
      </c>
      <c r="H11316" s="57">
        <v>80</v>
      </c>
    </row>
    <row r="11317" spans="1:8">
      <c r="A11317" s="57" t="s">
        <v>162</v>
      </c>
      <c r="B11317" s="57" t="s">
        <v>81</v>
      </c>
      <c r="C11317" s="57" t="s">
        <v>8369</v>
      </c>
      <c r="D11317" s="57">
        <v>1</v>
      </c>
      <c r="E11317" s="57" t="s">
        <v>552</v>
      </c>
      <c r="F11317" s="57" t="s">
        <v>8369</v>
      </c>
      <c r="G11317" s="57" t="s">
        <v>8637</v>
      </c>
      <c r="H11317" s="57">
        <v>1</v>
      </c>
    </row>
    <row r="11318" spans="1:8">
      <c r="A11318" s="57" t="s">
        <v>162</v>
      </c>
      <c r="B11318" s="57" t="s">
        <v>81</v>
      </c>
      <c r="C11318" s="57" t="s">
        <v>8371</v>
      </c>
      <c r="D11318" s="57">
        <v>0.68751620000000002</v>
      </c>
      <c r="E11318" s="57" t="s">
        <v>552</v>
      </c>
      <c r="F11318" s="57" t="s">
        <v>8372</v>
      </c>
      <c r="G11318" s="57" t="s">
        <v>8638</v>
      </c>
      <c r="H11318" s="57">
        <v>0.68751620000000002</v>
      </c>
    </row>
    <row r="11319" spans="1:8">
      <c r="A11319" s="57" t="s">
        <v>162</v>
      </c>
      <c r="B11319" s="57" t="s">
        <v>81</v>
      </c>
      <c r="C11319" s="57" t="s">
        <v>8374</v>
      </c>
      <c r="D11319" s="57">
        <v>0.196352</v>
      </c>
      <c r="E11319" s="57" t="s">
        <v>552</v>
      </c>
      <c r="F11319" s="57" t="s">
        <v>2464</v>
      </c>
      <c r="G11319" s="57" t="s">
        <v>8639</v>
      </c>
      <c r="H11319" s="57">
        <v>0.196352</v>
      </c>
    </row>
    <row r="11320" spans="1:8">
      <c r="A11320" s="57" t="s">
        <v>177</v>
      </c>
      <c r="B11320" s="57" t="s">
        <v>118</v>
      </c>
      <c r="C11320" s="57" t="s">
        <v>8361</v>
      </c>
      <c r="D11320" s="57">
        <v>9.3340390000000006</v>
      </c>
      <c r="E11320" s="57" t="s">
        <v>553</v>
      </c>
      <c r="F11320" s="57" t="s">
        <v>655</v>
      </c>
      <c r="G11320" s="57" t="s">
        <v>8640</v>
      </c>
      <c r="H11320" s="57">
        <v>9.3340390000000006</v>
      </c>
    </row>
    <row r="11321" spans="1:8">
      <c r="A11321" s="57" t="s">
        <v>177</v>
      </c>
      <c r="B11321" s="57" t="s">
        <v>118</v>
      </c>
      <c r="C11321" s="57" t="s">
        <v>8363</v>
      </c>
      <c r="D11321" s="57">
        <v>100</v>
      </c>
      <c r="E11321" s="57" t="s">
        <v>553</v>
      </c>
      <c r="F11321" s="57" t="s">
        <v>8364</v>
      </c>
      <c r="G11321" s="57" t="s">
        <v>8641</v>
      </c>
      <c r="H11321" s="57">
        <v>100</v>
      </c>
    </row>
    <row r="11322" spans="1:8">
      <c r="A11322" s="57" t="s">
        <v>177</v>
      </c>
      <c r="B11322" s="57" t="s">
        <v>118</v>
      </c>
      <c r="C11322" s="57" t="s">
        <v>8366</v>
      </c>
      <c r="D11322" s="57">
        <v>80</v>
      </c>
      <c r="E11322" s="57" t="s">
        <v>553</v>
      </c>
      <c r="F11322" s="57" t="s">
        <v>8367</v>
      </c>
      <c r="G11322" s="57" t="s">
        <v>8642</v>
      </c>
      <c r="H11322" s="57">
        <v>80</v>
      </c>
    </row>
    <row r="11323" spans="1:8">
      <c r="A11323" s="57" t="s">
        <v>177</v>
      </c>
      <c r="B11323" s="57" t="s">
        <v>118</v>
      </c>
      <c r="C11323" s="57" t="s">
        <v>8369</v>
      </c>
      <c r="D11323" s="57">
        <v>1</v>
      </c>
      <c r="E11323" s="57" t="s">
        <v>553</v>
      </c>
      <c r="F11323" s="57" t="s">
        <v>8369</v>
      </c>
      <c r="G11323" s="57" t="s">
        <v>8643</v>
      </c>
      <c r="H11323" s="57">
        <v>1</v>
      </c>
    </row>
    <row r="11324" spans="1:8">
      <c r="A11324" s="57" t="s">
        <v>177</v>
      </c>
      <c r="B11324" s="57" t="s">
        <v>118</v>
      </c>
      <c r="C11324" s="57" t="s">
        <v>8371</v>
      </c>
      <c r="D11324" s="57">
        <v>0.68751620000000002</v>
      </c>
      <c r="E11324" s="57" t="s">
        <v>553</v>
      </c>
      <c r="F11324" s="57" t="s">
        <v>8372</v>
      </c>
      <c r="G11324" s="57" t="s">
        <v>8644</v>
      </c>
      <c r="H11324" s="57">
        <v>0.68751620000000002</v>
      </c>
    </row>
    <row r="11325" spans="1:8">
      <c r="A11325" s="57" t="s">
        <v>177</v>
      </c>
      <c r="B11325" s="57" t="s">
        <v>118</v>
      </c>
      <c r="C11325" s="57" t="s">
        <v>8374</v>
      </c>
      <c r="D11325" s="57">
        <v>0.196352</v>
      </c>
      <c r="E11325" s="57" t="s">
        <v>553</v>
      </c>
      <c r="F11325" s="57" t="s">
        <v>2464</v>
      </c>
      <c r="G11325" s="57" t="s">
        <v>8645</v>
      </c>
      <c r="H11325" s="57">
        <v>0.196352</v>
      </c>
    </row>
    <row r="11326" spans="1:8">
      <c r="A11326" s="57" t="s">
        <v>148</v>
      </c>
      <c r="B11326" s="57" t="s">
        <v>116</v>
      </c>
      <c r="C11326" s="57" t="s">
        <v>8361</v>
      </c>
      <c r="D11326" s="57">
        <v>9.3340390000000024</v>
      </c>
      <c r="E11326" s="57" t="s">
        <v>554</v>
      </c>
      <c r="F11326" s="57" t="s">
        <v>655</v>
      </c>
      <c r="G11326" s="57" t="s">
        <v>8646</v>
      </c>
      <c r="H11326" s="57">
        <v>9.3340390000000024</v>
      </c>
    </row>
    <row r="11327" spans="1:8">
      <c r="A11327" s="57" t="s">
        <v>148</v>
      </c>
      <c r="B11327" s="57" t="s">
        <v>116</v>
      </c>
      <c r="C11327" s="57" t="s">
        <v>8363</v>
      </c>
      <c r="D11327" s="57">
        <v>100</v>
      </c>
      <c r="E11327" s="57" t="s">
        <v>554</v>
      </c>
      <c r="F11327" s="57" t="s">
        <v>8364</v>
      </c>
      <c r="G11327" s="57" t="s">
        <v>8647</v>
      </c>
      <c r="H11327" s="57">
        <v>100</v>
      </c>
    </row>
    <row r="11328" spans="1:8">
      <c r="A11328" s="57" t="s">
        <v>148</v>
      </c>
      <c r="B11328" s="57" t="s">
        <v>116</v>
      </c>
      <c r="C11328" s="57" t="s">
        <v>8366</v>
      </c>
      <c r="D11328" s="57">
        <v>80</v>
      </c>
      <c r="E11328" s="57" t="s">
        <v>554</v>
      </c>
      <c r="F11328" s="57" t="s">
        <v>8367</v>
      </c>
      <c r="G11328" s="57" t="s">
        <v>8648</v>
      </c>
      <c r="H11328" s="57">
        <v>80</v>
      </c>
    </row>
    <row r="11329" spans="1:8">
      <c r="A11329" s="57" t="s">
        <v>148</v>
      </c>
      <c r="B11329" s="57" t="s">
        <v>116</v>
      </c>
      <c r="C11329" s="57" t="s">
        <v>8369</v>
      </c>
      <c r="D11329" s="57">
        <v>1</v>
      </c>
      <c r="E11329" s="57" t="s">
        <v>554</v>
      </c>
      <c r="F11329" s="57" t="s">
        <v>8369</v>
      </c>
      <c r="G11329" s="57" t="s">
        <v>8649</v>
      </c>
      <c r="H11329" s="57">
        <v>1</v>
      </c>
    </row>
    <row r="11330" spans="1:8">
      <c r="A11330" s="57" t="s">
        <v>148</v>
      </c>
      <c r="B11330" s="57" t="s">
        <v>116</v>
      </c>
      <c r="C11330" s="57" t="s">
        <v>8371</v>
      </c>
      <c r="D11330" s="57">
        <v>0.68751620000000002</v>
      </c>
      <c r="E11330" s="57" t="s">
        <v>554</v>
      </c>
      <c r="F11330" s="57" t="s">
        <v>8372</v>
      </c>
      <c r="G11330" s="57" t="s">
        <v>8650</v>
      </c>
      <c r="H11330" s="57">
        <v>0.68751620000000002</v>
      </c>
    </row>
    <row r="11331" spans="1:8">
      <c r="A11331" s="57" t="s">
        <v>148</v>
      </c>
      <c r="B11331" s="57" t="s">
        <v>116</v>
      </c>
      <c r="C11331" s="57" t="s">
        <v>8374</v>
      </c>
      <c r="D11331" s="57">
        <v>0.196352</v>
      </c>
      <c r="E11331" s="57" t="s">
        <v>554</v>
      </c>
      <c r="F11331" s="57" t="s">
        <v>2464</v>
      </c>
      <c r="G11331" s="57" t="s">
        <v>8651</v>
      </c>
      <c r="H11331" s="57">
        <v>0.196352</v>
      </c>
    </row>
    <row r="11332" spans="1:8">
      <c r="A11332" s="57" t="s">
        <v>134</v>
      </c>
      <c r="B11332" s="57" t="s">
        <v>114</v>
      </c>
      <c r="C11332" s="57" t="s">
        <v>8361</v>
      </c>
      <c r="D11332" s="57">
        <v>9.3340390000000006</v>
      </c>
      <c r="E11332" s="57" t="s">
        <v>555</v>
      </c>
      <c r="F11332" s="57" t="s">
        <v>655</v>
      </c>
      <c r="G11332" s="57" t="s">
        <v>8652</v>
      </c>
      <c r="H11332" s="57">
        <v>9.3340390000000006</v>
      </c>
    </row>
    <row r="11333" spans="1:8">
      <c r="A11333" s="57" t="s">
        <v>134</v>
      </c>
      <c r="B11333" s="57" t="s">
        <v>114</v>
      </c>
      <c r="C11333" s="57" t="s">
        <v>8363</v>
      </c>
      <c r="D11333" s="57">
        <v>100</v>
      </c>
      <c r="E11333" s="57" t="s">
        <v>555</v>
      </c>
      <c r="F11333" s="57" t="s">
        <v>8364</v>
      </c>
      <c r="G11333" s="57" t="s">
        <v>8653</v>
      </c>
      <c r="H11333" s="57">
        <v>100</v>
      </c>
    </row>
    <row r="11334" spans="1:8">
      <c r="A11334" s="57" t="s">
        <v>134</v>
      </c>
      <c r="B11334" s="57" t="s">
        <v>114</v>
      </c>
      <c r="C11334" s="57" t="s">
        <v>8366</v>
      </c>
      <c r="D11334" s="57">
        <v>80</v>
      </c>
      <c r="E11334" s="57" t="s">
        <v>555</v>
      </c>
      <c r="F11334" s="57" t="s">
        <v>8367</v>
      </c>
      <c r="G11334" s="57" t="s">
        <v>8654</v>
      </c>
      <c r="H11334" s="57">
        <v>80</v>
      </c>
    </row>
    <row r="11335" spans="1:8">
      <c r="A11335" s="57" t="s">
        <v>134</v>
      </c>
      <c r="B11335" s="57" t="s">
        <v>114</v>
      </c>
      <c r="C11335" s="57" t="s">
        <v>8369</v>
      </c>
      <c r="D11335" s="57">
        <v>1</v>
      </c>
      <c r="E11335" s="57" t="s">
        <v>555</v>
      </c>
      <c r="F11335" s="57" t="s">
        <v>8369</v>
      </c>
      <c r="G11335" s="57" t="s">
        <v>8655</v>
      </c>
      <c r="H11335" s="57">
        <v>1</v>
      </c>
    </row>
    <row r="11336" spans="1:8">
      <c r="A11336" s="57" t="s">
        <v>134</v>
      </c>
      <c r="B11336" s="57" t="s">
        <v>114</v>
      </c>
      <c r="C11336" s="57" t="s">
        <v>8371</v>
      </c>
      <c r="D11336" s="57">
        <v>0.6875161999999998</v>
      </c>
      <c r="E11336" s="57" t="s">
        <v>555</v>
      </c>
      <c r="F11336" s="57" t="s">
        <v>8372</v>
      </c>
      <c r="G11336" s="57" t="s">
        <v>8656</v>
      </c>
      <c r="H11336" s="57">
        <v>0.6875161999999998</v>
      </c>
    </row>
    <row r="11337" spans="1:8">
      <c r="A11337" s="57" t="s">
        <v>134</v>
      </c>
      <c r="B11337" s="57" t="s">
        <v>114</v>
      </c>
      <c r="C11337" s="57" t="s">
        <v>8374</v>
      </c>
      <c r="D11337" s="57">
        <v>0.19635200000000005</v>
      </c>
      <c r="E11337" s="57" t="s">
        <v>555</v>
      </c>
      <c r="F11337" s="57" t="s">
        <v>2464</v>
      </c>
      <c r="G11337" s="57" t="s">
        <v>8657</v>
      </c>
      <c r="H11337" s="57">
        <v>0.19635200000000005</v>
      </c>
    </row>
    <row r="11338" spans="1:8">
      <c r="A11338" s="57" t="s">
        <v>182</v>
      </c>
      <c r="B11338" s="57" t="s">
        <v>120</v>
      </c>
      <c r="C11338" s="57" t="s">
        <v>8361</v>
      </c>
      <c r="D11338" s="57">
        <v>7.07</v>
      </c>
      <c r="E11338" s="57" t="s">
        <v>556</v>
      </c>
      <c r="F11338" s="57" t="s">
        <v>655</v>
      </c>
      <c r="G11338" s="57" t="s">
        <v>8658</v>
      </c>
      <c r="H11338" s="57">
        <v>7.07</v>
      </c>
    </row>
    <row r="11339" spans="1:8">
      <c r="A11339" s="57" t="s">
        <v>182</v>
      </c>
      <c r="B11339" s="57" t="s">
        <v>120</v>
      </c>
      <c r="C11339" s="57" t="s">
        <v>8363</v>
      </c>
      <c r="D11339" s="57">
        <v>100</v>
      </c>
      <c r="E11339" s="57" t="s">
        <v>556</v>
      </c>
      <c r="F11339" s="57" t="s">
        <v>8364</v>
      </c>
      <c r="G11339" s="57" t="s">
        <v>8659</v>
      </c>
      <c r="H11339" s="57">
        <v>100</v>
      </c>
    </row>
    <row r="11340" spans="1:8">
      <c r="A11340" s="57" t="s">
        <v>182</v>
      </c>
      <c r="B11340" s="57" t="s">
        <v>120</v>
      </c>
      <c r="C11340" s="57" t="s">
        <v>8366</v>
      </c>
      <c r="D11340" s="57">
        <v>80</v>
      </c>
      <c r="E11340" s="57" t="s">
        <v>556</v>
      </c>
      <c r="F11340" s="57" t="s">
        <v>8367</v>
      </c>
      <c r="G11340" s="57" t="s">
        <v>8660</v>
      </c>
      <c r="H11340" s="57">
        <v>80</v>
      </c>
    </row>
    <row r="11341" spans="1:8">
      <c r="A11341" s="57" t="s">
        <v>182</v>
      </c>
      <c r="B11341" s="57" t="s">
        <v>120</v>
      </c>
      <c r="C11341" s="57" t="s">
        <v>8369</v>
      </c>
      <c r="D11341" s="57">
        <v>1</v>
      </c>
      <c r="E11341" s="57" t="s">
        <v>556</v>
      </c>
      <c r="F11341" s="57" t="s">
        <v>8369</v>
      </c>
      <c r="G11341" s="57" t="s">
        <v>8661</v>
      </c>
      <c r="H11341" s="57">
        <v>1</v>
      </c>
    </row>
    <row r="11342" spans="1:8">
      <c r="A11342" s="57" t="s">
        <v>182</v>
      </c>
      <c r="B11342" s="57" t="s">
        <v>120</v>
      </c>
      <c r="C11342" s="57" t="s">
        <v>8371</v>
      </c>
      <c r="D11342" s="57">
        <v>0.68751620000000002</v>
      </c>
      <c r="E11342" s="57" t="s">
        <v>556</v>
      </c>
      <c r="F11342" s="57" t="s">
        <v>8372</v>
      </c>
      <c r="G11342" s="57" t="s">
        <v>8662</v>
      </c>
      <c r="H11342" s="57">
        <v>0.68751620000000002</v>
      </c>
    </row>
    <row r="11343" spans="1:8">
      <c r="A11343" s="57" t="s">
        <v>182</v>
      </c>
      <c r="B11343" s="57" t="s">
        <v>120</v>
      </c>
      <c r="C11343" s="57" t="s">
        <v>8374</v>
      </c>
      <c r="D11343" s="57">
        <v>0.14872540000000001</v>
      </c>
      <c r="E11343" s="57" t="s">
        <v>556</v>
      </c>
      <c r="F11343" s="57" t="s">
        <v>2464</v>
      </c>
      <c r="G11343" s="57" t="s">
        <v>8663</v>
      </c>
      <c r="H11343" s="57">
        <v>0.14872540000000001</v>
      </c>
    </row>
    <row r="11344" spans="1:8">
      <c r="A11344" s="57" t="s">
        <v>190</v>
      </c>
      <c r="B11344" s="57" t="s">
        <v>124</v>
      </c>
      <c r="C11344" s="57" t="s">
        <v>8361</v>
      </c>
      <c r="D11344" s="57">
        <v>9.3340390000000024</v>
      </c>
      <c r="E11344" s="57" t="s">
        <v>557</v>
      </c>
      <c r="F11344" s="57" t="s">
        <v>655</v>
      </c>
      <c r="G11344" s="57" t="s">
        <v>8664</v>
      </c>
      <c r="H11344" s="57">
        <v>9.3340390000000024</v>
      </c>
    </row>
    <row r="11345" spans="1:8">
      <c r="A11345" s="57" t="s">
        <v>190</v>
      </c>
      <c r="B11345" s="57" t="s">
        <v>124</v>
      </c>
      <c r="C11345" s="57" t="s">
        <v>8363</v>
      </c>
      <c r="D11345" s="57">
        <v>100</v>
      </c>
      <c r="E11345" s="57" t="s">
        <v>557</v>
      </c>
      <c r="F11345" s="57" t="s">
        <v>8364</v>
      </c>
      <c r="G11345" s="57" t="s">
        <v>8665</v>
      </c>
      <c r="H11345" s="57">
        <v>100</v>
      </c>
    </row>
    <row r="11346" spans="1:8">
      <c r="A11346" s="57" t="s">
        <v>190</v>
      </c>
      <c r="B11346" s="57" t="s">
        <v>124</v>
      </c>
      <c r="C11346" s="57" t="s">
        <v>8366</v>
      </c>
      <c r="D11346" s="57">
        <v>80</v>
      </c>
      <c r="E11346" s="57" t="s">
        <v>557</v>
      </c>
      <c r="F11346" s="57" t="s">
        <v>8367</v>
      </c>
      <c r="G11346" s="57" t="s">
        <v>8666</v>
      </c>
      <c r="H11346" s="57">
        <v>80</v>
      </c>
    </row>
    <row r="11347" spans="1:8">
      <c r="A11347" s="57" t="s">
        <v>190</v>
      </c>
      <c r="B11347" s="57" t="s">
        <v>124</v>
      </c>
      <c r="C11347" s="57" t="s">
        <v>8369</v>
      </c>
      <c r="D11347" s="57">
        <v>1</v>
      </c>
      <c r="E11347" s="57" t="s">
        <v>557</v>
      </c>
      <c r="F11347" s="57" t="s">
        <v>8369</v>
      </c>
      <c r="G11347" s="57" t="s">
        <v>8667</v>
      </c>
      <c r="H11347" s="57">
        <v>1</v>
      </c>
    </row>
    <row r="11348" spans="1:8">
      <c r="A11348" s="57" t="s">
        <v>190</v>
      </c>
      <c r="B11348" s="57" t="s">
        <v>124</v>
      </c>
      <c r="C11348" s="57" t="s">
        <v>8371</v>
      </c>
      <c r="D11348" s="57">
        <v>0.68751620000000002</v>
      </c>
      <c r="E11348" s="57" t="s">
        <v>557</v>
      </c>
      <c r="F11348" s="57" t="s">
        <v>8372</v>
      </c>
      <c r="G11348" s="57" t="s">
        <v>8668</v>
      </c>
      <c r="H11348" s="57">
        <v>0.68751620000000002</v>
      </c>
    </row>
    <row r="11349" spans="1:8">
      <c r="A11349" s="57" t="s">
        <v>190</v>
      </c>
      <c r="B11349" s="57" t="s">
        <v>124</v>
      </c>
      <c r="C11349" s="57" t="s">
        <v>8374</v>
      </c>
      <c r="D11349" s="57">
        <v>0.19635200000000003</v>
      </c>
      <c r="E11349" s="57" t="s">
        <v>557</v>
      </c>
      <c r="F11349" s="57" t="s">
        <v>2464</v>
      </c>
      <c r="G11349" s="57" t="s">
        <v>8669</v>
      </c>
      <c r="H11349" s="57">
        <v>0.19635200000000003</v>
      </c>
    </row>
    <row r="11350" spans="1:8">
      <c r="A11350" s="57" t="s">
        <v>183</v>
      </c>
      <c r="B11350" s="57" t="s">
        <v>120</v>
      </c>
      <c r="C11350" s="57" t="s">
        <v>8361</v>
      </c>
      <c r="D11350" s="57">
        <v>7.6599999999999993</v>
      </c>
      <c r="E11350" s="57" t="s">
        <v>559</v>
      </c>
      <c r="F11350" s="57" t="s">
        <v>655</v>
      </c>
      <c r="G11350" s="57" t="s">
        <v>8670</v>
      </c>
      <c r="H11350" s="57">
        <v>7.6599999999999993</v>
      </c>
    </row>
    <row r="11351" spans="1:8">
      <c r="A11351" s="57" t="s">
        <v>183</v>
      </c>
      <c r="B11351" s="57" t="s">
        <v>120</v>
      </c>
      <c r="C11351" s="57" t="s">
        <v>8363</v>
      </c>
      <c r="D11351" s="57">
        <v>100</v>
      </c>
      <c r="E11351" s="57" t="s">
        <v>559</v>
      </c>
      <c r="F11351" s="57" t="s">
        <v>8364</v>
      </c>
      <c r="G11351" s="57" t="s">
        <v>8671</v>
      </c>
      <c r="H11351" s="57">
        <v>100</v>
      </c>
    </row>
    <row r="11352" spans="1:8">
      <c r="A11352" s="57" t="s">
        <v>183</v>
      </c>
      <c r="B11352" s="57" t="s">
        <v>120</v>
      </c>
      <c r="C11352" s="57" t="s">
        <v>8366</v>
      </c>
      <c r="D11352" s="57">
        <v>80</v>
      </c>
      <c r="E11352" s="57" t="s">
        <v>559</v>
      </c>
      <c r="F11352" s="57" t="s">
        <v>8367</v>
      </c>
      <c r="G11352" s="57" t="s">
        <v>8672</v>
      </c>
      <c r="H11352" s="57">
        <v>80</v>
      </c>
    </row>
    <row r="11353" spans="1:8">
      <c r="A11353" s="57" t="s">
        <v>183</v>
      </c>
      <c r="B11353" s="57" t="s">
        <v>120</v>
      </c>
      <c r="C11353" s="57" t="s">
        <v>8369</v>
      </c>
      <c r="D11353" s="57">
        <v>1</v>
      </c>
      <c r="E11353" s="57" t="s">
        <v>559</v>
      </c>
      <c r="F11353" s="57" t="s">
        <v>8369</v>
      </c>
      <c r="G11353" s="57" t="s">
        <v>8673</v>
      </c>
      <c r="H11353" s="57">
        <v>1</v>
      </c>
    </row>
    <row r="11354" spans="1:8">
      <c r="A11354" s="57" t="s">
        <v>183</v>
      </c>
      <c r="B11354" s="57" t="s">
        <v>120</v>
      </c>
      <c r="C11354" s="57" t="s">
        <v>8371</v>
      </c>
      <c r="D11354" s="57">
        <v>0</v>
      </c>
      <c r="E11354" s="57" t="s">
        <v>559</v>
      </c>
      <c r="F11354" s="57" t="s">
        <v>8372</v>
      </c>
      <c r="G11354" s="57" t="s">
        <v>8674</v>
      </c>
      <c r="H11354" s="57">
        <v>0</v>
      </c>
    </row>
    <row r="11355" spans="1:8">
      <c r="A11355" s="57" t="s">
        <v>183</v>
      </c>
      <c r="B11355" s="57" t="s">
        <v>120</v>
      </c>
      <c r="C11355" s="57" t="s">
        <v>8374</v>
      </c>
      <c r="D11355" s="57">
        <v>0.16113669999999999</v>
      </c>
      <c r="E11355" s="57" t="s">
        <v>559</v>
      </c>
      <c r="F11355" s="57" t="s">
        <v>2464</v>
      </c>
      <c r="G11355" s="57" t="s">
        <v>8675</v>
      </c>
      <c r="H11355" s="57">
        <v>0.16113669999999999</v>
      </c>
    </row>
    <row r="11356" spans="1:8">
      <c r="A11356" s="57" t="s">
        <v>636</v>
      </c>
      <c r="B11356" s="57" t="s">
        <v>81</v>
      </c>
      <c r="C11356" s="57" t="s">
        <v>8361</v>
      </c>
      <c r="D11356" s="57">
        <v>9.3340390000000006</v>
      </c>
      <c r="E11356" s="57" t="s">
        <v>561</v>
      </c>
      <c r="F11356" s="57" t="s">
        <v>655</v>
      </c>
      <c r="G11356" s="57" t="s">
        <v>8676</v>
      </c>
      <c r="H11356" s="57">
        <v>9.3340390000000006</v>
      </c>
    </row>
    <row r="11357" spans="1:8">
      <c r="A11357" s="57" t="s">
        <v>636</v>
      </c>
      <c r="B11357" s="57" t="s">
        <v>81</v>
      </c>
      <c r="C11357" s="57" t="s">
        <v>8363</v>
      </c>
      <c r="D11357" s="57">
        <v>100</v>
      </c>
      <c r="E11357" s="57" t="s">
        <v>561</v>
      </c>
      <c r="F11357" s="57" t="s">
        <v>8364</v>
      </c>
      <c r="G11357" s="57" t="s">
        <v>8677</v>
      </c>
      <c r="H11357" s="57">
        <v>100</v>
      </c>
    </row>
    <row r="11358" spans="1:8">
      <c r="A11358" s="57" t="s">
        <v>636</v>
      </c>
      <c r="B11358" s="57" t="s">
        <v>81</v>
      </c>
      <c r="C11358" s="57" t="s">
        <v>8366</v>
      </c>
      <c r="D11358" s="57">
        <v>80</v>
      </c>
      <c r="E11358" s="57" t="s">
        <v>561</v>
      </c>
      <c r="F11358" s="57" t="s">
        <v>8367</v>
      </c>
      <c r="G11358" s="57" t="s">
        <v>8678</v>
      </c>
      <c r="H11358" s="57">
        <v>80</v>
      </c>
    </row>
    <row r="11359" spans="1:8">
      <c r="A11359" s="57" t="s">
        <v>636</v>
      </c>
      <c r="B11359" s="57" t="s">
        <v>81</v>
      </c>
      <c r="C11359" s="57" t="s">
        <v>8369</v>
      </c>
      <c r="D11359" s="57">
        <v>1</v>
      </c>
      <c r="E11359" s="57" t="s">
        <v>561</v>
      </c>
      <c r="F11359" s="57" t="s">
        <v>8369</v>
      </c>
      <c r="G11359" s="57" t="s">
        <v>8679</v>
      </c>
      <c r="H11359" s="57">
        <v>1</v>
      </c>
    </row>
    <row r="11360" spans="1:8">
      <c r="A11360" s="57" t="s">
        <v>636</v>
      </c>
      <c r="B11360" s="57" t="s">
        <v>81</v>
      </c>
      <c r="C11360" s="57" t="s">
        <v>8371</v>
      </c>
      <c r="D11360" s="57">
        <v>0</v>
      </c>
      <c r="E11360" s="57" t="s">
        <v>561</v>
      </c>
      <c r="F11360" s="57" t="s">
        <v>8372</v>
      </c>
      <c r="G11360" s="57" t="s">
        <v>8680</v>
      </c>
      <c r="H11360" s="57">
        <v>0</v>
      </c>
    </row>
    <row r="11361" spans="1:8">
      <c r="A11361" s="57" t="s">
        <v>636</v>
      </c>
      <c r="B11361" s="57" t="s">
        <v>81</v>
      </c>
      <c r="C11361" s="57" t="s">
        <v>8374</v>
      </c>
      <c r="D11361" s="57">
        <v>0.196352</v>
      </c>
      <c r="E11361" s="57" t="s">
        <v>561</v>
      </c>
      <c r="F11361" s="57" t="s">
        <v>2464</v>
      </c>
      <c r="G11361" s="57" t="s">
        <v>8681</v>
      </c>
      <c r="H11361" s="57">
        <v>0.196352</v>
      </c>
    </row>
    <row r="11362" spans="1:8">
      <c r="A11362" s="57" t="s">
        <v>636</v>
      </c>
      <c r="B11362" s="57" t="s">
        <v>124</v>
      </c>
      <c r="C11362" s="57" t="s">
        <v>8361</v>
      </c>
      <c r="D11362" s="57">
        <v>7.5036156000000007</v>
      </c>
      <c r="E11362" s="57" t="s">
        <v>563</v>
      </c>
      <c r="F11362" s="57" t="s">
        <v>655</v>
      </c>
      <c r="G11362" s="57" t="s">
        <v>8682</v>
      </c>
      <c r="H11362" s="57">
        <v>7.5036156000000007</v>
      </c>
    </row>
    <row r="11363" spans="1:8">
      <c r="A11363" s="57" t="s">
        <v>636</v>
      </c>
      <c r="B11363" s="57" t="s">
        <v>124</v>
      </c>
      <c r="C11363" s="57" t="s">
        <v>8363</v>
      </c>
      <c r="D11363" s="57">
        <v>100</v>
      </c>
      <c r="E11363" s="57" t="s">
        <v>563</v>
      </c>
      <c r="F11363" s="57" t="s">
        <v>8364</v>
      </c>
      <c r="G11363" s="57" t="s">
        <v>8683</v>
      </c>
      <c r="H11363" s="57">
        <v>100</v>
      </c>
    </row>
    <row r="11364" spans="1:8">
      <c r="A11364" s="57" t="s">
        <v>636</v>
      </c>
      <c r="B11364" s="57" t="s">
        <v>124</v>
      </c>
      <c r="C11364" s="57" t="s">
        <v>8366</v>
      </c>
      <c r="D11364" s="57">
        <v>90.8</v>
      </c>
      <c r="E11364" s="57" t="s">
        <v>563</v>
      </c>
      <c r="F11364" s="57" t="s">
        <v>8367</v>
      </c>
      <c r="G11364" s="57" t="s">
        <v>8684</v>
      </c>
      <c r="H11364" s="57">
        <v>90.8</v>
      </c>
    </row>
    <row r="11365" spans="1:8">
      <c r="A11365" s="57" t="s">
        <v>636</v>
      </c>
      <c r="B11365" s="57" t="s">
        <v>124</v>
      </c>
      <c r="C11365" s="57" t="s">
        <v>8369</v>
      </c>
      <c r="D11365" s="57">
        <v>1</v>
      </c>
      <c r="E11365" s="57" t="s">
        <v>563</v>
      </c>
      <c r="F11365" s="57" t="s">
        <v>8369</v>
      </c>
      <c r="G11365" s="57" t="s">
        <v>8685</v>
      </c>
      <c r="H11365" s="57">
        <v>1</v>
      </c>
    </row>
    <row r="11366" spans="1:8">
      <c r="A11366" s="57" t="s">
        <v>636</v>
      </c>
      <c r="B11366" s="57" t="s">
        <v>124</v>
      </c>
      <c r="C11366" s="57" t="s">
        <v>8371</v>
      </c>
      <c r="D11366" s="57">
        <v>0</v>
      </c>
      <c r="E11366" s="57" t="s">
        <v>563</v>
      </c>
      <c r="F11366" s="57" t="s">
        <v>8372</v>
      </c>
      <c r="G11366" s="57" t="s">
        <v>8686</v>
      </c>
      <c r="H11366" s="57">
        <v>0</v>
      </c>
    </row>
    <row r="11367" spans="1:8">
      <c r="A11367" s="57" t="s">
        <v>636</v>
      </c>
      <c r="B11367" s="57" t="s">
        <v>124</v>
      </c>
      <c r="C11367" s="57" t="s">
        <v>8374</v>
      </c>
      <c r="D11367" s="57">
        <v>0.15876207999999997</v>
      </c>
      <c r="E11367" s="57" t="s">
        <v>563</v>
      </c>
      <c r="F11367" s="57" t="s">
        <v>2464</v>
      </c>
      <c r="G11367" s="57" t="s">
        <v>8687</v>
      </c>
      <c r="H11367" s="57">
        <v>0.15876207999999997</v>
      </c>
    </row>
    <row r="11368" spans="1:8">
      <c r="A11368" s="57" t="s">
        <v>139</v>
      </c>
      <c r="B11368" s="57" t="s">
        <v>120</v>
      </c>
      <c r="C11368" s="57" t="s">
        <v>8361</v>
      </c>
      <c r="D11368" s="57">
        <v>9.3340390000000006</v>
      </c>
      <c r="E11368" s="57" t="s">
        <v>565</v>
      </c>
      <c r="F11368" s="57" t="s">
        <v>655</v>
      </c>
      <c r="G11368" s="57" t="s">
        <v>8688</v>
      </c>
      <c r="H11368" s="57">
        <v>9.3340390000000006</v>
      </c>
    </row>
    <row r="11369" spans="1:8">
      <c r="A11369" s="57" t="s">
        <v>139</v>
      </c>
      <c r="B11369" s="57" t="s">
        <v>120</v>
      </c>
      <c r="C11369" s="57" t="s">
        <v>8363</v>
      </c>
      <c r="D11369" s="57">
        <v>100</v>
      </c>
      <c r="E11369" s="57" t="s">
        <v>565</v>
      </c>
      <c r="F11369" s="57" t="s">
        <v>8364</v>
      </c>
      <c r="G11369" s="57" t="s">
        <v>8689</v>
      </c>
      <c r="H11369" s="57">
        <v>100</v>
      </c>
    </row>
    <row r="11370" spans="1:8">
      <c r="A11370" s="57" t="s">
        <v>139</v>
      </c>
      <c r="B11370" s="57" t="s">
        <v>120</v>
      </c>
      <c r="C11370" s="57" t="s">
        <v>8366</v>
      </c>
      <c r="D11370" s="57">
        <v>80</v>
      </c>
      <c r="E11370" s="57" t="s">
        <v>565</v>
      </c>
      <c r="F11370" s="57" t="s">
        <v>8367</v>
      </c>
      <c r="G11370" s="57" t="s">
        <v>8690</v>
      </c>
      <c r="H11370" s="57">
        <v>80</v>
      </c>
    </row>
    <row r="11371" spans="1:8">
      <c r="A11371" s="57" t="s">
        <v>139</v>
      </c>
      <c r="B11371" s="57" t="s">
        <v>120</v>
      </c>
      <c r="C11371" s="57" t="s">
        <v>8369</v>
      </c>
      <c r="D11371" s="57">
        <v>1</v>
      </c>
      <c r="E11371" s="57" t="s">
        <v>565</v>
      </c>
      <c r="F11371" s="57" t="s">
        <v>8369</v>
      </c>
      <c r="G11371" s="57" t="s">
        <v>8691</v>
      </c>
      <c r="H11371" s="57">
        <v>1</v>
      </c>
    </row>
    <row r="11372" spans="1:8">
      <c r="A11372" s="57" t="s">
        <v>139</v>
      </c>
      <c r="B11372" s="57" t="s">
        <v>120</v>
      </c>
      <c r="C11372" s="57" t="s">
        <v>8371</v>
      </c>
      <c r="D11372" s="57">
        <v>0.68751620000000002</v>
      </c>
      <c r="E11372" s="57" t="s">
        <v>565</v>
      </c>
      <c r="F11372" s="57" t="s">
        <v>8372</v>
      </c>
      <c r="G11372" s="57" t="s">
        <v>8692</v>
      </c>
      <c r="H11372" s="57">
        <v>0.68751620000000002</v>
      </c>
    </row>
    <row r="11373" spans="1:8">
      <c r="A11373" s="57" t="s">
        <v>139</v>
      </c>
      <c r="B11373" s="57" t="s">
        <v>120</v>
      </c>
      <c r="C11373" s="57" t="s">
        <v>8374</v>
      </c>
      <c r="D11373" s="57">
        <v>0.196352</v>
      </c>
      <c r="E11373" s="57" t="s">
        <v>565</v>
      </c>
      <c r="F11373" s="57" t="s">
        <v>2464</v>
      </c>
      <c r="G11373" s="57" t="s">
        <v>8693</v>
      </c>
      <c r="H11373" s="57">
        <v>0.196352</v>
      </c>
    </row>
    <row r="11374" spans="1:8">
      <c r="A11374" s="57" t="s">
        <v>139</v>
      </c>
      <c r="B11374" s="57" t="s">
        <v>115</v>
      </c>
      <c r="C11374" s="57" t="s">
        <v>8361</v>
      </c>
      <c r="D11374" s="57">
        <v>9.3340390000000006</v>
      </c>
      <c r="E11374" s="57" t="s">
        <v>564</v>
      </c>
      <c r="F11374" s="57" t="s">
        <v>655</v>
      </c>
      <c r="G11374" s="57" t="s">
        <v>8694</v>
      </c>
      <c r="H11374" s="57">
        <v>9.3340390000000006</v>
      </c>
    </row>
    <row r="11375" spans="1:8">
      <c r="A11375" s="57" t="s">
        <v>139</v>
      </c>
      <c r="B11375" s="57" t="s">
        <v>115</v>
      </c>
      <c r="C11375" s="57" t="s">
        <v>8363</v>
      </c>
      <c r="D11375" s="57">
        <v>100</v>
      </c>
      <c r="E11375" s="57" t="s">
        <v>564</v>
      </c>
      <c r="F11375" s="57" t="s">
        <v>8364</v>
      </c>
      <c r="G11375" s="57" t="s">
        <v>8695</v>
      </c>
      <c r="H11375" s="57">
        <v>100</v>
      </c>
    </row>
    <row r="11376" spans="1:8">
      <c r="A11376" s="57" t="s">
        <v>139</v>
      </c>
      <c r="B11376" s="57" t="s">
        <v>115</v>
      </c>
      <c r="C11376" s="57" t="s">
        <v>8366</v>
      </c>
      <c r="D11376" s="57">
        <v>80</v>
      </c>
      <c r="E11376" s="57" t="s">
        <v>564</v>
      </c>
      <c r="F11376" s="57" t="s">
        <v>8367</v>
      </c>
      <c r="G11376" s="57" t="s">
        <v>8696</v>
      </c>
      <c r="H11376" s="57">
        <v>80</v>
      </c>
    </row>
    <row r="11377" spans="1:8">
      <c r="A11377" s="57" t="s">
        <v>139</v>
      </c>
      <c r="B11377" s="57" t="s">
        <v>115</v>
      </c>
      <c r="C11377" s="57" t="s">
        <v>8369</v>
      </c>
      <c r="D11377" s="57">
        <v>1</v>
      </c>
      <c r="E11377" s="57" t="s">
        <v>564</v>
      </c>
      <c r="F11377" s="57" t="s">
        <v>8369</v>
      </c>
      <c r="G11377" s="57" t="s">
        <v>8697</v>
      </c>
      <c r="H11377" s="57">
        <v>1</v>
      </c>
    </row>
    <row r="11378" spans="1:8">
      <c r="A11378" s="57" t="s">
        <v>139</v>
      </c>
      <c r="B11378" s="57" t="s">
        <v>115</v>
      </c>
      <c r="C11378" s="57" t="s">
        <v>8371</v>
      </c>
      <c r="D11378" s="57">
        <v>0.68751620000000002</v>
      </c>
      <c r="E11378" s="57" t="s">
        <v>564</v>
      </c>
      <c r="F11378" s="57" t="s">
        <v>8372</v>
      </c>
      <c r="G11378" s="57" t="s">
        <v>8698</v>
      </c>
      <c r="H11378" s="57">
        <v>0.68751620000000002</v>
      </c>
    </row>
    <row r="11379" spans="1:8">
      <c r="A11379" s="57" t="s">
        <v>139</v>
      </c>
      <c r="B11379" s="57" t="s">
        <v>115</v>
      </c>
      <c r="C11379" s="57" t="s">
        <v>8374</v>
      </c>
      <c r="D11379" s="57">
        <v>0.196352</v>
      </c>
      <c r="E11379" s="57" t="s">
        <v>564</v>
      </c>
      <c r="F11379" s="57" t="s">
        <v>2464</v>
      </c>
      <c r="G11379" s="57" t="s">
        <v>8699</v>
      </c>
      <c r="H11379" s="57">
        <v>0.196352</v>
      </c>
    </row>
    <row r="11380" spans="1:8">
      <c r="A11380" s="57" t="s">
        <v>637</v>
      </c>
      <c r="B11380" s="57" t="s">
        <v>120</v>
      </c>
      <c r="C11380" s="57" t="s">
        <v>8361</v>
      </c>
      <c r="D11380" s="57">
        <v>7.07</v>
      </c>
      <c r="E11380" s="57" t="s">
        <v>567</v>
      </c>
      <c r="F11380" s="57" t="s">
        <v>655</v>
      </c>
      <c r="G11380" s="57" t="s">
        <v>8700</v>
      </c>
      <c r="H11380" s="57">
        <v>7.07</v>
      </c>
    </row>
    <row r="11381" spans="1:8">
      <c r="A11381" s="57" t="s">
        <v>637</v>
      </c>
      <c r="B11381" s="57" t="s">
        <v>120</v>
      </c>
      <c r="C11381" s="57" t="s">
        <v>8363</v>
      </c>
      <c r="D11381" s="57">
        <v>100</v>
      </c>
      <c r="E11381" s="57" t="s">
        <v>567</v>
      </c>
      <c r="F11381" s="57" t="s">
        <v>8364</v>
      </c>
      <c r="G11381" s="57" t="s">
        <v>8701</v>
      </c>
      <c r="H11381" s="57">
        <v>100</v>
      </c>
    </row>
    <row r="11382" spans="1:8">
      <c r="A11382" s="57" t="s">
        <v>637</v>
      </c>
      <c r="B11382" s="57" t="s">
        <v>120</v>
      </c>
      <c r="C11382" s="57" t="s">
        <v>8366</v>
      </c>
      <c r="D11382" s="57">
        <v>98</v>
      </c>
      <c r="E11382" s="57" t="s">
        <v>567</v>
      </c>
      <c r="F11382" s="57" t="s">
        <v>8367</v>
      </c>
      <c r="G11382" s="57" t="s">
        <v>8702</v>
      </c>
      <c r="H11382" s="57">
        <v>98</v>
      </c>
    </row>
    <row r="11383" spans="1:8">
      <c r="A11383" s="57" t="s">
        <v>637</v>
      </c>
      <c r="B11383" s="57" t="s">
        <v>120</v>
      </c>
      <c r="C11383" s="57" t="s">
        <v>8369</v>
      </c>
      <c r="D11383" s="57">
        <v>1</v>
      </c>
      <c r="E11383" s="57" t="s">
        <v>567</v>
      </c>
      <c r="F11383" s="57" t="s">
        <v>8369</v>
      </c>
      <c r="G11383" s="57" t="s">
        <v>8703</v>
      </c>
      <c r="H11383" s="57">
        <v>1</v>
      </c>
    </row>
    <row r="11384" spans="1:8">
      <c r="A11384" s="57" t="s">
        <v>637</v>
      </c>
      <c r="B11384" s="57" t="s">
        <v>120</v>
      </c>
      <c r="C11384" s="57" t="s">
        <v>8371</v>
      </c>
      <c r="D11384" s="57">
        <v>0.3382619</v>
      </c>
      <c r="E11384" s="57" t="s">
        <v>567</v>
      </c>
      <c r="F11384" s="57" t="s">
        <v>8372</v>
      </c>
      <c r="G11384" s="57" t="s">
        <v>8704</v>
      </c>
      <c r="H11384" s="57">
        <v>0.3382619</v>
      </c>
    </row>
    <row r="11385" spans="1:8">
      <c r="A11385" s="57" t="s">
        <v>637</v>
      </c>
      <c r="B11385" s="57" t="s">
        <v>120</v>
      </c>
      <c r="C11385" s="57" t="s">
        <v>8374</v>
      </c>
      <c r="D11385" s="57">
        <v>0.14872540000000001</v>
      </c>
      <c r="E11385" s="57" t="s">
        <v>567</v>
      </c>
      <c r="F11385" s="57" t="s">
        <v>2464</v>
      </c>
      <c r="G11385" s="57" t="s">
        <v>8705</v>
      </c>
      <c r="H11385" s="57">
        <v>0.14872540000000001</v>
      </c>
    </row>
    <row r="11386" spans="1:8">
      <c r="A11386" s="57" t="s">
        <v>638</v>
      </c>
      <c r="B11386" s="57" t="s">
        <v>81</v>
      </c>
      <c r="C11386" s="57" t="s">
        <v>8361</v>
      </c>
      <c r="D11386" s="57">
        <v>9.3340390000000024</v>
      </c>
      <c r="E11386" s="57" t="s">
        <v>569</v>
      </c>
      <c r="F11386" s="57" t="s">
        <v>655</v>
      </c>
      <c r="G11386" s="57" t="s">
        <v>8706</v>
      </c>
      <c r="H11386" s="57">
        <v>9.3340390000000024</v>
      </c>
    </row>
    <row r="11387" spans="1:8">
      <c r="A11387" s="57" t="s">
        <v>638</v>
      </c>
      <c r="B11387" s="57" t="s">
        <v>81</v>
      </c>
      <c r="C11387" s="57" t="s">
        <v>8363</v>
      </c>
      <c r="D11387" s="57">
        <v>100</v>
      </c>
      <c r="E11387" s="57" t="s">
        <v>569</v>
      </c>
      <c r="F11387" s="57" t="s">
        <v>8364</v>
      </c>
      <c r="G11387" s="57" t="s">
        <v>8707</v>
      </c>
      <c r="H11387" s="57">
        <v>100</v>
      </c>
    </row>
    <row r="11388" spans="1:8">
      <c r="A11388" s="57" t="s">
        <v>638</v>
      </c>
      <c r="B11388" s="57" t="s">
        <v>81</v>
      </c>
      <c r="C11388" s="57" t="s">
        <v>8366</v>
      </c>
      <c r="D11388" s="57">
        <v>80</v>
      </c>
      <c r="E11388" s="57" t="s">
        <v>569</v>
      </c>
      <c r="F11388" s="57" t="s">
        <v>8367</v>
      </c>
      <c r="G11388" s="57" t="s">
        <v>8708</v>
      </c>
      <c r="H11388" s="57">
        <v>80</v>
      </c>
    </row>
    <row r="11389" spans="1:8">
      <c r="A11389" s="57" t="s">
        <v>638</v>
      </c>
      <c r="B11389" s="57" t="s">
        <v>81</v>
      </c>
      <c r="C11389" s="57" t="s">
        <v>8369</v>
      </c>
      <c r="D11389" s="57">
        <v>1</v>
      </c>
      <c r="E11389" s="57" t="s">
        <v>569</v>
      </c>
      <c r="F11389" s="57" t="s">
        <v>8369</v>
      </c>
      <c r="G11389" s="57" t="s">
        <v>8709</v>
      </c>
      <c r="H11389" s="57">
        <v>1</v>
      </c>
    </row>
    <row r="11390" spans="1:8">
      <c r="A11390" s="57" t="s">
        <v>638</v>
      </c>
      <c r="B11390" s="57" t="s">
        <v>81</v>
      </c>
      <c r="C11390" s="57" t="s">
        <v>8371</v>
      </c>
      <c r="D11390" s="57">
        <v>1</v>
      </c>
      <c r="E11390" s="57" t="s">
        <v>569</v>
      </c>
      <c r="F11390" s="57" t="s">
        <v>8372</v>
      </c>
      <c r="G11390" s="57" t="s">
        <v>8710</v>
      </c>
      <c r="H11390" s="57">
        <v>1</v>
      </c>
    </row>
    <row r="11391" spans="1:8">
      <c r="A11391" s="57" t="s">
        <v>638</v>
      </c>
      <c r="B11391" s="57" t="s">
        <v>81</v>
      </c>
      <c r="C11391" s="57" t="s">
        <v>8374</v>
      </c>
      <c r="D11391" s="57">
        <v>0.196352</v>
      </c>
      <c r="E11391" s="57" t="s">
        <v>569</v>
      </c>
      <c r="F11391" s="57" t="s">
        <v>2464</v>
      </c>
      <c r="G11391" s="57" t="s">
        <v>8711</v>
      </c>
      <c r="H11391" s="57">
        <v>0.196352</v>
      </c>
    </row>
    <row r="11392" spans="1:8">
      <c r="A11392" s="57" t="s">
        <v>140</v>
      </c>
      <c r="B11392" s="57" t="s">
        <v>124</v>
      </c>
      <c r="C11392" s="57" t="s">
        <v>8361</v>
      </c>
      <c r="D11392" s="57">
        <v>9.3340390000000006</v>
      </c>
      <c r="E11392" s="57" t="s">
        <v>571</v>
      </c>
      <c r="F11392" s="57" t="s">
        <v>655</v>
      </c>
      <c r="G11392" s="57" t="s">
        <v>8712</v>
      </c>
      <c r="H11392" s="57">
        <v>9.3340390000000006</v>
      </c>
    </row>
    <row r="11393" spans="1:8">
      <c r="A11393" s="57" t="s">
        <v>140</v>
      </c>
      <c r="B11393" s="57" t="s">
        <v>124</v>
      </c>
      <c r="C11393" s="57" t="s">
        <v>8363</v>
      </c>
      <c r="D11393" s="57">
        <v>100</v>
      </c>
      <c r="E11393" s="57" t="s">
        <v>571</v>
      </c>
      <c r="F11393" s="57" t="s">
        <v>8364</v>
      </c>
      <c r="G11393" s="57" t="s">
        <v>8713</v>
      </c>
      <c r="H11393" s="57">
        <v>100</v>
      </c>
    </row>
    <row r="11394" spans="1:8">
      <c r="A11394" s="57" t="s">
        <v>140</v>
      </c>
      <c r="B11394" s="57" t="s">
        <v>124</v>
      </c>
      <c r="C11394" s="57" t="s">
        <v>8366</v>
      </c>
      <c r="D11394" s="57">
        <v>80</v>
      </c>
      <c r="E11394" s="57" t="s">
        <v>571</v>
      </c>
      <c r="F11394" s="57" t="s">
        <v>8367</v>
      </c>
      <c r="G11394" s="57" t="s">
        <v>8714</v>
      </c>
      <c r="H11394" s="57">
        <v>80</v>
      </c>
    </row>
    <row r="11395" spans="1:8">
      <c r="A11395" s="57" t="s">
        <v>140</v>
      </c>
      <c r="B11395" s="57" t="s">
        <v>124</v>
      </c>
      <c r="C11395" s="57" t="s">
        <v>8369</v>
      </c>
      <c r="D11395" s="57">
        <v>1</v>
      </c>
      <c r="E11395" s="57" t="s">
        <v>571</v>
      </c>
      <c r="F11395" s="57" t="s">
        <v>8369</v>
      </c>
      <c r="G11395" s="57" t="s">
        <v>8715</v>
      </c>
      <c r="H11395" s="57">
        <v>1</v>
      </c>
    </row>
    <row r="11396" spans="1:8">
      <c r="A11396" s="57" t="s">
        <v>140</v>
      </c>
      <c r="B11396" s="57" t="s">
        <v>124</v>
      </c>
      <c r="C11396" s="57" t="s">
        <v>8371</v>
      </c>
      <c r="D11396" s="57">
        <v>0.68751620000000002</v>
      </c>
      <c r="E11396" s="57" t="s">
        <v>571</v>
      </c>
      <c r="F11396" s="57" t="s">
        <v>8372</v>
      </c>
      <c r="G11396" s="57" t="s">
        <v>8716</v>
      </c>
      <c r="H11396" s="57">
        <v>0.68751620000000002</v>
      </c>
    </row>
    <row r="11397" spans="1:8">
      <c r="A11397" s="57" t="s">
        <v>140</v>
      </c>
      <c r="B11397" s="57" t="s">
        <v>124</v>
      </c>
      <c r="C11397" s="57" t="s">
        <v>8374</v>
      </c>
      <c r="D11397" s="57">
        <v>0.196352</v>
      </c>
      <c r="E11397" s="57" t="s">
        <v>571</v>
      </c>
      <c r="F11397" s="57" t="s">
        <v>2464</v>
      </c>
      <c r="G11397" s="57" t="s">
        <v>8717</v>
      </c>
      <c r="H11397" s="57">
        <v>0.196352</v>
      </c>
    </row>
    <row r="11398" spans="1:8">
      <c r="A11398" s="57" t="s">
        <v>140</v>
      </c>
      <c r="B11398" s="57" t="s">
        <v>115</v>
      </c>
      <c r="C11398" s="57" t="s">
        <v>8361</v>
      </c>
      <c r="D11398" s="57">
        <v>9.3340390000000006</v>
      </c>
      <c r="E11398" s="57" t="s">
        <v>570</v>
      </c>
      <c r="F11398" s="57" t="s">
        <v>655</v>
      </c>
      <c r="G11398" s="57" t="s">
        <v>8718</v>
      </c>
      <c r="H11398" s="57">
        <v>9.3340390000000006</v>
      </c>
    </row>
    <row r="11399" spans="1:8">
      <c r="A11399" s="57" t="s">
        <v>140</v>
      </c>
      <c r="B11399" s="57" t="s">
        <v>115</v>
      </c>
      <c r="C11399" s="57" t="s">
        <v>8363</v>
      </c>
      <c r="D11399" s="57">
        <v>100</v>
      </c>
      <c r="E11399" s="57" t="s">
        <v>570</v>
      </c>
      <c r="F11399" s="57" t="s">
        <v>8364</v>
      </c>
      <c r="G11399" s="57" t="s">
        <v>8719</v>
      </c>
      <c r="H11399" s="57">
        <v>100</v>
      </c>
    </row>
    <row r="11400" spans="1:8">
      <c r="A11400" s="57" t="s">
        <v>140</v>
      </c>
      <c r="B11400" s="57" t="s">
        <v>115</v>
      </c>
      <c r="C11400" s="57" t="s">
        <v>8366</v>
      </c>
      <c r="D11400" s="57">
        <v>80</v>
      </c>
      <c r="E11400" s="57" t="s">
        <v>570</v>
      </c>
      <c r="F11400" s="57" t="s">
        <v>8367</v>
      </c>
      <c r="G11400" s="57" t="s">
        <v>8720</v>
      </c>
      <c r="H11400" s="57">
        <v>80</v>
      </c>
    </row>
    <row r="11401" spans="1:8">
      <c r="A11401" s="57" t="s">
        <v>140</v>
      </c>
      <c r="B11401" s="57" t="s">
        <v>115</v>
      </c>
      <c r="C11401" s="57" t="s">
        <v>8369</v>
      </c>
      <c r="D11401" s="57">
        <v>1</v>
      </c>
      <c r="E11401" s="57" t="s">
        <v>570</v>
      </c>
      <c r="F11401" s="57" t="s">
        <v>8369</v>
      </c>
      <c r="G11401" s="57" t="s">
        <v>8721</v>
      </c>
      <c r="H11401" s="57">
        <v>1</v>
      </c>
    </row>
    <row r="11402" spans="1:8">
      <c r="A11402" s="57" t="s">
        <v>140</v>
      </c>
      <c r="B11402" s="57" t="s">
        <v>115</v>
      </c>
      <c r="C11402" s="57" t="s">
        <v>8371</v>
      </c>
      <c r="D11402" s="57">
        <v>0.68751620000000002</v>
      </c>
      <c r="E11402" s="57" t="s">
        <v>570</v>
      </c>
      <c r="F11402" s="57" t="s">
        <v>8372</v>
      </c>
      <c r="G11402" s="57" t="s">
        <v>8722</v>
      </c>
      <c r="H11402" s="57">
        <v>0.68751620000000002</v>
      </c>
    </row>
    <row r="11403" spans="1:8">
      <c r="A11403" s="57" t="s">
        <v>140</v>
      </c>
      <c r="B11403" s="57" t="s">
        <v>115</v>
      </c>
      <c r="C11403" s="57" t="s">
        <v>8374</v>
      </c>
      <c r="D11403" s="57">
        <v>0.196352</v>
      </c>
      <c r="E11403" s="57" t="s">
        <v>570</v>
      </c>
      <c r="F11403" s="57" t="s">
        <v>2464</v>
      </c>
      <c r="G11403" s="57" t="s">
        <v>8723</v>
      </c>
      <c r="H11403" s="57">
        <v>0.196352</v>
      </c>
    </row>
    <row r="11404" spans="1:8">
      <c r="A11404" s="57" t="s">
        <v>639</v>
      </c>
      <c r="B11404" s="57" t="s">
        <v>118</v>
      </c>
      <c r="C11404" s="57" t="s">
        <v>8361</v>
      </c>
      <c r="D11404" s="57">
        <v>7.9599400000000005</v>
      </c>
      <c r="E11404" s="57" t="s">
        <v>573</v>
      </c>
      <c r="F11404" s="57" t="s">
        <v>655</v>
      </c>
      <c r="G11404" s="57" t="s">
        <v>8724</v>
      </c>
      <c r="H11404" s="57">
        <v>7.9599400000000005</v>
      </c>
    </row>
    <row r="11405" spans="1:8">
      <c r="A11405" s="57" t="s">
        <v>639</v>
      </c>
      <c r="B11405" s="57" t="s">
        <v>118</v>
      </c>
      <c r="C11405" s="57" t="s">
        <v>8363</v>
      </c>
      <c r="D11405" s="57">
        <v>100</v>
      </c>
      <c r="E11405" s="57" t="s">
        <v>573</v>
      </c>
      <c r="F11405" s="57" t="s">
        <v>8364</v>
      </c>
      <c r="G11405" s="57" t="s">
        <v>8725</v>
      </c>
      <c r="H11405" s="57">
        <v>100</v>
      </c>
    </row>
    <row r="11406" spans="1:8">
      <c r="A11406" s="57" t="s">
        <v>639</v>
      </c>
      <c r="B11406" s="57" t="s">
        <v>118</v>
      </c>
      <c r="C11406" s="57" t="s">
        <v>8366</v>
      </c>
      <c r="D11406" s="57">
        <v>85</v>
      </c>
      <c r="E11406" s="57" t="s">
        <v>573</v>
      </c>
      <c r="F11406" s="57" t="s">
        <v>8367</v>
      </c>
      <c r="G11406" s="57" t="s">
        <v>8726</v>
      </c>
      <c r="H11406" s="57">
        <v>85</v>
      </c>
    </row>
    <row r="11407" spans="1:8">
      <c r="A11407" s="57" t="s">
        <v>639</v>
      </c>
      <c r="B11407" s="57" t="s">
        <v>118</v>
      </c>
      <c r="C11407" s="57" t="s">
        <v>8369</v>
      </c>
      <c r="D11407" s="57">
        <v>1</v>
      </c>
      <c r="E11407" s="57" t="s">
        <v>573</v>
      </c>
      <c r="F11407" s="57" t="s">
        <v>8369</v>
      </c>
      <c r="G11407" s="57" t="s">
        <v>8727</v>
      </c>
      <c r="H11407" s="57">
        <v>1</v>
      </c>
    </row>
    <row r="11408" spans="1:8">
      <c r="A11408" s="57" t="s">
        <v>639</v>
      </c>
      <c r="B11408" s="57" t="s">
        <v>118</v>
      </c>
      <c r="C11408" s="57" t="s">
        <v>8371</v>
      </c>
      <c r="D11408" s="57">
        <v>1</v>
      </c>
      <c r="E11408" s="57" t="s">
        <v>573</v>
      </c>
      <c r="F11408" s="57" t="s">
        <v>8372</v>
      </c>
      <c r="G11408" s="57" t="s">
        <v>8728</v>
      </c>
      <c r="H11408" s="57">
        <v>1</v>
      </c>
    </row>
    <row r="11409" spans="1:8">
      <c r="A11409" s="57" t="s">
        <v>639</v>
      </c>
      <c r="B11409" s="57" t="s">
        <v>118</v>
      </c>
      <c r="C11409" s="57" t="s">
        <v>8374</v>
      </c>
      <c r="D11409" s="57">
        <v>2.5301114999999998</v>
      </c>
      <c r="E11409" s="57" t="s">
        <v>573</v>
      </c>
      <c r="F11409" s="57" t="s">
        <v>2464</v>
      </c>
      <c r="G11409" s="57" t="s">
        <v>8729</v>
      </c>
      <c r="H11409" s="57">
        <v>2.5301114999999998</v>
      </c>
    </row>
    <row r="11410" spans="1:8">
      <c r="A11410" s="57" t="s">
        <v>639</v>
      </c>
      <c r="B11410" s="57" t="s">
        <v>123</v>
      </c>
      <c r="C11410" s="57" t="s">
        <v>8361</v>
      </c>
      <c r="D11410" s="57">
        <v>9.3340390000000006</v>
      </c>
      <c r="E11410" s="57" t="s">
        <v>575</v>
      </c>
      <c r="F11410" s="57" t="s">
        <v>655</v>
      </c>
      <c r="G11410" s="57" t="s">
        <v>8730</v>
      </c>
      <c r="H11410" s="57">
        <v>9.3340390000000006</v>
      </c>
    </row>
    <row r="11411" spans="1:8">
      <c r="A11411" s="57" t="s">
        <v>639</v>
      </c>
      <c r="B11411" s="57" t="s">
        <v>123</v>
      </c>
      <c r="C11411" s="57" t="s">
        <v>8363</v>
      </c>
      <c r="D11411" s="57">
        <v>100</v>
      </c>
      <c r="E11411" s="57" t="s">
        <v>575</v>
      </c>
      <c r="F11411" s="57" t="s">
        <v>8364</v>
      </c>
      <c r="G11411" s="57" t="s">
        <v>8731</v>
      </c>
      <c r="H11411" s="57">
        <v>100</v>
      </c>
    </row>
    <row r="11412" spans="1:8">
      <c r="A11412" s="57" t="s">
        <v>639</v>
      </c>
      <c r="B11412" s="57" t="s">
        <v>123</v>
      </c>
      <c r="C11412" s="57" t="s">
        <v>8366</v>
      </c>
      <c r="D11412" s="57">
        <v>80</v>
      </c>
      <c r="E11412" s="57" t="s">
        <v>575</v>
      </c>
      <c r="F11412" s="57" t="s">
        <v>8367</v>
      </c>
      <c r="G11412" s="57" t="s">
        <v>8732</v>
      </c>
      <c r="H11412" s="57">
        <v>80</v>
      </c>
    </row>
    <row r="11413" spans="1:8">
      <c r="A11413" s="57" t="s">
        <v>639</v>
      </c>
      <c r="B11413" s="57" t="s">
        <v>123</v>
      </c>
      <c r="C11413" s="57" t="s">
        <v>8369</v>
      </c>
      <c r="D11413" s="57">
        <v>1</v>
      </c>
      <c r="E11413" s="57" t="s">
        <v>575</v>
      </c>
      <c r="F11413" s="57" t="s">
        <v>8369</v>
      </c>
      <c r="G11413" s="57" t="s">
        <v>8733</v>
      </c>
      <c r="H11413" s="57">
        <v>1</v>
      </c>
    </row>
    <row r="11414" spans="1:8">
      <c r="A11414" s="57" t="s">
        <v>639</v>
      </c>
      <c r="B11414" s="57" t="s">
        <v>123</v>
      </c>
      <c r="C11414" s="57" t="s">
        <v>8371</v>
      </c>
      <c r="D11414" s="57">
        <v>1</v>
      </c>
      <c r="E11414" s="57" t="s">
        <v>575</v>
      </c>
      <c r="F11414" s="57" t="s">
        <v>8372</v>
      </c>
      <c r="G11414" s="57" t="s">
        <v>8734</v>
      </c>
      <c r="H11414" s="57">
        <v>1</v>
      </c>
    </row>
    <row r="11415" spans="1:8">
      <c r="A11415" s="57" t="s">
        <v>639</v>
      </c>
      <c r="B11415" s="57" t="s">
        <v>123</v>
      </c>
      <c r="C11415" s="57" t="s">
        <v>8374</v>
      </c>
      <c r="D11415" s="57">
        <v>0.196352</v>
      </c>
      <c r="E11415" s="57" t="s">
        <v>575</v>
      </c>
      <c r="F11415" s="57" t="s">
        <v>2464</v>
      </c>
      <c r="G11415" s="57" t="s">
        <v>8735</v>
      </c>
      <c r="H11415" s="57">
        <v>0.196352</v>
      </c>
    </row>
    <row r="11416" spans="1:8">
      <c r="A11416" s="57" t="s">
        <v>639</v>
      </c>
      <c r="B11416" s="57" t="s">
        <v>126</v>
      </c>
      <c r="C11416" s="57" t="s">
        <v>8361</v>
      </c>
      <c r="D11416" s="57">
        <v>2.3611484285714286</v>
      </c>
      <c r="E11416" s="57" t="s">
        <v>577</v>
      </c>
      <c r="F11416" s="57" t="s">
        <v>655</v>
      </c>
      <c r="G11416" s="57" t="s">
        <v>8736</v>
      </c>
      <c r="H11416" s="57">
        <v>2.3611484285714286</v>
      </c>
    </row>
    <row r="11417" spans="1:8">
      <c r="A11417" s="57" t="s">
        <v>639</v>
      </c>
      <c r="B11417" s="57" t="s">
        <v>126</v>
      </c>
      <c r="C11417" s="57" t="s">
        <v>8363</v>
      </c>
      <c r="D11417" s="57">
        <v>100</v>
      </c>
      <c r="E11417" s="57" t="s">
        <v>577</v>
      </c>
      <c r="F11417" s="57" t="s">
        <v>8364</v>
      </c>
      <c r="G11417" s="57" t="s">
        <v>8737</v>
      </c>
      <c r="H11417" s="57">
        <v>100</v>
      </c>
    </row>
    <row r="11418" spans="1:8">
      <c r="A11418" s="57" t="s">
        <v>639</v>
      </c>
      <c r="B11418" s="57" t="s">
        <v>126</v>
      </c>
      <c r="C11418" s="57" t="s">
        <v>8366</v>
      </c>
      <c r="D11418" s="57">
        <v>80</v>
      </c>
      <c r="E11418" s="57" t="s">
        <v>577</v>
      </c>
      <c r="F11418" s="57" t="s">
        <v>8367</v>
      </c>
      <c r="G11418" s="57" t="s">
        <v>8738</v>
      </c>
      <c r="H11418" s="57">
        <v>80</v>
      </c>
    </row>
    <row r="11419" spans="1:8">
      <c r="A11419" s="57" t="s">
        <v>639</v>
      </c>
      <c r="B11419" s="57" t="s">
        <v>126</v>
      </c>
      <c r="C11419" s="57" t="s">
        <v>8369</v>
      </c>
      <c r="D11419" s="57">
        <v>1</v>
      </c>
      <c r="E11419" s="57" t="s">
        <v>577</v>
      </c>
      <c r="F11419" s="57" t="s">
        <v>8369</v>
      </c>
      <c r="G11419" s="57" t="s">
        <v>8739</v>
      </c>
      <c r="H11419" s="57">
        <v>1</v>
      </c>
    </row>
    <row r="11420" spans="1:8">
      <c r="A11420" s="57" t="s">
        <v>639</v>
      </c>
      <c r="B11420" s="57" t="s">
        <v>126</v>
      </c>
      <c r="C11420" s="57" t="s">
        <v>8371</v>
      </c>
      <c r="D11420" s="57">
        <v>1</v>
      </c>
      <c r="E11420" s="57" t="s">
        <v>577</v>
      </c>
      <c r="F11420" s="57" t="s">
        <v>8372</v>
      </c>
      <c r="G11420" s="57" t="s">
        <v>8740</v>
      </c>
      <c r="H11420" s="57">
        <v>1</v>
      </c>
    </row>
    <row r="11421" spans="1:8">
      <c r="A11421" s="57" t="s">
        <v>639</v>
      </c>
      <c r="B11421" s="57" t="s">
        <v>126</v>
      </c>
      <c r="C11421" s="57" t="s">
        <v>8374</v>
      </c>
      <c r="D11421" s="57">
        <v>4.0962259999999997</v>
      </c>
      <c r="E11421" s="57" t="s">
        <v>577</v>
      </c>
      <c r="F11421" s="57" t="s">
        <v>2464</v>
      </c>
      <c r="G11421" s="57" t="s">
        <v>8741</v>
      </c>
      <c r="H11421" s="57">
        <v>4.0962259999999997</v>
      </c>
    </row>
    <row r="11422" spans="1:8">
      <c r="A11422" s="57" t="s">
        <v>194</v>
      </c>
      <c r="B11422" s="57" t="s">
        <v>125</v>
      </c>
      <c r="C11422" s="57" t="s">
        <v>8361</v>
      </c>
      <c r="D11422" s="57">
        <v>9.3340390000000024</v>
      </c>
      <c r="E11422" s="57" t="s">
        <v>578</v>
      </c>
      <c r="F11422" s="57" t="s">
        <v>655</v>
      </c>
      <c r="G11422" s="57" t="s">
        <v>8742</v>
      </c>
      <c r="H11422" s="57">
        <v>9.3340390000000024</v>
      </c>
    </row>
    <row r="11423" spans="1:8">
      <c r="A11423" s="57" t="s">
        <v>194</v>
      </c>
      <c r="B11423" s="57" t="s">
        <v>125</v>
      </c>
      <c r="C11423" s="57" t="s">
        <v>8363</v>
      </c>
      <c r="D11423" s="57">
        <v>100</v>
      </c>
      <c r="E11423" s="57" t="s">
        <v>578</v>
      </c>
      <c r="F11423" s="57" t="s">
        <v>8364</v>
      </c>
      <c r="G11423" s="57" t="s">
        <v>8743</v>
      </c>
      <c r="H11423" s="57">
        <v>100</v>
      </c>
    </row>
    <row r="11424" spans="1:8">
      <c r="A11424" s="57" t="s">
        <v>194</v>
      </c>
      <c r="B11424" s="57" t="s">
        <v>125</v>
      </c>
      <c r="C11424" s="57" t="s">
        <v>8366</v>
      </c>
      <c r="D11424" s="57">
        <v>80</v>
      </c>
      <c r="E11424" s="57" t="s">
        <v>578</v>
      </c>
      <c r="F11424" s="57" t="s">
        <v>8367</v>
      </c>
      <c r="G11424" s="57" t="s">
        <v>8744</v>
      </c>
      <c r="H11424" s="57">
        <v>80</v>
      </c>
    </row>
    <row r="11425" spans="1:8">
      <c r="A11425" s="57" t="s">
        <v>194</v>
      </c>
      <c r="B11425" s="57" t="s">
        <v>125</v>
      </c>
      <c r="C11425" s="57" t="s">
        <v>8369</v>
      </c>
      <c r="D11425" s="57">
        <v>1</v>
      </c>
      <c r="E11425" s="57" t="s">
        <v>578</v>
      </c>
      <c r="F11425" s="57" t="s">
        <v>8369</v>
      </c>
      <c r="G11425" s="57" t="s">
        <v>8745</v>
      </c>
      <c r="H11425" s="57">
        <v>1</v>
      </c>
    </row>
    <row r="11426" spans="1:8">
      <c r="A11426" s="57" t="s">
        <v>194</v>
      </c>
      <c r="B11426" s="57" t="s">
        <v>125</v>
      </c>
      <c r="C11426" s="57" t="s">
        <v>8371</v>
      </c>
      <c r="D11426" s="57">
        <v>0.68751620000000002</v>
      </c>
      <c r="E11426" s="57" t="s">
        <v>578</v>
      </c>
      <c r="F11426" s="57" t="s">
        <v>8372</v>
      </c>
      <c r="G11426" s="57" t="s">
        <v>8746</v>
      </c>
      <c r="H11426" s="57">
        <v>0.68751620000000002</v>
      </c>
    </row>
    <row r="11427" spans="1:8">
      <c r="A11427" s="57" t="s">
        <v>194</v>
      </c>
      <c r="B11427" s="57" t="s">
        <v>125</v>
      </c>
      <c r="C11427" s="57" t="s">
        <v>8374</v>
      </c>
      <c r="D11427" s="57">
        <v>0.196352</v>
      </c>
      <c r="E11427" s="57" t="s">
        <v>578</v>
      </c>
      <c r="F11427" s="57" t="s">
        <v>2464</v>
      </c>
      <c r="G11427" s="57" t="s">
        <v>8747</v>
      </c>
      <c r="H11427" s="57">
        <v>0.196352</v>
      </c>
    </row>
    <row r="11428" spans="1:8">
      <c r="A11428" s="57" t="s">
        <v>149</v>
      </c>
      <c r="B11428" s="57" t="s">
        <v>116</v>
      </c>
      <c r="C11428" s="57" t="s">
        <v>8361</v>
      </c>
      <c r="D11428" s="57">
        <v>9.3340390000000024</v>
      </c>
      <c r="E11428" s="57" t="s">
        <v>581</v>
      </c>
      <c r="F11428" s="57" t="s">
        <v>655</v>
      </c>
      <c r="G11428" s="57" t="s">
        <v>8748</v>
      </c>
      <c r="H11428" s="57">
        <v>9.3340390000000024</v>
      </c>
    </row>
    <row r="11429" spans="1:8">
      <c r="A11429" s="57" t="s">
        <v>149</v>
      </c>
      <c r="B11429" s="57" t="s">
        <v>116</v>
      </c>
      <c r="C11429" s="57" t="s">
        <v>8363</v>
      </c>
      <c r="D11429" s="57">
        <v>100</v>
      </c>
      <c r="E11429" s="57" t="s">
        <v>581</v>
      </c>
      <c r="F11429" s="57" t="s">
        <v>8364</v>
      </c>
      <c r="G11429" s="57" t="s">
        <v>8749</v>
      </c>
      <c r="H11429" s="57">
        <v>100</v>
      </c>
    </row>
    <row r="11430" spans="1:8">
      <c r="A11430" s="57" t="s">
        <v>149</v>
      </c>
      <c r="B11430" s="57" t="s">
        <v>116</v>
      </c>
      <c r="C11430" s="57" t="s">
        <v>8366</v>
      </c>
      <c r="D11430" s="57">
        <v>80</v>
      </c>
      <c r="E11430" s="57" t="s">
        <v>581</v>
      </c>
      <c r="F11430" s="57" t="s">
        <v>8367</v>
      </c>
      <c r="G11430" s="57" t="s">
        <v>8750</v>
      </c>
      <c r="H11430" s="57">
        <v>80</v>
      </c>
    </row>
    <row r="11431" spans="1:8">
      <c r="A11431" s="57" t="s">
        <v>149</v>
      </c>
      <c r="B11431" s="57" t="s">
        <v>116</v>
      </c>
      <c r="C11431" s="57" t="s">
        <v>8369</v>
      </c>
      <c r="D11431" s="57">
        <v>1</v>
      </c>
      <c r="E11431" s="57" t="s">
        <v>581</v>
      </c>
      <c r="F11431" s="57" t="s">
        <v>8369</v>
      </c>
      <c r="G11431" s="57" t="s">
        <v>8751</v>
      </c>
      <c r="H11431" s="57">
        <v>1</v>
      </c>
    </row>
    <row r="11432" spans="1:8">
      <c r="A11432" s="57" t="s">
        <v>149</v>
      </c>
      <c r="B11432" s="57" t="s">
        <v>116</v>
      </c>
      <c r="C11432" s="57" t="s">
        <v>8371</v>
      </c>
      <c r="D11432" s="57">
        <v>0.68751620000000002</v>
      </c>
      <c r="E11432" s="57" t="s">
        <v>581</v>
      </c>
      <c r="F11432" s="57" t="s">
        <v>8372</v>
      </c>
      <c r="G11432" s="57" t="s">
        <v>8752</v>
      </c>
      <c r="H11432" s="57">
        <v>0.68751620000000002</v>
      </c>
    </row>
    <row r="11433" spans="1:8">
      <c r="A11433" s="57" t="s">
        <v>149</v>
      </c>
      <c r="B11433" s="57" t="s">
        <v>116</v>
      </c>
      <c r="C11433" s="57" t="s">
        <v>8374</v>
      </c>
      <c r="D11433" s="57">
        <v>0.19635200000000003</v>
      </c>
      <c r="E11433" s="57" t="s">
        <v>581</v>
      </c>
      <c r="F11433" s="57" t="s">
        <v>2464</v>
      </c>
      <c r="G11433" s="57" t="s">
        <v>8753</v>
      </c>
      <c r="H11433" s="57">
        <v>0.19635200000000003</v>
      </c>
    </row>
    <row r="11434" spans="1:8">
      <c r="A11434" s="57" t="s">
        <v>150</v>
      </c>
      <c r="B11434" s="57" t="s">
        <v>116</v>
      </c>
      <c r="C11434" s="57" t="s">
        <v>8361</v>
      </c>
      <c r="D11434" s="57">
        <v>9.3340390000000006</v>
      </c>
      <c r="E11434" s="57" t="s">
        <v>582</v>
      </c>
      <c r="F11434" s="57" t="s">
        <v>655</v>
      </c>
      <c r="G11434" s="57" t="s">
        <v>8754</v>
      </c>
      <c r="H11434" s="57">
        <v>9.3340390000000006</v>
      </c>
    </row>
    <row r="11435" spans="1:8">
      <c r="A11435" s="57" t="s">
        <v>150</v>
      </c>
      <c r="B11435" s="57" t="s">
        <v>116</v>
      </c>
      <c r="C11435" s="57" t="s">
        <v>8363</v>
      </c>
      <c r="D11435" s="57">
        <v>100</v>
      </c>
      <c r="E11435" s="57" t="s">
        <v>582</v>
      </c>
      <c r="F11435" s="57" t="s">
        <v>8364</v>
      </c>
      <c r="G11435" s="57" t="s">
        <v>8755</v>
      </c>
      <c r="H11435" s="57">
        <v>100</v>
      </c>
    </row>
    <row r="11436" spans="1:8">
      <c r="A11436" s="57" t="s">
        <v>150</v>
      </c>
      <c r="B11436" s="57" t="s">
        <v>116</v>
      </c>
      <c r="C11436" s="57" t="s">
        <v>8366</v>
      </c>
      <c r="D11436" s="57">
        <v>80</v>
      </c>
      <c r="E11436" s="57" t="s">
        <v>582</v>
      </c>
      <c r="F11436" s="57" t="s">
        <v>8367</v>
      </c>
      <c r="G11436" s="57" t="s">
        <v>8756</v>
      </c>
      <c r="H11436" s="57">
        <v>80</v>
      </c>
    </row>
    <row r="11437" spans="1:8">
      <c r="A11437" s="57" t="s">
        <v>150</v>
      </c>
      <c r="B11437" s="57" t="s">
        <v>116</v>
      </c>
      <c r="C11437" s="57" t="s">
        <v>8369</v>
      </c>
      <c r="D11437" s="57">
        <v>1</v>
      </c>
      <c r="E11437" s="57" t="s">
        <v>582</v>
      </c>
      <c r="F11437" s="57" t="s">
        <v>8369</v>
      </c>
      <c r="G11437" s="57" t="s">
        <v>8757</v>
      </c>
      <c r="H11437" s="57">
        <v>1</v>
      </c>
    </row>
    <row r="11438" spans="1:8">
      <c r="A11438" s="57" t="s">
        <v>150</v>
      </c>
      <c r="B11438" s="57" t="s">
        <v>116</v>
      </c>
      <c r="C11438" s="57" t="s">
        <v>8371</v>
      </c>
      <c r="D11438" s="57">
        <v>0.68751620000000002</v>
      </c>
      <c r="E11438" s="57" t="s">
        <v>582</v>
      </c>
      <c r="F11438" s="57" t="s">
        <v>8372</v>
      </c>
      <c r="G11438" s="57" t="s">
        <v>8758</v>
      </c>
      <c r="H11438" s="57">
        <v>0.68751620000000002</v>
      </c>
    </row>
    <row r="11439" spans="1:8">
      <c r="A11439" s="57" t="s">
        <v>150</v>
      </c>
      <c r="B11439" s="57" t="s">
        <v>116</v>
      </c>
      <c r="C11439" s="57" t="s">
        <v>8374</v>
      </c>
      <c r="D11439" s="57">
        <v>0.196352</v>
      </c>
      <c r="E11439" s="57" t="s">
        <v>582</v>
      </c>
      <c r="F11439" s="57" t="s">
        <v>2464</v>
      </c>
      <c r="G11439" s="57" t="s">
        <v>8759</v>
      </c>
      <c r="H11439" s="57">
        <v>0.196352</v>
      </c>
    </row>
    <row r="11440" spans="1:8">
      <c r="A11440" s="57" t="s">
        <v>151</v>
      </c>
      <c r="B11440" s="57" t="s">
        <v>116</v>
      </c>
      <c r="C11440" s="57" t="s">
        <v>8361</v>
      </c>
      <c r="D11440" s="57">
        <v>9.3340390000000024</v>
      </c>
      <c r="E11440" s="57" t="s">
        <v>583</v>
      </c>
      <c r="F11440" s="57" t="s">
        <v>655</v>
      </c>
      <c r="G11440" s="57" t="s">
        <v>8760</v>
      </c>
      <c r="H11440" s="57">
        <v>9.3340390000000024</v>
      </c>
    </row>
    <row r="11441" spans="1:8">
      <c r="A11441" s="57" t="s">
        <v>151</v>
      </c>
      <c r="B11441" s="57" t="s">
        <v>116</v>
      </c>
      <c r="C11441" s="57" t="s">
        <v>8363</v>
      </c>
      <c r="D11441" s="57">
        <v>100</v>
      </c>
      <c r="E11441" s="57" t="s">
        <v>583</v>
      </c>
      <c r="F11441" s="57" t="s">
        <v>8364</v>
      </c>
      <c r="G11441" s="57" t="s">
        <v>8761</v>
      </c>
      <c r="H11441" s="57">
        <v>100</v>
      </c>
    </row>
    <row r="11442" spans="1:8">
      <c r="A11442" s="57" t="s">
        <v>151</v>
      </c>
      <c r="B11442" s="57" t="s">
        <v>116</v>
      </c>
      <c r="C11442" s="57" t="s">
        <v>8366</v>
      </c>
      <c r="D11442" s="57">
        <v>80</v>
      </c>
      <c r="E11442" s="57" t="s">
        <v>583</v>
      </c>
      <c r="F11442" s="57" t="s">
        <v>8367</v>
      </c>
      <c r="G11442" s="57" t="s">
        <v>8762</v>
      </c>
      <c r="H11442" s="57">
        <v>80</v>
      </c>
    </row>
    <row r="11443" spans="1:8">
      <c r="A11443" s="57" t="s">
        <v>151</v>
      </c>
      <c r="B11443" s="57" t="s">
        <v>116</v>
      </c>
      <c r="C11443" s="57" t="s">
        <v>8369</v>
      </c>
      <c r="D11443" s="57">
        <v>1</v>
      </c>
      <c r="E11443" s="57" t="s">
        <v>583</v>
      </c>
      <c r="F11443" s="57" t="s">
        <v>8369</v>
      </c>
      <c r="G11443" s="57" t="s">
        <v>8763</v>
      </c>
      <c r="H11443" s="57">
        <v>1</v>
      </c>
    </row>
    <row r="11444" spans="1:8">
      <c r="A11444" s="57" t="s">
        <v>151</v>
      </c>
      <c r="B11444" s="57" t="s">
        <v>116</v>
      </c>
      <c r="C11444" s="57" t="s">
        <v>8371</v>
      </c>
      <c r="D11444" s="57">
        <v>0</v>
      </c>
      <c r="E11444" s="57" t="s">
        <v>583</v>
      </c>
      <c r="F11444" s="57" t="s">
        <v>8372</v>
      </c>
      <c r="G11444" s="57" t="s">
        <v>8764</v>
      </c>
      <c r="H11444" s="57">
        <v>0</v>
      </c>
    </row>
    <row r="11445" spans="1:8">
      <c r="A11445" s="57" t="s">
        <v>151</v>
      </c>
      <c r="B11445" s="57" t="s">
        <v>116</v>
      </c>
      <c r="C11445" s="57" t="s">
        <v>8374</v>
      </c>
      <c r="D11445" s="57">
        <v>0.19635200000000003</v>
      </c>
      <c r="E11445" s="57" t="s">
        <v>583</v>
      </c>
      <c r="F11445" s="57" t="s">
        <v>2464</v>
      </c>
      <c r="G11445" s="57" t="s">
        <v>8765</v>
      </c>
      <c r="H11445" s="57">
        <v>0.19635200000000003</v>
      </c>
    </row>
    <row r="11446" spans="1:8">
      <c r="A11446" s="57" t="s">
        <v>640</v>
      </c>
      <c r="B11446" s="57" t="s">
        <v>81</v>
      </c>
      <c r="C11446" s="57" t="s">
        <v>8361</v>
      </c>
      <c r="D11446" s="57">
        <v>9.3340390000000006</v>
      </c>
      <c r="E11446" s="57" t="s">
        <v>585</v>
      </c>
      <c r="F11446" s="57" t="s">
        <v>655</v>
      </c>
      <c r="G11446" s="57" t="s">
        <v>8766</v>
      </c>
      <c r="H11446" s="57">
        <v>9.3340390000000006</v>
      </c>
    </row>
    <row r="11447" spans="1:8">
      <c r="A11447" s="57" t="s">
        <v>640</v>
      </c>
      <c r="B11447" s="57" t="s">
        <v>81</v>
      </c>
      <c r="C11447" s="57" t="s">
        <v>8363</v>
      </c>
      <c r="D11447" s="57">
        <v>100</v>
      </c>
      <c r="E11447" s="57" t="s">
        <v>585</v>
      </c>
      <c r="F11447" s="57" t="s">
        <v>8364</v>
      </c>
      <c r="G11447" s="57" t="s">
        <v>8767</v>
      </c>
      <c r="H11447" s="57">
        <v>100</v>
      </c>
    </row>
    <row r="11448" spans="1:8">
      <c r="A11448" s="57" t="s">
        <v>640</v>
      </c>
      <c r="B11448" s="57" t="s">
        <v>81</v>
      </c>
      <c r="C11448" s="57" t="s">
        <v>8366</v>
      </c>
      <c r="D11448" s="57">
        <v>80</v>
      </c>
      <c r="E11448" s="57" t="s">
        <v>585</v>
      </c>
      <c r="F11448" s="57" t="s">
        <v>8367</v>
      </c>
      <c r="G11448" s="57" t="s">
        <v>8768</v>
      </c>
      <c r="H11448" s="57">
        <v>80</v>
      </c>
    </row>
    <row r="11449" spans="1:8">
      <c r="A11449" s="57" t="s">
        <v>640</v>
      </c>
      <c r="B11449" s="57" t="s">
        <v>81</v>
      </c>
      <c r="C11449" s="57" t="s">
        <v>8369</v>
      </c>
      <c r="D11449" s="57">
        <v>1</v>
      </c>
      <c r="E11449" s="57" t="s">
        <v>585</v>
      </c>
      <c r="F11449" s="57" t="s">
        <v>8369</v>
      </c>
      <c r="G11449" s="57" t="s">
        <v>8769</v>
      </c>
      <c r="H11449" s="57">
        <v>1</v>
      </c>
    </row>
    <row r="11450" spans="1:8">
      <c r="A11450" s="57" t="s">
        <v>640</v>
      </c>
      <c r="B11450" s="57" t="s">
        <v>81</v>
      </c>
      <c r="C11450" s="57" t="s">
        <v>8371</v>
      </c>
      <c r="D11450" s="57">
        <v>0</v>
      </c>
      <c r="E11450" s="57" t="s">
        <v>585</v>
      </c>
      <c r="F11450" s="57" t="s">
        <v>8372</v>
      </c>
      <c r="G11450" s="57" t="s">
        <v>8770</v>
      </c>
      <c r="H11450" s="57">
        <v>0</v>
      </c>
    </row>
    <row r="11451" spans="1:8">
      <c r="A11451" s="57" t="s">
        <v>640</v>
      </c>
      <c r="B11451" s="57" t="s">
        <v>81</v>
      </c>
      <c r="C11451" s="57" t="s">
        <v>8374</v>
      </c>
      <c r="D11451" s="57">
        <v>0.196352</v>
      </c>
      <c r="E11451" s="57" t="s">
        <v>585</v>
      </c>
      <c r="F11451" s="57" t="s">
        <v>2464</v>
      </c>
      <c r="G11451" s="57" t="s">
        <v>8771</v>
      </c>
      <c r="H11451" s="57">
        <v>0.196352</v>
      </c>
    </row>
    <row r="11452" spans="1:8">
      <c r="A11452" s="57" t="s">
        <v>640</v>
      </c>
      <c r="B11452" s="57" t="s">
        <v>120</v>
      </c>
      <c r="C11452" s="57" t="s">
        <v>8361</v>
      </c>
      <c r="D11452" s="57">
        <v>6.7717310000000008</v>
      </c>
      <c r="E11452" s="57" t="s">
        <v>587</v>
      </c>
      <c r="F11452" s="57" t="s">
        <v>655</v>
      </c>
      <c r="G11452" s="57" t="s">
        <v>8772</v>
      </c>
      <c r="H11452" s="57">
        <v>6.7717310000000008</v>
      </c>
    </row>
    <row r="11453" spans="1:8">
      <c r="A11453" s="57" t="s">
        <v>640</v>
      </c>
      <c r="B11453" s="57" t="s">
        <v>120</v>
      </c>
      <c r="C11453" s="57" t="s">
        <v>8363</v>
      </c>
      <c r="D11453" s="57">
        <v>100</v>
      </c>
      <c r="E11453" s="57" t="s">
        <v>587</v>
      </c>
      <c r="F11453" s="57" t="s">
        <v>8364</v>
      </c>
      <c r="G11453" s="57" t="s">
        <v>8773</v>
      </c>
      <c r="H11453" s="57">
        <v>100</v>
      </c>
    </row>
    <row r="11454" spans="1:8">
      <c r="A11454" s="57" t="s">
        <v>640</v>
      </c>
      <c r="B11454" s="57" t="s">
        <v>120</v>
      </c>
      <c r="C11454" s="57" t="s">
        <v>8366</v>
      </c>
      <c r="D11454" s="57">
        <v>90.285714285714292</v>
      </c>
      <c r="E11454" s="57" t="s">
        <v>587</v>
      </c>
      <c r="F11454" s="57" t="s">
        <v>8367</v>
      </c>
      <c r="G11454" s="57" t="s">
        <v>8774</v>
      </c>
      <c r="H11454" s="57">
        <v>90.285714285714292</v>
      </c>
    </row>
    <row r="11455" spans="1:8">
      <c r="A11455" s="57" t="s">
        <v>640</v>
      </c>
      <c r="B11455" s="57" t="s">
        <v>120</v>
      </c>
      <c r="C11455" s="57" t="s">
        <v>8369</v>
      </c>
      <c r="D11455" s="57">
        <v>1</v>
      </c>
      <c r="E11455" s="57" t="s">
        <v>587</v>
      </c>
      <c r="F11455" s="57" t="s">
        <v>8369</v>
      </c>
      <c r="G11455" s="57" t="s">
        <v>8775</v>
      </c>
      <c r="H11455" s="57">
        <v>1</v>
      </c>
    </row>
    <row r="11456" spans="1:8">
      <c r="A11456" s="57" t="s">
        <v>640</v>
      </c>
      <c r="B11456" s="57" t="s">
        <v>120</v>
      </c>
      <c r="C11456" s="57" t="s">
        <v>8371</v>
      </c>
      <c r="D11456" s="57">
        <v>0</v>
      </c>
      <c r="E11456" s="57" t="s">
        <v>587</v>
      </c>
      <c r="F11456" s="57" t="s">
        <v>8372</v>
      </c>
      <c r="G11456" s="57" t="s">
        <v>8776</v>
      </c>
      <c r="H11456" s="57">
        <v>0</v>
      </c>
    </row>
    <row r="11457" spans="1:8">
      <c r="A11457" s="57" t="s">
        <v>640</v>
      </c>
      <c r="B11457" s="57" t="s">
        <v>120</v>
      </c>
      <c r="C11457" s="57" t="s">
        <v>8374</v>
      </c>
      <c r="D11457" s="57">
        <v>0.15426399999999998</v>
      </c>
      <c r="E11457" s="57" t="s">
        <v>587</v>
      </c>
      <c r="F11457" s="57" t="s">
        <v>2464</v>
      </c>
      <c r="G11457" s="57" t="s">
        <v>8777</v>
      </c>
      <c r="H11457" s="57">
        <v>0.15426399999999998</v>
      </c>
    </row>
    <row r="11458" spans="1:8">
      <c r="A11458" s="57" t="s">
        <v>167</v>
      </c>
      <c r="B11458" s="57" t="s">
        <v>81</v>
      </c>
      <c r="C11458" s="57" t="s">
        <v>8361</v>
      </c>
      <c r="D11458" s="57">
        <v>9.3340390000000006</v>
      </c>
      <c r="E11458" s="57" t="s">
        <v>588</v>
      </c>
      <c r="F11458" s="57" t="s">
        <v>655</v>
      </c>
      <c r="G11458" s="57" t="s">
        <v>8778</v>
      </c>
      <c r="H11458" s="57">
        <v>9.3340390000000006</v>
      </c>
    </row>
    <row r="11459" spans="1:8">
      <c r="A11459" s="57" t="s">
        <v>167</v>
      </c>
      <c r="B11459" s="57" t="s">
        <v>81</v>
      </c>
      <c r="C11459" s="57" t="s">
        <v>8363</v>
      </c>
      <c r="D11459" s="57">
        <v>100</v>
      </c>
      <c r="E11459" s="57" t="s">
        <v>588</v>
      </c>
      <c r="F11459" s="57" t="s">
        <v>8364</v>
      </c>
      <c r="G11459" s="57" t="s">
        <v>8779</v>
      </c>
      <c r="H11459" s="57">
        <v>100</v>
      </c>
    </row>
    <row r="11460" spans="1:8">
      <c r="A11460" s="57" t="s">
        <v>167</v>
      </c>
      <c r="B11460" s="57" t="s">
        <v>81</v>
      </c>
      <c r="C11460" s="57" t="s">
        <v>8366</v>
      </c>
      <c r="D11460" s="57">
        <v>80</v>
      </c>
      <c r="E11460" s="57" t="s">
        <v>588</v>
      </c>
      <c r="F11460" s="57" t="s">
        <v>8367</v>
      </c>
      <c r="G11460" s="57" t="s">
        <v>8780</v>
      </c>
      <c r="H11460" s="57">
        <v>80</v>
      </c>
    </row>
    <row r="11461" spans="1:8">
      <c r="A11461" s="57" t="s">
        <v>167</v>
      </c>
      <c r="B11461" s="57" t="s">
        <v>81</v>
      </c>
      <c r="C11461" s="57" t="s">
        <v>8369</v>
      </c>
      <c r="D11461" s="57">
        <v>1</v>
      </c>
      <c r="E11461" s="57" t="s">
        <v>588</v>
      </c>
      <c r="F11461" s="57" t="s">
        <v>8369</v>
      </c>
      <c r="G11461" s="57" t="s">
        <v>8781</v>
      </c>
      <c r="H11461" s="57">
        <v>1</v>
      </c>
    </row>
    <row r="11462" spans="1:8">
      <c r="A11462" s="57" t="s">
        <v>167</v>
      </c>
      <c r="B11462" s="57" t="s">
        <v>81</v>
      </c>
      <c r="C11462" s="57" t="s">
        <v>8371</v>
      </c>
      <c r="D11462" s="57">
        <v>0.68751620000000002</v>
      </c>
      <c r="E11462" s="57" t="s">
        <v>588</v>
      </c>
      <c r="F11462" s="57" t="s">
        <v>8372</v>
      </c>
      <c r="G11462" s="57" t="s">
        <v>8782</v>
      </c>
      <c r="H11462" s="57">
        <v>0.68751620000000002</v>
      </c>
    </row>
    <row r="11463" spans="1:8">
      <c r="A11463" s="57" t="s">
        <v>167</v>
      </c>
      <c r="B11463" s="57" t="s">
        <v>81</v>
      </c>
      <c r="C11463" s="57" t="s">
        <v>8374</v>
      </c>
      <c r="D11463" s="57">
        <v>0.196352</v>
      </c>
      <c r="E11463" s="57" t="s">
        <v>588</v>
      </c>
      <c r="F11463" s="57" t="s">
        <v>2464</v>
      </c>
      <c r="G11463" s="57" t="s">
        <v>8783</v>
      </c>
      <c r="H11463" s="57">
        <v>0.196352</v>
      </c>
    </row>
    <row r="11464" spans="1:8">
      <c r="A11464" s="57" t="s">
        <v>168</v>
      </c>
      <c r="B11464" s="57" t="s">
        <v>81</v>
      </c>
      <c r="C11464" s="57" t="s">
        <v>8361</v>
      </c>
      <c r="D11464" s="57">
        <v>9.3340390000000006</v>
      </c>
      <c r="E11464" s="57" t="s">
        <v>589</v>
      </c>
      <c r="F11464" s="57" t="s">
        <v>655</v>
      </c>
      <c r="G11464" s="57" t="s">
        <v>8784</v>
      </c>
      <c r="H11464" s="57">
        <v>9.3340390000000006</v>
      </c>
    </row>
    <row r="11465" spans="1:8">
      <c r="A11465" s="57" t="s">
        <v>168</v>
      </c>
      <c r="B11465" s="57" t="s">
        <v>81</v>
      </c>
      <c r="C11465" s="57" t="s">
        <v>8363</v>
      </c>
      <c r="D11465" s="57">
        <v>100</v>
      </c>
      <c r="E11465" s="57" t="s">
        <v>589</v>
      </c>
      <c r="F11465" s="57" t="s">
        <v>8364</v>
      </c>
      <c r="G11465" s="57" t="s">
        <v>8785</v>
      </c>
      <c r="H11465" s="57">
        <v>100</v>
      </c>
    </row>
    <row r="11466" spans="1:8">
      <c r="A11466" s="57" t="s">
        <v>168</v>
      </c>
      <c r="B11466" s="57" t="s">
        <v>81</v>
      </c>
      <c r="C11466" s="57" t="s">
        <v>8366</v>
      </c>
      <c r="D11466" s="57">
        <v>80</v>
      </c>
      <c r="E11466" s="57" t="s">
        <v>589</v>
      </c>
      <c r="F11466" s="57" t="s">
        <v>8367</v>
      </c>
      <c r="G11466" s="57" t="s">
        <v>8786</v>
      </c>
      <c r="H11466" s="57">
        <v>80</v>
      </c>
    </row>
    <row r="11467" spans="1:8">
      <c r="A11467" s="57" t="s">
        <v>168</v>
      </c>
      <c r="B11467" s="57" t="s">
        <v>81</v>
      </c>
      <c r="C11467" s="57" t="s">
        <v>8369</v>
      </c>
      <c r="D11467" s="57">
        <v>1</v>
      </c>
      <c r="E11467" s="57" t="s">
        <v>589</v>
      </c>
      <c r="F11467" s="57" t="s">
        <v>8369</v>
      </c>
      <c r="G11467" s="57" t="s">
        <v>8787</v>
      </c>
      <c r="H11467" s="57">
        <v>1</v>
      </c>
    </row>
    <row r="11468" spans="1:8">
      <c r="A11468" s="57" t="s">
        <v>168</v>
      </c>
      <c r="B11468" s="57" t="s">
        <v>81</v>
      </c>
      <c r="C11468" s="57" t="s">
        <v>8371</v>
      </c>
      <c r="D11468" s="57">
        <v>0.68751620000000002</v>
      </c>
      <c r="E11468" s="57" t="s">
        <v>589</v>
      </c>
      <c r="F11468" s="57" t="s">
        <v>8372</v>
      </c>
      <c r="G11468" s="57" t="s">
        <v>8788</v>
      </c>
      <c r="H11468" s="57">
        <v>0.68751620000000002</v>
      </c>
    </row>
    <row r="11469" spans="1:8">
      <c r="A11469" s="57" t="s">
        <v>168</v>
      </c>
      <c r="B11469" s="57" t="s">
        <v>81</v>
      </c>
      <c r="C11469" s="57" t="s">
        <v>8374</v>
      </c>
      <c r="D11469" s="57">
        <v>0.196352</v>
      </c>
      <c r="E11469" s="57" t="s">
        <v>589</v>
      </c>
      <c r="F11469" s="57" t="s">
        <v>2464</v>
      </c>
      <c r="G11469" s="57" t="s">
        <v>8789</v>
      </c>
      <c r="H11469" s="57">
        <v>0.196352</v>
      </c>
    </row>
    <row r="11470" spans="1:8">
      <c r="A11470" s="57" t="s">
        <v>168</v>
      </c>
      <c r="B11470" s="57" t="s">
        <v>120</v>
      </c>
      <c r="C11470" s="57" t="s">
        <v>8361</v>
      </c>
      <c r="D11470" s="57">
        <v>9.3340390000000006</v>
      </c>
      <c r="E11470" s="57" t="s">
        <v>590</v>
      </c>
      <c r="F11470" s="57" t="s">
        <v>655</v>
      </c>
      <c r="G11470" s="57" t="s">
        <v>8790</v>
      </c>
      <c r="H11470" s="57">
        <v>9.3340390000000006</v>
      </c>
    </row>
    <row r="11471" spans="1:8">
      <c r="A11471" s="57" t="s">
        <v>168</v>
      </c>
      <c r="B11471" s="57" t="s">
        <v>120</v>
      </c>
      <c r="C11471" s="57" t="s">
        <v>8363</v>
      </c>
      <c r="D11471" s="57">
        <v>100</v>
      </c>
      <c r="E11471" s="57" t="s">
        <v>590</v>
      </c>
      <c r="F11471" s="57" t="s">
        <v>8364</v>
      </c>
      <c r="G11471" s="57" t="s">
        <v>8791</v>
      </c>
      <c r="H11471" s="57">
        <v>100</v>
      </c>
    </row>
    <row r="11472" spans="1:8">
      <c r="A11472" s="57" t="s">
        <v>168</v>
      </c>
      <c r="B11472" s="57" t="s">
        <v>120</v>
      </c>
      <c r="C11472" s="57" t="s">
        <v>8366</v>
      </c>
      <c r="D11472" s="57">
        <v>80</v>
      </c>
      <c r="E11472" s="57" t="s">
        <v>590</v>
      </c>
      <c r="F11472" s="57" t="s">
        <v>8367</v>
      </c>
      <c r="G11472" s="57" t="s">
        <v>8792</v>
      </c>
      <c r="H11472" s="57">
        <v>80</v>
      </c>
    </row>
    <row r="11473" spans="1:8">
      <c r="A11473" s="57" t="s">
        <v>168</v>
      </c>
      <c r="B11473" s="57" t="s">
        <v>120</v>
      </c>
      <c r="C11473" s="57" t="s">
        <v>8369</v>
      </c>
      <c r="D11473" s="57">
        <v>1</v>
      </c>
      <c r="E11473" s="57" t="s">
        <v>590</v>
      </c>
      <c r="F11473" s="57" t="s">
        <v>8369</v>
      </c>
      <c r="G11473" s="57" t="s">
        <v>8793</v>
      </c>
      <c r="H11473" s="57">
        <v>1</v>
      </c>
    </row>
    <row r="11474" spans="1:8">
      <c r="A11474" s="57" t="s">
        <v>168</v>
      </c>
      <c r="B11474" s="57" t="s">
        <v>120</v>
      </c>
      <c r="C11474" s="57" t="s">
        <v>8371</v>
      </c>
      <c r="D11474" s="57">
        <v>0.68751620000000002</v>
      </c>
      <c r="E11474" s="57" t="s">
        <v>590</v>
      </c>
      <c r="F11474" s="57" t="s">
        <v>8372</v>
      </c>
      <c r="G11474" s="57" t="s">
        <v>8794</v>
      </c>
      <c r="H11474" s="57">
        <v>0.68751620000000002</v>
      </c>
    </row>
    <row r="11475" spans="1:8">
      <c r="A11475" s="57" t="s">
        <v>168</v>
      </c>
      <c r="B11475" s="57" t="s">
        <v>120</v>
      </c>
      <c r="C11475" s="57" t="s">
        <v>8374</v>
      </c>
      <c r="D11475" s="57">
        <v>0.196352</v>
      </c>
      <c r="E11475" s="57" t="s">
        <v>590</v>
      </c>
      <c r="F11475" s="57" t="s">
        <v>2464</v>
      </c>
      <c r="G11475" s="57" t="s">
        <v>8795</v>
      </c>
      <c r="H11475" s="57">
        <v>0.196352</v>
      </c>
    </row>
    <row r="11476" spans="1:8">
      <c r="A11476" s="57" t="s">
        <v>152</v>
      </c>
      <c r="B11476" s="57" t="s">
        <v>116</v>
      </c>
      <c r="C11476" s="57" t="s">
        <v>8361</v>
      </c>
      <c r="D11476" s="57">
        <v>9.3340390000000006</v>
      </c>
      <c r="E11476" s="57" t="s">
        <v>591</v>
      </c>
      <c r="F11476" s="57" t="s">
        <v>655</v>
      </c>
      <c r="G11476" s="57" t="s">
        <v>8796</v>
      </c>
      <c r="H11476" s="57">
        <v>9.3340390000000006</v>
      </c>
    </row>
    <row r="11477" spans="1:8">
      <c r="A11477" s="57" t="s">
        <v>152</v>
      </c>
      <c r="B11477" s="57" t="s">
        <v>116</v>
      </c>
      <c r="C11477" s="57" t="s">
        <v>8363</v>
      </c>
      <c r="D11477" s="57">
        <v>100</v>
      </c>
      <c r="E11477" s="57" t="s">
        <v>591</v>
      </c>
      <c r="F11477" s="57" t="s">
        <v>8364</v>
      </c>
      <c r="G11477" s="57" t="s">
        <v>8797</v>
      </c>
      <c r="H11477" s="57">
        <v>100</v>
      </c>
    </row>
    <row r="11478" spans="1:8">
      <c r="A11478" s="57" t="s">
        <v>152</v>
      </c>
      <c r="B11478" s="57" t="s">
        <v>116</v>
      </c>
      <c r="C11478" s="57" t="s">
        <v>8366</v>
      </c>
      <c r="D11478" s="57">
        <v>80</v>
      </c>
      <c r="E11478" s="57" t="s">
        <v>591</v>
      </c>
      <c r="F11478" s="57" t="s">
        <v>8367</v>
      </c>
      <c r="G11478" s="57" t="s">
        <v>8798</v>
      </c>
      <c r="H11478" s="57">
        <v>80</v>
      </c>
    </row>
    <row r="11479" spans="1:8">
      <c r="A11479" s="57" t="s">
        <v>152</v>
      </c>
      <c r="B11479" s="57" t="s">
        <v>116</v>
      </c>
      <c r="C11479" s="57" t="s">
        <v>8369</v>
      </c>
      <c r="D11479" s="57">
        <v>1</v>
      </c>
      <c r="E11479" s="57" t="s">
        <v>591</v>
      </c>
      <c r="F11479" s="57" t="s">
        <v>8369</v>
      </c>
      <c r="G11479" s="57" t="s">
        <v>8799</v>
      </c>
      <c r="H11479" s="57">
        <v>1</v>
      </c>
    </row>
    <row r="11480" spans="1:8">
      <c r="A11480" s="57" t="s">
        <v>152</v>
      </c>
      <c r="B11480" s="57" t="s">
        <v>116</v>
      </c>
      <c r="C11480" s="57" t="s">
        <v>8371</v>
      </c>
      <c r="D11480" s="57">
        <v>0.68751620000000002</v>
      </c>
      <c r="E11480" s="57" t="s">
        <v>591</v>
      </c>
      <c r="F11480" s="57" t="s">
        <v>8372</v>
      </c>
      <c r="G11480" s="57" t="s">
        <v>8800</v>
      </c>
      <c r="H11480" s="57">
        <v>0.68751620000000002</v>
      </c>
    </row>
    <row r="11481" spans="1:8">
      <c r="A11481" s="57" t="s">
        <v>152</v>
      </c>
      <c r="B11481" s="57" t="s">
        <v>116</v>
      </c>
      <c r="C11481" s="57" t="s">
        <v>8374</v>
      </c>
      <c r="D11481" s="57">
        <v>0.196352</v>
      </c>
      <c r="E11481" s="57" t="s">
        <v>591</v>
      </c>
      <c r="F11481" s="57" t="s">
        <v>2464</v>
      </c>
      <c r="G11481" s="57" t="s">
        <v>8801</v>
      </c>
      <c r="H11481" s="57">
        <v>0.196352</v>
      </c>
    </row>
    <row r="11482" spans="1:8">
      <c r="A11482" s="57" t="s">
        <v>153</v>
      </c>
      <c r="B11482" s="57" t="s">
        <v>116</v>
      </c>
      <c r="C11482" s="57" t="s">
        <v>8361</v>
      </c>
      <c r="D11482" s="57">
        <v>9.3340390000000006</v>
      </c>
      <c r="E11482" s="57" t="s">
        <v>592</v>
      </c>
      <c r="F11482" s="57" t="s">
        <v>655</v>
      </c>
      <c r="G11482" s="57" t="s">
        <v>8802</v>
      </c>
      <c r="H11482" s="57">
        <v>9.3340390000000006</v>
      </c>
    </row>
    <row r="11483" spans="1:8">
      <c r="A11483" s="57" t="s">
        <v>153</v>
      </c>
      <c r="B11483" s="57" t="s">
        <v>116</v>
      </c>
      <c r="C11483" s="57" t="s">
        <v>8363</v>
      </c>
      <c r="D11483" s="57">
        <v>100</v>
      </c>
      <c r="E11483" s="57" t="s">
        <v>592</v>
      </c>
      <c r="F11483" s="57" t="s">
        <v>8364</v>
      </c>
      <c r="G11483" s="57" t="s">
        <v>8803</v>
      </c>
      <c r="H11483" s="57">
        <v>100</v>
      </c>
    </row>
    <row r="11484" spans="1:8">
      <c r="A11484" s="57" t="s">
        <v>153</v>
      </c>
      <c r="B11484" s="57" t="s">
        <v>116</v>
      </c>
      <c r="C11484" s="57" t="s">
        <v>8366</v>
      </c>
      <c r="D11484" s="57">
        <v>80</v>
      </c>
      <c r="E11484" s="57" t="s">
        <v>592</v>
      </c>
      <c r="F11484" s="57" t="s">
        <v>8367</v>
      </c>
      <c r="G11484" s="57" t="s">
        <v>8804</v>
      </c>
      <c r="H11484" s="57">
        <v>80</v>
      </c>
    </row>
    <row r="11485" spans="1:8">
      <c r="A11485" s="57" t="s">
        <v>153</v>
      </c>
      <c r="B11485" s="57" t="s">
        <v>116</v>
      </c>
      <c r="C11485" s="57" t="s">
        <v>8369</v>
      </c>
      <c r="D11485" s="57">
        <v>1</v>
      </c>
      <c r="E11485" s="57" t="s">
        <v>592</v>
      </c>
      <c r="F11485" s="57" t="s">
        <v>8369</v>
      </c>
      <c r="G11485" s="57" t="s">
        <v>8805</v>
      </c>
      <c r="H11485" s="57">
        <v>1</v>
      </c>
    </row>
    <row r="11486" spans="1:8">
      <c r="A11486" s="57" t="s">
        <v>153</v>
      </c>
      <c r="B11486" s="57" t="s">
        <v>116</v>
      </c>
      <c r="C11486" s="57" t="s">
        <v>8371</v>
      </c>
      <c r="D11486" s="57">
        <v>0</v>
      </c>
      <c r="E11486" s="57" t="s">
        <v>592</v>
      </c>
      <c r="F11486" s="57" t="s">
        <v>8372</v>
      </c>
      <c r="G11486" s="57" t="s">
        <v>8806</v>
      </c>
      <c r="H11486" s="57">
        <v>0</v>
      </c>
    </row>
    <row r="11487" spans="1:8">
      <c r="A11487" s="57" t="s">
        <v>153</v>
      </c>
      <c r="B11487" s="57" t="s">
        <v>116</v>
      </c>
      <c r="C11487" s="57" t="s">
        <v>8374</v>
      </c>
      <c r="D11487" s="57">
        <v>0.196352</v>
      </c>
      <c r="E11487" s="57" t="s">
        <v>592</v>
      </c>
      <c r="F11487" s="57" t="s">
        <v>2464</v>
      </c>
      <c r="G11487" s="57" t="s">
        <v>8807</v>
      </c>
      <c r="H11487" s="57">
        <v>0.196352</v>
      </c>
    </row>
    <row r="11488" spans="1:8">
      <c r="A11488" s="57" t="s">
        <v>185</v>
      </c>
      <c r="B11488" s="57" t="s">
        <v>120</v>
      </c>
      <c r="C11488" s="57" t="s">
        <v>8361</v>
      </c>
      <c r="D11488" s="57">
        <v>9.3340390000000006</v>
      </c>
      <c r="E11488" s="57" t="s">
        <v>593</v>
      </c>
      <c r="F11488" s="57" t="s">
        <v>655</v>
      </c>
      <c r="G11488" s="57" t="s">
        <v>8808</v>
      </c>
      <c r="H11488" s="57">
        <v>9.3340390000000006</v>
      </c>
    </row>
    <row r="11489" spans="1:8">
      <c r="A11489" s="57" t="s">
        <v>185</v>
      </c>
      <c r="B11489" s="57" t="s">
        <v>120</v>
      </c>
      <c r="C11489" s="57" t="s">
        <v>8363</v>
      </c>
      <c r="D11489" s="57">
        <v>100</v>
      </c>
      <c r="E11489" s="57" t="s">
        <v>593</v>
      </c>
      <c r="F11489" s="57" t="s">
        <v>8364</v>
      </c>
      <c r="G11489" s="57" t="s">
        <v>8809</v>
      </c>
      <c r="H11489" s="57">
        <v>100</v>
      </c>
    </row>
    <row r="11490" spans="1:8">
      <c r="A11490" s="57" t="s">
        <v>185</v>
      </c>
      <c r="B11490" s="57" t="s">
        <v>120</v>
      </c>
      <c r="C11490" s="57" t="s">
        <v>8366</v>
      </c>
      <c r="D11490" s="57">
        <v>80</v>
      </c>
      <c r="E11490" s="57" t="s">
        <v>593</v>
      </c>
      <c r="F11490" s="57" t="s">
        <v>8367</v>
      </c>
      <c r="G11490" s="57" t="s">
        <v>8810</v>
      </c>
      <c r="H11490" s="57">
        <v>80</v>
      </c>
    </row>
    <row r="11491" spans="1:8">
      <c r="A11491" s="57" t="s">
        <v>185</v>
      </c>
      <c r="B11491" s="57" t="s">
        <v>120</v>
      </c>
      <c r="C11491" s="57" t="s">
        <v>8369</v>
      </c>
      <c r="D11491" s="57">
        <v>1</v>
      </c>
      <c r="E11491" s="57" t="s">
        <v>593</v>
      </c>
      <c r="F11491" s="57" t="s">
        <v>8369</v>
      </c>
      <c r="G11491" s="57" t="s">
        <v>8811</v>
      </c>
      <c r="H11491" s="57">
        <v>1</v>
      </c>
    </row>
    <row r="11492" spans="1:8">
      <c r="A11492" s="57" t="s">
        <v>185</v>
      </c>
      <c r="B11492" s="57" t="s">
        <v>120</v>
      </c>
      <c r="C11492" s="57" t="s">
        <v>8371</v>
      </c>
      <c r="D11492" s="57">
        <v>0.68751620000000002</v>
      </c>
      <c r="E11492" s="57" t="s">
        <v>593</v>
      </c>
      <c r="F11492" s="57" t="s">
        <v>8372</v>
      </c>
      <c r="G11492" s="57" t="s">
        <v>8812</v>
      </c>
      <c r="H11492" s="57">
        <v>0.68751620000000002</v>
      </c>
    </row>
    <row r="11493" spans="1:8">
      <c r="A11493" s="57" t="s">
        <v>185</v>
      </c>
      <c r="B11493" s="57" t="s">
        <v>120</v>
      </c>
      <c r="C11493" s="57" t="s">
        <v>8374</v>
      </c>
      <c r="D11493" s="57">
        <v>0.196352</v>
      </c>
      <c r="E11493" s="57" t="s">
        <v>593</v>
      </c>
      <c r="F11493" s="57" t="s">
        <v>2464</v>
      </c>
      <c r="G11493" s="57" t="s">
        <v>8813</v>
      </c>
      <c r="H11493" s="57">
        <v>0.196352</v>
      </c>
    </row>
    <row r="11494" spans="1:8">
      <c r="A11494" s="57" t="s">
        <v>154</v>
      </c>
      <c r="B11494" s="57" t="s">
        <v>116</v>
      </c>
      <c r="C11494" s="57" t="s">
        <v>8361</v>
      </c>
      <c r="D11494" s="57">
        <v>9.3340390000000024</v>
      </c>
      <c r="E11494" s="57" t="s">
        <v>594</v>
      </c>
      <c r="F11494" s="57" t="s">
        <v>655</v>
      </c>
      <c r="G11494" s="57" t="s">
        <v>8814</v>
      </c>
      <c r="H11494" s="57">
        <v>9.3340390000000024</v>
      </c>
    </row>
    <row r="11495" spans="1:8">
      <c r="A11495" s="57" t="s">
        <v>154</v>
      </c>
      <c r="B11495" s="57" t="s">
        <v>116</v>
      </c>
      <c r="C11495" s="57" t="s">
        <v>8363</v>
      </c>
      <c r="D11495" s="57">
        <v>100</v>
      </c>
      <c r="E11495" s="57" t="s">
        <v>594</v>
      </c>
      <c r="F11495" s="57" t="s">
        <v>8364</v>
      </c>
      <c r="G11495" s="57" t="s">
        <v>8815</v>
      </c>
      <c r="H11495" s="57">
        <v>100</v>
      </c>
    </row>
    <row r="11496" spans="1:8">
      <c r="A11496" s="57" t="s">
        <v>154</v>
      </c>
      <c r="B11496" s="57" t="s">
        <v>116</v>
      </c>
      <c r="C11496" s="57" t="s">
        <v>8366</v>
      </c>
      <c r="D11496" s="57">
        <v>80</v>
      </c>
      <c r="E11496" s="57" t="s">
        <v>594</v>
      </c>
      <c r="F11496" s="57" t="s">
        <v>8367</v>
      </c>
      <c r="G11496" s="57" t="s">
        <v>8816</v>
      </c>
      <c r="H11496" s="57">
        <v>80</v>
      </c>
    </row>
    <row r="11497" spans="1:8">
      <c r="A11497" s="57" t="s">
        <v>154</v>
      </c>
      <c r="B11497" s="57" t="s">
        <v>116</v>
      </c>
      <c r="C11497" s="57" t="s">
        <v>8369</v>
      </c>
      <c r="D11497" s="57">
        <v>1</v>
      </c>
      <c r="E11497" s="57" t="s">
        <v>594</v>
      </c>
      <c r="F11497" s="57" t="s">
        <v>8369</v>
      </c>
      <c r="G11497" s="57" t="s">
        <v>8817</v>
      </c>
      <c r="H11497" s="57">
        <v>1</v>
      </c>
    </row>
    <row r="11498" spans="1:8">
      <c r="A11498" s="57" t="s">
        <v>154</v>
      </c>
      <c r="B11498" s="57" t="s">
        <v>116</v>
      </c>
      <c r="C11498" s="57" t="s">
        <v>8371</v>
      </c>
      <c r="D11498" s="57">
        <v>0.68751620000000002</v>
      </c>
      <c r="E11498" s="57" t="s">
        <v>594</v>
      </c>
      <c r="F11498" s="57" t="s">
        <v>8372</v>
      </c>
      <c r="G11498" s="57" t="s">
        <v>8818</v>
      </c>
      <c r="H11498" s="57">
        <v>0.68751620000000002</v>
      </c>
    </row>
    <row r="11499" spans="1:8">
      <c r="A11499" s="57" t="s">
        <v>154</v>
      </c>
      <c r="B11499" s="57" t="s">
        <v>116</v>
      </c>
      <c r="C11499" s="57" t="s">
        <v>8374</v>
      </c>
      <c r="D11499" s="57">
        <v>0.19635200000000005</v>
      </c>
      <c r="E11499" s="57" t="s">
        <v>594</v>
      </c>
      <c r="F11499" s="57" t="s">
        <v>2464</v>
      </c>
      <c r="G11499" s="57" t="s">
        <v>8819</v>
      </c>
      <c r="H11499" s="57">
        <v>0.19635200000000005</v>
      </c>
    </row>
    <row r="11500" spans="1:8">
      <c r="A11500" s="57" t="s">
        <v>189</v>
      </c>
      <c r="B11500" s="57" t="s">
        <v>123</v>
      </c>
      <c r="C11500" s="57" t="s">
        <v>8361</v>
      </c>
      <c r="D11500" s="57">
        <v>9.4564672045454596</v>
      </c>
      <c r="E11500" s="57" t="s">
        <v>595</v>
      </c>
      <c r="F11500" s="57" t="s">
        <v>655</v>
      </c>
      <c r="G11500" s="57" t="s">
        <v>8820</v>
      </c>
      <c r="H11500" s="57">
        <v>9.4564672045454596</v>
      </c>
    </row>
    <row r="11501" spans="1:8">
      <c r="A11501" s="57" t="s">
        <v>189</v>
      </c>
      <c r="B11501" s="57" t="s">
        <v>123</v>
      </c>
      <c r="C11501" s="57" t="s">
        <v>8363</v>
      </c>
      <c r="D11501" s="57">
        <v>100</v>
      </c>
      <c r="E11501" s="57" t="s">
        <v>595</v>
      </c>
      <c r="F11501" s="57" t="s">
        <v>8364</v>
      </c>
      <c r="G11501" s="57" t="s">
        <v>8821</v>
      </c>
      <c r="H11501" s="57">
        <v>100</v>
      </c>
    </row>
    <row r="11502" spans="1:8">
      <c r="A11502" s="57" t="s">
        <v>189</v>
      </c>
      <c r="B11502" s="57" t="s">
        <v>123</v>
      </c>
      <c r="C11502" s="57" t="s">
        <v>8366</v>
      </c>
      <c r="D11502" s="57">
        <v>80.227272727272734</v>
      </c>
      <c r="E11502" s="57" t="s">
        <v>595</v>
      </c>
      <c r="F11502" s="57" t="s">
        <v>8367</v>
      </c>
      <c r="G11502" s="57" t="s">
        <v>8822</v>
      </c>
      <c r="H11502" s="57">
        <v>80.227272727272734</v>
      </c>
    </row>
    <row r="11503" spans="1:8">
      <c r="A11503" s="57" t="s">
        <v>189</v>
      </c>
      <c r="B11503" s="57" t="s">
        <v>123</v>
      </c>
      <c r="C11503" s="57" t="s">
        <v>8369</v>
      </c>
      <c r="D11503" s="57">
        <v>1</v>
      </c>
      <c r="E11503" s="57" t="s">
        <v>595</v>
      </c>
      <c r="F11503" s="57" t="s">
        <v>8369</v>
      </c>
      <c r="G11503" s="57" t="s">
        <v>8823</v>
      </c>
      <c r="H11503" s="57">
        <v>1</v>
      </c>
    </row>
    <row r="11504" spans="1:8">
      <c r="A11504" s="57" t="s">
        <v>189</v>
      </c>
      <c r="B11504" s="57" t="s">
        <v>123</v>
      </c>
      <c r="C11504" s="57" t="s">
        <v>8371</v>
      </c>
      <c r="D11504" s="57">
        <v>0.68751620000000024</v>
      </c>
      <c r="E11504" s="57" t="s">
        <v>595</v>
      </c>
      <c r="F11504" s="57" t="s">
        <v>8372</v>
      </c>
      <c r="G11504" s="57" t="s">
        <v>8824</v>
      </c>
      <c r="H11504" s="57">
        <v>0.68751620000000024</v>
      </c>
    </row>
    <row r="11505" spans="1:8">
      <c r="A11505" s="57" t="s">
        <v>189</v>
      </c>
      <c r="B11505" s="57" t="s">
        <v>123</v>
      </c>
      <c r="C11505" s="57" t="s">
        <v>8374</v>
      </c>
      <c r="D11505" s="57">
        <v>0.19902622727272726</v>
      </c>
      <c r="E11505" s="57" t="s">
        <v>595</v>
      </c>
      <c r="F11505" s="57" t="s">
        <v>2464</v>
      </c>
      <c r="G11505" s="57" t="s">
        <v>8825</v>
      </c>
      <c r="H11505" s="57">
        <v>0.19902622727272726</v>
      </c>
    </row>
    <row r="11506" spans="1:8">
      <c r="A11506" s="57" t="s">
        <v>173</v>
      </c>
      <c r="B11506" s="57" t="s">
        <v>117</v>
      </c>
      <c r="C11506" s="57" t="s">
        <v>8361</v>
      </c>
      <c r="D11506" s="57">
        <v>9.3340389999999989</v>
      </c>
      <c r="E11506" s="57" t="s">
        <v>596</v>
      </c>
      <c r="F11506" s="57" t="s">
        <v>655</v>
      </c>
      <c r="G11506" s="57" t="s">
        <v>8826</v>
      </c>
      <c r="H11506" s="57">
        <v>9.3340389999999989</v>
      </c>
    </row>
    <row r="11507" spans="1:8">
      <c r="A11507" s="57" t="s">
        <v>173</v>
      </c>
      <c r="B11507" s="57" t="s">
        <v>117</v>
      </c>
      <c r="C11507" s="57" t="s">
        <v>8363</v>
      </c>
      <c r="D11507" s="57">
        <v>100</v>
      </c>
      <c r="E11507" s="57" t="s">
        <v>596</v>
      </c>
      <c r="F11507" s="57" t="s">
        <v>8364</v>
      </c>
      <c r="G11507" s="57" t="s">
        <v>8827</v>
      </c>
      <c r="H11507" s="57">
        <v>100</v>
      </c>
    </row>
    <row r="11508" spans="1:8">
      <c r="A11508" s="57" t="s">
        <v>173</v>
      </c>
      <c r="B11508" s="57" t="s">
        <v>117</v>
      </c>
      <c r="C11508" s="57" t="s">
        <v>8366</v>
      </c>
      <c r="D11508" s="57">
        <v>80</v>
      </c>
      <c r="E11508" s="57" t="s">
        <v>596</v>
      </c>
      <c r="F11508" s="57" t="s">
        <v>8367</v>
      </c>
      <c r="G11508" s="57" t="s">
        <v>8828</v>
      </c>
      <c r="H11508" s="57">
        <v>80</v>
      </c>
    </row>
    <row r="11509" spans="1:8">
      <c r="A11509" s="57" t="s">
        <v>173</v>
      </c>
      <c r="B11509" s="57" t="s">
        <v>117</v>
      </c>
      <c r="C11509" s="57" t="s">
        <v>8369</v>
      </c>
      <c r="D11509" s="57">
        <v>1</v>
      </c>
      <c r="E11509" s="57" t="s">
        <v>596</v>
      </c>
      <c r="F11509" s="57" t="s">
        <v>8369</v>
      </c>
      <c r="G11509" s="57" t="s">
        <v>8829</v>
      </c>
      <c r="H11509" s="57">
        <v>1</v>
      </c>
    </row>
    <row r="11510" spans="1:8">
      <c r="A11510" s="57" t="s">
        <v>173</v>
      </c>
      <c r="B11510" s="57" t="s">
        <v>117</v>
      </c>
      <c r="C11510" s="57" t="s">
        <v>8371</v>
      </c>
      <c r="D11510" s="57">
        <v>0.68751619999999969</v>
      </c>
      <c r="E11510" s="57" t="s">
        <v>596</v>
      </c>
      <c r="F11510" s="57" t="s">
        <v>8372</v>
      </c>
      <c r="G11510" s="57" t="s">
        <v>8830</v>
      </c>
      <c r="H11510" s="57">
        <v>0.68751619999999969</v>
      </c>
    </row>
    <row r="11511" spans="1:8">
      <c r="A11511" s="57" t="s">
        <v>173</v>
      </c>
      <c r="B11511" s="57" t="s">
        <v>117</v>
      </c>
      <c r="C11511" s="57" t="s">
        <v>8374</v>
      </c>
      <c r="D11511" s="57">
        <v>0.19635200000000005</v>
      </c>
      <c r="E11511" s="57" t="s">
        <v>596</v>
      </c>
      <c r="F11511" s="57" t="s">
        <v>2464</v>
      </c>
      <c r="G11511" s="57" t="s">
        <v>8831</v>
      </c>
      <c r="H11511" s="57">
        <v>0.19635200000000005</v>
      </c>
    </row>
    <row r="11512" spans="1:8">
      <c r="A11512" s="57" t="s">
        <v>173</v>
      </c>
      <c r="B11512" s="57" t="s">
        <v>122</v>
      </c>
      <c r="C11512" s="57" t="s">
        <v>8361</v>
      </c>
      <c r="D11512" s="57">
        <v>9.3340390000000006</v>
      </c>
      <c r="E11512" s="57" t="s">
        <v>597</v>
      </c>
      <c r="F11512" s="57" t="s">
        <v>655</v>
      </c>
      <c r="G11512" s="57" t="s">
        <v>8832</v>
      </c>
      <c r="H11512" s="57">
        <v>9.3340390000000006</v>
      </c>
    </row>
    <row r="11513" spans="1:8">
      <c r="A11513" s="57" t="s">
        <v>173</v>
      </c>
      <c r="B11513" s="57" t="s">
        <v>122</v>
      </c>
      <c r="C11513" s="57" t="s">
        <v>8363</v>
      </c>
      <c r="D11513" s="57">
        <v>100</v>
      </c>
      <c r="E11513" s="57" t="s">
        <v>597</v>
      </c>
      <c r="F11513" s="57" t="s">
        <v>8364</v>
      </c>
      <c r="G11513" s="57" t="s">
        <v>8833</v>
      </c>
      <c r="H11513" s="57">
        <v>100</v>
      </c>
    </row>
    <row r="11514" spans="1:8">
      <c r="A11514" s="57" t="s">
        <v>173</v>
      </c>
      <c r="B11514" s="57" t="s">
        <v>122</v>
      </c>
      <c r="C11514" s="57" t="s">
        <v>8366</v>
      </c>
      <c r="D11514" s="57">
        <v>80</v>
      </c>
      <c r="E11514" s="57" t="s">
        <v>597</v>
      </c>
      <c r="F11514" s="57" t="s">
        <v>8367</v>
      </c>
      <c r="G11514" s="57" t="s">
        <v>8834</v>
      </c>
      <c r="H11514" s="57">
        <v>80</v>
      </c>
    </row>
    <row r="11515" spans="1:8">
      <c r="A11515" s="57" t="s">
        <v>173</v>
      </c>
      <c r="B11515" s="57" t="s">
        <v>122</v>
      </c>
      <c r="C11515" s="57" t="s">
        <v>8369</v>
      </c>
      <c r="D11515" s="57">
        <v>1</v>
      </c>
      <c r="E11515" s="57" t="s">
        <v>597</v>
      </c>
      <c r="F11515" s="57" t="s">
        <v>8369</v>
      </c>
      <c r="G11515" s="57" t="s">
        <v>8835</v>
      </c>
      <c r="H11515" s="57">
        <v>1</v>
      </c>
    </row>
    <row r="11516" spans="1:8">
      <c r="A11516" s="57" t="s">
        <v>173</v>
      </c>
      <c r="B11516" s="57" t="s">
        <v>122</v>
      </c>
      <c r="C11516" s="57" t="s">
        <v>8371</v>
      </c>
      <c r="D11516" s="57">
        <v>0.68751620000000002</v>
      </c>
      <c r="E11516" s="57" t="s">
        <v>597</v>
      </c>
      <c r="F11516" s="57" t="s">
        <v>8372</v>
      </c>
      <c r="G11516" s="57" t="s">
        <v>8836</v>
      </c>
      <c r="H11516" s="57">
        <v>0.68751620000000002</v>
      </c>
    </row>
    <row r="11517" spans="1:8">
      <c r="A11517" s="57" t="s">
        <v>173</v>
      </c>
      <c r="B11517" s="57" t="s">
        <v>122</v>
      </c>
      <c r="C11517" s="57" t="s">
        <v>8374</v>
      </c>
      <c r="D11517" s="57">
        <v>0.196352</v>
      </c>
      <c r="E11517" s="57" t="s">
        <v>597</v>
      </c>
      <c r="F11517" s="57" t="s">
        <v>2464</v>
      </c>
      <c r="G11517" s="57" t="s">
        <v>8837</v>
      </c>
      <c r="H11517" s="57">
        <v>0.196352</v>
      </c>
    </row>
    <row r="11518" spans="1:8">
      <c r="A11518" s="57" t="s">
        <v>169</v>
      </c>
      <c r="B11518" s="57" t="s">
        <v>81</v>
      </c>
      <c r="C11518" s="57" t="s">
        <v>8361</v>
      </c>
      <c r="D11518" s="57">
        <v>9.3340390000000006</v>
      </c>
      <c r="E11518" s="57" t="s">
        <v>598</v>
      </c>
      <c r="F11518" s="57" t="s">
        <v>655</v>
      </c>
      <c r="G11518" s="57" t="s">
        <v>8838</v>
      </c>
      <c r="H11518" s="57">
        <v>9.3340390000000006</v>
      </c>
    </row>
    <row r="11519" spans="1:8">
      <c r="A11519" s="57" t="s">
        <v>169</v>
      </c>
      <c r="B11519" s="57" t="s">
        <v>81</v>
      </c>
      <c r="C11519" s="57" t="s">
        <v>8363</v>
      </c>
      <c r="D11519" s="57">
        <v>100</v>
      </c>
      <c r="E11519" s="57" t="s">
        <v>598</v>
      </c>
      <c r="F11519" s="57" t="s">
        <v>8364</v>
      </c>
      <c r="G11519" s="57" t="s">
        <v>8839</v>
      </c>
      <c r="H11519" s="57">
        <v>100</v>
      </c>
    </row>
    <row r="11520" spans="1:8">
      <c r="A11520" s="57" t="s">
        <v>169</v>
      </c>
      <c r="B11520" s="57" t="s">
        <v>81</v>
      </c>
      <c r="C11520" s="57" t="s">
        <v>8366</v>
      </c>
      <c r="D11520" s="57">
        <v>80</v>
      </c>
      <c r="E11520" s="57" t="s">
        <v>598</v>
      </c>
      <c r="F11520" s="57" t="s">
        <v>8367</v>
      </c>
      <c r="G11520" s="57" t="s">
        <v>8840</v>
      </c>
      <c r="H11520" s="57">
        <v>80</v>
      </c>
    </row>
    <row r="11521" spans="1:8">
      <c r="A11521" s="57" t="s">
        <v>169</v>
      </c>
      <c r="B11521" s="57" t="s">
        <v>81</v>
      </c>
      <c r="C11521" s="57" t="s">
        <v>8369</v>
      </c>
      <c r="D11521" s="57">
        <v>1</v>
      </c>
      <c r="E11521" s="57" t="s">
        <v>598</v>
      </c>
      <c r="F11521" s="57" t="s">
        <v>8369</v>
      </c>
      <c r="G11521" s="57" t="s">
        <v>8841</v>
      </c>
      <c r="H11521" s="57">
        <v>1</v>
      </c>
    </row>
    <row r="11522" spans="1:8">
      <c r="A11522" s="57" t="s">
        <v>169</v>
      </c>
      <c r="B11522" s="57" t="s">
        <v>81</v>
      </c>
      <c r="C11522" s="57" t="s">
        <v>8371</v>
      </c>
      <c r="D11522" s="57">
        <v>0.68751620000000002</v>
      </c>
      <c r="E11522" s="57" t="s">
        <v>598</v>
      </c>
      <c r="F11522" s="57" t="s">
        <v>8372</v>
      </c>
      <c r="G11522" s="57" t="s">
        <v>8842</v>
      </c>
      <c r="H11522" s="57">
        <v>0.68751620000000002</v>
      </c>
    </row>
    <row r="11523" spans="1:8">
      <c r="A11523" s="57" t="s">
        <v>169</v>
      </c>
      <c r="B11523" s="57" t="s">
        <v>81</v>
      </c>
      <c r="C11523" s="57" t="s">
        <v>8374</v>
      </c>
      <c r="D11523" s="57">
        <v>0.196352</v>
      </c>
      <c r="E11523" s="57" t="s">
        <v>598</v>
      </c>
      <c r="F11523" s="57" t="s">
        <v>2464</v>
      </c>
      <c r="G11523" s="57" t="s">
        <v>8843</v>
      </c>
      <c r="H11523" s="57">
        <v>0.196352</v>
      </c>
    </row>
    <row r="11524" spans="1:8">
      <c r="A11524" s="57" t="s">
        <v>186</v>
      </c>
      <c r="B11524" s="57" t="s">
        <v>121</v>
      </c>
      <c r="C11524" s="57" t="s">
        <v>8361</v>
      </c>
      <c r="D11524" s="57">
        <v>9.3340390000000006</v>
      </c>
      <c r="E11524" s="57" t="s">
        <v>599</v>
      </c>
      <c r="F11524" s="57" t="s">
        <v>655</v>
      </c>
      <c r="G11524" s="57" t="s">
        <v>8844</v>
      </c>
      <c r="H11524" s="57">
        <v>9.3340390000000006</v>
      </c>
    </row>
    <row r="11525" spans="1:8">
      <c r="A11525" s="57" t="s">
        <v>186</v>
      </c>
      <c r="B11525" s="57" t="s">
        <v>121</v>
      </c>
      <c r="C11525" s="57" t="s">
        <v>8363</v>
      </c>
      <c r="D11525" s="57">
        <v>100</v>
      </c>
      <c r="E11525" s="57" t="s">
        <v>599</v>
      </c>
      <c r="F11525" s="57" t="s">
        <v>8364</v>
      </c>
      <c r="G11525" s="57" t="s">
        <v>8845</v>
      </c>
      <c r="H11525" s="57">
        <v>100</v>
      </c>
    </row>
    <row r="11526" spans="1:8">
      <c r="A11526" s="57" t="s">
        <v>186</v>
      </c>
      <c r="B11526" s="57" t="s">
        <v>121</v>
      </c>
      <c r="C11526" s="57" t="s">
        <v>8366</v>
      </c>
      <c r="D11526" s="57">
        <v>80</v>
      </c>
      <c r="E11526" s="57" t="s">
        <v>599</v>
      </c>
      <c r="F11526" s="57" t="s">
        <v>8367</v>
      </c>
      <c r="G11526" s="57" t="s">
        <v>8846</v>
      </c>
      <c r="H11526" s="57">
        <v>80</v>
      </c>
    </row>
    <row r="11527" spans="1:8">
      <c r="A11527" s="57" t="s">
        <v>186</v>
      </c>
      <c r="B11527" s="57" t="s">
        <v>121</v>
      </c>
      <c r="C11527" s="57" t="s">
        <v>8369</v>
      </c>
      <c r="D11527" s="57">
        <v>1</v>
      </c>
      <c r="E11527" s="57" t="s">
        <v>599</v>
      </c>
      <c r="F11527" s="57" t="s">
        <v>8369</v>
      </c>
      <c r="G11527" s="57" t="s">
        <v>8847</v>
      </c>
      <c r="H11527" s="57">
        <v>1</v>
      </c>
    </row>
    <row r="11528" spans="1:8">
      <c r="A11528" s="57" t="s">
        <v>186</v>
      </c>
      <c r="B11528" s="57" t="s">
        <v>121</v>
      </c>
      <c r="C11528" s="57" t="s">
        <v>8371</v>
      </c>
      <c r="D11528" s="57">
        <v>0.68751620000000002</v>
      </c>
      <c r="E11528" s="57" t="s">
        <v>599</v>
      </c>
      <c r="F11528" s="57" t="s">
        <v>8372</v>
      </c>
      <c r="G11528" s="57" t="s">
        <v>8848</v>
      </c>
      <c r="H11528" s="57">
        <v>0.68751620000000002</v>
      </c>
    </row>
    <row r="11529" spans="1:8">
      <c r="A11529" s="57" t="s">
        <v>186</v>
      </c>
      <c r="B11529" s="57" t="s">
        <v>121</v>
      </c>
      <c r="C11529" s="57" t="s">
        <v>8374</v>
      </c>
      <c r="D11529" s="57">
        <v>0.196352</v>
      </c>
      <c r="E11529" s="57" t="s">
        <v>599</v>
      </c>
      <c r="F11529" s="57" t="s">
        <v>2464</v>
      </c>
      <c r="G11529" s="57" t="s">
        <v>8849</v>
      </c>
      <c r="H11529" s="57">
        <v>0.196352</v>
      </c>
    </row>
    <row r="11530" spans="1:8">
      <c r="A11530" s="57" t="s">
        <v>186</v>
      </c>
      <c r="B11530" s="57" t="s">
        <v>124</v>
      </c>
      <c r="C11530" s="57" t="s">
        <v>8361</v>
      </c>
      <c r="D11530" s="57">
        <v>9.3340390000000024</v>
      </c>
      <c r="E11530" s="57" t="s">
        <v>600</v>
      </c>
      <c r="F11530" s="57" t="s">
        <v>655</v>
      </c>
      <c r="G11530" s="57" t="s">
        <v>8850</v>
      </c>
      <c r="H11530" s="57">
        <v>9.3340390000000024</v>
      </c>
    </row>
    <row r="11531" spans="1:8">
      <c r="A11531" s="57" t="s">
        <v>186</v>
      </c>
      <c r="B11531" s="57" t="s">
        <v>124</v>
      </c>
      <c r="C11531" s="57" t="s">
        <v>8363</v>
      </c>
      <c r="D11531" s="57">
        <v>100</v>
      </c>
      <c r="E11531" s="57" t="s">
        <v>600</v>
      </c>
      <c r="F11531" s="57" t="s">
        <v>8364</v>
      </c>
      <c r="G11531" s="57" t="s">
        <v>8851</v>
      </c>
      <c r="H11531" s="57">
        <v>100</v>
      </c>
    </row>
    <row r="11532" spans="1:8">
      <c r="A11532" s="57" t="s">
        <v>186</v>
      </c>
      <c r="B11532" s="57" t="s">
        <v>124</v>
      </c>
      <c r="C11532" s="57" t="s">
        <v>8366</v>
      </c>
      <c r="D11532" s="57">
        <v>80</v>
      </c>
      <c r="E11532" s="57" t="s">
        <v>600</v>
      </c>
      <c r="F11532" s="57" t="s">
        <v>8367</v>
      </c>
      <c r="G11532" s="57" t="s">
        <v>8852</v>
      </c>
      <c r="H11532" s="57">
        <v>80</v>
      </c>
    </row>
    <row r="11533" spans="1:8">
      <c r="A11533" s="57" t="s">
        <v>186</v>
      </c>
      <c r="B11533" s="57" t="s">
        <v>124</v>
      </c>
      <c r="C11533" s="57" t="s">
        <v>8369</v>
      </c>
      <c r="D11533" s="57">
        <v>1</v>
      </c>
      <c r="E11533" s="57" t="s">
        <v>600</v>
      </c>
      <c r="F11533" s="57" t="s">
        <v>8369</v>
      </c>
      <c r="G11533" s="57" t="s">
        <v>8853</v>
      </c>
      <c r="H11533" s="57">
        <v>1</v>
      </c>
    </row>
    <row r="11534" spans="1:8">
      <c r="A11534" s="57" t="s">
        <v>186</v>
      </c>
      <c r="B11534" s="57" t="s">
        <v>124</v>
      </c>
      <c r="C11534" s="57" t="s">
        <v>8371</v>
      </c>
      <c r="D11534" s="57">
        <v>0.68751620000000002</v>
      </c>
      <c r="E11534" s="57" t="s">
        <v>600</v>
      </c>
      <c r="F11534" s="57" t="s">
        <v>8372</v>
      </c>
      <c r="G11534" s="57" t="s">
        <v>8854</v>
      </c>
      <c r="H11534" s="57">
        <v>0.68751620000000002</v>
      </c>
    </row>
    <row r="11535" spans="1:8">
      <c r="A11535" s="57" t="s">
        <v>186</v>
      </c>
      <c r="B11535" s="57" t="s">
        <v>124</v>
      </c>
      <c r="C11535" s="57" t="s">
        <v>8374</v>
      </c>
      <c r="D11535" s="57">
        <v>0.196352</v>
      </c>
      <c r="E11535" s="57" t="s">
        <v>600</v>
      </c>
      <c r="F11535" s="57" t="s">
        <v>2464</v>
      </c>
      <c r="G11535" s="57" t="s">
        <v>8855</v>
      </c>
      <c r="H11535" s="57">
        <v>0.196352</v>
      </c>
    </row>
    <row r="11536" spans="1:8">
      <c r="A11536" s="57" t="s">
        <v>135</v>
      </c>
      <c r="B11536" s="57" t="s">
        <v>114</v>
      </c>
      <c r="C11536" s="57" t="s">
        <v>8361</v>
      </c>
      <c r="D11536" s="57">
        <v>9.3340390000000006</v>
      </c>
      <c r="E11536" s="57" t="s">
        <v>601</v>
      </c>
      <c r="F11536" s="57" t="s">
        <v>655</v>
      </c>
      <c r="G11536" s="57" t="s">
        <v>8856</v>
      </c>
      <c r="H11536" s="57">
        <v>9.3340390000000006</v>
      </c>
    </row>
    <row r="11537" spans="1:8">
      <c r="A11537" s="57" t="s">
        <v>135</v>
      </c>
      <c r="B11537" s="57" t="s">
        <v>114</v>
      </c>
      <c r="C11537" s="57" t="s">
        <v>8363</v>
      </c>
      <c r="D11537" s="57">
        <v>100</v>
      </c>
      <c r="E11537" s="57" t="s">
        <v>601</v>
      </c>
      <c r="F11537" s="57" t="s">
        <v>8364</v>
      </c>
      <c r="G11537" s="57" t="s">
        <v>8857</v>
      </c>
      <c r="H11537" s="57">
        <v>100</v>
      </c>
    </row>
    <row r="11538" spans="1:8">
      <c r="A11538" s="57" t="s">
        <v>135</v>
      </c>
      <c r="B11538" s="57" t="s">
        <v>114</v>
      </c>
      <c r="C11538" s="57" t="s">
        <v>8366</v>
      </c>
      <c r="D11538" s="57">
        <v>80</v>
      </c>
      <c r="E11538" s="57" t="s">
        <v>601</v>
      </c>
      <c r="F11538" s="57" t="s">
        <v>8367</v>
      </c>
      <c r="G11538" s="57" t="s">
        <v>8858</v>
      </c>
      <c r="H11538" s="57">
        <v>80</v>
      </c>
    </row>
    <row r="11539" spans="1:8">
      <c r="A11539" s="57" t="s">
        <v>135</v>
      </c>
      <c r="B11539" s="57" t="s">
        <v>114</v>
      </c>
      <c r="C11539" s="57" t="s">
        <v>8369</v>
      </c>
      <c r="D11539" s="57">
        <v>1</v>
      </c>
      <c r="E11539" s="57" t="s">
        <v>601</v>
      </c>
      <c r="F11539" s="57" t="s">
        <v>8369</v>
      </c>
      <c r="G11539" s="57" t="s">
        <v>8859</v>
      </c>
      <c r="H11539" s="57">
        <v>1</v>
      </c>
    </row>
    <row r="11540" spans="1:8">
      <c r="A11540" s="57" t="s">
        <v>135</v>
      </c>
      <c r="B11540" s="57" t="s">
        <v>114</v>
      </c>
      <c r="C11540" s="57" t="s">
        <v>8371</v>
      </c>
      <c r="D11540" s="57">
        <v>0.68751620000000002</v>
      </c>
      <c r="E11540" s="57" t="s">
        <v>601</v>
      </c>
      <c r="F11540" s="57" t="s">
        <v>8372</v>
      </c>
      <c r="G11540" s="57" t="s">
        <v>8860</v>
      </c>
      <c r="H11540" s="57">
        <v>0.68751620000000002</v>
      </c>
    </row>
    <row r="11541" spans="1:8">
      <c r="A11541" s="57" t="s">
        <v>135</v>
      </c>
      <c r="B11541" s="57" t="s">
        <v>114</v>
      </c>
      <c r="C11541" s="57" t="s">
        <v>8374</v>
      </c>
      <c r="D11541" s="57">
        <v>0.196352</v>
      </c>
      <c r="E11541" s="57" t="s">
        <v>601</v>
      </c>
      <c r="F11541" s="57" t="s">
        <v>2464</v>
      </c>
      <c r="G11541" s="57" t="s">
        <v>8861</v>
      </c>
      <c r="H11541" s="57">
        <v>0.196352</v>
      </c>
    </row>
    <row r="11542" spans="1:8">
      <c r="A11542" s="57" t="s">
        <v>155</v>
      </c>
      <c r="B11542" s="57" t="s">
        <v>116</v>
      </c>
      <c r="C11542" s="57" t="s">
        <v>8361</v>
      </c>
      <c r="D11542" s="57">
        <v>9.3340390000000006</v>
      </c>
      <c r="E11542" s="57" t="s">
        <v>602</v>
      </c>
      <c r="F11542" s="57" t="s">
        <v>655</v>
      </c>
      <c r="G11542" s="57" t="s">
        <v>8862</v>
      </c>
      <c r="H11542" s="57">
        <v>9.3340390000000006</v>
      </c>
    </row>
    <row r="11543" spans="1:8">
      <c r="A11543" s="57" t="s">
        <v>155</v>
      </c>
      <c r="B11543" s="57" t="s">
        <v>116</v>
      </c>
      <c r="C11543" s="57" t="s">
        <v>8363</v>
      </c>
      <c r="D11543" s="57">
        <v>100</v>
      </c>
      <c r="E11543" s="57" t="s">
        <v>602</v>
      </c>
      <c r="F11543" s="57" t="s">
        <v>8364</v>
      </c>
      <c r="G11543" s="57" t="s">
        <v>8863</v>
      </c>
      <c r="H11543" s="57">
        <v>100</v>
      </c>
    </row>
    <row r="11544" spans="1:8">
      <c r="A11544" s="57" t="s">
        <v>155</v>
      </c>
      <c r="B11544" s="57" t="s">
        <v>116</v>
      </c>
      <c r="C11544" s="57" t="s">
        <v>8366</v>
      </c>
      <c r="D11544" s="57">
        <v>80</v>
      </c>
      <c r="E11544" s="57" t="s">
        <v>602</v>
      </c>
      <c r="F11544" s="57" t="s">
        <v>8367</v>
      </c>
      <c r="G11544" s="57" t="s">
        <v>8864</v>
      </c>
      <c r="H11544" s="57">
        <v>80</v>
      </c>
    </row>
    <row r="11545" spans="1:8">
      <c r="A11545" s="57" t="s">
        <v>155</v>
      </c>
      <c r="B11545" s="57" t="s">
        <v>116</v>
      </c>
      <c r="C11545" s="57" t="s">
        <v>8369</v>
      </c>
      <c r="D11545" s="57">
        <v>1</v>
      </c>
      <c r="E11545" s="57" t="s">
        <v>602</v>
      </c>
      <c r="F11545" s="57" t="s">
        <v>8369</v>
      </c>
      <c r="G11545" s="57" t="s">
        <v>8865</v>
      </c>
      <c r="H11545" s="57">
        <v>1</v>
      </c>
    </row>
    <row r="11546" spans="1:8">
      <c r="A11546" s="57" t="s">
        <v>155</v>
      </c>
      <c r="B11546" s="57" t="s">
        <v>116</v>
      </c>
      <c r="C11546" s="57" t="s">
        <v>8371</v>
      </c>
      <c r="D11546" s="57">
        <v>0.68751620000000002</v>
      </c>
      <c r="E11546" s="57" t="s">
        <v>602</v>
      </c>
      <c r="F11546" s="57" t="s">
        <v>8372</v>
      </c>
      <c r="G11546" s="57" t="s">
        <v>8866</v>
      </c>
      <c r="H11546" s="57">
        <v>0.68751620000000002</v>
      </c>
    </row>
    <row r="11547" spans="1:8">
      <c r="A11547" s="57" t="s">
        <v>155</v>
      </c>
      <c r="B11547" s="57" t="s">
        <v>116</v>
      </c>
      <c r="C11547" s="57" t="s">
        <v>8374</v>
      </c>
      <c r="D11547" s="57">
        <v>0.196352</v>
      </c>
      <c r="E11547" s="57" t="s">
        <v>602</v>
      </c>
      <c r="F11547" s="57" t="s">
        <v>2464</v>
      </c>
      <c r="G11547" s="57" t="s">
        <v>8867</v>
      </c>
      <c r="H11547" s="57">
        <v>0.196352</v>
      </c>
    </row>
    <row r="11548" spans="1:8">
      <c r="A11548" s="57" t="s">
        <v>155</v>
      </c>
      <c r="B11548" s="57" t="s">
        <v>121</v>
      </c>
      <c r="C11548" s="57" t="s">
        <v>8361</v>
      </c>
      <c r="D11548" s="57">
        <v>9.3340390000000006</v>
      </c>
      <c r="E11548" s="57" t="s">
        <v>603</v>
      </c>
      <c r="F11548" s="57" t="s">
        <v>655</v>
      </c>
      <c r="G11548" s="57" t="s">
        <v>8868</v>
      </c>
      <c r="H11548" s="57">
        <v>9.3340390000000006</v>
      </c>
    </row>
    <row r="11549" spans="1:8">
      <c r="A11549" s="57" t="s">
        <v>155</v>
      </c>
      <c r="B11549" s="57" t="s">
        <v>121</v>
      </c>
      <c r="C11549" s="57" t="s">
        <v>8363</v>
      </c>
      <c r="D11549" s="57">
        <v>100</v>
      </c>
      <c r="E11549" s="57" t="s">
        <v>603</v>
      </c>
      <c r="F11549" s="57" t="s">
        <v>8364</v>
      </c>
      <c r="G11549" s="57" t="s">
        <v>8869</v>
      </c>
      <c r="H11549" s="57">
        <v>100</v>
      </c>
    </row>
    <row r="11550" spans="1:8">
      <c r="A11550" s="57" t="s">
        <v>155</v>
      </c>
      <c r="B11550" s="57" t="s">
        <v>121</v>
      </c>
      <c r="C11550" s="57" t="s">
        <v>8366</v>
      </c>
      <c r="D11550" s="57">
        <v>80</v>
      </c>
      <c r="E11550" s="57" t="s">
        <v>603</v>
      </c>
      <c r="F11550" s="57" t="s">
        <v>8367</v>
      </c>
      <c r="G11550" s="57" t="s">
        <v>8870</v>
      </c>
      <c r="H11550" s="57">
        <v>80</v>
      </c>
    </row>
    <row r="11551" spans="1:8">
      <c r="A11551" s="57" t="s">
        <v>155</v>
      </c>
      <c r="B11551" s="57" t="s">
        <v>121</v>
      </c>
      <c r="C11551" s="57" t="s">
        <v>8369</v>
      </c>
      <c r="D11551" s="57">
        <v>1</v>
      </c>
      <c r="E11551" s="57" t="s">
        <v>603</v>
      </c>
      <c r="F11551" s="57" t="s">
        <v>8369</v>
      </c>
      <c r="G11551" s="57" t="s">
        <v>8871</v>
      </c>
      <c r="H11551" s="57">
        <v>1</v>
      </c>
    </row>
    <row r="11552" spans="1:8">
      <c r="A11552" s="57" t="s">
        <v>155</v>
      </c>
      <c r="B11552" s="57" t="s">
        <v>121</v>
      </c>
      <c r="C11552" s="57" t="s">
        <v>8371</v>
      </c>
      <c r="D11552" s="57">
        <v>0.68751620000000002</v>
      </c>
      <c r="E11552" s="57" t="s">
        <v>603</v>
      </c>
      <c r="F11552" s="57" t="s">
        <v>8372</v>
      </c>
      <c r="G11552" s="57" t="s">
        <v>8872</v>
      </c>
      <c r="H11552" s="57">
        <v>0.68751620000000002</v>
      </c>
    </row>
    <row r="11553" spans="1:8">
      <c r="A11553" s="57" t="s">
        <v>155</v>
      </c>
      <c r="B11553" s="57" t="s">
        <v>121</v>
      </c>
      <c r="C11553" s="57" t="s">
        <v>8374</v>
      </c>
      <c r="D11553" s="57">
        <v>0.196352</v>
      </c>
      <c r="E11553" s="57" t="s">
        <v>603</v>
      </c>
      <c r="F11553" s="57" t="s">
        <v>2464</v>
      </c>
      <c r="G11553" s="57" t="s">
        <v>8873</v>
      </c>
      <c r="H11553" s="57">
        <v>0.196352</v>
      </c>
    </row>
    <row r="11554" spans="1:8">
      <c r="A11554" s="57" t="s">
        <v>155</v>
      </c>
      <c r="B11554" s="57" t="s">
        <v>122</v>
      </c>
      <c r="C11554" s="57" t="s">
        <v>8361</v>
      </c>
      <c r="D11554" s="57">
        <v>9.3340390000000006</v>
      </c>
      <c r="E11554" s="57" t="s">
        <v>604</v>
      </c>
      <c r="F11554" s="57" t="s">
        <v>655</v>
      </c>
      <c r="G11554" s="57" t="s">
        <v>8874</v>
      </c>
      <c r="H11554" s="57">
        <v>9.3340390000000006</v>
      </c>
    </row>
    <row r="11555" spans="1:8">
      <c r="A11555" s="57" t="s">
        <v>155</v>
      </c>
      <c r="B11555" s="57" t="s">
        <v>122</v>
      </c>
      <c r="C11555" s="57" t="s">
        <v>8363</v>
      </c>
      <c r="D11555" s="57">
        <v>100</v>
      </c>
      <c r="E11555" s="57" t="s">
        <v>604</v>
      </c>
      <c r="F11555" s="57" t="s">
        <v>8364</v>
      </c>
      <c r="G11555" s="57" t="s">
        <v>8875</v>
      </c>
      <c r="H11555" s="57">
        <v>100</v>
      </c>
    </row>
    <row r="11556" spans="1:8">
      <c r="A11556" s="57" t="s">
        <v>155</v>
      </c>
      <c r="B11556" s="57" t="s">
        <v>122</v>
      </c>
      <c r="C11556" s="57" t="s">
        <v>8366</v>
      </c>
      <c r="D11556" s="57">
        <v>80</v>
      </c>
      <c r="E11556" s="57" t="s">
        <v>604</v>
      </c>
      <c r="F11556" s="57" t="s">
        <v>8367</v>
      </c>
      <c r="G11556" s="57" t="s">
        <v>8876</v>
      </c>
      <c r="H11556" s="57">
        <v>80</v>
      </c>
    </row>
    <row r="11557" spans="1:8">
      <c r="A11557" s="57" t="s">
        <v>155</v>
      </c>
      <c r="B11557" s="57" t="s">
        <v>122</v>
      </c>
      <c r="C11557" s="57" t="s">
        <v>8369</v>
      </c>
      <c r="D11557" s="57">
        <v>1</v>
      </c>
      <c r="E11557" s="57" t="s">
        <v>604</v>
      </c>
      <c r="F11557" s="57" t="s">
        <v>8369</v>
      </c>
      <c r="G11557" s="57" t="s">
        <v>8877</v>
      </c>
      <c r="H11557" s="57">
        <v>1</v>
      </c>
    </row>
    <row r="11558" spans="1:8">
      <c r="A11558" s="57" t="s">
        <v>155</v>
      </c>
      <c r="B11558" s="57" t="s">
        <v>122</v>
      </c>
      <c r="C11558" s="57" t="s">
        <v>8371</v>
      </c>
      <c r="D11558" s="57">
        <v>0.68751620000000002</v>
      </c>
      <c r="E11558" s="57" t="s">
        <v>604</v>
      </c>
      <c r="F11558" s="57" t="s">
        <v>8372</v>
      </c>
      <c r="G11558" s="57" t="s">
        <v>8878</v>
      </c>
      <c r="H11558" s="57">
        <v>0.68751620000000002</v>
      </c>
    </row>
    <row r="11559" spans="1:8">
      <c r="A11559" s="57" t="s">
        <v>155</v>
      </c>
      <c r="B11559" s="57" t="s">
        <v>122</v>
      </c>
      <c r="C11559" s="57" t="s">
        <v>8374</v>
      </c>
      <c r="D11559" s="57">
        <v>0.196352</v>
      </c>
      <c r="E11559" s="57" t="s">
        <v>604</v>
      </c>
      <c r="F11559" s="57" t="s">
        <v>2464</v>
      </c>
      <c r="G11559" s="57" t="s">
        <v>8879</v>
      </c>
      <c r="H11559" s="57">
        <v>0.196352</v>
      </c>
    </row>
    <row r="11560" spans="1:8">
      <c r="A11560" s="57" t="s">
        <v>641</v>
      </c>
      <c r="B11560" s="57" t="s">
        <v>118</v>
      </c>
      <c r="C11560" s="57" t="s">
        <v>8361</v>
      </c>
      <c r="D11560" s="57">
        <v>7</v>
      </c>
      <c r="E11560" s="57" t="s">
        <v>606</v>
      </c>
      <c r="F11560" s="57" t="s">
        <v>655</v>
      </c>
      <c r="G11560" s="57" t="s">
        <v>8880</v>
      </c>
      <c r="H11560" s="57">
        <v>7</v>
      </c>
    </row>
    <row r="11561" spans="1:8">
      <c r="A11561" s="57" t="s">
        <v>641</v>
      </c>
      <c r="B11561" s="57" t="s">
        <v>118</v>
      </c>
      <c r="C11561" s="57" t="s">
        <v>8363</v>
      </c>
      <c r="D11561" s="57">
        <v>100</v>
      </c>
      <c r="E11561" s="57" t="s">
        <v>606</v>
      </c>
      <c r="F11561" s="57" t="s">
        <v>8364</v>
      </c>
      <c r="G11561" s="57" t="s">
        <v>8881</v>
      </c>
      <c r="H11561" s="57">
        <v>100</v>
      </c>
    </row>
    <row r="11562" spans="1:8">
      <c r="A11562" s="57" t="s">
        <v>641</v>
      </c>
      <c r="B11562" s="57" t="s">
        <v>118</v>
      </c>
      <c r="C11562" s="57" t="s">
        <v>8366</v>
      </c>
      <c r="D11562" s="57">
        <v>98</v>
      </c>
      <c r="E11562" s="57" t="s">
        <v>606</v>
      </c>
      <c r="F11562" s="57" t="s">
        <v>8367</v>
      </c>
      <c r="G11562" s="57" t="s">
        <v>8882</v>
      </c>
      <c r="H11562" s="57">
        <v>98</v>
      </c>
    </row>
    <row r="11563" spans="1:8">
      <c r="A11563" s="57" t="s">
        <v>641</v>
      </c>
      <c r="B11563" s="57" t="s">
        <v>118</v>
      </c>
      <c r="C11563" s="57" t="s">
        <v>8369</v>
      </c>
      <c r="D11563" s="57">
        <v>1</v>
      </c>
      <c r="E11563" s="57" t="s">
        <v>606</v>
      </c>
      <c r="F11563" s="57" t="s">
        <v>8369</v>
      </c>
      <c r="G11563" s="57" t="s">
        <v>8883</v>
      </c>
      <c r="H11563" s="57">
        <v>1</v>
      </c>
    </row>
    <row r="11564" spans="1:8">
      <c r="A11564" s="57" t="s">
        <v>641</v>
      </c>
      <c r="B11564" s="57" t="s">
        <v>118</v>
      </c>
      <c r="C11564" s="57" t="s">
        <v>8371</v>
      </c>
      <c r="D11564" s="57">
        <v>0.68751620000000002</v>
      </c>
      <c r="E11564" s="57" t="s">
        <v>606</v>
      </c>
      <c r="F11564" s="57" t="s">
        <v>8372</v>
      </c>
      <c r="G11564" s="57" t="s">
        <v>8884</v>
      </c>
      <c r="H11564" s="57">
        <v>0.68751620000000002</v>
      </c>
    </row>
    <row r="11565" spans="1:8">
      <c r="A11565" s="57" t="s">
        <v>641</v>
      </c>
      <c r="B11565" s="57" t="s">
        <v>118</v>
      </c>
      <c r="C11565" s="57" t="s">
        <v>8374</v>
      </c>
      <c r="D11565" s="57">
        <v>0.14932029999999999</v>
      </c>
      <c r="E11565" s="57" t="s">
        <v>606</v>
      </c>
      <c r="F11565" s="57" t="s">
        <v>2464</v>
      </c>
      <c r="G11565" s="57" t="s">
        <v>8885</v>
      </c>
      <c r="H11565" s="57">
        <v>0.14932029999999999</v>
      </c>
    </row>
    <row r="11566" spans="1:8">
      <c r="A11566" s="57" t="s">
        <v>642</v>
      </c>
      <c r="B11566" s="57" t="s">
        <v>124</v>
      </c>
      <c r="C11566" s="57" t="s">
        <v>8361</v>
      </c>
      <c r="D11566" s="57">
        <v>9.517748000000001</v>
      </c>
      <c r="E11566" s="57" t="s">
        <v>608</v>
      </c>
      <c r="F11566" s="57" t="s">
        <v>655</v>
      </c>
      <c r="G11566" s="57" t="s">
        <v>8886</v>
      </c>
      <c r="H11566" s="57">
        <v>9.517748000000001</v>
      </c>
    </row>
    <row r="11567" spans="1:8">
      <c r="A11567" s="57" t="s">
        <v>642</v>
      </c>
      <c r="B11567" s="57" t="s">
        <v>124</v>
      </c>
      <c r="C11567" s="57" t="s">
        <v>8363</v>
      </c>
      <c r="D11567" s="57">
        <v>100</v>
      </c>
      <c r="E11567" s="57" t="s">
        <v>608</v>
      </c>
      <c r="F11567" s="57" t="s">
        <v>8364</v>
      </c>
      <c r="G11567" s="57" t="s">
        <v>8887</v>
      </c>
      <c r="H11567" s="57">
        <v>100</v>
      </c>
    </row>
    <row r="11568" spans="1:8">
      <c r="A11568" s="57" t="s">
        <v>642</v>
      </c>
      <c r="B11568" s="57" t="s">
        <v>124</v>
      </c>
      <c r="C11568" s="57" t="s">
        <v>8366</v>
      </c>
      <c r="D11568" s="57">
        <v>98</v>
      </c>
      <c r="E11568" s="57" t="s">
        <v>608</v>
      </c>
      <c r="F11568" s="57" t="s">
        <v>8367</v>
      </c>
      <c r="G11568" s="57" t="s">
        <v>8888</v>
      </c>
      <c r="H11568" s="57">
        <v>98</v>
      </c>
    </row>
    <row r="11569" spans="1:8">
      <c r="A11569" s="57" t="s">
        <v>642</v>
      </c>
      <c r="B11569" s="57" t="s">
        <v>124</v>
      </c>
      <c r="C11569" s="57" t="s">
        <v>8369</v>
      </c>
      <c r="D11569" s="57">
        <v>1</v>
      </c>
      <c r="E11569" s="57" t="s">
        <v>608</v>
      </c>
      <c r="F11569" s="57" t="s">
        <v>8369</v>
      </c>
      <c r="G11569" s="57" t="s">
        <v>8889</v>
      </c>
      <c r="H11569" s="57">
        <v>1</v>
      </c>
    </row>
    <row r="11570" spans="1:8">
      <c r="A11570" s="57" t="s">
        <v>642</v>
      </c>
      <c r="B11570" s="57" t="s">
        <v>124</v>
      </c>
      <c r="C11570" s="57" t="s">
        <v>8371</v>
      </c>
      <c r="D11570" s="57">
        <v>0</v>
      </c>
      <c r="E11570" s="57" t="s">
        <v>608</v>
      </c>
      <c r="F11570" s="57" t="s">
        <v>8372</v>
      </c>
      <c r="G11570" s="57" t="s">
        <v>8890</v>
      </c>
      <c r="H11570" s="57">
        <v>0</v>
      </c>
    </row>
    <row r="11571" spans="1:8">
      <c r="A11571" s="57" t="s">
        <v>642</v>
      </c>
      <c r="B11571" s="57" t="s">
        <v>124</v>
      </c>
      <c r="C11571" s="57" t="s">
        <v>8374</v>
      </c>
      <c r="D11571" s="57">
        <v>0.16684413999999997</v>
      </c>
      <c r="E11571" s="57" t="s">
        <v>608</v>
      </c>
      <c r="F11571" s="57" t="s">
        <v>2464</v>
      </c>
      <c r="G11571" s="57" t="s">
        <v>8891</v>
      </c>
      <c r="H11571" s="57">
        <v>0.16684413999999997</v>
      </c>
    </row>
    <row r="11572" spans="1:8">
      <c r="A11572" s="57" t="s">
        <v>156</v>
      </c>
      <c r="B11572" s="57" t="s">
        <v>116</v>
      </c>
      <c r="C11572" s="57" t="s">
        <v>8361</v>
      </c>
      <c r="D11572" s="57">
        <v>9.3340390000000006</v>
      </c>
      <c r="E11572" s="57" t="s">
        <v>609</v>
      </c>
      <c r="F11572" s="57" t="s">
        <v>655</v>
      </c>
      <c r="G11572" s="57" t="s">
        <v>8892</v>
      </c>
      <c r="H11572" s="57">
        <v>9.3340390000000006</v>
      </c>
    </row>
    <row r="11573" spans="1:8">
      <c r="A11573" s="57" t="s">
        <v>156</v>
      </c>
      <c r="B11573" s="57" t="s">
        <v>116</v>
      </c>
      <c r="C11573" s="57" t="s">
        <v>8363</v>
      </c>
      <c r="D11573" s="57">
        <v>100</v>
      </c>
      <c r="E11573" s="57" t="s">
        <v>609</v>
      </c>
      <c r="F11573" s="57" t="s">
        <v>8364</v>
      </c>
      <c r="G11573" s="57" t="s">
        <v>8893</v>
      </c>
      <c r="H11573" s="57">
        <v>100</v>
      </c>
    </row>
    <row r="11574" spans="1:8">
      <c r="A11574" s="57" t="s">
        <v>156</v>
      </c>
      <c r="B11574" s="57" t="s">
        <v>116</v>
      </c>
      <c r="C11574" s="57" t="s">
        <v>8366</v>
      </c>
      <c r="D11574" s="57">
        <v>80</v>
      </c>
      <c r="E11574" s="57" t="s">
        <v>609</v>
      </c>
      <c r="F11574" s="57" t="s">
        <v>8367</v>
      </c>
      <c r="G11574" s="57" t="s">
        <v>8894</v>
      </c>
      <c r="H11574" s="57">
        <v>80</v>
      </c>
    </row>
    <row r="11575" spans="1:8">
      <c r="A11575" s="57" t="s">
        <v>156</v>
      </c>
      <c r="B11575" s="57" t="s">
        <v>116</v>
      </c>
      <c r="C11575" s="57" t="s">
        <v>8369</v>
      </c>
      <c r="D11575" s="57">
        <v>1</v>
      </c>
      <c r="E11575" s="57" t="s">
        <v>609</v>
      </c>
      <c r="F11575" s="57" t="s">
        <v>8369</v>
      </c>
      <c r="G11575" s="57" t="s">
        <v>8895</v>
      </c>
      <c r="H11575" s="57">
        <v>1</v>
      </c>
    </row>
    <row r="11576" spans="1:8">
      <c r="A11576" s="57" t="s">
        <v>156</v>
      </c>
      <c r="B11576" s="57" t="s">
        <v>116</v>
      </c>
      <c r="C11576" s="57" t="s">
        <v>8371</v>
      </c>
      <c r="D11576" s="57">
        <v>0.68751620000000002</v>
      </c>
      <c r="E11576" s="57" t="s">
        <v>609</v>
      </c>
      <c r="F11576" s="57" t="s">
        <v>8372</v>
      </c>
      <c r="G11576" s="57" t="s">
        <v>8896</v>
      </c>
      <c r="H11576" s="57">
        <v>0.68751620000000002</v>
      </c>
    </row>
    <row r="11577" spans="1:8">
      <c r="A11577" s="57" t="s">
        <v>156</v>
      </c>
      <c r="B11577" s="57" t="s">
        <v>116</v>
      </c>
      <c r="C11577" s="57" t="s">
        <v>8374</v>
      </c>
      <c r="D11577" s="57">
        <v>0.196352</v>
      </c>
      <c r="E11577" s="57" t="s">
        <v>609</v>
      </c>
      <c r="F11577" s="57" t="s">
        <v>2464</v>
      </c>
      <c r="G11577" s="57" t="s">
        <v>8897</v>
      </c>
      <c r="H11577" s="57">
        <v>0.196352</v>
      </c>
    </row>
    <row r="11578" spans="1:8">
      <c r="A11578" s="57" t="s">
        <v>187</v>
      </c>
      <c r="B11578" s="57" t="s">
        <v>122</v>
      </c>
      <c r="C11578" s="57" t="s">
        <v>8361</v>
      </c>
      <c r="D11578" s="57">
        <v>9.3340390000000006</v>
      </c>
      <c r="E11578" s="57" t="s">
        <v>610</v>
      </c>
      <c r="F11578" s="57" t="s">
        <v>655</v>
      </c>
      <c r="G11578" s="57" t="s">
        <v>8898</v>
      </c>
      <c r="H11578" s="57">
        <v>9.3340390000000006</v>
      </c>
    </row>
    <row r="11579" spans="1:8">
      <c r="A11579" s="57" t="s">
        <v>187</v>
      </c>
      <c r="B11579" s="57" t="s">
        <v>122</v>
      </c>
      <c r="C11579" s="57" t="s">
        <v>8363</v>
      </c>
      <c r="D11579" s="57">
        <v>100</v>
      </c>
      <c r="E11579" s="57" t="s">
        <v>610</v>
      </c>
      <c r="F11579" s="57" t="s">
        <v>8364</v>
      </c>
      <c r="G11579" s="57" t="s">
        <v>8899</v>
      </c>
      <c r="H11579" s="57">
        <v>100</v>
      </c>
    </row>
    <row r="11580" spans="1:8">
      <c r="A11580" s="57" t="s">
        <v>187</v>
      </c>
      <c r="B11580" s="57" t="s">
        <v>122</v>
      </c>
      <c r="C11580" s="57" t="s">
        <v>8366</v>
      </c>
      <c r="D11580" s="57">
        <v>80</v>
      </c>
      <c r="E11580" s="57" t="s">
        <v>610</v>
      </c>
      <c r="F11580" s="57" t="s">
        <v>8367</v>
      </c>
      <c r="G11580" s="57" t="s">
        <v>8900</v>
      </c>
      <c r="H11580" s="57">
        <v>80</v>
      </c>
    </row>
    <row r="11581" spans="1:8">
      <c r="A11581" s="57" t="s">
        <v>187</v>
      </c>
      <c r="B11581" s="57" t="s">
        <v>122</v>
      </c>
      <c r="C11581" s="57" t="s">
        <v>8369</v>
      </c>
      <c r="D11581" s="57">
        <v>1</v>
      </c>
      <c r="E11581" s="57" t="s">
        <v>610</v>
      </c>
      <c r="F11581" s="57" t="s">
        <v>8369</v>
      </c>
      <c r="G11581" s="57" t="s">
        <v>8901</v>
      </c>
      <c r="H11581" s="57">
        <v>1</v>
      </c>
    </row>
    <row r="11582" spans="1:8">
      <c r="A11582" s="57" t="s">
        <v>187</v>
      </c>
      <c r="B11582" s="57" t="s">
        <v>122</v>
      </c>
      <c r="C11582" s="57" t="s">
        <v>8371</v>
      </c>
      <c r="D11582" s="57">
        <v>0.6875161999999998</v>
      </c>
      <c r="E11582" s="57" t="s">
        <v>610</v>
      </c>
      <c r="F11582" s="57" t="s">
        <v>8372</v>
      </c>
      <c r="G11582" s="57" t="s">
        <v>8902</v>
      </c>
      <c r="H11582" s="57">
        <v>0.6875161999999998</v>
      </c>
    </row>
    <row r="11583" spans="1:8">
      <c r="A11583" s="57" t="s">
        <v>187</v>
      </c>
      <c r="B11583" s="57" t="s">
        <v>122</v>
      </c>
      <c r="C11583" s="57" t="s">
        <v>8374</v>
      </c>
      <c r="D11583" s="57">
        <v>0.19635200000000005</v>
      </c>
      <c r="E11583" s="57" t="s">
        <v>610</v>
      </c>
      <c r="F11583" s="57" t="s">
        <v>2464</v>
      </c>
      <c r="G11583" s="57" t="s">
        <v>8903</v>
      </c>
      <c r="H11583" s="57">
        <v>0.19635200000000005</v>
      </c>
    </row>
    <row r="11584" spans="1:8">
      <c r="A11584" s="57" t="s">
        <v>187</v>
      </c>
      <c r="B11584" s="57" t="s">
        <v>125</v>
      </c>
      <c r="C11584" s="57" t="s">
        <v>8361</v>
      </c>
      <c r="D11584" s="57">
        <v>9.3340390000000024</v>
      </c>
      <c r="E11584" s="57" t="s">
        <v>611</v>
      </c>
      <c r="F11584" s="57" t="s">
        <v>655</v>
      </c>
      <c r="G11584" s="57" t="s">
        <v>8904</v>
      </c>
      <c r="H11584" s="57">
        <v>9.3340390000000024</v>
      </c>
    </row>
    <row r="11585" spans="1:8">
      <c r="A11585" s="57" t="s">
        <v>187</v>
      </c>
      <c r="B11585" s="57" t="s">
        <v>125</v>
      </c>
      <c r="C11585" s="57" t="s">
        <v>8363</v>
      </c>
      <c r="D11585" s="57">
        <v>100</v>
      </c>
      <c r="E11585" s="57" t="s">
        <v>611</v>
      </c>
      <c r="F11585" s="57" t="s">
        <v>8364</v>
      </c>
      <c r="G11585" s="57" t="s">
        <v>8905</v>
      </c>
      <c r="H11585" s="57">
        <v>100</v>
      </c>
    </row>
    <row r="11586" spans="1:8">
      <c r="A11586" s="57" t="s">
        <v>187</v>
      </c>
      <c r="B11586" s="57" t="s">
        <v>125</v>
      </c>
      <c r="C11586" s="57" t="s">
        <v>8366</v>
      </c>
      <c r="D11586" s="57">
        <v>80</v>
      </c>
      <c r="E11586" s="57" t="s">
        <v>611</v>
      </c>
      <c r="F11586" s="57" t="s">
        <v>8367</v>
      </c>
      <c r="G11586" s="57" t="s">
        <v>8906</v>
      </c>
      <c r="H11586" s="57">
        <v>80</v>
      </c>
    </row>
    <row r="11587" spans="1:8">
      <c r="A11587" s="57" t="s">
        <v>187</v>
      </c>
      <c r="B11587" s="57" t="s">
        <v>125</v>
      </c>
      <c r="C11587" s="57" t="s">
        <v>8369</v>
      </c>
      <c r="D11587" s="57">
        <v>1</v>
      </c>
      <c r="E11587" s="57" t="s">
        <v>611</v>
      </c>
      <c r="F11587" s="57" t="s">
        <v>8369</v>
      </c>
      <c r="G11587" s="57" t="s">
        <v>8907</v>
      </c>
      <c r="H11587" s="57">
        <v>1</v>
      </c>
    </row>
    <row r="11588" spans="1:8">
      <c r="A11588" s="57" t="s">
        <v>187</v>
      </c>
      <c r="B11588" s="57" t="s">
        <v>125</v>
      </c>
      <c r="C11588" s="57" t="s">
        <v>8371</v>
      </c>
      <c r="D11588" s="57">
        <v>0.68751620000000002</v>
      </c>
      <c r="E11588" s="57" t="s">
        <v>611</v>
      </c>
      <c r="F11588" s="57" t="s">
        <v>8372</v>
      </c>
      <c r="G11588" s="57" t="s">
        <v>8908</v>
      </c>
      <c r="H11588" s="57">
        <v>0.68751620000000002</v>
      </c>
    </row>
    <row r="11589" spans="1:8">
      <c r="A11589" s="57" t="s">
        <v>187</v>
      </c>
      <c r="B11589" s="57" t="s">
        <v>125</v>
      </c>
      <c r="C11589" s="57" t="s">
        <v>8374</v>
      </c>
      <c r="D11589" s="57">
        <v>0.19635200000000003</v>
      </c>
      <c r="E11589" s="57" t="s">
        <v>611</v>
      </c>
      <c r="F11589" s="57" t="s">
        <v>2464</v>
      </c>
      <c r="G11589" s="57" t="s">
        <v>8909</v>
      </c>
      <c r="H11589" s="57">
        <v>0.19635200000000003</v>
      </c>
    </row>
    <row r="11590" spans="1:8">
      <c r="A11590" s="57" t="s">
        <v>643</v>
      </c>
      <c r="B11590" s="57" t="s">
        <v>118</v>
      </c>
      <c r="C11590" s="57" t="s">
        <v>8361</v>
      </c>
      <c r="D11590" s="57">
        <v>14.07747333333333</v>
      </c>
      <c r="E11590" s="57" t="s">
        <v>613</v>
      </c>
      <c r="F11590" s="57" t="s">
        <v>655</v>
      </c>
      <c r="G11590" s="57" t="s">
        <v>8910</v>
      </c>
      <c r="H11590" s="57">
        <v>14.07747333333333</v>
      </c>
    </row>
    <row r="11591" spans="1:8">
      <c r="A11591" s="57" t="s">
        <v>643</v>
      </c>
      <c r="B11591" s="57" t="s">
        <v>118</v>
      </c>
      <c r="C11591" s="57" t="s">
        <v>8363</v>
      </c>
      <c r="D11591" s="57">
        <v>100</v>
      </c>
      <c r="E11591" s="57" t="s">
        <v>613</v>
      </c>
      <c r="F11591" s="57" t="s">
        <v>8364</v>
      </c>
      <c r="G11591" s="57" t="s">
        <v>8911</v>
      </c>
      <c r="H11591" s="57">
        <v>100</v>
      </c>
    </row>
    <row r="11592" spans="1:8">
      <c r="A11592" s="57" t="s">
        <v>643</v>
      </c>
      <c r="B11592" s="57" t="s">
        <v>118</v>
      </c>
      <c r="C11592" s="57" t="s">
        <v>8366</v>
      </c>
      <c r="D11592" s="57">
        <v>90.666666666666671</v>
      </c>
      <c r="E11592" s="57" t="s">
        <v>613</v>
      </c>
      <c r="F11592" s="57" t="s">
        <v>8367</v>
      </c>
      <c r="G11592" s="57" t="s">
        <v>8912</v>
      </c>
      <c r="H11592" s="57">
        <v>90.666666666666671</v>
      </c>
    </row>
    <row r="11593" spans="1:8">
      <c r="A11593" s="57" t="s">
        <v>643</v>
      </c>
      <c r="B11593" s="57" t="s">
        <v>118</v>
      </c>
      <c r="C11593" s="57" t="s">
        <v>8369</v>
      </c>
      <c r="D11593" s="57">
        <v>1</v>
      </c>
      <c r="E11593" s="57" t="s">
        <v>613</v>
      </c>
      <c r="F11593" s="57" t="s">
        <v>8369</v>
      </c>
      <c r="G11593" s="57" t="s">
        <v>8913</v>
      </c>
      <c r="H11593" s="57">
        <v>1</v>
      </c>
    </row>
    <row r="11594" spans="1:8">
      <c r="A11594" s="57" t="s">
        <v>643</v>
      </c>
      <c r="B11594" s="57" t="s">
        <v>118</v>
      </c>
      <c r="C11594" s="57" t="s">
        <v>8371</v>
      </c>
      <c r="D11594" s="57">
        <v>0.91575749999999989</v>
      </c>
      <c r="E11594" s="57" t="s">
        <v>613</v>
      </c>
      <c r="F11594" s="57" t="s">
        <v>8372</v>
      </c>
      <c r="G11594" s="57" t="s">
        <v>8914</v>
      </c>
      <c r="H11594" s="57">
        <v>0.91575749999999989</v>
      </c>
    </row>
    <row r="11595" spans="1:8">
      <c r="A11595" s="57" t="s">
        <v>643</v>
      </c>
      <c r="B11595" s="57" t="s">
        <v>118</v>
      </c>
      <c r="C11595" s="57" t="s">
        <v>8374</v>
      </c>
      <c r="D11595" s="57">
        <v>0.30029319166666663</v>
      </c>
      <c r="E11595" s="57" t="s">
        <v>613</v>
      </c>
      <c r="F11595" s="57" t="s">
        <v>2464</v>
      </c>
      <c r="G11595" s="57" t="s">
        <v>8915</v>
      </c>
      <c r="H11595" s="57">
        <v>0.30029319166666663</v>
      </c>
    </row>
    <row r="11596" spans="1:8">
      <c r="A11596" s="57" t="s">
        <v>643</v>
      </c>
      <c r="B11596" s="57" t="s">
        <v>119</v>
      </c>
      <c r="C11596" s="57" t="s">
        <v>8361</v>
      </c>
      <c r="D11596" s="57">
        <v>14.720879999999994</v>
      </c>
      <c r="E11596" s="57" t="s">
        <v>615</v>
      </c>
      <c r="F11596" s="57" t="s">
        <v>655</v>
      </c>
      <c r="G11596" s="57" t="s">
        <v>8916</v>
      </c>
      <c r="H11596" s="57">
        <v>14.720879999999994</v>
      </c>
    </row>
    <row r="11597" spans="1:8">
      <c r="A11597" s="57" t="s">
        <v>643</v>
      </c>
      <c r="B11597" s="57" t="s">
        <v>119</v>
      </c>
      <c r="C11597" s="57" t="s">
        <v>8363</v>
      </c>
      <c r="D11597" s="57">
        <v>100</v>
      </c>
      <c r="E11597" s="57" t="s">
        <v>615</v>
      </c>
      <c r="F11597" s="57" t="s">
        <v>8364</v>
      </c>
      <c r="G11597" s="57" t="s">
        <v>8917</v>
      </c>
      <c r="H11597" s="57">
        <v>100</v>
      </c>
    </row>
    <row r="11598" spans="1:8">
      <c r="A11598" s="57" t="s">
        <v>643</v>
      </c>
      <c r="B11598" s="57" t="s">
        <v>119</v>
      </c>
      <c r="C11598" s="57" t="s">
        <v>8366</v>
      </c>
      <c r="D11598" s="57">
        <v>90</v>
      </c>
      <c r="E11598" s="57" t="s">
        <v>615</v>
      </c>
      <c r="F11598" s="57" t="s">
        <v>8367</v>
      </c>
      <c r="G11598" s="57" t="s">
        <v>8918</v>
      </c>
      <c r="H11598" s="57">
        <v>90</v>
      </c>
    </row>
    <row r="11599" spans="1:8">
      <c r="A11599" s="57" t="s">
        <v>643</v>
      </c>
      <c r="B11599" s="57" t="s">
        <v>119</v>
      </c>
      <c r="C11599" s="57" t="s">
        <v>8369</v>
      </c>
      <c r="D11599" s="57">
        <v>1</v>
      </c>
      <c r="E11599" s="57" t="s">
        <v>615</v>
      </c>
      <c r="F11599" s="57" t="s">
        <v>8369</v>
      </c>
      <c r="G11599" s="57" t="s">
        <v>8919</v>
      </c>
      <c r="H11599" s="57">
        <v>1</v>
      </c>
    </row>
    <row r="11600" spans="1:8">
      <c r="A11600" s="57" t="s">
        <v>643</v>
      </c>
      <c r="B11600" s="57" t="s">
        <v>119</v>
      </c>
      <c r="C11600" s="57" t="s">
        <v>8371</v>
      </c>
      <c r="D11600" s="57">
        <v>0.91575749999999978</v>
      </c>
      <c r="E11600" s="57" t="s">
        <v>615</v>
      </c>
      <c r="F11600" s="57" t="s">
        <v>8372</v>
      </c>
      <c r="G11600" s="57" t="s">
        <v>8920</v>
      </c>
      <c r="H11600" s="57">
        <v>0.91575749999999978</v>
      </c>
    </row>
    <row r="11601" spans="1:8">
      <c r="A11601" s="57" t="s">
        <v>643</v>
      </c>
      <c r="B11601" s="57" t="s">
        <v>119</v>
      </c>
      <c r="C11601" s="57" t="s">
        <v>8374</v>
      </c>
      <c r="D11601" s="57">
        <v>0.31401800000000041</v>
      </c>
      <c r="E11601" s="57" t="s">
        <v>615</v>
      </c>
      <c r="F11601" s="57" t="s">
        <v>2464</v>
      </c>
      <c r="G11601" s="57" t="s">
        <v>8921</v>
      </c>
      <c r="H11601" s="57">
        <v>0.31401800000000041</v>
      </c>
    </row>
    <row r="11602" spans="1:8">
      <c r="A11602" s="57" t="s">
        <v>643</v>
      </c>
      <c r="B11602" s="57" t="s">
        <v>123</v>
      </c>
      <c r="C11602" s="57" t="s">
        <v>8361</v>
      </c>
      <c r="D11602" s="57">
        <v>14.720879999999999</v>
      </c>
      <c r="E11602" s="57" t="s">
        <v>617</v>
      </c>
      <c r="F11602" s="57" t="s">
        <v>655</v>
      </c>
      <c r="G11602" s="57" t="s">
        <v>8922</v>
      </c>
      <c r="H11602" s="57">
        <v>14.720879999999999</v>
      </c>
    </row>
    <row r="11603" spans="1:8">
      <c r="A11603" s="57" t="s">
        <v>643</v>
      </c>
      <c r="B11603" s="57" t="s">
        <v>123</v>
      </c>
      <c r="C11603" s="57" t="s">
        <v>8363</v>
      </c>
      <c r="D11603" s="57">
        <v>100</v>
      </c>
      <c r="E11603" s="57" t="s">
        <v>617</v>
      </c>
      <c r="F11603" s="57" t="s">
        <v>8364</v>
      </c>
      <c r="G11603" s="57" t="s">
        <v>8923</v>
      </c>
      <c r="H11603" s="57">
        <v>100</v>
      </c>
    </row>
    <row r="11604" spans="1:8">
      <c r="A11604" s="57" t="s">
        <v>643</v>
      </c>
      <c r="B11604" s="57" t="s">
        <v>123</v>
      </c>
      <c r="C11604" s="57" t="s">
        <v>8366</v>
      </c>
      <c r="D11604" s="57">
        <v>90</v>
      </c>
      <c r="E11604" s="57" t="s">
        <v>617</v>
      </c>
      <c r="F11604" s="57" t="s">
        <v>8367</v>
      </c>
      <c r="G11604" s="57" t="s">
        <v>8924</v>
      </c>
      <c r="H11604" s="57">
        <v>90</v>
      </c>
    </row>
    <row r="11605" spans="1:8">
      <c r="A11605" s="57" t="s">
        <v>643</v>
      </c>
      <c r="B11605" s="57" t="s">
        <v>123</v>
      </c>
      <c r="C11605" s="57" t="s">
        <v>8369</v>
      </c>
      <c r="D11605" s="57">
        <v>1</v>
      </c>
      <c r="E11605" s="57" t="s">
        <v>617</v>
      </c>
      <c r="F11605" s="57" t="s">
        <v>8369</v>
      </c>
      <c r="G11605" s="57" t="s">
        <v>8925</v>
      </c>
      <c r="H11605" s="57">
        <v>1</v>
      </c>
    </row>
    <row r="11606" spans="1:8">
      <c r="A11606" s="57" t="s">
        <v>643</v>
      </c>
      <c r="B11606" s="57" t="s">
        <v>123</v>
      </c>
      <c r="C11606" s="57" t="s">
        <v>8371</v>
      </c>
      <c r="D11606" s="57">
        <v>0.91575750000000011</v>
      </c>
      <c r="E11606" s="57" t="s">
        <v>617</v>
      </c>
      <c r="F11606" s="57" t="s">
        <v>8372</v>
      </c>
      <c r="G11606" s="57" t="s">
        <v>8926</v>
      </c>
      <c r="H11606" s="57">
        <v>0.91575750000000011</v>
      </c>
    </row>
    <row r="11607" spans="1:8">
      <c r="A11607" s="57" t="s">
        <v>643</v>
      </c>
      <c r="B11607" s="57" t="s">
        <v>123</v>
      </c>
      <c r="C11607" s="57" t="s">
        <v>8374</v>
      </c>
      <c r="D11607" s="57">
        <v>0.31401799999999996</v>
      </c>
      <c r="E11607" s="57" t="s">
        <v>617</v>
      </c>
      <c r="F11607" s="57" t="s">
        <v>2464</v>
      </c>
      <c r="G11607" s="57" t="s">
        <v>8927</v>
      </c>
      <c r="H11607" s="57">
        <v>0.31401799999999996</v>
      </c>
    </row>
    <row r="11608" spans="1:8">
      <c r="A11608" s="57" t="s">
        <v>644</v>
      </c>
      <c r="B11608" s="57" t="s">
        <v>126</v>
      </c>
      <c r="C11608" s="57" t="s">
        <v>8361</v>
      </c>
      <c r="D11608" s="57">
        <v>2.0794999999999999</v>
      </c>
      <c r="E11608" s="57" t="s">
        <v>619</v>
      </c>
      <c r="F11608" s="57" t="s">
        <v>655</v>
      </c>
      <c r="G11608" s="57" t="s">
        <v>8928</v>
      </c>
      <c r="H11608" s="57">
        <v>2.0794999999999999</v>
      </c>
    </row>
    <row r="11609" spans="1:8">
      <c r="A11609" s="57" t="s">
        <v>644</v>
      </c>
      <c r="B11609" s="57" t="s">
        <v>126</v>
      </c>
      <c r="C11609" s="57" t="s">
        <v>8363</v>
      </c>
      <c r="D11609" s="57">
        <v>100</v>
      </c>
      <c r="E11609" s="57" t="s">
        <v>619</v>
      </c>
      <c r="F11609" s="57" t="s">
        <v>8364</v>
      </c>
      <c r="G11609" s="57" t="s">
        <v>8929</v>
      </c>
      <c r="H11609" s="57">
        <v>100</v>
      </c>
    </row>
    <row r="11610" spans="1:8">
      <c r="A11610" s="57" t="s">
        <v>644</v>
      </c>
      <c r="B11610" s="57" t="s">
        <v>126</v>
      </c>
      <c r="C11610" s="57" t="s">
        <v>8366</v>
      </c>
      <c r="D11610" s="57">
        <v>80</v>
      </c>
      <c r="E11610" s="57" t="s">
        <v>619</v>
      </c>
      <c r="F11610" s="57" t="s">
        <v>8367</v>
      </c>
      <c r="G11610" s="57" t="s">
        <v>8930</v>
      </c>
      <c r="H11610" s="57">
        <v>80</v>
      </c>
    </row>
    <row r="11611" spans="1:8">
      <c r="A11611" s="57" t="s">
        <v>644</v>
      </c>
      <c r="B11611" s="57" t="s">
        <v>126</v>
      </c>
      <c r="C11611" s="57" t="s">
        <v>8369</v>
      </c>
      <c r="D11611" s="57">
        <v>1</v>
      </c>
      <c r="E11611" s="57" t="s">
        <v>619</v>
      </c>
      <c r="F11611" s="57" t="s">
        <v>8369</v>
      </c>
      <c r="G11611" s="57" t="s">
        <v>8931</v>
      </c>
      <c r="H11611" s="57">
        <v>1</v>
      </c>
    </row>
    <row r="11612" spans="1:8">
      <c r="A11612" s="57" t="s">
        <v>644</v>
      </c>
      <c r="B11612" s="57" t="s">
        <v>126</v>
      </c>
      <c r="C11612" s="57" t="s">
        <v>8371</v>
      </c>
      <c r="D11612" s="57">
        <v>0.68751620000000002</v>
      </c>
      <c r="E11612" s="57" t="s">
        <v>619</v>
      </c>
      <c r="F11612" s="57" t="s">
        <v>8372</v>
      </c>
      <c r="G11612" s="57" t="s">
        <v>8932</v>
      </c>
      <c r="H11612" s="57">
        <v>0.68751620000000002</v>
      </c>
    </row>
    <row r="11613" spans="1:8">
      <c r="A11613" s="57" t="s">
        <v>644</v>
      </c>
      <c r="B11613" s="57" t="s">
        <v>126</v>
      </c>
      <c r="C11613" s="57" t="s">
        <v>8374</v>
      </c>
      <c r="D11613" s="57">
        <v>2.4455637000000001</v>
      </c>
      <c r="E11613" s="57" t="s">
        <v>619</v>
      </c>
      <c r="F11613" s="57" t="s">
        <v>2464</v>
      </c>
      <c r="G11613" s="57" t="s">
        <v>8933</v>
      </c>
      <c r="H11613" s="57">
        <v>2.4455637000000001</v>
      </c>
    </row>
    <row r="11614" spans="1:8">
      <c r="A11614" s="57" t="s">
        <v>197</v>
      </c>
      <c r="B11614" s="57" t="s">
        <v>126</v>
      </c>
      <c r="C11614" s="57" t="s">
        <v>8361</v>
      </c>
      <c r="D11614" s="57">
        <v>19.588740000000001</v>
      </c>
      <c r="E11614" s="57" t="s">
        <v>620</v>
      </c>
      <c r="F11614" s="57" t="s">
        <v>655</v>
      </c>
      <c r="G11614" s="57" t="s">
        <v>8934</v>
      </c>
      <c r="H11614" s="57">
        <v>19.588740000000001</v>
      </c>
    </row>
    <row r="11615" spans="1:8">
      <c r="A11615" s="57" t="s">
        <v>197</v>
      </c>
      <c r="B11615" s="57" t="s">
        <v>126</v>
      </c>
      <c r="C11615" s="57" t="s">
        <v>8363</v>
      </c>
      <c r="D11615" s="57">
        <v>100</v>
      </c>
      <c r="E11615" s="57" t="s">
        <v>620</v>
      </c>
      <c r="F11615" s="57" t="s">
        <v>8364</v>
      </c>
      <c r="G11615" s="57" t="s">
        <v>8935</v>
      </c>
      <c r="H11615" s="57">
        <v>100</v>
      </c>
    </row>
    <row r="11616" spans="1:8">
      <c r="A11616" s="57" t="s">
        <v>197</v>
      </c>
      <c r="B11616" s="57" t="s">
        <v>126</v>
      </c>
      <c r="C11616" s="57" t="s">
        <v>8366</v>
      </c>
      <c r="D11616" s="57">
        <v>98</v>
      </c>
      <c r="E11616" s="57" t="s">
        <v>620</v>
      </c>
      <c r="F11616" s="57" t="s">
        <v>8367</v>
      </c>
      <c r="G11616" s="57" t="s">
        <v>8936</v>
      </c>
      <c r="H11616" s="57">
        <v>98</v>
      </c>
    </row>
    <row r="11617" spans="1:8">
      <c r="A11617" s="57" t="s">
        <v>197</v>
      </c>
      <c r="B11617" s="57" t="s">
        <v>126</v>
      </c>
      <c r="C11617" s="57" t="s">
        <v>8369</v>
      </c>
      <c r="D11617" s="57">
        <v>1</v>
      </c>
      <c r="E11617" s="57" t="s">
        <v>620</v>
      </c>
      <c r="F11617" s="57" t="s">
        <v>8369</v>
      </c>
      <c r="G11617" s="57" t="s">
        <v>8937</v>
      </c>
      <c r="H11617" s="57">
        <v>1</v>
      </c>
    </row>
    <row r="11618" spans="1:8">
      <c r="A11618" s="57" t="s">
        <v>197</v>
      </c>
      <c r="B11618" s="57" t="s">
        <v>126</v>
      </c>
      <c r="C11618" s="57" t="s">
        <v>8371</v>
      </c>
      <c r="D11618" s="57">
        <v>0.68751620000000002</v>
      </c>
      <c r="E11618" s="57" t="s">
        <v>620</v>
      </c>
      <c r="F11618" s="57" t="s">
        <v>8372</v>
      </c>
      <c r="G11618" s="57" t="s">
        <v>8938</v>
      </c>
      <c r="H11618" s="57">
        <v>0.68751620000000002</v>
      </c>
    </row>
    <row r="11619" spans="1:8">
      <c r="A11619" s="57" t="s">
        <v>197</v>
      </c>
      <c r="B11619" s="57" t="s">
        <v>126</v>
      </c>
      <c r="C11619" s="57" t="s">
        <v>8374</v>
      </c>
      <c r="D11619" s="57">
        <v>0.27740389999999998</v>
      </c>
      <c r="E11619" s="57" t="s">
        <v>620</v>
      </c>
      <c r="F11619" s="57" t="s">
        <v>2464</v>
      </c>
      <c r="G11619" s="57" t="s">
        <v>8939</v>
      </c>
      <c r="H11619" s="57">
        <v>0.27740389999999998</v>
      </c>
    </row>
    <row r="11620" spans="1:8">
      <c r="A11620" s="57" t="s">
        <v>136</v>
      </c>
      <c r="B11620" s="57" t="s">
        <v>114</v>
      </c>
      <c r="C11620" s="57" t="s">
        <v>8361</v>
      </c>
      <c r="D11620" s="57">
        <v>9.3340390000000006</v>
      </c>
      <c r="E11620" s="57" t="s">
        <v>621</v>
      </c>
      <c r="F11620" s="57" t="s">
        <v>655</v>
      </c>
      <c r="G11620" s="57" t="s">
        <v>8940</v>
      </c>
      <c r="H11620" s="57">
        <v>9.3340390000000006</v>
      </c>
    </row>
    <row r="11621" spans="1:8">
      <c r="A11621" s="57" t="s">
        <v>136</v>
      </c>
      <c r="B11621" s="57" t="s">
        <v>114</v>
      </c>
      <c r="C11621" s="57" t="s">
        <v>8363</v>
      </c>
      <c r="D11621" s="57">
        <v>100</v>
      </c>
      <c r="E11621" s="57" t="s">
        <v>621</v>
      </c>
      <c r="F11621" s="57" t="s">
        <v>8364</v>
      </c>
      <c r="G11621" s="57" t="s">
        <v>8941</v>
      </c>
      <c r="H11621" s="57">
        <v>100</v>
      </c>
    </row>
    <row r="11622" spans="1:8">
      <c r="A11622" s="57" t="s">
        <v>136</v>
      </c>
      <c r="B11622" s="57" t="s">
        <v>114</v>
      </c>
      <c r="C11622" s="57" t="s">
        <v>8366</v>
      </c>
      <c r="D11622" s="57">
        <v>80</v>
      </c>
      <c r="E11622" s="57" t="s">
        <v>621</v>
      </c>
      <c r="F11622" s="57" t="s">
        <v>8367</v>
      </c>
      <c r="G11622" s="57" t="s">
        <v>8942</v>
      </c>
      <c r="H11622" s="57">
        <v>80</v>
      </c>
    </row>
    <row r="11623" spans="1:8">
      <c r="A11623" s="57" t="s">
        <v>136</v>
      </c>
      <c r="B11623" s="57" t="s">
        <v>114</v>
      </c>
      <c r="C11623" s="57" t="s">
        <v>8369</v>
      </c>
      <c r="D11623" s="57">
        <v>1</v>
      </c>
      <c r="E11623" s="57" t="s">
        <v>621</v>
      </c>
      <c r="F11623" s="57" t="s">
        <v>8369</v>
      </c>
      <c r="G11623" s="57" t="s">
        <v>8943</v>
      </c>
      <c r="H11623" s="57">
        <v>1</v>
      </c>
    </row>
    <row r="11624" spans="1:8">
      <c r="A11624" s="57" t="s">
        <v>136</v>
      </c>
      <c r="B11624" s="57" t="s">
        <v>114</v>
      </c>
      <c r="C11624" s="57" t="s">
        <v>8371</v>
      </c>
      <c r="D11624" s="57">
        <v>0.68751620000000002</v>
      </c>
      <c r="E11624" s="57" t="s">
        <v>621</v>
      </c>
      <c r="F11624" s="57" t="s">
        <v>8372</v>
      </c>
      <c r="G11624" s="57" t="s">
        <v>8944</v>
      </c>
      <c r="H11624" s="57">
        <v>0.68751620000000002</v>
      </c>
    </row>
    <row r="11625" spans="1:8">
      <c r="A11625" s="57" t="s">
        <v>136</v>
      </c>
      <c r="B11625" s="57" t="s">
        <v>114</v>
      </c>
      <c r="C11625" s="57" t="s">
        <v>8374</v>
      </c>
      <c r="D11625" s="57">
        <v>0.196352</v>
      </c>
      <c r="E11625" s="57" t="s">
        <v>621</v>
      </c>
      <c r="F11625" s="57" t="s">
        <v>2464</v>
      </c>
      <c r="G11625" s="57" t="s">
        <v>8945</v>
      </c>
      <c r="H11625" s="57">
        <v>0.196352</v>
      </c>
    </row>
    <row r="11626" spans="1:8">
      <c r="A11626" s="57" t="s">
        <v>645</v>
      </c>
      <c r="B11626" s="57" t="s">
        <v>431</v>
      </c>
      <c r="C11626" s="57" t="s">
        <v>8361</v>
      </c>
      <c r="D11626" s="57">
        <v>9.3340390000000024</v>
      </c>
      <c r="E11626" s="57" t="s">
        <v>558</v>
      </c>
      <c r="F11626" s="57" t="s">
        <v>655</v>
      </c>
      <c r="G11626" s="57" t="s">
        <v>8946</v>
      </c>
      <c r="H11626" s="57">
        <v>9.3340390000000024</v>
      </c>
    </row>
    <row r="11627" spans="1:8">
      <c r="A11627" s="57" t="s">
        <v>645</v>
      </c>
      <c r="B11627" s="57" t="s">
        <v>431</v>
      </c>
      <c r="C11627" s="57" t="s">
        <v>8363</v>
      </c>
      <c r="D11627" s="57">
        <v>100</v>
      </c>
      <c r="E11627" s="57" t="s">
        <v>558</v>
      </c>
      <c r="F11627" s="57" t="s">
        <v>8364</v>
      </c>
      <c r="G11627" s="57" t="s">
        <v>8947</v>
      </c>
      <c r="H11627" s="57">
        <v>100</v>
      </c>
    </row>
    <row r="11628" spans="1:8">
      <c r="A11628" s="57" t="s">
        <v>645</v>
      </c>
      <c r="B11628" s="57" t="s">
        <v>431</v>
      </c>
      <c r="C11628" s="57" t="s">
        <v>8366</v>
      </c>
      <c r="D11628" s="57">
        <v>98</v>
      </c>
      <c r="E11628" s="57" t="s">
        <v>558</v>
      </c>
      <c r="F11628" s="57" t="s">
        <v>8367</v>
      </c>
      <c r="G11628" s="57" t="s">
        <v>8948</v>
      </c>
      <c r="H11628" s="57">
        <v>98</v>
      </c>
    </row>
    <row r="11629" spans="1:8">
      <c r="A11629" s="57" t="s">
        <v>645</v>
      </c>
      <c r="B11629" s="57" t="s">
        <v>431</v>
      </c>
      <c r="C11629" s="57" t="s">
        <v>8369</v>
      </c>
      <c r="D11629" s="57">
        <v>1</v>
      </c>
      <c r="E11629" s="57" t="s">
        <v>558</v>
      </c>
      <c r="F11629" s="57" t="s">
        <v>8369</v>
      </c>
      <c r="G11629" s="57" t="s">
        <v>8949</v>
      </c>
      <c r="H11629" s="57">
        <v>1</v>
      </c>
    </row>
    <row r="11630" spans="1:8">
      <c r="A11630" s="57" t="s">
        <v>645</v>
      </c>
      <c r="B11630" s="57" t="s">
        <v>431</v>
      </c>
      <c r="C11630" s="57" t="s">
        <v>8371</v>
      </c>
      <c r="D11630" s="57">
        <v>0.68751620000000002</v>
      </c>
      <c r="E11630" s="57" t="s">
        <v>558</v>
      </c>
      <c r="F11630" s="57" t="s">
        <v>8372</v>
      </c>
      <c r="G11630" s="57" t="s">
        <v>8950</v>
      </c>
      <c r="H11630" s="57">
        <v>0.68751620000000002</v>
      </c>
    </row>
    <row r="11631" spans="1:8">
      <c r="A11631" s="57" t="s">
        <v>645</v>
      </c>
      <c r="B11631" s="57" t="s">
        <v>431</v>
      </c>
      <c r="C11631" s="57" t="s">
        <v>8374</v>
      </c>
      <c r="D11631" s="57">
        <v>0.19635200000000003</v>
      </c>
      <c r="E11631" s="57" t="s">
        <v>558</v>
      </c>
      <c r="F11631" s="57" t="s">
        <v>2464</v>
      </c>
      <c r="G11631" s="57" t="s">
        <v>8951</v>
      </c>
      <c r="H11631" s="57">
        <v>0.19635200000000003</v>
      </c>
    </row>
    <row r="11632" spans="1:8">
      <c r="A11632" s="57" t="s">
        <v>646</v>
      </c>
      <c r="B11632" s="57" t="s">
        <v>431</v>
      </c>
      <c r="C11632" s="57" t="s">
        <v>8361</v>
      </c>
      <c r="D11632" s="57">
        <v>2.8957050000000009</v>
      </c>
      <c r="E11632" s="57" t="s">
        <v>500</v>
      </c>
      <c r="F11632" s="57" t="s">
        <v>655</v>
      </c>
      <c r="G11632" s="57" t="s">
        <v>8952</v>
      </c>
      <c r="H11632" s="57">
        <v>2.8957050000000009</v>
      </c>
    </row>
    <row r="11633" spans="1:8">
      <c r="A11633" s="57" t="s">
        <v>646</v>
      </c>
      <c r="B11633" s="57" t="s">
        <v>431</v>
      </c>
      <c r="C11633" s="57" t="s">
        <v>8363</v>
      </c>
      <c r="D11633" s="57">
        <v>100</v>
      </c>
      <c r="E11633" s="57" t="s">
        <v>500</v>
      </c>
      <c r="F11633" s="57" t="s">
        <v>8364</v>
      </c>
      <c r="G11633" s="57" t="s">
        <v>8953</v>
      </c>
      <c r="H11633" s="57">
        <v>100</v>
      </c>
    </row>
    <row r="11634" spans="1:8">
      <c r="A11634" s="57" t="s">
        <v>646</v>
      </c>
      <c r="B11634" s="57" t="s">
        <v>431</v>
      </c>
      <c r="C11634" s="57" t="s">
        <v>8366</v>
      </c>
      <c r="D11634" s="57">
        <v>98</v>
      </c>
      <c r="E11634" s="57" t="s">
        <v>500</v>
      </c>
      <c r="F11634" s="57" t="s">
        <v>8367</v>
      </c>
      <c r="G11634" s="57" t="s">
        <v>8954</v>
      </c>
      <c r="H11634" s="57">
        <v>98</v>
      </c>
    </row>
    <row r="11635" spans="1:8">
      <c r="A11635" s="57" t="s">
        <v>646</v>
      </c>
      <c r="B11635" s="57" t="s">
        <v>431</v>
      </c>
      <c r="C11635" s="57" t="s">
        <v>8369</v>
      </c>
      <c r="D11635" s="57">
        <v>1</v>
      </c>
      <c r="E11635" s="57" t="s">
        <v>500</v>
      </c>
      <c r="F11635" s="57" t="s">
        <v>8369</v>
      </c>
      <c r="G11635" s="57" t="s">
        <v>8955</v>
      </c>
      <c r="H11635" s="57">
        <v>1</v>
      </c>
    </row>
    <row r="11636" spans="1:8">
      <c r="A11636" s="57" t="s">
        <v>646</v>
      </c>
      <c r="B11636" s="57" t="s">
        <v>431</v>
      </c>
      <c r="C11636" s="57" t="s">
        <v>8371</v>
      </c>
      <c r="D11636" s="57">
        <v>0.30289294074074075</v>
      </c>
      <c r="E11636" s="57" t="s">
        <v>500</v>
      </c>
      <c r="F11636" s="57" t="s">
        <v>8372</v>
      </c>
      <c r="G11636" s="57" t="s">
        <v>8956</v>
      </c>
      <c r="H11636" s="57">
        <v>0.30289294074074075</v>
      </c>
    </row>
    <row r="11637" spans="1:8">
      <c r="A11637" s="57" t="s">
        <v>646</v>
      </c>
      <c r="B11637" s="57" t="s">
        <v>431</v>
      </c>
      <c r="C11637" s="57" t="s">
        <v>8374</v>
      </c>
      <c r="D11637" s="57">
        <v>0.15244729999999998</v>
      </c>
      <c r="E11637" s="57" t="s">
        <v>500</v>
      </c>
      <c r="F11637" s="57" t="s">
        <v>2464</v>
      </c>
      <c r="G11637" s="57" t="s">
        <v>8957</v>
      </c>
      <c r="H11637" s="57">
        <v>0.15244729999999998</v>
      </c>
    </row>
    <row r="11638" spans="1:8">
      <c r="A11638" s="57" t="s">
        <v>647</v>
      </c>
      <c r="B11638" s="57" t="s">
        <v>431</v>
      </c>
      <c r="C11638" s="57" t="s">
        <v>8361</v>
      </c>
      <c r="D11638" s="57">
        <v>2.895705</v>
      </c>
      <c r="E11638" s="57" t="s">
        <v>539</v>
      </c>
      <c r="F11638" s="57" t="s">
        <v>655</v>
      </c>
      <c r="G11638" s="57" t="s">
        <v>8958</v>
      </c>
      <c r="H11638" s="57">
        <v>2.895705</v>
      </c>
    </row>
    <row r="11639" spans="1:8">
      <c r="A11639" s="57" t="s">
        <v>647</v>
      </c>
      <c r="B11639" s="57" t="s">
        <v>431</v>
      </c>
      <c r="C11639" s="57" t="s">
        <v>8363</v>
      </c>
      <c r="D11639" s="57">
        <v>100</v>
      </c>
      <c r="E11639" s="57" t="s">
        <v>539</v>
      </c>
      <c r="F11639" s="57" t="s">
        <v>8364</v>
      </c>
      <c r="G11639" s="57" t="s">
        <v>8959</v>
      </c>
      <c r="H11639" s="57">
        <v>100</v>
      </c>
    </row>
    <row r="11640" spans="1:8">
      <c r="A11640" s="57" t="s">
        <v>647</v>
      </c>
      <c r="B11640" s="57" t="s">
        <v>431</v>
      </c>
      <c r="C11640" s="57" t="s">
        <v>8366</v>
      </c>
      <c r="D11640" s="57">
        <v>98</v>
      </c>
      <c r="E11640" s="57" t="s">
        <v>539</v>
      </c>
      <c r="F11640" s="57" t="s">
        <v>8367</v>
      </c>
      <c r="G11640" s="57" t="s">
        <v>8960</v>
      </c>
      <c r="H11640" s="57">
        <v>98</v>
      </c>
    </row>
    <row r="11641" spans="1:8">
      <c r="A11641" s="57" t="s">
        <v>647</v>
      </c>
      <c r="B11641" s="57" t="s">
        <v>431</v>
      </c>
      <c r="C11641" s="57" t="s">
        <v>8369</v>
      </c>
      <c r="D11641" s="57">
        <v>1</v>
      </c>
      <c r="E11641" s="57" t="s">
        <v>539</v>
      </c>
      <c r="F11641" s="57" t="s">
        <v>8369</v>
      </c>
      <c r="G11641" s="57" t="s">
        <v>8961</v>
      </c>
      <c r="H11641" s="57">
        <v>1</v>
      </c>
    </row>
    <row r="11642" spans="1:8">
      <c r="A11642" s="57" t="s">
        <v>647</v>
      </c>
      <c r="B11642" s="57" t="s">
        <v>431</v>
      </c>
      <c r="C11642" s="57" t="s">
        <v>8371</v>
      </c>
      <c r="D11642" s="57">
        <v>0.68751619999999991</v>
      </c>
      <c r="E11642" s="57" t="s">
        <v>539</v>
      </c>
      <c r="F11642" s="57" t="s">
        <v>8372</v>
      </c>
      <c r="G11642" s="57" t="s">
        <v>8962</v>
      </c>
      <c r="H11642" s="57">
        <v>0.68751619999999991</v>
      </c>
    </row>
    <row r="11643" spans="1:8">
      <c r="A11643" s="57" t="s">
        <v>647</v>
      </c>
      <c r="B11643" s="57" t="s">
        <v>431</v>
      </c>
      <c r="C11643" s="57" t="s">
        <v>8374</v>
      </c>
      <c r="D11643" s="57">
        <v>0.15244729999999998</v>
      </c>
      <c r="E11643" s="57" t="s">
        <v>539</v>
      </c>
      <c r="F11643" s="57" t="s">
        <v>2464</v>
      </c>
      <c r="G11643" s="57" t="s">
        <v>8963</v>
      </c>
      <c r="H11643" s="57">
        <v>0.15244729999999998</v>
      </c>
    </row>
    <row r="11644" spans="1:8">
      <c r="A11644" s="57" t="s">
        <v>649</v>
      </c>
      <c r="B11644" s="57" t="s">
        <v>431</v>
      </c>
      <c r="C11644" s="57" t="s">
        <v>8361</v>
      </c>
      <c r="D11644" s="57">
        <v>3.6010270000000015</v>
      </c>
      <c r="E11644" s="57" t="s">
        <v>548</v>
      </c>
      <c r="F11644" s="57" t="s">
        <v>655</v>
      </c>
      <c r="G11644" s="57" t="s">
        <v>8964</v>
      </c>
      <c r="H11644" s="57">
        <v>3.6010270000000015</v>
      </c>
    </row>
    <row r="11645" spans="1:8">
      <c r="A11645" s="57" t="s">
        <v>649</v>
      </c>
      <c r="B11645" s="57" t="s">
        <v>431</v>
      </c>
      <c r="C11645" s="57" t="s">
        <v>8363</v>
      </c>
      <c r="D11645" s="57">
        <v>100</v>
      </c>
      <c r="E11645" s="57" t="s">
        <v>548</v>
      </c>
      <c r="F11645" s="57" t="s">
        <v>8364</v>
      </c>
      <c r="G11645" s="57" t="s">
        <v>8965</v>
      </c>
      <c r="H11645" s="57">
        <v>100</v>
      </c>
    </row>
    <row r="11646" spans="1:8">
      <c r="A11646" s="57" t="s">
        <v>649</v>
      </c>
      <c r="B11646" s="57" t="s">
        <v>431</v>
      </c>
      <c r="C11646" s="57" t="s">
        <v>8366</v>
      </c>
      <c r="D11646" s="57">
        <v>98</v>
      </c>
      <c r="E11646" s="57" t="s">
        <v>548</v>
      </c>
      <c r="F11646" s="57" t="s">
        <v>8367</v>
      </c>
      <c r="G11646" s="57" t="s">
        <v>8966</v>
      </c>
      <c r="H11646" s="57">
        <v>98</v>
      </c>
    </row>
    <row r="11647" spans="1:8">
      <c r="A11647" s="57" t="s">
        <v>649</v>
      </c>
      <c r="B11647" s="57" t="s">
        <v>431</v>
      </c>
      <c r="C11647" s="57" t="s">
        <v>8369</v>
      </c>
      <c r="D11647" s="57">
        <v>1</v>
      </c>
      <c r="E11647" s="57" t="s">
        <v>548</v>
      </c>
      <c r="F11647" s="57" t="s">
        <v>8369</v>
      </c>
      <c r="G11647" s="57" t="s">
        <v>8967</v>
      </c>
      <c r="H11647" s="57">
        <v>1</v>
      </c>
    </row>
    <row r="11648" spans="1:8">
      <c r="A11648" s="57" t="s">
        <v>649</v>
      </c>
      <c r="B11648" s="57" t="s">
        <v>431</v>
      </c>
      <c r="C11648" s="57" t="s">
        <v>8371</v>
      </c>
      <c r="D11648" s="57">
        <v>0.35750842399999994</v>
      </c>
      <c r="E11648" s="57" t="s">
        <v>548</v>
      </c>
      <c r="F11648" s="57" t="s">
        <v>8372</v>
      </c>
      <c r="G11648" s="57" t="s">
        <v>8968</v>
      </c>
      <c r="H11648" s="57">
        <v>0.35750842399999994</v>
      </c>
    </row>
    <row r="11649" spans="1:8">
      <c r="A11649" s="57" t="s">
        <v>649</v>
      </c>
      <c r="B11649" s="57" t="s">
        <v>431</v>
      </c>
      <c r="C11649" s="57" t="s">
        <v>8374</v>
      </c>
      <c r="D11649" s="57">
        <v>3.697377000000001E-2</v>
      </c>
      <c r="E11649" s="57" t="s">
        <v>548</v>
      </c>
      <c r="F11649" s="57" t="s">
        <v>2464</v>
      </c>
      <c r="G11649" s="57" t="s">
        <v>8969</v>
      </c>
      <c r="H11649" s="57">
        <v>3.697377000000001E-2</v>
      </c>
    </row>
    <row r="11650" spans="1:8">
      <c r="A11650" s="57" t="s">
        <v>138</v>
      </c>
      <c r="B11650" s="57" t="s">
        <v>115</v>
      </c>
      <c r="C11650" s="57" t="s">
        <v>8361</v>
      </c>
      <c r="D11650" s="57">
        <v>9.3340390000000006</v>
      </c>
      <c r="E11650" s="57" t="s">
        <v>508</v>
      </c>
      <c r="F11650" s="57" t="s">
        <v>655</v>
      </c>
      <c r="G11650" s="57" t="s">
        <v>8970</v>
      </c>
      <c r="H11650" s="57">
        <v>9.3340390000000006</v>
      </c>
    </row>
    <row r="11651" spans="1:8">
      <c r="A11651" s="57" t="s">
        <v>138</v>
      </c>
      <c r="B11651" s="57" t="s">
        <v>115</v>
      </c>
      <c r="C11651" s="57" t="s">
        <v>8363</v>
      </c>
      <c r="D11651" s="57">
        <v>100</v>
      </c>
      <c r="E11651" s="57" t="s">
        <v>508</v>
      </c>
      <c r="F11651" s="57" t="s">
        <v>8364</v>
      </c>
      <c r="G11651" s="57" t="s">
        <v>8971</v>
      </c>
      <c r="H11651" s="57">
        <v>100</v>
      </c>
    </row>
    <row r="11652" spans="1:8">
      <c r="A11652" s="57" t="s">
        <v>138</v>
      </c>
      <c r="B11652" s="57" t="s">
        <v>115</v>
      </c>
      <c r="C11652" s="57" t="s">
        <v>8366</v>
      </c>
      <c r="D11652" s="57">
        <v>80</v>
      </c>
      <c r="E11652" s="57" t="s">
        <v>508</v>
      </c>
      <c r="F11652" s="57" t="s">
        <v>8367</v>
      </c>
      <c r="G11652" s="57" t="s">
        <v>8972</v>
      </c>
      <c r="H11652" s="57">
        <v>80</v>
      </c>
    </row>
    <row r="11653" spans="1:8">
      <c r="A11653" s="57" t="s">
        <v>138</v>
      </c>
      <c r="B11653" s="57" t="s">
        <v>115</v>
      </c>
      <c r="C11653" s="57" t="s">
        <v>8369</v>
      </c>
      <c r="D11653" s="57">
        <v>1</v>
      </c>
      <c r="E11653" s="57" t="s">
        <v>508</v>
      </c>
      <c r="F11653" s="57" t="s">
        <v>8369</v>
      </c>
      <c r="G11653" s="57" t="s">
        <v>8973</v>
      </c>
      <c r="H11653" s="57">
        <v>1</v>
      </c>
    </row>
    <row r="11654" spans="1:8">
      <c r="A11654" s="57" t="s">
        <v>138</v>
      </c>
      <c r="B11654" s="57" t="s">
        <v>115</v>
      </c>
      <c r="C11654" s="57" t="s">
        <v>8371</v>
      </c>
      <c r="D11654" s="57">
        <v>0.68751620000000002</v>
      </c>
      <c r="E11654" s="57" t="s">
        <v>508</v>
      </c>
      <c r="F11654" s="57" t="s">
        <v>8372</v>
      </c>
      <c r="G11654" s="57" t="s">
        <v>8974</v>
      </c>
      <c r="H11654" s="57">
        <v>0.68751620000000002</v>
      </c>
    </row>
    <row r="11655" spans="1:8">
      <c r="A11655" s="57" t="s">
        <v>138</v>
      </c>
      <c r="B11655" s="57" t="s">
        <v>115</v>
      </c>
      <c r="C11655" s="57" t="s">
        <v>8374</v>
      </c>
      <c r="D11655" s="57">
        <v>0.196352</v>
      </c>
      <c r="E11655" s="57" t="s">
        <v>508</v>
      </c>
      <c r="F11655" s="57" t="s">
        <v>2464</v>
      </c>
      <c r="G11655" s="57" t="s">
        <v>8975</v>
      </c>
      <c r="H11655" s="57">
        <v>0.196352</v>
      </c>
    </row>
    <row r="11656" spans="1:8">
      <c r="A11656" s="181" t="s">
        <v>688</v>
      </c>
      <c r="B11656" s="182"/>
      <c r="C11656" s="182"/>
      <c r="D11656" s="182"/>
      <c r="E11656" s="182"/>
      <c r="F11656" s="182"/>
      <c r="G11656" s="182"/>
      <c r="H11656" s="182"/>
    </row>
    <row r="11657" spans="1:8">
      <c r="A11657" s="57" t="s">
        <v>624</v>
      </c>
      <c r="B11657" s="57" t="s">
        <v>625</v>
      </c>
      <c r="C11657" s="57" t="s">
        <v>626</v>
      </c>
      <c r="D11657" s="57" t="s">
        <v>627</v>
      </c>
      <c r="E11657" s="57" t="s">
        <v>628</v>
      </c>
      <c r="F11657" s="57" t="s">
        <v>629</v>
      </c>
      <c r="G11657" s="57" t="s">
        <v>630</v>
      </c>
      <c r="H11657" s="57" t="s">
        <v>631</v>
      </c>
    </row>
    <row r="11658" spans="1:8">
      <c r="A11658" s="57" t="s">
        <v>127</v>
      </c>
      <c r="B11658" s="57" t="s">
        <v>114</v>
      </c>
      <c r="C11658" s="57" t="s">
        <v>8976</v>
      </c>
      <c r="D11658" s="57">
        <v>1.0154099999999999</v>
      </c>
      <c r="E11658" s="57" t="s">
        <v>497</v>
      </c>
      <c r="F11658" s="57" t="s">
        <v>655</v>
      </c>
      <c r="G11658" s="57" t="s">
        <v>8362</v>
      </c>
      <c r="H11658" s="57">
        <v>1.0154099999999999</v>
      </c>
    </row>
    <row r="11659" spans="1:8">
      <c r="A11659" s="57" t="s">
        <v>127</v>
      </c>
      <c r="B11659" s="57" t="s">
        <v>114</v>
      </c>
      <c r="C11659" s="57" t="s">
        <v>8977</v>
      </c>
      <c r="D11659" s="57">
        <v>1</v>
      </c>
      <c r="E11659" s="57" t="s">
        <v>497</v>
      </c>
      <c r="F11659" s="57" t="s">
        <v>8977</v>
      </c>
      <c r="G11659" s="57" t="s">
        <v>8978</v>
      </c>
      <c r="H11659" s="57">
        <v>1</v>
      </c>
    </row>
    <row r="11660" spans="1:8">
      <c r="A11660" s="57" t="s">
        <v>127</v>
      </c>
      <c r="B11660" s="57" t="s">
        <v>114</v>
      </c>
      <c r="C11660" s="57" t="s">
        <v>8979</v>
      </c>
      <c r="D11660" s="57">
        <v>100</v>
      </c>
      <c r="E11660" s="57" t="s">
        <v>497</v>
      </c>
      <c r="F11660" s="57" t="s">
        <v>8364</v>
      </c>
      <c r="G11660" s="57" t="s">
        <v>8365</v>
      </c>
      <c r="H11660" s="57">
        <v>100</v>
      </c>
    </row>
    <row r="11661" spans="1:8">
      <c r="A11661" s="57" t="s">
        <v>127</v>
      </c>
      <c r="B11661" s="57" t="s">
        <v>114</v>
      </c>
      <c r="C11661" s="57" t="s">
        <v>8980</v>
      </c>
      <c r="D11661" s="57">
        <v>98</v>
      </c>
      <c r="E11661" s="57" t="s">
        <v>497</v>
      </c>
      <c r="F11661" s="57" t="s">
        <v>8367</v>
      </c>
      <c r="G11661" s="57" t="s">
        <v>8368</v>
      </c>
      <c r="H11661" s="57">
        <v>98</v>
      </c>
    </row>
    <row r="11662" spans="1:8">
      <c r="A11662" s="57" t="s">
        <v>127</v>
      </c>
      <c r="B11662" s="57" t="s">
        <v>114</v>
      </c>
      <c r="C11662" s="57" t="s">
        <v>8981</v>
      </c>
      <c r="D11662" s="57">
        <v>4.991831E-2</v>
      </c>
      <c r="E11662" s="57" t="s">
        <v>497</v>
      </c>
      <c r="F11662" s="57" t="s">
        <v>8372</v>
      </c>
      <c r="G11662" s="57" t="s">
        <v>8373</v>
      </c>
      <c r="H11662" s="57">
        <v>4.991831E-2</v>
      </c>
    </row>
    <row r="11663" spans="1:8">
      <c r="A11663" s="57" t="s">
        <v>127</v>
      </c>
      <c r="B11663" s="57" t="s">
        <v>114</v>
      </c>
      <c r="C11663" s="57" t="s">
        <v>8982</v>
      </c>
      <c r="D11663" s="57">
        <v>1.4800000000000001E-2</v>
      </c>
      <c r="E11663" s="57" t="s">
        <v>497</v>
      </c>
      <c r="F11663" s="57" t="s">
        <v>2464</v>
      </c>
      <c r="G11663" s="57" t="s">
        <v>8375</v>
      </c>
      <c r="H11663" s="57">
        <v>1.4800000000000001E-2</v>
      </c>
    </row>
    <row r="11664" spans="1:8">
      <c r="A11664" s="57" t="s">
        <v>157</v>
      </c>
      <c r="B11664" s="57" t="s">
        <v>81</v>
      </c>
      <c r="C11664" s="57" t="s">
        <v>8976</v>
      </c>
      <c r="D11664" s="57">
        <v>0.68981269999999995</v>
      </c>
      <c r="E11664" s="57" t="s">
        <v>498</v>
      </c>
      <c r="F11664" s="57" t="s">
        <v>655</v>
      </c>
      <c r="G11664" s="57" t="s">
        <v>8376</v>
      </c>
      <c r="H11664" s="57">
        <v>0.68981269999999995</v>
      </c>
    </row>
    <row r="11665" spans="1:8">
      <c r="A11665" s="57" t="s">
        <v>157</v>
      </c>
      <c r="B11665" s="57" t="s">
        <v>81</v>
      </c>
      <c r="C11665" s="57" t="s">
        <v>8977</v>
      </c>
      <c r="D11665" s="57">
        <v>1</v>
      </c>
      <c r="E11665" s="57" t="s">
        <v>498</v>
      </c>
      <c r="F11665" s="57" t="s">
        <v>8977</v>
      </c>
      <c r="G11665" s="57" t="s">
        <v>8983</v>
      </c>
      <c r="H11665" s="57">
        <v>1</v>
      </c>
    </row>
    <row r="11666" spans="1:8">
      <c r="A11666" s="57" t="s">
        <v>157</v>
      </c>
      <c r="B11666" s="57" t="s">
        <v>81</v>
      </c>
      <c r="C11666" s="57" t="s">
        <v>8979</v>
      </c>
      <c r="D11666" s="57">
        <v>100</v>
      </c>
      <c r="E11666" s="57" t="s">
        <v>498</v>
      </c>
      <c r="F11666" s="57" t="s">
        <v>8364</v>
      </c>
      <c r="G11666" s="57" t="s">
        <v>8377</v>
      </c>
      <c r="H11666" s="57">
        <v>100</v>
      </c>
    </row>
    <row r="11667" spans="1:8">
      <c r="A11667" s="57" t="s">
        <v>157</v>
      </c>
      <c r="B11667" s="57" t="s">
        <v>81</v>
      </c>
      <c r="C11667" s="57" t="s">
        <v>8980</v>
      </c>
      <c r="D11667" s="57">
        <v>98</v>
      </c>
      <c r="E11667" s="57" t="s">
        <v>498</v>
      </c>
      <c r="F11667" s="57" t="s">
        <v>8367</v>
      </c>
      <c r="G11667" s="57" t="s">
        <v>8378</v>
      </c>
      <c r="H11667" s="57">
        <v>98</v>
      </c>
    </row>
    <row r="11668" spans="1:8">
      <c r="A11668" s="57" t="s">
        <v>157</v>
      </c>
      <c r="B11668" s="57" t="s">
        <v>81</v>
      </c>
      <c r="C11668" s="57" t="s">
        <v>8981</v>
      </c>
      <c r="D11668" s="57">
        <v>0.34733910000000001</v>
      </c>
      <c r="E11668" s="57" t="s">
        <v>498</v>
      </c>
      <c r="F11668" s="57" t="s">
        <v>8372</v>
      </c>
      <c r="G11668" s="57" t="s">
        <v>8380</v>
      </c>
      <c r="H11668" s="57">
        <v>0.34733910000000001</v>
      </c>
    </row>
    <row r="11669" spans="1:8">
      <c r="A11669" s="57" t="s">
        <v>157</v>
      </c>
      <c r="B11669" s="57" t="s">
        <v>81</v>
      </c>
      <c r="C11669" s="57" t="s">
        <v>8982</v>
      </c>
      <c r="D11669" s="57">
        <v>1.345113E-2</v>
      </c>
      <c r="E11669" s="57" t="s">
        <v>498</v>
      </c>
      <c r="F11669" s="57" t="s">
        <v>2464</v>
      </c>
      <c r="G11669" s="57" t="s">
        <v>8381</v>
      </c>
      <c r="H11669" s="57">
        <v>1.345113E-2</v>
      </c>
    </row>
    <row r="11670" spans="1:8">
      <c r="A11670" s="57" t="s">
        <v>128</v>
      </c>
      <c r="B11670" s="57" t="s">
        <v>114</v>
      </c>
      <c r="C11670" s="57" t="s">
        <v>8976</v>
      </c>
      <c r="D11670" s="57">
        <v>1.0154099999999999</v>
      </c>
      <c r="E11670" s="57" t="s">
        <v>499</v>
      </c>
      <c r="F11670" s="57" t="s">
        <v>655</v>
      </c>
      <c r="G11670" s="57" t="s">
        <v>8382</v>
      </c>
      <c r="H11670" s="57">
        <v>1.0154099999999999</v>
      </c>
    </row>
    <row r="11671" spans="1:8">
      <c r="A11671" s="57" t="s">
        <v>128</v>
      </c>
      <c r="B11671" s="57" t="s">
        <v>114</v>
      </c>
      <c r="C11671" s="57" t="s">
        <v>8977</v>
      </c>
      <c r="D11671" s="57">
        <v>0</v>
      </c>
      <c r="E11671" s="57" t="s">
        <v>499</v>
      </c>
      <c r="F11671" s="57" t="s">
        <v>8977</v>
      </c>
      <c r="G11671" s="57" t="s">
        <v>8984</v>
      </c>
      <c r="H11671" s="57">
        <v>0</v>
      </c>
    </row>
    <row r="11672" spans="1:8">
      <c r="A11672" s="57" t="s">
        <v>128</v>
      </c>
      <c r="B11672" s="57" t="s">
        <v>114</v>
      </c>
      <c r="C11672" s="57" t="s">
        <v>8979</v>
      </c>
      <c r="D11672" s="57">
        <v>100</v>
      </c>
      <c r="E11672" s="57" t="s">
        <v>499</v>
      </c>
      <c r="F11672" s="57" t="s">
        <v>8364</v>
      </c>
      <c r="G11672" s="57" t="s">
        <v>8383</v>
      </c>
      <c r="H11672" s="57">
        <v>100</v>
      </c>
    </row>
    <row r="11673" spans="1:8">
      <c r="A11673" s="57" t="s">
        <v>128</v>
      </c>
      <c r="B11673" s="57" t="s">
        <v>114</v>
      </c>
      <c r="C11673" s="57" t="s">
        <v>8980</v>
      </c>
      <c r="D11673" s="57">
        <v>98</v>
      </c>
      <c r="E11673" s="57" t="s">
        <v>499</v>
      </c>
      <c r="F11673" s="57" t="s">
        <v>8367</v>
      </c>
      <c r="G11673" s="57" t="s">
        <v>8384</v>
      </c>
      <c r="H11673" s="57">
        <v>98</v>
      </c>
    </row>
    <row r="11674" spans="1:8">
      <c r="A11674" s="57" t="s">
        <v>128</v>
      </c>
      <c r="B11674" s="57" t="s">
        <v>114</v>
      </c>
      <c r="C11674" s="57" t="s">
        <v>8981</v>
      </c>
      <c r="D11674" s="57">
        <v>1</v>
      </c>
      <c r="E11674" s="57" t="s">
        <v>499</v>
      </c>
      <c r="F11674" s="57" t="s">
        <v>8372</v>
      </c>
      <c r="G11674" s="57" t="s">
        <v>8386</v>
      </c>
      <c r="H11674" s="57">
        <v>1</v>
      </c>
    </row>
    <row r="11675" spans="1:8">
      <c r="A11675" s="57" t="s">
        <v>128</v>
      </c>
      <c r="B11675" s="57" t="s">
        <v>114</v>
      </c>
      <c r="C11675" s="57" t="s">
        <v>8982</v>
      </c>
      <c r="D11675" s="57">
        <v>1.4800000000000001E-2</v>
      </c>
      <c r="E11675" s="57" t="s">
        <v>499</v>
      </c>
      <c r="F11675" s="57" t="s">
        <v>2464</v>
      </c>
      <c r="G11675" s="57" t="s">
        <v>8387</v>
      </c>
      <c r="H11675" s="57">
        <v>1.4800000000000001E-2</v>
      </c>
    </row>
    <row r="11676" spans="1:8">
      <c r="A11676" s="57" t="s">
        <v>137</v>
      </c>
      <c r="B11676" s="57" t="s">
        <v>120</v>
      </c>
      <c r="C11676" s="57" t="s">
        <v>8976</v>
      </c>
      <c r="D11676" s="57">
        <v>1.0154099999999999</v>
      </c>
      <c r="E11676" s="57" t="s">
        <v>502</v>
      </c>
      <c r="F11676" s="57" t="s">
        <v>655</v>
      </c>
      <c r="G11676" s="57" t="s">
        <v>8388</v>
      </c>
      <c r="H11676" s="57">
        <v>1.0154099999999999</v>
      </c>
    </row>
    <row r="11677" spans="1:8">
      <c r="A11677" s="57" t="s">
        <v>137</v>
      </c>
      <c r="B11677" s="57" t="s">
        <v>120</v>
      </c>
      <c r="C11677" s="57" t="s">
        <v>8977</v>
      </c>
      <c r="D11677" s="57">
        <v>1</v>
      </c>
      <c r="E11677" s="57" t="s">
        <v>502</v>
      </c>
      <c r="F11677" s="57" t="s">
        <v>8977</v>
      </c>
      <c r="G11677" s="57" t="s">
        <v>8985</v>
      </c>
      <c r="H11677" s="57">
        <v>1</v>
      </c>
    </row>
    <row r="11678" spans="1:8">
      <c r="A11678" s="57" t="s">
        <v>137</v>
      </c>
      <c r="B11678" s="57" t="s">
        <v>120</v>
      </c>
      <c r="C11678" s="57" t="s">
        <v>8979</v>
      </c>
      <c r="D11678" s="57">
        <v>100</v>
      </c>
      <c r="E11678" s="57" t="s">
        <v>502</v>
      </c>
      <c r="F11678" s="57" t="s">
        <v>8364</v>
      </c>
      <c r="G11678" s="57" t="s">
        <v>8389</v>
      </c>
      <c r="H11678" s="57">
        <v>100</v>
      </c>
    </row>
    <row r="11679" spans="1:8">
      <c r="A11679" s="57" t="s">
        <v>137</v>
      </c>
      <c r="B11679" s="57" t="s">
        <v>120</v>
      </c>
      <c r="C11679" s="57" t="s">
        <v>8980</v>
      </c>
      <c r="D11679" s="57">
        <v>98</v>
      </c>
      <c r="E11679" s="57" t="s">
        <v>502</v>
      </c>
      <c r="F11679" s="57" t="s">
        <v>8367</v>
      </c>
      <c r="G11679" s="57" t="s">
        <v>8390</v>
      </c>
      <c r="H11679" s="57">
        <v>98</v>
      </c>
    </row>
    <row r="11680" spans="1:8">
      <c r="A11680" s="57" t="s">
        <v>137</v>
      </c>
      <c r="B11680" s="57" t="s">
        <v>120</v>
      </c>
      <c r="C11680" s="57" t="s">
        <v>8981</v>
      </c>
      <c r="D11680" s="57">
        <v>0.52818319999999996</v>
      </c>
      <c r="E11680" s="57" t="s">
        <v>502</v>
      </c>
      <c r="F11680" s="57" t="s">
        <v>8372</v>
      </c>
      <c r="G11680" s="57" t="s">
        <v>8392</v>
      </c>
      <c r="H11680" s="57">
        <v>0.52818319999999996</v>
      </c>
    </row>
    <row r="11681" spans="1:8">
      <c r="A11681" s="57" t="s">
        <v>137</v>
      </c>
      <c r="B11681" s="57" t="s">
        <v>120</v>
      </c>
      <c r="C11681" s="57" t="s">
        <v>8982</v>
      </c>
      <c r="D11681" s="57">
        <v>1.4800000000000001E-2</v>
      </c>
      <c r="E11681" s="57" t="s">
        <v>502</v>
      </c>
      <c r="F11681" s="57" t="s">
        <v>2464</v>
      </c>
      <c r="G11681" s="57" t="s">
        <v>8393</v>
      </c>
      <c r="H11681" s="57">
        <v>1.4800000000000001E-2</v>
      </c>
    </row>
    <row r="11682" spans="1:8">
      <c r="A11682" s="57" t="s">
        <v>137</v>
      </c>
      <c r="B11682" s="57" t="s">
        <v>115</v>
      </c>
      <c r="C11682" s="57" t="s">
        <v>8976</v>
      </c>
      <c r="D11682" s="57">
        <v>1.0154099999999997</v>
      </c>
      <c r="E11682" s="57" t="s">
        <v>501</v>
      </c>
      <c r="F11682" s="57" t="s">
        <v>655</v>
      </c>
      <c r="G11682" s="57" t="s">
        <v>8394</v>
      </c>
      <c r="H11682" s="57">
        <v>1.0154099999999997</v>
      </c>
    </row>
    <row r="11683" spans="1:8">
      <c r="A11683" s="57" t="s">
        <v>137</v>
      </c>
      <c r="B11683" s="57" t="s">
        <v>115</v>
      </c>
      <c r="C11683" s="57" t="s">
        <v>8977</v>
      </c>
      <c r="D11683" s="57">
        <v>1</v>
      </c>
      <c r="E11683" s="57" t="s">
        <v>501</v>
      </c>
      <c r="F11683" s="57" t="s">
        <v>8977</v>
      </c>
      <c r="G11683" s="57" t="s">
        <v>8986</v>
      </c>
      <c r="H11683" s="57">
        <v>1</v>
      </c>
    </row>
    <row r="11684" spans="1:8">
      <c r="A11684" s="57" t="s">
        <v>137</v>
      </c>
      <c r="B11684" s="57" t="s">
        <v>115</v>
      </c>
      <c r="C11684" s="57" t="s">
        <v>8979</v>
      </c>
      <c r="D11684" s="57">
        <v>100</v>
      </c>
      <c r="E11684" s="57" t="s">
        <v>501</v>
      </c>
      <c r="F11684" s="57" t="s">
        <v>8364</v>
      </c>
      <c r="G11684" s="57" t="s">
        <v>8395</v>
      </c>
      <c r="H11684" s="57">
        <v>100</v>
      </c>
    </row>
    <row r="11685" spans="1:8">
      <c r="A11685" s="57" t="s">
        <v>137</v>
      </c>
      <c r="B11685" s="57" t="s">
        <v>115</v>
      </c>
      <c r="C11685" s="57" t="s">
        <v>8980</v>
      </c>
      <c r="D11685" s="57">
        <v>98</v>
      </c>
      <c r="E11685" s="57" t="s">
        <v>501</v>
      </c>
      <c r="F11685" s="57" t="s">
        <v>8367</v>
      </c>
      <c r="G11685" s="57" t="s">
        <v>8396</v>
      </c>
      <c r="H11685" s="57">
        <v>98</v>
      </c>
    </row>
    <row r="11686" spans="1:8">
      <c r="A11686" s="57" t="s">
        <v>137</v>
      </c>
      <c r="B11686" s="57" t="s">
        <v>115</v>
      </c>
      <c r="C11686" s="57" t="s">
        <v>8981</v>
      </c>
      <c r="D11686" s="57">
        <v>0.52818319999999996</v>
      </c>
      <c r="E11686" s="57" t="s">
        <v>501</v>
      </c>
      <c r="F11686" s="57" t="s">
        <v>8372</v>
      </c>
      <c r="G11686" s="57" t="s">
        <v>8398</v>
      </c>
      <c r="H11686" s="57">
        <v>0.52818319999999996</v>
      </c>
    </row>
    <row r="11687" spans="1:8">
      <c r="A11687" s="57" t="s">
        <v>137</v>
      </c>
      <c r="B11687" s="57" t="s">
        <v>115</v>
      </c>
      <c r="C11687" s="57" t="s">
        <v>8982</v>
      </c>
      <c r="D11687" s="57">
        <v>1.4800000000000004E-2</v>
      </c>
      <c r="E11687" s="57" t="s">
        <v>501</v>
      </c>
      <c r="F11687" s="57" t="s">
        <v>2464</v>
      </c>
      <c r="G11687" s="57" t="s">
        <v>8399</v>
      </c>
      <c r="H11687" s="57">
        <v>1.4800000000000004E-2</v>
      </c>
    </row>
    <row r="11688" spans="1:8">
      <c r="A11688" s="57" t="s">
        <v>192</v>
      </c>
      <c r="B11688" s="57" t="s">
        <v>125</v>
      </c>
      <c r="C11688" s="57" t="s">
        <v>8976</v>
      </c>
      <c r="D11688" s="57">
        <v>1.0154099999999999</v>
      </c>
      <c r="E11688" s="57" t="s">
        <v>503</v>
      </c>
      <c r="F11688" s="57" t="s">
        <v>655</v>
      </c>
      <c r="G11688" s="57" t="s">
        <v>8400</v>
      </c>
      <c r="H11688" s="57">
        <v>1.0154099999999999</v>
      </c>
    </row>
    <row r="11689" spans="1:8">
      <c r="A11689" s="57" t="s">
        <v>192</v>
      </c>
      <c r="B11689" s="57" t="s">
        <v>125</v>
      </c>
      <c r="C11689" s="57" t="s">
        <v>8977</v>
      </c>
      <c r="D11689" s="57">
        <v>1</v>
      </c>
      <c r="E11689" s="57" t="s">
        <v>503</v>
      </c>
      <c r="F11689" s="57" t="s">
        <v>8977</v>
      </c>
      <c r="G11689" s="57" t="s">
        <v>8987</v>
      </c>
      <c r="H11689" s="57">
        <v>1</v>
      </c>
    </row>
    <row r="11690" spans="1:8">
      <c r="A11690" s="57" t="s">
        <v>192</v>
      </c>
      <c r="B11690" s="57" t="s">
        <v>125</v>
      </c>
      <c r="C11690" s="57" t="s">
        <v>8979</v>
      </c>
      <c r="D11690" s="57">
        <v>100</v>
      </c>
      <c r="E11690" s="57" t="s">
        <v>503</v>
      </c>
      <c r="F11690" s="57" t="s">
        <v>8364</v>
      </c>
      <c r="G11690" s="57" t="s">
        <v>8401</v>
      </c>
      <c r="H11690" s="57">
        <v>100</v>
      </c>
    </row>
    <row r="11691" spans="1:8">
      <c r="A11691" s="57" t="s">
        <v>192</v>
      </c>
      <c r="B11691" s="57" t="s">
        <v>125</v>
      </c>
      <c r="C11691" s="57" t="s">
        <v>8980</v>
      </c>
      <c r="D11691" s="57">
        <v>98</v>
      </c>
      <c r="E11691" s="57" t="s">
        <v>503</v>
      </c>
      <c r="F11691" s="57" t="s">
        <v>8367</v>
      </c>
      <c r="G11691" s="57" t="s">
        <v>8402</v>
      </c>
      <c r="H11691" s="57">
        <v>98</v>
      </c>
    </row>
    <row r="11692" spans="1:8">
      <c r="A11692" s="57" t="s">
        <v>192</v>
      </c>
      <c r="B11692" s="57" t="s">
        <v>125</v>
      </c>
      <c r="C11692" s="57" t="s">
        <v>8981</v>
      </c>
      <c r="D11692" s="57">
        <v>0.52818319999999996</v>
      </c>
      <c r="E11692" s="57" t="s">
        <v>503</v>
      </c>
      <c r="F11692" s="57" t="s">
        <v>8372</v>
      </c>
      <c r="G11692" s="57" t="s">
        <v>8404</v>
      </c>
      <c r="H11692" s="57">
        <v>0.52818319999999996</v>
      </c>
    </row>
    <row r="11693" spans="1:8">
      <c r="A11693" s="57" t="s">
        <v>192</v>
      </c>
      <c r="B11693" s="57" t="s">
        <v>125</v>
      </c>
      <c r="C11693" s="57" t="s">
        <v>8982</v>
      </c>
      <c r="D11693" s="57">
        <v>1.4800000000000001E-2</v>
      </c>
      <c r="E11693" s="57" t="s">
        <v>503</v>
      </c>
      <c r="F11693" s="57" t="s">
        <v>2464</v>
      </c>
      <c r="G11693" s="57" t="s">
        <v>8405</v>
      </c>
      <c r="H11693" s="57">
        <v>1.4800000000000001E-2</v>
      </c>
    </row>
    <row r="11694" spans="1:8">
      <c r="A11694" s="57" t="s">
        <v>632</v>
      </c>
      <c r="B11694" s="57" t="s">
        <v>118</v>
      </c>
      <c r="C11694" s="57" t="s">
        <v>8976</v>
      </c>
      <c r="D11694" s="57">
        <v>1.0154099999999999</v>
      </c>
      <c r="E11694" s="57" t="s">
        <v>505</v>
      </c>
      <c r="F11694" s="57" t="s">
        <v>655</v>
      </c>
      <c r="G11694" s="57" t="s">
        <v>8406</v>
      </c>
      <c r="H11694" s="57">
        <v>1.0154099999999999</v>
      </c>
    </row>
    <row r="11695" spans="1:8">
      <c r="A11695" s="57" t="s">
        <v>632</v>
      </c>
      <c r="B11695" s="57" t="s">
        <v>118</v>
      </c>
      <c r="C11695" s="57" t="s">
        <v>8977</v>
      </c>
      <c r="D11695" s="57">
        <v>1</v>
      </c>
      <c r="E11695" s="57" t="s">
        <v>505</v>
      </c>
      <c r="F11695" s="57" t="s">
        <v>8977</v>
      </c>
      <c r="G11695" s="57" t="s">
        <v>8988</v>
      </c>
      <c r="H11695" s="57">
        <v>1</v>
      </c>
    </row>
    <row r="11696" spans="1:8">
      <c r="A11696" s="57" t="s">
        <v>632</v>
      </c>
      <c r="B11696" s="57" t="s">
        <v>118</v>
      </c>
      <c r="C11696" s="57" t="s">
        <v>8979</v>
      </c>
      <c r="D11696" s="57">
        <v>100</v>
      </c>
      <c r="E11696" s="57" t="s">
        <v>505</v>
      </c>
      <c r="F11696" s="57" t="s">
        <v>8364</v>
      </c>
      <c r="G11696" s="57" t="s">
        <v>8407</v>
      </c>
      <c r="H11696" s="57">
        <v>100</v>
      </c>
    </row>
    <row r="11697" spans="1:8">
      <c r="A11697" s="57" t="s">
        <v>632</v>
      </c>
      <c r="B11697" s="57" t="s">
        <v>118</v>
      </c>
      <c r="C11697" s="57" t="s">
        <v>8980</v>
      </c>
      <c r="D11697" s="57">
        <v>98</v>
      </c>
      <c r="E11697" s="57" t="s">
        <v>505</v>
      </c>
      <c r="F11697" s="57" t="s">
        <v>8367</v>
      </c>
      <c r="G11697" s="57" t="s">
        <v>8408</v>
      </c>
      <c r="H11697" s="57">
        <v>98</v>
      </c>
    </row>
    <row r="11698" spans="1:8">
      <c r="A11698" s="57" t="s">
        <v>632</v>
      </c>
      <c r="B11698" s="57" t="s">
        <v>118</v>
      </c>
      <c r="C11698" s="57" t="s">
        <v>8981</v>
      </c>
      <c r="D11698" s="57">
        <v>0</v>
      </c>
      <c r="E11698" s="57" t="s">
        <v>505</v>
      </c>
      <c r="F11698" s="57" t="s">
        <v>8372</v>
      </c>
      <c r="G11698" s="57" t="s">
        <v>8410</v>
      </c>
      <c r="H11698" s="57">
        <v>0</v>
      </c>
    </row>
    <row r="11699" spans="1:8">
      <c r="A11699" s="57" t="s">
        <v>632</v>
      </c>
      <c r="B11699" s="57" t="s">
        <v>118</v>
      </c>
      <c r="C11699" s="57" t="s">
        <v>8982</v>
      </c>
      <c r="D11699" s="57">
        <v>1.4800000000000001E-2</v>
      </c>
      <c r="E11699" s="57" t="s">
        <v>505</v>
      </c>
      <c r="F11699" s="57" t="s">
        <v>2464</v>
      </c>
      <c r="G11699" s="57" t="s">
        <v>8411</v>
      </c>
      <c r="H11699" s="57">
        <v>1.4800000000000001E-2</v>
      </c>
    </row>
    <row r="11700" spans="1:8">
      <c r="A11700" s="57" t="s">
        <v>632</v>
      </c>
      <c r="B11700" s="57" t="s">
        <v>126</v>
      </c>
      <c r="C11700" s="57" t="s">
        <v>8976</v>
      </c>
      <c r="D11700" s="57">
        <v>1.0154099999999999</v>
      </c>
      <c r="E11700" s="57" t="s">
        <v>507</v>
      </c>
      <c r="F11700" s="57" t="s">
        <v>655</v>
      </c>
      <c r="G11700" s="57" t="s">
        <v>8412</v>
      </c>
      <c r="H11700" s="57">
        <v>1.0154099999999999</v>
      </c>
    </row>
    <row r="11701" spans="1:8">
      <c r="A11701" s="57" t="s">
        <v>632</v>
      </c>
      <c r="B11701" s="57" t="s">
        <v>126</v>
      </c>
      <c r="C11701" s="57" t="s">
        <v>8977</v>
      </c>
      <c r="D11701" s="57">
        <v>1</v>
      </c>
      <c r="E11701" s="57" t="s">
        <v>507</v>
      </c>
      <c r="F11701" s="57" t="s">
        <v>8977</v>
      </c>
      <c r="G11701" s="57" t="s">
        <v>8989</v>
      </c>
      <c r="H11701" s="57">
        <v>1</v>
      </c>
    </row>
    <row r="11702" spans="1:8">
      <c r="A11702" s="57" t="s">
        <v>632</v>
      </c>
      <c r="B11702" s="57" t="s">
        <v>126</v>
      </c>
      <c r="C11702" s="57" t="s">
        <v>8979</v>
      </c>
      <c r="D11702" s="57">
        <v>100</v>
      </c>
      <c r="E11702" s="57" t="s">
        <v>507</v>
      </c>
      <c r="F11702" s="57" t="s">
        <v>8364</v>
      </c>
      <c r="G11702" s="57" t="s">
        <v>8413</v>
      </c>
      <c r="H11702" s="57">
        <v>100</v>
      </c>
    </row>
    <row r="11703" spans="1:8">
      <c r="A11703" s="57" t="s">
        <v>632</v>
      </c>
      <c r="B11703" s="57" t="s">
        <v>126</v>
      </c>
      <c r="C11703" s="57" t="s">
        <v>8980</v>
      </c>
      <c r="D11703" s="57">
        <v>98</v>
      </c>
      <c r="E11703" s="57" t="s">
        <v>507</v>
      </c>
      <c r="F11703" s="57" t="s">
        <v>8367</v>
      </c>
      <c r="G11703" s="57" t="s">
        <v>8414</v>
      </c>
      <c r="H11703" s="57">
        <v>98</v>
      </c>
    </row>
    <row r="11704" spans="1:8">
      <c r="A11704" s="57" t="s">
        <v>632</v>
      </c>
      <c r="B11704" s="57" t="s">
        <v>126</v>
      </c>
      <c r="C11704" s="57" t="s">
        <v>8981</v>
      </c>
      <c r="D11704" s="57">
        <v>0</v>
      </c>
      <c r="E11704" s="57" t="s">
        <v>507</v>
      </c>
      <c r="F11704" s="57" t="s">
        <v>8372</v>
      </c>
      <c r="G11704" s="57" t="s">
        <v>8416</v>
      </c>
      <c r="H11704" s="57">
        <v>0</v>
      </c>
    </row>
    <row r="11705" spans="1:8">
      <c r="A11705" s="57" t="s">
        <v>632</v>
      </c>
      <c r="B11705" s="57" t="s">
        <v>126</v>
      </c>
      <c r="C11705" s="57" t="s">
        <v>8982</v>
      </c>
      <c r="D11705" s="57">
        <v>1.4800000000000001E-2</v>
      </c>
      <c r="E11705" s="57" t="s">
        <v>507</v>
      </c>
      <c r="F11705" s="57" t="s">
        <v>2464</v>
      </c>
      <c r="G11705" s="57" t="s">
        <v>8417</v>
      </c>
      <c r="H11705" s="57">
        <v>1.4800000000000001E-2</v>
      </c>
    </row>
    <row r="11706" spans="1:8">
      <c r="A11706" s="57" t="s">
        <v>129</v>
      </c>
      <c r="B11706" s="57" t="s">
        <v>114</v>
      </c>
      <c r="C11706" s="57" t="s">
        <v>8976</v>
      </c>
      <c r="D11706" s="57">
        <v>1.0154099999999999</v>
      </c>
      <c r="E11706" s="57" t="s">
        <v>509</v>
      </c>
      <c r="F11706" s="57" t="s">
        <v>655</v>
      </c>
      <c r="G11706" s="57" t="s">
        <v>8418</v>
      </c>
      <c r="H11706" s="57">
        <v>1.0154099999999999</v>
      </c>
    </row>
    <row r="11707" spans="1:8">
      <c r="A11707" s="57" t="s">
        <v>129</v>
      </c>
      <c r="B11707" s="57" t="s">
        <v>114</v>
      </c>
      <c r="C11707" s="57" t="s">
        <v>8977</v>
      </c>
      <c r="D11707" s="57">
        <v>1</v>
      </c>
      <c r="E11707" s="57" t="s">
        <v>509</v>
      </c>
      <c r="F11707" s="57" t="s">
        <v>8977</v>
      </c>
      <c r="G11707" s="57" t="s">
        <v>8990</v>
      </c>
      <c r="H11707" s="57">
        <v>1</v>
      </c>
    </row>
    <row r="11708" spans="1:8">
      <c r="A11708" s="57" t="s">
        <v>129</v>
      </c>
      <c r="B11708" s="57" t="s">
        <v>114</v>
      </c>
      <c r="C11708" s="57" t="s">
        <v>8979</v>
      </c>
      <c r="D11708" s="57">
        <v>100</v>
      </c>
      <c r="E11708" s="57" t="s">
        <v>509</v>
      </c>
      <c r="F11708" s="57" t="s">
        <v>8364</v>
      </c>
      <c r="G11708" s="57" t="s">
        <v>8419</v>
      </c>
      <c r="H11708" s="57">
        <v>100</v>
      </c>
    </row>
    <row r="11709" spans="1:8">
      <c r="A11709" s="57" t="s">
        <v>129</v>
      </c>
      <c r="B11709" s="57" t="s">
        <v>114</v>
      </c>
      <c r="C11709" s="57" t="s">
        <v>8980</v>
      </c>
      <c r="D11709" s="57">
        <v>98</v>
      </c>
      <c r="E11709" s="57" t="s">
        <v>509</v>
      </c>
      <c r="F11709" s="57" t="s">
        <v>8367</v>
      </c>
      <c r="G11709" s="57" t="s">
        <v>8420</v>
      </c>
      <c r="H11709" s="57">
        <v>98</v>
      </c>
    </row>
    <row r="11710" spans="1:8">
      <c r="A11710" s="57" t="s">
        <v>129</v>
      </c>
      <c r="B11710" s="57" t="s">
        <v>114</v>
      </c>
      <c r="C11710" s="57" t="s">
        <v>8981</v>
      </c>
      <c r="D11710" s="57">
        <v>0.52818319999999996</v>
      </c>
      <c r="E11710" s="57" t="s">
        <v>509</v>
      </c>
      <c r="F11710" s="57" t="s">
        <v>8372</v>
      </c>
      <c r="G11710" s="57" t="s">
        <v>8422</v>
      </c>
      <c r="H11710" s="57">
        <v>0.52818319999999996</v>
      </c>
    </row>
    <row r="11711" spans="1:8">
      <c r="A11711" s="57" t="s">
        <v>129</v>
      </c>
      <c r="B11711" s="57" t="s">
        <v>114</v>
      </c>
      <c r="C11711" s="57" t="s">
        <v>8982</v>
      </c>
      <c r="D11711" s="57">
        <v>1.4800000000000001E-2</v>
      </c>
      <c r="E11711" s="57" t="s">
        <v>509</v>
      </c>
      <c r="F11711" s="57" t="s">
        <v>2464</v>
      </c>
      <c r="G11711" s="57" t="s">
        <v>8423</v>
      </c>
      <c r="H11711" s="57">
        <v>1.4800000000000001E-2</v>
      </c>
    </row>
    <row r="11712" spans="1:8">
      <c r="A11712" s="57" t="s">
        <v>141</v>
      </c>
      <c r="B11712" s="57" t="s">
        <v>116</v>
      </c>
      <c r="C11712" s="57" t="s">
        <v>8976</v>
      </c>
      <c r="D11712" s="57">
        <v>1.0154099999999999</v>
      </c>
      <c r="E11712" s="57" t="s">
        <v>510</v>
      </c>
      <c r="F11712" s="57" t="s">
        <v>655</v>
      </c>
      <c r="G11712" s="57" t="s">
        <v>8424</v>
      </c>
      <c r="H11712" s="57">
        <v>1.0154099999999999</v>
      </c>
    </row>
    <row r="11713" spans="1:8">
      <c r="A11713" s="57" t="s">
        <v>141</v>
      </c>
      <c r="B11713" s="57" t="s">
        <v>116</v>
      </c>
      <c r="C11713" s="57" t="s">
        <v>8977</v>
      </c>
      <c r="D11713" s="57">
        <v>1</v>
      </c>
      <c r="E11713" s="57" t="s">
        <v>510</v>
      </c>
      <c r="F11713" s="57" t="s">
        <v>8977</v>
      </c>
      <c r="G11713" s="57" t="s">
        <v>8991</v>
      </c>
      <c r="H11713" s="57">
        <v>1</v>
      </c>
    </row>
    <row r="11714" spans="1:8">
      <c r="A11714" s="57" t="s">
        <v>141</v>
      </c>
      <c r="B11714" s="57" t="s">
        <v>116</v>
      </c>
      <c r="C11714" s="57" t="s">
        <v>8979</v>
      </c>
      <c r="D11714" s="57">
        <v>100</v>
      </c>
      <c r="E11714" s="57" t="s">
        <v>510</v>
      </c>
      <c r="F11714" s="57" t="s">
        <v>8364</v>
      </c>
      <c r="G11714" s="57" t="s">
        <v>8425</v>
      </c>
      <c r="H11714" s="57">
        <v>100</v>
      </c>
    </row>
    <row r="11715" spans="1:8">
      <c r="A11715" s="57" t="s">
        <v>141</v>
      </c>
      <c r="B11715" s="57" t="s">
        <v>116</v>
      </c>
      <c r="C11715" s="57" t="s">
        <v>8980</v>
      </c>
      <c r="D11715" s="57">
        <v>98</v>
      </c>
      <c r="E11715" s="57" t="s">
        <v>510</v>
      </c>
      <c r="F11715" s="57" t="s">
        <v>8367</v>
      </c>
      <c r="G11715" s="57" t="s">
        <v>8426</v>
      </c>
      <c r="H11715" s="57">
        <v>98</v>
      </c>
    </row>
    <row r="11716" spans="1:8">
      <c r="A11716" s="57" t="s">
        <v>141</v>
      </c>
      <c r="B11716" s="57" t="s">
        <v>116</v>
      </c>
      <c r="C11716" s="57" t="s">
        <v>8981</v>
      </c>
      <c r="D11716" s="57">
        <v>0.52818319999999996</v>
      </c>
      <c r="E11716" s="57" t="s">
        <v>510</v>
      </c>
      <c r="F11716" s="57" t="s">
        <v>8372</v>
      </c>
      <c r="G11716" s="57" t="s">
        <v>8428</v>
      </c>
      <c r="H11716" s="57">
        <v>0.52818319999999996</v>
      </c>
    </row>
    <row r="11717" spans="1:8">
      <c r="A11717" s="57" t="s">
        <v>141</v>
      </c>
      <c r="B11717" s="57" t="s">
        <v>116</v>
      </c>
      <c r="C11717" s="57" t="s">
        <v>8982</v>
      </c>
      <c r="D11717" s="57">
        <v>1.4800000000000001E-2</v>
      </c>
      <c r="E11717" s="57" t="s">
        <v>510</v>
      </c>
      <c r="F11717" s="57" t="s">
        <v>2464</v>
      </c>
      <c r="G11717" s="57" t="s">
        <v>8429</v>
      </c>
      <c r="H11717" s="57">
        <v>1.4800000000000001E-2</v>
      </c>
    </row>
    <row r="11718" spans="1:8">
      <c r="A11718" s="57" t="s">
        <v>175</v>
      </c>
      <c r="B11718" s="57" t="s">
        <v>118</v>
      </c>
      <c r="C11718" s="57" t="s">
        <v>8976</v>
      </c>
      <c r="D11718" s="57">
        <v>1.7539163999999996</v>
      </c>
      <c r="E11718" s="57" t="s">
        <v>511</v>
      </c>
      <c r="F11718" s="57" t="s">
        <v>655</v>
      </c>
      <c r="G11718" s="57" t="s">
        <v>8430</v>
      </c>
      <c r="H11718" s="57">
        <v>1.7539163999999996</v>
      </c>
    </row>
    <row r="11719" spans="1:8">
      <c r="A11719" s="57" t="s">
        <v>175</v>
      </c>
      <c r="B11719" s="57" t="s">
        <v>118</v>
      </c>
      <c r="C11719" s="57" t="s">
        <v>8977</v>
      </c>
      <c r="D11719" s="57">
        <v>1</v>
      </c>
      <c r="E11719" s="57" t="s">
        <v>511</v>
      </c>
      <c r="F11719" s="57" t="s">
        <v>8977</v>
      </c>
      <c r="G11719" s="57" t="s">
        <v>8992</v>
      </c>
      <c r="H11719" s="57">
        <v>1</v>
      </c>
    </row>
    <row r="11720" spans="1:8">
      <c r="A11720" s="57" t="s">
        <v>175</v>
      </c>
      <c r="B11720" s="57" t="s">
        <v>118</v>
      </c>
      <c r="C11720" s="57" t="s">
        <v>8979</v>
      </c>
      <c r="D11720" s="57">
        <v>100</v>
      </c>
      <c r="E11720" s="57" t="s">
        <v>511</v>
      </c>
      <c r="F11720" s="57" t="s">
        <v>8364</v>
      </c>
      <c r="G11720" s="57" t="s">
        <v>8431</v>
      </c>
      <c r="H11720" s="57">
        <v>100</v>
      </c>
    </row>
    <row r="11721" spans="1:8">
      <c r="A11721" s="57" t="s">
        <v>175</v>
      </c>
      <c r="B11721" s="57" t="s">
        <v>118</v>
      </c>
      <c r="C11721" s="57" t="s">
        <v>8980</v>
      </c>
      <c r="D11721" s="57">
        <v>98</v>
      </c>
      <c r="E11721" s="57" t="s">
        <v>511</v>
      </c>
      <c r="F11721" s="57" t="s">
        <v>8367</v>
      </c>
      <c r="G11721" s="57" t="s">
        <v>8432</v>
      </c>
      <c r="H11721" s="57">
        <v>98</v>
      </c>
    </row>
    <row r="11722" spans="1:8">
      <c r="A11722" s="57" t="s">
        <v>175</v>
      </c>
      <c r="B11722" s="57" t="s">
        <v>118</v>
      </c>
      <c r="C11722" s="57" t="s">
        <v>8981</v>
      </c>
      <c r="D11722" s="57">
        <v>0.52818319999999996</v>
      </c>
      <c r="E11722" s="57" t="s">
        <v>511</v>
      </c>
      <c r="F11722" s="57" t="s">
        <v>8372</v>
      </c>
      <c r="G11722" s="57" t="s">
        <v>8434</v>
      </c>
      <c r="H11722" s="57">
        <v>0.52818319999999996</v>
      </c>
    </row>
    <row r="11723" spans="1:8">
      <c r="A11723" s="57" t="s">
        <v>175</v>
      </c>
      <c r="B11723" s="57" t="s">
        <v>118</v>
      </c>
      <c r="C11723" s="57" t="s">
        <v>8982</v>
      </c>
      <c r="D11723" s="57">
        <v>1.3645776000000002E-2</v>
      </c>
      <c r="E11723" s="57" t="s">
        <v>511</v>
      </c>
      <c r="F11723" s="57" t="s">
        <v>2464</v>
      </c>
      <c r="G11723" s="57" t="s">
        <v>8435</v>
      </c>
      <c r="H11723" s="57">
        <v>1.3645776000000002E-2</v>
      </c>
    </row>
    <row r="11724" spans="1:8">
      <c r="A11724" s="57" t="s">
        <v>633</v>
      </c>
      <c r="B11724" s="57" t="s">
        <v>117</v>
      </c>
      <c r="C11724" s="57" t="s">
        <v>8976</v>
      </c>
      <c r="D11724" s="57">
        <v>1.0154099999999999</v>
      </c>
      <c r="E11724" s="57" t="s">
        <v>513</v>
      </c>
      <c r="F11724" s="57" t="s">
        <v>655</v>
      </c>
      <c r="G11724" s="57" t="s">
        <v>8436</v>
      </c>
      <c r="H11724" s="57">
        <v>1.0154099999999999</v>
      </c>
    </row>
    <row r="11725" spans="1:8">
      <c r="A11725" s="57" t="s">
        <v>633</v>
      </c>
      <c r="B11725" s="57" t="s">
        <v>117</v>
      </c>
      <c r="C11725" s="57" t="s">
        <v>8977</v>
      </c>
      <c r="D11725" s="57">
        <v>1</v>
      </c>
      <c r="E11725" s="57" t="s">
        <v>513</v>
      </c>
      <c r="F11725" s="57" t="s">
        <v>8977</v>
      </c>
      <c r="G11725" s="57" t="s">
        <v>8993</v>
      </c>
      <c r="H11725" s="57">
        <v>1</v>
      </c>
    </row>
    <row r="11726" spans="1:8">
      <c r="A11726" s="57" t="s">
        <v>633</v>
      </c>
      <c r="B11726" s="57" t="s">
        <v>117</v>
      </c>
      <c r="C11726" s="57" t="s">
        <v>8979</v>
      </c>
      <c r="D11726" s="57">
        <v>100</v>
      </c>
      <c r="E11726" s="57" t="s">
        <v>513</v>
      </c>
      <c r="F11726" s="57" t="s">
        <v>8364</v>
      </c>
      <c r="G11726" s="57" t="s">
        <v>8437</v>
      </c>
      <c r="H11726" s="57">
        <v>100</v>
      </c>
    </row>
    <row r="11727" spans="1:8">
      <c r="A11727" s="57" t="s">
        <v>633</v>
      </c>
      <c r="B11727" s="57" t="s">
        <v>117</v>
      </c>
      <c r="C11727" s="57" t="s">
        <v>8980</v>
      </c>
      <c r="D11727" s="57">
        <v>98</v>
      </c>
      <c r="E11727" s="57" t="s">
        <v>513</v>
      </c>
      <c r="F11727" s="57" t="s">
        <v>8367</v>
      </c>
      <c r="G11727" s="57" t="s">
        <v>8438</v>
      </c>
      <c r="H11727" s="57">
        <v>98</v>
      </c>
    </row>
    <row r="11728" spans="1:8">
      <c r="A11728" s="57" t="s">
        <v>633</v>
      </c>
      <c r="B11728" s="57" t="s">
        <v>117</v>
      </c>
      <c r="C11728" s="57" t="s">
        <v>8981</v>
      </c>
      <c r="D11728" s="57">
        <v>0.2389162</v>
      </c>
      <c r="E11728" s="57" t="s">
        <v>513</v>
      </c>
      <c r="F11728" s="57" t="s">
        <v>8372</v>
      </c>
      <c r="G11728" s="57" t="s">
        <v>8440</v>
      </c>
      <c r="H11728" s="57">
        <v>0.2389162</v>
      </c>
    </row>
    <row r="11729" spans="1:8">
      <c r="A11729" s="57" t="s">
        <v>633</v>
      </c>
      <c r="B11729" s="57" t="s">
        <v>117</v>
      </c>
      <c r="C11729" s="57" t="s">
        <v>8982</v>
      </c>
      <c r="D11729" s="57">
        <v>1.4800000000000004E-2</v>
      </c>
      <c r="E11729" s="57" t="s">
        <v>513</v>
      </c>
      <c r="F11729" s="57" t="s">
        <v>2464</v>
      </c>
      <c r="G11729" s="57" t="s">
        <v>8441</v>
      </c>
      <c r="H11729" s="57">
        <v>1.4800000000000004E-2</v>
      </c>
    </row>
    <row r="11730" spans="1:8">
      <c r="A11730" s="57" t="s">
        <v>633</v>
      </c>
      <c r="B11730" s="57" t="s">
        <v>124</v>
      </c>
      <c r="C11730" s="57" t="s">
        <v>8976</v>
      </c>
      <c r="D11730" s="57">
        <v>0.98832506666666653</v>
      </c>
      <c r="E11730" s="57" t="s">
        <v>515</v>
      </c>
      <c r="F11730" s="57" t="s">
        <v>655</v>
      </c>
      <c r="G11730" s="57" t="s">
        <v>8442</v>
      </c>
      <c r="H11730" s="57">
        <v>0.98832506666666653</v>
      </c>
    </row>
    <row r="11731" spans="1:8">
      <c r="A11731" s="57" t="s">
        <v>633</v>
      </c>
      <c r="B11731" s="57" t="s">
        <v>124</v>
      </c>
      <c r="C11731" s="57" t="s">
        <v>8977</v>
      </c>
      <c r="D11731" s="57">
        <v>1</v>
      </c>
      <c r="E11731" s="57" t="s">
        <v>515</v>
      </c>
      <c r="F11731" s="57" t="s">
        <v>8977</v>
      </c>
      <c r="G11731" s="57" t="s">
        <v>8994</v>
      </c>
      <c r="H11731" s="57">
        <v>1</v>
      </c>
    </row>
    <row r="11732" spans="1:8">
      <c r="A11732" s="57" t="s">
        <v>633</v>
      </c>
      <c r="B11732" s="57" t="s">
        <v>124</v>
      </c>
      <c r="C11732" s="57" t="s">
        <v>8979</v>
      </c>
      <c r="D11732" s="57">
        <v>100</v>
      </c>
      <c r="E11732" s="57" t="s">
        <v>515</v>
      </c>
      <c r="F11732" s="57" t="s">
        <v>8364</v>
      </c>
      <c r="G11732" s="57" t="s">
        <v>8443</v>
      </c>
      <c r="H11732" s="57">
        <v>100</v>
      </c>
    </row>
    <row r="11733" spans="1:8">
      <c r="A11733" s="57" t="s">
        <v>633</v>
      </c>
      <c r="B11733" s="57" t="s">
        <v>124</v>
      </c>
      <c r="C11733" s="57" t="s">
        <v>8980</v>
      </c>
      <c r="D11733" s="57">
        <v>98</v>
      </c>
      <c r="E11733" s="57" t="s">
        <v>515</v>
      </c>
      <c r="F11733" s="57" t="s">
        <v>8367</v>
      </c>
      <c r="G11733" s="57" t="s">
        <v>8444</v>
      </c>
      <c r="H11733" s="57">
        <v>98</v>
      </c>
    </row>
    <row r="11734" spans="1:8">
      <c r="A11734" s="57" t="s">
        <v>633</v>
      </c>
      <c r="B11734" s="57" t="s">
        <v>124</v>
      </c>
      <c r="C11734" s="57" t="s">
        <v>8981</v>
      </c>
      <c r="D11734" s="57">
        <v>0.2389162</v>
      </c>
      <c r="E11734" s="57" t="s">
        <v>515</v>
      </c>
      <c r="F11734" s="57" t="s">
        <v>8372</v>
      </c>
      <c r="G11734" s="57" t="s">
        <v>8446</v>
      </c>
      <c r="H11734" s="57">
        <v>0.2389162</v>
      </c>
    </row>
    <row r="11735" spans="1:8">
      <c r="A11735" s="57" t="s">
        <v>633</v>
      </c>
      <c r="B11735" s="57" t="s">
        <v>124</v>
      </c>
      <c r="C11735" s="57" t="s">
        <v>8982</v>
      </c>
      <c r="D11735" s="57">
        <v>1.4800000000000001E-2</v>
      </c>
      <c r="E11735" s="57" t="s">
        <v>515</v>
      </c>
      <c r="F11735" s="57" t="s">
        <v>2464</v>
      </c>
      <c r="G11735" s="57" t="s">
        <v>8447</v>
      </c>
      <c r="H11735" s="57">
        <v>1.4800000000000001E-2</v>
      </c>
    </row>
    <row r="11736" spans="1:8">
      <c r="A11736" s="57" t="s">
        <v>633</v>
      </c>
      <c r="B11736" s="57" t="s">
        <v>126</v>
      </c>
      <c r="C11736" s="57" t="s">
        <v>8976</v>
      </c>
      <c r="D11736" s="57">
        <v>0.93415519999999996</v>
      </c>
      <c r="E11736" s="57" t="s">
        <v>2584</v>
      </c>
      <c r="F11736" s="57" t="s">
        <v>655</v>
      </c>
      <c r="G11736" s="57" t="s">
        <v>8448</v>
      </c>
      <c r="H11736" s="57">
        <v>0.93415519999999996</v>
      </c>
    </row>
    <row r="11737" spans="1:8">
      <c r="A11737" s="57" t="s">
        <v>633</v>
      </c>
      <c r="B11737" s="57" t="s">
        <v>126</v>
      </c>
      <c r="C11737" s="57" t="s">
        <v>8977</v>
      </c>
      <c r="D11737" s="57">
        <v>1</v>
      </c>
      <c r="E11737" s="57" t="s">
        <v>2584</v>
      </c>
      <c r="F11737" s="57" t="s">
        <v>8977</v>
      </c>
      <c r="G11737" s="57" t="s">
        <v>8995</v>
      </c>
      <c r="H11737" s="57">
        <v>1</v>
      </c>
    </row>
    <row r="11738" spans="1:8">
      <c r="A11738" s="57" t="s">
        <v>633</v>
      </c>
      <c r="B11738" s="57" t="s">
        <v>126</v>
      </c>
      <c r="C11738" s="57" t="s">
        <v>8979</v>
      </c>
      <c r="D11738" s="57">
        <v>100</v>
      </c>
      <c r="E11738" s="57" t="s">
        <v>2584</v>
      </c>
      <c r="F11738" s="57" t="s">
        <v>8364</v>
      </c>
      <c r="G11738" s="57" t="s">
        <v>8449</v>
      </c>
      <c r="H11738" s="57">
        <v>100</v>
      </c>
    </row>
    <row r="11739" spans="1:8">
      <c r="A11739" s="57" t="s">
        <v>633</v>
      </c>
      <c r="B11739" s="57" t="s">
        <v>126</v>
      </c>
      <c r="C11739" s="57" t="s">
        <v>8980</v>
      </c>
      <c r="D11739" s="57">
        <v>98</v>
      </c>
      <c r="E11739" s="57" t="s">
        <v>2584</v>
      </c>
      <c r="F11739" s="57" t="s">
        <v>8367</v>
      </c>
      <c r="G11739" s="57" t="s">
        <v>8450</v>
      </c>
      <c r="H11739" s="57">
        <v>98</v>
      </c>
    </row>
    <row r="11740" spans="1:8">
      <c r="A11740" s="57" t="s">
        <v>633</v>
      </c>
      <c r="B11740" s="57" t="s">
        <v>126</v>
      </c>
      <c r="C11740" s="57" t="s">
        <v>8981</v>
      </c>
      <c r="D11740" s="57">
        <v>0.2389162</v>
      </c>
      <c r="E11740" s="57" t="s">
        <v>2584</v>
      </c>
      <c r="F11740" s="57" t="s">
        <v>8372</v>
      </c>
      <c r="G11740" s="57" t="s">
        <v>8452</v>
      </c>
      <c r="H11740" s="57">
        <v>0.2389162</v>
      </c>
    </row>
    <row r="11741" spans="1:8">
      <c r="A11741" s="57" t="s">
        <v>633</v>
      </c>
      <c r="B11741" s="57" t="s">
        <v>126</v>
      </c>
      <c r="C11741" s="57" t="s">
        <v>8982</v>
      </c>
      <c r="D11741" s="57">
        <v>1.4800000000000001E-2</v>
      </c>
      <c r="E11741" s="57" t="s">
        <v>2584</v>
      </c>
      <c r="F11741" s="57" t="s">
        <v>2464</v>
      </c>
      <c r="G11741" s="57" t="s">
        <v>8453</v>
      </c>
      <c r="H11741" s="57">
        <v>1.4800000000000001E-2</v>
      </c>
    </row>
    <row r="11742" spans="1:8">
      <c r="A11742" s="57" t="s">
        <v>188</v>
      </c>
      <c r="B11742" s="57" t="s">
        <v>123</v>
      </c>
      <c r="C11742" s="57" t="s">
        <v>8976</v>
      </c>
      <c r="D11742" s="57">
        <v>0.34855960000000002</v>
      </c>
      <c r="E11742" s="57" t="s">
        <v>516</v>
      </c>
      <c r="F11742" s="57" t="s">
        <v>655</v>
      </c>
      <c r="G11742" s="57" t="s">
        <v>8454</v>
      </c>
      <c r="H11742" s="57">
        <v>0.34855960000000002</v>
      </c>
    </row>
    <row r="11743" spans="1:8">
      <c r="A11743" s="57" t="s">
        <v>188</v>
      </c>
      <c r="B11743" s="57" t="s">
        <v>123</v>
      </c>
      <c r="C11743" s="57" t="s">
        <v>8977</v>
      </c>
      <c r="D11743" s="57">
        <v>1</v>
      </c>
      <c r="E11743" s="57" t="s">
        <v>516</v>
      </c>
      <c r="F11743" s="57" t="s">
        <v>8977</v>
      </c>
      <c r="G11743" s="57" t="s">
        <v>8996</v>
      </c>
      <c r="H11743" s="57">
        <v>1</v>
      </c>
    </row>
    <row r="11744" spans="1:8">
      <c r="A11744" s="57" t="s">
        <v>188</v>
      </c>
      <c r="B11744" s="57" t="s">
        <v>123</v>
      </c>
      <c r="C11744" s="57" t="s">
        <v>8979</v>
      </c>
      <c r="D11744" s="57">
        <v>100</v>
      </c>
      <c r="E11744" s="57" t="s">
        <v>516</v>
      </c>
      <c r="F11744" s="57" t="s">
        <v>8364</v>
      </c>
      <c r="G11744" s="57" t="s">
        <v>8455</v>
      </c>
      <c r="H11744" s="57">
        <v>100</v>
      </c>
    </row>
    <row r="11745" spans="1:8">
      <c r="A11745" s="57" t="s">
        <v>188</v>
      </c>
      <c r="B11745" s="57" t="s">
        <v>123</v>
      </c>
      <c r="C11745" s="57" t="s">
        <v>8980</v>
      </c>
      <c r="D11745" s="57">
        <v>98</v>
      </c>
      <c r="E11745" s="57" t="s">
        <v>516</v>
      </c>
      <c r="F11745" s="57" t="s">
        <v>8367</v>
      </c>
      <c r="G11745" s="57" t="s">
        <v>8456</v>
      </c>
      <c r="H11745" s="57">
        <v>98</v>
      </c>
    </row>
    <row r="11746" spans="1:8">
      <c r="A11746" s="57" t="s">
        <v>188</v>
      </c>
      <c r="B11746" s="57" t="s">
        <v>123</v>
      </c>
      <c r="C11746" s="57" t="s">
        <v>8981</v>
      </c>
      <c r="D11746" s="57">
        <v>0.52818319999999996</v>
      </c>
      <c r="E11746" s="57" t="s">
        <v>516</v>
      </c>
      <c r="F11746" s="57" t="s">
        <v>8372</v>
      </c>
      <c r="G11746" s="57" t="s">
        <v>8458</v>
      </c>
      <c r="H11746" s="57">
        <v>0.52818319999999996</v>
      </c>
    </row>
    <row r="11747" spans="1:8">
      <c r="A11747" s="57" t="s">
        <v>188</v>
      </c>
      <c r="B11747" s="57" t="s">
        <v>123</v>
      </c>
      <c r="C11747" s="57" t="s">
        <v>8982</v>
      </c>
      <c r="D11747" s="57">
        <v>4.0000000000000001E-3</v>
      </c>
      <c r="E11747" s="57" t="s">
        <v>516</v>
      </c>
      <c r="F11747" s="57" t="s">
        <v>2464</v>
      </c>
      <c r="G11747" s="57" t="s">
        <v>8459</v>
      </c>
      <c r="H11747" s="57">
        <v>4.0000000000000001E-3</v>
      </c>
    </row>
    <row r="11748" spans="1:8">
      <c r="A11748" s="57" t="s">
        <v>142</v>
      </c>
      <c r="B11748" s="57" t="s">
        <v>116</v>
      </c>
      <c r="C11748" s="57" t="s">
        <v>8976</v>
      </c>
      <c r="D11748" s="57">
        <v>1.0154099999999999</v>
      </c>
      <c r="E11748" s="57" t="s">
        <v>517</v>
      </c>
      <c r="F11748" s="57" t="s">
        <v>655</v>
      </c>
      <c r="G11748" s="57" t="s">
        <v>8460</v>
      </c>
      <c r="H11748" s="57">
        <v>1.0154099999999999</v>
      </c>
    </row>
    <row r="11749" spans="1:8">
      <c r="A11749" s="57" t="s">
        <v>142</v>
      </c>
      <c r="B11749" s="57" t="s">
        <v>116</v>
      </c>
      <c r="C11749" s="57" t="s">
        <v>8977</v>
      </c>
      <c r="D11749" s="57">
        <v>1</v>
      </c>
      <c r="E11749" s="57" t="s">
        <v>517</v>
      </c>
      <c r="F11749" s="57" t="s">
        <v>8977</v>
      </c>
      <c r="G11749" s="57" t="s">
        <v>8997</v>
      </c>
      <c r="H11749" s="57">
        <v>1</v>
      </c>
    </row>
    <row r="11750" spans="1:8">
      <c r="A11750" s="57" t="s">
        <v>142</v>
      </c>
      <c r="B11750" s="57" t="s">
        <v>116</v>
      </c>
      <c r="C11750" s="57" t="s">
        <v>8979</v>
      </c>
      <c r="D11750" s="57">
        <v>100</v>
      </c>
      <c r="E11750" s="57" t="s">
        <v>517</v>
      </c>
      <c r="F11750" s="57" t="s">
        <v>8364</v>
      </c>
      <c r="G11750" s="57" t="s">
        <v>8461</v>
      </c>
      <c r="H11750" s="57">
        <v>100</v>
      </c>
    </row>
    <row r="11751" spans="1:8">
      <c r="A11751" s="57" t="s">
        <v>142</v>
      </c>
      <c r="B11751" s="57" t="s">
        <v>116</v>
      </c>
      <c r="C11751" s="57" t="s">
        <v>8980</v>
      </c>
      <c r="D11751" s="57">
        <v>98</v>
      </c>
      <c r="E11751" s="57" t="s">
        <v>517</v>
      </c>
      <c r="F11751" s="57" t="s">
        <v>8367</v>
      </c>
      <c r="G11751" s="57" t="s">
        <v>8462</v>
      </c>
      <c r="H11751" s="57">
        <v>98</v>
      </c>
    </row>
    <row r="11752" spans="1:8">
      <c r="A11752" s="57" t="s">
        <v>142</v>
      </c>
      <c r="B11752" s="57" t="s">
        <v>116</v>
      </c>
      <c r="C11752" s="57" t="s">
        <v>8981</v>
      </c>
      <c r="D11752" s="57">
        <v>0.52818319999999996</v>
      </c>
      <c r="E11752" s="57" t="s">
        <v>517</v>
      </c>
      <c r="F11752" s="57" t="s">
        <v>8372</v>
      </c>
      <c r="G11752" s="57" t="s">
        <v>8464</v>
      </c>
      <c r="H11752" s="57">
        <v>0.52818319999999996</v>
      </c>
    </row>
    <row r="11753" spans="1:8">
      <c r="A11753" s="57" t="s">
        <v>142</v>
      </c>
      <c r="B11753" s="57" t="s">
        <v>116</v>
      </c>
      <c r="C11753" s="57" t="s">
        <v>8982</v>
      </c>
      <c r="D11753" s="57">
        <v>1.4800000000000001E-2</v>
      </c>
      <c r="E11753" s="57" t="s">
        <v>517</v>
      </c>
      <c r="F11753" s="57" t="s">
        <v>2464</v>
      </c>
      <c r="G11753" s="57" t="s">
        <v>8465</v>
      </c>
      <c r="H11753" s="57">
        <v>1.4800000000000001E-2</v>
      </c>
    </row>
    <row r="11754" spans="1:8">
      <c r="A11754" s="57" t="s">
        <v>130</v>
      </c>
      <c r="B11754" s="57" t="s">
        <v>114</v>
      </c>
      <c r="C11754" s="57" t="s">
        <v>8976</v>
      </c>
      <c r="D11754" s="57">
        <v>1.0154099999999999</v>
      </c>
      <c r="E11754" s="57" t="s">
        <v>518</v>
      </c>
      <c r="F11754" s="57" t="s">
        <v>655</v>
      </c>
      <c r="G11754" s="57" t="s">
        <v>8466</v>
      </c>
      <c r="H11754" s="57">
        <v>1.0154099999999999</v>
      </c>
    </row>
    <row r="11755" spans="1:8">
      <c r="A11755" s="57" t="s">
        <v>130</v>
      </c>
      <c r="B11755" s="57" t="s">
        <v>114</v>
      </c>
      <c r="C11755" s="57" t="s">
        <v>8977</v>
      </c>
      <c r="D11755" s="57">
        <v>1</v>
      </c>
      <c r="E11755" s="57" t="s">
        <v>518</v>
      </c>
      <c r="F11755" s="57" t="s">
        <v>8977</v>
      </c>
      <c r="G11755" s="57" t="s">
        <v>8998</v>
      </c>
      <c r="H11755" s="57">
        <v>1</v>
      </c>
    </row>
    <row r="11756" spans="1:8">
      <c r="A11756" s="57" t="s">
        <v>130</v>
      </c>
      <c r="B11756" s="57" t="s">
        <v>114</v>
      </c>
      <c r="C11756" s="57" t="s">
        <v>8979</v>
      </c>
      <c r="D11756" s="57">
        <v>100</v>
      </c>
      <c r="E11756" s="57" t="s">
        <v>518</v>
      </c>
      <c r="F11756" s="57" t="s">
        <v>8364</v>
      </c>
      <c r="G11756" s="57" t="s">
        <v>8467</v>
      </c>
      <c r="H11756" s="57">
        <v>100</v>
      </c>
    </row>
    <row r="11757" spans="1:8">
      <c r="A11757" s="57" t="s">
        <v>130</v>
      </c>
      <c r="B11757" s="57" t="s">
        <v>114</v>
      </c>
      <c r="C11757" s="57" t="s">
        <v>8980</v>
      </c>
      <c r="D11757" s="57">
        <v>98</v>
      </c>
      <c r="E11757" s="57" t="s">
        <v>518</v>
      </c>
      <c r="F11757" s="57" t="s">
        <v>8367</v>
      </c>
      <c r="G11757" s="57" t="s">
        <v>8468</v>
      </c>
      <c r="H11757" s="57">
        <v>98</v>
      </c>
    </row>
    <row r="11758" spans="1:8">
      <c r="A11758" s="57" t="s">
        <v>130</v>
      </c>
      <c r="B11758" s="57" t="s">
        <v>114</v>
      </c>
      <c r="C11758" s="57" t="s">
        <v>8981</v>
      </c>
      <c r="D11758" s="57">
        <v>0.52818319999999996</v>
      </c>
      <c r="E11758" s="57" t="s">
        <v>518</v>
      </c>
      <c r="F11758" s="57" t="s">
        <v>8372</v>
      </c>
      <c r="G11758" s="57" t="s">
        <v>8470</v>
      </c>
      <c r="H11758" s="57">
        <v>0.52818319999999996</v>
      </c>
    </row>
    <row r="11759" spans="1:8">
      <c r="A11759" s="57" t="s">
        <v>130</v>
      </c>
      <c r="B11759" s="57" t="s">
        <v>114</v>
      </c>
      <c r="C11759" s="57" t="s">
        <v>8982</v>
      </c>
      <c r="D11759" s="57">
        <v>1.4800000000000001E-2</v>
      </c>
      <c r="E11759" s="57" t="s">
        <v>518</v>
      </c>
      <c r="F11759" s="57" t="s">
        <v>2464</v>
      </c>
      <c r="G11759" s="57" t="s">
        <v>8471</v>
      </c>
      <c r="H11759" s="57">
        <v>1.4800000000000001E-2</v>
      </c>
    </row>
    <row r="11760" spans="1:8">
      <c r="A11760" s="57" t="s">
        <v>634</v>
      </c>
      <c r="B11760" s="57" t="s">
        <v>81</v>
      </c>
      <c r="C11760" s="57" t="s">
        <v>8976</v>
      </c>
      <c r="D11760" s="57">
        <v>0.34855959999999997</v>
      </c>
      <c r="E11760" s="57" t="s">
        <v>520</v>
      </c>
      <c r="F11760" s="57" t="s">
        <v>655</v>
      </c>
      <c r="G11760" s="57" t="s">
        <v>8472</v>
      </c>
      <c r="H11760" s="57">
        <v>0.34855959999999997</v>
      </c>
    </row>
    <row r="11761" spans="1:8">
      <c r="A11761" s="57" t="s">
        <v>634</v>
      </c>
      <c r="B11761" s="57" t="s">
        <v>81</v>
      </c>
      <c r="C11761" s="57" t="s">
        <v>8977</v>
      </c>
      <c r="D11761" s="57">
        <v>1</v>
      </c>
      <c r="E11761" s="57" t="s">
        <v>520</v>
      </c>
      <c r="F11761" s="57" t="s">
        <v>8977</v>
      </c>
      <c r="G11761" s="57" t="s">
        <v>8999</v>
      </c>
      <c r="H11761" s="57">
        <v>1</v>
      </c>
    </row>
    <row r="11762" spans="1:8">
      <c r="A11762" s="57" t="s">
        <v>634</v>
      </c>
      <c r="B11762" s="57" t="s">
        <v>81</v>
      </c>
      <c r="C11762" s="57" t="s">
        <v>8979</v>
      </c>
      <c r="D11762" s="57">
        <v>100</v>
      </c>
      <c r="E11762" s="57" t="s">
        <v>520</v>
      </c>
      <c r="F11762" s="57" t="s">
        <v>8364</v>
      </c>
      <c r="G11762" s="57" t="s">
        <v>8473</v>
      </c>
      <c r="H11762" s="57">
        <v>100</v>
      </c>
    </row>
    <row r="11763" spans="1:8">
      <c r="A11763" s="57" t="s">
        <v>634</v>
      </c>
      <c r="B11763" s="57" t="s">
        <v>81</v>
      </c>
      <c r="C11763" s="57" t="s">
        <v>8980</v>
      </c>
      <c r="D11763" s="57">
        <v>98</v>
      </c>
      <c r="E11763" s="57" t="s">
        <v>520</v>
      </c>
      <c r="F11763" s="57" t="s">
        <v>8367</v>
      </c>
      <c r="G11763" s="57" t="s">
        <v>8474</v>
      </c>
      <c r="H11763" s="57">
        <v>98</v>
      </c>
    </row>
    <row r="11764" spans="1:8">
      <c r="A11764" s="57" t="s">
        <v>634</v>
      </c>
      <c r="B11764" s="57" t="s">
        <v>81</v>
      </c>
      <c r="C11764" s="57" t="s">
        <v>8981</v>
      </c>
      <c r="D11764" s="57">
        <v>0.90932079999999982</v>
      </c>
      <c r="E11764" s="57" t="s">
        <v>520</v>
      </c>
      <c r="F11764" s="57" t="s">
        <v>8372</v>
      </c>
      <c r="G11764" s="57" t="s">
        <v>8476</v>
      </c>
      <c r="H11764" s="57">
        <v>0.90932079999999982</v>
      </c>
    </row>
    <row r="11765" spans="1:8">
      <c r="A11765" s="57" t="s">
        <v>634</v>
      </c>
      <c r="B11765" s="57" t="s">
        <v>81</v>
      </c>
      <c r="C11765" s="57" t="s">
        <v>8982</v>
      </c>
      <c r="D11765" s="57">
        <v>4.0002290000000018E-3</v>
      </c>
      <c r="E11765" s="57" t="s">
        <v>520</v>
      </c>
      <c r="F11765" s="57" t="s">
        <v>2464</v>
      </c>
      <c r="G11765" s="57" t="s">
        <v>8477</v>
      </c>
      <c r="H11765" s="57">
        <v>4.0002290000000018E-3</v>
      </c>
    </row>
    <row r="11766" spans="1:8">
      <c r="A11766" s="57" t="s">
        <v>634</v>
      </c>
      <c r="B11766" s="57" t="s">
        <v>126</v>
      </c>
      <c r="C11766" s="57" t="s">
        <v>8976</v>
      </c>
      <c r="D11766" s="57">
        <v>0.34855960000000002</v>
      </c>
      <c r="E11766" s="57" t="s">
        <v>522</v>
      </c>
      <c r="F11766" s="57" t="s">
        <v>655</v>
      </c>
      <c r="G11766" s="57" t="s">
        <v>8478</v>
      </c>
      <c r="H11766" s="57">
        <v>0.34855960000000002</v>
      </c>
    </row>
    <row r="11767" spans="1:8">
      <c r="A11767" s="57" t="s">
        <v>634</v>
      </c>
      <c r="B11767" s="57" t="s">
        <v>126</v>
      </c>
      <c r="C11767" s="57" t="s">
        <v>8977</v>
      </c>
      <c r="D11767" s="57">
        <v>1</v>
      </c>
      <c r="E11767" s="57" t="s">
        <v>522</v>
      </c>
      <c r="F11767" s="57" t="s">
        <v>8977</v>
      </c>
      <c r="G11767" s="57" t="s">
        <v>9000</v>
      </c>
      <c r="H11767" s="57">
        <v>1</v>
      </c>
    </row>
    <row r="11768" spans="1:8">
      <c r="A11768" s="57" t="s">
        <v>634</v>
      </c>
      <c r="B11768" s="57" t="s">
        <v>126</v>
      </c>
      <c r="C11768" s="57" t="s">
        <v>8979</v>
      </c>
      <c r="D11768" s="57">
        <v>100</v>
      </c>
      <c r="E11768" s="57" t="s">
        <v>522</v>
      </c>
      <c r="F11768" s="57" t="s">
        <v>8364</v>
      </c>
      <c r="G11768" s="57" t="s">
        <v>8479</v>
      </c>
      <c r="H11768" s="57">
        <v>100</v>
      </c>
    </row>
    <row r="11769" spans="1:8">
      <c r="A11769" s="57" t="s">
        <v>634</v>
      </c>
      <c r="B11769" s="57" t="s">
        <v>126</v>
      </c>
      <c r="C11769" s="57" t="s">
        <v>8980</v>
      </c>
      <c r="D11769" s="57">
        <v>98</v>
      </c>
      <c r="E11769" s="57" t="s">
        <v>522</v>
      </c>
      <c r="F11769" s="57" t="s">
        <v>8367</v>
      </c>
      <c r="G11769" s="57" t="s">
        <v>8480</v>
      </c>
      <c r="H11769" s="57">
        <v>98</v>
      </c>
    </row>
    <row r="11770" spans="1:8">
      <c r="A11770" s="57" t="s">
        <v>634</v>
      </c>
      <c r="B11770" s="57" t="s">
        <v>126</v>
      </c>
      <c r="C11770" s="57" t="s">
        <v>8981</v>
      </c>
      <c r="D11770" s="57">
        <v>0.90932080000000004</v>
      </c>
      <c r="E11770" s="57" t="s">
        <v>522</v>
      </c>
      <c r="F11770" s="57" t="s">
        <v>8372</v>
      </c>
      <c r="G11770" s="57" t="s">
        <v>8482</v>
      </c>
      <c r="H11770" s="57">
        <v>0.90932080000000004</v>
      </c>
    </row>
    <row r="11771" spans="1:8">
      <c r="A11771" s="57" t="s">
        <v>634</v>
      </c>
      <c r="B11771" s="57" t="s">
        <v>126</v>
      </c>
      <c r="C11771" s="57" t="s">
        <v>8982</v>
      </c>
      <c r="D11771" s="57">
        <v>4.0052669999999999E-3</v>
      </c>
      <c r="E11771" s="57" t="s">
        <v>522</v>
      </c>
      <c r="F11771" s="57" t="s">
        <v>2464</v>
      </c>
      <c r="G11771" s="57" t="s">
        <v>8483</v>
      </c>
      <c r="H11771" s="57">
        <v>4.0052669999999999E-3</v>
      </c>
    </row>
    <row r="11772" spans="1:8">
      <c r="A11772" s="57" t="s">
        <v>158</v>
      </c>
      <c r="B11772" s="57" t="s">
        <v>81</v>
      </c>
      <c r="C11772" s="57" t="s">
        <v>8976</v>
      </c>
      <c r="D11772" s="57">
        <v>1.0154099999999999</v>
      </c>
      <c r="E11772" s="57" t="s">
        <v>523</v>
      </c>
      <c r="F11772" s="57" t="s">
        <v>655</v>
      </c>
      <c r="G11772" s="57" t="s">
        <v>8484</v>
      </c>
      <c r="H11772" s="57">
        <v>1.0154099999999999</v>
      </c>
    </row>
    <row r="11773" spans="1:8">
      <c r="A11773" s="57" t="s">
        <v>158</v>
      </c>
      <c r="B11773" s="57" t="s">
        <v>81</v>
      </c>
      <c r="C11773" s="57" t="s">
        <v>8977</v>
      </c>
      <c r="D11773" s="57">
        <v>1</v>
      </c>
      <c r="E11773" s="57" t="s">
        <v>523</v>
      </c>
      <c r="F11773" s="57" t="s">
        <v>8977</v>
      </c>
      <c r="G11773" s="57" t="s">
        <v>9001</v>
      </c>
      <c r="H11773" s="57">
        <v>1</v>
      </c>
    </row>
    <row r="11774" spans="1:8">
      <c r="A11774" s="57" t="s">
        <v>158</v>
      </c>
      <c r="B11774" s="57" t="s">
        <v>81</v>
      </c>
      <c r="C11774" s="57" t="s">
        <v>8979</v>
      </c>
      <c r="D11774" s="57">
        <v>100</v>
      </c>
      <c r="E11774" s="57" t="s">
        <v>523</v>
      </c>
      <c r="F11774" s="57" t="s">
        <v>8364</v>
      </c>
      <c r="G11774" s="57" t="s">
        <v>8485</v>
      </c>
      <c r="H11774" s="57">
        <v>100</v>
      </c>
    </row>
    <row r="11775" spans="1:8">
      <c r="A11775" s="57" t="s">
        <v>158</v>
      </c>
      <c r="B11775" s="57" t="s">
        <v>81</v>
      </c>
      <c r="C11775" s="57" t="s">
        <v>8980</v>
      </c>
      <c r="D11775" s="57">
        <v>98</v>
      </c>
      <c r="E11775" s="57" t="s">
        <v>523</v>
      </c>
      <c r="F11775" s="57" t="s">
        <v>8367</v>
      </c>
      <c r="G11775" s="57" t="s">
        <v>8486</v>
      </c>
      <c r="H11775" s="57">
        <v>98</v>
      </c>
    </row>
    <row r="11776" spans="1:8">
      <c r="A11776" s="57" t="s">
        <v>158</v>
      </c>
      <c r="B11776" s="57" t="s">
        <v>81</v>
      </c>
      <c r="C11776" s="57" t="s">
        <v>8981</v>
      </c>
      <c r="D11776" s="57">
        <v>0.52818319999999996</v>
      </c>
      <c r="E11776" s="57" t="s">
        <v>523</v>
      </c>
      <c r="F11776" s="57" t="s">
        <v>8372</v>
      </c>
      <c r="G11776" s="57" t="s">
        <v>8488</v>
      </c>
      <c r="H11776" s="57">
        <v>0.52818319999999996</v>
      </c>
    </row>
    <row r="11777" spans="1:8">
      <c r="A11777" s="57" t="s">
        <v>158</v>
      </c>
      <c r="B11777" s="57" t="s">
        <v>81</v>
      </c>
      <c r="C11777" s="57" t="s">
        <v>8982</v>
      </c>
      <c r="D11777" s="57">
        <v>1.4800000000000002E-2</v>
      </c>
      <c r="E11777" s="57" t="s">
        <v>523</v>
      </c>
      <c r="F11777" s="57" t="s">
        <v>2464</v>
      </c>
      <c r="G11777" s="57" t="s">
        <v>8489</v>
      </c>
      <c r="H11777" s="57">
        <v>1.4800000000000002E-2</v>
      </c>
    </row>
    <row r="11778" spans="1:8">
      <c r="A11778" s="57" t="s">
        <v>171</v>
      </c>
      <c r="B11778" s="57" t="s">
        <v>117</v>
      </c>
      <c r="C11778" s="57" t="s">
        <v>8976</v>
      </c>
      <c r="D11778" s="57">
        <v>1.0154099999999999</v>
      </c>
      <c r="E11778" s="57" t="s">
        <v>524</v>
      </c>
      <c r="F11778" s="57" t="s">
        <v>655</v>
      </c>
      <c r="G11778" s="57" t="s">
        <v>8490</v>
      </c>
      <c r="H11778" s="57">
        <v>1.0154099999999999</v>
      </c>
    </row>
    <row r="11779" spans="1:8">
      <c r="A11779" s="57" t="s">
        <v>171</v>
      </c>
      <c r="B11779" s="57" t="s">
        <v>117</v>
      </c>
      <c r="C11779" s="57" t="s">
        <v>8977</v>
      </c>
      <c r="D11779" s="57">
        <v>1</v>
      </c>
      <c r="E11779" s="57" t="s">
        <v>524</v>
      </c>
      <c r="F11779" s="57" t="s">
        <v>8977</v>
      </c>
      <c r="G11779" s="57" t="s">
        <v>9002</v>
      </c>
      <c r="H11779" s="57">
        <v>1</v>
      </c>
    </row>
    <row r="11780" spans="1:8">
      <c r="A11780" s="57" t="s">
        <v>171</v>
      </c>
      <c r="B11780" s="57" t="s">
        <v>117</v>
      </c>
      <c r="C11780" s="57" t="s">
        <v>8979</v>
      </c>
      <c r="D11780" s="57">
        <v>100</v>
      </c>
      <c r="E11780" s="57" t="s">
        <v>524</v>
      </c>
      <c r="F11780" s="57" t="s">
        <v>8364</v>
      </c>
      <c r="G11780" s="57" t="s">
        <v>8491</v>
      </c>
      <c r="H11780" s="57">
        <v>100</v>
      </c>
    </row>
    <row r="11781" spans="1:8">
      <c r="A11781" s="57" t="s">
        <v>171</v>
      </c>
      <c r="B11781" s="57" t="s">
        <v>117</v>
      </c>
      <c r="C11781" s="57" t="s">
        <v>8980</v>
      </c>
      <c r="D11781" s="57">
        <v>98</v>
      </c>
      <c r="E11781" s="57" t="s">
        <v>524</v>
      </c>
      <c r="F11781" s="57" t="s">
        <v>8367</v>
      </c>
      <c r="G11781" s="57" t="s">
        <v>8492</v>
      </c>
      <c r="H11781" s="57">
        <v>98</v>
      </c>
    </row>
    <row r="11782" spans="1:8">
      <c r="A11782" s="57" t="s">
        <v>171</v>
      </c>
      <c r="B11782" s="57" t="s">
        <v>117</v>
      </c>
      <c r="C11782" s="57" t="s">
        <v>8981</v>
      </c>
      <c r="D11782" s="57">
        <v>0.52818319999999996</v>
      </c>
      <c r="E11782" s="57" t="s">
        <v>524</v>
      </c>
      <c r="F11782" s="57" t="s">
        <v>8372</v>
      </c>
      <c r="G11782" s="57" t="s">
        <v>8494</v>
      </c>
      <c r="H11782" s="57">
        <v>0.52818319999999996</v>
      </c>
    </row>
    <row r="11783" spans="1:8">
      <c r="A11783" s="57" t="s">
        <v>171</v>
      </c>
      <c r="B11783" s="57" t="s">
        <v>117</v>
      </c>
      <c r="C11783" s="57" t="s">
        <v>8982</v>
      </c>
      <c r="D11783" s="57">
        <v>1.4800000000000001E-2</v>
      </c>
      <c r="E11783" s="57" t="s">
        <v>524</v>
      </c>
      <c r="F11783" s="57" t="s">
        <v>2464</v>
      </c>
      <c r="G11783" s="57" t="s">
        <v>8495</v>
      </c>
      <c r="H11783" s="57">
        <v>1.4800000000000001E-2</v>
      </c>
    </row>
    <row r="11784" spans="1:8">
      <c r="A11784" s="57" t="s">
        <v>171</v>
      </c>
      <c r="B11784" s="57" t="s">
        <v>122</v>
      </c>
      <c r="C11784" s="57" t="s">
        <v>8976</v>
      </c>
      <c r="D11784" s="57">
        <v>1.0154099999999997</v>
      </c>
      <c r="E11784" s="57" t="s">
        <v>525</v>
      </c>
      <c r="F11784" s="57" t="s">
        <v>655</v>
      </c>
      <c r="G11784" s="57" t="s">
        <v>8496</v>
      </c>
      <c r="H11784" s="57">
        <v>1.0154099999999997</v>
      </c>
    </row>
    <row r="11785" spans="1:8">
      <c r="A11785" s="57" t="s">
        <v>171</v>
      </c>
      <c r="B11785" s="57" t="s">
        <v>122</v>
      </c>
      <c r="C11785" s="57" t="s">
        <v>8977</v>
      </c>
      <c r="D11785" s="57">
        <v>1</v>
      </c>
      <c r="E11785" s="57" t="s">
        <v>525</v>
      </c>
      <c r="F11785" s="57" t="s">
        <v>8977</v>
      </c>
      <c r="G11785" s="57" t="s">
        <v>9003</v>
      </c>
      <c r="H11785" s="57">
        <v>1</v>
      </c>
    </row>
    <row r="11786" spans="1:8">
      <c r="A11786" s="57" t="s">
        <v>171</v>
      </c>
      <c r="B11786" s="57" t="s">
        <v>122</v>
      </c>
      <c r="C11786" s="57" t="s">
        <v>8979</v>
      </c>
      <c r="D11786" s="57">
        <v>100</v>
      </c>
      <c r="E11786" s="57" t="s">
        <v>525</v>
      </c>
      <c r="F11786" s="57" t="s">
        <v>8364</v>
      </c>
      <c r="G11786" s="57" t="s">
        <v>8497</v>
      </c>
      <c r="H11786" s="57">
        <v>100</v>
      </c>
    </row>
    <row r="11787" spans="1:8">
      <c r="A11787" s="57" t="s">
        <v>171</v>
      </c>
      <c r="B11787" s="57" t="s">
        <v>122</v>
      </c>
      <c r="C11787" s="57" t="s">
        <v>8980</v>
      </c>
      <c r="D11787" s="57">
        <v>98</v>
      </c>
      <c r="E11787" s="57" t="s">
        <v>525</v>
      </c>
      <c r="F11787" s="57" t="s">
        <v>8367</v>
      </c>
      <c r="G11787" s="57" t="s">
        <v>8498</v>
      </c>
      <c r="H11787" s="57">
        <v>98</v>
      </c>
    </row>
    <row r="11788" spans="1:8">
      <c r="A11788" s="57" t="s">
        <v>171</v>
      </c>
      <c r="B11788" s="57" t="s">
        <v>122</v>
      </c>
      <c r="C11788" s="57" t="s">
        <v>8981</v>
      </c>
      <c r="D11788" s="57">
        <v>0.52818319999999996</v>
      </c>
      <c r="E11788" s="57" t="s">
        <v>525</v>
      </c>
      <c r="F11788" s="57" t="s">
        <v>8372</v>
      </c>
      <c r="G11788" s="57" t="s">
        <v>8500</v>
      </c>
      <c r="H11788" s="57">
        <v>0.52818319999999996</v>
      </c>
    </row>
    <row r="11789" spans="1:8">
      <c r="A11789" s="57" t="s">
        <v>171</v>
      </c>
      <c r="B11789" s="57" t="s">
        <v>122</v>
      </c>
      <c r="C11789" s="57" t="s">
        <v>8982</v>
      </c>
      <c r="D11789" s="57">
        <v>1.4800000000000006E-2</v>
      </c>
      <c r="E11789" s="57" t="s">
        <v>525</v>
      </c>
      <c r="F11789" s="57" t="s">
        <v>2464</v>
      </c>
      <c r="G11789" s="57" t="s">
        <v>8501</v>
      </c>
      <c r="H11789" s="57">
        <v>1.4800000000000006E-2</v>
      </c>
    </row>
    <row r="11790" spans="1:8">
      <c r="A11790" s="57" t="s">
        <v>171</v>
      </c>
      <c r="B11790" s="57" t="s">
        <v>125</v>
      </c>
      <c r="C11790" s="57" t="s">
        <v>8976</v>
      </c>
      <c r="D11790" s="57">
        <v>1.0154099999999997</v>
      </c>
      <c r="E11790" s="57" t="s">
        <v>526</v>
      </c>
      <c r="F11790" s="57" t="s">
        <v>655</v>
      </c>
      <c r="G11790" s="57" t="s">
        <v>8502</v>
      </c>
      <c r="H11790" s="57">
        <v>1.0154099999999997</v>
      </c>
    </row>
    <row r="11791" spans="1:8">
      <c r="A11791" s="57" t="s">
        <v>171</v>
      </c>
      <c r="B11791" s="57" t="s">
        <v>125</v>
      </c>
      <c r="C11791" s="57" t="s">
        <v>8977</v>
      </c>
      <c r="D11791" s="57">
        <v>1</v>
      </c>
      <c r="E11791" s="57" t="s">
        <v>526</v>
      </c>
      <c r="F11791" s="57" t="s">
        <v>8977</v>
      </c>
      <c r="G11791" s="57" t="s">
        <v>9004</v>
      </c>
      <c r="H11791" s="57">
        <v>1</v>
      </c>
    </row>
    <row r="11792" spans="1:8">
      <c r="A11792" s="57" t="s">
        <v>171</v>
      </c>
      <c r="B11792" s="57" t="s">
        <v>125</v>
      </c>
      <c r="C11792" s="57" t="s">
        <v>8979</v>
      </c>
      <c r="D11792" s="57">
        <v>100</v>
      </c>
      <c r="E11792" s="57" t="s">
        <v>526</v>
      </c>
      <c r="F11792" s="57" t="s">
        <v>8364</v>
      </c>
      <c r="G11792" s="57" t="s">
        <v>8503</v>
      </c>
      <c r="H11792" s="57">
        <v>100</v>
      </c>
    </row>
    <row r="11793" spans="1:8">
      <c r="A11793" s="57" t="s">
        <v>171</v>
      </c>
      <c r="B11793" s="57" t="s">
        <v>125</v>
      </c>
      <c r="C11793" s="57" t="s">
        <v>8980</v>
      </c>
      <c r="D11793" s="57">
        <v>98</v>
      </c>
      <c r="E11793" s="57" t="s">
        <v>526</v>
      </c>
      <c r="F11793" s="57" t="s">
        <v>8367</v>
      </c>
      <c r="G11793" s="57" t="s">
        <v>8504</v>
      </c>
      <c r="H11793" s="57">
        <v>98</v>
      </c>
    </row>
    <row r="11794" spans="1:8">
      <c r="A11794" s="57" t="s">
        <v>171</v>
      </c>
      <c r="B11794" s="57" t="s">
        <v>125</v>
      </c>
      <c r="C11794" s="57" t="s">
        <v>8981</v>
      </c>
      <c r="D11794" s="57">
        <v>0.52818319999999996</v>
      </c>
      <c r="E11794" s="57" t="s">
        <v>526</v>
      </c>
      <c r="F11794" s="57" t="s">
        <v>8372</v>
      </c>
      <c r="G11794" s="57" t="s">
        <v>8506</v>
      </c>
      <c r="H11794" s="57">
        <v>0.52818319999999996</v>
      </c>
    </row>
    <row r="11795" spans="1:8">
      <c r="A11795" s="57" t="s">
        <v>171</v>
      </c>
      <c r="B11795" s="57" t="s">
        <v>125</v>
      </c>
      <c r="C11795" s="57" t="s">
        <v>8982</v>
      </c>
      <c r="D11795" s="57">
        <v>1.4800000000000006E-2</v>
      </c>
      <c r="E11795" s="57" t="s">
        <v>526</v>
      </c>
      <c r="F11795" s="57" t="s">
        <v>2464</v>
      </c>
      <c r="G11795" s="57" t="s">
        <v>8507</v>
      </c>
      <c r="H11795" s="57">
        <v>1.4800000000000006E-2</v>
      </c>
    </row>
    <row r="11796" spans="1:8">
      <c r="A11796" s="57" t="s">
        <v>143</v>
      </c>
      <c r="B11796" s="57" t="s">
        <v>116</v>
      </c>
      <c r="C11796" s="57" t="s">
        <v>8976</v>
      </c>
      <c r="D11796" s="57">
        <v>1.0154099999999999</v>
      </c>
      <c r="E11796" s="57" t="s">
        <v>527</v>
      </c>
      <c r="F11796" s="57" t="s">
        <v>655</v>
      </c>
      <c r="G11796" s="57" t="s">
        <v>8508</v>
      </c>
      <c r="H11796" s="57">
        <v>1.0154099999999999</v>
      </c>
    </row>
    <row r="11797" spans="1:8">
      <c r="A11797" s="57" t="s">
        <v>143</v>
      </c>
      <c r="B11797" s="57" t="s">
        <v>116</v>
      </c>
      <c r="C11797" s="57" t="s">
        <v>8977</v>
      </c>
      <c r="D11797" s="57">
        <v>1</v>
      </c>
      <c r="E11797" s="57" t="s">
        <v>527</v>
      </c>
      <c r="F11797" s="57" t="s">
        <v>8977</v>
      </c>
      <c r="G11797" s="57" t="s">
        <v>9005</v>
      </c>
      <c r="H11797" s="57">
        <v>1</v>
      </c>
    </row>
    <row r="11798" spans="1:8">
      <c r="A11798" s="57" t="s">
        <v>143</v>
      </c>
      <c r="B11798" s="57" t="s">
        <v>116</v>
      </c>
      <c r="C11798" s="57" t="s">
        <v>8979</v>
      </c>
      <c r="D11798" s="57">
        <v>100</v>
      </c>
      <c r="E11798" s="57" t="s">
        <v>527</v>
      </c>
      <c r="F11798" s="57" t="s">
        <v>8364</v>
      </c>
      <c r="G11798" s="57" t="s">
        <v>8509</v>
      </c>
      <c r="H11798" s="57">
        <v>100</v>
      </c>
    </row>
    <row r="11799" spans="1:8">
      <c r="A11799" s="57" t="s">
        <v>143</v>
      </c>
      <c r="B11799" s="57" t="s">
        <v>116</v>
      </c>
      <c r="C11799" s="57" t="s">
        <v>8980</v>
      </c>
      <c r="D11799" s="57">
        <v>98</v>
      </c>
      <c r="E11799" s="57" t="s">
        <v>527</v>
      </c>
      <c r="F11799" s="57" t="s">
        <v>8367</v>
      </c>
      <c r="G11799" s="57" t="s">
        <v>8510</v>
      </c>
      <c r="H11799" s="57">
        <v>98</v>
      </c>
    </row>
    <row r="11800" spans="1:8">
      <c r="A11800" s="57" t="s">
        <v>143</v>
      </c>
      <c r="B11800" s="57" t="s">
        <v>116</v>
      </c>
      <c r="C11800" s="57" t="s">
        <v>8981</v>
      </c>
      <c r="D11800" s="57">
        <v>0.52818319999999996</v>
      </c>
      <c r="E11800" s="57" t="s">
        <v>527</v>
      </c>
      <c r="F11800" s="57" t="s">
        <v>8372</v>
      </c>
      <c r="G11800" s="57" t="s">
        <v>8512</v>
      </c>
      <c r="H11800" s="57">
        <v>0.52818319999999996</v>
      </c>
    </row>
    <row r="11801" spans="1:8">
      <c r="A11801" s="57" t="s">
        <v>143</v>
      </c>
      <c r="B11801" s="57" t="s">
        <v>116</v>
      </c>
      <c r="C11801" s="57" t="s">
        <v>8982</v>
      </c>
      <c r="D11801" s="57">
        <v>1.4800000000000001E-2</v>
      </c>
      <c r="E11801" s="57" t="s">
        <v>527</v>
      </c>
      <c r="F11801" s="57" t="s">
        <v>2464</v>
      </c>
      <c r="G11801" s="57" t="s">
        <v>8513</v>
      </c>
      <c r="H11801" s="57">
        <v>1.4800000000000001E-2</v>
      </c>
    </row>
    <row r="11802" spans="1:8">
      <c r="A11802" s="57" t="s">
        <v>181</v>
      </c>
      <c r="B11802" s="57" t="s">
        <v>120</v>
      </c>
      <c r="C11802" s="57" t="s">
        <v>8976</v>
      </c>
      <c r="D11802" s="57">
        <v>1.0154099999999999</v>
      </c>
      <c r="E11802" s="57" t="s">
        <v>528</v>
      </c>
      <c r="F11802" s="57" t="s">
        <v>655</v>
      </c>
      <c r="G11802" s="57" t="s">
        <v>8514</v>
      </c>
      <c r="H11802" s="57">
        <v>1.0154099999999999</v>
      </c>
    </row>
    <row r="11803" spans="1:8">
      <c r="A11803" s="57" t="s">
        <v>181</v>
      </c>
      <c r="B11803" s="57" t="s">
        <v>120</v>
      </c>
      <c r="C11803" s="57" t="s">
        <v>8977</v>
      </c>
      <c r="D11803" s="57">
        <v>1</v>
      </c>
      <c r="E11803" s="57" t="s">
        <v>528</v>
      </c>
      <c r="F11803" s="57" t="s">
        <v>8977</v>
      </c>
      <c r="G11803" s="57" t="s">
        <v>9006</v>
      </c>
      <c r="H11803" s="57">
        <v>1</v>
      </c>
    </row>
    <row r="11804" spans="1:8">
      <c r="A11804" s="57" t="s">
        <v>181</v>
      </c>
      <c r="B11804" s="57" t="s">
        <v>120</v>
      </c>
      <c r="C11804" s="57" t="s">
        <v>8979</v>
      </c>
      <c r="D11804" s="57">
        <v>100</v>
      </c>
      <c r="E11804" s="57" t="s">
        <v>528</v>
      </c>
      <c r="F11804" s="57" t="s">
        <v>8364</v>
      </c>
      <c r="G11804" s="57" t="s">
        <v>8515</v>
      </c>
      <c r="H11804" s="57">
        <v>100</v>
      </c>
    </row>
    <row r="11805" spans="1:8">
      <c r="A11805" s="57" t="s">
        <v>181</v>
      </c>
      <c r="B11805" s="57" t="s">
        <v>120</v>
      </c>
      <c r="C11805" s="57" t="s">
        <v>8980</v>
      </c>
      <c r="D11805" s="57">
        <v>98</v>
      </c>
      <c r="E11805" s="57" t="s">
        <v>528</v>
      </c>
      <c r="F11805" s="57" t="s">
        <v>8367</v>
      </c>
      <c r="G11805" s="57" t="s">
        <v>8516</v>
      </c>
      <c r="H11805" s="57">
        <v>98</v>
      </c>
    </row>
    <row r="11806" spans="1:8">
      <c r="A11806" s="57" t="s">
        <v>181</v>
      </c>
      <c r="B11806" s="57" t="s">
        <v>120</v>
      </c>
      <c r="C11806" s="57" t="s">
        <v>8981</v>
      </c>
      <c r="D11806" s="57">
        <v>0.52818319999999996</v>
      </c>
      <c r="E11806" s="57" t="s">
        <v>528</v>
      </c>
      <c r="F11806" s="57" t="s">
        <v>8372</v>
      </c>
      <c r="G11806" s="57" t="s">
        <v>8518</v>
      </c>
      <c r="H11806" s="57">
        <v>0.52818319999999996</v>
      </c>
    </row>
    <row r="11807" spans="1:8">
      <c r="A11807" s="57" t="s">
        <v>181</v>
      </c>
      <c r="B11807" s="57" t="s">
        <v>120</v>
      </c>
      <c r="C11807" s="57" t="s">
        <v>8982</v>
      </c>
      <c r="D11807" s="57">
        <v>1.4800000000000001E-2</v>
      </c>
      <c r="E11807" s="57" t="s">
        <v>528</v>
      </c>
      <c r="F11807" s="57" t="s">
        <v>2464</v>
      </c>
      <c r="G11807" s="57" t="s">
        <v>8519</v>
      </c>
      <c r="H11807" s="57">
        <v>1.4800000000000001E-2</v>
      </c>
    </row>
    <row r="11808" spans="1:8">
      <c r="A11808" s="57" t="s">
        <v>144</v>
      </c>
      <c r="B11808" s="57" t="s">
        <v>116</v>
      </c>
      <c r="C11808" s="57" t="s">
        <v>8976</v>
      </c>
      <c r="D11808" s="57">
        <v>1.0154099999999999</v>
      </c>
      <c r="E11808" s="57" t="s">
        <v>529</v>
      </c>
      <c r="F11808" s="57" t="s">
        <v>655</v>
      </c>
      <c r="G11808" s="57" t="s">
        <v>8520</v>
      </c>
      <c r="H11808" s="57">
        <v>1.0154099999999999</v>
      </c>
    </row>
    <row r="11809" spans="1:8">
      <c r="A11809" s="57" t="s">
        <v>144</v>
      </c>
      <c r="B11809" s="57" t="s">
        <v>116</v>
      </c>
      <c r="C11809" s="57" t="s">
        <v>8977</v>
      </c>
      <c r="D11809" s="57">
        <v>1</v>
      </c>
      <c r="E11809" s="57" t="s">
        <v>529</v>
      </c>
      <c r="F11809" s="57" t="s">
        <v>8977</v>
      </c>
      <c r="G11809" s="57" t="s">
        <v>9007</v>
      </c>
      <c r="H11809" s="57">
        <v>1</v>
      </c>
    </row>
    <row r="11810" spans="1:8">
      <c r="A11810" s="57" t="s">
        <v>144</v>
      </c>
      <c r="B11810" s="57" t="s">
        <v>116</v>
      </c>
      <c r="C11810" s="57" t="s">
        <v>8979</v>
      </c>
      <c r="D11810" s="57">
        <v>100</v>
      </c>
      <c r="E11810" s="57" t="s">
        <v>529</v>
      </c>
      <c r="F11810" s="57" t="s">
        <v>8364</v>
      </c>
      <c r="G11810" s="57" t="s">
        <v>8521</v>
      </c>
      <c r="H11810" s="57">
        <v>100</v>
      </c>
    </row>
    <row r="11811" spans="1:8">
      <c r="A11811" s="57" t="s">
        <v>144</v>
      </c>
      <c r="B11811" s="57" t="s">
        <v>116</v>
      </c>
      <c r="C11811" s="57" t="s">
        <v>8980</v>
      </c>
      <c r="D11811" s="57">
        <v>98</v>
      </c>
      <c r="E11811" s="57" t="s">
        <v>529</v>
      </c>
      <c r="F11811" s="57" t="s">
        <v>8367</v>
      </c>
      <c r="G11811" s="57" t="s">
        <v>8522</v>
      </c>
      <c r="H11811" s="57">
        <v>98</v>
      </c>
    </row>
    <row r="11812" spans="1:8">
      <c r="A11812" s="57" t="s">
        <v>144</v>
      </c>
      <c r="B11812" s="57" t="s">
        <v>116</v>
      </c>
      <c r="C11812" s="57" t="s">
        <v>8981</v>
      </c>
      <c r="D11812" s="57">
        <v>0.52818319999999996</v>
      </c>
      <c r="E11812" s="57" t="s">
        <v>529</v>
      </c>
      <c r="F11812" s="57" t="s">
        <v>8372</v>
      </c>
      <c r="G11812" s="57" t="s">
        <v>8524</v>
      </c>
      <c r="H11812" s="57">
        <v>0.52818319999999996</v>
      </c>
    </row>
    <row r="11813" spans="1:8">
      <c r="A11813" s="57" t="s">
        <v>144</v>
      </c>
      <c r="B11813" s="57" t="s">
        <v>116</v>
      </c>
      <c r="C11813" s="57" t="s">
        <v>8982</v>
      </c>
      <c r="D11813" s="57">
        <v>1.4800000000000001E-2</v>
      </c>
      <c r="E11813" s="57" t="s">
        <v>529</v>
      </c>
      <c r="F11813" s="57" t="s">
        <v>2464</v>
      </c>
      <c r="G11813" s="57" t="s">
        <v>8525</v>
      </c>
      <c r="H11813" s="57">
        <v>1.4800000000000001E-2</v>
      </c>
    </row>
    <row r="11814" spans="1:8">
      <c r="A11814" s="57" t="s">
        <v>144</v>
      </c>
      <c r="B11814" s="57" t="s">
        <v>117</v>
      </c>
      <c r="C11814" s="57" t="s">
        <v>8976</v>
      </c>
      <c r="D11814" s="57">
        <v>1.0154099999999999</v>
      </c>
      <c r="E11814" s="57" t="s">
        <v>530</v>
      </c>
      <c r="F11814" s="57" t="s">
        <v>655</v>
      </c>
      <c r="G11814" s="57" t="s">
        <v>8526</v>
      </c>
      <c r="H11814" s="57">
        <v>1.0154099999999999</v>
      </c>
    </row>
    <row r="11815" spans="1:8">
      <c r="A11815" s="57" t="s">
        <v>144</v>
      </c>
      <c r="B11815" s="57" t="s">
        <v>117</v>
      </c>
      <c r="C11815" s="57" t="s">
        <v>8977</v>
      </c>
      <c r="D11815" s="57">
        <v>1</v>
      </c>
      <c r="E11815" s="57" t="s">
        <v>530</v>
      </c>
      <c r="F11815" s="57" t="s">
        <v>8977</v>
      </c>
      <c r="G11815" s="57" t="s">
        <v>9008</v>
      </c>
      <c r="H11815" s="57">
        <v>1</v>
      </c>
    </row>
    <row r="11816" spans="1:8">
      <c r="A11816" s="57" t="s">
        <v>144</v>
      </c>
      <c r="B11816" s="57" t="s">
        <v>117</v>
      </c>
      <c r="C11816" s="57" t="s">
        <v>8979</v>
      </c>
      <c r="D11816" s="57">
        <v>100</v>
      </c>
      <c r="E11816" s="57" t="s">
        <v>530</v>
      </c>
      <c r="F11816" s="57" t="s">
        <v>8364</v>
      </c>
      <c r="G11816" s="57" t="s">
        <v>8527</v>
      </c>
      <c r="H11816" s="57">
        <v>100</v>
      </c>
    </row>
    <row r="11817" spans="1:8">
      <c r="A11817" s="57" t="s">
        <v>144</v>
      </c>
      <c r="B11817" s="57" t="s">
        <v>117</v>
      </c>
      <c r="C11817" s="57" t="s">
        <v>8980</v>
      </c>
      <c r="D11817" s="57">
        <v>98</v>
      </c>
      <c r="E11817" s="57" t="s">
        <v>530</v>
      </c>
      <c r="F11817" s="57" t="s">
        <v>8367</v>
      </c>
      <c r="G11817" s="57" t="s">
        <v>8528</v>
      </c>
      <c r="H11817" s="57">
        <v>98</v>
      </c>
    </row>
    <row r="11818" spans="1:8">
      <c r="A11818" s="57" t="s">
        <v>144</v>
      </c>
      <c r="B11818" s="57" t="s">
        <v>117</v>
      </c>
      <c r="C11818" s="57" t="s">
        <v>8981</v>
      </c>
      <c r="D11818" s="57">
        <v>0.52818319999999996</v>
      </c>
      <c r="E11818" s="57" t="s">
        <v>530</v>
      </c>
      <c r="F11818" s="57" t="s">
        <v>8372</v>
      </c>
      <c r="G11818" s="57" t="s">
        <v>8530</v>
      </c>
      <c r="H11818" s="57">
        <v>0.52818319999999996</v>
      </c>
    </row>
    <row r="11819" spans="1:8">
      <c r="A11819" s="57" t="s">
        <v>144</v>
      </c>
      <c r="B11819" s="57" t="s">
        <v>117</v>
      </c>
      <c r="C11819" s="57" t="s">
        <v>8982</v>
      </c>
      <c r="D11819" s="57">
        <v>1.4800000000000001E-2</v>
      </c>
      <c r="E11819" s="57" t="s">
        <v>530</v>
      </c>
      <c r="F11819" s="57" t="s">
        <v>2464</v>
      </c>
      <c r="G11819" s="57" t="s">
        <v>8531</v>
      </c>
      <c r="H11819" s="57">
        <v>1.4800000000000001E-2</v>
      </c>
    </row>
    <row r="11820" spans="1:8">
      <c r="A11820" s="57" t="s">
        <v>144</v>
      </c>
      <c r="B11820" s="57" t="s">
        <v>121</v>
      </c>
      <c r="C11820" s="57" t="s">
        <v>8976</v>
      </c>
      <c r="D11820" s="57">
        <v>1.0154099999999997</v>
      </c>
      <c r="E11820" s="57" t="s">
        <v>531</v>
      </c>
      <c r="F11820" s="57" t="s">
        <v>655</v>
      </c>
      <c r="G11820" s="57" t="s">
        <v>8532</v>
      </c>
      <c r="H11820" s="57">
        <v>1.0154099999999997</v>
      </c>
    </row>
    <row r="11821" spans="1:8">
      <c r="A11821" s="57" t="s">
        <v>144</v>
      </c>
      <c r="B11821" s="57" t="s">
        <v>121</v>
      </c>
      <c r="C11821" s="57" t="s">
        <v>8977</v>
      </c>
      <c r="D11821" s="57">
        <v>1</v>
      </c>
      <c r="E11821" s="57" t="s">
        <v>531</v>
      </c>
      <c r="F11821" s="57" t="s">
        <v>8977</v>
      </c>
      <c r="G11821" s="57" t="s">
        <v>9009</v>
      </c>
      <c r="H11821" s="57">
        <v>1</v>
      </c>
    </row>
    <row r="11822" spans="1:8">
      <c r="A11822" s="57" t="s">
        <v>144</v>
      </c>
      <c r="B11822" s="57" t="s">
        <v>121</v>
      </c>
      <c r="C11822" s="57" t="s">
        <v>8979</v>
      </c>
      <c r="D11822" s="57">
        <v>100</v>
      </c>
      <c r="E11822" s="57" t="s">
        <v>531</v>
      </c>
      <c r="F11822" s="57" t="s">
        <v>8364</v>
      </c>
      <c r="G11822" s="57" t="s">
        <v>8533</v>
      </c>
      <c r="H11822" s="57">
        <v>100</v>
      </c>
    </row>
    <row r="11823" spans="1:8">
      <c r="A11823" s="57" t="s">
        <v>144</v>
      </c>
      <c r="B11823" s="57" t="s">
        <v>121</v>
      </c>
      <c r="C11823" s="57" t="s">
        <v>8980</v>
      </c>
      <c r="D11823" s="57">
        <v>98</v>
      </c>
      <c r="E11823" s="57" t="s">
        <v>531</v>
      </c>
      <c r="F11823" s="57" t="s">
        <v>8367</v>
      </c>
      <c r="G11823" s="57" t="s">
        <v>8534</v>
      </c>
      <c r="H11823" s="57">
        <v>98</v>
      </c>
    </row>
    <row r="11824" spans="1:8">
      <c r="A11824" s="57" t="s">
        <v>144</v>
      </c>
      <c r="B11824" s="57" t="s">
        <v>121</v>
      </c>
      <c r="C11824" s="57" t="s">
        <v>8981</v>
      </c>
      <c r="D11824" s="57">
        <v>0.52818319999999996</v>
      </c>
      <c r="E11824" s="57" t="s">
        <v>531</v>
      </c>
      <c r="F11824" s="57" t="s">
        <v>8372</v>
      </c>
      <c r="G11824" s="57" t="s">
        <v>8536</v>
      </c>
      <c r="H11824" s="57">
        <v>0.52818319999999996</v>
      </c>
    </row>
    <row r="11825" spans="1:8">
      <c r="A11825" s="57" t="s">
        <v>144</v>
      </c>
      <c r="B11825" s="57" t="s">
        <v>121</v>
      </c>
      <c r="C11825" s="57" t="s">
        <v>8982</v>
      </c>
      <c r="D11825" s="57">
        <v>1.4800000000000006E-2</v>
      </c>
      <c r="E11825" s="57" t="s">
        <v>531</v>
      </c>
      <c r="F11825" s="57" t="s">
        <v>2464</v>
      </c>
      <c r="G11825" s="57" t="s">
        <v>8537</v>
      </c>
      <c r="H11825" s="57">
        <v>1.4800000000000006E-2</v>
      </c>
    </row>
    <row r="11826" spans="1:8">
      <c r="A11826" s="57" t="s">
        <v>144</v>
      </c>
      <c r="B11826" s="57" t="s">
        <v>124</v>
      </c>
      <c r="C11826" s="57" t="s">
        <v>8976</v>
      </c>
      <c r="D11826" s="57">
        <v>1.0154099999999999</v>
      </c>
      <c r="E11826" s="57" t="s">
        <v>532</v>
      </c>
      <c r="F11826" s="57" t="s">
        <v>655</v>
      </c>
      <c r="G11826" s="57" t="s">
        <v>8538</v>
      </c>
      <c r="H11826" s="57">
        <v>1.0154099999999999</v>
      </c>
    </row>
    <row r="11827" spans="1:8">
      <c r="A11827" s="57" t="s">
        <v>144</v>
      </c>
      <c r="B11827" s="57" t="s">
        <v>124</v>
      </c>
      <c r="C11827" s="57" t="s">
        <v>8977</v>
      </c>
      <c r="D11827" s="57">
        <v>1</v>
      </c>
      <c r="E11827" s="57" t="s">
        <v>532</v>
      </c>
      <c r="F11827" s="57" t="s">
        <v>8977</v>
      </c>
      <c r="G11827" s="57" t="s">
        <v>9010</v>
      </c>
      <c r="H11827" s="57">
        <v>1</v>
      </c>
    </row>
    <row r="11828" spans="1:8">
      <c r="A11828" s="57" t="s">
        <v>144</v>
      </c>
      <c r="B11828" s="57" t="s">
        <v>124</v>
      </c>
      <c r="C11828" s="57" t="s">
        <v>8979</v>
      </c>
      <c r="D11828" s="57">
        <v>100</v>
      </c>
      <c r="E11828" s="57" t="s">
        <v>532</v>
      </c>
      <c r="F11828" s="57" t="s">
        <v>8364</v>
      </c>
      <c r="G11828" s="57" t="s">
        <v>8539</v>
      </c>
      <c r="H11828" s="57">
        <v>100</v>
      </c>
    </row>
    <row r="11829" spans="1:8">
      <c r="A11829" s="57" t="s">
        <v>144</v>
      </c>
      <c r="B11829" s="57" t="s">
        <v>124</v>
      </c>
      <c r="C11829" s="57" t="s">
        <v>8980</v>
      </c>
      <c r="D11829" s="57">
        <v>98</v>
      </c>
      <c r="E11829" s="57" t="s">
        <v>532</v>
      </c>
      <c r="F11829" s="57" t="s">
        <v>8367</v>
      </c>
      <c r="G11829" s="57" t="s">
        <v>8540</v>
      </c>
      <c r="H11829" s="57">
        <v>98</v>
      </c>
    </row>
    <row r="11830" spans="1:8">
      <c r="A11830" s="57" t="s">
        <v>144</v>
      </c>
      <c r="B11830" s="57" t="s">
        <v>124</v>
      </c>
      <c r="C11830" s="57" t="s">
        <v>8981</v>
      </c>
      <c r="D11830" s="57">
        <v>0.52818319999999996</v>
      </c>
      <c r="E11830" s="57" t="s">
        <v>532</v>
      </c>
      <c r="F11830" s="57" t="s">
        <v>8372</v>
      </c>
      <c r="G11830" s="57" t="s">
        <v>8542</v>
      </c>
      <c r="H11830" s="57">
        <v>0.52818319999999996</v>
      </c>
    </row>
    <row r="11831" spans="1:8">
      <c r="A11831" s="57" t="s">
        <v>144</v>
      </c>
      <c r="B11831" s="57" t="s">
        <v>124</v>
      </c>
      <c r="C11831" s="57" t="s">
        <v>8982</v>
      </c>
      <c r="D11831" s="57">
        <v>1.4800000000000001E-2</v>
      </c>
      <c r="E11831" s="57" t="s">
        <v>532</v>
      </c>
      <c r="F11831" s="57" t="s">
        <v>2464</v>
      </c>
      <c r="G11831" s="57" t="s">
        <v>8543</v>
      </c>
      <c r="H11831" s="57">
        <v>1.4800000000000001E-2</v>
      </c>
    </row>
    <row r="11832" spans="1:8">
      <c r="A11832" s="57" t="s">
        <v>635</v>
      </c>
      <c r="B11832" s="57" t="s">
        <v>81</v>
      </c>
      <c r="C11832" s="57" t="s">
        <v>8976</v>
      </c>
      <c r="D11832" s="57">
        <v>1.0154099999999999</v>
      </c>
      <c r="E11832" s="57" t="s">
        <v>534</v>
      </c>
      <c r="F11832" s="57" t="s">
        <v>655</v>
      </c>
      <c r="G11832" s="57" t="s">
        <v>8544</v>
      </c>
      <c r="H11832" s="57">
        <v>1.0154099999999999</v>
      </c>
    </row>
    <row r="11833" spans="1:8">
      <c r="A11833" s="57" t="s">
        <v>635</v>
      </c>
      <c r="B11833" s="57" t="s">
        <v>81</v>
      </c>
      <c r="C11833" s="57" t="s">
        <v>8977</v>
      </c>
      <c r="D11833" s="57">
        <v>1</v>
      </c>
      <c r="E11833" s="57" t="s">
        <v>534</v>
      </c>
      <c r="F11833" s="57" t="s">
        <v>8977</v>
      </c>
      <c r="G11833" s="57" t="s">
        <v>9011</v>
      </c>
      <c r="H11833" s="57">
        <v>1</v>
      </c>
    </row>
    <row r="11834" spans="1:8">
      <c r="A11834" s="57" t="s">
        <v>635</v>
      </c>
      <c r="B11834" s="57" t="s">
        <v>81</v>
      </c>
      <c r="C11834" s="57" t="s">
        <v>8979</v>
      </c>
      <c r="D11834" s="57">
        <v>100</v>
      </c>
      <c r="E11834" s="57" t="s">
        <v>534</v>
      </c>
      <c r="F11834" s="57" t="s">
        <v>8364</v>
      </c>
      <c r="G11834" s="57" t="s">
        <v>8545</v>
      </c>
      <c r="H11834" s="57">
        <v>100</v>
      </c>
    </row>
    <row r="11835" spans="1:8">
      <c r="A11835" s="57" t="s">
        <v>635</v>
      </c>
      <c r="B11835" s="57" t="s">
        <v>81</v>
      </c>
      <c r="C11835" s="57" t="s">
        <v>8980</v>
      </c>
      <c r="D11835" s="57">
        <v>98</v>
      </c>
      <c r="E11835" s="57" t="s">
        <v>534</v>
      </c>
      <c r="F11835" s="57" t="s">
        <v>8367</v>
      </c>
      <c r="G11835" s="57" t="s">
        <v>8546</v>
      </c>
      <c r="H11835" s="57">
        <v>98</v>
      </c>
    </row>
    <row r="11836" spans="1:8">
      <c r="A11836" s="57" t="s">
        <v>635</v>
      </c>
      <c r="B11836" s="57" t="s">
        <v>81</v>
      </c>
      <c r="C11836" s="57" t="s">
        <v>8981</v>
      </c>
      <c r="D11836" s="57">
        <v>0.78075810000000001</v>
      </c>
      <c r="E11836" s="57" t="s">
        <v>534</v>
      </c>
      <c r="F11836" s="57" t="s">
        <v>8372</v>
      </c>
      <c r="G11836" s="57" t="s">
        <v>8548</v>
      </c>
      <c r="H11836" s="57">
        <v>0.78075810000000001</v>
      </c>
    </row>
    <row r="11837" spans="1:8">
      <c r="A11837" s="57" t="s">
        <v>635</v>
      </c>
      <c r="B11837" s="57" t="s">
        <v>81</v>
      </c>
      <c r="C11837" s="57" t="s">
        <v>8982</v>
      </c>
      <c r="D11837" s="57">
        <v>1.4800000000000001E-2</v>
      </c>
      <c r="E11837" s="57" t="s">
        <v>534</v>
      </c>
      <c r="F11837" s="57" t="s">
        <v>2464</v>
      </c>
      <c r="G11837" s="57" t="s">
        <v>8549</v>
      </c>
      <c r="H11837" s="57">
        <v>1.4800000000000001E-2</v>
      </c>
    </row>
    <row r="11838" spans="1:8">
      <c r="A11838" s="57" t="s">
        <v>635</v>
      </c>
      <c r="B11838" s="57" t="s">
        <v>126</v>
      </c>
      <c r="C11838" s="57" t="s">
        <v>8976</v>
      </c>
      <c r="D11838" s="57">
        <v>0.93415519999999996</v>
      </c>
      <c r="E11838" s="57" t="s">
        <v>536</v>
      </c>
      <c r="F11838" s="57" t="s">
        <v>655</v>
      </c>
      <c r="G11838" s="57" t="s">
        <v>8550</v>
      </c>
      <c r="H11838" s="57">
        <v>0.93415519999999996</v>
      </c>
    </row>
    <row r="11839" spans="1:8">
      <c r="A11839" s="57" t="s">
        <v>635</v>
      </c>
      <c r="B11839" s="57" t="s">
        <v>126</v>
      </c>
      <c r="C11839" s="57" t="s">
        <v>8977</v>
      </c>
      <c r="D11839" s="57">
        <v>1</v>
      </c>
      <c r="E11839" s="57" t="s">
        <v>536</v>
      </c>
      <c r="F11839" s="57" t="s">
        <v>8977</v>
      </c>
      <c r="G11839" s="57" t="s">
        <v>9012</v>
      </c>
      <c r="H11839" s="57">
        <v>1</v>
      </c>
    </row>
    <row r="11840" spans="1:8">
      <c r="A11840" s="57" t="s">
        <v>635</v>
      </c>
      <c r="B11840" s="57" t="s">
        <v>126</v>
      </c>
      <c r="C11840" s="57" t="s">
        <v>8979</v>
      </c>
      <c r="D11840" s="57">
        <v>100</v>
      </c>
      <c r="E11840" s="57" t="s">
        <v>536</v>
      </c>
      <c r="F11840" s="57" t="s">
        <v>8364</v>
      </c>
      <c r="G11840" s="57" t="s">
        <v>8551</v>
      </c>
      <c r="H11840" s="57">
        <v>100</v>
      </c>
    </row>
    <row r="11841" spans="1:8">
      <c r="A11841" s="57" t="s">
        <v>635</v>
      </c>
      <c r="B11841" s="57" t="s">
        <v>126</v>
      </c>
      <c r="C11841" s="57" t="s">
        <v>8980</v>
      </c>
      <c r="D11841" s="57">
        <v>98</v>
      </c>
      <c r="E11841" s="57" t="s">
        <v>536</v>
      </c>
      <c r="F11841" s="57" t="s">
        <v>8367</v>
      </c>
      <c r="G11841" s="57" t="s">
        <v>8552</v>
      </c>
      <c r="H11841" s="57">
        <v>98</v>
      </c>
    </row>
    <row r="11842" spans="1:8">
      <c r="A11842" s="57" t="s">
        <v>635</v>
      </c>
      <c r="B11842" s="57" t="s">
        <v>126</v>
      </c>
      <c r="C11842" s="57" t="s">
        <v>8981</v>
      </c>
      <c r="D11842" s="57">
        <v>0.78075810000000001</v>
      </c>
      <c r="E11842" s="57" t="s">
        <v>536</v>
      </c>
      <c r="F11842" s="57" t="s">
        <v>8372</v>
      </c>
      <c r="G11842" s="57" t="s">
        <v>8554</v>
      </c>
      <c r="H11842" s="57">
        <v>0.78075810000000001</v>
      </c>
    </row>
    <row r="11843" spans="1:8">
      <c r="A11843" s="57" t="s">
        <v>635</v>
      </c>
      <c r="B11843" s="57" t="s">
        <v>126</v>
      </c>
      <c r="C11843" s="57" t="s">
        <v>8982</v>
      </c>
      <c r="D11843" s="57">
        <v>1.4800000000000001E-2</v>
      </c>
      <c r="E11843" s="57" t="s">
        <v>536</v>
      </c>
      <c r="F11843" s="57" t="s">
        <v>2464</v>
      </c>
      <c r="G11843" s="57" t="s">
        <v>8555</v>
      </c>
      <c r="H11843" s="57">
        <v>1.4800000000000001E-2</v>
      </c>
    </row>
    <row r="11844" spans="1:8">
      <c r="A11844" s="57" t="s">
        <v>131</v>
      </c>
      <c r="B11844" s="57" t="s">
        <v>114</v>
      </c>
      <c r="C11844" s="57" t="s">
        <v>8976</v>
      </c>
      <c r="D11844" s="57">
        <v>1.0154099999999999</v>
      </c>
      <c r="E11844" s="57" t="s">
        <v>537</v>
      </c>
      <c r="F11844" s="57" t="s">
        <v>655</v>
      </c>
      <c r="G11844" s="57" t="s">
        <v>8556</v>
      </c>
      <c r="H11844" s="57">
        <v>1.0154099999999999</v>
      </c>
    </row>
    <row r="11845" spans="1:8">
      <c r="A11845" s="57" t="s">
        <v>131</v>
      </c>
      <c r="B11845" s="57" t="s">
        <v>114</v>
      </c>
      <c r="C11845" s="57" t="s">
        <v>8977</v>
      </c>
      <c r="D11845" s="57">
        <v>1</v>
      </c>
      <c r="E11845" s="57" t="s">
        <v>537</v>
      </c>
      <c r="F11845" s="57" t="s">
        <v>8977</v>
      </c>
      <c r="G11845" s="57" t="s">
        <v>9013</v>
      </c>
      <c r="H11845" s="57">
        <v>1</v>
      </c>
    </row>
    <row r="11846" spans="1:8">
      <c r="A11846" s="57" t="s">
        <v>131</v>
      </c>
      <c r="B11846" s="57" t="s">
        <v>114</v>
      </c>
      <c r="C11846" s="57" t="s">
        <v>8979</v>
      </c>
      <c r="D11846" s="57">
        <v>100</v>
      </c>
      <c r="E11846" s="57" t="s">
        <v>537</v>
      </c>
      <c r="F11846" s="57" t="s">
        <v>8364</v>
      </c>
      <c r="G11846" s="57" t="s">
        <v>8557</v>
      </c>
      <c r="H11846" s="57">
        <v>100</v>
      </c>
    </row>
    <row r="11847" spans="1:8">
      <c r="A11847" s="57" t="s">
        <v>131</v>
      </c>
      <c r="B11847" s="57" t="s">
        <v>114</v>
      </c>
      <c r="C11847" s="57" t="s">
        <v>8980</v>
      </c>
      <c r="D11847" s="57">
        <v>98</v>
      </c>
      <c r="E11847" s="57" t="s">
        <v>537</v>
      </c>
      <c r="F11847" s="57" t="s">
        <v>8367</v>
      </c>
      <c r="G11847" s="57" t="s">
        <v>8558</v>
      </c>
      <c r="H11847" s="57">
        <v>98</v>
      </c>
    </row>
    <row r="11848" spans="1:8">
      <c r="A11848" s="57" t="s">
        <v>131</v>
      </c>
      <c r="B11848" s="57" t="s">
        <v>114</v>
      </c>
      <c r="C11848" s="57" t="s">
        <v>8981</v>
      </c>
      <c r="D11848" s="57">
        <v>0.52818319999999996</v>
      </c>
      <c r="E11848" s="57" t="s">
        <v>537</v>
      </c>
      <c r="F11848" s="57" t="s">
        <v>8372</v>
      </c>
      <c r="G11848" s="57" t="s">
        <v>8560</v>
      </c>
      <c r="H11848" s="57">
        <v>0.52818319999999996</v>
      </c>
    </row>
    <row r="11849" spans="1:8">
      <c r="A11849" s="57" t="s">
        <v>131</v>
      </c>
      <c r="B11849" s="57" t="s">
        <v>114</v>
      </c>
      <c r="C11849" s="57" t="s">
        <v>8982</v>
      </c>
      <c r="D11849" s="57">
        <v>1.4800000000000001E-2</v>
      </c>
      <c r="E11849" s="57" t="s">
        <v>537</v>
      </c>
      <c r="F11849" s="57" t="s">
        <v>2464</v>
      </c>
      <c r="G11849" s="57" t="s">
        <v>8561</v>
      </c>
      <c r="H11849" s="57">
        <v>1.4800000000000001E-2</v>
      </c>
    </row>
    <row r="11850" spans="1:8">
      <c r="A11850" s="57" t="s">
        <v>172</v>
      </c>
      <c r="B11850" s="57" t="s">
        <v>117</v>
      </c>
      <c r="C11850" s="57" t="s">
        <v>8976</v>
      </c>
      <c r="D11850" s="57">
        <v>1.0154099999999997</v>
      </c>
      <c r="E11850" s="57" t="s">
        <v>538</v>
      </c>
      <c r="F11850" s="57" t="s">
        <v>655</v>
      </c>
      <c r="G11850" s="57" t="s">
        <v>8562</v>
      </c>
      <c r="H11850" s="57">
        <v>1.0154099999999997</v>
      </c>
    </row>
    <row r="11851" spans="1:8">
      <c r="A11851" s="57" t="s">
        <v>172</v>
      </c>
      <c r="B11851" s="57" t="s">
        <v>117</v>
      </c>
      <c r="C11851" s="57" t="s">
        <v>8977</v>
      </c>
      <c r="D11851" s="57">
        <v>1</v>
      </c>
      <c r="E11851" s="57" t="s">
        <v>538</v>
      </c>
      <c r="F11851" s="57" t="s">
        <v>8977</v>
      </c>
      <c r="G11851" s="57" t="s">
        <v>9014</v>
      </c>
      <c r="H11851" s="57">
        <v>1</v>
      </c>
    </row>
    <row r="11852" spans="1:8">
      <c r="A11852" s="57" t="s">
        <v>172</v>
      </c>
      <c r="B11852" s="57" t="s">
        <v>117</v>
      </c>
      <c r="C11852" s="57" t="s">
        <v>8979</v>
      </c>
      <c r="D11852" s="57">
        <v>100</v>
      </c>
      <c r="E11852" s="57" t="s">
        <v>538</v>
      </c>
      <c r="F11852" s="57" t="s">
        <v>8364</v>
      </c>
      <c r="G11852" s="57" t="s">
        <v>8563</v>
      </c>
      <c r="H11852" s="57">
        <v>100</v>
      </c>
    </row>
    <row r="11853" spans="1:8">
      <c r="A11853" s="57" t="s">
        <v>172</v>
      </c>
      <c r="B11853" s="57" t="s">
        <v>117</v>
      </c>
      <c r="C11853" s="57" t="s">
        <v>8980</v>
      </c>
      <c r="D11853" s="57">
        <v>98</v>
      </c>
      <c r="E11853" s="57" t="s">
        <v>538</v>
      </c>
      <c r="F11853" s="57" t="s">
        <v>8367</v>
      </c>
      <c r="G11853" s="57" t="s">
        <v>8564</v>
      </c>
      <c r="H11853" s="57">
        <v>98</v>
      </c>
    </row>
    <row r="11854" spans="1:8">
      <c r="A11854" s="57" t="s">
        <v>172</v>
      </c>
      <c r="B11854" s="57" t="s">
        <v>117</v>
      </c>
      <c r="C11854" s="57" t="s">
        <v>8981</v>
      </c>
      <c r="D11854" s="57">
        <v>0.52818319999999996</v>
      </c>
      <c r="E11854" s="57" t="s">
        <v>538</v>
      </c>
      <c r="F11854" s="57" t="s">
        <v>8372</v>
      </c>
      <c r="G11854" s="57" t="s">
        <v>8566</v>
      </c>
      <c r="H11854" s="57">
        <v>0.52818319999999996</v>
      </c>
    </row>
    <row r="11855" spans="1:8">
      <c r="A11855" s="57" t="s">
        <v>172</v>
      </c>
      <c r="B11855" s="57" t="s">
        <v>117</v>
      </c>
      <c r="C11855" s="57" t="s">
        <v>8982</v>
      </c>
      <c r="D11855" s="57">
        <v>1.4800000000000006E-2</v>
      </c>
      <c r="E11855" s="57" t="s">
        <v>538</v>
      </c>
      <c r="F11855" s="57" t="s">
        <v>2464</v>
      </c>
      <c r="G11855" s="57" t="s">
        <v>8567</v>
      </c>
      <c r="H11855" s="57">
        <v>1.4800000000000006E-2</v>
      </c>
    </row>
    <row r="11856" spans="1:8">
      <c r="A11856" s="57" t="s">
        <v>132</v>
      </c>
      <c r="B11856" s="57" t="s">
        <v>114</v>
      </c>
      <c r="C11856" s="57" t="s">
        <v>8976</v>
      </c>
      <c r="D11856" s="57">
        <v>1.0154099999999999</v>
      </c>
      <c r="E11856" s="57" t="s">
        <v>540</v>
      </c>
      <c r="F11856" s="57" t="s">
        <v>655</v>
      </c>
      <c r="G11856" s="57" t="s">
        <v>8568</v>
      </c>
      <c r="H11856" s="57">
        <v>1.0154099999999999</v>
      </c>
    </row>
    <row r="11857" spans="1:8">
      <c r="A11857" s="57" t="s">
        <v>132</v>
      </c>
      <c r="B11857" s="57" t="s">
        <v>114</v>
      </c>
      <c r="C11857" s="57" t="s">
        <v>8977</v>
      </c>
      <c r="D11857" s="57">
        <v>1</v>
      </c>
      <c r="E11857" s="57" t="s">
        <v>540</v>
      </c>
      <c r="F11857" s="57" t="s">
        <v>8977</v>
      </c>
      <c r="G11857" s="57" t="s">
        <v>9015</v>
      </c>
      <c r="H11857" s="57">
        <v>1</v>
      </c>
    </row>
    <row r="11858" spans="1:8">
      <c r="A11858" s="57" t="s">
        <v>132</v>
      </c>
      <c r="B11858" s="57" t="s">
        <v>114</v>
      </c>
      <c r="C11858" s="57" t="s">
        <v>8979</v>
      </c>
      <c r="D11858" s="57">
        <v>100</v>
      </c>
      <c r="E11858" s="57" t="s">
        <v>540</v>
      </c>
      <c r="F11858" s="57" t="s">
        <v>8364</v>
      </c>
      <c r="G11858" s="57" t="s">
        <v>8569</v>
      </c>
      <c r="H11858" s="57">
        <v>100</v>
      </c>
    </row>
    <row r="11859" spans="1:8">
      <c r="A11859" s="57" t="s">
        <v>132</v>
      </c>
      <c r="B11859" s="57" t="s">
        <v>114</v>
      </c>
      <c r="C11859" s="57" t="s">
        <v>8980</v>
      </c>
      <c r="D11859" s="57">
        <v>98</v>
      </c>
      <c r="E11859" s="57" t="s">
        <v>540</v>
      </c>
      <c r="F11859" s="57" t="s">
        <v>8367</v>
      </c>
      <c r="G11859" s="57" t="s">
        <v>8570</v>
      </c>
      <c r="H11859" s="57">
        <v>98</v>
      </c>
    </row>
    <row r="11860" spans="1:8">
      <c r="A11860" s="57" t="s">
        <v>132</v>
      </c>
      <c r="B11860" s="57" t="s">
        <v>114</v>
      </c>
      <c r="C11860" s="57" t="s">
        <v>8981</v>
      </c>
      <c r="D11860" s="57">
        <v>0.52818319999999996</v>
      </c>
      <c r="E11860" s="57" t="s">
        <v>540</v>
      </c>
      <c r="F11860" s="57" t="s">
        <v>8372</v>
      </c>
      <c r="G11860" s="57" t="s">
        <v>8572</v>
      </c>
      <c r="H11860" s="57">
        <v>0.52818319999999996</v>
      </c>
    </row>
    <row r="11861" spans="1:8">
      <c r="A11861" s="57" t="s">
        <v>132</v>
      </c>
      <c r="B11861" s="57" t="s">
        <v>114</v>
      </c>
      <c r="C11861" s="57" t="s">
        <v>8982</v>
      </c>
      <c r="D11861" s="57">
        <v>1.4800000000000001E-2</v>
      </c>
      <c r="E11861" s="57" t="s">
        <v>540</v>
      </c>
      <c r="F11861" s="57" t="s">
        <v>2464</v>
      </c>
      <c r="G11861" s="57" t="s">
        <v>8573</v>
      </c>
      <c r="H11861" s="57">
        <v>1.4800000000000001E-2</v>
      </c>
    </row>
    <row r="11862" spans="1:8">
      <c r="A11862" s="57" t="s">
        <v>145</v>
      </c>
      <c r="B11862" s="57" t="s">
        <v>116</v>
      </c>
      <c r="C11862" s="57" t="s">
        <v>8976</v>
      </c>
      <c r="D11862" s="57">
        <v>1.0154099999999999</v>
      </c>
      <c r="E11862" s="57" t="s">
        <v>541</v>
      </c>
      <c r="F11862" s="57" t="s">
        <v>655</v>
      </c>
      <c r="G11862" s="57" t="s">
        <v>8574</v>
      </c>
      <c r="H11862" s="57">
        <v>1.0154099999999999</v>
      </c>
    </row>
    <row r="11863" spans="1:8">
      <c r="A11863" s="57" t="s">
        <v>145</v>
      </c>
      <c r="B11863" s="57" t="s">
        <v>116</v>
      </c>
      <c r="C11863" s="57" t="s">
        <v>8977</v>
      </c>
      <c r="D11863" s="57">
        <v>1</v>
      </c>
      <c r="E11863" s="57" t="s">
        <v>541</v>
      </c>
      <c r="F11863" s="57" t="s">
        <v>8977</v>
      </c>
      <c r="G11863" s="57" t="s">
        <v>9016</v>
      </c>
      <c r="H11863" s="57">
        <v>1</v>
      </c>
    </row>
    <row r="11864" spans="1:8">
      <c r="A11864" s="57" t="s">
        <v>145</v>
      </c>
      <c r="B11864" s="57" t="s">
        <v>116</v>
      </c>
      <c r="C11864" s="57" t="s">
        <v>8979</v>
      </c>
      <c r="D11864" s="57">
        <v>100</v>
      </c>
      <c r="E11864" s="57" t="s">
        <v>541</v>
      </c>
      <c r="F11864" s="57" t="s">
        <v>8364</v>
      </c>
      <c r="G11864" s="57" t="s">
        <v>8575</v>
      </c>
      <c r="H11864" s="57">
        <v>100</v>
      </c>
    </row>
    <row r="11865" spans="1:8">
      <c r="A11865" s="57" t="s">
        <v>145</v>
      </c>
      <c r="B11865" s="57" t="s">
        <v>116</v>
      </c>
      <c r="C11865" s="57" t="s">
        <v>8980</v>
      </c>
      <c r="D11865" s="57">
        <v>98</v>
      </c>
      <c r="E11865" s="57" t="s">
        <v>541</v>
      </c>
      <c r="F11865" s="57" t="s">
        <v>8367</v>
      </c>
      <c r="G11865" s="57" t="s">
        <v>8576</v>
      </c>
      <c r="H11865" s="57">
        <v>98</v>
      </c>
    </row>
    <row r="11866" spans="1:8">
      <c r="A11866" s="57" t="s">
        <v>145</v>
      </c>
      <c r="B11866" s="57" t="s">
        <v>116</v>
      </c>
      <c r="C11866" s="57" t="s">
        <v>8981</v>
      </c>
      <c r="D11866" s="57">
        <v>0.52818319999999996</v>
      </c>
      <c r="E11866" s="57" t="s">
        <v>541</v>
      </c>
      <c r="F11866" s="57" t="s">
        <v>8372</v>
      </c>
      <c r="G11866" s="57" t="s">
        <v>8578</v>
      </c>
      <c r="H11866" s="57">
        <v>0.52818319999999996</v>
      </c>
    </row>
    <row r="11867" spans="1:8">
      <c r="A11867" s="57" t="s">
        <v>145</v>
      </c>
      <c r="B11867" s="57" t="s">
        <v>116</v>
      </c>
      <c r="C11867" s="57" t="s">
        <v>8982</v>
      </c>
      <c r="D11867" s="57">
        <v>1.4800000000000001E-2</v>
      </c>
      <c r="E11867" s="57" t="s">
        <v>541</v>
      </c>
      <c r="F11867" s="57" t="s">
        <v>2464</v>
      </c>
      <c r="G11867" s="57" t="s">
        <v>8579</v>
      </c>
      <c r="H11867" s="57">
        <v>1.4800000000000001E-2</v>
      </c>
    </row>
    <row r="11868" spans="1:8">
      <c r="A11868" s="57" t="s">
        <v>145</v>
      </c>
      <c r="B11868" s="57" t="s">
        <v>122</v>
      </c>
      <c r="C11868" s="57" t="s">
        <v>8976</v>
      </c>
      <c r="D11868" s="57">
        <v>1.0154099999999999</v>
      </c>
      <c r="E11868" s="57" t="s">
        <v>542</v>
      </c>
      <c r="F11868" s="57" t="s">
        <v>655</v>
      </c>
      <c r="G11868" s="57" t="s">
        <v>8580</v>
      </c>
      <c r="H11868" s="57">
        <v>1.0154099999999999</v>
      </c>
    </row>
    <row r="11869" spans="1:8">
      <c r="A11869" s="57" t="s">
        <v>145</v>
      </c>
      <c r="B11869" s="57" t="s">
        <v>122</v>
      </c>
      <c r="C11869" s="57" t="s">
        <v>8977</v>
      </c>
      <c r="D11869" s="57">
        <v>1</v>
      </c>
      <c r="E11869" s="57" t="s">
        <v>542</v>
      </c>
      <c r="F11869" s="57" t="s">
        <v>8977</v>
      </c>
      <c r="G11869" s="57" t="s">
        <v>9017</v>
      </c>
      <c r="H11869" s="57">
        <v>1</v>
      </c>
    </row>
    <row r="11870" spans="1:8">
      <c r="A11870" s="57" t="s">
        <v>145</v>
      </c>
      <c r="B11870" s="57" t="s">
        <v>122</v>
      </c>
      <c r="C11870" s="57" t="s">
        <v>8979</v>
      </c>
      <c r="D11870" s="57">
        <v>100</v>
      </c>
      <c r="E11870" s="57" t="s">
        <v>542</v>
      </c>
      <c r="F11870" s="57" t="s">
        <v>8364</v>
      </c>
      <c r="G11870" s="57" t="s">
        <v>8581</v>
      </c>
      <c r="H11870" s="57">
        <v>100</v>
      </c>
    </row>
    <row r="11871" spans="1:8">
      <c r="A11871" s="57" t="s">
        <v>145</v>
      </c>
      <c r="B11871" s="57" t="s">
        <v>122</v>
      </c>
      <c r="C11871" s="57" t="s">
        <v>8980</v>
      </c>
      <c r="D11871" s="57">
        <v>98</v>
      </c>
      <c r="E11871" s="57" t="s">
        <v>542</v>
      </c>
      <c r="F11871" s="57" t="s">
        <v>8367</v>
      </c>
      <c r="G11871" s="57" t="s">
        <v>8582</v>
      </c>
      <c r="H11871" s="57">
        <v>98</v>
      </c>
    </row>
    <row r="11872" spans="1:8">
      <c r="A11872" s="57" t="s">
        <v>145</v>
      </c>
      <c r="B11872" s="57" t="s">
        <v>122</v>
      </c>
      <c r="C11872" s="57" t="s">
        <v>8981</v>
      </c>
      <c r="D11872" s="57">
        <v>0.52818319999999996</v>
      </c>
      <c r="E11872" s="57" t="s">
        <v>542</v>
      </c>
      <c r="F11872" s="57" t="s">
        <v>8372</v>
      </c>
      <c r="G11872" s="57" t="s">
        <v>8584</v>
      </c>
      <c r="H11872" s="57">
        <v>0.52818319999999996</v>
      </c>
    </row>
    <row r="11873" spans="1:8">
      <c r="A11873" s="57" t="s">
        <v>145</v>
      </c>
      <c r="B11873" s="57" t="s">
        <v>122</v>
      </c>
      <c r="C11873" s="57" t="s">
        <v>8982</v>
      </c>
      <c r="D11873" s="57">
        <v>1.4800000000000001E-2</v>
      </c>
      <c r="E11873" s="57" t="s">
        <v>542</v>
      </c>
      <c r="F11873" s="57" t="s">
        <v>2464</v>
      </c>
      <c r="G11873" s="57" t="s">
        <v>8585</v>
      </c>
      <c r="H11873" s="57">
        <v>1.4800000000000001E-2</v>
      </c>
    </row>
    <row r="11874" spans="1:8">
      <c r="A11874" s="57" t="s">
        <v>133</v>
      </c>
      <c r="B11874" s="57" t="s">
        <v>114</v>
      </c>
      <c r="C11874" s="57" t="s">
        <v>8976</v>
      </c>
      <c r="D11874" s="57">
        <v>1.0154099999999999</v>
      </c>
      <c r="E11874" s="57" t="s">
        <v>543</v>
      </c>
      <c r="F11874" s="57" t="s">
        <v>655</v>
      </c>
      <c r="G11874" s="57" t="s">
        <v>8586</v>
      </c>
      <c r="H11874" s="57">
        <v>1.0154099999999999</v>
      </c>
    </row>
    <row r="11875" spans="1:8">
      <c r="A11875" s="57" t="s">
        <v>133</v>
      </c>
      <c r="B11875" s="57" t="s">
        <v>114</v>
      </c>
      <c r="C11875" s="57" t="s">
        <v>8977</v>
      </c>
      <c r="D11875" s="57">
        <v>1</v>
      </c>
      <c r="E11875" s="57" t="s">
        <v>543</v>
      </c>
      <c r="F11875" s="57" t="s">
        <v>8977</v>
      </c>
      <c r="G11875" s="57" t="s">
        <v>9018</v>
      </c>
      <c r="H11875" s="57">
        <v>1</v>
      </c>
    </row>
    <row r="11876" spans="1:8">
      <c r="A11876" s="57" t="s">
        <v>133</v>
      </c>
      <c r="B11876" s="57" t="s">
        <v>114</v>
      </c>
      <c r="C11876" s="57" t="s">
        <v>8979</v>
      </c>
      <c r="D11876" s="57">
        <v>100</v>
      </c>
      <c r="E11876" s="57" t="s">
        <v>543</v>
      </c>
      <c r="F11876" s="57" t="s">
        <v>8364</v>
      </c>
      <c r="G11876" s="57" t="s">
        <v>8587</v>
      </c>
      <c r="H11876" s="57">
        <v>100</v>
      </c>
    </row>
    <row r="11877" spans="1:8">
      <c r="A11877" s="57" t="s">
        <v>133</v>
      </c>
      <c r="B11877" s="57" t="s">
        <v>114</v>
      </c>
      <c r="C11877" s="57" t="s">
        <v>8980</v>
      </c>
      <c r="D11877" s="57">
        <v>98</v>
      </c>
      <c r="E11877" s="57" t="s">
        <v>543</v>
      </c>
      <c r="F11877" s="57" t="s">
        <v>8367</v>
      </c>
      <c r="G11877" s="57" t="s">
        <v>8588</v>
      </c>
      <c r="H11877" s="57">
        <v>98</v>
      </c>
    </row>
    <row r="11878" spans="1:8">
      <c r="A11878" s="57" t="s">
        <v>133</v>
      </c>
      <c r="B11878" s="57" t="s">
        <v>114</v>
      </c>
      <c r="C11878" s="57" t="s">
        <v>8981</v>
      </c>
      <c r="D11878" s="57">
        <v>0.52818319999999996</v>
      </c>
      <c r="E11878" s="57" t="s">
        <v>543</v>
      </c>
      <c r="F11878" s="57" t="s">
        <v>8372</v>
      </c>
      <c r="G11878" s="57" t="s">
        <v>8590</v>
      </c>
      <c r="H11878" s="57">
        <v>0.52818319999999996</v>
      </c>
    </row>
    <row r="11879" spans="1:8">
      <c r="A11879" s="57" t="s">
        <v>133</v>
      </c>
      <c r="B11879" s="57" t="s">
        <v>114</v>
      </c>
      <c r="C11879" s="57" t="s">
        <v>8982</v>
      </c>
      <c r="D11879" s="57">
        <v>1.4800000000000001E-2</v>
      </c>
      <c r="E11879" s="57" t="s">
        <v>543</v>
      </c>
      <c r="F11879" s="57" t="s">
        <v>2464</v>
      </c>
      <c r="G11879" s="57" t="s">
        <v>8591</v>
      </c>
      <c r="H11879" s="57">
        <v>1.4800000000000001E-2</v>
      </c>
    </row>
    <row r="11880" spans="1:8">
      <c r="A11880" s="57" t="s">
        <v>160</v>
      </c>
      <c r="B11880" s="57" t="s">
        <v>81</v>
      </c>
      <c r="C11880" s="57" t="s">
        <v>8976</v>
      </c>
      <c r="D11880" s="57">
        <v>0.34855960000000002</v>
      </c>
      <c r="E11880" s="57" t="s">
        <v>544</v>
      </c>
      <c r="F11880" s="57" t="s">
        <v>655</v>
      </c>
      <c r="G11880" s="57" t="s">
        <v>8592</v>
      </c>
      <c r="H11880" s="57">
        <v>0.34855960000000002</v>
      </c>
    </row>
    <row r="11881" spans="1:8">
      <c r="A11881" s="57" t="s">
        <v>160</v>
      </c>
      <c r="B11881" s="57" t="s">
        <v>81</v>
      </c>
      <c r="C11881" s="57" t="s">
        <v>8977</v>
      </c>
      <c r="D11881" s="57">
        <v>1</v>
      </c>
      <c r="E11881" s="57" t="s">
        <v>544</v>
      </c>
      <c r="F11881" s="57" t="s">
        <v>8977</v>
      </c>
      <c r="G11881" s="57" t="s">
        <v>9019</v>
      </c>
      <c r="H11881" s="57">
        <v>1</v>
      </c>
    </row>
    <row r="11882" spans="1:8">
      <c r="A11882" s="57" t="s">
        <v>160</v>
      </c>
      <c r="B11882" s="57" t="s">
        <v>81</v>
      </c>
      <c r="C11882" s="57" t="s">
        <v>8979</v>
      </c>
      <c r="D11882" s="57">
        <v>100</v>
      </c>
      <c r="E11882" s="57" t="s">
        <v>544</v>
      </c>
      <c r="F11882" s="57" t="s">
        <v>8364</v>
      </c>
      <c r="G11882" s="57" t="s">
        <v>8593</v>
      </c>
      <c r="H11882" s="57">
        <v>100</v>
      </c>
    </row>
    <row r="11883" spans="1:8">
      <c r="A11883" s="57" t="s">
        <v>160</v>
      </c>
      <c r="B11883" s="57" t="s">
        <v>81</v>
      </c>
      <c r="C11883" s="57" t="s">
        <v>8980</v>
      </c>
      <c r="D11883" s="57">
        <v>98</v>
      </c>
      <c r="E11883" s="57" t="s">
        <v>544</v>
      </c>
      <c r="F11883" s="57" t="s">
        <v>8367</v>
      </c>
      <c r="G11883" s="57" t="s">
        <v>8594</v>
      </c>
      <c r="H11883" s="57">
        <v>98</v>
      </c>
    </row>
    <row r="11884" spans="1:8">
      <c r="A11884" s="57" t="s">
        <v>160</v>
      </c>
      <c r="B11884" s="57" t="s">
        <v>81</v>
      </c>
      <c r="C11884" s="57" t="s">
        <v>8981</v>
      </c>
      <c r="D11884" s="57">
        <v>0.52818319999999996</v>
      </c>
      <c r="E11884" s="57" t="s">
        <v>544</v>
      </c>
      <c r="F11884" s="57" t="s">
        <v>8372</v>
      </c>
      <c r="G11884" s="57" t="s">
        <v>8596</v>
      </c>
      <c r="H11884" s="57">
        <v>0.52818319999999996</v>
      </c>
    </row>
    <row r="11885" spans="1:8">
      <c r="A11885" s="57" t="s">
        <v>160</v>
      </c>
      <c r="B11885" s="57" t="s">
        <v>81</v>
      </c>
      <c r="C11885" s="57" t="s">
        <v>8982</v>
      </c>
      <c r="D11885" s="57">
        <v>4.0000000000000001E-3</v>
      </c>
      <c r="E11885" s="57" t="s">
        <v>544</v>
      </c>
      <c r="F11885" s="57" t="s">
        <v>2464</v>
      </c>
      <c r="G11885" s="57" t="s">
        <v>8597</v>
      </c>
      <c r="H11885" s="57">
        <v>4.0000000000000001E-3</v>
      </c>
    </row>
    <row r="11886" spans="1:8">
      <c r="A11886" s="57" t="s">
        <v>161</v>
      </c>
      <c r="B11886" s="57" t="s">
        <v>81</v>
      </c>
      <c r="C11886" s="57" t="s">
        <v>8976</v>
      </c>
      <c r="D11886" s="57">
        <v>1.0154099999999999</v>
      </c>
      <c r="E11886" s="57" t="s">
        <v>545</v>
      </c>
      <c r="F11886" s="57" t="s">
        <v>655</v>
      </c>
      <c r="G11886" s="57" t="s">
        <v>8598</v>
      </c>
      <c r="H11886" s="57">
        <v>1.0154099999999999</v>
      </c>
    </row>
    <row r="11887" spans="1:8">
      <c r="A11887" s="57" t="s">
        <v>161</v>
      </c>
      <c r="B11887" s="57" t="s">
        <v>81</v>
      </c>
      <c r="C11887" s="57" t="s">
        <v>8977</v>
      </c>
      <c r="D11887" s="57">
        <v>1</v>
      </c>
      <c r="E11887" s="57" t="s">
        <v>545</v>
      </c>
      <c r="F11887" s="57" t="s">
        <v>8977</v>
      </c>
      <c r="G11887" s="57" t="s">
        <v>9020</v>
      </c>
      <c r="H11887" s="57">
        <v>1</v>
      </c>
    </row>
    <row r="11888" spans="1:8">
      <c r="A11888" s="57" t="s">
        <v>161</v>
      </c>
      <c r="B11888" s="57" t="s">
        <v>81</v>
      </c>
      <c r="C11888" s="57" t="s">
        <v>8979</v>
      </c>
      <c r="D11888" s="57">
        <v>100</v>
      </c>
      <c r="E11888" s="57" t="s">
        <v>545</v>
      </c>
      <c r="F11888" s="57" t="s">
        <v>8364</v>
      </c>
      <c r="G11888" s="57" t="s">
        <v>8599</v>
      </c>
      <c r="H11888" s="57">
        <v>100</v>
      </c>
    </row>
    <row r="11889" spans="1:8">
      <c r="A11889" s="57" t="s">
        <v>161</v>
      </c>
      <c r="B11889" s="57" t="s">
        <v>81</v>
      </c>
      <c r="C11889" s="57" t="s">
        <v>8980</v>
      </c>
      <c r="D11889" s="57">
        <v>98</v>
      </c>
      <c r="E11889" s="57" t="s">
        <v>545</v>
      </c>
      <c r="F11889" s="57" t="s">
        <v>8367</v>
      </c>
      <c r="G11889" s="57" t="s">
        <v>8600</v>
      </c>
      <c r="H11889" s="57">
        <v>98</v>
      </c>
    </row>
    <row r="11890" spans="1:8">
      <c r="A11890" s="57" t="s">
        <v>161</v>
      </c>
      <c r="B11890" s="57" t="s">
        <v>81</v>
      </c>
      <c r="C11890" s="57" t="s">
        <v>8981</v>
      </c>
      <c r="D11890" s="57">
        <v>0.52818319999999996</v>
      </c>
      <c r="E11890" s="57" t="s">
        <v>545</v>
      </c>
      <c r="F11890" s="57" t="s">
        <v>8372</v>
      </c>
      <c r="G11890" s="57" t="s">
        <v>8602</v>
      </c>
      <c r="H11890" s="57">
        <v>0.52818319999999996</v>
      </c>
    </row>
    <row r="11891" spans="1:8">
      <c r="A11891" s="57" t="s">
        <v>161</v>
      </c>
      <c r="B11891" s="57" t="s">
        <v>81</v>
      </c>
      <c r="C11891" s="57" t="s">
        <v>8982</v>
      </c>
      <c r="D11891" s="57">
        <v>1.4800000000000001E-2</v>
      </c>
      <c r="E11891" s="57" t="s">
        <v>545</v>
      </c>
      <c r="F11891" s="57" t="s">
        <v>2464</v>
      </c>
      <c r="G11891" s="57" t="s">
        <v>8603</v>
      </c>
      <c r="H11891" s="57">
        <v>1.4800000000000001E-2</v>
      </c>
    </row>
    <row r="11892" spans="1:8">
      <c r="A11892" s="57" t="s">
        <v>161</v>
      </c>
      <c r="B11892" s="57" t="s">
        <v>120</v>
      </c>
      <c r="C11892" s="57" t="s">
        <v>8976</v>
      </c>
      <c r="D11892" s="57">
        <v>2.9327049999999999</v>
      </c>
      <c r="E11892" s="57" t="s">
        <v>546</v>
      </c>
      <c r="F11892" s="57" t="s">
        <v>655</v>
      </c>
      <c r="G11892" s="57" t="s">
        <v>8604</v>
      </c>
      <c r="H11892" s="57">
        <v>2.9327049999999999</v>
      </c>
    </row>
    <row r="11893" spans="1:8">
      <c r="A11893" s="57" t="s">
        <v>161</v>
      </c>
      <c r="B11893" s="57" t="s">
        <v>120</v>
      </c>
      <c r="C11893" s="57" t="s">
        <v>8977</v>
      </c>
      <c r="D11893" s="57">
        <v>1</v>
      </c>
      <c r="E11893" s="57" t="s">
        <v>546</v>
      </c>
      <c r="F11893" s="57" t="s">
        <v>8977</v>
      </c>
      <c r="G11893" s="57" t="s">
        <v>9021</v>
      </c>
      <c r="H11893" s="57">
        <v>1</v>
      </c>
    </row>
    <row r="11894" spans="1:8">
      <c r="A11894" s="57" t="s">
        <v>161</v>
      </c>
      <c r="B11894" s="57" t="s">
        <v>120</v>
      </c>
      <c r="C11894" s="57" t="s">
        <v>8979</v>
      </c>
      <c r="D11894" s="57">
        <v>100</v>
      </c>
      <c r="E11894" s="57" t="s">
        <v>546</v>
      </c>
      <c r="F11894" s="57" t="s">
        <v>8364</v>
      </c>
      <c r="G11894" s="57" t="s">
        <v>8605</v>
      </c>
      <c r="H11894" s="57">
        <v>100</v>
      </c>
    </row>
    <row r="11895" spans="1:8">
      <c r="A11895" s="57" t="s">
        <v>161</v>
      </c>
      <c r="B11895" s="57" t="s">
        <v>120</v>
      </c>
      <c r="C11895" s="57" t="s">
        <v>8980</v>
      </c>
      <c r="D11895" s="57">
        <v>98</v>
      </c>
      <c r="E11895" s="57" t="s">
        <v>546</v>
      </c>
      <c r="F11895" s="57" t="s">
        <v>8367</v>
      </c>
      <c r="G11895" s="57" t="s">
        <v>8606</v>
      </c>
      <c r="H11895" s="57">
        <v>98</v>
      </c>
    </row>
    <row r="11896" spans="1:8">
      <c r="A11896" s="57" t="s">
        <v>161</v>
      </c>
      <c r="B11896" s="57" t="s">
        <v>120</v>
      </c>
      <c r="C11896" s="57" t="s">
        <v>8981</v>
      </c>
      <c r="D11896" s="57">
        <v>0.52818319999999996</v>
      </c>
      <c r="E11896" s="57" t="s">
        <v>546</v>
      </c>
      <c r="F11896" s="57" t="s">
        <v>8372</v>
      </c>
      <c r="G11896" s="57" t="s">
        <v>8608</v>
      </c>
      <c r="H11896" s="57">
        <v>0.52818319999999996</v>
      </c>
    </row>
    <row r="11897" spans="1:8">
      <c r="A11897" s="57" t="s">
        <v>161</v>
      </c>
      <c r="B11897" s="57" t="s">
        <v>120</v>
      </c>
      <c r="C11897" s="57" t="s">
        <v>8982</v>
      </c>
      <c r="D11897" s="57">
        <v>6.8749000000000005E-2</v>
      </c>
      <c r="E11897" s="57" t="s">
        <v>546</v>
      </c>
      <c r="F11897" s="57" t="s">
        <v>2464</v>
      </c>
      <c r="G11897" s="57" t="s">
        <v>8609</v>
      </c>
      <c r="H11897" s="57">
        <v>6.8749000000000005E-2</v>
      </c>
    </row>
    <row r="11898" spans="1:8">
      <c r="A11898" s="57" t="s">
        <v>146</v>
      </c>
      <c r="B11898" s="57" t="s">
        <v>116</v>
      </c>
      <c r="C11898" s="57" t="s">
        <v>8976</v>
      </c>
      <c r="D11898" s="57">
        <v>1.0154099999999999</v>
      </c>
      <c r="E11898" s="57" t="s">
        <v>547</v>
      </c>
      <c r="F11898" s="57" t="s">
        <v>655</v>
      </c>
      <c r="G11898" s="57" t="s">
        <v>8610</v>
      </c>
      <c r="H11898" s="57">
        <v>1.0154099999999999</v>
      </c>
    </row>
    <row r="11899" spans="1:8">
      <c r="A11899" s="57" t="s">
        <v>146</v>
      </c>
      <c r="B11899" s="57" t="s">
        <v>116</v>
      </c>
      <c r="C11899" s="57" t="s">
        <v>8977</v>
      </c>
      <c r="D11899" s="57">
        <v>1</v>
      </c>
      <c r="E11899" s="57" t="s">
        <v>547</v>
      </c>
      <c r="F11899" s="57" t="s">
        <v>8977</v>
      </c>
      <c r="G11899" s="57" t="s">
        <v>9022</v>
      </c>
      <c r="H11899" s="57">
        <v>1</v>
      </c>
    </row>
    <row r="11900" spans="1:8">
      <c r="A11900" s="57" t="s">
        <v>146</v>
      </c>
      <c r="B11900" s="57" t="s">
        <v>116</v>
      </c>
      <c r="C11900" s="57" t="s">
        <v>8979</v>
      </c>
      <c r="D11900" s="57">
        <v>100</v>
      </c>
      <c r="E11900" s="57" t="s">
        <v>547</v>
      </c>
      <c r="F11900" s="57" t="s">
        <v>8364</v>
      </c>
      <c r="G11900" s="57" t="s">
        <v>8611</v>
      </c>
      <c r="H11900" s="57">
        <v>100</v>
      </c>
    </row>
    <row r="11901" spans="1:8">
      <c r="A11901" s="57" t="s">
        <v>146</v>
      </c>
      <c r="B11901" s="57" t="s">
        <v>116</v>
      </c>
      <c r="C11901" s="57" t="s">
        <v>8980</v>
      </c>
      <c r="D11901" s="57">
        <v>98</v>
      </c>
      <c r="E11901" s="57" t="s">
        <v>547</v>
      </c>
      <c r="F11901" s="57" t="s">
        <v>8367</v>
      </c>
      <c r="G11901" s="57" t="s">
        <v>8612</v>
      </c>
      <c r="H11901" s="57">
        <v>98</v>
      </c>
    </row>
    <row r="11902" spans="1:8">
      <c r="A11902" s="57" t="s">
        <v>146</v>
      </c>
      <c r="B11902" s="57" t="s">
        <v>116</v>
      </c>
      <c r="C11902" s="57" t="s">
        <v>8981</v>
      </c>
      <c r="D11902" s="57">
        <v>0</v>
      </c>
      <c r="E11902" s="57" t="s">
        <v>547</v>
      </c>
      <c r="F11902" s="57" t="s">
        <v>8372</v>
      </c>
      <c r="G11902" s="57" t="s">
        <v>8614</v>
      </c>
      <c r="H11902" s="57">
        <v>0</v>
      </c>
    </row>
    <row r="11903" spans="1:8">
      <c r="A11903" s="57" t="s">
        <v>146</v>
      </c>
      <c r="B11903" s="57" t="s">
        <v>116</v>
      </c>
      <c r="C11903" s="57" t="s">
        <v>8982</v>
      </c>
      <c r="D11903" s="57">
        <v>1.4800000000000001E-2</v>
      </c>
      <c r="E11903" s="57" t="s">
        <v>547</v>
      </c>
      <c r="F11903" s="57" t="s">
        <v>2464</v>
      </c>
      <c r="G11903" s="57" t="s">
        <v>8615</v>
      </c>
      <c r="H11903" s="57">
        <v>1.4800000000000001E-2</v>
      </c>
    </row>
    <row r="11904" spans="1:8">
      <c r="A11904" s="57" t="s">
        <v>147</v>
      </c>
      <c r="B11904" s="57" t="s">
        <v>116</v>
      </c>
      <c r="C11904" s="57" t="s">
        <v>8976</v>
      </c>
      <c r="D11904" s="57">
        <v>1.0154099999999999</v>
      </c>
      <c r="E11904" s="57" t="s">
        <v>549</v>
      </c>
      <c r="F11904" s="57" t="s">
        <v>655</v>
      </c>
      <c r="G11904" s="57" t="s">
        <v>8616</v>
      </c>
      <c r="H11904" s="57">
        <v>1.0154099999999999</v>
      </c>
    </row>
    <row r="11905" spans="1:8">
      <c r="A11905" s="57" t="s">
        <v>147</v>
      </c>
      <c r="B11905" s="57" t="s">
        <v>116</v>
      </c>
      <c r="C11905" s="57" t="s">
        <v>8977</v>
      </c>
      <c r="D11905" s="57">
        <v>1</v>
      </c>
      <c r="E11905" s="57" t="s">
        <v>549</v>
      </c>
      <c r="F11905" s="57" t="s">
        <v>8977</v>
      </c>
      <c r="G11905" s="57" t="s">
        <v>9023</v>
      </c>
      <c r="H11905" s="57">
        <v>1</v>
      </c>
    </row>
    <row r="11906" spans="1:8">
      <c r="A11906" s="57" t="s">
        <v>147</v>
      </c>
      <c r="B11906" s="57" t="s">
        <v>116</v>
      </c>
      <c r="C11906" s="57" t="s">
        <v>8979</v>
      </c>
      <c r="D11906" s="57">
        <v>100</v>
      </c>
      <c r="E11906" s="57" t="s">
        <v>549</v>
      </c>
      <c r="F11906" s="57" t="s">
        <v>8364</v>
      </c>
      <c r="G11906" s="57" t="s">
        <v>8617</v>
      </c>
      <c r="H11906" s="57">
        <v>100</v>
      </c>
    </row>
    <row r="11907" spans="1:8">
      <c r="A11907" s="57" t="s">
        <v>147</v>
      </c>
      <c r="B11907" s="57" t="s">
        <v>116</v>
      </c>
      <c r="C11907" s="57" t="s">
        <v>8980</v>
      </c>
      <c r="D11907" s="57">
        <v>98</v>
      </c>
      <c r="E11907" s="57" t="s">
        <v>549</v>
      </c>
      <c r="F11907" s="57" t="s">
        <v>8367</v>
      </c>
      <c r="G11907" s="57" t="s">
        <v>8618</v>
      </c>
      <c r="H11907" s="57">
        <v>98</v>
      </c>
    </row>
    <row r="11908" spans="1:8">
      <c r="A11908" s="57" t="s">
        <v>147</v>
      </c>
      <c r="B11908" s="57" t="s">
        <v>116</v>
      </c>
      <c r="C11908" s="57" t="s">
        <v>8981</v>
      </c>
      <c r="D11908" s="57">
        <v>0.52818319999999996</v>
      </c>
      <c r="E11908" s="57" t="s">
        <v>549</v>
      </c>
      <c r="F11908" s="57" t="s">
        <v>8372</v>
      </c>
      <c r="G11908" s="57" t="s">
        <v>8620</v>
      </c>
      <c r="H11908" s="57">
        <v>0.52818319999999996</v>
      </c>
    </row>
    <row r="11909" spans="1:8">
      <c r="A11909" s="57" t="s">
        <v>147</v>
      </c>
      <c r="B11909" s="57" t="s">
        <v>116</v>
      </c>
      <c r="C11909" s="57" t="s">
        <v>8982</v>
      </c>
      <c r="D11909" s="57">
        <v>1.4800000000000001E-2</v>
      </c>
      <c r="E11909" s="57" t="s">
        <v>549</v>
      </c>
      <c r="F11909" s="57" t="s">
        <v>2464</v>
      </c>
      <c r="G11909" s="57" t="s">
        <v>8621</v>
      </c>
      <c r="H11909" s="57">
        <v>1.4800000000000001E-2</v>
      </c>
    </row>
    <row r="11910" spans="1:8">
      <c r="A11910" s="57" t="s">
        <v>176</v>
      </c>
      <c r="B11910" s="57" t="s">
        <v>118</v>
      </c>
      <c r="C11910" s="57" t="s">
        <v>8976</v>
      </c>
      <c r="D11910" s="57">
        <v>1.0666951666666664</v>
      </c>
      <c r="E11910" s="57" t="s">
        <v>550</v>
      </c>
      <c r="F11910" s="57" t="s">
        <v>655</v>
      </c>
      <c r="G11910" s="57" t="s">
        <v>8622</v>
      </c>
      <c r="H11910" s="57">
        <v>1.0666951666666664</v>
      </c>
    </row>
    <row r="11911" spans="1:8">
      <c r="A11911" s="57" t="s">
        <v>176</v>
      </c>
      <c r="B11911" s="57" t="s">
        <v>118</v>
      </c>
      <c r="C11911" s="57" t="s">
        <v>8977</v>
      </c>
      <c r="D11911" s="57">
        <v>1</v>
      </c>
      <c r="E11911" s="57" t="s">
        <v>550</v>
      </c>
      <c r="F11911" s="57" t="s">
        <v>8977</v>
      </c>
      <c r="G11911" s="57" t="s">
        <v>9024</v>
      </c>
      <c r="H11911" s="57">
        <v>1</v>
      </c>
    </row>
    <row r="11912" spans="1:8">
      <c r="A11912" s="57" t="s">
        <v>176</v>
      </c>
      <c r="B11912" s="57" t="s">
        <v>118</v>
      </c>
      <c r="C11912" s="57" t="s">
        <v>8979</v>
      </c>
      <c r="D11912" s="57">
        <v>100</v>
      </c>
      <c r="E11912" s="57" t="s">
        <v>550</v>
      </c>
      <c r="F11912" s="57" t="s">
        <v>8364</v>
      </c>
      <c r="G11912" s="57" t="s">
        <v>8623</v>
      </c>
      <c r="H11912" s="57">
        <v>100</v>
      </c>
    </row>
    <row r="11913" spans="1:8">
      <c r="A11913" s="57" t="s">
        <v>176</v>
      </c>
      <c r="B11913" s="57" t="s">
        <v>118</v>
      </c>
      <c r="C11913" s="57" t="s">
        <v>8980</v>
      </c>
      <c r="D11913" s="57">
        <v>98</v>
      </c>
      <c r="E11913" s="57" t="s">
        <v>550</v>
      </c>
      <c r="F11913" s="57" t="s">
        <v>8367</v>
      </c>
      <c r="G11913" s="57" t="s">
        <v>8624</v>
      </c>
      <c r="H11913" s="57">
        <v>98</v>
      </c>
    </row>
    <row r="11914" spans="1:8">
      <c r="A11914" s="57" t="s">
        <v>176</v>
      </c>
      <c r="B11914" s="57" t="s">
        <v>118</v>
      </c>
      <c r="C11914" s="57" t="s">
        <v>8981</v>
      </c>
      <c r="D11914" s="57">
        <v>0.52818320000000007</v>
      </c>
      <c r="E11914" s="57" t="s">
        <v>550</v>
      </c>
      <c r="F11914" s="57" t="s">
        <v>8372</v>
      </c>
      <c r="G11914" s="57" t="s">
        <v>8626</v>
      </c>
      <c r="H11914" s="57">
        <v>0.52818320000000007</v>
      </c>
    </row>
    <row r="11915" spans="1:8">
      <c r="A11915" s="57" t="s">
        <v>176</v>
      </c>
      <c r="B11915" s="57" t="s">
        <v>118</v>
      </c>
      <c r="C11915" s="57" t="s">
        <v>8982</v>
      </c>
      <c r="D11915" s="57">
        <v>1.4719845555555562E-2</v>
      </c>
      <c r="E11915" s="57" t="s">
        <v>550</v>
      </c>
      <c r="F11915" s="57" t="s">
        <v>2464</v>
      </c>
      <c r="G11915" s="57" t="s">
        <v>8627</v>
      </c>
      <c r="H11915" s="57">
        <v>1.4719845555555562E-2</v>
      </c>
    </row>
    <row r="11916" spans="1:8">
      <c r="A11916" s="57" t="s">
        <v>193</v>
      </c>
      <c r="B11916" s="57" t="s">
        <v>125</v>
      </c>
      <c r="C11916" s="57" t="s">
        <v>8976</v>
      </c>
      <c r="D11916" s="57">
        <v>1.0154099999999999</v>
      </c>
      <c r="E11916" s="57" t="s">
        <v>551</v>
      </c>
      <c r="F11916" s="57" t="s">
        <v>655</v>
      </c>
      <c r="G11916" s="57" t="s">
        <v>8628</v>
      </c>
      <c r="H11916" s="57">
        <v>1.0154099999999999</v>
      </c>
    </row>
    <row r="11917" spans="1:8">
      <c r="A11917" s="57" t="s">
        <v>193</v>
      </c>
      <c r="B11917" s="57" t="s">
        <v>125</v>
      </c>
      <c r="C11917" s="57" t="s">
        <v>8977</v>
      </c>
      <c r="D11917" s="57">
        <v>1</v>
      </c>
      <c r="E11917" s="57" t="s">
        <v>551</v>
      </c>
      <c r="F11917" s="57" t="s">
        <v>8977</v>
      </c>
      <c r="G11917" s="57" t="s">
        <v>9025</v>
      </c>
      <c r="H11917" s="57">
        <v>1</v>
      </c>
    </row>
    <row r="11918" spans="1:8">
      <c r="A11918" s="57" t="s">
        <v>193</v>
      </c>
      <c r="B11918" s="57" t="s">
        <v>125</v>
      </c>
      <c r="C11918" s="57" t="s">
        <v>8979</v>
      </c>
      <c r="D11918" s="57">
        <v>100</v>
      </c>
      <c r="E11918" s="57" t="s">
        <v>551</v>
      </c>
      <c r="F11918" s="57" t="s">
        <v>8364</v>
      </c>
      <c r="G11918" s="57" t="s">
        <v>8629</v>
      </c>
      <c r="H11918" s="57">
        <v>100</v>
      </c>
    </row>
    <row r="11919" spans="1:8">
      <c r="A11919" s="57" t="s">
        <v>193</v>
      </c>
      <c r="B11919" s="57" t="s">
        <v>125</v>
      </c>
      <c r="C11919" s="57" t="s">
        <v>8980</v>
      </c>
      <c r="D11919" s="57">
        <v>98</v>
      </c>
      <c r="E11919" s="57" t="s">
        <v>551</v>
      </c>
      <c r="F11919" s="57" t="s">
        <v>8367</v>
      </c>
      <c r="G11919" s="57" t="s">
        <v>8630</v>
      </c>
      <c r="H11919" s="57">
        <v>98</v>
      </c>
    </row>
    <row r="11920" spans="1:8">
      <c r="A11920" s="57" t="s">
        <v>193</v>
      </c>
      <c r="B11920" s="57" t="s">
        <v>125</v>
      </c>
      <c r="C11920" s="57" t="s">
        <v>8981</v>
      </c>
      <c r="D11920" s="57">
        <v>0.52818319999999996</v>
      </c>
      <c r="E11920" s="57" t="s">
        <v>551</v>
      </c>
      <c r="F11920" s="57" t="s">
        <v>8372</v>
      </c>
      <c r="G11920" s="57" t="s">
        <v>8632</v>
      </c>
      <c r="H11920" s="57">
        <v>0.52818319999999996</v>
      </c>
    </row>
    <row r="11921" spans="1:8">
      <c r="A11921" s="57" t="s">
        <v>193</v>
      </c>
      <c r="B11921" s="57" t="s">
        <v>125</v>
      </c>
      <c r="C11921" s="57" t="s">
        <v>8982</v>
      </c>
      <c r="D11921" s="57">
        <v>1.4800000000000004E-2</v>
      </c>
      <c r="E11921" s="57" t="s">
        <v>551</v>
      </c>
      <c r="F11921" s="57" t="s">
        <v>2464</v>
      </c>
      <c r="G11921" s="57" t="s">
        <v>8633</v>
      </c>
      <c r="H11921" s="57">
        <v>1.4800000000000004E-2</v>
      </c>
    </row>
    <row r="11922" spans="1:8">
      <c r="A11922" s="57" t="s">
        <v>162</v>
      </c>
      <c r="B11922" s="57" t="s">
        <v>81</v>
      </c>
      <c r="C11922" s="57" t="s">
        <v>8976</v>
      </c>
      <c r="D11922" s="57">
        <v>1.0154099999999999</v>
      </c>
      <c r="E11922" s="57" t="s">
        <v>552</v>
      </c>
      <c r="F11922" s="57" t="s">
        <v>655</v>
      </c>
      <c r="G11922" s="57" t="s">
        <v>8634</v>
      </c>
      <c r="H11922" s="57">
        <v>1.0154099999999999</v>
      </c>
    </row>
    <row r="11923" spans="1:8">
      <c r="A11923" s="57" t="s">
        <v>162</v>
      </c>
      <c r="B11923" s="57" t="s">
        <v>81</v>
      </c>
      <c r="C11923" s="57" t="s">
        <v>8977</v>
      </c>
      <c r="D11923" s="57">
        <v>1</v>
      </c>
      <c r="E11923" s="57" t="s">
        <v>552</v>
      </c>
      <c r="F11923" s="57" t="s">
        <v>8977</v>
      </c>
      <c r="G11923" s="57" t="s">
        <v>9026</v>
      </c>
      <c r="H11923" s="57">
        <v>1</v>
      </c>
    </row>
    <row r="11924" spans="1:8">
      <c r="A11924" s="57" t="s">
        <v>162</v>
      </c>
      <c r="B11924" s="57" t="s">
        <v>81</v>
      </c>
      <c r="C11924" s="57" t="s">
        <v>8979</v>
      </c>
      <c r="D11924" s="57">
        <v>100</v>
      </c>
      <c r="E11924" s="57" t="s">
        <v>552</v>
      </c>
      <c r="F11924" s="57" t="s">
        <v>8364</v>
      </c>
      <c r="G11924" s="57" t="s">
        <v>8635</v>
      </c>
      <c r="H11924" s="57">
        <v>100</v>
      </c>
    </row>
    <row r="11925" spans="1:8">
      <c r="A11925" s="57" t="s">
        <v>162</v>
      </c>
      <c r="B11925" s="57" t="s">
        <v>81</v>
      </c>
      <c r="C11925" s="57" t="s">
        <v>8980</v>
      </c>
      <c r="D11925" s="57">
        <v>98</v>
      </c>
      <c r="E11925" s="57" t="s">
        <v>552</v>
      </c>
      <c r="F11925" s="57" t="s">
        <v>8367</v>
      </c>
      <c r="G11925" s="57" t="s">
        <v>8636</v>
      </c>
      <c r="H11925" s="57">
        <v>98</v>
      </c>
    </row>
    <row r="11926" spans="1:8">
      <c r="A11926" s="57" t="s">
        <v>162</v>
      </c>
      <c r="B11926" s="57" t="s">
        <v>81</v>
      </c>
      <c r="C11926" s="57" t="s">
        <v>8981</v>
      </c>
      <c r="D11926" s="57">
        <v>0.52818319999999996</v>
      </c>
      <c r="E11926" s="57" t="s">
        <v>552</v>
      </c>
      <c r="F11926" s="57" t="s">
        <v>8372</v>
      </c>
      <c r="G11926" s="57" t="s">
        <v>8638</v>
      </c>
      <c r="H11926" s="57">
        <v>0.52818319999999996</v>
      </c>
    </row>
    <row r="11927" spans="1:8">
      <c r="A11927" s="57" t="s">
        <v>162</v>
      </c>
      <c r="B11927" s="57" t="s">
        <v>81</v>
      </c>
      <c r="C11927" s="57" t="s">
        <v>8982</v>
      </c>
      <c r="D11927" s="57">
        <v>1.4800000000000001E-2</v>
      </c>
      <c r="E11927" s="57" t="s">
        <v>552</v>
      </c>
      <c r="F11927" s="57" t="s">
        <v>2464</v>
      </c>
      <c r="G11927" s="57" t="s">
        <v>8639</v>
      </c>
      <c r="H11927" s="57">
        <v>1.4800000000000001E-2</v>
      </c>
    </row>
    <row r="11928" spans="1:8">
      <c r="A11928" s="57" t="s">
        <v>177</v>
      </c>
      <c r="B11928" s="57" t="s">
        <v>118</v>
      </c>
      <c r="C11928" s="57" t="s">
        <v>8976</v>
      </c>
      <c r="D11928" s="57">
        <v>1.0154099999999999</v>
      </c>
      <c r="E11928" s="57" t="s">
        <v>553</v>
      </c>
      <c r="F11928" s="57" t="s">
        <v>655</v>
      </c>
      <c r="G11928" s="57" t="s">
        <v>8640</v>
      </c>
      <c r="H11928" s="57">
        <v>1.0154099999999999</v>
      </c>
    </row>
    <row r="11929" spans="1:8">
      <c r="A11929" s="57" t="s">
        <v>177</v>
      </c>
      <c r="B11929" s="57" t="s">
        <v>118</v>
      </c>
      <c r="C11929" s="57" t="s">
        <v>8977</v>
      </c>
      <c r="D11929" s="57">
        <v>1</v>
      </c>
      <c r="E11929" s="57" t="s">
        <v>553</v>
      </c>
      <c r="F11929" s="57" t="s">
        <v>8977</v>
      </c>
      <c r="G11929" s="57" t="s">
        <v>9027</v>
      </c>
      <c r="H11929" s="57">
        <v>1</v>
      </c>
    </row>
    <row r="11930" spans="1:8">
      <c r="A11930" s="57" t="s">
        <v>177</v>
      </c>
      <c r="B11930" s="57" t="s">
        <v>118</v>
      </c>
      <c r="C11930" s="57" t="s">
        <v>8979</v>
      </c>
      <c r="D11930" s="57">
        <v>100</v>
      </c>
      <c r="E11930" s="57" t="s">
        <v>553</v>
      </c>
      <c r="F11930" s="57" t="s">
        <v>8364</v>
      </c>
      <c r="G11930" s="57" t="s">
        <v>8641</v>
      </c>
      <c r="H11930" s="57">
        <v>100</v>
      </c>
    </row>
    <row r="11931" spans="1:8">
      <c r="A11931" s="57" t="s">
        <v>177</v>
      </c>
      <c r="B11931" s="57" t="s">
        <v>118</v>
      </c>
      <c r="C11931" s="57" t="s">
        <v>8980</v>
      </c>
      <c r="D11931" s="57">
        <v>98</v>
      </c>
      <c r="E11931" s="57" t="s">
        <v>553</v>
      </c>
      <c r="F11931" s="57" t="s">
        <v>8367</v>
      </c>
      <c r="G11931" s="57" t="s">
        <v>8642</v>
      </c>
      <c r="H11931" s="57">
        <v>98</v>
      </c>
    </row>
    <row r="11932" spans="1:8">
      <c r="A11932" s="57" t="s">
        <v>177</v>
      </c>
      <c r="B11932" s="57" t="s">
        <v>118</v>
      </c>
      <c r="C11932" s="57" t="s">
        <v>8981</v>
      </c>
      <c r="D11932" s="57">
        <v>0.52818319999999996</v>
      </c>
      <c r="E11932" s="57" t="s">
        <v>553</v>
      </c>
      <c r="F11932" s="57" t="s">
        <v>8372</v>
      </c>
      <c r="G11932" s="57" t="s">
        <v>8644</v>
      </c>
      <c r="H11932" s="57">
        <v>0.52818319999999996</v>
      </c>
    </row>
    <row r="11933" spans="1:8">
      <c r="A11933" s="57" t="s">
        <v>177</v>
      </c>
      <c r="B11933" s="57" t="s">
        <v>118</v>
      </c>
      <c r="C11933" s="57" t="s">
        <v>8982</v>
      </c>
      <c r="D11933" s="57">
        <v>1.4800000000000001E-2</v>
      </c>
      <c r="E11933" s="57" t="s">
        <v>553</v>
      </c>
      <c r="F11933" s="57" t="s">
        <v>2464</v>
      </c>
      <c r="G11933" s="57" t="s">
        <v>8645</v>
      </c>
      <c r="H11933" s="57">
        <v>1.4800000000000001E-2</v>
      </c>
    </row>
    <row r="11934" spans="1:8">
      <c r="A11934" s="57" t="s">
        <v>148</v>
      </c>
      <c r="B11934" s="57" t="s">
        <v>116</v>
      </c>
      <c r="C11934" s="57" t="s">
        <v>8976</v>
      </c>
      <c r="D11934" s="57">
        <v>1.0154099999999999</v>
      </c>
      <c r="E11934" s="57" t="s">
        <v>554</v>
      </c>
      <c r="F11934" s="57" t="s">
        <v>655</v>
      </c>
      <c r="G11934" s="57" t="s">
        <v>8646</v>
      </c>
      <c r="H11934" s="57">
        <v>1.0154099999999999</v>
      </c>
    </row>
    <row r="11935" spans="1:8">
      <c r="A11935" s="57" t="s">
        <v>148</v>
      </c>
      <c r="B11935" s="57" t="s">
        <v>116</v>
      </c>
      <c r="C11935" s="57" t="s">
        <v>8977</v>
      </c>
      <c r="D11935" s="57">
        <v>1</v>
      </c>
      <c r="E11935" s="57" t="s">
        <v>554</v>
      </c>
      <c r="F11935" s="57" t="s">
        <v>8977</v>
      </c>
      <c r="G11935" s="57" t="s">
        <v>9028</v>
      </c>
      <c r="H11935" s="57">
        <v>1</v>
      </c>
    </row>
    <row r="11936" spans="1:8">
      <c r="A11936" s="57" t="s">
        <v>148</v>
      </c>
      <c r="B11936" s="57" t="s">
        <v>116</v>
      </c>
      <c r="C11936" s="57" t="s">
        <v>8979</v>
      </c>
      <c r="D11936" s="57">
        <v>100</v>
      </c>
      <c r="E11936" s="57" t="s">
        <v>554</v>
      </c>
      <c r="F11936" s="57" t="s">
        <v>8364</v>
      </c>
      <c r="G11936" s="57" t="s">
        <v>8647</v>
      </c>
      <c r="H11936" s="57">
        <v>100</v>
      </c>
    </row>
    <row r="11937" spans="1:8">
      <c r="A11937" s="57" t="s">
        <v>148</v>
      </c>
      <c r="B11937" s="57" t="s">
        <v>116</v>
      </c>
      <c r="C11937" s="57" t="s">
        <v>8980</v>
      </c>
      <c r="D11937" s="57">
        <v>98</v>
      </c>
      <c r="E11937" s="57" t="s">
        <v>554</v>
      </c>
      <c r="F11937" s="57" t="s">
        <v>8367</v>
      </c>
      <c r="G11937" s="57" t="s">
        <v>8648</v>
      </c>
      <c r="H11937" s="57">
        <v>98</v>
      </c>
    </row>
    <row r="11938" spans="1:8">
      <c r="A11938" s="57" t="s">
        <v>148</v>
      </c>
      <c r="B11938" s="57" t="s">
        <v>116</v>
      </c>
      <c r="C11938" s="57" t="s">
        <v>8981</v>
      </c>
      <c r="D11938" s="57">
        <v>0.52818319999999996</v>
      </c>
      <c r="E11938" s="57" t="s">
        <v>554</v>
      </c>
      <c r="F11938" s="57" t="s">
        <v>8372</v>
      </c>
      <c r="G11938" s="57" t="s">
        <v>8650</v>
      </c>
      <c r="H11938" s="57">
        <v>0.52818319999999996</v>
      </c>
    </row>
    <row r="11939" spans="1:8">
      <c r="A11939" s="57" t="s">
        <v>148</v>
      </c>
      <c r="B11939" s="57" t="s">
        <v>116</v>
      </c>
      <c r="C11939" s="57" t="s">
        <v>8982</v>
      </c>
      <c r="D11939" s="57">
        <v>1.4800000000000002E-2</v>
      </c>
      <c r="E11939" s="57" t="s">
        <v>554</v>
      </c>
      <c r="F11939" s="57" t="s">
        <v>2464</v>
      </c>
      <c r="G11939" s="57" t="s">
        <v>8651</v>
      </c>
      <c r="H11939" s="57">
        <v>1.4800000000000002E-2</v>
      </c>
    </row>
    <row r="11940" spans="1:8">
      <c r="A11940" s="57" t="s">
        <v>134</v>
      </c>
      <c r="B11940" s="57" t="s">
        <v>114</v>
      </c>
      <c r="C11940" s="57" t="s">
        <v>8976</v>
      </c>
      <c r="D11940" s="57">
        <v>1.0154099999999997</v>
      </c>
      <c r="E11940" s="57" t="s">
        <v>555</v>
      </c>
      <c r="F11940" s="57" t="s">
        <v>655</v>
      </c>
      <c r="G11940" s="57" t="s">
        <v>8652</v>
      </c>
      <c r="H11940" s="57">
        <v>1.0154099999999997</v>
      </c>
    </row>
    <row r="11941" spans="1:8">
      <c r="A11941" s="57" t="s">
        <v>134</v>
      </c>
      <c r="B11941" s="57" t="s">
        <v>114</v>
      </c>
      <c r="C11941" s="57" t="s">
        <v>8977</v>
      </c>
      <c r="D11941" s="57">
        <v>1</v>
      </c>
      <c r="E11941" s="57" t="s">
        <v>555</v>
      </c>
      <c r="F11941" s="57" t="s">
        <v>8977</v>
      </c>
      <c r="G11941" s="57" t="s">
        <v>9029</v>
      </c>
      <c r="H11941" s="57">
        <v>1</v>
      </c>
    </row>
    <row r="11942" spans="1:8">
      <c r="A11942" s="57" t="s">
        <v>134</v>
      </c>
      <c r="B11942" s="57" t="s">
        <v>114</v>
      </c>
      <c r="C11942" s="57" t="s">
        <v>8979</v>
      </c>
      <c r="D11942" s="57">
        <v>100</v>
      </c>
      <c r="E11942" s="57" t="s">
        <v>555</v>
      </c>
      <c r="F11942" s="57" t="s">
        <v>8364</v>
      </c>
      <c r="G11942" s="57" t="s">
        <v>8653</v>
      </c>
      <c r="H11942" s="57">
        <v>100</v>
      </c>
    </row>
    <row r="11943" spans="1:8">
      <c r="A11943" s="57" t="s">
        <v>134</v>
      </c>
      <c r="B11943" s="57" t="s">
        <v>114</v>
      </c>
      <c r="C11943" s="57" t="s">
        <v>8980</v>
      </c>
      <c r="D11943" s="57">
        <v>98</v>
      </c>
      <c r="E11943" s="57" t="s">
        <v>555</v>
      </c>
      <c r="F11943" s="57" t="s">
        <v>8367</v>
      </c>
      <c r="G11943" s="57" t="s">
        <v>8654</v>
      </c>
      <c r="H11943" s="57">
        <v>98</v>
      </c>
    </row>
    <row r="11944" spans="1:8">
      <c r="A11944" s="57" t="s">
        <v>134</v>
      </c>
      <c r="B11944" s="57" t="s">
        <v>114</v>
      </c>
      <c r="C11944" s="57" t="s">
        <v>8981</v>
      </c>
      <c r="D11944" s="57">
        <v>0.52818319999999996</v>
      </c>
      <c r="E11944" s="57" t="s">
        <v>555</v>
      </c>
      <c r="F11944" s="57" t="s">
        <v>8372</v>
      </c>
      <c r="G11944" s="57" t="s">
        <v>8656</v>
      </c>
      <c r="H11944" s="57">
        <v>0.52818319999999996</v>
      </c>
    </row>
    <row r="11945" spans="1:8">
      <c r="A11945" s="57" t="s">
        <v>134</v>
      </c>
      <c r="B11945" s="57" t="s">
        <v>114</v>
      </c>
      <c r="C11945" s="57" t="s">
        <v>8982</v>
      </c>
      <c r="D11945" s="57">
        <v>1.4776545882352943E-2</v>
      </c>
      <c r="E11945" s="57" t="s">
        <v>555</v>
      </c>
      <c r="F11945" s="57" t="s">
        <v>2464</v>
      </c>
      <c r="G11945" s="57" t="s">
        <v>8657</v>
      </c>
      <c r="H11945" s="57">
        <v>1.4776545882352943E-2</v>
      </c>
    </row>
    <row r="11946" spans="1:8">
      <c r="A11946" s="57" t="s">
        <v>182</v>
      </c>
      <c r="B11946" s="57" t="s">
        <v>120</v>
      </c>
      <c r="C11946" s="57" t="s">
        <v>8976</v>
      </c>
      <c r="D11946" s="57">
        <v>1.6</v>
      </c>
      <c r="E11946" s="57" t="s">
        <v>556</v>
      </c>
      <c r="F11946" s="57" t="s">
        <v>655</v>
      </c>
      <c r="G11946" s="57" t="s">
        <v>8658</v>
      </c>
      <c r="H11946" s="57">
        <v>1.6</v>
      </c>
    </row>
    <row r="11947" spans="1:8">
      <c r="A11947" s="57" t="s">
        <v>182</v>
      </c>
      <c r="B11947" s="57" t="s">
        <v>120</v>
      </c>
      <c r="C11947" s="57" t="s">
        <v>8977</v>
      </c>
      <c r="D11947" s="57">
        <v>1</v>
      </c>
      <c r="E11947" s="57" t="s">
        <v>556</v>
      </c>
      <c r="F11947" s="57" t="s">
        <v>8977</v>
      </c>
      <c r="G11947" s="57" t="s">
        <v>9030</v>
      </c>
      <c r="H11947" s="57">
        <v>1</v>
      </c>
    </row>
    <row r="11948" spans="1:8">
      <c r="A11948" s="57" t="s">
        <v>182</v>
      </c>
      <c r="B11948" s="57" t="s">
        <v>120</v>
      </c>
      <c r="C11948" s="57" t="s">
        <v>8979</v>
      </c>
      <c r="D11948" s="57">
        <v>100</v>
      </c>
      <c r="E11948" s="57" t="s">
        <v>556</v>
      </c>
      <c r="F11948" s="57" t="s">
        <v>8364</v>
      </c>
      <c r="G11948" s="57" t="s">
        <v>8659</v>
      </c>
      <c r="H11948" s="57">
        <v>100</v>
      </c>
    </row>
    <row r="11949" spans="1:8">
      <c r="A11949" s="57" t="s">
        <v>182</v>
      </c>
      <c r="B11949" s="57" t="s">
        <v>120</v>
      </c>
      <c r="C11949" s="57" t="s">
        <v>8980</v>
      </c>
      <c r="D11949" s="57">
        <v>98</v>
      </c>
      <c r="E11949" s="57" t="s">
        <v>556</v>
      </c>
      <c r="F11949" s="57" t="s">
        <v>8367</v>
      </c>
      <c r="G11949" s="57" t="s">
        <v>8660</v>
      </c>
      <c r="H11949" s="57">
        <v>98</v>
      </c>
    </row>
    <row r="11950" spans="1:8">
      <c r="A11950" s="57" t="s">
        <v>182</v>
      </c>
      <c r="B11950" s="57" t="s">
        <v>120</v>
      </c>
      <c r="C11950" s="57" t="s">
        <v>8981</v>
      </c>
      <c r="D11950" s="57">
        <v>0.52818319999999996</v>
      </c>
      <c r="E11950" s="57" t="s">
        <v>556</v>
      </c>
      <c r="F11950" s="57" t="s">
        <v>8372</v>
      </c>
      <c r="G11950" s="57" t="s">
        <v>8662</v>
      </c>
      <c r="H11950" s="57">
        <v>0.52818319999999996</v>
      </c>
    </row>
    <row r="11951" spans="1:8">
      <c r="A11951" s="57" t="s">
        <v>182</v>
      </c>
      <c r="B11951" s="57" t="s">
        <v>120</v>
      </c>
      <c r="C11951" s="57" t="s">
        <v>8982</v>
      </c>
      <c r="D11951" s="57">
        <v>2.3279999999999999E-2</v>
      </c>
      <c r="E11951" s="57" t="s">
        <v>556</v>
      </c>
      <c r="F11951" s="57" t="s">
        <v>2464</v>
      </c>
      <c r="G11951" s="57" t="s">
        <v>8663</v>
      </c>
      <c r="H11951" s="57">
        <v>2.3279999999999999E-2</v>
      </c>
    </row>
    <row r="11952" spans="1:8">
      <c r="A11952" s="57" t="s">
        <v>190</v>
      </c>
      <c r="B11952" s="57" t="s">
        <v>124</v>
      </c>
      <c r="C11952" s="57" t="s">
        <v>8976</v>
      </c>
      <c r="D11952" s="57">
        <v>1.0154099999999999</v>
      </c>
      <c r="E11952" s="57" t="s">
        <v>557</v>
      </c>
      <c r="F11952" s="57" t="s">
        <v>655</v>
      </c>
      <c r="G11952" s="57" t="s">
        <v>8664</v>
      </c>
      <c r="H11952" s="57">
        <v>1.0154099999999999</v>
      </c>
    </row>
    <row r="11953" spans="1:8">
      <c r="A11953" s="57" t="s">
        <v>190</v>
      </c>
      <c r="B11953" s="57" t="s">
        <v>124</v>
      </c>
      <c r="C11953" s="57" t="s">
        <v>8977</v>
      </c>
      <c r="D11953" s="57">
        <v>1</v>
      </c>
      <c r="E11953" s="57" t="s">
        <v>557</v>
      </c>
      <c r="F11953" s="57" t="s">
        <v>8977</v>
      </c>
      <c r="G11953" s="57" t="s">
        <v>9031</v>
      </c>
      <c r="H11953" s="57">
        <v>1</v>
      </c>
    </row>
    <row r="11954" spans="1:8">
      <c r="A11954" s="57" t="s">
        <v>190</v>
      </c>
      <c r="B11954" s="57" t="s">
        <v>124</v>
      </c>
      <c r="C11954" s="57" t="s">
        <v>8979</v>
      </c>
      <c r="D11954" s="57">
        <v>100</v>
      </c>
      <c r="E11954" s="57" t="s">
        <v>557</v>
      </c>
      <c r="F11954" s="57" t="s">
        <v>8364</v>
      </c>
      <c r="G11954" s="57" t="s">
        <v>8665</v>
      </c>
      <c r="H11954" s="57">
        <v>100</v>
      </c>
    </row>
    <row r="11955" spans="1:8">
      <c r="A11955" s="57" t="s">
        <v>190</v>
      </c>
      <c r="B11955" s="57" t="s">
        <v>124</v>
      </c>
      <c r="C11955" s="57" t="s">
        <v>8980</v>
      </c>
      <c r="D11955" s="57">
        <v>98</v>
      </c>
      <c r="E11955" s="57" t="s">
        <v>557</v>
      </c>
      <c r="F11955" s="57" t="s">
        <v>8367</v>
      </c>
      <c r="G11955" s="57" t="s">
        <v>8666</v>
      </c>
      <c r="H11955" s="57">
        <v>98</v>
      </c>
    </row>
    <row r="11956" spans="1:8">
      <c r="A11956" s="57" t="s">
        <v>190</v>
      </c>
      <c r="B11956" s="57" t="s">
        <v>124</v>
      </c>
      <c r="C11956" s="57" t="s">
        <v>8981</v>
      </c>
      <c r="D11956" s="57">
        <v>0.52818319999999996</v>
      </c>
      <c r="E11956" s="57" t="s">
        <v>557</v>
      </c>
      <c r="F11956" s="57" t="s">
        <v>8372</v>
      </c>
      <c r="G11956" s="57" t="s">
        <v>8668</v>
      </c>
      <c r="H11956" s="57">
        <v>0.52818319999999996</v>
      </c>
    </row>
    <row r="11957" spans="1:8">
      <c r="A11957" s="57" t="s">
        <v>190</v>
      </c>
      <c r="B11957" s="57" t="s">
        <v>124</v>
      </c>
      <c r="C11957" s="57" t="s">
        <v>8982</v>
      </c>
      <c r="D11957" s="57">
        <v>1.4800000000000004E-2</v>
      </c>
      <c r="E11957" s="57" t="s">
        <v>557</v>
      </c>
      <c r="F11957" s="57" t="s">
        <v>2464</v>
      </c>
      <c r="G11957" s="57" t="s">
        <v>8669</v>
      </c>
      <c r="H11957" s="57">
        <v>1.4800000000000004E-2</v>
      </c>
    </row>
    <row r="11958" spans="1:8">
      <c r="A11958" s="57" t="s">
        <v>183</v>
      </c>
      <c r="B11958" s="57" t="s">
        <v>120</v>
      </c>
      <c r="C11958" s="57" t="s">
        <v>8976</v>
      </c>
      <c r="D11958" s="57">
        <v>1.0154099999999999</v>
      </c>
      <c r="E11958" s="57" t="s">
        <v>559</v>
      </c>
      <c r="F11958" s="57" t="s">
        <v>655</v>
      </c>
      <c r="G11958" s="57" t="s">
        <v>8670</v>
      </c>
      <c r="H11958" s="57">
        <v>1.0154099999999999</v>
      </c>
    </row>
    <row r="11959" spans="1:8">
      <c r="A11959" s="57" t="s">
        <v>183</v>
      </c>
      <c r="B11959" s="57" t="s">
        <v>120</v>
      </c>
      <c r="C11959" s="57" t="s">
        <v>8977</v>
      </c>
      <c r="D11959" s="57">
        <v>1</v>
      </c>
      <c r="E11959" s="57" t="s">
        <v>559</v>
      </c>
      <c r="F11959" s="57" t="s">
        <v>8977</v>
      </c>
      <c r="G11959" s="57" t="s">
        <v>9032</v>
      </c>
      <c r="H11959" s="57">
        <v>1</v>
      </c>
    </row>
    <row r="11960" spans="1:8">
      <c r="A11960" s="57" t="s">
        <v>183</v>
      </c>
      <c r="B11960" s="57" t="s">
        <v>120</v>
      </c>
      <c r="C11960" s="57" t="s">
        <v>8979</v>
      </c>
      <c r="D11960" s="57">
        <v>100</v>
      </c>
      <c r="E11960" s="57" t="s">
        <v>559</v>
      </c>
      <c r="F11960" s="57" t="s">
        <v>8364</v>
      </c>
      <c r="G11960" s="57" t="s">
        <v>8671</v>
      </c>
      <c r="H11960" s="57">
        <v>100</v>
      </c>
    </row>
    <row r="11961" spans="1:8">
      <c r="A11961" s="57" t="s">
        <v>183</v>
      </c>
      <c r="B11961" s="57" t="s">
        <v>120</v>
      </c>
      <c r="C11961" s="57" t="s">
        <v>8980</v>
      </c>
      <c r="D11961" s="57">
        <v>98</v>
      </c>
      <c r="E11961" s="57" t="s">
        <v>559</v>
      </c>
      <c r="F11961" s="57" t="s">
        <v>8367</v>
      </c>
      <c r="G11961" s="57" t="s">
        <v>8672</v>
      </c>
      <c r="H11961" s="57">
        <v>98</v>
      </c>
    </row>
    <row r="11962" spans="1:8">
      <c r="A11962" s="57" t="s">
        <v>183</v>
      </c>
      <c r="B11962" s="57" t="s">
        <v>120</v>
      </c>
      <c r="C11962" s="57" t="s">
        <v>8981</v>
      </c>
      <c r="D11962" s="57">
        <v>0.84677420000000014</v>
      </c>
      <c r="E11962" s="57" t="s">
        <v>559</v>
      </c>
      <c r="F11962" s="57" t="s">
        <v>8372</v>
      </c>
      <c r="G11962" s="57" t="s">
        <v>8674</v>
      </c>
      <c r="H11962" s="57">
        <v>0.84677420000000014</v>
      </c>
    </row>
    <row r="11963" spans="1:8">
      <c r="A11963" s="57" t="s">
        <v>183</v>
      </c>
      <c r="B11963" s="57" t="s">
        <v>120</v>
      </c>
      <c r="C11963" s="57" t="s">
        <v>8982</v>
      </c>
      <c r="D11963" s="57">
        <v>1.477152E-2</v>
      </c>
      <c r="E11963" s="57" t="s">
        <v>559</v>
      </c>
      <c r="F11963" s="57" t="s">
        <v>2464</v>
      </c>
      <c r="G11963" s="57" t="s">
        <v>8675</v>
      </c>
      <c r="H11963" s="57">
        <v>1.477152E-2</v>
      </c>
    </row>
    <row r="11964" spans="1:8">
      <c r="A11964" s="57" t="s">
        <v>636</v>
      </c>
      <c r="B11964" s="57" t="s">
        <v>81</v>
      </c>
      <c r="C11964" s="57" t="s">
        <v>8976</v>
      </c>
      <c r="D11964" s="57">
        <v>1.0154099999999999</v>
      </c>
      <c r="E11964" s="57" t="s">
        <v>561</v>
      </c>
      <c r="F11964" s="57" t="s">
        <v>655</v>
      </c>
      <c r="G11964" s="57" t="s">
        <v>8676</v>
      </c>
      <c r="H11964" s="57">
        <v>1.0154099999999999</v>
      </c>
    </row>
    <row r="11965" spans="1:8">
      <c r="A11965" s="57" t="s">
        <v>636</v>
      </c>
      <c r="B11965" s="57" t="s">
        <v>81</v>
      </c>
      <c r="C11965" s="57" t="s">
        <v>8977</v>
      </c>
      <c r="D11965" s="57">
        <v>1</v>
      </c>
      <c r="E11965" s="57" t="s">
        <v>561</v>
      </c>
      <c r="F11965" s="57" t="s">
        <v>8977</v>
      </c>
      <c r="G11965" s="57" t="s">
        <v>9033</v>
      </c>
      <c r="H11965" s="57">
        <v>1</v>
      </c>
    </row>
    <row r="11966" spans="1:8">
      <c r="A11966" s="57" t="s">
        <v>636</v>
      </c>
      <c r="B11966" s="57" t="s">
        <v>81</v>
      </c>
      <c r="C11966" s="57" t="s">
        <v>8979</v>
      </c>
      <c r="D11966" s="57">
        <v>100</v>
      </c>
      <c r="E11966" s="57" t="s">
        <v>561</v>
      </c>
      <c r="F11966" s="57" t="s">
        <v>8364</v>
      </c>
      <c r="G11966" s="57" t="s">
        <v>8677</v>
      </c>
      <c r="H11966" s="57">
        <v>100</v>
      </c>
    </row>
    <row r="11967" spans="1:8">
      <c r="A11967" s="57" t="s">
        <v>636</v>
      </c>
      <c r="B11967" s="57" t="s">
        <v>81</v>
      </c>
      <c r="C11967" s="57" t="s">
        <v>8980</v>
      </c>
      <c r="D11967" s="57">
        <v>98</v>
      </c>
      <c r="E11967" s="57" t="s">
        <v>561</v>
      </c>
      <c r="F11967" s="57" t="s">
        <v>8367</v>
      </c>
      <c r="G11967" s="57" t="s">
        <v>8678</v>
      </c>
      <c r="H11967" s="57">
        <v>98</v>
      </c>
    </row>
    <row r="11968" spans="1:8">
      <c r="A11968" s="57" t="s">
        <v>636</v>
      </c>
      <c r="B11968" s="57" t="s">
        <v>81</v>
      </c>
      <c r="C11968" s="57" t="s">
        <v>8981</v>
      </c>
      <c r="D11968" s="57">
        <v>0</v>
      </c>
      <c r="E11968" s="57" t="s">
        <v>561</v>
      </c>
      <c r="F11968" s="57" t="s">
        <v>8372</v>
      </c>
      <c r="G11968" s="57" t="s">
        <v>8680</v>
      </c>
      <c r="H11968" s="57">
        <v>0</v>
      </c>
    </row>
    <row r="11969" spans="1:8">
      <c r="A11969" s="57" t="s">
        <v>636</v>
      </c>
      <c r="B11969" s="57" t="s">
        <v>81</v>
      </c>
      <c r="C11969" s="57" t="s">
        <v>8982</v>
      </c>
      <c r="D11969" s="57">
        <v>1.4800000000000001E-2</v>
      </c>
      <c r="E11969" s="57" t="s">
        <v>561</v>
      </c>
      <c r="F11969" s="57" t="s">
        <v>2464</v>
      </c>
      <c r="G11969" s="57" t="s">
        <v>8681</v>
      </c>
      <c r="H11969" s="57">
        <v>1.4800000000000001E-2</v>
      </c>
    </row>
    <row r="11970" spans="1:8">
      <c r="A11970" s="57" t="s">
        <v>636</v>
      </c>
      <c r="B11970" s="57" t="s">
        <v>124</v>
      </c>
      <c r="C11970" s="57" t="s">
        <v>8976</v>
      </c>
      <c r="D11970" s="57">
        <v>2.5531503999999998</v>
      </c>
      <c r="E11970" s="57" t="s">
        <v>563</v>
      </c>
      <c r="F11970" s="57" t="s">
        <v>655</v>
      </c>
      <c r="G11970" s="57" t="s">
        <v>8682</v>
      </c>
      <c r="H11970" s="57">
        <v>2.5531503999999998</v>
      </c>
    </row>
    <row r="11971" spans="1:8">
      <c r="A11971" s="57" t="s">
        <v>636</v>
      </c>
      <c r="B11971" s="57" t="s">
        <v>124</v>
      </c>
      <c r="C11971" s="57" t="s">
        <v>8977</v>
      </c>
      <c r="D11971" s="57">
        <v>1</v>
      </c>
      <c r="E11971" s="57" t="s">
        <v>563</v>
      </c>
      <c r="F11971" s="57" t="s">
        <v>8977</v>
      </c>
      <c r="G11971" s="57" t="s">
        <v>9034</v>
      </c>
      <c r="H11971" s="57">
        <v>1</v>
      </c>
    </row>
    <row r="11972" spans="1:8">
      <c r="A11972" s="57" t="s">
        <v>636</v>
      </c>
      <c r="B11972" s="57" t="s">
        <v>124</v>
      </c>
      <c r="C11972" s="57" t="s">
        <v>8979</v>
      </c>
      <c r="D11972" s="57">
        <v>100</v>
      </c>
      <c r="E11972" s="57" t="s">
        <v>563</v>
      </c>
      <c r="F11972" s="57" t="s">
        <v>8364</v>
      </c>
      <c r="G11972" s="57" t="s">
        <v>8683</v>
      </c>
      <c r="H11972" s="57">
        <v>100</v>
      </c>
    </row>
    <row r="11973" spans="1:8">
      <c r="A11973" s="57" t="s">
        <v>636</v>
      </c>
      <c r="B11973" s="57" t="s">
        <v>124</v>
      </c>
      <c r="C11973" s="57" t="s">
        <v>8980</v>
      </c>
      <c r="D11973" s="57">
        <v>98</v>
      </c>
      <c r="E11973" s="57" t="s">
        <v>563</v>
      </c>
      <c r="F11973" s="57" t="s">
        <v>8367</v>
      </c>
      <c r="G11973" s="57" t="s">
        <v>8684</v>
      </c>
      <c r="H11973" s="57">
        <v>98</v>
      </c>
    </row>
    <row r="11974" spans="1:8">
      <c r="A11974" s="57" t="s">
        <v>636</v>
      </c>
      <c r="B11974" s="57" t="s">
        <v>124</v>
      </c>
      <c r="C11974" s="57" t="s">
        <v>8981</v>
      </c>
      <c r="D11974" s="57">
        <v>0</v>
      </c>
      <c r="E11974" s="57" t="s">
        <v>563</v>
      </c>
      <c r="F11974" s="57" t="s">
        <v>8372</v>
      </c>
      <c r="G11974" s="57" t="s">
        <v>8686</v>
      </c>
      <c r="H11974" s="57">
        <v>0</v>
      </c>
    </row>
    <row r="11975" spans="1:8">
      <c r="A11975" s="57" t="s">
        <v>636</v>
      </c>
      <c r="B11975" s="57" t="s">
        <v>124</v>
      </c>
      <c r="C11975" s="57" t="s">
        <v>8982</v>
      </c>
      <c r="D11975" s="57">
        <v>3.8013684000000006E-2</v>
      </c>
      <c r="E11975" s="57" t="s">
        <v>563</v>
      </c>
      <c r="F11975" s="57" t="s">
        <v>2464</v>
      </c>
      <c r="G11975" s="57" t="s">
        <v>8687</v>
      </c>
      <c r="H11975" s="57">
        <v>3.8013684000000006E-2</v>
      </c>
    </row>
    <row r="11976" spans="1:8">
      <c r="A11976" s="57" t="s">
        <v>139</v>
      </c>
      <c r="B11976" s="57" t="s">
        <v>120</v>
      </c>
      <c r="C11976" s="57" t="s">
        <v>8976</v>
      </c>
      <c r="D11976" s="57">
        <v>1.0154099999999999</v>
      </c>
      <c r="E11976" s="57" t="s">
        <v>565</v>
      </c>
      <c r="F11976" s="57" t="s">
        <v>655</v>
      </c>
      <c r="G11976" s="57" t="s">
        <v>8688</v>
      </c>
      <c r="H11976" s="57">
        <v>1.0154099999999999</v>
      </c>
    </row>
    <row r="11977" spans="1:8">
      <c r="A11977" s="57" t="s">
        <v>139</v>
      </c>
      <c r="B11977" s="57" t="s">
        <v>120</v>
      </c>
      <c r="C11977" s="57" t="s">
        <v>8977</v>
      </c>
      <c r="D11977" s="57">
        <v>1</v>
      </c>
      <c r="E11977" s="57" t="s">
        <v>565</v>
      </c>
      <c r="F11977" s="57" t="s">
        <v>8977</v>
      </c>
      <c r="G11977" s="57" t="s">
        <v>9035</v>
      </c>
      <c r="H11977" s="57">
        <v>1</v>
      </c>
    </row>
    <row r="11978" spans="1:8">
      <c r="A11978" s="57" t="s">
        <v>139</v>
      </c>
      <c r="B11978" s="57" t="s">
        <v>120</v>
      </c>
      <c r="C11978" s="57" t="s">
        <v>8979</v>
      </c>
      <c r="D11978" s="57">
        <v>100</v>
      </c>
      <c r="E11978" s="57" t="s">
        <v>565</v>
      </c>
      <c r="F11978" s="57" t="s">
        <v>8364</v>
      </c>
      <c r="G11978" s="57" t="s">
        <v>8689</v>
      </c>
      <c r="H11978" s="57">
        <v>100</v>
      </c>
    </row>
    <row r="11979" spans="1:8">
      <c r="A11979" s="57" t="s">
        <v>139</v>
      </c>
      <c r="B11979" s="57" t="s">
        <v>120</v>
      </c>
      <c r="C11979" s="57" t="s">
        <v>8980</v>
      </c>
      <c r="D11979" s="57">
        <v>98</v>
      </c>
      <c r="E11979" s="57" t="s">
        <v>565</v>
      </c>
      <c r="F11979" s="57" t="s">
        <v>8367</v>
      </c>
      <c r="G11979" s="57" t="s">
        <v>8690</v>
      </c>
      <c r="H11979" s="57">
        <v>98</v>
      </c>
    </row>
    <row r="11980" spans="1:8">
      <c r="A11980" s="57" t="s">
        <v>139</v>
      </c>
      <c r="B11980" s="57" t="s">
        <v>120</v>
      </c>
      <c r="C11980" s="57" t="s">
        <v>8981</v>
      </c>
      <c r="D11980" s="57">
        <v>0.52818319999999996</v>
      </c>
      <c r="E11980" s="57" t="s">
        <v>565</v>
      </c>
      <c r="F11980" s="57" t="s">
        <v>8372</v>
      </c>
      <c r="G11980" s="57" t="s">
        <v>8692</v>
      </c>
      <c r="H11980" s="57">
        <v>0.52818319999999996</v>
      </c>
    </row>
    <row r="11981" spans="1:8">
      <c r="A11981" s="57" t="s">
        <v>139</v>
      </c>
      <c r="B11981" s="57" t="s">
        <v>120</v>
      </c>
      <c r="C11981" s="57" t="s">
        <v>8982</v>
      </c>
      <c r="D11981" s="57">
        <v>1.4800000000000001E-2</v>
      </c>
      <c r="E11981" s="57" t="s">
        <v>565</v>
      </c>
      <c r="F11981" s="57" t="s">
        <v>2464</v>
      </c>
      <c r="G11981" s="57" t="s">
        <v>8693</v>
      </c>
      <c r="H11981" s="57">
        <v>1.4800000000000001E-2</v>
      </c>
    </row>
    <row r="11982" spans="1:8">
      <c r="A11982" s="57" t="s">
        <v>139</v>
      </c>
      <c r="B11982" s="57" t="s">
        <v>115</v>
      </c>
      <c r="C11982" s="57" t="s">
        <v>8976</v>
      </c>
      <c r="D11982" s="57">
        <v>1.0154099999999999</v>
      </c>
      <c r="E11982" s="57" t="s">
        <v>564</v>
      </c>
      <c r="F11982" s="57" t="s">
        <v>655</v>
      </c>
      <c r="G11982" s="57" t="s">
        <v>8694</v>
      </c>
      <c r="H11982" s="57">
        <v>1.0154099999999999</v>
      </c>
    </row>
    <row r="11983" spans="1:8">
      <c r="A11983" s="57" t="s">
        <v>139</v>
      </c>
      <c r="B11983" s="57" t="s">
        <v>115</v>
      </c>
      <c r="C11983" s="57" t="s">
        <v>8977</v>
      </c>
      <c r="D11983" s="57">
        <v>1</v>
      </c>
      <c r="E11983" s="57" t="s">
        <v>564</v>
      </c>
      <c r="F11983" s="57" t="s">
        <v>8977</v>
      </c>
      <c r="G11983" s="57" t="s">
        <v>9036</v>
      </c>
      <c r="H11983" s="57">
        <v>1</v>
      </c>
    </row>
    <row r="11984" spans="1:8">
      <c r="A11984" s="57" t="s">
        <v>139</v>
      </c>
      <c r="B11984" s="57" t="s">
        <v>115</v>
      </c>
      <c r="C11984" s="57" t="s">
        <v>8979</v>
      </c>
      <c r="D11984" s="57">
        <v>100</v>
      </c>
      <c r="E11984" s="57" t="s">
        <v>564</v>
      </c>
      <c r="F11984" s="57" t="s">
        <v>8364</v>
      </c>
      <c r="G11984" s="57" t="s">
        <v>8695</v>
      </c>
      <c r="H11984" s="57">
        <v>100</v>
      </c>
    </row>
    <row r="11985" spans="1:8">
      <c r="A11985" s="57" t="s">
        <v>139</v>
      </c>
      <c r="B11985" s="57" t="s">
        <v>115</v>
      </c>
      <c r="C11985" s="57" t="s">
        <v>8980</v>
      </c>
      <c r="D11985" s="57">
        <v>98</v>
      </c>
      <c r="E11985" s="57" t="s">
        <v>564</v>
      </c>
      <c r="F11985" s="57" t="s">
        <v>8367</v>
      </c>
      <c r="G11985" s="57" t="s">
        <v>8696</v>
      </c>
      <c r="H11985" s="57">
        <v>98</v>
      </c>
    </row>
    <row r="11986" spans="1:8">
      <c r="A11986" s="57" t="s">
        <v>139</v>
      </c>
      <c r="B11986" s="57" t="s">
        <v>115</v>
      </c>
      <c r="C11986" s="57" t="s">
        <v>8981</v>
      </c>
      <c r="D11986" s="57">
        <v>0.52818319999999996</v>
      </c>
      <c r="E11986" s="57" t="s">
        <v>564</v>
      </c>
      <c r="F11986" s="57" t="s">
        <v>8372</v>
      </c>
      <c r="G11986" s="57" t="s">
        <v>8698</v>
      </c>
      <c r="H11986" s="57">
        <v>0.52818319999999996</v>
      </c>
    </row>
    <row r="11987" spans="1:8">
      <c r="A11987" s="57" t="s">
        <v>139</v>
      </c>
      <c r="B11987" s="57" t="s">
        <v>115</v>
      </c>
      <c r="C11987" s="57" t="s">
        <v>8982</v>
      </c>
      <c r="D11987" s="57">
        <v>1.4800000000000001E-2</v>
      </c>
      <c r="E11987" s="57" t="s">
        <v>564</v>
      </c>
      <c r="F11987" s="57" t="s">
        <v>2464</v>
      </c>
      <c r="G11987" s="57" t="s">
        <v>8699</v>
      </c>
      <c r="H11987" s="57">
        <v>1.4800000000000001E-2</v>
      </c>
    </row>
    <row r="11988" spans="1:8">
      <c r="A11988" s="57" t="s">
        <v>637</v>
      </c>
      <c r="B11988" s="57" t="s">
        <v>120</v>
      </c>
      <c r="C11988" s="57" t="s">
        <v>8976</v>
      </c>
      <c r="D11988" s="57">
        <v>1.6</v>
      </c>
      <c r="E11988" s="57" t="s">
        <v>567</v>
      </c>
      <c r="F11988" s="57" t="s">
        <v>655</v>
      </c>
      <c r="G11988" s="57" t="s">
        <v>8700</v>
      </c>
      <c r="H11988" s="57">
        <v>1.6</v>
      </c>
    </row>
    <row r="11989" spans="1:8">
      <c r="A11989" s="57" t="s">
        <v>637</v>
      </c>
      <c r="B11989" s="57" t="s">
        <v>120</v>
      </c>
      <c r="C11989" s="57" t="s">
        <v>8977</v>
      </c>
      <c r="D11989" s="57">
        <v>1</v>
      </c>
      <c r="E11989" s="57" t="s">
        <v>567</v>
      </c>
      <c r="F11989" s="57" t="s">
        <v>8977</v>
      </c>
      <c r="G11989" s="57" t="s">
        <v>9037</v>
      </c>
      <c r="H11989" s="57">
        <v>1</v>
      </c>
    </row>
    <row r="11990" spans="1:8">
      <c r="A11990" s="57" t="s">
        <v>637</v>
      </c>
      <c r="B11990" s="57" t="s">
        <v>120</v>
      </c>
      <c r="C11990" s="57" t="s">
        <v>8979</v>
      </c>
      <c r="D11990" s="57">
        <v>100</v>
      </c>
      <c r="E11990" s="57" t="s">
        <v>567</v>
      </c>
      <c r="F11990" s="57" t="s">
        <v>8364</v>
      </c>
      <c r="G11990" s="57" t="s">
        <v>8701</v>
      </c>
      <c r="H11990" s="57">
        <v>100</v>
      </c>
    </row>
    <row r="11991" spans="1:8">
      <c r="A11991" s="57" t="s">
        <v>637</v>
      </c>
      <c r="B11991" s="57" t="s">
        <v>120</v>
      </c>
      <c r="C11991" s="57" t="s">
        <v>8980</v>
      </c>
      <c r="D11991" s="57">
        <v>98</v>
      </c>
      <c r="E11991" s="57" t="s">
        <v>567</v>
      </c>
      <c r="F11991" s="57" t="s">
        <v>8367</v>
      </c>
      <c r="G11991" s="57" t="s">
        <v>8702</v>
      </c>
      <c r="H11991" s="57">
        <v>98</v>
      </c>
    </row>
    <row r="11992" spans="1:8">
      <c r="A11992" s="57" t="s">
        <v>637</v>
      </c>
      <c r="B11992" s="57" t="s">
        <v>120</v>
      </c>
      <c r="C11992" s="57" t="s">
        <v>8981</v>
      </c>
      <c r="D11992" s="57">
        <v>0.14856030000000001</v>
      </c>
      <c r="E11992" s="57" t="s">
        <v>567</v>
      </c>
      <c r="F11992" s="57" t="s">
        <v>8372</v>
      </c>
      <c r="G11992" s="57" t="s">
        <v>8704</v>
      </c>
      <c r="H11992" s="57">
        <v>0.14856030000000001</v>
      </c>
    </row>
    <row r="11993" spans="1:8">
      <c r="A11993" s="57" t="s">
        <v>637</v>
      </c>
      <c r="B11993" s="57" t="s">
        <v>120</v>
      </c>
      <c r="C11993" s="57" t="s">
        <v>8982</v>
      </c>
      <c r="D11993" s="57">
        <v>2.3275750000000001E-2</v>
      </c>
      <c r="E11993" s="57" t="s">
        <v>567</v>
      </c>
      <c r="F11993" s="57" t="s">
        <v>2464</v>
      </c>
      <c r="G11993" s="57" t="s">
        <v>8705</v>
      </c>
      <c r="H11993" s="57">
        <v>2.3275750000000001E-2</v>
      </c>
    </row>
    <row r="11994" spans="1:8">
      <c r="A11994" s="57" t="s">
        <v>638</v>
      </c>
      <c r="B11994" s="57" t="s">
        <v>81</v>
      </c>
      <c r="C11994" s="57" t="s">
        <v>8976</v>
      </c>
      <c r="D11994" s="57">
        <v>1.0154099999999999</v>
      </c>
      <c r="E11994" s="57" t="s">
        <v>569</v>
      </c>
      <c r="F11994" s="57" t="s">
        <v>655</v>
      </c>
      <c r="G11994" s="57" t="s">
        <v>8706</v>
      </c>
      <c r="H11994" s="57">
        <v>1.0154099999999999</v>
      </c>
    </row>
    <row r="11995" spans="1:8">
      <c r="A11995" s="57" t="s">
        <v>638</v>
      </c>
      <c r="B11995" s="57" t="s">
        <v>81</v>
      </c>
      <c r="C11995" s="57" t="s">
        <v>8977</v>
      </c>
      <c r="D11995" s="57">
        <v>1</v>
      </c>
      <c r="E11995" s="57" t="s">
        <v>569</v>
      </c>
      <c r="F11995" s="57" t="s">
        <v>8977</v>
      </c>
      <c r="G11995" s="57" t="s">
        <v>9038</v>
      </c>
      <c r="H11995" s="57">
        <v>1</v>
      </c>
    </row>
    <row r="11996" spans="1:8">
      <c r="A11996" s="57" t="s">
        <v>638</v>
      </c>
      <c r="B11996" s="57" t="s">
        <v>81</v>
      </c>
      <c r="C11996" s="57" t="s">
        <v>8979</v>
      </c>
      <c r="D11996" s="57">
        <v>100</v>
      </c>
      <c r="E11996" s="57" t="s">
        <v>569</v>
      </c>
      <c r="F11996" s="57" t="s">
        <v>8364</v>
      </c>
      <c r="G11996" s="57" t="s">
        <v>8707</v>
      </c>
      <c r="H11996" s="57">
        <v>100</v>
      </c>
    </row>
    <row r="11997" spans="1:8">
      <c r="A11997" s="57" t="s">
        <v>638</v>
      </c>
      <c r="B11997" s="57" t="s">
        <v>81</v>
      </c>
      <c r="C11997" s="57" t="s">
        <v>8980</v>
      </c>
      <c r="D11997" s="57">
        <v>98</v>
      </c>
      <c r="E11997" s="57" t="s">
        <v>569</v>
      </c>
      <c r="F11997" s="57" t="s">
        <v>8367</v>
      </c>
      <c r="G11997" s="57" t="s">
        <v>8708</v>
      </c>
      <c r="H11997" s="57">
        <v>98</v>
      </c>
    </row>
    <row r="11998" spans="1:8">
      <c r="A11998" s="57" t="s">
        <v>638</v>
      </c>
      <c r="B11998" s="57" t="s">
        <v>81</v>
      </c>
      <c r="C11998" s="57" t="s">
        <v>8981</v>
      </c>
      <c r="D11998" s="57">
        <v>1</v>
      </c>
      <c r="E11998" s="57" t="s">
        <v>569</v>
      </c>
      <c r="F11998" s="57" t="s">
        <v>8372</v>
      </c>
      <c r="G11998" s="57" t="s">
        <v>8710</v>
      </c>
      <c r="H11998" s="57">
        <v>1</v>
      </c>
    </row>
    <row r="11999" spans="1:8">
      <c r="A11999" s="57" t="s">
        <v>638</v>
      </c>
      <c r="B11999" s="57" t="s">
        <v>81</v>
      </c>
      <c r="C11999" s="57" t="s">
        <v>8982</v>
      </c>
      <c r="D11999" s="57">
        <v>1.4800000000000002E-2</v>
      </c>
      <c r="E11999" s="57" t="s">
        <v>569</v>
      </c>
      <c r="F11999" s="57" t="s">
        <v>2464</v>
      </c>
      <c r="G11999" s="57" t="s">
        <v>8711</v>
      </c>
      <c r="H11999" s="57">
        <v>1.4800000000000002E-2</v>
      </c>
    </row>
    <row r="12000" spans="1:8">
      <c r="A12000" s="57" t="s">
        <v>140</v>
      </c>
      <c r="B12000" s="57" t="s">
        <v>124</v>
      </c>
      <c r="C12000" s="57" t="s">
        <v>8976</v>
      </c>
      <c r="D12000" s="57">
        <v>1.0154099999999999</v>
      </c>
      <c r="E12000" s="57" t="s">
        <v>571</v>
      </c>
      <c r="F12000" s="57" t="s">
        <v>655</v>
      </c>
      <c r="G12000" s="57" t="s">
        <v>8712</v>
      </c>
      <c r="H12000" s="57">
        <v>1.0154099999999999</v>
      </c>
    </row>
    <row r="12001" spans="1:8">
      <c r="A12001" s="57" t="s">
        <v>140</v>
      </c>
      <c r="B12001" s="57" t="s">
        <v>124</v>
      </c>
      <c r="C12001" s="57" t="s">
        <v>8977</v>
      </c>
      <c r="D12001" s="57">
        <v>1</v>
      </c>
      <c r="E12001" s="57" t="s">
        <v>571</v>
      </c>
      <c r="F12001" s="57" t="s">
        <v>8977</v>
      </c>
      <c r="G12001" s="57" t="s">
        <v>9039</v>
      </c>
      <c r="H12001" s="57">
        <v>1</v>
      </c>
    </row>
    <row r="12002" spans="1:8">
      <c r="A12002" s="57" t="s">
        <v>140</v>
      </c>
      <c r="B12002" s="57" t="s">
        <v>124</v>
      </c>
      <c r="C12002" s="57" t="s">
        <v>8979</v>
      </c>
      <c r="D12002" s="57">
        <v>100</v>
      </c>
      <c r="E12002" s="57" t="s">
        <v>571</v>
      </c>
      <c r="F12002" s="57" t="s">
        <v>8364</v>
      </c>
      <c r="G12002" s="57" t="s">
        <v>8713</v>
      </c>
      <c r="H12002" s="57">
        <v>100</v>
      </c>
    </row>
    <row r="12003" spans="1:8">
      <c r="A12003" s="57" t="s">
        <v>140</v>
      </c>
      <c r="B12003" s="57" t="s">
        <v>124</v>
      </c>
      <c r="C12003" s="57" t="s">
        <v>8980</v>
      </c>
      <c r="D12003" s="57">
        <v>98</v>
      </c>
      <c r="E12003" s="57" t="s">
        <v>571</v>
      </c>
      <c r="F12003" s="57" t="s">
        <v>8367</v>
      </c>
      <c r="G12003" s="57" t="s">
        <v>8714</v>
      </c>
      <c r="H12003" s="57">
        <v>98</v>
      </c>
    </row>
    <row r="12004" spans="1:8">
      <c r="A12004" s="57" t="s">
        <v>140</v>
      </c>
      <c r="B12004" s="57" t="s">
        <v>124</v>
      </c>
      <c r="C12004" s="57" t="s">
        <v>8981</v>
      </c>
      <c r="D12004" s="57">
        <v>0.52818319999999996</v>
      </c>
      <c r="E12004" s="57" t="s">
        <v>571</v>
      </c>
      <c r="F12004" s="57" t="s">
        <v>8372</v>
      </c>
      <c r="G12004" s="57" t="s">
        <v>8716</v>
      </c>
      <c r="H12004" s="57">
        <v>0.52818319999999996</v>
      </c>
    </row>
    <row r="12005" spans="1:8">
      <c r="A12005" s="57" t="s">
        <v>140</v>
      </c>
      <c r="B12005" s="57" t="s">
        <v>124</v>
      </c>
      <c r="C12005" s="57" t="s">
        <v>8982</v>
      </c>
      <c r="D12005" s="57">
        <v>1.4800000000000001E-2</v>
      </c>
      <c r="E12005" s="57" t="s">
        <v>571</v>
      </c>
      <c r="F12005" s="57" t="s">
        <v>2464</v>
      </c>
      <c r="G12005" s="57" t="s">
        <v>8717</v>
      </c>
      <c r="H12005" s="57">
        <v>1.4800000000000001E-2</v>
      </c>
    </row>
    <row r="12006" spans="1:8">
      <c r="A12006" s="57" t="s">
        <v>140</v>
      </c>
      <c r="B12006" s="57" t="s">
        <v>115</v>
      </c>
      <c r="C12006" s="57" t="s">
        <v>8976</v>
      </c>
      <c r="D12006" s="57">
        <v>1.0154099999999999</v>
      </c>
      <c r="E12006" s="57" t="s">
        <v>570</v>
      </c>
      <c r="F12006" s="57" t="s">
        <v>655</v>
      </c>
      <c r="G12006" s="57" t="s">
        <v>8718</v>
      </c>
      <c r="H12006" s="57">
        <v>1.0154099999999999</v>
      </c>
    </row>
    <row r="12007" spans="1:8">
      <c r="A12007" s="57" t="s">
        <v>140</v>
      </c>
      <c r="B12007" s="57" t="s">
        <v>115</v>
      </c>
      <c r="C12007" s="57" t="s">
        <v>8977</v>
      </c>
      <c r="D12007" s="57">
        <v>1</v>
      </c>
      <c r="E12007" s="57" t="s">
        <v>570</v>
      </c>
      <c r="F12007" s="57" t="s">
        <v>8977</v>
      </c>
      <c r="G12007" s="57" t="s">
        <v>9040</v>
      </c>
      <c r="H12007" s="57">
        <v>1</v>
      </c>
    </row>
    <row r="12008" spans="1:8">
      <c r="A12008" s="57" t="s">
        <v>140</v>
      </c>
      <c r="B12008" s="57" t="s">
        <v>115</v>
      </c>
      <c r="C12008" s="57" t="s">
        <v>8979</v>
      </c>
      <c r="D12008" s="57">
        <v>100</v>
      </c>
      <c r="E12008" s="57" t="s">
        <v>570</v>
      </c>
      <c r="F12008" s="57" t="s">
        <v>8364</v>
      </c>
      <c r="G12008" s="57" t="s">
        <v>8719</v>
      </c>
      <c r="H12008" s="57">
        <v>100</v>
      </c>
    </row>
    <row r="12009" spans="1:8">
      <c r="A12009" s="57" t="s">
        <v>140</v>
      </c>
      <c r="B12009" s="57" t="s">
        <v>115</v>
      </c>
      <c r="C12009" s="57" t="s">
        <v>8980</v>
      </c>
      <c r="D12009" s="57">
        <v>98</v>
      </c>
      <c r="E12009" s="57" t="s">
        <v>570</v>
      </c>
      <c r="F12009" s="57" t="s">
        <v>8367</v>
      </c>
      <c r="G12009" s="57" t="s">
        <v>8720</v>
      </c>
      <c r="H12009" s="57">
        <v>98</v>
      </c>
    </row>
    <row r="12010" spans="1:8">
      <c r="A12010" s="57" t="s">
        <v>140</v>
      </c>
      <c r="B12010" s="57" t="s">
        <v>115</v>
      </c>
      <c r="C12010" s="57" t="s">
        <v>8981</v>
      </c>
      <c r="D12010" s="57">
        <v>0.52818319999999996</v>
      </c>
      <c r="E12010" s="57" t="s">
        <v>570</v>
      </c>
      <c r="F12010" s="57" t="s">
        <v>8372</v>
      </c>
      <c r="G12010" s="57" t="s">
        <v>8722</v>
      </c>
      <c r="H12010" s="57">
        <v>0.52818319999999996</v>
      </c>
    </row>
    <row r="12011" spans="1:8">
      <c r="A12011" s="57" t="s">
        <v>140</v>
      </c>
      <c r="B12011" s="57" t="s">
        <v>115</v>
      </c>
      <c r="C12011" s="57" t="s">
        <v>8982</v>
      </c>
      <c r="D12011" s="57">
        <v>1.4800000000000001E-2</v>
      </c>
      <c r="E12011" s="57" t="s">
        <v>570</v>
      </c>
      <c r="F12011" s="57" t="s">
        <v>2464</v>
      </c>
      <c r="G12011" s="57" t="s">
        <v>8723</v>
      </c>
      <c r="H12011" s="57">
        <v>1.4800000000000001E-2</v>
      </c>
    </row>
    <row r="12012" spans="1:8">
      <c r="A12012" s="57" t="s">
        <v>639</v>
      </c>
      <c r="B12012" s="57" t="s">
        <v>118</v>
      </c>
      <c r="C12012" s="57" t="s">
        <v>8976</v>
      </c>
      <c r="D12012" s="57">
        <v>2.8408639999999998</v>
      </c>
      <c r="E12012" s="57" t="s">
        <v>573</v>
      </c>
      <c r="F12012" s="57" t="s">
        <v>655</v>
      </c>
      <c r="G12012" s="57" t="s">
        <v>8724</v>
      </c>
      <c r="H12012" s="57">
        <v>2.8408639999999998</v>
      </c>
    </row>
    <row r="12013" spans="1:8">
      <c r="A12013" s="57" t="s">
        <v>639</v>
      </c>
      <c r="B12013" s="57" t="s">
        <v>118</v>
      </c>
      <c r="C12013" s="57" t="s">
        <v>8977</v>
      </c>
      <c r="D12013" s="57">
        <v>1</v>
      </c>
      <c r="E12013" s="57" t="s">
        <v>573</v>
      </c>
      <c r="F12013" s="57" t="s">
        <v>8977</v>
      </c>
      <c r="G12013" s="57" t="s">
        <v>9041</v>
      </c>
      <c r="H12013" s="57">
        <v>1</v>
      </c>
    </row>
    <row r="12014" spans="1:8">
      <c r="A12014" s="57" t="s">
        <v>639</v>
      </c>
      <c r="B12014" s="57" t="s">
        <v>118</v>
      </c>
      <c r="C12014" s="57" t="s">
        <v>8979</v>
      </c>
      <c r="D12014" s="57">
        <v>100</v>
      </c>
      <c r="E12014" s="57" t="s">
        <v>573</v>
      </c>
      <c r="F12014" s="57" t="s">
        <v>8364</v>
      </c>
      <c r="G12014" s="57" t="s">
        <v>8725</v>
      </c>
      <c r="H12014" s="57">
        <v>100</v>
      </c>
    </row>
    <row r="12015" spans="1:8">
      <c r="A12015" s="57" t="s">
        <v>639</v>
      </c>
      <c r="B12015" s="57" t="s">
        <v>118</v>
      </c>
      <c r="C12015" s="57" t="s">
        <v>8980</v>
      </c>
      <c r="D12015" s="57">
        <v>94.306905</v>
      </c>
      <c r="E12015" s="57" t="s">
        <v>573</v>
      </c>
      <c r="F12015" s="57" t="s">
        <v>8367</v>
      </c>
      <c r="G12015" s="57" t="s">
        <v>8726</v>
      </c>
      <c r="H12015" s="57">
        <v>94.306905</v>
      </c>
    </row>
    <row r="12016" spans="1:8">
      <c r="A12016" s="57" t="s">
        <v>639</v>
      </c>
      <c r="B12016" s="57" t="s">
        <v>118</v>
      </c>
      <c r="C12016" s="57" t="s">
        <v>8981</v>
      </c>
      <c r="D12016" s="57">
        <v>0.86420240000000004</v>
      </c>
      <c r="E12016" s="57" t="s">
        <v>573</v>
      </c>
      <c r="F12016" s="57" t="s">
        <v>8372</v>
      </c>
      <c r="G12016" s="57" t="s">
        <v>8728</v>
      </c>
      <c r="H12016" s="57">
        <v>0.86420240000000004</v>
      </c>
    </row>
    <row r="12017" spans="1:8">
      <c r="A12017" s="57" t="s">
        <v>639</v>
      </c>
      <c r="B12017" s="57" t="s">
        <v>118</v>
      </c>
      <c r="C12017" s="57" t="s">
        <v>8982</v>
      </c>
      <c r="D12017" s="57">
        <v>4.334213E-2</v>
      </c>
      <c r="E12017" s="57" t="s">
        <v>573</v>
      </c>
      <c r="F12017" s="57" t="s">
        <v>2464</v>
      </c>
      <c r="G12017" s="57" t="s">
        <v>8729</v>
      </c>
      <c r="H12017" s="57">
        <v>4.334213E-2</v>
      </c>
    </row>
    <row r="12018" spans="1:8">
      <c r="A12018" s="57" t="s">
        <v>639</v>
      </c>
      <c r="B12018" s="57" t="s">
        <v>123</v>
      </c>
      <c r="C12018" s="57" t="s">
        <v>8976</v>
      </c>
      <c r="D12018" s="57">
        <v>1.0154099999999999</v>
      </c>
      <c r="E12018" s="57" t="s">
        <v>575</v>
      </c>
      <c r="F12018" s="57" t="s">
        <v>655</v>
      </c>
      <c r="G12018" s="57" t="s">
        <v>8730</v>
      </c>
      <c r="H12018" s="57">
        <v>1.0154099999999999</v>
      </c>
    </row>
    <row r="12019" spans="1:8">
      <c r="A12019" s="57" t="s">
        <v>639</v>
      </c>
      <c r="B12019" s="57" t="s">
        <v>123</v>
      </c>
      <c r="C12019" s="57" t="s">
        <v>8977</v>
      </c>
      <c r="D12019" s="57">
        <v>1</v>
      </c>
      <c r="E12019" s="57" t="s">
        <v>575</v>
      </c>
      <c r="F12019" s="57" t="s">
        <v>8977</v>
      </c>
      <c r="G12019" s="57" t="s">
        <v>9042</v>
      </c>
      <c r="H12019" s="57">
        <v>1</v>
      </c>
    </row>
    <row r="12020" spans="1:8">
      <c r="A12020" s="57" t="s">
        <v>639</v>
      </c>
      <c r="B12020" s="57" t="s">
        <v>123</v>
      </c>
      <c r="C12020" s="57" t="s">
        <v>8979</v>
      </c>
      <c r="D12020" s="57">
        <v>100</v>
      </c>
      <c r="E12020" s="57" t="s">
        <v>575</v>
      </c>
      <c r="F12020" s="57" t="s">
        <v>8364</v>
      </c>
      <c r="G12020" s="57" t="s">
        <v>8731</v>
      </c>
      <c r="H12020" s="57">
        <v>100</v>
      </c>
    </row>
    <row r="12021" spans="1:8">
      <c r="A12021" s="57" t="s">
        <v>639</v>
      </c>
      <c r="B12021" s="57" t="s">
        <v>123</v>
      </c>
      <c r="C12021" s="57" t="s">
        <v>8980</v>
      </c>
      <c r="D12021" s="57">
        <v>98</v>
      </c>
      <c r="E12021" s="57" t="s">
        <v>575</v>
      </c>
      <c r="F12021" s="57" t="s">
        <v>8367</v>
      </c>
      <c r="G12021" s="57" t="s">
        <v>8732</v>
      </c>
      <c r="H12021" s="57">
        <v>98</v>
      </c>
    </row>
    <row r="12022" spans="1:8">
      <c r="A12022" s="57" t="s">
        <v>639</v>
      </c>
      <c r="B12022" s="57" t="s">
        <v>123</v>
      </c>
      <c r="C12022" s="57" t="s">
        <v>8981</v>
      </c>
      <c r="D12022" s="57">
        <v>0.86420240000000004</v>
      </c>
      <c r="E12022" s="57" t="s">
        <v>575</v>
      </c>
      <c r="F12022" s="57" t="s">
        <v>8372</v>
      </c>
      <c r="G12022" s="57" t="s">
        <v>8734</v>
      </c>
      <c r="H12022" s="57">
        <v>0.86420240000000004</v>
      </c>
    </row>
    <row r="12023" spans="1:8">
      <c r="A12023" s="57" t="s">
        <v>639</v>
      </c>
      <c r="B12023" s="57" t="s">
        <v>123</v>
      </c>
      <c r="C12023" s="57" t="s">
        <v>8982</v>
      </c>
      <c r="D12023" s="57">
        <v>1.4800000000000001E-2</v>
      </c>
      <c r="E12023" s="57" t="s">
        <v>575</v>
      </c>
      <c r="F12023" s="57" t="s">
        <v>2464</v>
      </c>
      <c r="G12023" s="57" t="s">
        <v>8735</v>
      </c>
      <c r="H12023" s="57">
        <v>1.4800000000000001E-2</v>
      </c>
    </row>
    <row r="12024" spans="1:8">
      <c r="A12024" s="57" t="s">
        <v>639</v>
      </c>
      <c r="B12024" s="57" t="s">
        <v>126</v>
      </c>
      <c r="C12024" s="57" t="s">
        <v>8976</v>
      </c>
      <c r="D12024" s="57">
        <v>0.18191571428571424</v>
      </c>
      <c r="E12024" s="57" t="s">
        <v>577</v>
      </c>
      <c r="F12024" s="57" t="s">
        <v>655</v>
      </c>
      <c r="G12024" s="57" t="s">
        <v>8736</v>
      </c>
      <c r="H12024" s="57">
        <v>0.18191571428571424</v>
      </c>
    </row>
    <row r="12025" spans="1:8">
      <c r="A12025" s="57" t="s">
        <v>639</v>
      </c>
      <c r="B12025" s="57" t="s">
        <v>126</v>
      </c>
      <c r="C12025" s="57" t="s">
        <v>8977</v>
      </c>
      <c r="D12025" s="57">
        <v>1</v>
      </c>
      <c r="E12025" s="57" t="s">
        <v>577</v>
      </c>
      <c r="F12025" s="57" t="s">
        <v>8977</v>
      </c>
      <c r="G12025" s="57" t="s">
        <v>9043</v>
      </c>
      <c r="H12025" s="57">
        <v>1</v>
      </c>
    </row>
    <row r="12026" spans="1:8">
      <c r="A12026" s="57" t="s">
        <v>639</v>
      </c>
      <c r="B12026" s="57" t="s">
        <v>126</v>
      </c>
      <c r="C12026" s="57" t="s">
        <v>8979</v>
      </c>
      <c r="D12026" s="57">
        <v>100</v>
      </c>
      <c r="E12026" s="57" t="s">
        <v>577</v>
      </c>
      <c r="F12026" s="57" t="s">
        <v>8364</v>
      </c>
      <c r="G12026" s="57" t="s">
        <v>8737</v>
      </c>
      <c r="H12026" s="57">
        <v>100</v>
      </c>
    </row>
    <row r="12027" spans="1:8">
      <c r="A12027" s="57" t="s">
        <v>639</v>
      </c>
      <c r="B12027" s="57" t="s">
        <v>126</v>
      </c>
      <c r="C12027" s="57" t="s">
        <v>8980</v>
      </c>
      <c r="D12027" s="57">
        <v>98</v>
      </c>
      <c r="E12027" s="57" t="s">
        <v>577</v>
      </c>
      <c r="F12027" s="57" t="s">
        <v>8367</v>
      </c>
      <c r="G12027" s="57" t="s">
        <v>8738</v>
      </c>
      <c r="H12027" s="57">
        <v>98</v>
      </c>
    </row>
    <row r="12028" spans="1:8">
      <c r="A12028" s="57" t="s">
        <v>639</v>
      </c>
      <c r="B12028" s="57" t="s">
        <v>126</v>
      </c>
      <c r="C12028" s="57" t="s">
        <v>8981</v>
      </c>
      <c r="D12028" s="57">
        <v>0.86420240000000004</v>
      </c>
      <c r="E12028" s="57" t="s">
        <v>577</v>
      </c>
      <c r="F12028" s="57" t="s">
        <v>8372</v>
      </c>
      <c r="G12028" s="57" t="s">
        <v>8740</v>
      </c>
      <c r="H12028" s="57">
        <v>0.86420240000000004</v>
      </c>
    </row>
    <row r="12029" spans="1:8">
      <c r="A12029" s="57" t="s">
        <v>639</v>
      </c>
      <c r="B12029" s="57" t="s">
        <v>126</v>
      </c>
      <c r="C12029" s="57" t="s">
        <v>8982</v>
      </c>
      <c r="D12029" s="57">
        <v>1.7957937142857143E-2</v>
      </c>
      <c r="E12029" s="57" t="s">
        <v>577</v>
      </c>
      <c r="F12029" s="57" t="s">
        <v>2464</v>
      </c>
      <c r="G12029" s="57" t="s">
        <v>8741</v>
      </c>
      <c r="H12029" s="57">
        <v>1.7957937142857143E-2</v>
      </c>
    </row>
    <row r="12030" spans="1:8">
      <c r="A12030" s="57" t="s">
        <v>194</v>
      </c>
      <c r="B12030" s="57" t="s">
        <v>125</v>
      </c>
      <c r="C12030" s="57" t="s">
        <v>8976</v>
      </c>
      <c r="D12030" s="57">
        <v>1.0154099999999999</v>
      </c>
      <c r="E12030" s="57" t="s">
        <v>578</v>
      </c>
      <c r="F12030" s="57" t="s">
        <v>655</v>
      </c>
      <c r="G12030" s="57" t="s">
        <v>8742</v>
      </c>
      <c r="H12030" s="57">
        <v>1.0154099999999999</v>
      </c>
    </row>
    <row r="12031" spans="1:8">
      <c r="A12031" s="57" t="s">
        <v>194</v>
      </c>
      <c r="B12031" s="57" t="s">
        <v>125</v>
      </c>
      <c r="C12031" s="57" t="s">
        <v>8977</v>
      </c>
      <c r="D12031" s="57">
        <v>1</v>
      </c>
      <c r="E12031" s="57" t="s">
        <v>578</v>
      </c>
      <c r="F12031" s="57" t="s">
        <v>8977</v>
      </c>
      <c r="G12031" s="57" t="s">
        <v>9044</v>
      </c>
      <c r="H12031" s="57">
        <v>1</v>
      </c>
    </row>
    <row r="12032" spans="1:8">
      <c r="A12032" s="57" t="s">
        <v>194</v>
      </c>
      <c r="B12032" s="57" t="s">
        <v>125</v>
      </c>
      <c r="C12032" s="57" t="s">
        <v>8979</v>
      </c>
      <c r="D12032" s="57">
        <v>100</v>
      </c>
      <c r="E12032" s="57" t="s">
        <v>578</v>
      </c>
      <c r="F12032" s="57" t="s">
        <v>8364</v>
      </c>
      <c r="G12032" s="57" t="s">
        <v>8743</v>
      </c>
      <c r="H12032" s="57">
        <v>100</v>
      </c>
    </row>
    <row r="12033" spans="1:8">
      <c r="A12033" s="57" t="s">
        <v>194</v>
      </c>
      <c r="B12033" s="57" t="s">
        <v>125</v>
      </c>
      <c r="C12033" s="57" t="s">
        <v>8980</v>
      </c>
      <c r="D12033" s="57">
        <v>98</v>
      </c>
      <c r="E12033" s="57" t="s">
        <v>578</v>
      </c>
      <c r="F12033" s="57" t="s">
        <v>8367</v>
      </c>
      <c r="G12033" s="57" t="s">
        <v>8744</v>
      </c>
      <c r="H12033" s="57">
        <v>98</v>
      </c>
    </row>
    <row r="12034" spans="1:8">
      <c r="A12034" s="57" t="s">
        <v>194</v>
      </c>
      <c r="B12034" s="57" t="s">
        <v>125</v>
      </c>
      <c r="C12034" s="57" t="s">
        <v>8981</v>
      </c>
      <c r="D12034" s="57">
        <v>0.52818319999999996</v>
      </c>
      <c r="E12034" s="57" t="s">
        <v>578</v>
      </c>
      <c r="F12034" s="57" t="s">
        <v>8372</v>
      </c>
      <c r="G12034" s="57" t="s">
        <v>8746</v>
      </c>
      <c r="H12034" s="57">
        <v>0.52818319999999996</v>
      </c>
    </row>
    <row r="12035" spans="1:8">
      <c r="A12035" s="57" t="s">
        <v>194</v>
      </c>
      <c r="B12035" s="57" t="s">
        <v>125</v>
      </c>
      <c r="C12035" s="57" t="s">
        <v>8982</v>
      </c>
      <c r="D12035" s="57">
        <v>1.4800000000000002E-2</v>
      </c>
      <c r="E12035" s="57" t="s">
        <v>578</v>
      </c>
      <c r="F12035" s="57" t="s">
        <v>2464</v>
      </c>
      <c r="G12035" s="57" t="s">
        <v>8747</v>
      </c>
      <c r="H12035" s="57">
        <v>1.4800000000000002E-2</v>
      </c>
    </row>
    <row r="12036" spans="1:8">
      <c r="A12036" s="57" t="s">
        <v>149</v>
      </c>
      <c r="B12036" s="57" t="s">
        <v>116</v>
      </c>
      <c r="C12036" s="57" t="s">
        <v>8976</v>
      </c>
      <c r="D12036" s="57">
        <v>1.0154099999999997</v>
      </c>
      <c r="E12036" s="57" t="s">
        <v>581</v>
      </c>
      <c r="F12036" s="57" t="s">
        <v>655</v>
      </c>
      <c r="G12036" s="57" t="s">
        <v>8748</v>
      </c>
      <c r="H12036" s="57">
        <v>1.0154099999999997</v>
      </c>
    </row>
    <row r="12037" spans="1:8">
      <c r="A12037" s="57" t="s">
        <v>149</v>
      </c>
      <c r="B12037" s="57" t="s">
        <v>116</v>
      </c>
      <c r="C12037" s="57" t="s">
        <v>8977</v>
      </c>
      <c r="D12037" s="57">
        <v>1</v>
      </c>
      <c r="E12037" s="57" t="s">
        <v>581</v>
      </c>
      <c r="F12037" s="57" t="s">
        <v>8977</v>
      </c>
      <c r="G12037" s="57" t="s">
        <v>9045</v>
      </c>
      <c r="H12037" s="57">
        <v>1</v>
      </c>
    </row>
    <row r="12038" spans="1:8">
      <c r="A12038" s="57" t="s">
        <v>149</v>
      </c>
      <c r="B12038" s="57" t="s">
        <v>116</v>
      </c>
      <c r="C12038" s="57" t="s">
        <v>8979</v>
      </c>
      <c r="D12038" s="57">
        <v>100</v>
      </c>
      <c r="E12038" s="57" t="s">
        <v>581</v>
      </c>
      <c r="F12038" s="57" t="s">
        <v>8364</v>
      </c>
      <c r="G12038" s="57" t="s">
        <v>8749</v>
      </c>
      <c r="H12038" s="57">
        <v>100</v>
      </c>
    </row>
    <row r="12039" spans="1:8">
      <c r="A12039" s="57" t="s">
        <v>149</v>
      </c>
      <c r="B12039" s="57" t="s">
        <v>116</v>
      </c>
      <c r="C12039" s="57" t="s">
        <v>8980</v>
      </c>
      <c r="D12039" s="57">
        <v>98</v>
      </c>
      <c r="E12039" s="57" t="s">
        <v>581</v>
      </c>
      <c r="F12039" s="57" t="s">
        <v>8367</v>
      </c>
      <c r="G12039" s="57" t="s">
        <v>8750</v>
      </c>
      <c r="H12039" s="57">
        <v>98</v>
      </c>
    </row>
    <row r="12040" spans="1:8">
      <c r="A12040" s="57" t="s">
        <v>149</v>
      </c>
      <c r="B12040" s="57" t="s">
        <v>116</v>
      </c>
      <c r="C12040" s="57" t="s">
        <v>8981</v>
      </c>
      <c r="D12040" s="57">
        <v>0.52818319999999996</v>
      </c>
      <c r="E12040" s="57" t="s">
        <v>581</v>
      </c>
      <c r="F12040" s="57" t="s">
        <v>8372</v>
      </c>
      <c r="G12040" s="57" t="s">
        <v>8752</v>
      </c>
      <c r="H12040" s="57">
        <v>0.52818319999999996</v>
      </c>
    </row>
    <row r="12041" spans="1:8">
      <c r="A12041" s="57" t="s">
        <v>149</v>
      </c>
      <c r="B12041" s="57" t="s">
        <v>116</v>
      </c>
      <c r="C12041" s="57" t="s">
        <v>8982</v>
      </c>
      <c r="D12041" s="57">
        <v>1.4800000000000004E-2</v>
      </c>
      <c r="E12041" s="57" t="s">
        <v>581</v>
      </c>
      <c r="F12041" s="57" t="s">
        <v>2464</v>
      </c>
      <c r="G12041" s="57" t="s">
        <v>8753</v>
      </c>
      <c r="H12041" s="57">
        <v>1.4800000000000004E-2</v>
      </c>
    </row>
    <row r="12042" spans="1:8">
      <c r="A12042" s="57" t="s">
        <v>150</v>
      </c>
      <c r="B12042" s="57" t="s">
        <v>116</v>
      </c>
      <c r="C12042" s="57" t="s">
        <v>8976</v>
      </c>
      <c r="D12042" s="57">
        <v>1.0154099999999999</v>
      </c>
      <c r="E12042" s="57" t="s">
        <v>582</v>
      </c>
      <c r="F12042" s="57" t="s">
        <v>655</v>
      </c>
      <c r="G12042" s="57" t="s">
        <v>8754</v>
      </c>
      <c r="H12042" s="57">
        <v>1.0154099999999999</v>
      </c>
    </row>
    <row r="12043" spans="1:8">
      <c r="A12043" s="57" t="s">
        <v>150</v>
      </c>
      <c r="B12043" s="57" t="s">
        <v>116</v>
      </c>
      <c r="C12043" s="57" t="s">
        <v>8977</v>
      </c>
      <c r="D12043" s="57">
        <v>1</v>
      </c>
      <c r="E12043" s="57" t="s">
        <v>582</v>
      </c>
      <c r="F12043" s="57" t="s">
        <v>8977</v>
      </c>
      <c r="G12043" s="57" t="s">
        <v>9046</v>
      </c>
      <c r="H12043" s="57">
        <v>1</v>
      </c>
    </row>
    <row r="12044" spans="1:8">
      <c r="A12044" s="57" t="s">
        <v>150</v>
      </c>
      <c r="B12044" s="57" t="s">
        <v>116</v>
      </c>
      <c r="C12044" s="57" t="s">
        <v>8979</v>
      </c>
      <c r="D12044" s="57">
        <v>100</v>
      </c>
      <c r="E12044" s="57" t="s">
        <v>582</v>
      </c>
      <c r="F12044" s="57" t="s">
        <v>8364</v>
      </c>
      <c r="G12044" s="57" t="s">
        <v>8755</v>
      </c>
      <c r="H12044" s="57">
        <v>100</v>
      </c>
    </row>
    <row r="12045" spans="1:8">
      <c r="A12045" s="57" t="s">
        <v>150</v>
      </c>
      <c r="B12045" s="57" t="s">
        <v>116</v>
      </c>
      <c r="C12045" s="57" t="s">
        <v>8980</v>
      </c>
      <c r="D12045" s="57">
        <v>98</v>
      </c>
      <c r="E12045" s="57" t="s">
        <v>582</v>
      </c>
      <c r="F12045" s="57" t="s">
        <v>8367</v>
      </c>
      <c r="G12045" s="57" t="s">
        <v>8756</v>
      </c>
      <c r="H12045" s="57">
        <v>98</v>
      </c>
    </row>
    <row r="12046" spans="1:8">
      <c r="A12046" s="57" t="s">
        <v>150</v>
      </c>
      <c r="B12046" s="57" t="s">
        <v>116</v>
      </c>
      <c r="C12046" s="57" t="s">
        <v>8981</v>
      </c>
      <c r="D12046" s="57">
        <v>0.52818319999999996</v>
      </c>
      <c r="E12046" s="57" t="s">
        <v>582</v>
      </c>
      <c r="F12046" s="57" t="s">
        <v>8372</v>
      </c>
      <c r="G12046" s="57" t="s">
        <v>8758</v>
      </c>
      <c r="H12046" s="57">
        <v>0.52818319999999996</v>
      </c>
    </row>
    <row r="12047" spans="1:8">
      <c r="A12047" s="57" t="s">
        <v>150</v>
      </c>
      <c r="B12047" s="57" t="s">
        <v>116</v>
      </c>
      <c r="C12047" s="57" t="s">
        <v>8982</v>
      </c>
      <c r="D12047" s="57">
        <v>1.4800000000000001E-2</v>
      </c>
      <c r="E12047" s="57" t="s">
        <v>582</v>
      </c>
      <c r="F12047" s="57" t="s">
        <v>2464</v>
      </c>
      <c r="G12047" s="57" t="s">
        <v>8759</v>
      </c>
      <c r="H12047" s="57">
        <v>1.4800000000000001E-2</v>
      </c>
    </row>
    <row r="12048" spans="1:8">
      <c r="A12048" s="57" t="s">
        <v>151</v>
      </c>
      <c r="B12048" s="57" t="s">
        <v>116</v>
      </c>
      <c r="C12048" s="57" t="s">
        <v>8976</v>
      </c>
      <c r="D12048" s="57">
        <v>1.0154099999999999</v>
      </c>
      <c r="E12048" s="57" t="s">
        <v>583</v>
      </c>
      <c r="F12048" s="57" t="s">
        <v>655</v>
      </c>
      <c r="G12048" s="57" t="s">
        <v>8760</v>
      </c>
      <c r="H12048" s="57">
        <v>1.0154099999999999</v>
      </c>
    </row>
    <row r="12049" spans="1:8">
      <c r="A12049" s="57" t="s">
        <v>151</v>
      </c>
      <c r="B12049" s="57" t="s">
        <v>116</v>
      </c>
      <c r="C12049" s="57" t="s">
        <v>8977</v>
      </c>
      <c r="D12049" s="57">
        <v>1</v>
      </c>
      <c r="E12049" s="57" t="s">
        <v>583</v>
      </c>
      <c r="F12049" s="57" t="s">
        <v>8977</v>
      </c>
      <c r="G12049" s="57" t="s">
        <v>9047</v>
      </c>
      <c r="H12049" s="57">
        <v>1</v>
      </c>
    </row>
    <row r="12050" spans="1:8">
      <c r="A12050" s="57" t="s">
        <v>151</v>
      </c>
      <c r="B12050" s="57" t="s">
        <v>116</v>
      </c>
      <c r="C12050" s="57" t="s">
        <v>8979</v>
      </c>
      <c r="D12050" s="57">
        <v>100</v>
      </c>
      <c r="E12050" s="57" t="s">
        <v>583</v>
      </c>
      <c r="F12050" s="57" t="s">
        <v>8364</v>
      </c>
      <c r="G12050" s="57" t="s">
        <v>8761</v>
      </c>
      <c r="H12050" s="57">
        <v>100</v>
      </c>
    </row>
    <row r="12051" spans="1:8">
      <c r="A12051" s="57" t="s">
        <v>151</v>
      </c>
      <c r="B12051" s="57" t="s">
        <v>116</v>
      </c>
      <c r="C12051" s="57" t="s">
        <v>8980</v>
      </c>
      <c r="D12051" s="57">
        <v>98</v>
      </c>
      <c r="E12051" s="57" t="s">
        <v>583</v>
      </c>
      <c r="F12051" s="57" t="s">
        <v>8367</v>
      </c>
      <c r="G12051" s="57" t="s">
        <v>8762</v>
      </c>
      <c r="H12051" s="57">
        <v>98</v>
      </c>
    </row>
    <row r="12052" spans="1:8">
      <c r="A12052" s="57" t="s">
        <v>151</v>
      </c>
      <c r="B12052" s="57" t="s">
        <v>116</v>
      </c>
      <c r="C12052" s="57" t="s">
        <v>8981</v>
      </c>
      <c r="D12052" s="57">
        <v>4.8251139999999998E-2</v>
      </c>
      <c r="E12052" s="57" t="s">
        <v>583</v>
      </c>
      <c r="F12052" s="57" t="s">
        <v>8372</v>
      </c>
      <c r="G12052" s="57" t="s">
        <v>8764</v>
      </c>
      <c r="H12052" s="57">
        <v>4.8251139999999998E-2</v>
      </c>
    </row>
    <row r="12053" spans="1:8">
      <c r="A12053" s="57" t="s">
        <v>151</v>
      </c>
      <c r="B12053" s="57" t="s">
        <v>116</v>
      </c>
      <c r="C12053" s="57" t="s">
        <v>8982</v>
      </c>
      <c r="D12053" s="57">
        <v>1.4800000000000004E-2</v>
      </c>
      <c r="E12053" s="57" t="s">
        <v>583</v>
      </c>
      <c r="F12053" s="57" t="s">
        <v>2464</v>
      </c>
      <c r="G12053" s="57" t="s">
        <v>8765</v>
      </c>
      <c r="H12053" s="57">
        <v>1.4800000000000004E-2</v>
      </c>
    </row>
    <row r="12054" spans="1:8">
      <c r="A12054" s="57" t="s">
        <v>640</v>
      </c>
      <c r="B12054" s="57" t="s">
        <v>81</v>
      </c>
      <c r="C12054" s="57" t="s">
        <v>8976</v>
      </c>
      <c r="D12054" s="57">
        <v>1.0154099999999999</v>
      </c>
      <c r="E12054" s="57" t="s">
        <v>585</v>
      </c>
      <c r="F12054" s="57" t="s">
        <v>655</v>
      </c>
      <c r="G12054" s="57" t="s">
        <v>8766</v>
      </c>
      <c r="H12054" s="57">
        <v>1.0154099999999999</v>
      </c>
    </row>
    <row r="12055" spans="1:8">
      <c r="A12055" s="57" t="s">
        <v>640</v>
      </c>
      <c r="B12055" s="57" t="s">
        <v>81</v>
      </c>
      <c r="C12055" s="57" t="s">
        <v>8977</v>
      </c>
      <c r="D12055" s="57">
        <v>1</v>
      </c>
      <c r="E12055" s="57" t="s">
        <v>585</v>
      </c>
      <c r="F12055" s="57" t="s">
        <v>8977</v>
      </c>
      <c r="G12055" s="57" t="s">
        <v>9048</v>
      </c>
      <c r="H12055" s="57">
        <v>1</v>
      </c>
    </row>
    <row r="12056" spans="1:8">
      <c r="A12056" s="57" t="s">
        <v>640</v>
      </c>
      <c r="B12056" s="57" t="s">
        <v>81</v>
      </c>
      <c r="C12056" s="57" t="s">
        <v>8979</v>
      </c>
      <c r="D12056" s="57">
        <v>100</v>
      </c>
      <c r="E12056" s="57" t="s">
        <v>585</v>
      </c>
      <c r="F12056" s="57" t="s">
        <v>8364</v>
      </c>
      <c r="G12056" s="57" t="s">
        <v>8767</v>
      </c>
      <c r="H12056" s="57">
        <v>100</v>
      </c>
    </row>
    <row r="12057" spans="1:8">
      <c r="A12057" s="57" t="s">
        <v>640</v>
      </c>
      <c r="B12057" s="57" t="s">
        <v>81</v>
      </c>
      <c r="C12057" s="57" t="s">
        <v>8980</v>
      </c>
      <c r="D12057" s="57">
        <v>98</v>
      </c>
      <c r="E12057" s="57" t="s">
        <v>585</v>
      </c>
      <c r="F12057" s="57" t="s">
        <v>8367</v>
      </c>
      <c r="G12057" s="57" t="s">
        <v>8768</v>
      </c>
      <c r="H12057" s="57">
        <v>98</v>
      </c>
    </row>
    <row r="12058" spans="1:8">
      <c r="A12058" s="57" t="s">
        <v>640</v>
      </c>
      <c r="B12058" s="57" t="s">
        <v>81</v>
      </c>
      <c r="C12058" s="57" t="s">
        <v>8981</v>
      </c>
      <c r="D12058" s="57">
        <v>0.96592750000000005</v>
      </c>
      <c r="E12058" s="57" t="s">
        <v>585</v>
      </c>
      <c r="F12058" s="57" t="s">
        <v>8372</v>
      </c>
      <c r="G12058" s="57" t="s">
        <v>8770</v>
      </c>
      <c r="H12058" s="57">
        <v>0.96592750000000005</v>
      </c>
    </row>
    <row r="12059" spans="1:8">
      <c r="A12059" s="57" t="s">
        <v>640</v>
      </c>
      <c r="B12059" s="57" t="s">
        <v>81</v>
      </c>
      <c r="C12059" s="57" t="s">
        <v>8982</v>
      </c>
      <c r="D12059" s="57">
        <v>1.4800000000000001E-2</v>
      </c>
      <c r="E12059" s="57" t="s">
        <v>585</v>
      </c>
      <c r="F12059" s="57" t="s">
        <v>2464</v>
      </c>
      <c r="G12059" s="57" t="s">
        <v>8771</v>
      </c>
      <c r="H12059" s="57">
        <v>1.4800000000000001E-2</v>
      </c>
    </row>
    <row r="12060" spans="1:8">
      <c r="A12060" s="57" t="s">
        <v>640</v>
      </c>
      <c r="B12060" s="57" t="s">
        <v>120</v>
      </c>
      <c r="C12060" s="57" t="s">
        <v>8976</v>
      </c>
      <c r="D12060" s="57">
        <v>3.2066042857142851</v>
      </c>
      <c r="E12060" s="57" t="s">
        <v>587</v>
      </c>
      <c r="F12060" s="57" t="s">
        <v>655</v>
      </c>
      <c r="G12060" s="57" t="s">
        <v>8772</v>
      </c>
      <c r="H12060" s="57">
        <v>3.2066042857142851</v>
      </c>
    </row>
    <row r="12061" spans="1:8">
      <c r="A12061" s="57" t="s">
        <v>640</v>
      </c>
      <c r="B12061" s="57" t="s">
        <v>120</v>
      </c>
      <c r="C12061" s="57" t="s">
        <v>8977</v>
      </c>
      <c r="D12061" s="57">
        <v>1</v>
      </c>
      <c r="E12061" s="57" t="s">
        <v>587</v>
      </c>
      <c r="F12061" s="57" t="s">
        <v>8977</v>
      </c>
      <c r="G12061" s="57" t="s">
        <v>9049</v>
      </c>
      <c r="H12061" s="57">
        <v>1</v>
      </c>
    </row>
    <row r="12062" spans="1:8">
      <c r="A12062" s="57" t="s">
        <v>640</v>
      </c>
      <c r="B12062" s="57" t="s">
        <v>120</v>
      </c>
      <c r="C12062" s="57" t="s">
        <v>8979</v>
      </c>
      <c r="D12062" s="57">
        <v>100</v>
      </c>
      <c r="E12062" s="57" t="s">
        <v>587</v>
      </c>
      <c r="F12062" s="57" t="s">
        <v>8364</v>
      </c>
      <c r="G12062" s="57" t="s">
        <v>8773</v>
      </c>
      <c r="H12062" s="57">
        <v>100</v>
      </c>
    </row>
    <row r="12063" spans="1:8">
      <c r="A12063" s="57" t="s">
        <v>640</v>
      </c>
      <c r="B12063" s="57" t="s">
        <v>120</v>
      </c>
      <c r="C12063" s="57" t="s">
        <v>8980</v>
      </c>
      <c r="D12063" s="57">
        <v>98</v>
      </c>
      <c r="E12063" s="57" t="s">
        <v>587</v>
      </c>
      <c r="F12063" s="57" t="s">
        <v>8367</v>
      </c>
      <c r="G12063" s="57" t="s">
        <v>8774</v>
      </c>
      <c r="H12063" s="57">
        <v>98</v>
      </c>
    </row>
    <row r="12064" spans="1:8">
      <c r="A12064" s="57" t="s">
        <v>640</v>
      </c>
      <c r="B12064" s="57" t="s">
        <v>120</v>
      </c>
      <c r="C12064" s="57" t="s">
        <v>8981</v>
      </c>
      <c r="D12064" s="57">
        <v>0.96592750000000016</v>
      </c>
      <c r="E12064" s="57" t="s">
        <v>587</v>
      </c>
      <c r="F12064" s="57" t="s">
        <v>8372</v>
      </c>
      <c r="G12064" s="57" t="s">
        <v>8776</v>
      </c>
      <c r="H12064" s="57">
        <v>0.96592750000000016</v>
      </c>
    </row>
    <row r="12065" spans="1:8">
      <c r="A12065" s="57" t="s">
        <v>640</v>
      </c>
      <c r="B12065" s="57" t="s">
        <v>120</v>
      </c>
      <c r="C12065" s="57" t="s">
        <v>8982</v>
      </c>
      <c r="D12065" s="57">
        <v>7.6455999999999996E-2</v>
      </c>
      <c r="E12065" s="57" t="s">
        <v>587</v>
      </c>
      <c r="F12065" s="57" t="s">
        <v>2464</v>
      </c>
      <c r="G12065" s="57" t="s">
        <v>8777</v>
      </c>
      <c r="H12065" s="57">
        <v>7.6455999999999996E-2</v>
      </c>
    </row>
    <row r="12066" spans="1:8">
      <c r="A12066" s="57" t="s">
        <v>167</v>
      </c>
      <c r="B12066" s="57" t="s">
        <v>81</v>
      </c>
      <c r="C12066" s="57" t="s">
        <v>8976</v>
      </c>
      <c r="D12066" s="57">
        <v>1.0154099999999999</v>
      </c>
      <c r="E12066" s="57" t="s">
        <v>588</v>
      </c>
      <c r="F12066" s="57" t="s">
        <v>655</v>
      </c>
      <c r="G12066" s="57" t="s">
        <v>8778</v>
      </c>
      <c r="H12066" s="57">
        <v>1.0154099999999999</v>
      </c>
    </row>
    <row r="12067" spans="1:8">
      <c r="A12067" s="57" t="s">
        <v>167</v>
      </c>
      <c r="B12067" s="57" t="s">
        <v>81</v>
      </c>
      <c r="C12067" s="57" t="s">
        <v>8977</v>
      </c>
      <c r="D12067" s="57">
        <v>1</v>
      </c>
      <c r="E12067" s="57" t="s">
        <v>588</v>
      </c>
      <c r="F12067" s="57" t="s">
        <v>8977</v>
      </c>
      <c r="G12067" s="57" t="s">
        <v>9050</v>
      </c>
      <c r="H12067" s="57">
        <v>1</v>
      </c>
    </row>
    <row r="12068" spans="1:8">
      <c r="A12068" s="57" t="s">
        <v>167</v>
      </c>
      <c r="B12068" s="57" t="s">
        <v>81</v>
      </c>
      <c r="C12068" s="57" t="s">
        <v>8979</v>
      </c>
      <c r="D12068" s="57">
        <v>100</v>
      </c>
      <c r="E12068" s="57" t="s">
        <v>588</v>
      </c>
      <c r="F12068" s="57" t="s">
        <v>8364</v>
      </c>
      <c r="G12068" s="57" t="s">
        <v>8779</v>
      </c>
      <c r="H12068" s="57">
        <v>100</v>
      </c>
    </row>
    <row r="12069" spans="1:8">
      <c r="A12069" s="57" t="s">
        <v>167</v>
      </c>
      <c r="B12069" s="57" t="s">
        <v>81</v>
      </c>
      <c r="C12069" s="57" t="s">
        <v>8980</v>
      </c>
      <c r="D12069" s="57">
        <v>98</v>
      </c>
      <c r="E12069" s="57" t="s">
        <v>588</v>
      </c>
      <c r="F12069" s="57" t="s">
        <v>8367</v>
      </c>
      <c r="G12069" s="57" t="s">
        <v>8780</v>
      </c>
      <c r="H12069" s="57">
        <v>98</v>
      </c>
    </row>
    <row r="12070" spans="1:8">
      <c r="A12070" s="57" t="s">
        <v>167</v>
      </c>
      <c r="B12070" s="57" t="s">
        <v>81</v>
      </c>
      <c r="C12070" s="57" t="s">
        <v>8981</v>
      </c>
      <c r="D12070" s="57">
        <v>0.52818319999999996</v>
      </c>
      <c r="E12070" s="57" t="s">
        <v>588</v>
      </c>
      <c r="F12070" s="57" t="s">
        <v>8372</v>
      </c>
      <c r="G12070" s="57" t="s">
        <v>8782</v>
      </c>
      <c r="H12070" s="57">
        <v>0.52818319999999996</v>
      </c>
    </row>
    <row r="12071" spans="1:8">
      <c r="A12071" s="57" t="s">
        <v>167</v>
      </c>
      <c r="B12071" s="57" t="s">
        <v>81</v>
      </c>
      <c r="C12071" s="57" t="s">
        <v>8982</v>
      </c>
      <c r="D12071" s="57">
        <v>1.4800000000000001E-2</v>
      </c>
      <c r="E12071" s="57" t="s">
        <v>588</v>
      </c>
      <c r="F12071" s="57" t="s">
        <v>2464</v>
      </c>
      <c r="G12071" s="57" t="s">
        <v>8783</v>
      </c>
      <c r="H12071" s="57">
        <v>1.4800000000000001E-2</v>
      </c>
    </row>
    <row r="12072" spans="1:8">
      <c r="A12072" s="57" t="s">
        <v>168</v>
      </c>
      <c r="B12072" s="57" t="s">
        <v>81</v>
      </c>
      <c r="C12072" s="57" t="s">
        <v>8976</v>
      </c>
      <c r="D12072" s="57">
        <v>1.0154099999999999</v>
      </c>
      <c r="E12072" s="57" t="s">
        <v>589</v>
      </c>
      <c r="F12072" s="57" t="s">
        <v>655</v>
      </c>
      <c r="G12072" s="57" t="s">
        <v>8784</v>
      </c>
      <c r="H12072" s="57">
        <v>1.0154099999999999</v>
      </c>
    </row>
    <row r="12073" spans="1:8">
      <c r="A12073" s="57" t="s">
        <v>168</v>
      </c>
      <c r="B12073" s="57" t="s">
        <v>81</v>
      </c>
      <c r="C12073" s="57" t="s">
        <v>8977</v>
      </c>
      <c r="D12073" s="57">
        <v>1</v>
      </c>
      <c r="E12073" s="57" t="s">
        <v>589</v>
      </c>
      <c r="F12073" s="57" t="s">
        <v>8977</v>
      </c>
      <c r="G12073" s="57" t="s">
        <v>9051</v>
      </c>
      <c r="H12073" s="57">
        <v>1</v>
      </c>
    </row>
    <row r="12074" spans="1:8">
      <c r="A12074" s="57" t="s">
        <v>168</v>
      </c>
      <c r="B12074" s="57" t="s">
        <v>81</v>
      </c>
      <c r="C12074" s="57" t="s">
        <v>8979</v>
      </c>
      <c r="D12074" s="57">
        <v>100</v>
      </c>
      <c r="E12074" s="57" t="s">
        <v>589</v>
      </c>
      <c r="F12074" s="57" t="s">
        <v>8364</v>
      </c>
      <c r="G12074" s="57" t="s">
        <v>8785</v>
      </c>
      <c r="H12074" s="57">
        <v>100</v>
      </c>
    </row>
    <row r="12075" spans="1:8">
      <c r="A12075" s="57" t="s">
        <v>168</v>
      </c>
      <c r="B12075" s="57" t="s">
        <v>81</v>
      </c>
      <c r="C12075" s="57" t="s">
        <v>8980</v>
      </c>
      <c r="D12075" s="57">
        <v>98</v>
      </c>
      <c r="E12075" s="57" t="s">
        <v>589</v>
      </c>
      <c r="F12075" s="57" t="s">
        <v>8367</v>
      </c>
      <c r="G12075" s="57" t="s">
        <v>8786</v>
      </c>
      <c r="H12075" s="57">
        <v>98</v>
      </c>
    </row>
    <row r="12076" spans="1:8">
      <c r="A12076" s="57" t="s">
        <v>168</v>
      </c>
      <c r="B12076" s="57" t="s">
        <v>81</v>
      </c>
      <c r="C12076" s="57" t="s">
        <v>8981</v>
      </c>
      <c r="D12076" s="57">
        <v>0.52818319999999996</v>
      </c>
      <c r="E12076" s="57" t="s">
        <v>589</v>
      </c>
      <c r="F12076" s="57" t="s">
        <v>8372</v>
      </c>
      <c r="G12076" s="57" t="s">
        <v>8788</v>
      </c>
      <c r="H12076" s="57">
        <v>0.52818319999999996</v>
      </c>
    </row>
    <row r="12077" spans="1:8">
      <c r="A12077" s="57" t="s">
        <v>168</v>
      </c>
      <c r="B12077" s="57" t="s">
        <v>81</v>
      </c>
      <c r="C12077" s="57" t="s">
        <v>8982</v>
      </c>
      <c r="D12077" s="57">
        <v>1.4800000000000002E-2</v>
      </c>
      <c r="E12077" s="57" t="s">
        <v>589</v>
      </c>
      <c r="F12077" s="57" t="s">
        <v>2464</v>
      </c>
      <c r="G12077" s="57" t="s">
        <v>8789</v>
      </c>
      <c r="H12077" s="57">
        <v>1.4800000000000002E-2</v>
      </c>
    </row>
    <row r="12078" spans="1:8">
      <c r="A12078" s="57" t="s">
        <v>168</v>
      </c>
      <c r="B12078" s="57" t="s">
        <v>120</v>
      </c>
      <c r="C12078" s="57" t="s">
        <v>8976</v>
      </c>
      <c r="D12078" s="57">
        <v>1.0154099999999999</v>
      </c>
      <c r="E12078" s="57" t="s">
        <v>590</v>
      </c>
      <c r="F12078" s="57" t="s">
        <v>655</v>
      </c>
      <c r="G12078" s="57" t="s">
        <v>8790</v>
      </c>
      <c r="H12078" s="57">
        <v>1.0154099999999999</v>
      </c>
    </row>
    <row r="12079" spans="1:8">
      <c r="A12079" s="57" t="s">
        <v>168</v>
      </c>
      <c r="B12079" s="57" t="s">
        <v>120</v>
      </c>
      <c r="C12079" s="57" t="s">
        <v>8977</v>
      </c>
      <c r="D12079" s="57">
        <v>1</v>
      </c>
      <c r="E12079" s="57" t="s">
        <v>590</v>
      </c>
      <c r="F12079" s="57" t="s">
        <v>8977</v>
      </c>
      <c r="G12079" s="57" t="s">
        <v>9052</v>
      </c>
      <c r="H12079" s="57">
        <v>1</v>
      </c>
    </row>
    <row r="12080" spans="1:8">
      <c r="A12080" s="57" t="s">
        <v>168</v>
      </c>
      <c r="B12080" s="57" t="s">
        <v>120</v>
      </c>
      <c r="C12080" s="57" t="s">
        <v>8979</v>
      </c>
      <c r="D12080" s="57">
        <v>100</v>
      </c>
      <c r="E12080" s="57" t="s">
        <v>590</v>
      </c>
      <c r="F12080" s="57" t="s">
        <v>8364</v>
      </c>
      <c r="G12080" s="57" t="s">
        <v>8791</v>
      </c>
      <c r="H12080" s="57">
        <v>100</v>
      </c>
    </row>
    <row r="12081" spans="1:8">
      <c r="A12081" s="57" t="s">
        <v>168</v>
      </c>
      <c r="B12081" s="57" t="s">
        <v>120</v>
      </c>
      <c r="C12081" s="57" t="s">
        <v>8980</v>
      </c>
      <c r="D12081" s="57">
        <v>98</v>
      </c>
      <c r="E12081" s="57" t="s">
        <v>590</v>
      </c>
      <c r="F12081" s="57" t="s">
        <v>8367</v>
      </c>
      <c r="G12081" s="57" t="s">
        <v>8792</v>
      </c>
      <c r="H12081" s="57">
        <v>98</v>
      </c>
    </row>
    <row r="12082" spans="1:8">
      <c r="A12082" s="57" t="s">
        <v>168</v>
      </c>
      <c r="B12082" s="57" t="s">
        <v>120</v>
      </c>
      <c r="C12082" s="57" t="s">
        <v>8981</v>
      </c>
      <c r="D12082" s="57">
        <v>0.52818319999999996</v>
      </c>
      <c r="E12082" s="57" t="s">
        <v>590</v>
      </c>
      <c r="F12082" s="57" t="s">
        <v>8372</v>
      </c>
      <c r="G12082" s="57" t="s">
        <v>8794</v>
      </c>
      <c r="H12082" s="57">
        <v>0.52818319999999996</v>
      </c>
    </row>
    <row r="12083" spans="1:8">
      <c r="A12083" s="57" t="s">
        <v>168</v>
      </c>
      <c r="B12083" s="57" t="s">
        <v>120</v>
      </c>
      <c r="C12083" s="57" t="s">
        <v>8982</v>
      </c>
      <c r="D12083" s="57">
        <v>1.4800000000000001E-2</v>
      </c>
      <c r="E12083" s="57" t="s">
        <v>590</v>
      </c>
      <c r="F12083" s="57" t="s">
        <v>2464</v>
      </c>
      <c r="G12083" s="57" t="s">
        <v>8795</v>
      </c>
      <c r="H12083" s="57">
        <v>1.4800000000000001E-2</v>
      </c>
    </row>
    <row r="12084" spans="1:8">
      <c r="A12084" s="57" t="s">
        <v>152</v>
      </c>
      <c r="B12084" s="57" t="s">
        <v>116</v>
      </c>
      <c r="C12084" s="57" t="s">
        <v>8976</v>
      </c>
      <c r="D12084" s="57">
        <v>1.0154099999999999</v>
      </c>
      <c r="E12084" s="57" t="s">
        <v>591</v>
      </c>
      <c r="F12084" s="57" t="s">
        <v>655</v>
      </c>
      <c r="G12084" s="57" t="s">
        <v>8796</v>
      </c>
      <c r="H12084" s="57">
        <v>1.0154099999999999</v>
      </c>
    </row>
    <row r="12085" spans="1:8">
      <c r="A12085" s="57" t="s">
        <v>152</v>
      </c>
      <c r="B12085" s="57" t="s">
        <v>116</v>
      </c>
      <c r="C12085" s="57" t="s">
        <v>8977</v>
      </c>
      <c r="D12085" s="57">
        <v>1</v>
      </c>
      <c r="E12085" s="57" t="s">
        <v>591</v>
      </c>
      <c r="F12085" s="57" t="s">
        <v>8977</v>
      </c>
      <c r="G12085" s="57" t="s">
        <v>9053</v>
      </c>
      <c r="H12085" s="57">
        <v>1</v>
      </c>
    </row>
    <row r="12086" spans="1:8">
      <c r="A12086" s="57" t="s">
        <v>152</v>
      </c>
      <c r="B12086" s="57" t="s">
        <v>116</v>
      </c>
      <c r="C12086" s="57" t="s">
        <v>8979</v>
      </c>
      <c r="D12086" s="57">
        <v>100</v>
      </c>
      <c r="E12086" s="57" t="s">
        <v>591</v>
      </c>
      <c r="F12086" s="57" t="s">
        <v>8364</v>
      </c>
      <c r="G12086" s="57" t="s">
        <v>8797</v>
      </c>
      <c r="H12086" s="57">
        <v>100</v>
      </c>
    </row>
    <row r="12087" spans="1:8">
      <c r="A12087" s="57" t="s">
        <v>152</v>
      </c>
      <c r="B12087" s="57" t="s">
        <v>116</v>
      </c>
      <c r="C12087" s="57" t="s">
        <v>8980</v>
      </c>
      <c r="D12087" s="57">
        <v>98</v>
      </c>
      <c r="E12087" s="57" t="s">
        <v>591</v>
      </c>
      <c r="F12087" s="57" t="s">
        <v>8367</v>
      </c>
      <c r="G12087" s="57" t="s">
        <v>8798</v>
      </c>
      <c r="H12087" s="57">
        <v>98</v>
      </c>
    </row>
    <row r="12088" spans="1:8">
      <c r="A12088" s="57" t="s">
        <v>152</v>
      </c>
      <c r="B12088" s="57" t="s">
        <v>116</v>
      </c>
      <c r="C12088" s="57" t="s">
        <v>8981</v>
      </c>
      <c r="D12088" s="57">
        <v>0.52818319999999996</v>
      </c>
      <c r="E12088" s="57" t="s">
        <v>591</v>
      </c>
      <c r="F12088" s="57" t="s">
        <v>8372</v>
      </c>
      <c r="G12088" s="57" t="s">
        <v>8800</v>
      </c>
      <c r="H12088" s="57">
        <v>0.52818319999999996</v>
      </c>
    </row>
    <row r="12089" spans="1:8">
      <c r="A12089" s="57" t="s">
        <v>152</v>
      </c>
      <c r="B12089" s="57" t="s">
        <v>116</v>
      </c>
      <c r="C12089" s="57" t="s">
        <v>8982</v>
      </c>
      <c r="D12089" s="57">
        <v>1.4800000000000001E-2</v>
      </c>
      <c r="E12089" s="57" t="s">
        <v>591</v>
      </c>
      <c r="F12089" s="57" t="s">
        <v>2464</v>
      </c>
      <c r="G12089" s="57" t="s">
        <v>8801</v>
      </c>
      <c r="H12089" s="57">
        <v>1.4800000000000001E-2</v>
      </c>
    </row>
    <row r="12090" spans="1:8">
      <c r="A12090" s="57" t="s">
        <v>153</v>
      </c>
      <c r="B12090" s="57" t="s">
        <v>116</v>
      </c>
      <c r="C12090" s="57" t="s">
        <v>8976</v>
      </c>
      <c r="D12090" s="57">
        <v>1.0154099999999999</v>
      </c>
      <c r="E12090" s="57" t="s">
        <v>592</v>
      </c>
      <c r="F12090" s="57" t="s">
        <v>655</v>
      </c>
      <c r="G12090" s="57" t="s">
        <v>8802</v>
      </c>
      <c r="H12090" s="57">
        <v>1.0154099999999999</v>
      </c>
    </row>
    <row r="12091" spans="1:8">
      <c r="A12091" s="57" t="s">
        <v>153</v>
      </c>
      <c r="B12091" s="57" t="s">
        <v>116</v>
      </c>
      <c r="C12091" s="57" t="s">
        <v>8977</v>
      </c>
      <c r="D12091" s="57">
        <v>1</v>
      </c>
      <c r="E12091" s="57" t="s">
        <v>592</v>
      </c>
      <c r="F12091" s="57" t="s">
        <v>8977</v>
      </c>
      <c r="G12091" s="57" t="s">
        <v>9054</v>
      </c>
      <c r="H12091" s="57">
        <v>1</v>
      </c>
    </row>
    <row r="12092" spans="1:8">
      <c r="A12092" s="57" t="s">
        <v>153</v>
      </c>
      <c r="B12092" s="57" t="s">
        <v>116</v>
      </c>
      <c r="C12092" s="57" t="s">
        <v>8979</v>
      </c>
      <c r="D12092" s="57">
        <v>100</v>
      </c>
      <c r="E12092" s="57" t="s">
        <v>592</v>
      </c>
      <c r="F12092" s="57" t="s">
        <v>8364</v>
      </c>
      <c r="G12092" s="57" t="s">
        <v>8803</v>
      </c>
      <c r="H12092" s="57">
        <v>100</v>
      </c>
    </row>
    <row r="12093" spans="1:8">
      <c r="A12093" s="57" t="s">
        <v>153</v>
      </c>
      <c r="B12093" s="57" t="s">
        <v>116</v>
      </c>
      <c r="C12093" s="57" t="s">
        <v>8980</v>
      </c>
      <c r="D12093" s="57">
        <v>98</v>
      </c>
      <c r="E12093" s="57" t="s">
        <v>592</v>
      </c>
      <c r="F12093" s="57" t="s">
        <v>8367</v>
      </c>
      <c r="G12093" s="57" t="s">
        <v>8804</v>
      </c>
      <c r="H12093" s="57">
        <v>98</v>
      </c>
    </row>
    <row r="12094" spans="1:8">
      <c r="A12094" s="57" t="s">
        <v>153</v>
      </c>
      <c r="B12094" s="57" t="s">
        <v>116</v>
      </c>
      <c r="C12094" s="57" t="s">
        <v>8981</v>
      </c>
      <c r="D12094" s="57">
        <v>0</v>
      </c>
      <c r="E12094" s="57" t="s">
        <v>592</v>
      </c>
      <c r="F12094" s="57" t="s">
        <v>8372</v>
      </c>
      <c r="G12094" s="57" t="s">
        <v>8806</v>
      </c>
      <c r="H12094" s="57">
        <v>0</v>
      </c>
    </row>
    <row r="12095" spans="1:8">
      <c r="A12095" s="57" t="s">
        <v>153</v>
      </c>
      <c r="B12095" s="57" t="s">
        <v>116</v>
      </c>
      <c r="C12095" s="57" t="s">
        <v>8982</v>
      </c>
      <c r="D12095" s="57">
        <v>1.4800000000000001E-2</v>
      </c>
      <c r="E12095" s="57" t="s">
        <v>592</v>
      </c>
      <c r="F12095" s="57" t="s">
        <v>2464</v>
      </c>
      <c r="G12095" s="57" t="s">
        <v>8807</v>
      </c>
      <c r="H12095" s="57">
        <v>1.4800000000000001E-2</v>
      </c>
    </row>
    <row r="12096" spans="1:8">
      <c r="A12096" s="57" t="s">
        <v>185</v>
      </c>
      <c r="B12096" s="57" t="s">
        <v>120</v>
      </c>
      <c r="C12096" s="57" t="s">
        <v>8976</v>
      </c>
      <c r="D12096" s="57">
        <v>1.0154099999999999</v>
      </c>
      <c r="E12096" s="57" t="s">
        <v>593</v>
      </c>
      <c r="F12096" s="57" t="s">
        <v>655</v>
      </c>
      <c r="G12096" s="57" t="s">
        <v>8808</v>
      </c>
      <c r="H12096" s="57">
        <v>1.0154099999999999</v>
      </c>
    </row>
    <row r="12097" spans="1:8">
      <c r="A12097" s="57" t="s">
        <v>185</v>
      </c>
      <c r="B12097" s="57" t="s">
        <v>120</v>
      </c>
      <c r="C12097" s="57" t="s">
        <v>8977</v>
      </c>
      <c r="D12097" s="57">
        <v>1</v>
      </c>
      <c r="E12097" s="57" t="s">
        <v>593</v>
      </c>
      <c r="F12097" s="57" t="s">
        <v>8977</v>
      </c>
      <c r="G12097" s="57" t="s">
        <v>9055</v>
      </c>
      <c r="H12097" s="57">
        <v>1</v>
      </c>
    </row>
    <row r="12098" spans="1:8">
      <c r="A12098" s="57" t="s">
        <v>185</v>
      </c>
      <c r="B12098" s="57" t="s">
        <v>120</v>
      </c>
      <c r="C12098" s="57" t="s">
        <v>8979</v>
      </c>
      <c r="D12098" s="57">
        <v>100</v>
      </c>
      <c r="E12098" s="57" t="s">
        <v>593</v>
      </c>
      <c r="F12098" s="57" t="s">
        <v>8364</v>
      </c>
      <c r="G12098" s="57" t="s">
        <v>8809</v>
      </c>
      <c r="H12098" s="57">
        <v>100</v>
      </c>
    </row>
    <row r="12099" spans="1:8">
      <c r="A12099" s="57" t="s">
        <v>185</v>
      </c>
      <c r="B12099" s="57" t="s">
        <v>120</v>
      </c>
      <c r="C12099" s="57" t="s">
        <v>8980</v>
      </c>
      <c r="D12099" s="57">
        <v>98</v>
      </c>
      <c r="E12099" s="57" t="s">
        <v>593</v>
      </c>
      <c r="F12099" s="57" t="s">
        <v>8367</v>
      </c>
      <c r="G12099" s="57" t="s">
        <v>8810</v>
      </c>
      <c r="H12099" s="57">
        <v>98</v>
      </c>
    </row>
    <row r="12100" spans="1:8">
      <c r="A12100" s="57" t="s">
        <v>185</v>
      </c>
      <c r="B12100" s="57" t="s">
        <v>120</v>
      </c>
      <c r="C12100" s="57" t="s">
        <v>8981</v>
      </c>
      <c r="D12100" s="57">
        <v>0.52818319999999996</v>
      </c>
      <c r="E12100" s="57" t="s">
        <v>593</v>
      </c>
      <c r="F12100" s="57" t="s">
        <v>8372</v>
      </c>
      <c r="G12100" s="57" t="s">
        <v>8812</v>
      </c>
      <c r="H12100" s="57">
        <v>0.52818319999999996</v>
      </c>
    </row>
    <row r="12101" spans="1:8">
      <c r="A12101" s="57" t="s">
        <v>185</v>
      </c>
      <c r="B12101" s="57" t="s">
        <v>120</v>
      </c>
      <c r="C12101" s="57" t="s">
        <v>8982</v>
      </c>
      <c r="D12101" s="57">
        <v>1.4800000000000001E-2</v>
      </c>
      <c r="E12101" s="57" t="s">
        <v>593</v>
      </c>
      <c r="F12101" s="57" t="s">
        <v>2464</v>
      </c>
      <c r="G12101" s="57" t="s">
        <v>8813</v>
      </c>
      <c r="H12101" s="57">
        <v>1.4800000000000001E-2</v>
      </c>
    </row>
    <row r="12102" spans="1:8">
      <c r="A12102" s="57" t="s">
        <v>154</v>
      </c>
      <c r="B12102" s="57" t="s">
        <v>116</v>
      </c>
      <c r="C12102" s="57" t="s">
        <v>8976</v>
      </c>
      <c r="D12102" s="57">
        <v>1.0154099999999997</v>
      </c>
      <c r="E12102" s="57" t="s">
        <v>594</v>
      </c>
      <c r="F12102" s="57" t="s">
        <v>655</v>
      </c>
      <c r="G12102" s="57" t="s">
        <v>8814</v>
      </c>
      <c r="H12102" s="57">
        <v>1.0154099999999997</v>
      </c>
    </row>
    <row r="12103" spans="1:8">
      <c r="A12103" s="57" t="s">
        <v>154</v>
      </c>
      <c r="B12103" s="57" t="s">
        <v>116</v>
      </c>
      <c r="C12103" s="57" t="s">
        <v>8977</v>
      </c>
      <c r="D12103" s="57">
        <v>1</v>
      </c>
      <c r="E12103" s="57" t="s">
        <v>594</v>
      </c>
      <c r="F12103" s="57" t="s">
        <v>8977</v>
      </c>
      <c r="G12103" s="57" t="s">
        <v>9056</v>
      </c>
      <c r="H12103" s="57">
        <v>1</v>
      </c>
    </row>
    <row r="12104" spans="1:8">
      <c r="A12104" s="57" t="s">
        <v>154</v>
      </c>
      <c r="B12104" s="57" t="s">
        <v>116</v>
      </c>
      <c r="C12104" s="57" t="s">
        <v>8979</v>
      </c>
      <c r="D12104" s="57">
        <v>100</v>
      </c>
      <c r="E12104" s="57" t="s">
        <v>594</v>
      </c>
      <c r="F12104" s="57" t="s">
        <v>8364</v>
      </c>
      <c r="G12104" s="57" t="s">
        <v>8815</v>
      </c>
      <c r="H12104" s="57">
        <v>100</v>
      </c>
    </row>
    <row r="12105" spans="1:8">
      <c r="A12105" s="57" t="s">
        <v>154</v>
      </c>
      <c r="B12105" s="57" t="s">
        <v>116</v>
      </c>
      <c r="C12105" s="57" t="s">
        <v>8980</v>
      </c>
      <c r="D12105" s="57">
        <v>98</v>
      </c>
      <c r="E12105" s="57" t="s">
        <v>594</v>
      </c>
      <c r="F12105" s="57" t="s">
        <v>8367</v>
      </c>
      <c r="G12105" s="57" t="s">
        <v>8816</v>
      </c>
      <c r="H12105" s="57">
        <v>98</v>
      </c>
    </row>
    <row r="12106" spans="1:8">
      <c r="A12106" s="57" t="s">
        <v>154</v>
      </c>
      <c r="B12106" s="57" t="s">
        <v>116</v>
      </c>
      <c r="C12106" s="57" t="s">
        <v>8981</v>
      </c>
      <c r="D12106" s="57">
        <v>0.52818319999999996</v>
      </c>
      <c r="E12106" s="57" t="s">
        <v>594</v>
      </c>
      <c r="F12106" s="57" t="s">
        <v>8372</v>
      </c>
      <c r="G12106" s="57" t="s">
        <v>8818</v>
      </c>
      <c r="H12106" s="57">
        <v>0.52818319999999996</v>
      </c>
    </row>
    <row r="12107" spans="1:8">
      <c r="A12107" s="57" t="s">
        <v>154</v>
      </c>
      <c r="B12107" s="57" t="s">
        <v>116</v>
      </c>
      <c r="C12107" s="57" t="s">
        <v>8982</v>
      </c>
      <c r="D12107" s="57">
        <v>1.4800000000000006E-2</v>
      </c>
      <c r="E12107" s="57" t="s">
        <v>594</v>
      </c>
      <c r="F12107" s="57" t="s">
        <v>2464</v>
      </c>
      <c r="G12107" s="57" t="s">
        <v>8819</v>
      </c>
      <c r="H12107" s="57">
        <v>1.4800000000000006E-2</v>
      </c>
    </row>
    <row r="12108" spans="1:8">
      <c r="A12108" s="57" t="s">
        <v>189</v>
      </c>
      <c r="B12108" s="57" t="s">
        <v>123</v>
      </c>
      <c r="C12108" s="57" t="s">
        <v>8976</v>
      </c>
      <c r="D12108" s="57">
        <v>1.12048540909091</v>
      </c>
      <c r="E12108" s="57" t="s">
        <v>595</v>
      </c>
      <c r="F12108" s="57" t="s">
        <v>655</v>
      </c>
      <c r="G12108" s="57" t="s">
        <v>8820</v>
      </c>
      <c r="H12108" s="57">
        <v>1.12048540909091</v>
      </c>
    </row>
    <row r="12109" spans="1:8">
      <c r="A12109" s="57" t="s">
        <v>189</v>
      </c>
      <c r="B12109" s="57" t="s">
        <v>123</v>
      </c>
      <c r="C12109" s="57" t="s">
        <v>8977</v>
      </c>
      <c r="D12109" s="57">
        <v>1</v>
      </c>
      <c r="E12109" s="57" t="s">
        <v>595</v>
      </c>
      <c r="F12109" s="57" t="s">
        <v>8977</v>
      </c>
      <c r="G12109" s="57" t="s">
        <v>9057</v>
      </c>
      <c r="H12109" s="57">
        <v>1</v>
      </c>
    </row>
    <row r="12110" spans="1:8">
      <c r="A12110" s="57" t="s">
        <v>189</v>
      </c>
      <c r="B12110" s="57" t="s">
        <v>123</v>
      </c>
      <c r="C12110" s="57" t="s">
        <v>8979</v>
      </c>
      <c r="D12110" s="57">
        <v>100</v>
      </c>
      <c r="E12110" s="57" t="s">
        <v>595</v>
      </c>
      <c r="F12110" s="57" t="s">
        <v>8364</v>
      </c>
      <c r="G12110" s="57" t="s">
        <v>8821</v>
      </c>
      <c r="H12110" s="57">
        <v>100</v>
      </c>
    </row>
    <row r="12111" spans="1:8">
      <c r="A12111" s="57" t="s">
        <v>189</v>
      </c>
      <c r="B12111" s="57" t="s">
        <v>123</v>
      </c>
      <c r="C12111" s="57" t="s">
        <v>8980</v>
      </c>
      <c r="D12111" s="57">
        <v>97.832132045454543</v>
      </c>
      <c r="E12111" s="57" t="s">
        <v>595</v>
      </c>
      <c r="F12111" s="57" t="s">
        <v>8367</v>
      </c>
      <c r="G12111" s="57" t="s">
        <v>8822</v>
      </c>
      <c r="H12111" s="57">
        <v>97.832132045454543</v>
      </c>
    </row>
    <row r="12112" spans="1:8">
      <c r="A12112" s="57" t="s">
        <v>189</v>
      </c>
      <c r="B12112" s="57" t="s">
        <v>123</v>
      </c>
      <c r="C12112" s="57" t="s">
        <v>8981</v>
      </c>
      <c r="D12112" s="57">
        <v>0.52818320000000052</v>
      </c>
      <c r="E12112" s="57" t="s">
        <v>595</v>
      </c>
      <c r="F12112" s="57" t="s">
        <v>8372</v>
      </c>
      <c r="G12112" s="57" t="s">
        <v>8824</v>
      </c>
      <c r="H12112" s="57">
        <v>0.52818320000000052</v>
      </c>
    </row>
    <row r="12113" spans="1:8">
      <c r="A12113" s="57" t="s">
        <v>189</v>
      </c>
      <c r="B12113" s="57" t="s">
        <v>123</v>
      </c>
      <c r="C12113" s="57" t="s">
        <v>8982</v>
      </c>
      <c r="D12113" s="57">
        <v>1.6013636363636372E-2</v>
      </c>
      <c r="E12113" s="57" t="s">
        <v>595</v>
      </c>
      <c r="F12113" s="57" t="s">
        <v>2464</v>
      </c>
      <c r="G12113" s="57" t="s">
        <v>8825</v>
      </c>
      <c r="H12113" s="57">
        <v>1.6013636363636372E-2</v>
      </c>
    </row>
    <row r="12114" spans="1:8">
      <c r="A12114" s="57" t="s">
        <v>173</v>
      </c>
      <c r="B12114" s="57" t="s">
        <v>117</v>
      </c>
      <c r="C12114" s="57" t="s">
        <v>8976</v>
      </c>
      <c r="D12114" s="57">
        <v>1.0154099999999997</v>
      </c>
      <c r="E12114" s="57" t="s">
        <v>596</v>
      </c>
      <c r="F12114" s="57" t="s">
        <v>655</v>
      </c>
      <c r="G12114" s="57" t="s">
        <v>8826</v>
      </c>
      <c r="H12114" s="57">
        <v>1.0154099999999997</v>
      </c>
    </row>
    <row r="12115" spans="1:8">
      <c r="A12115" s="57" t="s">
        <v>173</v>
      </c>
      <c r="B12115" s="57" t="s">
        <v>117</v>
      </c>
      <c r="C12115" s="57" t="s">
        <v>8977</v>
      </c>
      <c r="D12115" s="57">
        <v>1</v>
      </c>
      <c r="E12115" s="57" t="s">
        <v>596</v>
      </c>
      <c r="F12115" s="57" t="s">
        <v>8977</v>
      </c>
      <c r="G12115" s="57" t="s">
        <v>9058</v>
      </c>
      <c r="H12115" s="57">
        <v>1</v>
      </c>
    </row>
    <row r="12116" spans="1:8">
      <c r="A12116" s="57" t="s">
        <v>173</v>
      </c>
      <c r="B12116" s="57" t="s">
        <v>117</v>
      </c>
      <c r="C12116" s="57" t="s">
        <v>8979</v>
      </c>
      <c r="D12116" s="57">
        <v>100</v>
      </c>
      <c r="E12116" s="57" t="s">
        <v>596</v>
      </c>
      <c r="F12116" s="57" t="s">
        <v>8364</v>
      </c>
      <c r="G12116" s="57" t="s">
        <v>8827</v>
      </c>
      <c r="H12116" s="57">
        <v>100</v>
      </c>
    </row>
    <row r="12117" spans="1:8">
      <c r="A12117" s="57" t="s">
        <v>173</v>
      </c>
      <c r="B12117" s="57" t="s">
        <v>117</v>
      </c>
      <c r="C12117" s="57" t="s">
        <v>8980</v>
      </c>
      <c r="D12117" s="57">
        <v>98</v>
      </c>
      <c r="E12117" s="57" t="s">
        <v>596</v>
      </c>
      <c r="F12117" s="57" t="s">
        <v>8367</v>
      </c>
      <c r="G12117" s="57" t="s">
        <v>8828</v>
      </c>
      <c r="H12117" s="57">
        <v>98</v>
      </c>
    </row>
    <row r="12118" spans="1:8">
      <c r="A12118" s="57" t="s">
        <v>173</v>
      </c>
      <c r="B12118" s="57" t="s">
        <v>117</v>
      </c>
      <c r="C12118" s="57" t="s">
        <v>8981</v>
      </c>
      <c r="D12118" s="57">
        <v>0.52818320000000007</v>
      </c>
      <c r="E12118" s="57" t="s">
        <v>596</v>
      </c>
      <c r="F12118" s="57" t="s">
        <v>8372</v>
      </c>
      <c r="G12118" s="57" t="s">
        <v>8830</v>
      </c>
      <c r="H12118" s="57">
        <v>0.52818320000000007</v>
      </c>
    </row>
    <row r="12119" spans="1:8">
      <c r="A12119" s="57" t="s">
        <v>173</v>
      </c>
      <c r="B12119" s="57" t="s">
        <v>117</v>
      </c>
      <c r="C12119" s="57" t="s">
        <v>8982</v>
      </c>
      <c r="D12119" s="57">
        <v>1.4800000000000002E-2</v>
      </c>
      <c r="E12119" s="57" t="s">
        <v>596</v>
      </c>
      <c r="F12119" s="57" t="s">
        <v>2464</v>
      </c>
      <c r="G12119" s="57" t="s">
        <v>8831</v>
      </c>
      <c r="H12119" s="57">
        <v>1.4800000000000002E-2</v>
      </c>
    </row>
    <row r="12120" spans="1:8">
      <c r="A12120" s="57" t="s">
        <v>173</v>
      </c>
      <c r="B12120" s="57" t="s">
        <v>122</v>
      </c>
      <c r="C12120" s="57" t="s">
        <v>8976</v>
      </c>
      <c r="D12120" s="57">
        <v>1.0154099999999999</v>
      </c>
      <c r="E12120" s="57" t="s">
        <v>597</v>
      </c>
      <c r="F12120" s="57" t="s">
        <v>655</v>
      </c>
      <c r="G12120" s="57" t="s">
        <v>8832</v>
      </c>
      <c r="H12120" s="57">
        <v>1.0154099999999999</v>
      </c>
    </row>
    <row r="12121" spans="1:8">
      <c r="A12121" s="57" t="s">
        <v>173</v>
      </c>
      <c r="B12121" s="57" t="s">
        <v>122</v>
      </c>
      <c r="C12121" s="57" t="s">
        <v>8977</v>
      </c>
      <c r="D12121" s="57">
        <v>1</v>
      </c>
      <c r="E12121" s="57" t="s">
        <v>597</v>
      </c>
      <c r="F12121" s="57" t="s">
        <v>8977</v>
      </c>
      <c r="G12121" s="57" t="s">
        <v>9059</v>
      </c>
      <c r="H12121" s="57">
        <v>1</v>
      </c>
    </row>
    <row r="12122" spans="1:8">
      <c r="A12122" s="57" t="s">
        <v>173</v>
      </c>
      <c r="B12122" s="57" t="s">
        <v>122</v>
      </c>
      <c r="C12122" s="57" t="s">
        <v>8979</v>
      </c>
      <c r="D12122" s="57">
        <v>100</v>
      </c>
      <c r="E12122" s="57" t="s">
        <v>597</v>
      </c>
      <c r="F12122" s="57" t="s">
        <v>8364</v>
      </c>
      <c r="G12122" s="57" t="s">
        <v>8833</v>
      </c>
      <c r="H12122" s="57">
        <v>100</v>
      </c>
    </row>
    <row r="12123" spans="1:8">
      <c r="A12123" s="57" t="s">
        <v>173</v>
      </c>
      <c r="B12123" s="57" t="s">
        <v>122</v>
      </c>
      <c r="C12123" s="57" t="s">
        <v>8980</v>
      </c>
      <c r="D12123" s="57">
        <v>98</v>
      </c>
      <c r="E12123" s="57" t="s">
        <v>597</v>
      </c>
      <c r="F12123" s="57" t="s">
        <v>8367</v>
      </c>
      <c r="G12123" s="57" t="s">
        <v>8834</v>
      </c>
      <c r="H12123" s="57">
        <v>98</v>
      </c>
    </row>
    <row r="12124" spans="1:8">
      <c r="A12124" s="57" t="s">
        <v>173</v>
      </c>
      <c r="B12124" s="57" t="s">
        <v>122</v>
      </c>
      <c r="C12124" s="57" t="s">
        <v>8981</v>
      </c>
      <c r="D12124" s="57">
        <v>0.52818319999999996</v>
      </c>
      <c r="E12124" s="57" t="s">
        <v>597</v>
      </c>
      <c r="F12124" s="57" t="s">
        <v>8372</v>
      </c>
      <c r="G12124" s="57" t="s">
        <v>8836</v>
      </c>
      <c r="H12124" s="57">
        <v>0.52818319999999996</v>
      </c>
    </row>
    <row r="12125" spans="1:8">
      <c r="A12125" s="57" t="s">
        <v>173</v>
      </c>
      <c r="B12125" s="57" t="s">
        <v>122</v>
      </c>
      <c r="C12125" s="57" t="s">
        <v>8982</v>
      </c>
      <c r="D12125" s="57">
        <v>1.4800000000000001E-2</v>
      </c>
      <c r="E12125" s="57" t="s">
        <v>597</v>
      </c>
      <c r="F12125" s="57" t="s">
        <v>2464</v>
      </c>
      <c r="G12125" s="57" t="s">
        <v>8837</v>
      </c>
      <c r="H12125" s="57">
        <v>1.4800000000000001E-2</v>
      </c>
    </row>
    <row r="12126" spans="1:8">
      <c r="A12126" s="57" t="s">
        <v>169</v>
      </c>
      <c r="B12126" s="57" t="s">
        <v>81</v>
      </c>
      <c r="C12126" s="57" t="s">
        <v>8976</v>
      </c>
      <c r="D12126" s="57">
        <v>1.0154099999999999</v>
      </c>
      <c r="E12126" s="57" t="s">
        <v>598</v>
      </c>
      <c r="F12126" s="57" t="s">
        <v>655</v>
      </c>
      <c r="G12126" s="57" t="s">
        <v>8838</v>
      </c>
      <c r="H12126" s="57">
        <v>1.0154099999999999</v>
      </c>
    </row>
    <row r="12127" spans="1:8">
      <c r="A12127" s="57" t="s">
        <v>169</v>
      </c>
      <c r="B12127" s="57" t="s">
        <v>81</v>
      </c>
      <c r="C12127" s="57" t="s">
        <v>8977</v>
      </c>
      <c r="D12127" s="57">
        <v>1</v>
      </c>
      <c r="E12127" s="57" t="s">
        <v>598</v>
      </c>
      <c r="F12127" s="57" t="s">
        <v>8977</v>
      </c>
      <c r="G12127" s="57" t="s">
        <v>9060</v>
      </c>
      <c r="H12127" s="57">
        <v>1</v>
      </c>
    </row>
    <row r="12128" spans="1:8">
      <c r="A12128" s="57" t="s">
        <v>169</v>
      </c>
      <c r="B12128" s="57" t="s">
        <v>81</v>
      </c>
      <c r="C12128" s="57" t="s">
        <v>8979</v>
      </c>
      <c r="D12128" s="57">
        <v>100</v>
      </c>
      <c r="E12128" s="57" t="s">
        <v>598</v>
      </c>
      <c r="F12128" s="57" t="s">
        <v>8364</v>
      </c>
      <c r="G12128" s="57" t="s">
        <v>8839</v>
      </c>
      <c r="H12128" s="57">
        <v>100</v>
      </c>
    </row>
    <row r="12129" spans="1:8">
      <c r="A12129" s="57" t="s">
        <v>169</v>
      </c>
      <c r="B12129" s="57" t="s">
        <v>81</v>
      </c>
      <c r="C12129" s="57" t="s">
        <v>8980</v>
      </c>
      <c r="D12129" s="57">
        <v>98</v>
      </c>
      <c r="E12129" s="57" t="s">
        <v>598</v>
      </c>
      <c r="F12129" s="57" t="s">
        <v>8367</v>
      </c>
      <c r="G12129" s="57" t="s">
        <v>8840</v>
      </c>
      <c r="H12129" s="57">
        <v>98</v>
      </c>
    </row>
    <row r="12130" spans="1:8">
      <c r="A12130" s="57" t="s">
        <v>169</v>
      </c>
      <c r="B12130" s="57" t="s">
        <v>81</v>
      </c>
      <c r="C12130" s="57" t="s">
        <v>8981</v>
      </c>
      <c r="D12130" s="57">
        <v>0.52818319999999996</v>
      </c>
      <c r="E12130" s="57" t="s">
        <v>598</v>
      </c>
      <c r="F12130" s="57" t="s">
        <v>8372</v>
      </c>
      <c r="G12130" s="57" t="s">
        <v>8842</v>
      </c>
      <c r="H12130" s="57">
        <v>0.52818319999999996</v>
      </c>
    </row>
    <row r="12131" spans="1:8">
      <c r="A12131" s="57" t="s">
        <v>169</v>
      </c>
      <c r="B12131" s="57" t="s">
        <v>81</v>
      </c>
      <c r="C12131" s="57" t="s">
        <v>8982</v>
      </c>
      <c r="D12131" s="57">
        <v>1.4800000000000001E-2</v>
      </c>
      <c r="E12131" s="57" t="s">
        <v>598</v>
      </c>
      <c r="F12131" s="57" t="s">
        <v>2464</v>
      </c>
      <c r="G12131" s="57" t="s">
        <v>8843</v>
      </c>
      <c r="H12131" s="57">
        <v>1.4800000000000001E-2</v>
      </c>
    </row>
    <row r="12132" spans="1:8">
      <c r="A12132" s="57" t="s">
        <v>186</v>
      </c>
      <c r="B12132" s="57" t="s">
        <v>121</v>
      </c>
      <c r="C12132" s="57" t="s">
        <v>8976</v>
      </c>
      <c r="D12132" s="57">
        <v>1.0154099999999999</v>
      </c>
      <c r="E12132" s="57" t="s">
        <v>599</v>
      </c>
      <c r="F12132" s="57" t="s">
        <v>655</v>
      </c>
      <c r="G12132" s="57" t="s">
        <v>8844</v>
      </c>
      <c r="H12132" s="57">
        <v>1.0154099999999999</v>
      </c>
    </row>
    <row r="12133" spans="1:8">
      <c r="A12133" s="57" t="s">
        <v>186</v>
      </c>
      <c r="B12133" s="57" t="s">
        <v>121</v>
      </c>
      <c r="C12133" s="57" t="s">
        <v>8977</v>
      </c>
      <c r="D12133" s="57">
        <v>1</v>
      </c>
      <c r="E12133" s="57" t="s">
        <v>599</v>
      </c>
      <c r="F12133" s="57" t="s">
        <v>8977</v>
      </c>
      <c r="G12133" s="57" t="s">
        <v>9061</v>
      </c>
      <c r="H12133" s="57">
        <v>1</v>
      </c>
    </row>
    <row r="12134" spans="1:8">
      <c r="A12134" s="57" t="s">
        <v>186</v>
      </c>
      <c r="B12134" s="57" t="s">
        <v>121</v>
      </c>
      <c r="C12134" s="57" t="s">
        <v>8979</v>
      </c>
      <c r="D12134" s="57">
        <v>100</v>
      </c>
      <c r="E12134" s="57" t="s">
        <v>599</v>
      </c>
      <c r="F12134" s="57" t="s">
        <v>8364</v>
      </c>
      <c r="G12134" s="57" t="s">
        <v>8845</v>
      </c>
      <c r="H12134" s="57">
        <v>100</v>
      </c>
    </row>
    <row r="12135" spans="1:8">
      <c r="A12135" s="57" t="s">
        <v>186</v>
      </c>
      <c r="B12135" s="57" t="s">
        <v>121</v>
      </c>
      <c r="C12135" s="57" t="s">
        <v>8980</v>
      </c>
      <c r="D12135" s="57">
        <v>98</v>
      </c>
      <c r="E12135" s="57" t="s">
        <v>599</v>
      </c>
      <c r="F12135" s="57" t="s">
        <v>8367</v>
      </c>
      <c r="G12135" s="57" t="s">
        <v>8846</v>
      </c>
      <c r="H12135" s="57">
        <v>98</v>
      </c>
    </row>
    <row r="12136" spans="1:8">
      <c r="A12136" s="57" t="s">
        <v>186</v>
      </c>
      <c r="B12136" s="57" t="s">
        <v>121</v>
      </c>
      <c r="C12136" s="57" t="s">
        <v>8981</v>
      </c>
      <c r="D12136" s="57">
        <v>0.52818319999999996</v>
      </c>
      <c r="E12136" s="57" t="s">
        <v>599</v>
      </c>
      <c r="F12136" s="57" t="s">
        <v>8372</v>
      </c>
      <c r="G12136" s="57" t="s">
        <v>8848</v>
      </c>
      <c r="H12136" s="57">
        <v>0.52818319999999996</v>
      </c>
    </row>
    <row r="12137" spans="1:8">
      <c r="A12137" s="57" t="s">
        <v>186</v>
      </c>
      <c r="B12137" s="57" t="s">
        <v>121</v>
      </c>
      <c r="C12137" s="57" t="s">
        <v>8982</v>
      </c>
      <c r="D12137" s="57">
        <v>1.4800000000000001E-2</v>
      </c>
      <c r="E12137" s="57" t="s">
        <v>599</v>
      </c>
      <c r="F12137" s="57" t="s">
        <v>2464</v>
      </c>
      <c r="G12137" s="57" t="s">
        <v>8849</v>
      </c>
      <c r="H12137" s="57">
        <v>1.4800000000000001E-2</v>
      </c>
    </row>
    <row r="12138" spans="1:8">
      <c r="A12138" s="57" t="s">
        <v>186</v>
      </c>
      <c r="B12138" s="57" t="s">
        <v>124</v>
      </c>
      <c r="C12138" s="57" t="s">
        <v>8976</v>
      </c>
      <c r="D12138" s="57">
        <v>1.0154099999999999</v>
      </c>
      <c r="E12138" s="57" t="s">
        <v>600</v>
      </c>
      <c r="F12138" s="57" t="s">
        <v>655</v>
      </c>
      <c r="G12138" s="57" t="s">
        <v>8850</v>
      </c>
      <c r="H12138" s="57">
        <v>1.0154099999999999</v>
      </c>
    </row>
    <row r="12139" spans="1:8">
      <c r="A12139" s="57" t="s">
        <v>186</v>
      </c>
      <c r="B12139" s="57" t="s">
        <v>124</v>
      </c>
      <c r="C12139" s="57" t="s">
        <v>8977</v>
      </c>
      <c r="D12139" s="57">
        <v>1</v>
      </c>
      <c r="E12139" s="57" t="s">
        <v>600</v>
      </c>
      <c r="F12139" s="57" t="s">
        <v>8977</v>
      </c>
      <c r="G12139" s="57" t="s">
        <v>9062</v>
      </c>
      <c r="H12139" s="57">
        <v>1</v>
      </c>
    </row>
    <row r="12140" spans="1:8">
      <c r="A12140" s="57" t="s">
        <v>186</v>
      </c>
      <c r="B12140" s="57" t="s">
        <v>124</v>
      </c>
      <c r="C12140" s="57" t="s">
        <v>8979</v>
      </c>
      <c r="D12140" s="57">
        <v>100</v>
      </c>
      <c r="E12140" s="57" t="s">
        <v>600</v>
      </c>
      <c r="F12140" s="57" t="s">
        <v>8364</v>
      </c>
      <c r="G12140" s="57" t="s">
        <v>8851</v>
      </c>
      <c r="H12140" s="57">
        <v>100</v>
      </c>
    </row>
    <row r="12141" spans="1:8">
      <c r="A12141" s="57" t="s">
        <v>186</v>
      </c>
      <c r="B12141" s="57" t="s">
        <v>124</v>
      </c>
      <c r="C12141" s="57" t="s">
        <v>8980</v>
      </c>
      <c r="D12141" s="57">
        <v>98</v>
      </c>
      <c r="E12141" s="57" t="s">
        <v>600</v>
      </c>
      <c r="F12141" s="57" t="s">
        <v>8367</v>
      </c>
      <c r="G12141" s="57" t="s">
        <v>8852</v>
      </c>
      <c r="H12141" s="57">
        <v>98</v>
      </c>
    </row>
    <row r="12142" spans="1:8">
      <c r="A12142" s="57" t="s">
        <v>186</v>
      </c>
      <c r="B12142" s="57" t="s">
        <v>124</v>
      </c>
      <c r="C12142" s="57" t="s">
        <v>8981</v>
      </c>
      <c r="D12142" s="57">
        <v>0.52818319999999996</v>
      </c>
      <c r="E12142" s="57" t="s">
        <v>600</v>
      </c>
      <c r="F12142" s="57" t="s">
        <v>8372</v>
      </c>
      <c r="G12142" s="57" t="s">
        <v>8854</v>
      </c>
      <c r="H12142" s="57">
        <v>0.52818319999999996</v>
      </c>
    </row>
    <row r="12143" spans="1:8">
      <c r="A12143" s="57" t="s">
        <v>186</v>
      </c>
      <c r="B12143" s="57" t="s">
        <v>124</v>
      </c>
      <c r="C12143" s="57" t="s">
        <v>8982</v>
      </c>
      <c r="D12143" s="57">
        <v>1.4800000000000002E-2</v>
      </c>
      <c r="E12143" s="57" t="s">
        <v>600</v>
      </c>
      <c r="F12143" s="57" t="s">
        <v>2464</v>
      </c>
      <c r="G12143" s="57" t="s">
        <v>8855</v>
      </c>
      <c r="H12143" s="57">
        <v>1.4800000000000002E-2</v>
      </c>
    </row>
    <row r="12144" spans="1:8">
      <c r="A12144" s="57" t="s">
        <v>135</v>
      </c>
      <c r="B12144" s="57" t="s">
        <v>114</v>
      </c>
      <c r="C12144" s="57" t="s">
        <v>8976</v>
      </c>
      <c r="D12144" s="57">
        <v>1.0154099999999999</v>
      </c>
      <c r="E12144" s="57" t="s">
        <v>601</v>
      </c>
      <c r="F12144" s="57" t="s">
        <v>655</v>
      </c>
      <c r="G12144" s="57" t="s">
        <v>8856</v>
      </c>
      <c r="H12144" s="57">
        <v>1.0154099999999999</v>
      </c>
    </row>
    <row r="12145" spans="1:8">
      <c r="A12145" s="57" t="s">
        <v>135</v>
      </c>
      <c r="B12145" s="57" t="s">
        <v>114</v>
      </c>
      <c r="C12145" s="57" t="s">
        <v>8977</v>
      </c>
      <c r="D12145" s="57">
        <v>1</v>
      </c>
      <c r="E12145" s="57" t="s">
        <v>601</v>
      </c>
      <c r="F12145" s="57" t="s">
        <v>8977</v>
      </c>
      <c r="G12145" s="57" t="s">
        <v>9063</v>
      </c>
      <c r="H12145" s="57">
        <v>1</v>
      </c>
    </row>
    <row r="12146" spans="1:8">
      <c r="A12146" s="57" t="s">
        <v>135</v>
      </c>
      <c r="B12146" s="57" t="s">
        <v>114</v>
      </c>
      <c r="C12146" s="57" t="s">
        <v>8979</v>
      </c>
      <c r="D12146" s="57">
        <v>100</v>
      </c>
      <c r="E12146" s="57" t="s">
        <v>601</v>
      </c>
      <c r="F12146" s="57" t="s">
        <v>8364</v>
      </c>
      <c r="G12146" s="57" t="s">
        <v>8857</v>
      </c>
      <c r="H12146" s="57">
        <v>100</v>
      </c>
    </row>
    <row r="12147" spans="1:8">
      <c r="A12147" s="57" t="s">
        <v>135</v>
      </c>
      <c r="B12147" s="57" t="s">
        <v>114</v>
      </c>
      <c r="C12147" s="57" t="s">
        <v>8980</v>
      </c>
      <c r="D12147" s="57">
        <v>98</v>
      </c>
      <c r="E12147" s="57" t="s">
        <v>601</v>
      </c>
      <c r="F12147" s="57" t="s">
        <v>8367</v>
      </c>
      <c r="G12147" s="57" t="s">
        <v>8858</v>
      </c>
      <c r="H12147" s="57">
        <v>98</v>
      </c>
    </row>
    <row r="12148" spans="1:8">
      <c r="A12148" s="57" t="s">
        <v>135</v>
      </c>
      <c r="B12148" s="57" t="s">
        <v>114</v>
      </c>
      <c r="C12148" s="57" t="s">
        <v>8981</v>
      </c>
      <c r="D12148" s="57">
        <v>0.52818319999999996</v>
      </c>
      <c r="E12148" s="57" t="s">
        <v>601</v>
      </c>
      <c r="F12148" s="57" t="s">
        <v>8372</v>
      </c>
      <c r="G12148" s="57" t="s">
        <v>8860</v>
      </c>
      <c r="H12148" s="57">
        <v>0.52818319999999996</v>
      </c>
    </row>
    <row r="12149" spans="1:8">
      <c r="A12149" s="57" t="s">
        <v>135</v>
      </c>
      <c r="B12149" s="57" t="s">
        <v>114</v>
      </c>
      <c r="C12149" s="57" t="s">
        <v>8982</v>
      </c>
      <c r="D12149" s="57">
        <v>1.4800000000000001E-2</v>
      </c>
      <c r="E12149" s="57" t="s">
        <v>601</v>
      </c>
      <c r="F12149" s="57" t="s">
        <v>2464</v>
      </c>
      <c r="G12149" s="57" t="s">
        <v>8861</v>
      </c>
      <c r="H12149" s="57">
        <v>1.4800000000000001E-2</v>
      </c>
    </row>
    <row r="12150" spans="1:8">
      <c r="A12150" s="57" t="s">
        <v>155</v>
      </c>
      <c r="B12150" s="57" t="s">
        <v>116</v>
      </c>
      <c r="C12150" s="57" t="s">
        <v>8976</v>
      </c>
      <c r="D12150" s="57">
        <v>1.0154099999999999</v>
      </c>
      <c r="E12150" s="57" t="s">
        <v>602</v>
      </c>
      <c r="F12150" s="57" t="s">
        <v>655</v>
      </c>
      <c r="G12150" s="57" t="s">
        <v>8862</v>
      </c>
      <c r="H12150" s="57">
        <v>1.0154099999999999</v>
      </c>
    </row>
    <row r="12151" spans="1:8">
      <c r="A12151" s="57" t="s">
        <v>155</v>
      </c>
      <c r="B12151" s="57" t="s">
        <v>116</v>
      </c>
      <c r="C12151" s="57" t="s">
        <v>8977</v>
      </c>
      <c r="D12151" s="57">
        <v>1</v>
      </c>
      <c r="E12151" s="57" t="s">
        <v>602</v>
      </c>
      <c r="F12151" s="57" t="s">
        <v>8977</v>
      </c>
      <c r="G12151" s="57" t="s">
        <v>9064</v>
      </c>
      <c r="H12151" s="57">
        <v>1</v>
      </c>
    </row>
    <row r="12152" spans="1:8">
      <c r="A12152" s="57" t="s">
        <v>155</v>
      </c>
      <c r="B12152" s="57" t="s">
        <v>116</v>
      </c>
      <c r="C12152" s="57" t="s">
        <v>8979</v>
      </c>
      <c r="D12152" s="57">
        <v>100</v>
      </c>
      <c r="E12152" s="57" t="s">
        <v>602</v>
      </c>
      <c r="F12152" s="57" t="s">
        <v>8364</v>
      </c>
      <c r="G12152" s="57" t="s">
        <v>8863</v>
      </c>
      <c r="H12152" s="57">
        <v>100</v>
      </c>
    </row>
    <row r="12153" spans="1:8">
      <c r="A12153" s="57" t="s">
        <v>155</v>
      </c>
      <c r="B12153" s="57" t="s">
        <v>116</v>
      </c>
      <c r="C12153" s="57" t="s">
        <v>8980</v>
      </c>
      <c r="D12153" s="57">
        <v>98</v>
      </c>
      <c r="E12153" s="57" t="s">
        <v>602</v>
      </c>
      <c r="F12153" s="57" t="s">
        <v>8367</v>
      </c>
      <c r="G12153" s="57" t="s">
        <v>8864</v>
      </c>
      <c r="H12153" s="57">
        <v>98</v>
      </c>
    </row>
    <row r="12154" spans="1:8">
      <c r="A12154" s="57" t="s">
        <v>155</v>
      </c>
      <c r="B12154" s="57" t="s">
        <v>116</v>
      </c>
      <c r="C12154" s="57" t="s">
        <v>8981</v>
      </c>
      <c r="D12154" s="57">
        <v>0.52818319999999996</v>
      </c>
      <c r="E12154" s="57" t="s">
        <v>602</v>
      </c>
      <c r="F12154" s="57" t="s">
        <v>8372</v>
      </c>
      <c r="G12154" s="57" t="s">
        <v>8866</v>
      </c>
      <c r="H12154" s="57">
        <v>0.52818319999999996</v>
      </c>
    </row>
    <row r="12155" spans="1:8">
      <c r="A12155" s="57" t="s">
        <v>155</v>
      </c>
      <c r="B12155" s="57" t="s">
        <v>116</v>
      </c>
      <c r="C12155" s="57" t="s">
        <v>8982</v>
      </c>
      <c r="D12155" s="57">
        <v>1.4800000000000001E-2</v>
      </c>
      <c r="E12155" s="57" t="s">
        <v>602</v>
      </c>
      <c r="F12155" s="57" t="s">
        <v>2464</v>
      </c>
      <c r="G12155" s="57" t="s">
        <v>8867</v>
      </c>
      <c r="H12155" s="57">
        <v>1.4800000000000001E-2</v>
      </c>
    </row>
    <row r="12156" spans="1:8">
      <c r="A12156" s="57" t="s">
        <v>155</v>
      </c>
      <c r="B12156" s="57" t="s">
        <v>121</v>
      </c>
      <c r="C12156" s="57" t="s">
        <v>8976</v>
      </c>
      <c r="D12156" s="57">
        <v>1.0154099999999999</v>
      </c>
      <c r="E12156" s="57" t="s">
        <v>603</v>
      </c>
      <c r="F12156" s="57" t="s">
        <v>655</v>
      </c>
      <c r="G12156" s="57" t="s">
        <v>8868</v>
      </c>
      <c r="H12156" s="57">
        <v>1.0154099999999999</v>
      </c>
    </row>
    <row r="12157" spans="1:8">
      <c r="A12157" s="57" t="s">
        <v>155</v>
      </c>
      <c r="B12157" s="57" t="s">
        <v>121</v>
      </c>
      <c r="C12157" s="57" t="s">
        <v>8977</v>
      </c>
      <c r="D12157" s="57">
        <v>1</v>
      </c>
      <c r="E12157" s="57" t="s">
        <v>603</v>
      </c>
      <c r="F12157" s="57" t="s">
        <v>8977</v>
      </c>
      <c r="G12157" s="57" t="s">
        <v>9065</v>
      </c>
      <c r="H12157" s="57">
        <v>1</v>
      </c>
    </row>
    <row r="12158" spans="1:8">
      <c r="A12158" s="57" t="s">
        <v>155</v>
      </c>
      <c r="B12158" s="57" t="s">
        <v>121</v>
      </c>
      <c r="C12158" s="57" t="s">
        <v>8979</v>
      </c>
      <c r="D12158" s="57">
        <v>100</v>
      </c>
      <c r="E12158" s="57" t="s">
        <v>603</v>
      </c>
      <c r="F12158" s="57" t="s">
        <v>8364</v>
      </c>
      <c r="G12158" s="57" t="s">
        <v>8869</v>
      </c>
      <c r="H12158" s="57">
        <v>100</v>
      </c>
    </row>
    <row r="12159" spans="1:8">
      <c r="A12159" s="57" t="s">
        <v>155</v>
      </c>
      <c r="B12159" s="57" t="s">
        <v>121</v>
      </c>
      <c r="C12159" s="57" t="s">
        <v>8980</v>
      </c>
      <c r="D12159" s="57">
        <v>98</v>
      </c>
      <c r="E12159" s="57" t="s">
        <v>603</v>
      </c>
      <c r="F12159" s="57" t="s">
        <v>8367</v>
      </c>
      <c r="G12159" s="57" t="s">
        <v>8870</v>
      </c>
      <c r="H12159" s="57">
        <v>98</v>
      </c>
    </row>
    <row r="12160" spans="1:8">
      <c r="A12160" s="57" t="s">
        <v>155</v>
      </c>
      <c r="B12160" s="57" t="s">
        <v>121</v>
      </c>
      <c r="C12160" s="57" t="s">
        <v>8981</v>
      </c>
      <c r="D12160" s="57">
        <v>0.52818319999999996</v>
      </c>
      <c r="E12160" s="57" t="s">
        <v>603</v>
      </c>
      <c r="F12160" s="57" t="s">
        <v>8372</v>
      </c>
      <c r="G12160" s="57" t="s">
        <v>8872</v>
      </c>
      <c r="H12160" s="57">
        <v>0.52818319999999996</v>
      </c>
    </row>
    <row r="12161" spans="1:8">
      <c r="A12161" s="57" t="s">
        <v>155</v>
      </c>
      <c r="B12161" s="57" t="s">
        <v>121</v>
      </c>
      <c r="C12161" s="57" t="s">
        <v>8982</v>
      </c>
      <c r="D12161" s="57">
        <v>1.4800000000000001E-2</v>
      </c>
      <c r="E12161" s="57" t="s">
        <v>603</v>
      </c>
      <c r="F12161" s="57" t="s">
        <v>2464</v>
      </c>
      <c r="G12161" s="57" t="s">
        <v>8873</v>
      </c>
      <c r="H12161" s="57">
        <v>1.4800000000000001E-2</v>
      </c>
    </row>
    <row r="12162" spans="1:8">
      <c r="A12162" s="57" t="s">
        <v>155</v>
      </c>
      <c r="B12162" s="57" t="s">
        <v>122</v>
      </c>
      <c r="C12162" s="57" t="s">
        <v>8976</v>
      </c>
      <c r="D12162" s="57">
        <v>1.0154099999999999</v>
      </c>
      <c r="E12162" s="57" t="s">
        <v>604</v>
      </c>
      <c r="F12162" s="57" t="s">
        <v>655</v>
      </c>
      <c r="G12162" s="57" t="s">
        <v>8874</v>
      </c>
      <c r="H12162" s="57">
        <v>1.0154099999999999</v>
      </c>
    </row>
    <row r="12163" spans="1:8">
      <c r="A12163" s="57" t="s">
        <v>155</v>
      </c>
      <c r="B12163" s="57" t="s">
        <v>122</v>
      </c>
      <c r="C12163" s="57" t="s">
        <v>8977</v>
      </c>
      <c r="D12163" s="57">
        <v>1</v>
      </c>
      <c r="E12163" s="57" t="s">
        <v>604</v>
      </c>
      <c r="F12163" s="57" t="s">
        <v>8977</v>
      </c>
      <c r="G12163" s="57" t="s">
        <v>9066</v>
      </c>
      <c r="H12163" s="57">
        <v>1</v>
      </c>
    </row>
    <row r="12164" spans="1:8">
      <c r="A12164" s="57" t="s">
        <v>155</v>
      </c>
      <c r="B12164" s="57" t="s">
        <v>122</v>
      </c>
      <c r="C12164" s="57" t="s">
        <v>8979</v>
      </c>
      <c r="D12164" s="57">
        <v>100</v>
      </c>
      <c r="E12164" s="57" t="s">
        <v>604</v>
      </c>
      <c r="F12164" s="57" t="s">
        <v>8364</v>
      </c>
      <c r="G12164" s="57" t="s">
        <v>8875</v>
      </c>
      <c r="H12164" s="57">
        <v>100</v>
      </c>
    </row>
    <row r="12165" spans="1:8">
      <c r="A12165" s="57" t="s">
        <v>155</v>
      </c>
      <c r="B12165" s="57" t="s">
        <v>122</v>
      </c>
      <c r="C12165" s="57" t="s">
        <v>8980</v>
      </c>
      <c r="D12165" s="57">
        <v>98</v>
      </c>
      <c r="E12165" s="57" t="s">
        <v>604</v>
      </c>
      <c r="F12165" s="57" t="s">
        <v>8367</v>
      </c>
      <c r="G12165" s="57" t="s">
        <v>8876</v>
      </c>
      <c r="H12165" s="57">
        <v>98</v>
      </c>
    </row>
    <row r="12166" spans="1:8">
      <c r="A12166" s="57" t="s">
        <v>155</v>
      </c>
      <c r="B12166" s="57" t="s">
        <v>122</v>
      </c>
      <c r="C12166" s="57" t="s">
        <v>8981</v>
      </c>
      <c r="D12166" s="57">
        <v>0.52818319999999996</v>
      </c>
      <c r="E12166" s="57" t="s">
        <v>604</v>
      </c>
      <c r="F12166" s="57" t="s">
        <v>8372</v>
      </c>
      <c r="G12166" s="57" t="s">
        <v>8878</v>
      </c>
      <c r="H12166" s="57">
        <v>0.52818319999999996</v>
      </c>
    </row>
    <row r="12167" spans="1:8">
      <c r="A12167" s="57" t="s">
        <v>155</v>
      </c>
      <c r="B12167" s="57" t="s">
        <v>122</v>
      </c>
      <c r="C12167" s="57" t="s">
        <v>8982</v>
      </c>
      <c r="D12167" s="57">
        <v>1.4800000000000001E-2</v>
      </c>
      <c r="E12167" s="57" t="s">
        <v>604</v>
      </c>
      <c r="F12167" s="57" t="s">
        <v>2464</v>
      </c>
      <c r="G12167" s="57" t="s">
        <v>8879</v>
      </c>
      <c r="H12167" s="57">
        <v>1.4800000000000001E-2</v>
      </c>
    </row>
    <row r="12168" spans="1:8">
      <c r="A12168" s="57" t="s">
        <v>641</v>
      </c>
      <c r="B12168" s="57" t="s">
        <v>118</v>
      </c>
      <c r="C12168" s="57" t="s">
        <v>8976</v>
      </c>
      <c r="D12168" s="57">
        <v>1.9385429999999997</v>
      </c>
      <c r="E12168" s="57" t="s">
        <v>606</v>
      </c>
      <c r="F12168" s="57" t="s">
        <v>655</v>
      </c>
      <c r="G12168" s="57" t="s">
        <v>8880</v>
      </c>
      <c r="H12168" s="57">
        <v>1.9385429999999997</v>
      </c>
    </row>
    <row r="12169" spans="1:8">
      <c r="A12169" s="57" t="s">
        <v>641</v>
      </c>
      <c r="B12169" s="57" t="s">
        <v>118</v>
      </c>
      <c r="C12169" s="57" t="s">
        <v>8977</v>
      </c>
      <c r="D12169" s="57">
        <v>1</v>
      </c>
      <c r="E12169" s="57" t="s">
        <v>606</v>
      </c>
      <c r="F12169" s="57" t="s">
        <v>8977</v>
      </c>
      <c r="G12169" s="57" t="s">
        <v>9067</v>
      </c>
      <c r="H12169" s="57">
        <v>1</v>
      </c>
    </row>
    <row r="12170" spans="1:8">
      <c r="A12170" s="57" t="s">
        <v>641</v>
      </c>
      <c r="B12170" s="57" t="s">
        <v>118</v>
      </c>
      <c r="C12170" s="57" t="s">
        <v>8979</v>
      </c>
      <c r="D12170" s="57">
        <v>100</v>
      </c>
      <c r="E12170" s="57" t="s">
        <v>606</v>
      </c>
      <c r="F12170" s="57" t="s">
        <v>8364</v>
      </c>
      <c r="G12170" s="57" t="s">
        <v>8881</v>
      </c>
      <c r="H12170" s="57">
        <v>100</v>
      </c>
    </row>
    <row r="12171" spans="1:8">
      <c r="A12171" s="57" t="s">
        <v>641</v>
      </c>
      <c r="B12171" s="57" t="s">
        <v>118</v>
      </c>
      <c r="C12171" s="57" t="s">
        <v>8980</v>
      </c>
      <c r="D12171" s="57">
        <v>98</v>
      </c>
      <c r="E12171" s="57" t="s">
        <v>606</v>
      </c>
      <c r="F12171" s="57" t="s">
        <v>8367</v>
      </c>
      <c r="G12171" s="57" t="s">
        <v>8882</v>
      </c>
      <c r="H12171" s="57">
        <v>98</v>
      </c>
    </row>
    <row r="12172" spans="1:8">
      <c r="A12172" s="57" t="s">
        <v>641</v>
      </c>
      <c r="B12172" s="57" t="s">
        <v>118</v>
      </c>
      <c r="C12172" s="57" t="s">
        <v>8981</v>
      </c>
      <c r="D12172" s="57">
        <v>0.52818319999999996</v>
      </c>
      <c r="E12172" s="57" t="s">
        <v>606</v>
      </c>
      <c r="F12172" s="57" t="s">
        <v>8372</v>
      </c>
      <c r="G12172" s="57" t="s">
        <v>8884</v>
      </c>
      <c r="H12172" s="57">
        <v>0.52818319999999996</v>
      </c>
    </row>
    <row r="12173" spans="1:8">
      <c r="A12173" s="57" t="s">
        <v>641</v>
      </c>
      <c r="B12173" s="57" t="s">
        <v>118</v>
      </c>
      <c r="C12173" s="57" t="s">
        <v>8982</v>
      </c>
      <c r="D12173" s="57">
        <v>1.3357220000000001E-2</v>
      </c>
      <c r="E12173" s="57" t="s">
        <v>606</v>
      </c>
      <c r="F12173" s="57" t="s">
        <v>2464</v>
      </c>
      <c r="G12173" s="57" t="s">
        <v>8885</v>
      </c>
      <c r="H12173" s="57">
        <v>1.3357220000000001E-2</v>
      </c>
    </row>
    <row r="12174" spans="1:8">
      <c r="A12174" s="57" t="s">
        <v>642</v>
      </c>
      <c r="B12174" s="57" t="s">
        <v>124</v>
      </c>
      <c r="C12174" s="57" t="s">
        <v>8976</v>
      </c>
      <c r="D12174" s="57">
        <v>2.5408038399999997</v>
      </c>
      <c r="E12174" s="57" t="s">
        <v>608</v>
      </c>
      <c r="F12174" s="57" t="s">
        <v>655</v>
      </c>
      <c r="G12174" s="57" t="s">
        <v>8886</v>
      </c>
      <c r="H12174" s="57">
        <v>2.5408038399999997</v>
      </c>
    </row>
    <row r="12175" spans="1:8">
      <c r="A12175" s="57" t="s">
        <v>642</v>
      </c>
      <c r="B12175" s="57" t="s">
        <v>124</v>
      </c>
      <c r="C12175" s="57" t="s">
        <v>8977</v>
      </c>
      <c r="D12175" s="57">
        <v>1</v>
      </c>
      <c r="E12175" s="57" t="s">
        <v>608</v>
      </c>
      <c r="F12175" s="57" t="s">
        <v>8977</v>
      </c>
      <c r="G12175" s="57" t="s">
        <v>9068</v>
      </c>
      <c r="H12175" s="57">
        <v>1</v>
      </c>
    </row>
    <row r="12176" spans="1:8">
      <c r="A12176" s="57" t="s">
        <v>642</v>
      </c>
      <c r="B12176" s="57" t="s">
        <v>124</v>
      </c>
      <c r="C12176" s="57" t="s">
        <v>8979</v>
      </c>
      <c r="D12176" s="57">
        <v>100</v>
      </c>
      <c r="E12176" s="57" t="s">
        <v>608</v>
      </c>
      <c r="F12176" s="57" t="s">
        <v>8364</v>
      </c>
      <c r="G12176" s="57" t="s">
        <v>8887</v>
      </c>
      <c r="H12176" s="57">
        <v>100</v>
      </c>
    </row>
    <row r="12177" spans="1:8">
      <c r="A12177" s="57" t="s">
        <v>642</v>
      </c>
      <c r="B12177" s="57" t="s">
        <v>124</v>
      </c>
      <c r="C12177" s="57" t="s">
        <v>8980</v>
      </c>
      <c r="D12177" s="57">
        <v>98</v>
      </c>
      <c r="E12177" s="57" t="s">
        <v>608</v>
      </c>
      <c r="F12177" s="57" t="s">
        <v>8367</v>
      </c>
      <c r="G12177" s="57" t="s">
        <v>8888</v>
      </c>
      <c r="H12177" s="57">
        <v>98</v>
      </c>
    </row>
    <row r="12178" spans="1:8">
      <c r="A12178" s="57" t="s">
        <v>642</v>
      </c>
      <c r="B12178" s="57" t="s">
        <v>124</v>
      </c>
      <c r="C12178" s="57" t="s">
        <v>8981</v>
      </c>
      <c r="D12178" s="57">
        <v>0.37564199999999998</v>
      </c>
      <c r="E12178" s="57" t="s">
        <v>608</v>
      </c>
      <c r="F12178" s="57" t="s">
        <v>8372</v>
      </c>
      <c r="G12178" s="57" t="s">
        <v>8890</v>
      </c>
      <c r="H12178" s="57">
        <v>0.37564199999999998</v>
      </c>
    </row>
    <row r="12179" spans="1:8">
      <c r="A12179" s="57" t="s">
        <v>642</v>
      </c>
      <c r="B12179" s="57" t="s">
        <v>124</v>
      </c>
      <c r="C12179" s="57" t="s">
        <v>8982</v>
      </c>
      <c r="D12179" s="57">
        <v>1.8068167999999999E-2</v>
      </c>
      <c r="E12179" s="57" t="s">
        <v>608</v>
      </c>
      <c r="F12179" s="57" t="s">
        <v>2464</v>
      </c>
      <c r="G12179" s="57" t="s">
        <v>8891</v>
      </c>
      <c r="H12179" s="57">
        <v>1.8068167999999999E-2</v>
      </c>
    </row>
    <row r="12180" spans="1:8">
      <c r="A12180" s="57" t="s">
        <v>156</v>
      </c>
      <c r="B12180" s="57" t="s">
        <v>116</v>
      </c>
      <c r="C12180" s="57" t="s">
        <v>8976</v>
      </c>
      <c r="D12180" s="57">
        <v>1.0154099999999999</v>
      </c>
      <c r="E12180" s="57" t="s">
        <v>609</v>
      </c>
      <c r="F12180" s="57" t="s">
        <v>655</v>
      </c>
      <c r="G12180" s="57" t="s">
        <v>8892</v>
      </c>
      <c r="H12180" s="57">
        <v>1.0154099999999999</v>
      </c>
    </row>
    <row r="12181" spans="1:8">
      <c r="A12181" s="57" t="s">
        <v>156</v>
      </c>
      <c r="B12181" s="57" t="s">
        <v>116</v>
      </c>
      <c r="C12181" s="57" t="s">
        <v>8977</v>
      </c>
      <c r="D12181" s="57">
        <v>1</v>
      </c>
      <c r="E12181" s="57" t="s">
        <v>609</v>
      </c>
      <c r="F12181" s="57" t="s">
        <v>8977</v>
      </c>
      <c r="G12181" s="57" t="s">
        <v>9069</v>
      </c>
      <c r="H12181" s="57">
        <v>1</v>
      </c>
    </row>
    <row r="12182" spans="1:8">
      <c r="A12182" s="57" t="s">
        <v>156</v>
      </c>
      <c r="B12182" s="57" t="s">
        <v>116</v>
      </c>
      <c r="C12182" s="57" t="s">
        <v>8979</v>
      </c>
      <c r="D12182" s="57">
        <v>100</v>
      </c>
      <c r="E12182" s="57" t="s">
        <v>609</v>
      </c>
      <c r="F12182" s="57" t="s">
        <v>8364</v>
      </c>
      <c r="G12182" s="57" t="s">
        <v>8893</v>
      </c>
      <c r="H12182" s="57">
        <v>100</v>
      </c>
    </row>
    <row r="12183" spans="1:8">
      <c r="A12183" s="57" t="s">
        <v>156</v>
      </c>
      <c r="B12183" s="57" t="s">
        <v>116</v>
      </c>
      <c r="C12183" s="57" t="s">
        <v>8980</v>
      </c>
      <c r="D12183" s="57">
        <v>98</v>
      </c>
      <c r="E12183" s="57" t="s">
        <v>609</v>
      </c>
      <c r="F12183" s="57" t="s">
        <v>8367</v>
      </c>
      <c r="G12183" s="57" t="s">
        <v>8894</v>
      </c>
      <c r="H12183" s="57">
        <v>98</v>
      </c>
    </row>
    <row r="12184" spans="1:8">
      <c r="A12184" s="57" t="s">
        <v>156</v>
      </c>
      <c r="B12184" s="57" t="s">
        <v>116</v>
      </c>
      <c r="C12184" s="57" t="s">
        <v>8981</v>
      </c>
      <c r="D12184" s="57">
        <v>0.52818319999999996</v>
      </c>
      <c r="E12184" s="57" t="s">
        <v>609</v>
      </c>
      <c r="F12184" s="57" t="s">
        <v>8372</v>
      </c>
      <c r="G12184" s="57" t="s">
        <v>8896</v>
      </c>
      <c r="H12184" s="57">
        <v>0.52818319999999996</v>
      </c>
    </row>
    <row r="12185" spans="1:8">
      <c r="A12185" s="57" t="s">
        <v>156</v>
      </c>
      <c r="B12185" s="57" t="s">
        <v>116</v>
      </c>
      <c r="C12185" s="57" t="s">
        <v>8982</v>
      </c>
      <c r="D12185" s="57">
        <v>1.4800000000000001E-2</v>
      </c>
      <c r="E12185" s="57" t="s">
        <v>609</v>
      </c>
      <c r="F12185" s="57" t="s">
        <v>2464</v>
      </c>
      <c r="G12185" s="57" t="s">
        <v>8897</v>
      </c>
      <c r="H12185" s="57">
        <v>1.4800000000000001E-2</v>
      </c>
    </row>
    <row r="12186" spans="1:8">
      <c r="A12186" s="57" t="s">
        <v>187</v>
      </c>
      <c r="B12186" s="57" t="s">
        <v>122</v>
      </c>
      <c r="C12186" s="57" t="s">
        <v>8976</v>
      </c>
      <c r="D12186" s="57">
        <v>1.0154099999999997</v>
      </c>
      <c r="E12186" s="57" t="s">
        <v>610</v>
      </c>
      <c r="F12186" s="57" t="s">
        <v>655</v>
      </c>
      <c r="G12186" s="57" t="s">
        <v>8898</v>
      </c>
      <c r="H12186" s="57">
        <v>1.0154099999999997</v>
      </c>
    </row>
    <row r="12187" spans="1:8">
      <c r="A12187" s="57" t="s">
        <v>187</v>
      </c>
      <c r="B12187" s="57" t="s">
        <v>122</v>
      </c>
      <c r="C12187" s="57" t="s">
        <v>8977</v>
      </c>
      <c r="D12187" s="57">
        <v>1</v>
      </c>
      <c r="E12187" s="57" t="s">
        <v>610</v>
      </c>
      <c r="F12187" s="57" t="s">
        <v>8977</v>
      </c>
      <c r="G12187" s="57" t="s">
        <v>9070</v>
      </c>
      <c r="H12187" s="57">
        <v>1</v>
      </c>
    </row>
    <row r="12188" spans="1:8">
      <c r="A12188" s="57" t="s">
        <v>187</v>
      </c>
      <c r="B12188" s="57" t="s">
        <v>122</v>
      </c>
      <c r="C12188" s="57" t="s">
        <v>8979</v>
      </c>
      <c r="D12188" s="57">
        <v>100</v>
      </c>
      <c r="E12188" s="57" t="s">
        <v>610</v>
      </c>
      <c r="F12188" s="57" t="s">
        <v>8364</v>
      </c>
      <c r="G12188" s="57" t="s">
        <v>8899</v>
      </c>
      <c r="H12188" s="57">
        <v>100</v>
      </c>
    </row>
    <row r="12189" spans="1:8">
      <c r="A12189" s="57" t="s">
        <v>187</v>
      </c>
      <c r="B12189" s="57" t="s">
        <v>122</v>
      </c>
      <c r="C12189" s="57" t="s">
        <v>8980</v>
      </c>
      <c r="D12189" s="57">
        <v>98</v>
      </c>
      <c r="E12189" s="57" t="s">
        <v>610</v>
      </c>
      <c r="F12189" s="57" t="s">
        <v>8367</v>
      </c>
      <c r="G12189" s="57" t="s">
        <v>8900</v>
      </c>
      <c r="H12189" s="57">
        <v>98</v>
      </c>
    </row>
    <row r="12190" spans="1:8">
      <c r="A12190" s="57" t="s">
        <v>187</v>
      </c>
      <c r="B12190" s="57" t="s">
        <v>122</v>
      </c>
      <c r="C12190" s="57" t="s">
        <v>8981</v>
      </c>
      <c r="D12190" s="57">
        <v>0.52818319999999996</v>
      </c>
      <c r="E12190" s="57" t="s">
        <v>610</v>
      </c>
      <c r="F12190" s="57" t="s">
        <v>8372</v>
      </c>
      <c r="G12190" s="57" t="s">
        <v>8902</v>
      </c>
      <c r="H12190" s="57">
        <v>0.52818319999999996</v>
      </c>
    </row>
    <row r="12191" spans="1:8">
      <c r="A12191" s="57" t="s">
        <v>187</v>
      </c>
      <c r="B12191" s="57" t="s">
        <v>122</v>
      </c>
      <c r="C12191" s="57" t="s">
        <v>8982</v>
      </c>
      <c r="D12191" s="57">
        <v>1.4800000000000006E-2</v>
      </c>
      <c r="E12191" s="57" t="s">
        <v>610</v>
      </c>
      <c r="F12191" s="57" t="s">
        <v>2464</v>
      </c>
      <c r="G12191" s="57" t="s">
        <v>8903</v>
      </c>
      <c r="H12191" s="57">
        <v>1.4800000000000006E-2</v>
      </c>
    </row>
    <row r="12192" spans="1:8">
      <c r="A12192" s="57" t="s">
        <v>187</v>
      </c>
      <c r="B12192" s="57" t="s">
        <v>125</v>
      </c>
      <c r="C12192" s="57" t="s">
        <v>8976</v>
      </c>
      <c r="D12192" s="57">
        <v>1.0154099999999999</v>
      </c>
      <c r="E12192" s="57" t="s">
        <v>611</v>
      </c>
      <c r="F12192" s="57" t="s">
        <v>655</v>
      </c>
      <c r="G12192" s="57" t="s">
        <v>8904</v>
      </c>
      <c r="H12192" s="57">
        <v>1.0154099999999999</v>
      </c>
    </row>
    <row r="12193" spans="1:8">
      <c r="A12193" s="57" t="s">
        <v>187</v>
      </c>
      <c r="B12193" s="57" t="s">
        <v>125</v>
      </c>
      <c r="C12193" s="57" t="s">
        <v>8977</v>
      </c>
      <c r="D12193" s="57">
        <v>1</v>
      </c>
      <c r="E12193" s="57" t="s">
        <v>611</v>
      </c>
      <c r="F12193" s="57" t="s">
        <v>8977</v>
      </c>
      <c r="G12193" s="57" t="s">
        <v>9071</v>
      </c>
      <c r="H12193" s="57">
        <v>1</v>
      </c>
    </row>
    <row r="12194" spans="1:8">
      <c r="A12194" s="57" t="s">
        <v>187</v>
      </c>
      <c r="B12194" s="57" t="s">
        <v>125</v>
      </c>
      <c r="C12194" s="57" t="s">
        <v>8979</v>
      </c>
      <c r="D12194" s="57">
        <v>100</v>
      </c>
      <c r="E12194" s="57" t="s">
        <v>611</v>
      </c>
      <c r="F12194" s="57" t="s">
        <v>8364</v>
      </c>
      <c r="G12194" s="57" t="s">
        <v>8905</v>
      </c>
      <c r="H12194" s="57">
        <v>100</v>
      </c>
    </row>
    <row r="12195" spans="1:8">
      <c r="A12195" s="57" t="s">
        <v>187</v>
      </c>
      <c r="B12195" s="57" t="s">
        <v>125</v>
      </c>
      <c r="C12195" s="57" t="s">
        <v>8980</v>
      </c>
      <c r="D12195" s="57">
        <v>98</v>
      </c>
      <c r="E12195" s="57" t="s">
        <v>611</v>
      </c>
      <c r="F12195" s="57" t="s">
        <v>8367</v>
      </c>
      <c r="G12195" s="57" t="s">
        <v>8906</v>
      </c>
      <c r="H12195" s="57">
        <v>98</v>
      </c>
    </row>
    <row r="12196" spans="1:8">
      <c r="A12196" s="57" t="s">
        <v>187</v>
      </c>
      <c r="B12196" s="57" t="s">
        <v>125</v>
      </c>
      <c r="C12196" s="57" t="s">
        <v>8981</v>
      </c>
      <c r="D12196" s="57">
        <v>0.52818319999999996</v>
      </c>
      <c r="E12196" s="57" t="s">
        <v>611</v>
      </c>
      <c r="F12196" s="57" t="s">
        <v>8372</v>
      </c>
      <c r="G12196" s="57" t="s">
        <v>8908</v>
      </c>
      <c r="H12196" s="57">
        <v>0.52818319999999996</v>
      </c>
    </row>
    <row r="12197" spans="1:8">
      <c r="A12197" s="57" t="s">
        <v>187</v>
      </c>
      <c r="B12197" s="57" t="s">
        <v>125</v>
      </c>
      <c r="C12197" s="57" t="s">
        <v>8982</v>
      </c>
      <c r="D12197" s="57">
        <v>1.4800000000000004E-2</v>
      </c>
      <c r="E12197" s="57" t="s">
        <v>611</v>
      </c>
      <c r="F12197" s="57" t="s">
        <v>2464</v>
      </c>
      <c r="G12197" s="57" t="s">
        <v>8909</v>
      </c>
      <c r="H12197" s="57">
        <v>1.4800000000000004E-2</v>
      </c>
    </row>
    <row r="12198" spans="1:8">
      <c r="A12198" s="57" t="s">
        <v>643</v>
      </c>
      <c r="B12198" s="57" t="s">
        <v>118</v>
      </c>
      <c r="C12198" s="57" t="s">
        <v>8976</v>
      </c>
      <c r="D12198" s="57">
        <v>5.33037925</v>
      </c>
      <c r="E12198" s="57" t="s">
        <v>613</v>
      </c>
      <c r="F12198" s="57" t="s">
        <v>655</v>
      </c>
      <c r="G12198" s="57" t="s">
        <v>8910</v>
      </c>
      <c r="H12198" s="57">
        <v>5.33037925</v>
      </c>
    </row>
    <row r="12199" spans="1:8">
      <c r="A12199" s="57" t="s">
        <v>643</v>
      </c>
      <c r="B12199" s="57" t="s">
        <v>118</v>
      </c>
      <c r="C12199" s="57" t="s">
        <v>8977</v>
      </c>
      <c r="D12199" s="57">
        <v>1</v>
      </c>
      <c r="E12199" s="57" t="s">
        <v>613</v>
      </c>
      <c r="F12199" s="57" t="s">
        <v>8977</v>
      </c>
      <c r="G12199" s="57" t="s">
        <v>9072</v>
      </c>
      <c r="H12199" s="57">
        <v>1</v>
      </c>
    </row>
    <row r="12200" spans="1:8">
      <c r="A12200" s="57" t="s">
        <v>643</v>
      </c>
      <c r="B12200" s="57" t="s">
        <v>118</v>
      </c>
      <c r="C12200" s="57" t="s">
        <v>8979</v>
      </c>
      <c r="D12200" s="57">
        <v>100</v>
      </c>
      <c r="E12200" s="57" t="s">
        <v>613</v>
      </c>
      <c r="F12200" s="57" t="s">
        <v>8364</v>
      </c>
      <c r="G12200" s="57" t="s">
        <v>8911</v>
      </c>
      <c r="H12200" s="57">
        <v>100</v>
      </c>
    </row>
    <row r="12201" spans="1:8">
      <c r="A12201" s="57" t="s">
        <v>643</v>
      </c>
      <c r="B12201" s="57" t="s">
        <v>118</v>
      </c>
      <c r="C12201" s="57" t="s">
        <v>8980</v>
      </c>
      <c r="D12201" s="57">
        <v>91.229325833333363</v>
      </c>
      <c r="E12201" s="57" t="s">
        <v>613</v>
      </c>
      <c r="F12201" s="57" t="s">
        <v>8367</v>
      </c>
      <c r="G12201" s="57" t="s">
        <v>8912</v>
      </c>
      <c r="H12201" s="57">
        <v>91.229325833333363</v>
      </c>
    </row>
    <row r="12202" spans="1:8">
      <c r="A12202" s="57" t="s">
        <v>643</v>
      </c>
      <c r="B12202" s="57" t="s">
        <v>118</v>
      </c>
      <c r="C12202" s="57" t="s">
        <v>8981</v>
      </c>
      <c r="D12202" s="57">
        <v>0.82548560000000026</v>
      </c>
      <c r="E12202" s="57" t="s">
        <v>613</v>
      </c>
      <c r="F12202" s="57" t="s">
        <v>8372</v>
      </c>
      <c r="G12202" s="57" t="s">
        <v>8914</v>
      </c>
      <c r="H12202" s="57">
        <v>0.82548560000000026</v>
      </c>
    </row>
    <row r="12203" spans="1:8">
      <c r="A12203" s="57" t="s">
        <v>643</v>
      </c>
      <c r="B12203" s="57" t="s">
        <v>118</v>
      </c>
      <c r="C12203" s="57" t="s">
        <v>8982</v>
      </c>
      <c r="D12203" s="57">
        <v>6.3629768333333336E-2</v>
      </c>
      <c r="E12203" s="57" t="s">
        <v>613</v>
      </c>
      <c r="F12203" s="57" t="s">
        <v>2464</v>
      </c>
      <c r="G12203" s="57" t="s">
        <v>8915</v>
      </c>
      <c r="H12203" s="57">
        <v>6.3629768333333336E-2</v>
      </c>
    </row>
    <row r="12204" spans="1:8">
      <c r="A12204" s="57" t="s">
        <v>643</v>
      </c>
      <c r="B12204" s="57" t="s">
        <v>119</v>
      </c>
      <c r="C12204" s="57" t="s">
        <v>8976</v>
      </c>
      <c r="D12204" s="57">
        <v>5.6387280000000084</v>
      </c>
      <c r="E12204" s="57" t="s">
        <v>615</v>
      </c>
      <c r="F12204" s="57" t="s">
        <v>655</v>
      </c>
      <c r="G12204" s="57" t="s">
        <v>8916</v>
      </c>
      <c r="H12204" s="57">
        <v>5.6387280000000084</v>
      </c>
    </row>
    <row r="12205" spans="1:8">
      <c r="A12205" s="57" t="s">
        <v>643</v>
      </c>
      <c r="B12205" s="57" t="s">
        <v>119</v>
      </c>
      <c r="C12205" s="57" t="s">
        <v>8977</v>
      </c>
      <c r="D12205" s="57">
        <v>1</v>
      </c>
      <c r="E12205" s="57" t="s">
        <v>615</v>
      </c>
      <c r="F12205" s="57" t="s">
        <v>8977</v>
      </c>
      <c r="G12205" s="57" t="s">
        <v>9073</v>
      </c>
      <c r="H12205" s="57">
        <v>1</v>
      </c>
    </row>
    <row r="12206" spans="1:8">
      <c r="A12206" s="57" t="s">
        <v>643</v>
      </c>
      <c r="B12206" s="57" t="s">
        <v>119</v>
      </c>
      <c r="C12206" s="57" t="s">
        <v>8979</v>
      </c>
      <c r="D12206" s="57">
        <v>100</v>
      </c>
      <c r="E12206" s="57" t="s">
        <v>615</v>
      </c>
      <c r="F12206" s="57" t="s">
        <v>8364</v>
      </c>
      <c r="G12206" s="57" t="s">
        <v>8917</v>
      </c>
      <c r="H12206" s="57">
        <v>100</v>
      </c>
    </row>
    <row r="12207" spans="1:8">
      <c r="A12207" s="57" t="s">
        <v>643</v>
      </c>
      <c r="B12207" s="57" t="s">
        <v>119</v>
      </c>
      <c r="C12207" s="57" t="s">
        <v>8980</v>
      </c>
      <c r="D12207" s="57">
        <v>90.613809999999916</v>
      </c>
      <c r="E12207" s="57" t="s">
        <v>615</v>
      </c>
      <c r="F12207" s="57" t="s">
        <v>8367</v>
      </c>
      <c r="G12207" s="57" t="s">
        <v>8918</v>
      </c>
      <c r="H12207" s="57">
        <v>90.613809999999916</v>
      </c>
    </row>
    <row r="12208" spans="1:8">
      <c r="A12208" s="57" t="s">
        <v>643</v>
      </c>
      <c r="B12208" s="57" t="s">
        <v>119</v>
      </c>
      <c r="C12208" s="57" t="s">
        <v>8981</v>
      </c>
      <c r="D12208" s="57">
        <v>0.82548560000000026</v>
      </c>
      <c r="E12208" s="57" t="s">
        <v>615</v>
      </c>
      <c r="F12208" s="57" t="s">
        <v>8372</v>
      </c>
      <c r="G12208" s="57" t="s">
        <v>8920</v>
      </c>
      <c r="H12208" s="57">
        <v>0.82548560000000026</v>
      </c>
    </row>
    <row r="12209" spans="1:8">
      <c r="A12209" s="57" t="s">
        <v>643</v>
      </c>
      <c r="B12209" s="57" t="s">
        <v>119</v>
      </c>
      <c r="C12209" s="57" t="s">
        <v>8982</v>
      </c>
      <c r="D12209" s="57">
        <v>6.8200000000000024E-2</v>
      </c>
      <c r="E12209" s="57" t="s">
        <v>615</v>
      </c>
      <c r="F12209" s="57" t="s">
        <v>2464</v>
      </c>
      <c r="G12209" s="57" t="s">
        <v>8921</v>
      </c>
      <c r="H12209" s="57">
        <v>6.8200000000000024E-2</v>
      </c>
    </row>
    <row r="12210" spans="1:8">
      <c r="A12210" s="57" t="s">
        <v>643</v>
      </c>
      <c r="B12210" s="57" t="s">
        <v>123</v>
      </c>
      <c r="C12210" s="57" t="s">
        <v>8976</v>
      </c>
      <c r="D12210" s="57">
        <v>5.6387280000000004</v>
      </c>
      <c r="E12210" s="57" t="s">
        <v>617</v>
      </c>
      <c r="F12210" s="57" t="s">
        <v>655</v>
      </c>
      <c r="G12210" s="57" t="s">
        <v>8922</v>
      </c>
      <c r="H12210" s="57">
        <v>5.6387280000000004</v>
      </c>
    </row>
    <row r="12211" spans="1:8">
      <c r="A12211" s="57" t="s">
        <v>643</v>
      </c>
      <c r="B12211" s="57" t="s">
        <v>123</v>
      </c>
      <c r="C12211" s="57" t="s">
        <v>8977</v>
      </c>
      <c r="D12211" s="57">
        <v>1</v>
      </c>
      <c r="E12211" s="57" t="s">
        <v>617</v>
      </c>
      <c r="F12211" s="57" t="s">
        <v>8977</v>
      </c>
      <c r="G12211" s="57" t="s">
        <v>9074</v>
      </c>
      <c r="H12211" s="57">
        <v>1</v>
      </c>
    </row>
    <row r="12212" spans="1:8">
      <c r="A12212" s="57" t="s">
        <v>643</v>
      </c>
      <c r="B12212" s="57" t="s">
        <v>123</v>
      </c>
      <c r="C12212" s="57" t="s">
        <v>8979</v>
      </c>
      <c r="D12212" s="57">
        <v>100</v>
      </c>
      <c r="E12212" s="57" t="s">
        <v>617</v>
      </c>
      <c r="F12212" s="57" t="s">
        <v>8364</v>
      </c>
      <c r="G12212" s="57" t="s">
        <v>8923</v>
      </c>
      <c r="H12212" s="57">
        <v>100</v>
      </c>
    </row>
    <row r="12213" spans="1:8">
      <c r="A12213" s="57" t="s">
        <v>643</v>
      </c>
      <c r="B12213" s="57" t="s">
        <v>123</v>
      </c>
      <c r="C12213" s="57" t="s">
        <v>8980</v>
      </c>
      <c r="D12213" s="57">
        <v>90.613810000000029</v>
      </c>
      <c r="E12213" s="57" t="s">
        <v>617</v>
      </c>
      <c r="F12213" s="57" t="s">
        <v>8367</v>
      </c>
      <c r="G12213" s="57" t="s">
        <v>8924</v>
      </c>
      <c r="H12213" s="57">
        <v>90.613810000000029</v>
      </c>
    </row>
    <row r="12214" spans="1:8">
      <c r="A12214" s="57" t="s">
        <v>643</v>
      </c>
      <c r="B12214" s="57" t="s">
        <v>123</v>
      </c>
      <c r="C12214" s="57" t="s">
        <v>8981</v>
      </c>
      <c r="D12214" s="57">
        <v>0.82548560000000026</v>
      </c>
      <c r="E12214" s="57" t="s">
        <v>617</v>
      </c>
      <c r="F12214" s="57" t="s">
        <v>8372</v>
      </c>
      <c r="G12214" s="57" t="s">
        <v>8926</v>
      </c>
      <c r="H12214" s="57">
        <v>0.82548560000000026</v>
      </c>
    </row>
    <row r="12215" spans="1:8">
      <c r="A12215" s="57" t="s">
        <v>643</v>
      </c>
      <c r="B12215" s="57" t="s">
        <v>123</v>
      </c>
      <c r="C12215" s="57" t="s">
        <v>8982</v>
      </c>
      <c r="D12215" s="57">
        <v>6.8200000000000011E-2</v>
      </c>
      <c r="E12215" s="57" t="s">
        <v>617</v>
      </c>
      <c r="F12215" s="57" t="s">
        <v>2464</v>
      </c>
      <c r="G12215" s="57" t="s">
        <v>8927</v>
      </c>
      <c r="H12215" s="57">
        <v>6.8200000000000011E-2</v>
      </c>
    </row>
    <row r="12216" spans="1:8">
      <c r="A12216" s="57" t="s">
        <v>644</v>
      </c>
      <c r="B12216" s="57" t="s">
        <v>126</v>
      </c>
      <c r="C12216" s="57" t="s">
        <v>8976</v>
      </c>
      <c r="D12216" s="57">
        <v>0.19649999999999998</v>
      </c>
      <c r="E12216" s="57" t="s">
        <v>619</v>
      </c>
      <c r="F12216" s="57" t="s">
        <v>655</v>
      </c>
      <c r="G12216" s="57" t="s">
        <v>8928</v>
      </c>
      <c r="H12216" s="57">
        <v>0.19649999999999998</v>
      </c>
    </row>
    <row r="12217" spans="1:8">
      <c r="A12217" s="57" t="s">
        <v>644</v>
      </c>
      <c r="B12217" s="57" t="s">
        <v>126</v>
      </c>
      <c r="C12217" s="57" t="s">
        <v>8977</v>
      </c>
      <c r="D12217" s="57">
        <v>1</v>
      </c>
      <c r="E12217" s="57" t="s">
        <v>619</v>
      </c>
      <c r="F12217" s="57" t="s">
        <v>8977</v>
      </c>
      <c r="G12217" s="57" t="s">
        <v>9075</v>
      </c>
      <c r="H12217" s="57">
        <v>1</v>
      </c>
    </row>
    <row r="12218" spans="1:8">
      <c r="A12218" s="57" t="s">
        <v>644</v>
      </c>
      <c r="B12218" s="57" t="s">
        <v>126</v>
      </c>
      <c r="C12218" s="57" t="s">
        <v>8979</v>
      </c>
      <c r="D12218" s="57">
        <v>100</v>
      </c>
      <c r="E12218" s="57" t="s">
        <v>619</v>
      </c>
      <c r="F12218" s="57" t="s">
        <v>8364</v>
      </c>
      <c r="G12218" s="57" t="s">
        <v>8929</v>
      </c>
      <c r="H12218" s="57">
        <v>100</v>
      </c>
    </row>
    <row r="12219" spans="1:8">
      <c r="A12219" s="57" t="s">
        <v>644</v>
      </c>
      <c r="B12219" s="57" t="s">
        <v>126</v>
      </c>
      <c r="C12219" s="57" t="s">
        <v>8980</v>
      </c>
      <c r="D12219" s="57">
        <v>98</v>
      </c>
      <c r="E12219" s="57" t="s">
        <v>619</v>
      </c>
      <c r="F12219" s="57" t="s">
        <v>8367</v>
      </c>
      <c r="G12219" s="57" t="s">
        <v>8930</v>
      </c>
      <c r="H12219" s="57">
        <v>98</v>
      </c>
    </row>
    <row r="12220" spans="1:8">
      <c r="A12220" s="57" t="s">
        <v>644</v>
      </c>
      <c r="B12220" s="57" t="s">
        <v>126</v>
      </c>
      <c r="C12220" s="57" t="s">
        <v>8981</v>
      </c>
      <c r="D12220" s="57">
        <v>0.52818319999999996</v>
      </c>
      <c r="E12220" s="57" t="s">
        <v>619</v>
      </c>
      <c r="F12220" s="57" t="s">
        <v>8372</v>
      </c>
      <c r="G12220" s="57" t="s">
        <v>8932</v>
      </c>
      <c r="H12220" s="57">
        <v>0.52818319999999996</v>
      </c>
    </row>
    <row r="12221" spans="1:8">
      <c r="A12221" s="57" t="s">
        <v>644</v>
      </c>
      <c r="B12221" s="57" t="s">
        <v>126</v>
      </c>
      <c r="C12221" s="57" t="s">
        <v>8982</v>
      </c>
      <c r="D12221" s="57">
        <v>1.6642129999999998E-2</v>
      </c>
      <c r="E12221" s="57" t="s">
        <v>619</v>
      </c>
      <c r="F12221" s="57" t="s">
        <v>2464</v>
      </c>
      <c r="G12221" s="57" t="s">
        <v>8933</v>
      </c>
      <c r="H12221" s="57">
        <v>1.6642129999999998E-2</v>
      </c>
    </row>
    <row r="12222" spans="1:8">
      <c r="A12222" s="57" t="s">
        <v>197</v>
      </c>
      <c r="B12222" s="57" t="s">
        <v>126</v>
      </c>
      <c r="C12222" s="57" t="s">
        <v>8976</v>
      </c>
      <c r="D12222" s="57">
        <v>0.93415519999999996</v>
      </c>
      <c r="E12222" s="57" t="s">
        <v>620</v>
      </c>
      <c r="F12222" s="57" t="s">
        <v>655</v>
      </c>
      <c r="G12222" s="57" t="s">
        <v>8934</v>
      </c>
      <c r="H12222" s="57">
        <v>0.93415519999999996</v>
      </c>
    </row>
    <row r="12223" spans="1:8">
      <c r="A12223" s="57" t="s">
        <v>197</v>
      </c>
      <c r="B12223" s="57" t="s">
        <v>126</v>
      </c>
      <c r="C12223" s="57" t="s">
        <v>8977</v>
      </c>
      <c r="D12223" s="57">
        <v>1</v>
      </c>
      <c r="E12223" s="57" t="s">
        <v>620</v>
      </c>
      <c r="F12223" s="57" t="s">
        <v>8977</v>
      </c>
      <c r="G12223" s="57" t="s">
        <v>9076</v>
      </c>
      <c r="H12223" s="57">
        <v>1</v>
      </c>
    </row>
    <row r="12224" spans="1:8">
      <c r="A12224" s="57" t="s">
        <v>197</v>
      </c>
      <c r="B12224" s="57" t="s">
        <v>126</v>
      </c>
      <c r="C12224" s="57" t="s">
        <v>8979</v>
      </c>
      <c r="D12224" s="57">
        <v>100</v>
      </c>
      <c r="E12224" s="57" t="s">
        <v>620</v>
      </c>
      <c r="F12224" s="57" t="s">
        <v>8364</v>
      </c>
      <c r="G12224" s="57" t="s">
        <v>8935</v>
      </c>
      <c r="H12224" s="57">
        <v>100</v>
      </c>
    </row>
    <row r="12225" spans="1:8">
      <c r="A12225" s="57" t="s">
        <v>197</v>
      </c>
      <c r="B12225" s="57" t="s">
        <v>126</v>
      </c>
      <c r="C12225" s="57" t="s">
        <v>8980</v>
      </c>
      <c r="D12225" s="57">
        <v>98</v>
      </c>
      <c r="E12225" s="57" t="s">
        <v>620</v>
      </c>
      <c r="F12225" s="57" t="s">
        <v>8367</v>
      </c>
      <c r="G12225" s="57" t="s">
        <v>8936</v>
      </c>
      <c r="H12225" s="57">
        <v>98</v>
      </c>
    </row>
    <row r="12226" spans="1:8">
      <c r="A12226" s="57" t="s">
        <v>197</v>
      </c>
      <c r="B12226" s="57" t="s">
        <v>126</v>
      </c>
      <c r="C12226" s="57" t="s">
        <v>8981</v>
      </c>
      <c r="D12226" s="57">
        <v>0.52818319999999996</v>
      </c>
      <c r="E12226" s="57" t="s">
        <v>620</v>
      </c>
      <c r="F12226" s="57" t="s">
        <v>8372</v>
      </c>
      <c r="G12226" s="57" t="s">
        <v>8938</v>
      </c>
      <c r="H12226" s="57">
        <v>0.52818319999999996</v>
      </c>
    </row>
    <row r="12227" spans="1:8">
      <c r="A12227" s="57" t="s">
        <v>197</v>
      </c>
      <c r="B12227" s="57" t="s">
        <v>126</v>
      </c>
      <c r="C12227" s="57" t="s">
        <v>8982</v>
      </c>
      <c r="D12227" s="57">
        <v>1.4800000000000001E-2</v>
      </c>
      <c r="E12227" s="57" t="s">
        <v>620</v>
      </c>
      <c r="F12227" s="57" t="s">
        <v>2464</v>
      </c>
      <c r="G12227" s="57" t="s">
        <v>8939</v>
      </c>
      <c r="H12227" s="57">
        <v>1.4800000000000001E-2</v>
      </c>
    </row>
    <row r="12228" spans="1:8">
      <c r="A12228" s="57" t="s">
        <v>136</v>
      </c>
      <c r="B12228" s="57" t="s">
        <v>114</v>
      </c>
      <c r="C12228" s="57" t="s">
        <v>8976</v>
      </c>
      <c r="D12228" s="57">
        <v>1.0154099999999999</v>
      </c>
      <c r="E12228" s="57" t="s">
        <v>621</v>
      </c>
      <c r="F12228" s="57" t="s">
        <v>655</v>
      </c>
      <c r="G12228" s="57" t="s">
        <v>8940</v>
      </c>
      <c r="H12228" s="57">
        <v>1.0154099999999999</v>
      </c>
    </row>
    <row r="12229" spans="1:8">
      <c r="A12229" s="57" t="s">
        <v>136</v>
      </c>
      <c r="B12229" s="57" t="s">
        <v>114</v>
      </c>
      <c r="C12229" s="57" t="s">
        <v>8977</v>
      </c>
      <c r="D12229" s="57">
        <v>1</v>
      </c>
      <c r="E12229" s="57" t="s">
        <v>621</v>
      </c>
      <c r="F12229" s="57" t="s">
        <v>8977</v>
      </c>
      <c r="G12229" s="57" t="s">
        <v>9077</v>
      </c>
      <c r="H12229" s="57">
        <v>1</v>
      </c>
    </row>
    <row r="12230" spans="1:8">
      <c r="A12230" s="57" t="s">
        <v>136</v>
      </c>
      <c r="B12230" s="57" t="s">
        <v>114</v>
      </c>
      <c r="C12230" s="57" t="s">
        <v>8979</v>
      </c>
      <c r="D12230" s="57">
        <v>100</v>
      </c>
      <c r="E12230" s="57" t="s">
        <v>621</v>
      </c>
      <c r="F12230" s="57" t="s">
        <v>8364</v>
      </c>
      <c r="G12230" s="57" t="s">
        <v>8941</v>
      </c>
      <c r="H12230" s="57">
        <v>100</v>
      </c>
    </row>
    <row r="12231" spans="1:8">
      <c r="A12231" s="57" t="s">
        <v>136</v>
      </c>
      <c r="B12231" s="57" t="s">
        <v>114</v>
      </c>
      <c r="C12231" s="57" t="s">
        <v>8980</v>
      </c>
      <c r="D12231" s="57">
        <v>98</v>
      </c>
      <c r="E12231" s="57" t="s">
        <v>621</v>
      </c>
      <c r="F12231" s="57" t="s">
        <v>8367</v>
      </c>
      <c r="G12231" s="57" t="s">
        <v>8942</v>
      </c>
      <c r="H12231" s="57">
        <v>98</v>
      </c>
    </row>
    <row r="12232" spans="1:8">
      <c r="A12232" s="57" t="s">
        <v>136</v>
      </c>
      <c r="B12232" s="57" t="s">
        <v>114</v>
      </c>
      <c r="C12232" s="57" t="s">
        <v>8981</v>
      </c>
      <c r="D12232" s="57">
        <v>0.52818319999999996</v>
      </c>
      <c r="E12232" s="57" t="s">
        <v>621</v>
      </c>
      <c r="F12232" s="57" t="s">
        <v>8372</v>
      </c>
      <c r="G12232" s="57" t="s">
        <v>8944</v>
      </c>
      <c r="H12232" s="57">
        <v>0.52818319999999996</v>
      </c>
    </row>
    <row r="12233" spans="1:8">
      <c r="A12233" s="57" t="s">
        <v>136</v>
      </c>
      <c r="B12233" s="57" t="s">
        <v>114</v>
      </c>
      <c r="C12233" s="57" t="s">
        <v>8982</v>
      </c>
      <c r="D12233" s="57">
        <v>1.4800000000000001E-2</v>
      </c>
      <c r="E12233" s="57" t="s">
        <v>621</v>
      </c>
      <c r="F12233" s="57" t="s">
        <v>2464</v>
      </c>
      <c r="G12233" s="57" t="s">
        <v>8945</v>
      </c>
      <c r="H12233" s="57">
        <v>1.4800000000000001E-2</v>
      </c>
    </row>
    <row r="12234" spans="1:8">
      <c r="A12234" s="57" t="s">
        <v>645</v>
      </c>
      <c r="B12234" s="57" t="s">
        <v>431</v>
      </c>
      <c r="C12234" s="57" t="s">
        <v>8976</v>
      </c>
      <c r="D12234" s="57">
        <v>1.0154099999999997</v>
      </c>
      <c r="E12234" s="57" t="s">
        <v>558</v>
      </c>
      <c r="F12234" s="57" t="s">
        <v>655</v>
      </c>
      <c r="G12234" s="57" t="s">
        <v>8946</v>
      </c>
      <c r="H12234" s="57">
        <v>1.0154099999999997</v>
      </c>
    </row>
    <row r="12235" spans="1:8">
      <c r="A12235" s="57" t="s">
        <v>645</v>
      </c>
      <c r="B12235" s="57" t="s">
        <v>431</v>
      </c>
      <c r="C12235" s="57" t="s">
        <v>8977</v>
      </c>
      <c r="D12235" s="57">
        <v>1</v>
      </c>
      <c r="E12235" s="57" t="s">
        <v>558</v>
      </c>
      <c r="F12235" s="57" t="s">
        <v>8977</v>
      </c>
      <c r="G12235" s="57" t="s">
        <v>9078</v>
      </c>
      <c r="H12235" s="57">
        <v>1</v>
      </c>
    </row>
    <row r="12236" spans="1:8">
      <c r="A12236" s="57" t="s">
        <v>645</v>
      </c>
      <c r="B12236" s="57" t="s">
        <v>431</v>
      </c>
      <c r="C12236" s="57" t="s">
        <v>8979</v>
      </c>
      <c r="D12236" s="57">
        <v>100</v>
      </c>
      <c r="E12236" s="57" t="s">
        <v>558</v>
      </c>
      <c r="F12236" s="57" t="s">
        <v>8364</v>
      </c>
      <c r="G12236" s="57" t="s">
        <v>8947</v>
      </c>
      <c r="H12236" s="57">
        <v>100</v>
      </c>
    </row>
    <row r="12237" spans="1:8">
      <c r="A12237" s="57" t="s">
        <v>645</v>
      </c>
      <c r="B12237" s="57" t="s">
        <v>431</v>
      </c>
      <c r="C12237" s="57" t="s">
        <v>8980</v>
      </c>
      <c r="D12237" s="57">
        <v>98</v>
      </c>
      <c r="E12237" s="57" t="s">
        <v>558</v>
      </c>
      <c r="F12237" s="57" t="s">
        <v>8367</v>
      </c>
      <c r="G12237" s="57" t="s">
        <v>8948</v>
      </c>
      <c r="H12237" s="57">
        <v>98</v>
      </c>
    </row>
    <row r="12238" spans="1:8">
      <c r="A12238" s="57" t="s">
        <v>645</v>
      </c>
      <c r="B12238" s="57" t="s">
        <v>431</v>
      </c>
      <c r="C12238" s="57" t="s">
        <v>8981</v>
      </c>
      <c r="D12238" s="57">
        <v>0.52818319999999996</v>
      </c>
      <c r="E12238" s="57" t="s">
        <v>558</v>
      </c>
      <c r="F12238" s="57" t="s">
        <v>8372</v>
      </c>
      <c r="G12238" s="57" t="s">
        <v>8950</v>
      </c>
      <c r="H12238" s="57">
        <v>0.52818319999999996</v>
      </c>
    </row>
    <row r="12239" spans="1:8">
      <c r="A12239" s="57" t="s">
        <v>645</v>
      </c>
      <c r="B12239" s="57" t="s">
        <v>431</v>
      </c>
      <c r="C12239" s="57" t="s">
        <v>8982</v>
      </c>
      <c r="D12239" s="57">
        <v>1.477152E-2</v>
      </c>
      <c r="E12239" s="57" t="s">
        <v>558</v>
      </c>
      <c r="F12239" s="57" t="s">
        <v>2464</v>
      </c>
      <c r="G12239" s="57" t="s">
        <v>8951</v>
      </c>
      <c r="H12239" s="57">
        <v>1.477152E-2</v>
      </c>
    </row>
    <row r="12240" spans="1:8">
      <c r="A12240" s="57" t="s">
        <v>646</v>
      </c>
      <c r="B12240" s="57" t="s">
        <v>431</v>
      </c>
      <c r="C12240" s="57" t="s">
        <v>8976</v>
      </c>
      <c r="D12240" s="57">
        <v>2.2446270000000008</v>
      </c>
      <c r="E12240" s="57" t="s">
        <v>500</v>
      </c>
      <c r="F12240" s="57" t="s">
        <v>655</v>
      </c>
      <c r="G12240" s="57" t="s">
        <v>8952</v>
      </c>
      <c r="H12240" s="57">
        <v>2.2446270000000008</v>
      </c>
    </row>
    <row r="12241" spans="1:8">
      <c r="A12241" s="57" t="s">
        <v>646</v>
      </c>
      <c r="B12241" s="57" t="s">
        <v>431</v>
      </c>
      <c r="C12241" s="57" t="s">
        <v>8977</v>
      </c>
      <c r="D12241" s="57">
        <v>1</v>
      </c>
      <c r="E12241" s="57" t="s">
        <v>500</v>
      </c>
      <c r="F12241" s="57" t="s">
        <v>8977</v>
      </c>
      <c r="G12241" s="57" t="s">
        <v>9079</v>
      </c>
      <c r="H12241" s="57">
        <v>1</v>
      </c>
    </row>
    <row r="12242" spans="1:8">
      <c r="A12242" s="57" t="s">
        <v>646</v>
      </c>
      <c r="B12242" s="57" t="s">
        <v>431</v>
      </c>
      <c r="C12242" s="57" t="s">
        <v>8979</v>
      </c>
      <c r="D12242" s="57">
        <v>100</v>
      </c>
      <c r="E12242" s="57" t="s">
        <v>500</v>
      </c>
      <c r="F12242" s="57" t="s">
        <v>8364</v>
      </c>
      <c r="G12242" s="57" t="s">
        <v>8953</v>
      </c>
      <c r="H12242" s="57">
        <v>100</v>
      </c>
    </row>
    <row r="12243" spans="1:8">
      <c r="A12243" s="57" t="s">
        <v>646</v>
      </c>
      <c r="B12243" s="57" t="s">
        <v>431</v>
      </c>
      <c r="C12243" s="57" t="s">
        <v>8980</v>
      </c>
      <c r="D12243" s="57">
        <v>98</v>
      </c>
      <c r="E12243" s="57" t="s">
        <v>500</v>
      </c>
      <c r="F12243" s="57" t="s">
        <v>8367</v>
      </c>
      <c r="G12243" s="57" t="s">
        <v>8954</v>
      </c>
      <c r="H12243" s="57">
        <v>98</v>
      </c>
    </row>
    <row r="12244" spans="1:8">
      <c r="A12244" s="57" t="s">
        <v>646</v>
      </c>
      <c r="B12244" s="57" t="s">
        <v>431</v>
      </c>
      <c r="C12244" s="57" t="s">
        <v>8981</v>
      </c>
      <c r="D12244" s="57">
        <v>0.13693638518518517</v>
      </c>
      <c r="E12244" s="57" t="s">
        <v>500</v>
      </c>
      <c r="F12244" s="57" t="s">
        <v>8372</v>
      </c>
      <c r="G12244" s="57" t="s">
        <v>8956</v>
      </c>
      <c r="H12244" s="57">
        <v>0.13693638518518517</v>
      </c>
    </row>
    <row r="12245" spans="1:8">
      <c r="A12245" s="57" t="s">
        <v>646</v>
      </c>
      <c r="B12245" s="57" t="s">
        <v>431</v>
      </c>
      <c r="C12245" s="57" t="s">
        <v>8982</v>
      </c>
      <c r="D12245" s="57">
        <v>2.9730090000000011E-2</v>
      </c>
      <c r="E12245" s="57" t="s">
        <v>500</v>
      </c>
      <c r="F12245" s="57" t="s">
        <v>2464</v>
      </c>
      <c r="G12245" s="57" t="s">
        <v>8957</v>
      </c>
      <c r="H12245" s="57">
        <v>2.9730090000000011E-2</v>
      </c>
    </row>
    <row r="12246" spans="1:8">
      <c r="A12246" s="57" t="s">
        <v>647</v>
      </c>
      <c r="B12246" s="57" t="s">
        <v>431</v>
      </c>
      <c r="C12246" s="57" t="s">
        <v>8976</v>
      </c>
      <c r="D12246" s="57">
        <v>2.2446270000000004</v>
      </c>
      <c r="E12246" s="57" t="s">
        <v>539</v>
      </c>
      <c r="F12246" s="57" t="s">
        <v>655</v>
      </c>
      <c r="G12246" s="57" t="s">
        <v>8958</v>
      </c>
      <c r="H12246" s="57">
        <v>2.2446270000000004</v>
      </c>
    </row>
    <row r="12247" spans="1:8">
      <c r="A12247" s="57" t="s">
        <v>647</v>
      </c>
      <c r="B12247" s="57" t="s">
        <v>431</v>
      </c>
      <c r="C12247" s="57" t="s">
        <v>8977</v>
      </c>
      <c r="D12247" s="57">
        <v>1</v>
      </c>
      <c r="E12247" s="57" t="s">
        <v>539</v>
      </c>
      <c r="F12247" s="57" t="s">
        <v>8977</v>
      </c>
      <c r="G12247" s="57" t="s">
        <v>9080</v>
      </c>
      <c r="H12247" s="57">
        <v>1</v>
      </c>
    </row>
    <row r="12248" spans="1:8">
      <c r="A12248" s="57" t="s">
        <v>647</v>
      </c>
      <c r="B12248" s="57" t="s">
        <v>431</v>
      </c>
      <c r="C12248" s="57" t="s">
        <v>8979</v>
      </c>
      <c r="D12248" s="57">
        <v>100</v>
      </c>
      <c r="E12248" s="57" t="s">
        <v>539</v>
      </c>
      <c r="F12248" s="57" t="s">
        <v>8364</v>
      </c>
      <c r="G12248" s="57" t="s">
        <v>8959</v>
      </c>
      <c r="H12248" s="57">
        <v>100</v>
      </c>
    </row>
    <row r="12249" spans="1:8">
      <c r="A12249" s="57" t="s">
        <v>647</v>
      </c>
      <c r="B12249" s="57" t="s">
        <v>431</v>
      </c>
      <c r="C12249" s="57" t="s">
        <v>8980</v>
      </c>
      <c r="D12249" s="57">
        <v>98</v>
      </c>
      <c r="E12249" s="57" t="s">
        <v>539</v>
      </c>
      <c r="F12249" s="57" t="s">
        <v>8367</v>
      </c>
      <c r="G12249" s="57" t="s">
        <v>8960</v>
      </c>
      <c r="H12249" s="57">
        <v>98</v>
      </c>
    </row>
    <row r="12250" spans="1:8">
      <c r="A12250" s="57" t="s">
        <v>647</v>
      </c>
      <c r="B12250" s="57" t="s">
        <v>431</v>
      </c>
      <c r="C12250" s="57" t="s">
        <v>8981</v>
      </c>
      <c r="D12250" s="57">
        <v>0.52818319999999996</v>
      </c>
      <c r="E12250" s="57" t="s">
        <v>539</v>
      </c>
      <c r="F12250" s="57" t="s">
        <v>8372</v>
      </c>
      <c r="G12250" s="57" t="s">
        <v>8962</v>
      </c>
      <c r="H12250" s="57">
        <v>0.52818319999999996</v>
      </c>
    </row>
    <row r="12251" spans="1:8">
      <c r="A12251" s="57" t="s">
        <v>647</v>
      </c>
      <c r="B12251" s="57" t="s">
        <v>431</v>
      </c>
      <c r="C12251" s="57" t="s">
        <v>8982</v>
      </c>
      <c r="D12251" s="57">
        <v>3.2653370000000008E-2</v>
      </c>
      <c r="E12251" s="57" t="s">
        <v>539</v>
      </c>
      <c r="F12251" s="57" t="s">
        <v>2464</v>
      </c>
      <c r="G12251" s="57" t="s">
        <v>8963</v>
      </c>
      <c r="H12251" s="57">
        <v>3.2653370000000008E-2</v>
      </c>
    </row>
    <row r="12252" spans="1:8">
      <c r="A12252" s="57" t="s">
        <v>649</v>
      </c>
      <c r="B12252" s="57" t="s">
        <v>431</v>
      </c>
      <c r="C12252" s="57" t="s">
        <v>8976</v>
      </c>
      <c r="D12252" s="57">
        <v>0.28671639999999982</v>
      </c>
      <c r="E12252" s="57" t="s">
        <v>548</v>
      </c>
      <c r="F12252" s="57" t="s">
        <v>655</v>
      </c>
      <c r="G12252" s="57" t="s">
        <v>8964</v>
      </c>
      <c r="H12252" s="57">
        <v>0.28671639999999982</v>
      </c>
    </row>
    <row r="12253" spans="1:8">
      <c r="A12253" s="57" t="s">
        <v>649</v>
      </c>
      <c r="B12253" s="57" t="s">
        <v>431</v>
      </c>
      <c r="C12253" s="57" t="s">
        <v>8977</v>
      </c>
      <c r="D12253" s="57">
        <v>1</v>
      </c>
      <c r="E12253" s="57" t="s">
        <v>548</v>
      </c>
      <c r="F12253" s="57" t="s">
        <v>8977</v>
      </c>
      <c r="G12253" s="57" t="s">
        <v>9081</v>
      </c>
      <c r="H12253" s="57">
        <v>1</v>
      </c>
    </row>
    <row r="12254" spans="1:8">
      <c r="A12254" s="57" t="s">
        <v>649</v>
      </c>
      <c r="B12254" s="57" t="s">
        <v>431</v>
      </c>
      <c r="C12254" s="57" t="s">
        <v>8979</v>
      </c>
      <c r="D12254" s="57">
        <v>100</v>
      </c>
      <c r="E12254" s="57" t="s">
        <v>548</v>
      </c>
      <c r="F12254" s="57" t="s">
        <v>8364</v>
      </c>
      <c r="G12254" s="57" t="s">
        <v>8965</v>
      </c>
      <c r="H12254" s="57">
        <v>100</v>
      </c>
    </row>
    <row r="12255" spans="1:8">
      <c r="A12255" s="57" t="s">
        <v>649</v>
      </c>
      <c r="B12255" s="57" t="s">
        <v>431</v>
      </c>
      <c r="C12255" s="57" t="s">
        <v>8980</v>
      </c>
      <c r="D12255" s="57">
        <v>98</v>
      </c>
      <c r="E12255" s="57" t="s">
        <v>548</v>
      </c>
      <c r="F12255" s="57" t="s">
        <v>8367</v>
      </c>
      <c r="G12255" s="57" t="s">
        <v>8966</v>
      </c>
      <c r="H12255" s="57">
        <v>98</v>
      </c>
    </row>
    <row r="12256" spans="1:8">
      <c r="A12256" s="57" t="s">
        <v>649</v>
      </c>
      <c r="B12256" s="57" t="s">
        <v>431</v>
      </c>
      <c r="C12256" s="57" t="s">
        <v>8981</v>
      </c>
      <c r="D12256" s="57">
        <v>0.27550392560000009</v>
      </c>
      <c r="E12256" s="57" t="s">
        <v>548</v>
      </c>
      <c r="F12256" s="57" t="s">
        <v>8372</v>
      </c>
      <c r="G12256" s="57" t="s">
        <v>8968</v>
      </c>
      <c r="H12256" s="57">
        <v>0.27550392560000009</v>
      </c>
    </row>
    <row r="12257" spans="1:8">
      <c r="A12257" s="57" t="s">
        <v>649</v>
      </c>
      <c r="B12257" s="57" t="s">
        <v>431</v>
      </c>
      <c r="C12257" s="57" t="s">
        <v>8982</v>
      </c>
      <c r="D12257" s="57">
        <v>4.9379999999999988E-3</v>
      </c>
      <c r="E12257" s="57" t="s">
        <v>548</v>
      </c>
      <c r="F12257" s="57" t="s">
        <v>2464</v>
      </c>
      <c r="G12257" s="57" t="s">
        <v>8969</v>
      </c>
      <c r="H12257" s="57">
        <v>4.9379999999999988E-3</v>
      </c>
    </row>
    <row r="12258" spans="1:8">
      <c r="A12258" s="57" t="s">
        <v>138</v>
      </c>
      <c r="B12258" s="57" t="s">
        <v>115</v>
      </c>
      <c r="C12258" s="57" t="s">
        <v>8976</v>
      </c>
      <c r="D12258" s="57">
        <v>1.0154099999999999</v>
      </c>
      <c r="E12258" s="57" t="s">
        <v>508</v>
      </c>
      <c r="F12258" s="57" t="s">
        <v>655</v>
      </c>
      <c r="G12258" s="57" t="s">
        <v>8970</v>
      </c>
      <c r="H12258" s="57">
        <v>1.0154099999999999</v>
      </c>
    </row>
    <row r="12259" spans="1:8">
      <c r="A12259" s="57" t="s">
        <v>138</v>
      </c>
      <c r="B12259" s="57" t="s">
        <v>115</v>
      </c>
      <c r="C12259" s="57" t="s">
        <v>8977</v>
      </c>
      <c r="D12259" s="57">
        <v>1</v>
      </c>
      <c r="E12259" s="57" t="s">
        <v>508</v>
      </c>
      <c r="F12259" s="57" t="s">
        <v>8977</v>
      </c>
      <c r="G12259" s="57" t="s">
        <v>9082</v>
      </c>
      <c r="H12259" s="57">
        <v>1</v>
      </c>
    </row>
    <row r="12260" spans="1:8">
      <c r="A12260" s="57" t="s">
        <v>138</v>
      </c>
      <c r="B12260" s="57" t="s">
        <v>115</v>
      </c>
      <c r="C12260" s="57" t="s">
        <v>8979</v>
      </c>
      <c r="D12260" s="57">
        <v>100</v>
      </c>
      <c r="E12260" s="57" t="s">
        <v>508</v>
      </c>
      <c r="F12260" s="57" t="s">
        <v>8364</v>
      </c>
      <c r="G12260" s="57" t="s">
        <v>8971</v>
      </c>
      <c r="H12260" s="57">
        <v>100</v>
      </c>
    </row>
    <row r="12261" spans="1:8">
      <c r="A12261" s="57" t="s">
        <v>138</v>
      </c>
      <c r="B12261" s="57" t="s">
        <v>115</v>
      </c>
      <c r="C12261" s="57" t="s">
        <v>8980</v>
      </c>
      <c r="D12261" s="57">
        <v>98</v>
      </c>
      <c r="E12261" s="57" t="s">
        <v>508</v>
      </c>
      <c r="F12261" s="57" t="s">
        <v>8367</v>
      </c>
      <c r="G12261" s="57" t="s">
        <v>8972</v>
      </c>
      <c r="H12261" s="57">
        <v>98</v>
      </c>
    </row>
    <row r="12262" spans="1:8">
      <c r="A12262" s="57" t="s">
        <v>138</v>
      </c>
      <c r="B12262" s="57" t="s">
        <v>115</v>
      </c>
      <c r="C12262" s="57" t="s">
        <v>8981</v>
      </c>
      <c r="D12262" s="57">
        <v>0.52818319999999996</v>
      </c>
      <c r="E12262" s="57" t="s">
        <v>508</v>
      </c>
      <c r="F12262" s="57" t="s">
        <v>8372</v>
      </c>
      <c r="G12262" s="57" t="s">
        <v>8974</v>
      </c>
      <c r="H12262" s="57">
        <v>0.52818319999999996</v>
      </c>
    </row>
    <row r="12263" spans="1:8">
      <c r="A12263" s="57" t="s">
        <v>138</v>
      </c>
      <c r="B12263" s="57" t="s">
        <v>115</v>
      </c>
      <c r="C12263" s="57" t="s">
        <v>8982</v>
      </c>
      <c r="D12263" s="57">
        <v>1.4800000000000001E-2</v>
      </c>
      <c r="E12263" s="57" t="s">
        <v>508</v>
      </c>
      <c r="F12263" s="57" t="s">
        <v>2464</v>
      </c>
      <c r="G12263" s="57" t="s">
        <v>8975</v>
      </c>
      <c r="H12263" s="57">
        <v>1.4800000000000001E-2</v>
      </c>
    </row>
  </sheetData>
  <autoFilter ref="A3:I12263" xr:uid="{64706103-DDA4-415A-96A2-2B21505189F6}"/>
  <mergeCells count="8">
    <mergeCell ref="A6366:H6366"/>
    <mergeCell ref="A11048:H11048"/>
    <mergeCell ref="A11656:H11656"/>
    <mergeCell ref="A2:H2"/>
    <mergeCell ref="A530:H530"/>
    <mergeCell ref="A2092:H2092"/>
    <mergeCell ref="A3868:H3868"/>
    <mergeCell ref="A5644:H56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COVER</vt:lpstr>
      <vt:lpstr>1. Survey Responder Information</vt:lpstr>
      <vt:lpstr>2. Drill Rigs</vt:lpstr>
      <vt:lpstr>3. Fracing</vt:lpstr>
      <vt:lpstr>4.Tanks</vt:lpstr>
      <vt:lpstr>5.Wellhead Engines</vt:lpstr>
      <vt:lpstr>6. GasComp&amp;ModelData</vt:lpstr>
      <vt:lpstr>xref</vt:lpstr>
      <vt:lpstr>Default_Data</vt:lpstr>
      <vt:lpstr>Default_EF</vt:lpstr>
      <vt:lpstr>data_validation</vt:lpstr>
      <vt:lpstr>Alaska</vt:lpstr>
      <vt:lpstr>Arizona</vt:lpstr>
      <vt:lpstr>'2. Drill Rigs'!California</vt:lpstr>
      <vt:lpstr>'3. Fracing'!California</vt:lpstr>
      <vt:lpstr>California</vt:lpstr>
      <vt:lpstr>Colorado</vt:lpstr>
      <vt:lpstr>Idaho</vt:lpstr>
      <vt:lpstr>Montana</vt:lpstr>
      <vt:lpstr>Nevada</vt:lpstr>
      <vt:lpstr>New_Mexico</vt:lpstr>
      <vt:lpstr>NewMexico</vt:lpstr>
      <vt:lpstr>North_Dakota</vt:lpstr>
      <vt:lpstr>Oregon</vt:lpstr>
      <vt:lpstr>South_Dakota</vt:lpstr>
      <vt:lpstr>'2. Drill Rigs'!StateBasin</vt:lpstr>
      <vt:lpstr>'3. Fracing'!StateBasin</vt:lpstr>
      <vt:lpstr>StateBasin</vt:lpstr>
      <vt:lpstr>'2. Drill Rigs'!States</vt:lpstr>
      <vt:lpstr>'3. Fracing'!States</vt:lpstr>
      <vt:lpstr>States</vt:lpstr>
      <vt:lpstr>Utah</vt:lpstr>
      <vt:lpstr>Washington</vt:lpstr>
      <vt:lpstr>Wyoming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Rajashi Parikh</dc:creator>
  <cp:lastModifiedBy>John Grant</cp:lastModifiedBy>
  <dcterms:created xsi:type="dcterms:W3CDTF">2012-12-27T17:32:59Z</dcterms:created>
  <dcterms:modified xsi:type="dcterms:W3CDTF">2019-01-09T02:02:31Z</dcterms:modified>
</cp:coreProperties>
</file>